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ygi\Documents\Data-BootCamp-Rice\HomeWorks\18-Project2\db\"/>
    </mc:Choice>
  </mc:AlternateContent>
  <xr:revisionPtr revIDLastSave="0" documentId="13_ncr:1_{0ECC7D3F-7775-426C-8422-D43C2B0252F7}" xr6:coauthVersionLast="43" xr6:coauthVersionMax="43" xr10:uidLastSave="{00000000-0000-0000-0000-000000000000}"/>
  <bookViews>
    <workbookView xWindow="-96" yWindow="-96" windowWidth="23232" windowHeight="12552" firstSheet="11" activeTab="12" xr2:uid="{00000000-000D-0000-FFFF-FFFF00000000}"/>
  </bookViews>
  <sheets>
    <sheet name="Cover Sheet" sheetId="13" r:id="rId1"/>
    <sheet name="Wine Excess Volume" sheetId="9" r:id="rId2"/>
    <sheet name="Excess Vol-chart" sheetId="11" r:id="rId3"/>
    <sheet name="T6 Wine production vol" sheetId="1" r:id="rId4"/>
    <sheet name="T8 Wine prodn per capita" sheetId="2" r:id="rId5"/>
    <sheet name="T9 Wine prodn per $m real GDP" sheetId="12" r:id="rId6"/>
    <sheet name="T10 Wine export vol" sheetId="3" r:id="rId7"/>
    <sheet name="T13 Wine exports per $m GDP" sheetId="16" r:id="rId8"/>
    <sheet name="T15 Wine import vol" sheetId="4" r:id="rId9"/>
    <sheet name="T18 Wine imports per $m GDP" sheetId="17" r:id="rId10"/>
    <sheet name="T21 Wine export value" sheetId="14" r:id="rId11"/>
    <sheet name="T25 Wine import value" sheetId="15" r:id="rId12"/>
    <sheet name="T34 Wine consumption vol" sheetId="5" r:id="rId13"/>
    <sheet name="T38 Wine consumption per capita" sheetId="6" r:id="rId14"/>
    <sheet name="T39 wine consumption per $m GDP" sheetId="18" r:id="rId15"/>
    <sheet name="T58 Population" sheetId="7" r:id="rId16"/>
    <sheet name="T96 Wine cons intensity index" sheetId="8" r:id="rId17"/>
  </sheets>
  <externalReferences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3" i="18" l="1"/>
  <c r="BB152" i="18"/>
  <c r="BA152" i="18"/>
  <c r="AZ152" i="18"/>
  <c r="AY152" i="18"/>
  <c r="AX152" i="18"/>
  <c r="AW152" i="18"/>
  <c r="AV152" i="18"/>
  <c r="AU152" i="18"/>
  <c r="AS152" i="18"/>
  <c r="AR152" i="18"/>
  <c r="AQ152" i="18"/>
  <c r="AP152" i="18"/>
  <c r="AO152" i="18"/>
  <c r="AN152" i="18"/>
  <c r="AM152" i="18"/>
  <c r="AL152" i="18"/>
  <c r="AK152" i="18"/>
  <c r="AJ152" i="18"/>
  <c r="AI152" i="18"/>
  <c r="AH152" i="18"/>
  <c r="AG152" i="18"/>
  <c r="AF152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K152" i="18"/>
  <c r="J152" i="18"/>
  <c r="I152" i="18"/>
  <c r="H152" i="18"/>
  <c r="F152" i="18"/>
  <c r="E152" i="18"/>
  <c r="D152" i="18"/>
  <c r="C152" i="18"/>
  <c r="B152" i="18"/>
  <c r="BB151" i="18"/>
  <c r="BA151" i="18"/>
  <c r="AZ151" i="18"/>
  <c r="AY151" i="18"/>
  <c r="AX151" i="18"/>
  <c r="AW151" i="18"/>
  <c r="AV151" i="18"/>
  <c r="AU151" i="18"/>
  <c r="AT151" i="18"/>
  <c r="AS151" i="18"/>
  <c r="AR151" i="18"/>
  <c r="AQ151" i="18"/>
  <c r="AP151" i="18"/>
  <c r="AO151" i="18"/>
  <c r="AN151" i="18"/>
  <c r="AM151" i="18"/>
  <c r="AL151" i="18"/>
  <c r="AK151" i="18"/>
  <c r="AJ151" i="18"/>
  <c r="AI151" i="18"/>
  <c r="AH151" i="18"/>
  <c r="AG151" i="18"/>
  <c r="AF151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K151" i="18"/>
  <c r="J151" i="18"/>
  <c r="I151" i="18"/>
  <c r="H151" i="18"/>
  <c r="F151" i="18"/>
  <c r="E151" i="18"/>
  <c r="D151" i="18"/>
  <c r="C151" i="18"/>
  <c r="B151" i="18"/>
  <c r="BB150" i="18"/>
  <c r="BA150" i="18"/>
  <c r="AZ150" i="18"/>
  <c r="AY150" i="18"/>
  <c r="AX150" i="18"/>
  <c r="AW150" i="18"/>
  <c r="AV150" i="18"/>
  <c r="AU150" i="18"/>
  <c r="AT150" i="18"/>
  <c r="AS150" i="18"/>
  <c r="AR150" i="18"/>
  <c r="AQ150" i="18"/>
  <c r="AP150" i="18"/>
  <c r="AO150" i="18"/>
  <c r="AN150" i="18"/>
  <c r="AM150" i="18"/>
  <c r="AL150" i="18"/>
  <c r="AK150" i="18"/>
  <c r="AJ150" i="18"/>
  <c r="AI150" i="18"/>
  <c r="AH150" i="18"/>
  <c r="AG150" i="18"/>
  <c r="AF150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K150" i="18"/>
  <c r="J150" i="18"/>
  <c r="I150" i="18"/>
  <c r="H150" i="18"/>
  <c r="F150" i="18"/>
  <c r="E150" i="18"/>
  <c r="D150" i="18"/>
  <c r="C150" i="18"/>
  <c r="B150" i="18"/>
  <c r="BB149" i="18"/>
  <c r="BA149" i="18"/>
  <c r="AZ149" i="18"/>
  <c r="AY149" i="18"/>
  <c r="AX149" i="18"/>
  <c r="AW149" i="18"/>
  <c r="AV149" i="18"/>
  <c r="AU149" i="18"/>
  <c r="AT149" i="18"/>
  <c r="AS149" i="18"/>
  <c r="AR149" i="18"/>
  <c r="AQ149" i="18"/>
  <c r="AP149" i="18"/>
  <c r="AO149" i="18"/>
  <c r="AN149" i="18"/>
  <c r="AM149" i="18"/>
  <c r="AL149" i="18"/>
  <c r="AK149" i="18"/>
  <c r="AJ149" i="18"/>
  <c r="AI149" i="18"/>
  <c r="AH149" i="18"/>
  <c r="AG149" i="18"/>
  <c r="AF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J149" i="18"/>
  <c r="I149" i="18"/>
  <c r="H149" i="18"/>
  <c r="F149" i="18"/>
  <c r="E149" i="18"/>
  <c r="D149" i="18"/>
  <c r="C149" i="18"/>
  <c r="B149" i="18"/>
  <c r="BB148" i="18"/>
  <c r="BA148" i="18"/>
  <c r="AZ148" i="18"/>
  <c r="AY148" i="18"/>
  <c r="AX148" i="18"/>
  <c r="AW148" i="18"/>
  <c r="AV148" i="18"/>
  <c r="AU148" i="18"/>
  <c r="AT148" i="18"/>
  <c r="AS148" i="18"/>
  <c r="AR148" i="18"/>
  <c r="AQ148" i="18"/>
  <c r="AP148" i="18"/>
  <c r="AO148" i="18"/>
  <c r="AN148" i="18"/>
  <c r="AM148" i="18"/>
  <c r="AL148" i="18"/>
  <c r="AK148" i="18"/>
  <c r="AJ148" i="18"/>
  <c r="AI148" i="18"/>
  <c r="AH148" i="18"/>
  <c r="AG148" i="18"/>
  <c r="AF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K148" i="18"/>
  <c r="J148" i="18"/>
  <c r="I148" i="18"/>
  <c r="H148" i="18"/>
  <c r="F148" i="18"/>
  <c r="E148" i="18"/>
  <c r="D148" i="18"/>
  <c r="C148" i="18"/>
  <c r="B148" i="18"/>
  <c r="BB147" i="18"/>
  <c r="BA147" i="18"/>
  <c r="AZ147" i="18"/>
  <c r="AY147" i="18"/>
  <c r="AX147" i="18"/>
  <c r="AW147" i="18"/>
  <c r="AV147" i="18"/>
  <c r="AU147" i="18"/>
  <c r="AT147" i="18"/>
  <c r="AS147" i="18"/>
  <c r="AR147" i="18"/>
  <c r="AQ147" i="18"/>
  <c r="AP147" i="18"/>
  <c r="AO147" i="18"/>
  <c r="AN147" i="18"/>
  <c r="AM147" i="18"/>
  <c r="AL147" i="18"/>
  <c r="AK147" i="18"/>
  <c r="AJ147" i="18"/>
  <c r="AI147" i="18"/>
  <c r="AH147" i="18"/>
  <c r="AG147" i="18"/>
  <c r="AF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K147" i="18"/>
  <c r="J147" i="18"/>
  <c r="I147" i="18"/>
  <c r="H147" i="18"/>
  <c r="F147" i="18"/>
  <c r="E147" i="18"/>
  <c r="D147" i="18"/>
  <c r="C147" i="18"/>
  <c r="B147" i="18"/>
  <c r="BB146" i="18"/>
  <c r="BA146" i="18"/>
  <c r="AZ146" i="18"/>
  <c r="AY146" i="18"/>
  <c r="AX146" i="18"/>
  <c r="AW146" i="18"/>
  <c r="AV146" i="18"/>
  <c r="AU146" i="18"/>
  <c r="AT146" i="18"/>
  <c r="AS146" i="18"/>
  <c r="AR146" i="18"/>
  <c r="AQ146" i="18"/>
  <c r="AP146" i="18"/>
  <c r="AO146" i="18"/>
  <c r="AN146" i="18"/>
  <c r="AM146" i="18"/>
  <c r="AL146" i="18"/>
  <c r="AK146" i="18"/>
  <c r="AJ146" i="18"/>
  <c r="AI146" i="18"/>
  <c r="AH146" i="18"/>
  <c r="AG146" i="18"/>
  <c r="AF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K146" i="18"/>
  <c r="J146" i="18"/>
  <c r="I146" i="18"/>
  <c r="H146" i="18"/>
  <c r="F146" i="18"/>
  <c r="E146" i="18"/>
  <c r="D146" i="18"/>
  <c r="C146" i="18"/>
  <c r="B146" i="18"/>
  <c r="BB145" i="18"/>
  <c r="BA145" i="18"/>
  <c r="AZ145" i="18"/>
  <c r="AY145" i="18"/>
  <c r="AX145" i="18"/>
  <c r="AW145" i="18"/>
  <c r="AV145" i="18"/>
  <c r="AU145" i="18"/>
  <c r="AT145" i="18"/>
  <c r="AS145" i="18"/>
  <c r="AR145" i="18"/>
  <c r="AQ145" i="18"/>
  <c r="AP145" i="18"/>
  <c r="AO145" i="18"/>
  <c r="AN145" i="18"/>
  <c r="AM145" i="18"/>
  <c r="AL145" i="18"/>
  <c r="AK145" i="18"/>
  <c r="AJ145" i="18"/>
  <c r="AI145" i="18"/>
  <c r="AH145" i="18"/>
  <c r="AG145" i="18"/>
  <c r="AF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J145" i="18"/>
  <c r="I145" i="18"/>
  <c r="H145" i="18"/>
  <c r="F145" i="18"/>
  <c r="E145" i="18"/>
  <c r="D145" i="18"/>
  <c r="C145" i="18"/>
  <c r="B145" i="18"/>
  <c r="BB144" i="18"/>
  <c r="BA144" i="18"/>
  <c r="AZ144" i="18"/>
  <c r="AY144" i="18"/>
  <c r="AX144" i="18"/>
  <c r="AW144" i="18"/>
  <c r="AV144" i="18"/>
  <c r="AU144" i="18"/>
  <c r="AT144" i="18"/>
  <c r="AS144" i="18"/>
  <c r="AR144" i="18"/>
  <c r="AQ144" i="18"/>
  <c r="AP144" i="18"/>
  <c r="AO144" i="18"/>
  <c r="AN144" i="18"/>
  <c r="AM144" i="18"/>
  <c r="AL144" i="18"/>
  <c r="AK144" i="18"/>
  <c r="AJ144" i="18"/>
  <c r="AI144" i="18"/>
  <c r="AH144" i="18"/>
  <c r="AG144" i="18"/>
  <c r="AF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J144" i="18"/>
  <c r="I144" i="18"/>
  <c r="H144" i="18"/>
  <c r="F144" i="18"/>
  <c r="E144" i="18"/>
  <c r="D144" i="18"/>
  <c r="C144" i="18"/>
  <c r="B144" i="18"/>
  <c r="BB143" i="18"/>
  <c r="BA143" i="18"/>
  <c r="AZ143" i="18"/>
  <c r="AY143" i="18"/>
  <c r="AX143" i="18"/>
  <c r="AW143" i="18"/>
  <c r="AV143" i="18"/>
  <c r="AU143" i="18"/>
  <c r="AT143" i="18"/>
  <c r="AS143" i="18"/>
  <c r="AR143" i="18"/>
  <c r="AQ143" i="18"/>
  <c r="AP143" i="18"/>
  <c r="AO143" i="18"/>
  <c r="AN143" i="18"/>
  <c r="AM143" i="18"/>
  <c r="AL143" i="18"/>
  <c r="AK143" i="18"/>
  <c r="AJ143" i="18"/>
  <c r="AI143" i="18"/>
  <c r="AH143" i="18"/>
  <c r="AG143" i="18"/>
  <c r="AF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K143" i="18"/>
  <c r="J143" i="18"/>
  <c r="I143" i="18"/>
  <c r="H143" i="18"/>
  <c r="F143" i="18"/>
  <c r="E143" i="18"/>
  <c r="D143" i="18"/>
  <c r="C143" i="18"/>
  <c r="B143" i="18"/>
  <c r="BB142" i="18"/>
  <c r="BA142" i="18"/>
  <c r="AZ142" i="18"/>
  <c r="AY142" i="18"/>
  <c r="AX142" i="18"/>
  <c r="AW142" i="18"/>
  <c r="AV142" i="18"/>
  <c r="AU142" i="18"/>
  <c r="AT142" i="18"/>
  <c r="AS142" i="18"/>
  <c r="AR142" i="18"/>
  <c r="AQ142" i="18"/>
  <c r="AP142" i="18"/>
  <c r="AO142" i="18"/>
  <c r="AN142" i="18"/>
  <c r="AM142" i="18"/>
  <c r="AL142" i="18"/>
  <c r="AK142" i="18"/>
  <c r="AJ142" i="18"/>
  <c r="AI142" i="18"/>
  <c r="AH142" i="18"/>
  <c r="AG142" i="18"/>
  <c r="AF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K142" i="18"/>
  <c r="J142" i="18"/>
  <c r="I142" i="18"/>
  <c r="H142" i="18"/>
  <c r="F142" i="18"/>
  <c r="E142" i="18"/>
  <c r="D142" i="18"/>
  <c r="C142" i="18"/>
  <c r="B142" i="18"/>
  <c r="BB141" i="18"/>
  <c r="BA141" i="18"/>
  <c r="AZ141" i="18"/>
  <c r="AY141" i="18"/>
  <c r="AX141" i="18"/>
  <c r="AW141" i="18"/>
  <c r="AV141" i="18"/>
  <c r="AU141" i="18"/>
  <c r="AT141" i="18"/>
  <c r="AS141" i="18"/>
  <c r="AR141" i="18"/>
  <c r="AQ141" i="18"/>
  <c r="AP141" i="18"/>
  <c r="AO141" i="18"/>
  <c r="AN141" i="18"/>
  <c r="AM141" i="18"/>
  <c r="AL141" i="18"/>
  <c r="AK141" i="18"/>
  <c r="AJ141" i="18"/>
  <c r="AI141" i="18"/>
  <c r="AH141" i="18"/>
  <c r="AG141" i="18"/>
  <c r="AF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J141" i="18"/>
  <c r="I141" i="18"/>
  <c r="H141" i="18"/>
  <c r="F141" i="18"/>
  <c r="E141" i="18"/>
  <c r="D141" i="18"/>
  <c r="C141" i="18"/>
  <c r="B141" i="18"/>
  <c r="BB140" i="18"/>
  <c r="BA140" i="18"/>
  <c r="AZ140" i="18"/>
  <c r="AY140" i="18"/>
  <c r="AX140" i="18"/>
  <c r="AW140" i="18"/>
  <c r="AV140" i="18"/>
  <c r="AU140" i="18"/>
  <c r="AT140" i="18"/>
  <c r="AS140" i="18"/>
  <c r="AR140" i="18"/>
  <c r="AQ140" i="18"/>
  <c r="AP140" i="18"/>
  <c r="AO140" i="18"/>
  <c r="AN140" i="18"/>
  <c r="AM140" i="18"/>
  <c r="AL140" i="18"/>
  <c r="AK140" i="18"/>
  <c r="AJ140" i="18"/>
  <c r="AI140" i="18"/>
  <c r="AH140" i="18"/>
  <c r="AG140" i="18"/>
  <c r="AF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K140" i="18"/>
  <c r="J140" i="18"/>
  <c r="I140" i="18"/>
  <c r="H140" i="18"/>
  <c r="F140" i="18"/>
  <c r="E140" i="18"/>
  <c r="D140" i="18"/>
  <c r="C140" i="18"/>
  <c r="B140" i="18"/>
  <c r="BB139" i="18"/>
  <c r="BA139" i="18"/>
  <c r="AZ139" i="18"/>
  <c r="AY139" i="18"/>
  <c r="AX139" i="18"/>
  <c r="AW139" i="18"/>
  <c r="AV139" i="18"/>
  <c r="AU139" i="18"/>
  <c r="AT139" i="18"/>
  <c r="AS139" i="18"/>
  <c r="AR139" i="18"/>
  <c r="AQ139" i="18"/>
  <c r="AP139" i="18"/>
  <c r="AO139" i="18"/>
  <c r="AN139" i="18"/>
  <c r="AM139" i="18"/>
  <c r="AL139" i="18"/>
  <c r="AK139" i="18"/>
  <c r="AJ139" i="18"/>
  <c r="AI139" i="18"/>
  <c r="AH139" i="18"/>
  <c r="AG139" i="18"/>
  <c r="AF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J139" i="18"/>
  <c r="I139" i="18"/>
  <c r="H139" i="18"/>
  <c r="F139" i="18"/>
  <c r="E139" i="18"/>
  <c r="D139" i="18"/>
  <c r="C139" i="18"/>
  <c r="B139" i="18"/>
  <c r="BB138" i="18"/>
  <c r="BA138" i="18"/>
  <c r="AZ138" i="18"/>
  <c r="AY138" i="18"/>
  <c r="AX138" i="18"/>
  <c r="AW138" i="18"/>
  <c r="AV138" i="18"/>
  <c r="AU138" i="18"/>
  <c r="AT138" i="18"/>
  <c r="AS138" i="18"/>
  <c r="AR138" i="18"/>
  <c r="AQ138" i="18"/>
  <c r="AP138" i="18"/>
  <c r="AO138" i="18"/>
  <c r="AN138" i="18"/>
  <c r="AM138" i="18"/>
  <c r="AL138" i="18"/>
  <c r="AK138" i="18"/>
  <c r="AJ138" i="18"/>
  <c r="AI138" i="18"/>
  <c r="AH138" i="18"/>
  <c r="AG138" i="18"/>
  <c r="AF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I138" i="18"/>
  <c r="H138" i="18"/>
  <c r="F138" i="18"/>
  <c r="E138" i="18"/>
  <c r="D138" i="18"/>
  <c r="C138" i="18"/>
  <c r="B138" i="18"/>
  <c r="BB137" i="18"/>
  <c r="BA137" i="18"/>
  <c r="AZ137" i="18"/>
  <c r="AY137" i="18"/>
  <c r="AX137" i="18"/>
  <c r="AW137" i="18"/>
  <c r="AV137" i="18"/>
  <c r="AU137" i="18"/>
  <c r="AT137" i="18"/>
  <c r="AS137" i="18"/>
  <c r="AR137" i="18"/>
  <c r="AQ137" i="18"/>
  <c r="AP137" i="18"/>
  <c r="AO137" i="18"/>
  <c r="AN137" i="18"/>
  <c r="AM137" i="18"/>
  <c r="AL137" i="18"/>
  <c r="AK137" i="18"/>
  <c r="AJ137" i="18"/>
  <c r="AI137" i="18"/>
  <c r="AH137" i="18"/>
  <c r="AG137" i="18"/>
  <c r="AF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I137" i="18"/>
  <c r="H137" i="18"/>
  <c r="F137" i="18"/>
  <c r="E137" i="18"/>
  <c r="D137" i="18"/>
  <c r="C137" i="18"/>
  <c r="B137" i="18"/>
  <c r="BB136" i="18"/>
  <c r="BA136" i="18"/>
  <c r="AZ136" i="18"/>
  <c r="AY136" i="18"/>
  <c r="AX136" i="18"/>
  <c r="AW136" i="18"/>
  <c r="AV136" i="18"/>
  <c r="AU136" i="18"/>
  <c r="AT136" i="18"/>
  <c r="AS136" i="18"/>
  <c r="AR136" i="18"/>
  <c r="AQ136" i="18"/>
  <c r="AP136" i="18"/>
  <c r="AO136" i="18"/>
  <c r="AN136" i="18"/>
  <c r="AM136" i="18"/>
  <c r="AL136" i="18"/>
  <c r="AK136" i="18"/>
  <c r="AJ136" i="18"/>
  <c r="AI136" i="18"/>
  <c r="AH136" i="18"/>
  <c r="AG136" i="18"/>
  <c r="AF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J136" i="18"/>
  <c r="I136" i="18"/>
  <c r="H136" i="18"/>
  <c r="F136" i="18"/>
  <c r="E136" i="18"/>
  <c r="D136" i="18"/>
  <c r="C136" i="18"/>
  <c r="B136" i="18"/>
  <c r="BB135" i="18"/>
  <c r="BA135" i="18"/>
  <c r="AZ135" i="18"/>
  <c r="AY135" i="18"/>
  <c r="AX135" i="18"/>
  <c r="AW135" i="18"/>
  <c r="AV135" i="18"/>
  <c r="AU135" i="18"/>
  <c r="AT135" i="18"/>
  <c r="AS135" i="18"/>
  <c r="AR135" i="18"/>
  <c r="AQ135" i="18"/>
  <c r="AP135" i="18"/>
  <c r="AO135" i="18"/>
  <c r="AN135" i="18"/>
  <c r="AM135" i="18"/>
  <c r="AL135" i="18"/>
  <c r="AK135" i="18"/>
  <c r="AJ135" i="18"/>
  <c r="AI135" i="18"/>
  <c r="AH135" i="18"/>
  <c r="AG135" i="18"/>
  <c r="AF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J135" i="18"/>
  <c r="I135" i="18"/>
  <c r="H135" i="18"/>
  <c r="F135" i="18"/>
  <c r="E135" i="18"/>
  <c r="D135" i="18"/>
  <c r="C135" i="18"/>
  <c r="B135" i="18"/>
  <c r="BB134" i="18"/>
  <c r="BA134" i="18"/>
  <c r="AZ134" i="18"/>
  <c r="AY134" i="18"/>
  <c r="AX134" i="18"/>
  <c r="AW134" i="18"/>
  <c r="AV134" i="18"/>
  <c r="AU134" i="18"/>
  <c r="AT134" i="18"/>
  <c r="AS134" i="18"/>
  <c r="AR134" i="18"/>
  <c r="AQ134" i="18"/>
  <c r="AP134" i="18"/>
  <c r="AO134" i="18"/>
  <c r="AN134" i="18"/>
  <c r="AM134" i="18"/>
  <c r="AL134" i="18"/>
  <c r="AK134" i="18"/>
  <c r="AJ134" i="18"/>
  <c r="AI134" i="18"/>
  <c r="AH134" i="18"/>
  <c r="AG134" i="18"/>
  <c r="AF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J134" i="18"/>
  <c r="I134" i="18"/>
  <c r="H134" i="18"/>
  <c r="F134" i="18"/>
  <c r="E134" i="18"/>
  <c r="D134" i="18"/>
  <c r="C134" i="18"/>
  <c r="B134" i="18"/>
  <c r="BB133" i="18"/>
  <c r="BA133" i="18"/>
  <c r="AZ133" i="18"/>
  <c r="AY133" i="18"/>
  <c r="AX133" i="18"/>
  <c r="AW133" i="18"/>
  <c r="AV133" i="18"/>
  <c r="AU133" i="18"/>
  <c r="AT133" i="18"/>
  <c r="AS133" i="18"/>
  <c r="AR133" i="18"/>
  <c r="AQ133" i="18"/>
  <c r="AP133" i="18"/>
  <c r="AO133" i="18"/>
  <c r="AN133" i="18"/>
  <c r="AM133" i="18"/>
  <c r="AL133" i="18"/>
  <c r="AK133" i="18"/>
  <c r="AJ133" i="18"/>
  <c r="AI133" i="18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F133" i="18"/>
  <c r="E133" i="18"/>
  <c r="D133" i="18"/>
  <c r="C133" i="18"/>
  <c r="B133" i="18"/>
  <c r="BB132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AK132" i="18"/>
  <c r="AJ132" i="18"/>
  <c r="AI132" i="18"/>
  <c r="AH132" i="18"/>
  <c r="AG132" i="18"/>
  <c r="AF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J132" i="18"/>
  <c r="I132" i="18"/>
  <c r="H132" i="18"/>
  <c r="F132" i="18"/>
  <c r="E132" i="18"/>
  <c r="D132" i="18"/>
  <c r="C132" i="18"/>
  <c r="B132" i="18"/>
  <c r="BB131" i="18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AK131" i="18"/>
  <c r="AJ131" i="18"/>
  <c r="AI131" i="18"/>
  <c r="AH131" i="18"/>
  <c r="AG131" i="18"/>
  <c r="AF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J131" i="18"/>
  <c r="I131" i="18"/>
  <c r="H131" i="18"/>
  <c r="F131" i="18"/>
  <c r="E131" i="18"/>
  <c r="D131" i="18"/>
  <c r="C131" i="18"/>
  <c r="B131" i="18"/>
  <c r="BB130" i="18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AK130" i="18"/>
  <c r="AJ130" i="18"/>
  <c r="AI130" i="18"/>
  <c r="AH130" i="18"/>
  <c r="AG130" i="18"/>
  <c r="AF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J130" i="18"/>
  <c r="I130" i="18"/>
  <c r="H130" i="18"/>
  <c r="F130" i="18"/>
  <c r="E130" i="18"/>
  <c r="D130" i="18"/>
  <c r="C130" i="18"/>
  <c r="B130" i="18"/>
  <c r="BB129" i="18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AK129" i="18"/>
  <c r="AJ129" i="18"/>
  <c r="AI129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I129" i="18"/>
  <c r="H129" i="18"/>
  <c r="F129" i="18"/>
  <c r="E129" i="18"/>
  <c r="D129" i="18"/>
  <c r="C129" i="18"/>
  <c r="B129" i="18"/>
  <c r="BB128" i="18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AK128" i="18"/>
  <c r="AJ128" i="18"/>
  <c r="AI128" i="18"/>
  <c r="AH128" i="18"/>
  <c r="AG128" i="18"/>
  <c r="AF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J128" i="18"/>
  <c r="I128" i="18"/>
  <c r="H128" i="18"/>
  <c r="F128" i="18"/>
  <c r="E128" i="18"/>
  <c r="D128" i="18"/>
  <c r="C128" i="18"/>
  <c r="B128" i="18"/>
  <c r="BB127" i="18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AK127" i="18"/>
  <c r="AJ127" i="18"/>
  <c r="AI127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F127" i="18"/>
  <c r="E127" i="18"/>
  <c r="D127" i="18"/>
  <c r="C127" i="18"/>
  <c r="B127" i="18"/>
  <c r="BB126" i="18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AK126" i="18"/>
  <c r="AJ126" i="18"/>
  <c r="AI126" i="18"/>
  <c r="AH126" i="18"/>
  <c r="AG126" i="18"/>
  <c r="AF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I126" i="18"/>
  <c r="H126" i="18"/>
  <c r="F126" i="18"/>
  <c r="E126" i="18"/>
  <c r="D126" i="18"/>
  <c r="C126" i="18"/>
  <c r="B126" i="18"/>
  <c r="BB125" i="18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AK125" i="18"/>
  <c r="AJ125" i="18"/>
  <c r="AI125" i="18"/>
  <c r="AH125" i="18"/>
  <c r="AG125" i="18"/>
  <c r="AF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I125" i="18"/>
  <c r="H125" i="18"/>
  <c r="F125" i="18"/>
  <c r="E125" i="18"/>
  <c r="D125" i="18"/>
  <c r="C125" i="18"/>
  <c r="B125" i="18"/>
  <c r="BB124" i="18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AK124" i="18"/>
  <c r="AJ124" i="18"/>
  <c r="AI124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I124" i="18"/>
  <c r="H124" i="18"/>
  <c r="F124" i="18"/>
  <c r="E124" i="18"/>
  <c r="D124" i="18"/>
  <c r="C124" i="18"/>
  <c r="B124" i="18"/>
  <c r="BB123" i="18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AK123" i="18"/>
  <c r="AJ123" i="18"/>
  <c r="AI123" i="18"/>
  <c r="AH123" i="18"/>
  <c r="AG123" i="18"/>
  <c r="AF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J123" i="18"/>
  <c r="I123" i="18"/>
  <c r="H123" i="18"/>
  <c r="F123" i="18"/>
  <c r="E123" i="18"/>
  <c r="D123" i="18"/>
  <c r="C123" i="18"/>
  <c r="B123" i="18"/>
  <c r="BB122" i="18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AK122" i="18"/>
  <c r="AJ122" i="18"/>
  <c r="AI122" i="18"/>
  <c r="AH122" i="18"/>
  <c r="AG122" i="18"/>
  <c r="AF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J122" i="18"/>
  <c r="I122" i="18"/>
  <c r="H122" i="18"/>
  <c r="F122" i="18"/>
  <c r="E122" i="18"/>
  <c r="D122" i="18"/>
  <c r="C122" i="18"/>
  <c r="B122" i="18"/>
  <c r="BB121" i="18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AK121" i="18"/>
  <c r="AJ121" i="18"/>
  <c r="AI121" i="18"/>
  <c r="AH121" i="18"/>
  <c r="AG121" i="18"/>
  <c r="AF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I121" i="18"/>
  <c r="H121" i="18"/>
  <c r="F121" i="18"/>
  <c r="E121" i="18"/>
  <c r="D121" i="18"/>
  <c r="C121" i="18"/>
  <c r="B121" i="18"/>
  <c r="BB120" i="18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AH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I120" i="18"/>
  <c r="H120" i="18"/>
  <c r="F120" i="18"/>
  <c r="E120" i="18"/>
  <c r="D120" i="18"/>
  <c r="C120" i="18"/>
  <c r="B120" i="18"/>
  <c r="BB119" i="18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AK119" i="18"/>
  <c r="AJ119" i="18"/>
  <c r="AI119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I119" i="18"/>
  <c r="H119" i="18"/>
  <c r="F119" i="18"/>
  <c r="E119" i="18"/>
  <c r="D119" i="18"/>
  <c r="C119" i="18"/>
  <c r="B119" i="18"/>
  <c r="BB118" i="18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I118" i="18"/>
  <c r="H118" i="18"/>
  <c r="F118" i="18"/>
  <c r="E118" i="18"/>
  <c r="D118" i="18"/>
  <c r="C118" i="18"/>
  <c r="B118" i="18"/>
  <c r="BB117" i="18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AK117" i="18"/>
  <c r="AJ117" i="18"/>
  <c r="AI117" i="18"/>
  <c r="AH117" i="18"/>
  <c r="AG117" i="18"/>
  <c r="AF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I117" i="18"/>
  <c r="H117" i="18"/>
  <c r="F117" i="18"/>
  <c r="E117" i="18"/>
  <c r="D117" i="18"/>
  <c r="C117" i="18"/>
  <c r="B117" i="18"/>
  <c r="BB116" i="18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AK116" i="18"/>
  <c r="AJ116" i="18"/>
  <c r="AI116" i="18"/>
  <c r="AH116" i="18"/>
  <c r="AG116" i="18"/>
  <c r="AF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J116" i="18"/>
  <c r="I116" i="18"/>
  <c r="H116" i="18"/>
  <c r="F116" i="18"/>
  <c r="E116" i="18"/>
  <c r="D116" i="18"/>
  <c r="C116" i="18"/>
  <c r="B116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J115" i="18"/>
  <c r="I115" i="18"/>
  <c r="H115" i="18"/>
  <c r="F115" i="18"/>
  <c r="E115" i="18"/>
  <c r="D115" i="18"/>
  <c r="C115" i="18"/>
  <c r="B115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F114" i="18"/>
  <c r="E114" i="18"/>
  <c r="D114" i="18"/>
  <c r="C114" i="18"/>
  <c r="B114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I113" i="18"/>
  <c r="H113" i="18"/>
  <c r="F113" i="18"/>
  <c r="E113" i="18"/>
  <c r="D113" i="18"/>
  <c r="C113" i="18"/>
  <c r="B113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I112" i="18"/>
  <c r="H112" i="18"/>
  <c r="F112" i="18"/>
  <c r="E112" i="18"/>
  <c r="D112" i="18"/>
  <c r="C112" i="18"/>
  <c r="B112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J111" i="18"/>
  <c r="I111" i="18"/>
  <c r="H111" i="18"/>
  <c r="F111" i="18"/>
  <c r="E111" i="18"/>
  <c r="D111" i="18"/>
  <c r="C111" i="18"/>
  <c r="B111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I110" i="18"/>
  <c r="H110" i="18"/>
  <c r="F110" i="18"/>
  <c r="E110" i="18"/>
  <c r="D110" i="18"/>
  <c r="C110" i="18"/>
  <c r="B110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I109" i="18"/>
  <c r="H109" i="18"/>
  <c r="F109" i="18"/>
  <c r="E109" i="18"/>
  <c r="D109" i="18"/>
  <c r="C109" i="18"/>
  <c r="B109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I108" i="18"/>
  <c r="H108" i="18"/>
  <c r="F108" i="18"/>
  <c r="E108" i="18"/>
  <c r="D108" i="18"/>
  <c r="C108" i="18"/>
  <c r="B108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F107" i="18"/>
  <c r="E107" i="18"/>
  <c r="D107" i="18"/>
  <c r="C107" i="18"/>
  <c r="B107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I106" i="18"/>
  <c r="H106" i="18"/>
  <c r="F106" i="18"/>
  <c r="E106" i="18"/>
  <c r="D106" i="18"/>
  <c r="C106" i="18"/>
  <c r="B106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I105" i="18"/>
  <c r="H105" i="18"/>
  <c r="F105" i="18"/>
  <c r="E105" i="18"/>
  <c r="D105" i="18"/>
  <c r="C105" i="18"/>
  <c r="B105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I104" i="18"/>
  <c r="H104" i="18"/>
  <c r="F104" i="18"/>
  <c r="E104" i="18"/>
  <c r="D104" i="18"/>
  <c r="C104" i="18"/>
  <c r="B104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F103" i="18"/>
  <c r="E103" i="18"/>
  <c r="D103" i="18"/>
  <c r="C103" i="18"/>
  <c r="B103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F102" i="18"/>
  <c r="E102" i="18"/>
  <c r="D102" i="18"/>
  <c r="C102" i="18"/>
  <c r="B102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F101" i="18"/>
  <c r="E101" i="18"/>
  <c r="D101" i="18"/>
  <c r="C101" i="18"/>
  <c r="B101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F100" i="18"/>
  <c r="E100" i="18"/>
  <c r="D100" i="18"/>
  <c r="C100" i="18"/>
  <c r="B100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F99" i="18"/>
  <c r="E99" i="18"/>
  <c r="D99" i="18"/>
  <c r="C99" i="18"/>
  <c r="B99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F98" i="18"/>
  <c r="E98" i="18"/>
  <c r="D98" i="18"/>
  <c r="C98" i="18"/>
  <c r="B98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F97" i="18"/>
  <c r="E97" i="18"/>
  <c r="D97" i="18"/>
  <c r="C97" i="18"/>
  <c r="B97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F96" i="18"/>
  <c r="E96" i="18"/>
  <c r="D96" i="18"/>
  <c r="C96" i="18"/>
  <c r="B96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F95" i="18"/>
  <c r="E95" i="18"/>
  <c r="D95" i="18"/>
  <c r="C95" i="18"/>
  <c r="B95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F94" i="18"/>
  <c r="E94" i="18"/>
  <c r="D94" i="18"/>
  <c r="C94" i="18"/>
  <c r="B94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F93" i="18"/>
  <c r="E93" i="18"/>
  <c r="D93" i="18"/>
  <c r="C93" i="18"/>
  <c r="B93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F92" i="18"/>
  <c r="E92" i="18"/>
  <c r="D92" i="18"/>
  <c r="C92" i="18"/>
  <c r="B92" i="18"/>
  <c r="BB91" i="18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F91" i="18"/>
  <c r="E91" i="18"/>
  <c r="D91" i="18"/>
  <c r="C91" i="18"/>
  <c r="B91" i="18"/>
  <c r="BB90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F90" i="18"/>
  <c r="E90" i="18"/>
  <c r="D90" i="18"/>
  <c r="C90" i="18"/>
  <c r="B90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F89" i="18"/>
  <c r="E89" i="18"/>
  <c r="D89" i="18"/>
  <c r="C89" i="18"/>
  <c r="B89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F88" i="18"/>
  <c r="E88" i="18"/>
  <c r="D88" i="18"/>
  <c r="C88" i="18"/>
  <c r="B88" i="18"/>
  <c r="BB87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F87" i="18"/>
  <c r="E87" i="18"/>
  <c r="D87" i="18"/>
  <c r="C87" i="18"/>
  <c r="B87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F86" i="18"/>
  <c r="E86" i="18"/>
  <c r="D86" i="18"/>
  <c r="C86" i="18"/>
  <c r="B86" i="18"/>
  <c r="BB85" i="18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F85" i="18"/>
  <c r="E85" i="18"/>
  <c r="D85" i="18"/>
  <c r="C85" i="18"/>
  <c r="B85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F84" i="18"/>
  <c r="E84" i="18"/>
  <c r="D84" i="18"/>
  <c r="C84" i="18"/>
  <c r="B84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F83" i="18"/>
  <c r="E83" i="18"/>
  <c r="D83" i="18"/>
  <c r="C83" i="18"/>
  <c r="B83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F82" i="18"/>
  <c r="E82" i="18"/>
  <c r="D82" i="18"/>
  <c r="C82" i="18"/>
  <c r="B82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F81" i="18"/>
  <c r="E81" i="18"/>
  <c r="D81" i="18"/>
  <c r="C81" i="18"/>
  <c r="B81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F80" i="18"/>
  <c r="E80" i="18"/>
  <c r="D80" i="18"/>
  <c r="C80" i="18"/>
  <c r="B80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F79" i="18"/>
  <c r="E79" i="18"/>
  <c r="D79" i="18"/>
  <c r="C79" i="18"/>
  <c r="B79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F78" i="18"/>
  <c r="E78" i="18"/>
  <c r="D78" i="18"/>
  <c r="C78" i="18"/>
  <c r="B78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F77" i="18"/>
  <c r="E77" i="18"/>
  <c r="D77" i="18"/>
  <c r="C77" i="18"/>
  <c r="B77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F76" i="18"/>
  <c r="E76" i="18"/>
  <c r="D76" i="18"/>
  <c r="C76" i="18"/>
  <c r="B76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F75" i="18"/>
  <c r="E75" i="18"/>
  <c r="D75" i="18"/>
  <c r="C75" i="18"/>
  <c r="B75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F74" i="18"/>
  <c r="E74" i="18"/>
  <c r="D74" i="18"/>
  <c r="C74" i="18"/>
  <c r="B74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F73" i="18"/>
  <c r="E73" i="18"/>
  <c r="D73" i="18"/>
  <c r="C73" i="18"/>
  <c r="B73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F72" i="18"/>
  <c r="E72" i="18"/>
  <c r="D72" i="18"/>
  <c r="C72" i="18"/>
  <c r="B72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F71" i="18"/>
  <c r="E71" i="18"/>
  <c r="D71" i="18"/>
  <c r="C71" i="18"/>
  <c r="B71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F70" i="18"/>
  <c r="E70" i="18"/>
  <c r="D70" i="18"/>
  <c r="C70" i="18"/>
  <c r="B70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F69" i="18"/>
  <c r="E69" i="18"/>
  <c r="D69" i="18"/>
  <c r="C69" i="18"/>
  <c r="B69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F68" i="18"/>
  <c r="E68" i="18"/>
  <c r="D68" i="18"/>
  <c r="C68" i="18"/>
  <c r="B68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F67" i="18"/>
  <c r="E67" i="18"/>
  <c r="D67" i="18"/>
  <c r="C67" i="18"/>
  <c r="B67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F66" i="18"/>
  <c r="E66" i="18"/>
  <c r="D66" i="18"/>
  <c r="C66" i="18"/>
  <c r="B66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F65" i="18"/>
  <c r="E65" i="18"/>
  <c r="D65" i="18"/>
  <c r="C65" i="18"/>
  <c r="B65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F64" i="18"/>
  <c r="E64" i="18"/>
  <c r="D64" i="18"/>
  <c r="C64" i="18"/>
  <c r="B64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F63" i="18"/>
  <c r="E63" i="18"/>
  <c r="D63" i="18"/>
  <c r="C63" i="18"/>
  <c r="B63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F62" i="18"/>
  <c r="E62" i="18"/>
  <c r="D62" i="18"/>
  <c r="C62" i="18"/>
  <c r="B62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F61" i="18"/>
  <c r="E61" i="18"/>
  <c r="D61" i="18"/>
  <c r="C61" i="18"/>
  <c r="B61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F60" i="18"/>
  <c r="E60" i="18"/>
  <c r="D60" i="18"/>
  <c r="C60" i="18"/>
  <c r="B60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F59" i="18"/>
  <c r="E59" i="18"/>
  <c r="D59" i="18"/>
  <c r="C59" i="18"/>
  <c r="B59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F58" i="18"/>
  <c r="E58" i="18"/>
  <c r="D58" i="18"/>
  <c r="C58" i="18"/>
  <c r="B58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F57" i="18"/>
  <c r="E57" i="18"/>
  <c r="D57" i="18"/>
  <c r="C57" i="18"/>
  <c r="B57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F56" i="18"/>
  <c r="E56" i="18"/>
  <c r="D56" i="18"/>
  <c r="C56" i="18"/>
  <c r="B56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F55" i="18"/>
  <c r="E55" i="18"/>
  <c r="D55" i="18"/>
  <c r="C55" i="18"/>
  <c r="B55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F54" i="18"/>
  <c r="E54" i="18"/>
  <c r="D54" i="18"/>
  <c r="C54" i="18"/>
  <c r="B54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F53" i="18"/>
  <c r="E53" i="18"/>
  <c r="D53" i="18"/>
  <c r="C53" i="18"/>
  <c r="B53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F52" i="18"/>
  <c r="E52" i="18"/>
  <c r="D52" i="18"/>
  <c r="C52" i="18"/>
  <c r="B52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F51" i="18"/>
  <c r="E51" i="18"/>
  <c r="D51" i="18"/>
  <c r="C51" i="18"/>
  <c r="B51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F50" i="18"/>
  <c r="E50" i="18"/>
  <c r="D50" i="18"/>
  <c r="C50" i="18"/>
  <c r="B50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F49" i="18"/>
  <c r="E49" i="18"/>
  <c r="D49" i="18"/>
  <c r="C49" i="18"/>
  <c r="B49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F48" i="18"/>
  <c r="E48" i="18"/>
  <c r="D48" i="18"/>
  <c r="C48" i="18"/>
  <c r="B48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F47" i="18"/>
  <c r="E47" i="18"/>
  <c r="D47" i="18"/>
  <c r="C47" i="18"/>
  <c r="B47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F46" i="18"/>
  <c r="E46" i="18"/>
  <c r="D46" i="18"/>
  <c r="C46" i="18"/>
  <c r="B46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F45" i="18"/>
  <c r="E45" i="18"/>
  <c r="D45" i="18"/>
  <c r="C45" i="18"/>
  <c r="B45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F44" i="18"/>
  <c r="E44" i="18"/>
  <c r="D44" i="18"/>
  <c r="C44" i="18"/>
  <c r="B44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F43" i="18"/>
  <c r="E43" i="18"/>
  <c r="D43" i="18"/>
  <c r="C43" i="18"/>
  <c r="B43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F42" i="18"/>
  <c r="E42" i="18"/>
  <c r="D42" i="18"/>
  <c r="C42" i="18"/>
  <c r="B42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F41" i="18"/>
  <c r="E41" i="18"/>
  <c r="D41" i="18"/>
  <c r="C41" i="18"/>
  <c r="B41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F40" i="18"/>
  <c r="E40" i="18"/>
  <c r="D40" i="18"/>
  <c r="C40" i="18"/>
  <c r="B40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F39" i="18"/>
  <c r="E39" i="18"/>
  <c r="D39" i="18"/>
  <c r="C39" i="18"/>
  <c r="B39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F38" i="18"/>
  <c r="E38" i="18"/>
  <c r="D38" i="18"/>
  <c r="C38" i="18"/>
  <c r="B38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F37" i="18"/>
  <c r="E37" i="18"/>
  <c r="D37" i="18"/>
  <c r="C37" i="18"/>
  <c r="B37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F36" i="18"/>
  <c r="E36" i="18"/>
  <c r="D36" i="18"/>
  <c r="C36" i="18"/>
  <c r="B36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F35" i="18"/>
  <c r="E35" i="18"/>
  <c r="D35" i="18"/>
  <c r="C35" i="18"/>
  <c r="B35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F34" i="18"/>
  <c r="E34" i="18"/>
  <c r="D34" i="18"/>
  <c r="C34" i="18"/>
  <c r="B34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F33" i="18"/>
  <c r="E33" i="18"/>
  <c r="D33" i="18"/>
  <c r="C33" i="18"/>
  <c r="B33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F32" i="18"/>
  <c r="E32" i="18"/>
  <c r="D32" i="18"/>
  <c r="C32" i="18"/>
  <c r="B32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F31" i="18"/>
  <c r="E31" i="18"/>
  <c r="D31" i="18"/>
  <c r="C31" i="18"/>
  <c r="B31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F30" i="18"/>
  <c r="E30" i="18"/>
  <c r="D30" i="18"/>
  <c r="C30" i="18"/>
  <c r="B30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F29" i="18"/>
  <c r="E29" i="18"/>
  <c r="D29" i="18"/>
  <c r="C29" i="18"/>
  <c r="B29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F28" i="18"/>
  <c r="E28" i="18"/>
  <c r="D28" i="18"/>
  <c r="C28" i="18"/>
  <c r="B28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F27" i="18"/>
  <c r="E27" i="18"/>
  <c r="D27" i="18"/>
  <c r="C27" i="18"/>
  <c r="B27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F26" i="18"/>
  <c r="E26" i="18"/>
  <c r="D26" i="18"/>
  <c r="C26" i="18"/>
  <c r="B26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F25" i="18"/>
  <c r="E25" i="18"/>
  <c r="D25" i="18"/>
  <c r="C25" i="18"/>
  <c r="B25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F24" i="18"/>
  <c r="E24" i="18"/>
  <c r="D24" i="18"/>
  <c r="C24" i="18"/>
  <c r="B24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F23" i="18"/>
  <c r="E23" i="18"/>
  <c r="D23" i="18"/>
  <c r="C23" i="18"/>
  <c r="B23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F22" i="18"/>
  <c r="E22" i="18"/>
  <c r="D22" i="18"/>
  <c r="C22" i="18"/>
  <c r="B22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F21" i="18"/>
  <c r="E21" i="18"/>
  <c r="D21" i="18"/>
  <c r="C21" i="18"/>
  <c r="B21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F20" i="18"/>
  <c r="E20" i="18"/>
  <c r="D20" i="18"/>
  <c r="C20" i="18"/>
  <c r="B20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F19" i="18"/>
  <c r="E19" i="18"/>
  <c r="D19" i="18"/>
  <c r="C19" i="18"/>
  <c r="B19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F18" i="18"/>
  <c r="E18" i="18"/>
  <c r="D18" i="18"/>
  <c r="C18" i="18"/>
  <c r="B18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F17" i="18"/>
  <c r="E17" i="18"/>
  <c r="D17" i="18"/>
  <c r="C17" i="18"/>
  <c r="B17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F16" i="18"/>
  <c r="E16" i="18"/>
  <c r="D16" i="18"/>
  <c r="C16" i="18"/>
  <c r="B16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F15" i="18"/>
  <c r="E15" i="18"/>
  <c r="D15" i="18"/>
  <c r="C15" i="18"/>
  <c r="B15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F14" i="18"/>
  <c r="E14" i="18"/>
  <c r="D14" i="18"/>
  <c r="C14" i="18"/>
  <c r="B14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F13" i="18"/>
  <c r="E13" i="18"/>
  <c r="D13" i="18"/>
  <c r="C13" i="18"/>
  <c r="B13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F12" i="18"/>
  <c r="E12" i="18"/>
  <c r="D12" i="18"/>
  <c r="C12" i="18"/>
  <c r="B12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F11" i="18"/>
  <c r="E11" i="18"/>
  <c r="D11" i="18"/>
  <c r="C11" i="18"/>
  <c r="B11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F10" i="18"/>
  <c r="E10" i="18"/>
  <c r="D10" i="18"/>
  <c r="C10" i="18"/>
  <c r="B10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F9" i="18"/>
  <c r="E9" i="18"/>
  <c r="D9" i="18"/>
  <c r="C9" i="18"/>
  <c r="B9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F8" i="18"/>
  <c r="E8" i="18"/>
  <c r="D8" i="18"/>
  <c r="C8" i="18"/>
  <c r="B8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F7" i="18"/>
  <c r="E7" i="18"/>
  <c r="D7" i="18"/>
  <c r="C7" i="18"/>
  <c r="B7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F6" i="18"/>
  <c r="E6" i="18"/>
  <c r="D6" i="18"/>
  <c r="C6" i="18"/>
  <c r="B6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F5" i="18"/>
  <c r="E5" i="18"/>
  <c r="D5" i="18"/>
  <c r="C5" i="18"/>
  <c r="B5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F4" i="18"/>
  <c r="E4" i="18"/>
  <c r="D4" i="18"/>
  <c r="C4" i="18"/>
  <c r="B4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F3" i="18"/>
  <c r="E3" i="18"/>
  <c r="D3" i="18"/>
  <c r="C3" i="18"/>
  <c r="B3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F2" i="18"/>
  <c r="E2" i="18"/>
  <c r="D2" i="18"/>
  <c r="C2" i="18"/>
  <c r="B2" i="18"/>
  <c r="BB153" i="17"/>
  <c r="BA153" i="17"/>
  <c r="AZ153" i="17"/>
  <c r="AY153" i="17"/>
  <c r="AX153" i="17"/>
  <c r="AW153" i="17"/>
  <c r="AV153" i="17"/>
  <c r="AU153" i="17"/>
  <c r="AT153" i="17"/>
  <c r="AS153" i="17"/>
  <c r="AR153" i="17"/>
  <c r="AQ153" i="17"/>
  <c r="AP153" i="17"/>
  <c r="AO153" i="17"/>
  <c r="AN153" i="17"/>
  <c r="AM153" i="17"/>
  <c r="AL153" i="17"/>
  <c r="AK153" i="17"/>
  <c r="AJ153" i="17"/>
  <c r="AI153" i="17"/>
  <c r="AH153" i="17"/>
  <c r="AG153" i="17"/>
  <c r="AF153" i="17"/>
  <c r="AE153" i="17"/>
  <c r="AD153" i="17"/>
  <c r="AC153" i="17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F153" i="17"/>
  <c r="E153" i="17"/>
  <c r="D153" i="17"/>
  <c r="C153" i="17"/>
  <c r="B153" i="17"/>
  <c r="BB152" i="17"/>
  <c r="BA152" i="17"/>
  <c r="AZ152" i="17"/>
  <c r="AY152" i="17"/>
  <c r="AX152" i="17"/>
  <c r="AW152" i="17"/>
  <c r="AV152" i="17"/>
  <c r="AU152" i="17"/>
  <c r="AT152" i="17"/>
  <c r="AS152" i="17"/>
  <c r="AR152" i="17"/>
  <c r="AQ152" i="17"/>
  <c r="AP152" i="17"/>
  <c r="AO152" i="17"/>
  <c r="AN152" i="17"/>
  <c r="AM152" i="17"/>
  <c r="AL152" i="17"/>
  <c r="AK152" i="17"/>
  <c r="AJ152" i="17"/>
  <c r="AI152" i="17"/>
  <c r="AH152" i="17"/>
  <c r="AG152" i="17"/>
  <c r="AF152" i="17"/>
  <c r="AE152" i="17"/>
  <c r="AD152" i="17"/>
  <c r="AC152" i="17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F152" i="17"/>
  <c r="E152" i="17"/>
  <c r="D152" i="17"/>
  <c r="C152" i="17"/>
  <c r="B152" i="17"/>
  <c r="A152" i="17"/>
  <c r="BB151" i="17"/>
  <c r="BA151" i="17"/>
  <c r="AZ151" i="17"/>
  <c r="AY151" i="17"/>
  <c r="AX151" i="17"/>
  <c r="AW151" i="17"/>
  <c r="AV151" i="17"/>
  <c r="AU151" i="17"/>
  <c r="AT151" i="17"/>
  <c r="AS151" i="17"/>
  <c r="AR151" i="17"/>
  <c r="AQ151" i="17"/>
  <c r="AP151" i="17"/>
  <c r="AO151" i="17"/>
  <c r="AN151" i="17"/>
  <c r="AM151" i="17"/>
  <c r="AL151" i="17"/>
  <c r="AK151" i="17"/>
  <c r="AJ151" i="17"/>
  <c r="AI151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F151" i="17"/>
  <c r="E151" i="17"/>
  <c r="D151" i="17"/>
  <c r="C151" i="17"/>
  <c r="B151" i="17"/>
  <c r="A151" i="17"/>
  <c r="BB150" i="17"/>
  <c r="BA150" i="17"/>
  <c r="AZ150" i="17"/>
  <c r="AY150" i="17"/>
  <c r="AX150" i="17"/>
  <c r="AW150" i="17"/>
  <c r="AV150" i="17"/>
  <c r="AU150" i="17"/>
  <c r="AT150" i="17"/>
  <c r="AS150" i="17"/>
  <c r="AR150" i="17"/>
  <c r="AQ150" i="17"/>
  <c r="AP150" i="17"/>
  <c r="AO150" i="17"/>
  <c r="AN150" i="17"/>
  <c r="AM150" i="17"/>
  <c r="AL150" i="17"/>
  <c r="AK150" i="17"/>
  <c r="AJ150" i="17"/>
  <c r="AI150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F150" i="17"/>
  <c r="E150" i="17"/>
  <c r="D150" i="17"/>
  <c r="C150" i="17"/>
  <c r="B150" i="17"/>
  <c r="A150" i="17"/>
  <c r="BB149" i="17"/>
  <c r="BA149" i="17"/>
  <c r="AZ149" i="17"/>
  <c r="AY149" i="17"/>
  <c r="AX149" i="17"/>
  <c r="AW149" i="17"/>
  <c r="AV149" i="17"/>
  <c r="AU149" i="17"/>
  <c r="AT149" i="17"/>
  <c r="AS149" i="17"/>
  <c r="AR149" i="17"/>
  <c r="AQ149" i="17"/>
  <c r="AP149" i="17"/>
  <c r="AO149" i="17"/>
  <c r="AN149" i="17"/>
  <c r="AM149" i="17"/>
  <c r="AL149" i="17"/>
  <c r="AK149" i="17"/>
  <c r="AJ149" i="17"/>
  <c r="AI149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F149" i="17"/>
  <c r="E149" i="17"/>
  <c r="D149" i="17"/>
  <c r="C149" i="17"/>
  <c r="B149" i="17"/>
  <c r="A149" i="17"/>
  <c r="BB148" i="17"/>
  <c r="BA148" i="17"/>
  <c r="AZ148" i="17"/>
  <c r="AY148" i="17"/>
  <c r="AX148" i="17"/>
  <c r="AW148" i="17"/>
  <c r="AV148" i="17"/>
  <c r="AU148" i="17"/>
  <c r="AT148" i="17"/>
  <c r="AS148" i="17"/>
  <c r="AR148" i="17"/>
  <c r="AQ148" i="17"/>
  <c r="AP148" i="17"/>
  <c r="AO148" i="17"/>
  <c r="AN148" i="17"/>
  <c r="AM148" i="17"/>
  <c r="AL148" i="17"/>
  <c r="AK148" i="17"/>
  <c r="AJ148" i="17"/>
  <c r="AI148" i="17"/>
  <c r="AH148" i="17"/>
  <c r="AG148" i="17"/>
  <c r="AF148" i="17"/>
  <c r="AE148" i="17"/>
  <c r="AD148" i="17"/>
  <c r="AC148" i="17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F148" i="17"/>
  <c r="E148" i="17"/>
  <c r="D148" i="17"/>
  <c r="C148" i="17"/>
  <c r="B148" i="17"/>
  <c r="A148" i="17"/>
  <c r="BB147" i="17"/>
  <c r="BA147" i="17"/>
  <c r="AZ147" i="17"/>
  <c r="AY147" i="17"/>
  <c r="AX147" i="17"/>
  <c r="AW147" i="17"/>
  <c r="AV147" i="17"/>
  <c r="AU147" i="17"/>
  <c r="AT147" i="17"/>
  <c r="AS147" i="17"/>
  <c r="AR147" i="17"/>
  <c r="AQ147" i="17"/>
  <c r="AP147" i="17"/>
  <c r="AO147" i="17"/>
  <c r="AN147" i="17"/>
  <c r="AM147" i="17"/>
  <c r="AL147" i="17"/>
  <c r="AK147" i="17"/>
  <c r="AJ147" i="17"/>
  <c r="AI147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F147" i="17"/>
  <c r="E147" i="17"/>
  <c r="D147" i="17"/>
  <c r="C147" i="17"/>
  <c r="B147" i="17"/>
  <c r="A147" i="17"/>
  <c r="BB146" i="17"/>
  <c r="BA146" i="17"/>
  <c r="AZ146" i="17"/>
  <c r="AY146" i="17"/>
  <c r="AX146" i="17"/>
  <c r="AW146" i="17"/>
  <c r="AV146" i="17"/>
  <c r="AU146" i="17"/>
  <c r="AT146" i="17"/>
  <c r="AS146" i="17"/>
  <c r="AR146" i="17"/>
  <c r="AQ146" i="17"/>
  <c r="AP146" i="17"/>
  <c r="AO146" i="17"/>
  <c r="AN146" i="17"/>
  <c r="AM146" i="17"/>
  <c r="AL146" i="17"/>
  <c r="AK146" i="17"/>
  <c r="AJ146" i="17"/>
  <c r="AI146" i="17"/>
  <c r="AH146" i="17"/>
  <c r="AG146" i="17"/>
  <c r="AF146" i="17"/>
  <c r="AE146" i="17"/>
  <c r="AD146" i="17"/>
  <c r="AC146" i="17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F146" i="17"/>
  <c r="E146" i="17"/>
  <c r="D146" i="17"/>
  <c r="C146" i="17"/>
  <c r="B146" i="17"/>
  <c r="A146" i="17"/>
  <c r="BB145" i="17"/>
  <c r="BA145" i="17"/>
  <c r="AZ145" i="17"/>
  <c r="AY145" i="17"/>
  <c r="AX145" i="17"/>
  <c r="AW145" i="17"/>
  <c r="AV145" i="17"/>
  <c r="AU145" i="17"/>
  <c r="AT145" i="17"/>
  <c r="AS145" i="17"/>
  <c r="AR145" i="17"/>
  <c r="AQ145" i="17"/>
  <c r="AP145" i="17"/>
  <c r="AO145" i="17"/>
  <c r="AN145" i="17"/>
  <c r="AM145" i="17"/>
  <c r="AL145" i="17"/>
  <c r="AK145" i="17"/>
  <c r="AJ145" i="17"/>
  <c r="AI145" i="17"/>
  <c r="AH145" i="17"/>
  <c r="AG145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F145" i="17"/>
  <c r="E145" i="17"/>
  <c r="D145" i="17"/>
  <c r="C145" i="17"/>
  <c r="B145" i="17"/>
  <c r="A145" i="17"/>
  <c r="BB144" i="17"/>
  <c r="BA144" i="17"/>
  <c r="AZ144" i="17"/>
  <c r="AY144" i="17"/>
  <c r="AX144" i="17"/>
  <c r="AW144" i="17"/>
  <c r="AV144" i="17"/>
  <c r="AU144" i="17"/>
  <c r="AT144" i="17"/>
  <c r="AS144" i="17"/>
  <c r="AR144" i="17"/>
  <c r="AQ144" i="17"/>
  <c r="AP144" i="17"/>
  <c r="AO144" i="17"/>
  <c r="AN144" i="17"/>
  <c r="AM144" i="17"/>
  <c r="AL144" i="17"/>
  <c r="AK144" i="17"/>
  <c r="AJ144" i="17"/>
  <c r="AI144" i="17"/>
  <c r="AH144" i="17"/>
  <c r="AG144" i="17"/>
  <c r="AF144" i="17"/>
  <c r="AE144" i="17"/>
  <c r="AD144" i="17"/>
  <c r="AC144" i="17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F144" i="17"/>
  <c r="E144" i="17"/>
  <c r="D144" i="17"/>
  <c r="C144" i="17"/>
  <c r="B144" i="17"/>
  <c r="A144" i="17"/>
  <c r="BB143" i="17"/>
  <c r="BA143" i="17"/>
  <c r="AZ143" i="17"/>
  <c r="AY143" i="17"/>
  <c r="AX143" i="17"/>
  <c r="AW143" i="17"/>
  <c r="AV143" i="17"/>
  <c r="AU143" i="17"/>
  <c r="AT143" i="17"/>
  <c r="AS143" i="17"/>
  <c r="AR143" i="17"/>
  <c r="AQ143" i="17"/>
  <c r="AP143" i="17"/>
  <c r="AO143" i="17"/>
  <c r="AN143" i="17"/>
  <c r="AM143" i="17"/>
  <c r="AL143" i="17"/>
  <c r="AK143" i="17"/>
  <c r="AJ143" i="17"/>
  <c r="AI143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F143" i="17"/>
  <c r="E143" i="17"/>
  <c r="D143" i="17"/>
  <c r="C143" i="17"/>
  <c r="B143" i="17"/>
  <c r="A143" i="17"/>
  <c r="BB142" i="17"/>
  <c r="BA142" i="17"/>
  <c r="AZ142" i="17"/>
  <c r="AY142" i="17"/>
  <c r="AX142" i="17"/>
  <c r="AW142" i="17"/>
  <c r="AV142" i="17"/>
  <c r="AU142" i="17"/>
  <c r="AT142" i="17"/>
  <c r="AS142" i="17"/>
  <c r="AR142" i="17"/>
  <c r="AQ142" i="17"/>
  <c r="AP142" i="17"/>
  <c r="AO142" i="17"/>
  <c r="AN142" i="17"/>
  <c r="AM142" i="17"/>
  <c r="AL142" i="17"/>
  <c r="AK142" i="17"/>
  <c r="AJ142" i="17"/>
  <c r="AI142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F142" i="17"/>
  <c r="E142" i="17"/>
  <c r="D142" i="17"/>
  <c r="C142" i="17"/>
  <c r="B142" i="17"/>
  <c r="A142" i="17"/>
  <c r="BB141" i="17"/>
  <c r="BA141" i="17"/>
  <c r="AZ141" i="17"/>
  <c r="AY141" i="17"/>
  <c r="AX141" i="17"/>
  <c r="AW141" i="17"/>
  <c r="AV141" i="17"/>
  <c r="AU141" i="17"/>
  <c r="AT141" i="17"/>
  <c r="AS141" i="17"/>
  <c r="AR141" i="17"/>
  <c r="AQ141" i="17"/>
  <c r="AP141" i="17"/>
  <c r="AO141" i="17"/>
  <c r="AN141" i="17"/>
  <c r="AM141" i="17"/>
  <c r="AL141" i="17"/>
  <c r="AK141" i="17"/>
  <c r="AJ141" i="17"/>
  <c r="AI141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F141" i="17"/>
  <c r="E141" i="17"/>
  <c r="D141" i="17"/>
  <c r="C141" i="17"/>
  <c r="B141" i="17"/>
  <c r="A141" i="17"/>
  <c r="BB140" i="17"/>
  <c r="BA140" i="17"/>
  <c r="AZ140" i="17"/>
  <c r="AY140" i="17"/>
  <c r="AX140" i="17"/>
  <c r="AW140" i="17"/>
  <c r="AV140" i="17"/>
  <c r="AU140" i="17"/>
  <c r="AT140" i="17"/>
  <c r="AS140" i="17"/>
  <c r="AR140" i="17"/>
  <c r="AQ140" i="17"/>
  <c r="AP140" i="17"/>
  <c r="AO140" i="17"/>
  <c r="AN140" i="17"/>
  <c r="AM140" i="17"/>
  <c r="AL140" i="17"/>
  <c r="AK140" i="17"/>
  <c r="AJ140" i="17"/>
  <c r="AI140" i="17"/>
  <c r="AH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F140" i="17"/>
  <c r="E140" i="17"/>
  <c r="D140" i="17"/>
  <c r="C140" i="17"/>
  <c r="B140" i="17"/>
  <c r="A140" i="17"/>
  <c r="BB139" i="17"/>
  <c r="BA139" i="17"/>
  <c r="AZ139" i="17"/>
  <c r="AY139" i="17"/>
  <c r="AX139" i="17"/>
  <c r="AW139" i="17"/>
  <c r="AV139" i="17"/>
  <c r="AU139" i="17"/>
  <c r="AT139" i="17"/>
  <c r="AS139" i="17"/>
  <c r="AR139" i="17"/>
  <c r="AQ139" i="17"/>
  <c r="AP139" i="17"/>
  <c r="AO139" i="17"/>
  <c r="AN139" i="17"/>
  <c r="AM139" i="17"/>
  <c r="AL139" i="17"/>
  <c r="AK139" i="17"/>
  <c r="AJ139" i="17"/>
  <c r="AI139" i="17"/>
  <c r="AH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F139" i="17"/>
  <c r="E139" i="17"/>
  <c r="D139" i="17"/>
  <c r="C139" i="17"/>
  <c r="B139" i="17"/>
  <c r="A139" i="17"/>
  <c r="BB138" i="17"/>
  <c r="BA138" i="17"/>
  <c r="AZ138" i="17"/>
  <c r="AY138" i="17"/>
  <c r="AX138" i="17"/>
  <c r="AW138" i="17"/>
  <c r="AV138" i="17"/>
  <c r="AU138" i="17"/>
  <c r="AT138" i="17"/>
  <c r="AS138" i="17"/>
  <c r="AR138" i="17"/>
  <c r="AQ138" i="17"/>
  <c r="AP138" i="17"/>
  <c r="AO138" i="17"/>
  <c r="AN138" i="17"/>
  <c r="AM138" i="17"/>
  <c r="AL138" i="17"/>
  <c r="AK138" i="17"/>
  <c r="AJ138" i="17"/>
  <c r="AI138" i="17"/>
  <c r="AH138" i="17"/>
  <c r="AG138" i="17"/>
  <c r="AF138" i="17"/>
  <c r="AE138" i="17"/>
  <c r="AD138" i="17"/>
  <c r="AC138" i="17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F138" i="17"/>
  <c r="E138" i="17"/>
  <c r="D138" i="17"/>
  <c r="C138" i="17"/>
  <c r="B138" i="17"/>
  <c r="A138" i="17"/>
  <c r="BB137" i="17"/>
  <c r="BA137" i="17"/>
  <c r="AZ137" i="17"/>
  <c r="AY137" i="17"/>
  <c r="AX137" i="17"/>
  <c r="AW137" i="17"/>
  <c r="AV137" i="17"/>
  <c r="AU137" i="17"/>
  <c r="AT137" i="17"/>
  <c r="AS137" i="17"/>
  <c r="AR137" i="17"/>
  <c r="AQ137" i="17"/>
  <c r="AP137" i="17"/>
  <c r="AO137" i="17"/>
  <c r="AN137" i="17"/>
  <c r="AM137" i="17"/>
  <c r="AL137" i="17"/>
  <c r="AK137" i="17"/>
  <c r="AJ137" i="17"/>
  <c r="AI137" i="17"/>
  <c r="AH137" i="17"/>
  <c r="AG137" i="17"/>
  <c r="AF137" i="17"/>
  <c r="AE137" i="17"/>
  <c r="AD137" i="17"/>
  <c r="AC137" i="17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F137" i="17"/>
  <c r="E137" i="17"/>
  <c r="D137" i="17"/>
  <c r="C137" i="17"/>
  <c r="B137" i="17"/>
  <c r="A137" i="17"/>
  <c r="BB136" i="17"/>
  <c r="BA136" i="17"/>
  <c r="AZ136" i="17"/>
  <c r="AY136" i="17"/>
  <c r="AX136" i="17"/>
  <c r="AW136" i="17"/>
  <c r="AV136" i="17"/>
  <c r="AU136" i="17"/>
  <c r="AT136" i="17"/>
  <c r="AS136" i="17"/>
  <c r="AR136" i="17"/>
  <c r="AQ136" i="17"/>
  <c r="AP136" i="17"/>
  <c r="AO136" i="17"/>
  <c r="AN136" i="17"/>
  <c r="AM136" i="17"/>
  <c r="AL136" i="17"/>
  <c r="AK136" i="17"/>
  <c r="AJ136" i="17"/>
  <c r="AI136" i="17"/>
  <c r="AH136" i="17"/>
  <c r="AG136" i="17"/>
  <c r="AF136" i="17"/>
  <c r="AE136" i="17"/>
  <c r="AD136" i="17"/>
  <c r="AC136" i="17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F136" i="17"/>
  <c r="E136" i="17"/>
  <c r="D136" i="17"/>
  <c r="C136" i="17"/>
  <c r="B136" i="17"/>
  <c r="A136" i="17"/>
  <c r="BB135" i="17"/>
  <c r="BA135" i="17"/>
  <c r="AZ135" i="17"/>
  <c r="AY135" i="17"/>
  <c r="AX135" i="17"/>
  <c r="AW135" i="17"/>
  <c r="AV135" i="17"/>
  <c r="AU135" i="17"/>
  <c r="AT135" i="17"/>
  <c r="AS135" i="17"/>
  <c r="AR135" i="17"/>
  <c r="AQ135" i="17"/>
  <c r="AP135" i="17"/>
  <c r="AO135" i="17"/>
  <c r="AN135" i="17"/>
  <c r="AM135" i="17"/>
  <c r="AL135" i="17"/>
  <c r="AK135" i="17"/>
  <c r="AJ135" i="17"/>
  <c r="AI135" i="17"/>
  <c r="AH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F135" i="17"/>
  <c r="E135" i="17"/>
  <c r="D135" i="17"/>
  <c r="C135" i="17"/>
  <c r="B135" i="17"/>
  <c r="A135" i="17"/>
  <c r="BB134" i="17"/>
  <c r="BA134" i="17"/>
  <c r="AZ134" i="17"/>
  <c r="AY134" i="17"/>
  <c r="AX134" i="17"/>
  <c r="AW134" i="17"/>
  <c r="AV134" i="17"/>
  <c r="AU134" i="17"/>
  <c r="AT134" i="17"/>
  <c r="AS134" i="17"/>
  <c r="AR134" i="17"/>
  <c r="AQ134" i="17"/>
  <c r="AP134" i="17"/>
  <c r="AO134" i="17"/>
  <c r="AN134" i="17"/>
  <c r="AM134" i="17"/>
  <c r="AL134" i="17"/>
  <c r="AK134" i="17"/>
  <c r="AJ134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F134" i="17"/>
  <c r="E134" i="17"/>
  <c r="D134" i="17"/>
  <c r="C134" i="17"/>
  <c r="B134" i="17"/>
  <c r="A134" i="17"/>
  <c r="BB133" i="17"/>
  <c r="BA133" i="17"/>
  <c r="AZ133" i="17"/>
  <c r="AY133" i="17"/>
  <c r="AX133" i="17"/>
  <c r="AW133" i="17"/>
  <c r="AV133" i="17"/>
  <c r="AU133" i="17"/>
  <c r="AT133" i="17"/>
  <c r="AS133" i="17"/>
  <c r="AR133" i="17"/>
  <c r="AQ133" i="17"/>
  <c r="AP133" i="17"/>
  <c r="AO133" i="17"/>
  <c r="AN133" i="17"/>
  <c r="AM133" i="17"/>
  <c r="AL133" i="17"/>
  <c r="AK133" i="17"/>
  <c r="AJ133" i="17"/>
  <c r="AI133" i="17"/>
  <c r="AH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F133" i="17"/>
  <c r="E133" i="17"/>
  <c r="D133" i="17"/>
  <c r="C133" i="17"/>
  <c r="B133" i="17"/>
  <c r="A133" i="17"/>
  <c r="BB132" i="17"/>
  <c r="BA132" i="17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AK132" i="17"/>
  <c r="AJ132" i="17"/>
  <c r="AI132" i="17"/>
  <c r="AH132" i="17"/>
  <c r="AG132" i="17"/>
  <c r="AF132" i="17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F132" i="17"/>
  <c r="E132" i="17"/>
  <c r="D132" i="17"/>
  <c r="C132" i="17"/>
  <c r="B132" i="17"/>
  <c r="A132" i="17"/>
  <c r="BB131" i="17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AK131" i="17"/>
  <c r="AJ131" i="17"/>
  <c r="AI131" i="17"/>
  <c r="AH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F131" i="17"/>
  <c r="E131" i="17"/>
  <c r="D131" i="17"/>
  <c r="C131" i="17"/>
  <c r="B131" i="17"/>
  <c r="A131" i="17"/>
  <c r="BB130" i="17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AK130" i="17"/>
  <c r="AJ130" i="17"/>
  <c r="AI130" i="17"/>
  <c r="AH130" i="17"/>
  <c r="AG130" i="17"/>
  <c r="AF130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F130" i="17"/>
  <c r="E130" i="17"/>
  <c r="D130" i="17"/>
  <c r="C130" i="17"/>
  <c r="B130" i="17"/>
  <c r="A130" i="17"/>
  <c r="BB129" i="17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AK129" i="17"/>
  <c r="AJ129" i="17"/>
  <c r="AI129" i="17"/>
  <c r="AH129" i="17"/>
  <c r="AG129" i="17"/>
  <c r="AF129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F129" i="17"/>
  <c r="E129" i="17"/>
  <c r="D129" i="17"/>
  <c r="C129" i="17"/>
  <c r="B129" i="17"/>
  <c r="A129" i="17"/>
  <c r="BB128" i="17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AK128" i="17"/>
  <c r="AJ128" i="17"/>
  <c r="AI128" i="17"/>
  <c r="AH128" i="17"/>
  <c r="AG128" i="17"/>
  <c r="AF128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F128" i="17"/>
  <c r="E128" i="17"/>
  <c r="D128" i="17"/>
  <c r="C128" i="17"/>
  <c r="B128" i="17"/>
  <c r="A128" i="17"/>
  <c r="BB127" i="17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AK127" i="17"/>
  <c r="AJ127" i="17"/>
  <c r="AI127" i="17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F127" i="17"/>
  <c r="E127" i="17"/>
  <c r="D127" i="17"/>
  <c r="C127" i="17"/>
  <c r="B127" i="17"/>
  <c r="A127" i="17"/>
  <c r="BB126" i="17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AK126" i="17"/>
  <c r="AJ126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F126" i="17"/>
  <c r="E126" i="17"/>
  <c r="D126" i="17"/>
  <c r="C126" i="17"/>
  <c r="B126" i="17"/>
  <c r="A126" i="17"/>
  <c r="BB125" i="17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AK125" i="17"/>
  <c r="AJ125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F125" i="17"/>
  <c r="E125" i="17"/>
  <c r="D125" i="17"/>
  <c r="C125" i="17"/>
  <c r="B125" i="17"/>
  <c r="A125" i="17"/>
  <c r="BB124" i="17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AK124" i="17"/>
  <c r="AJ124" i="17"/>
  <c r="AI124" i="17"/>
  <c r="AH124" i="17"/>
  <c r="AG124" i="17"/>
  <c r="AF124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F124" i="17"/>
  <c r="E124" i="17"/>
  <c r="D124" i="17"/>
  <c r="C124" i="17"/>
  <c r="B124" i="17"/>
  <c r="A124" i="17"/>
  <c r="BB123" i="17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AK123" i="17"/>
  <c r="AJ123" i="17"/>
  <c r="AI123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F123" i="17"/>
  <c r="E123" i="17"/>
  <c r="D123" i="17"/>
  <c r="C123" i="17"/>
  <c r="B123" i="17"/>
  <c r="A123" i="17"/>
  <c r="BB122" i="17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AK122" i="17"/>
  <c r="AJ122" i="17"/>
  <c r="AI122" i="17"/>
  <c r="AH122" i="17"/>
  <c r="AG122" i="17"/>
  <c r="AF122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F122" i="17"/>
  <c r="E122" i="17"/>
  <c r="D122" i="17"/>
  <c r="C122" i="17"/>
  <c r="B122" i="17"/>
  <c r="A122" i="17"/>
  <c r="BB121" i="17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AK121" i="17"/>
  <c r="AJ121" i="17"/>
  <c r="AI121" i="17"/>
  <c r="AH121" i="17"/>
  <c r="AG121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F121" i="17"/>
  <c r="E121" i="17"/>
  <c r="D121" i="17"/>
  <c r="C121" i="17"/>
  <c r="B121" i="17"/>
  <c r="A121" i="17"/>
  <c r="BB120" i="17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AK120" i="17"/>
  <c r="AJ120" i="17"/>
  <c r="AI120" i="17"/>
  <c r="AH120" i="17"/>
  <c r="AG120" i="17"/>
  <c r="AF120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F120" i="17"/>
  <c r="E120" i="17"/>
  <c r="D120" i="17"/>
  <c r="C120" i="17"/>
  <c r="B120" i="17"/>
  <c r="A120" i="17"/>
  <c r="BB119" i="17"/>
  <c r="BA119" i="17"/>
  <c r="AZ119" i="17"/>
  <c r="AY119" i="17"/>
  <c r="AX119" i="17"/>
  <c r="AW119" i="17"/>
  <c r="AV119" i="17"/>
  <c r="AU119" i="17"/>
  <c r="AT119" i="17"/>
  <c r="AS119" i="17"/>
  <c r="AR119" i="17"/>
  <c r="AQ119" i="17"/>
  <c r="AP119" i="17"/>
  <c r="AO119" i="17"/>
  <c r="AN119" i="17"/>
  <c r="AM119" i="17"/>
  <c r="AL119" i="17"/>
  <c r="AK119" i="17"/>
  <c r="AJ119" i="17"/>
  <c r="AI119" i="17"/>
  <c r="AH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F119" i="17"/>
  <c r="E119" i="17"/>
  <c r="D119" i="17"/>
  <c r="C119" i="17"/>
  <c r="B119" i="17"/>
  <c r="A119" i="17"/>
  <c r="BB118" i="17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AK118" i="17"/>
  <c r="AJ118" i="17"/>
  <c r="AI118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F118" i="17"/>
  <c r="E118" i="17"/>
  <c r="D118" i="17"/>
  <c r="C118" i="17"/>
  <c r="B118" i="17"/>
  <c r="A118" i="17"/>
  <c r="BB117" i="17"/>
  <c r="BA117" i="17"/>
  <c r="AZ117" i="17"/>
  <c r="AY117" i="17"/>
  <c r="AX117" i="17"/>
  <c r="AW117" i="17"/>
  <c r="AV117" i="17"/>
  <c r="AU117" i="17"/>
  <c r="AT117" i="17"/>
  <c r="AS117" i="17"/>
  <c r="AR117" i="17"/>
  <c r="AQ117" i="17"/>
  <c r="AP117" i="17"/>
  <c r="AO117" i="17"/>
  <c r="AN117" i="17"/>
  <c r="AM117" i="17"/>
  <c r="AL117" i="17"/>
  <c r="AK117" i="17"/>
  <c r="AJ117" i="17"/>
  <c r="AI117" i="17"/>
  <c r="AH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F117" i="17"/>
  <c r="E117" i="17"/>
  <c r="D117" i="17"/>
  <c r="C117" i="17"/>
  <c r="B117" i="17"/>
  <c r="A117" i="17"/>
  <c r="BB116" i="17"/>
  <c r="BA116" i="17"/>
  <c r="AZ116" i="17"/>
  <c r="AY116" i="17"/>
  <c r="AX116" i="17"/>
  <c r="AW116" i="17"/>
  <c r="AV116" i="17"/>
  <c r="AU116" i="17"/>
  <c r="AT116" i="17"/>
  <c r="AS116" i="17"/>
  <c r="AR116" i="17"/>
  <c r="AQ116" i="17"/>
  <c r="AP116" i="17"/>
  <c r="AO116" i="17"/>
  <c r="AN116" i="17"/>
  <c r="AM116" i="17"/>
  <c r="AL116" i="17"/>
  <c r="AK116" i="17"/>
  <c r="AJ116" i="17"/>
  <c r="AI116" i="17"/>
  <c r="AH116" i="17"/>
  <c r="AG116" i="17"/>
  <c r="AF116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F116" i="17"/>
  <c r="E116" i="17"/>
  <c r="D116" i="17"/>
  <c r="C116" i="17"/>
  <c r="B116" i="17"/>
  <c r="A116" i="17"/>
  <c r="BB115" i="17"/>
  <c r="BA115" i="17"/>
  <c r="AZ115" i="17"/>
  <c r="AY115" i="17"/>
  <c r="AX115" i="17"/>
  <c r="AW115" i="17"/>
  <c r="AV115" i="17"/>
  <c r="AU115" i="17"/>
  <c r="AT115" i="17"/>
  <c r="AS115" i="17"/>
  <c r="AR115" i="17"/>
  <c r="AQ115" i="17"/>
  <c r="AP115" i="17"/>
  <c r="AO115" i="17"/>
  <c r="AN115" i="17"/>
  <c r="AM115" i="17"/>
  <c r="AL115" i="17"/>
  <c r="AK115" i="17"/>
  <c r="AJ115" i="17"/>
  <c r="AI115" i="17"/>
  <c r="AH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F115" i="17"/>
  <c r="E115" i="17"/>
  <c r="D115" i="17"/>
  <c r="C115" i="17"/>
  <c r="B115" i="17"/>
  <c r="A115" i="17"/>
  <c r="BB114" i="17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AK114" i="17"/>
  <c r="AJ114" i="17"/>
  <c r="AI114" i="17"/>
  <c r="AH114" i="17"/>
  <c r="AG114" i="17"/>
  <c r="AF114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F114" i="17"/>
  <c r="E114" i="17"/>
  <c r="D114" i="17"/>
  <c r="C114" i="17"/>
  <c r="B114" i="17"/>
  <c r="A114" i="17"/>
  <c r="BB113" i="17"/>
  <c r="BA113" i="17"/>
  <c r="AZ113" i="17"/>
  <c r="AY113" i="17"/>
  <c r="AX113" i="17"/>
  <c r="AW113" i="17"/>
  <c r="AV113" i="17"/>
  <c r="AU113" i="17"/>
  <c r="AT113" i="17"/>
  <c r="AS113" i="17"/>
  <c r="AR113" i="17"/>
  <c r="AQ113" i="17"/>
  <c r="AP113" i="17"/>
  <c r="AO113" i="17"/>
  <c r="AN113" i="17"/>
  <c r="AM113" i="17"/>
  <c r="AL113" i="17"/>
  <c r="AK113" i="17"/>
  <c r="AJ113" i="17"/>
  <c r="AI113" i="17"/>
  <c r="AH113" i="17"/>
  <c r="AG113" i="17"/>
  <c r="AF113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F113" i="17"/>
  <c r="E113" i="17"/>
  <c r="D113" i="17"/>
  <c r="C113" i="17"/>
  <c r="B113" i="17"/>
  <c r="A113" i="17"/>
  <c r="BB112" i="17"/>
  <c r="BA112" i="17"/>
  <c r="AZ112" i="17"/>
  <c r="AY112" i="17"/>
  <c r="AX112" i="17"/>
  <c r="AW112" i="17"/>
  <c r="AV112" i="17"/>
  <c r="AU112" i="17"/>
  <c r="AT112" i="17"/>
  <c r="AS112" i="17"/>
  <c r="AR112" i="17"/>
  <c r="AQ112" i="17"/>
  <c r="AP112" i="17"/>
  <c r="AO112" i="17"/>
  <c r="AN112" i="17"/>
  <c r="AM112" i="17"/>
  <c r="AL112" i="17"/>
  <c r="AK112" i="17"/>
  <c r="AJ112" i="17"/>
  <c r="AI112" i="17"/>
  <c r="AH112" i="17"/>
  <c r="AG112" i="17"/>
  <c r="AF112" i="17"/>
  <c r="AE112" i="17"/>
  <c r="AD112" i="17"/>
  <c r="AC112" i="17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F112" i="17"/>
  <c r="E112" i="17"/>
  <c r="D112" i="17"/>
  <c r="C112" i="17"/>
  <c r="B112" i="17"/>
  <c r="A112" i="17"/>
  <c r="BB111" i="17"/>
  <c r="BA111" i="17"/>
  <c r="AZ111" i="17"/>
  <c r="AY111" i="17"/>
  <c r="AX111" i="17"/>
  <c r="AW111" i="17"/>
  <c r="AV111" i="17"/>
  <c r="AU111" i="17"/>
  <c r="AT111" i="17"/>
  <c r="AS111" i="17"/>
  <c r="AR111" i="17"/>
  <c r="AQ111" i="17"/>
  <c r="AP111" i="17"/>
  <c r="AO111" i="17"/>
  <c r="AN111" i="17"/>
  <c r="AM111" i="17"/>
  <c r="AL111" i="17"/>
  <c r="AK111" i="17"/>
  <c r="AJ111" i="17"/>
  <c r="AI111" i="17"/>
  <c r="AH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F111" i="17"/>
  <c r="E111" i="17"/>
  <c r="D111" i="17"/>
  <c r="C111" i="17"/>
  <c r="B111" i="17"/>
  <c r="A111" i="17"/>
  <c r="BB110" i="17"/>
  <c r="BA110" i="17"/>
  <c r="AZ110" i="17"/>
  <c r="AY110" i="17"/>
  <c r="AX110" i="17"/>
  <c r="AW110" i="17"/>
  <c r="AV110" i="17"/>
  <c r="AU110" i="17"/>
  <c r="AT110" i="17"/>
  <c r="AS110" i="17"/>
  <c r="AR110" i="17"/>
  <c r="AQ110" i="17"/>
  <c r="AP110" i="17"/>
  <c r="AO110" i="17"/>
  <c r="AN110" i="17"/>
  <c r="AM110" i="17"/>
  <c r="AL110" i="17"/>
  <c r="AK110" i="17"/>
  <c r="AJ110" i="17"/>
  <c r="AI110" i="17"/>
  <c r="AH110" i="17"/>
  <c r="AG110" i="17"/>
  <c r="AF110" i="17"/>
  <c r="AE110" i="17"/>
  <c r="AD110" i="17"/>
  <c r="AC110" i="17"/>
  <c r="AB110" i="17"/>
  <c r="AA110" i="17"/>
  <c r="Z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F110" i="17"/>
  <c r="E110" i="17"/>
  <c r="D110" i="17"/>
  <c r="C110" i="17"/>
  <c r="B110" i="17"/>
  <c r="A110" i="17"/>
  <c r="BB109" i="17"/>
  <c r="BA109" i="17"/>
  <c r="AZ109" i="17"/>
  <c r="AY109" i="17"/>
  <c r="AX109" i="17"/>
  <c r="AW109" i="17"/>
  <c r="AV109" i="17"/>
  <c r="AU109" i="17"/>
  <c r="AT109" i="17"/>
  <c r="AS109" i="17"/>
  <c r="AR109" i="17"/>
  <c r="AQ109" i="17"/>
  <c r="AP109" i="17"/>
  <c r="AO109" i="17"/>
  <c r="AN109" i="17"/>
  <c r="AM109" i="17"/>
  <c r="AL109" i="17"/>
  <c r="AK109" i="17"/>
  <c r="AJ109" i="17"/>
  <c r="AI109" i="17"/>
  <c r="AH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F109" i="17"/>
  <c r="E109" i="17"/>
  <c r="D109" i="17"/>
  <c r="C109" i="17"/>
  <c r="B109" i="17"/>
  <c r="A109" i="17"/>
  <c r="BB108" i="17"/>
  <c r="BA108" i="17"/>
  <c r="AZ108" i="17"/>
  <c r="AY108" i="17"/>
  <c r="AX108" i="17"/>
  <c r="AW108" i="17"/>
  <c r="AV108" i="17"/>
  <c r="AU108" i="17"/>
  <c r="AT108" i="17"/>
  <c r="AS108" i="17"/>
  <c r="AR108" i="17"/>
  <c r="AQ108" i="17"/>
  <c r="AP108" i="17"/>
  <c r="AO108" i="17"/>
  <c r="AN108" i="17"/>
  <c r="AM108" i="17"/>
  <c r="AL108" i="17"/>
  <c r="AK108" i="17"/>
  <c r="AJ108" i="17"/>
  <c r="AI108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F108" i="17"/>
  <c r="E108" i="17"/>
  <c r="D108" i="17"/>
  <c r="C108" i="17"/>
  <c r="B108" i="17"/>
  <c r="A108" i="17"/>
  <c r="BB107" i="17"/>
  <c r="BA107" i="17"/>
  <c r="AZ107" i="17"/>
  <c r="AY107" i="17"/>
  <c r="AX107" i="17"/>
  <c r="AW107" i="17"/>
  <c r="AV107" i="17"/>
  <c r="AU107" i="17"/>
  <c r="AT107" i="17"/>
  <c r="AS107" i="17"/>
  <c r="AR107" i="17"/>
  <c r="AQ107" i="17"/>
  <c r="AP107" i="17"/>
  <c r="AO107" i="17"/>
  <c r="AN107" i="17"/>
  <c r="AM107" i="17"/>
  <c r="AL107" i="17"/>
  <c r="AK107" i="17"/>
  <c r="AJ107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F107" i="17"/>
  <c r="E107" i="17"/>
  <c r="D107" i="17"/>
  <c r="C107" i="17"/>
  <c r="B107" i="17"/>
  <c r="A107" i="17"/>
  <c r="BB106" i="17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AK106" i="17"/>
  <c r="AJ106" i="17"/>
  <c r="AI106" i="17"/>
  <c r="AH106" i="17"/>
  <c r="AG106" i="17"/>
  <c r="AF106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F106" i="17"/>
  <c r="E106" i="17"/>
  <c r="D106" i="17"/>
  <c r="C106" i="17"/>
  <c r="B106" i="17"/>
  <c r="A106" i="17"/>
  <c r="BB105" i="17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AK105" i="17"/>
  <c r="AJ105" i="17"/>
  <c r="AI105" i="17"/>
  <c r="AH105" i="17"/>
  <c r="AG105" i="17"/>
  <c r="AF105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F105" i="17"/>
  <c r="E105" i="17"/>
  <c r="D105" i="17"/>
  <c r="C105" i="17"/>
  <c r="B105" i="17"/>
  <c r="A105" i="17"/>
  <c r="BB104" i="17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AK104" i="17"/>
  <c r="AJ104" i="17"/>
  <c r="AI104" i="17"/>
  <c r="AH104" i="17"/>
  <c r="AG104" i="17"/>
  <c r="AF104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F104" i="17"/>
  <c r="E104" i="17"/>
  <c r="D104" i="17"/>
  <c r="C104" i="17"/>
  <c r="B104" i="17"/>
  <c r="A104" i="17"/>
  <c r="BB103" i="17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AK103" i="17"/>
  <c r="AJ103" i="17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F103" i="17"/>
  <c r="E103" i="17"/>
  <c r="D103" i="17"/>
  <c r="C103" i="17"/>
  <c r="B103" i="17"/>
  <c r="A103" i="17"/>
  <c r="BB102" i="17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AK102" i="17"/>
  <c r="AJ102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F102" i="17"/>
  <c r="E102" i="17"/>
  <c r="D102" i="17"/>
  <c r="C102" i="17"/>
  <c r="B102" i="17"/>
  <c r="A102" i="17"/>
  <c r="BB101" i="17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AK101" i="17"/>
  <c r="AJ101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F101" i="17"/>
  <c r="E101" i="17"/>
  <c r="D101" i="17"/>
  <c r="C101" i="17"/>
  <c r="B101" i="17"/>
  <c r="A101" i="17"/>
  <c r="BB100" i="17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AK100" i="17"/>
  <c r="AJ100" i="17"/>
  <c r="AI100" i="17"/>
  <c r="AH100" i="17"/>
  <c r="AG100" i="17"/>
  <c r="AF100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F100" i="17"/>
  <c r="E100" i="17"/>
  <c r="D100" i="17"/>
  <c r="C100" i="17"/>
  <c r="B100" i="17"/>
  <c r="A100" i="17"/>
  <c r="BB99" i="17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AK99" i="17"/>
  <c r="AJ99" i="17"/>
  <c r="AI99" i="17"/>
  <c r="AH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F99" i="17"/>
  <c r="E99" i="17"/>
  <c r="D99" i="17"/>
  <c r="C99" i="17"/>
  <c r="B99" i="17"/>
  <c r="A99" i="17"/>
  <c r="BB98" i="17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AK98" i="17"/>
  <c r="AJ98" i="17"/>
  <c r="AI98" i="17"/>
  <c r="AH98" i="17"/>
  <c r="AG98" i="17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F98" i="17"/>
  <c r="E98" i="17"/>
  <c r="D98" i="17"/>
  <c r="C98" i="17"/>
  <c r="B98" i="17"/>
  <c r="A98" i="17"/>
  <c r="BB97" i="17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AK97" i="17"/>
  <c r="AJ97" i="17"/>
  <c r="AI97" i="17"/>
  <c r="AH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F97" i="17"/>
  <c r="E97" i="17"/>
  <c r="D97" i="17"/>
  <c r="C97" i="17"/>
  <c r="B97" i="17"/>
  <c r="A97" i="17"/>
  <c r="BB96" i="17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AK96" i="17"/>
  <c r="AJ96" i="17"/>
  <c r="AI96" i="17"/>
  <c r="AH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F96" i="17"/>
  <c r="E96" i="17"/>
  <c r="D96" i="17"/>
  <c r="C96" i="17"/>
  <c r="B96" i="17"/>
  <c r="A96" i="17"/>
  <c r="BB95" i="17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AK95" i="17"/>
  <c r="AJ95" i="17"/>
  <c r="AI95" i="17"/>
  <c r="AH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F95" i="17"/>
  <c r="E95" i="17"/>
  <c r="D95" i="17"/>
  <c r="C95" i="17"/>
  <c r="B95" i="17"/>
  <c r="A95" i="17"/>
  <c r="BB94" i="17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AK94" i="17"/>
  <c r="AJ94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F94" i="17"/>
  <c r="E94" i="17"/>
  <c r="D94" i="17"/>
  <c r="C94" i="17"/>
  <c r="B94" i="17"/>
  <c r="A94" i="17"/>
  <c r="BB93" i="17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AK93" i="17"/>
  <c r="AJ93" i="17"/>
  <c r="AI93" i="17"/>
  <c r="AH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F93" i="17"/>
  <c r="E93" i="17"/>
  <c r="D93" i="17"/>
  <c r="C93" i="17"/>
  <c r="B93" i="17"/>
  <c r="A93" i="17"/>
  <c r="BB92" i="17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AK92" i="17"/>
  <c r="AJ92" i="17"/>
  <c r="AI92" i="17"/>
  <c r="AH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F92" i="17"/>
  <c r="E92" i="17"/>
  <c r="D92" i="17"/>
  <c r="C92" i="17"/>
  <c r="B92" i="17"/>
  <c r="A92" i="17"/>
  <c r="BB91" i="17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AK91" i="17"/>
  <c r="AJ91" i="17"/>
  <c r="AI91" i="17"/>
  <c r="AH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F91" i="17"/>
  <c r="E91" i="17"/>
  <c r="D91" i="17"/>
  <c r="C91" i="17"/>
  <c r="B91" i="17"/>
  <c r="A91" i="17"/>
  <c r="BB90" i="17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AK90" i="17"/>
  <c r="AJ90" i="17"/>
  <c r="AI90" i="17"/>
  <c r="AH90" i="17"/>
  <c r="AG90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F90" i="17"/>
  <c r="E90" i="17"/>
  <c r="D90" i="17"/>
  <c r="C90" i="17"/>
  <c r="B90" i="17"/>
  <c r="A90" i="17"/>
  <c r="BB89" i="17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AK89" i="17"/>
  <c r="AJ89" i="17"/>
  <c r="AI89" i="17"/>
  <c r="AH89" i="17"/>
  <c r="AG89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F89" i="17"/>
  <c r="E89" i="17"/>
  <c r="D89" i="17"/>
  <c r="C89" i="17"/>
  <c r="B89" i="17"/>
  <c r="A89" i="17"/>
  <c r="BB88" i="17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AK88" i="17"/>
  <c r="AJ88" i="17"/>
  <c r="AI88" i="17"/>
  <c r="AH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F88" i="17"/>
  <c r="E88" i="17"/>
  <c r="D88" i="17"/>
  <c r="C88" i="17"/>
  <c r="B88" i="17"/>
  <c r="A88" i="17"/>
  <c r="BB87" i="17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AK87" i="17"/>
  <c r="AJ87" i="17"/>
  <c r="AI87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F87" i="17"/>
  <c r="E87" i="17"/>
  <c r="D87" i="17"/>
  <c r="C87" i="17"/>
  <c r="B87" i="17"/>
  <c r="A87" i="17"/>
  <c r="BB86" i="17"/>
  <c r="BA86" i="17"/>
  <c r="AZ86" i="17"/>
  <c r="AY86" i="17"/>
  <c r="AX86" i="17"/>
  <c r="AW86" i="17"/>
  <c r="AV86" i="17"/>
  <c r="AU86" i="17"/>
  <c r="AT86" i="17"/>
  <c r="AS86" i="17"/>
  <c r="AR86" i="17"/>
  <c r="AQ86" i="17"/>
  <c r="AP86" i="17"/>
  <c r="AO86" i="17"/>
  <c r="AN86" i="17"/>
  <c r="AM86" i="17"/>
  <c r="AL86" i="17"/>
  <c r="AK86" i="17"/>
  <c r="AJ86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F86" i="17"/>
  <c r="E86" i="17"/>
  <c r="D86" i="17"/>
  <c r="C86" i="17"/>
  <c r="B86" i="17"/>
  <c r="A86" i="17"/>
  <c r="BB85" i="17"/>
  <c r="BA85" i="17"/>
  <c r="AZ85" i="17"/>
  <c r="AY85" i="17"/>
  <c r="AX85" i="17"/>
  <c r="AW85" i="17"/>
  <c r="AV85" i="17"/>
  <c r="AU85" i="17"/>
  <c r="AT85" i="17"/>
  <c r="AS85" i="17"/>
  <c r="AR85" i="17"/>
  <c r="AQ85" i="17"/>
  <c r="AP85" i="17"/>
  <c r="AO85" i="17"/>
  <c r="AN85" i="17"/>
  <c r="AM85" i="17"/>
  <c r="AL85" i="17"/>
  <c r="AK85" i="17"/>
  <c r="AJ85" i="17"/>
  <c r="AI85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F85" i="17"/>
  <c r="E85" i="17"/>
  <c r="D85" i="17"/>
  <c r="C85" i="17"/>
  <c r="B85" i="17"/>
  <c r="A85" i="17"/>
  <c r="BB84" i="17"/>
  <c r="BA84" i="17"/>
  <c r="AZ84" i="17"/>
  <c r="AY84" i="17"/>
  <c r="AX84" i="17"/>
  <c r="AW84" i="17"/>
  <c r="AV84" i="17"/>
  <c r="AU84" i="17"/>
  <c r="AT84" i="17"/>
  <c r="AS84" i="17"/>
  <c r="AR84" i="17"/>
  <c r="AQ84" i="17"/>
  <c r="AP84" i="17"/>
  <c r="AO84" i="17"/>
  <c r="AN84" i="17"/>
  <c r="AM84" i="17"/>
  <c r="AL84" i="17"/>
  <c r="AK84" i="17"/>
  <c r="AJ84" i="17"/>
  <c r="AI84" i="17"/>
  <c r="AH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F84" i="17"/>
  <c r="E84" i="17"/>
  <c r="D84" i="17"/>
  <c r="C84" i="17"/>
  <c r="B84" i="17"/>
  <c r="A84" i="17"/>
  <c r="BB83" i="17"/>
  <c r="BA83" i="17"/>
  <c r="AZ83" i="17"/>
  <c r="AY83" i="17"/>
  <c r="AX83" i="17"/>
  <c r="AW83" i="17"/>
  <c r="AV83" i="17"/>
  <c r="AU83" i="17"/>
  <c r="AT83" i="17"/>
  <c r="AS83" i="17"/>
  <c r="AR83" i="17"/>
  <c r="AQ83" i="17"/>
  <c r="AP83" i="17"/>
  <c r="AO83" i="17"/>
  <c r="AN83" i="17"/>
  <c r="AM83" i="17"/>
  <c r="AL83" i="17"/>
  <c r="AK83" i="17"/>
  <c r="AJ83" i="17"/>
  <c r="AI83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F83" i="17"/>
  <c r="E83" i="17"/>
  <c r="D83" i="17"/>
  <c r="C83" i="17"/>
  <c r="B83" i="17"/>
  <c r="A83" i="17"/>
  <c r="BB82" i="17"/>
  <c r="BA82" i="17"/>
  <c r="AZ82" i="17"/>
  <c r="AY82" i="17"/>
  <c r="AX82" i="17"/>
  <c r="AW82" i="17"/>
  <c r="AV82" i="17"/>
  <c r="AU82" i="17"/>
  <c r="AT82" i="17"/>
  <c r="AS82" i="17"/>
  <c r="AR82" i="17"/>
  <c r="AQ82" i="17"/>
  <c r="AP82" i="17"/>
  <c r="AO82" i="17"/>
  <c r="AN82" i="17"/>
  <c r="AM82" i="17"/>
  <c r="AL82" i="17"/>
  <c r="AK82" i="17"/>
  <c r="AJ82" i="17"/>
  <c r="AI82" i="17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F82" i="17"/>
  <c r="E82" i="17"/>
  <c r="D82" i="17"/>
  <c r="C82" i="17"/>
  <c r="B82" i="17"/>
  <c r="A82" i="17"/>
  <c r="BB81" i="17"/>
  <c r="BA81" i="17"/>
  <c r="AZ81" i="17"/>
  <c r="AY81" i="17"/>
  <c r="AX81" i="17"/>
  <c r="AW81" i="17"/>
  <c r="AV81" i="17"/>
  <c r="AU81" i="17"/>
  <c r="AT81" i="17"/>
  <c r="AS81" i="17"/>
  <c r="AR81" i="17"/>
  <c r="AQ81" i="17"/>
  <c r="AP81" i="17"/>
  <c r="AO81" i="17"/>
  <c r="AN81" i="17"/>
  <c r="AM81" i="17"/>
  <c r="AL81" i="17"/>
  <c r="AK81" i="17"/>
  <c r="AJ81" i="17"/>
  <c r="AI81" i="17"/>
  <c r="AH81" i="17"/>
  <c r="AG81" i="17"/>
  <c r="AF81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F81" i="17"/>
  <c r="E81" i="17"/>
  <c r="D81" i="17"/>
  <c r="C81" i="17"/>
  <c r="B81" i="17"/>
  <c r="A81" i="17"/>
  <c r="BB80" i="17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AK80" i="17"/>
  <c r="AJ80" i="17"/>
  <c r="AI80" i="17"/>
  <c r="AH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F80" i="17"/>
  <c r="E80" i="17"/>
  <c r="D80" i="17"/>
  <c r="C80" i="17"/>
  <c r="B80" i="17"/>
  <c r="A80" i="17"/>
  <c r="BB79" i="17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AK79" i="17"/>
  <c r="AJ79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F79" i="17"/>
  <c r="E79" i="17"/>
  <c r="D79" i="17"/>
  <c r="C79" i="17"/>
  <c r="B79" i="17"/>
  <c r="A79" i="17"/>
  <c r="BB78" i="17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AK78" i="17"/>
  <c r="AJ78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F78" i="17"/>
  <c r="E78" i="17"/>
  <c r="D78" i="17"/>
  <c r="C78" i="17"/>
  <c r="B78" i="17"/>
  <c r="A78" i="17"/>
  <c r="BB77" i="17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F77" i="17"/>
  <c r="E77" i="17"/>
  <c r="D77" i="17"/>
  <c r="C77" i="17"/>
  <c r="B77" i="17"/>
  <c r="A77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F76" i="17"/>
  <c r="E76" i="17"/>
  <c r="D76" i="17"/>
  <c r="C76" i="17"/>
  <c r="B76" i="17"/>
  <c r="A76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F75" i="17"/>
  <c r="E75" i="17"/>
  <c r="D75" i="17"/>
  <c r="C75" i="17"/>
  <c r="B75" i="17"/>
  <c r="A75" i="17"/>
  <c r="BB74" i="17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F74" i="17"/>
  <c r="E74" i="17"/>
  <c r="D74" i="17"/>
  <c r="C74" i="17"/>
  <c r="B74" i="17"/>
  <c r="A74" i="17"/>
  <c r="BB73" i="17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F73" i="17"/>
  <c r="E73" i="17"/>
  <c r="D73" i="17"/>
  <c r="C73" i="17"/>
  <c r="B73" i="17"/>
  <c r="A73" i="17"/>
  <c r="BB72" i="17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AK72" i="17"/>
  <c r="AJ72" i="17"/>
  <c r="AI72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F72" i="17"/>
  <c r="E72" i="17"/>
  <c r="D72" i="17"/>
  <c r="C72" i="17"/>
  <c r="B72" i="17"/>
  <c r="A72" i="17"/>
  <c r="BB71" i="17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F71" i="17"/>
  <c r="E71" i="17"/>
  <c r="D71" i="17"/>
  <c r="C71" i="17"/>
  <c r="B71" i="17"/>
  <c r="A71" i="17"/>
  <c r="BB70" i="17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AK70" i="17"/>
  <c r="AJ70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F70" i="17"/>
  <c r="E70" i="17"/>
  <c r="D70" i="17"/>
  <c r="C70" i="17"/>
  <c r="B70" i="17"/>
  <c r="A70" i="17"/>
  <c r="BB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AK69" i="17"/>
  <c r="AJ69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F69" i="17"/>
  <c r="E69" i="17"/>
  <c r="D69" i="17"/>
  <c r="C69" i="17"/>
  <c r="B69" i="17"/>
  <c r="A69" i="17"/>
  <c r="BB68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AK6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F68" i="17"/>
  <c r="E68" i="17"/>
  <c r="D68" i="17"/>
  <c r="C68" i="17"/>
  <c r="B68" i="17"/>
  <c r="A68" i="17"/>
  <c r="BB67" i="17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F67" i="17"/>
  <c r="E67" i="17"/>
  <c r="D67" i="17"/>
  <c r="C67" i="17"/>
  <c r="B67" i="17"/>
  <c r="A67" i="17"/>
  <c r="BB66" i="17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F66" i="17"/>
  <c r="E66" i="17"/>
  <c r="D66" i="17"/>
  <c r="C66" i="17"/>
  <c r="B66" i="17"/>
  <c r="A66" i="17"/>
  <c r="BB65" i="17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F65" i="17"/>
  <c r="E65" i="17"/>
  <c r="D65" i="17"/>
  <c r="C65" i="17"/>
  <c r="B65" i="17"/>
  <c r="A65" i="17"/>
  <c r="BB64" i="17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F64" i="17"/>
  <c r="E64" i="17"/>
  <c r="D64" i="17"/>
  <c r="C64" i="17"/>
  <c r="B64" i="17"/>
  <c r="A64" i="17"/>
  <c r="BB63" i="17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F63" i="17"/>
  <c r="E63" i="17"/>
  <c r="D63" i="17"/>
  <c r="C63" i="17"/>
  <c r="B63" i="17"/>
  <c r="A63" i="17"/>
  <c r="BB62" i="17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F62" i="17"/>
  <c r="E62" i="17"/>
  <c r="D62" i="17"/>
  <c r="C62" i="17"/>
  <c r="B62" i="17"/>
  <c r="A62" i="17"/>
  <c r="BB61" i="17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F61" i="17"/>
  <c r="E61" i="17"/>
  <c r="D61" i="17"/>
  <c r="C61" i="17"/>
  <c r="B61" i="17"/>
  <c r="A61" i="17"/>
  <c r="BB60" i="17"/>
  <c r="BA60" i="17"/>
  <c r="AZ60" i="17"/>
  <c r="AY60" i="17"/>
  <c r="AX60" i="17"/>
  <c r="AW60" i="17"/>
  <c r="AV60" i="17"/>
  <c r="AU60" i="17"/>
  <c r="AT60" i="17"/>
  <c r="AS60" i="17"/>
  <c r="AR60" i="17"/>
  <c r="AQ60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F60" i="17"/>
  <c r="E60" i="17"/>
  <c r="D60" i="17"/>
  <c r="C60" i="17"/>
  <c r="B60" i="17"/>
  <c r="A60" i="17"/>
  <c r="BB59" i="17"/>
  <c r="BA59" i="17"/>
  <c r="AZ59" i="17"/>
  <c r="AY59" i="17"/>
  <c r="AX59" i="17"/>
  <c r="AW59" i="17"/>
  <c r="AV59" i="17"/>
  <c r="AU59" i="17"/>
  <c r="AT59" i="17"/>
  <c r="AS59" i="17"/>
  <c r="AR59" i="17"/>
  <c r="AQ59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F59" i="17"/>
  <c r="E59" i="17"/>
  <c r="D59" i="17"/>
  <c r="C59" i="17"/>
  <c r="B59" i="17"/>
  <c r="A59" i="17"/>
  <c r="BB58" i="17"/>
  <c r="BA58" i="17"/>
  <c r="AZ58" i="17"/>
  <c r="AY58" i="17"/>
  <c r="AX58" i="17"/>
  <c r="AW58" i="17"/>
  <c r="AV58" i="17"/>
  <c r="AU58" i="17"/>
  <c r="AT58" i="17"/>
  <c r="AS58" i="17"/>
  <c r="AR58" i="17"/>
  <c r="AQ58" i="17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F58" i="17"/>
  <c r="E58" i="17"/>
  <c r="D58" i="17"/>
  <c r="C58" i="17"/>
  <c r="B58" i="17"/>
  <c r="A58" i="17"/>
  <c r="BB57" i="17"/>
  <c r="BA57" i="17"/>
  <c r="AZ57" i="17"/>
  <c r="AY57" i="17"/>
  <c r="AX57" i="17"/>
  <c r="AW57" i="17"/>
  <c r="AV57" i="17"/>
  <c r="AU57" i="17"/>
  <c r="AT57" i="17"/>
  <c r="AS57" i="17"/>
  <c r="AR57" i="17"/>
  <c r="AQ57" i="17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F57" i="17"/>
  <c r="E57" i="17"/>
  <c r="D57" i="17"/>
  <c r="C57" i="17"/>
  <c r="B57" i="17"/>
  <c r="A57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F56" i="17"/>
  <c r="E56" i="17"/>
  <c r="D56" i="17"/>
  <c r="C56" i="17"/>
  <c r="B56" i="17"/>
  <c r="A56" i="17"/>
  <c r="BB55" i="17"/>
  <c r="BA55" i="17"/>
  <c r="AZ55" i="17"/>
  <c r="AY55" i="17"/>
  <c r="AX55" i="17"/>
  <c r="AW55" i="17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F55" i="17"/>
  <c r="E55" i="17"/>
  <c r="D55" i="17"/>
  <c r="C55" i="17"/>
  <c r="B55" i="17"/>
  <c r="A55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F54" i="17"/>
  <c r="E54" i="17"/>
  <c r="D54" i="17"/>
  <c r="C54" i="17"/>
  <c r="B54" i="17"/>
  <c r="A54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F53" i="17"/>
  <c r="E53" i="17"/>
  <c r="D53" i="17"/>
  <c r="C53" i="17"/>
  <c r="B53" i="17"/>
  <c r="A53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F52" i="17"/>
  <c r="E52" i="17"/>
  <c r="D52" i="17"/>
  <c r="C52" i="17"/>
  <c r="B52" i="17"/>
  <c r="A52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F51" i="17"/>
  <c r="E51" i="17"/>
  <c r="D51" i="17"/>
  <c r="C51" i="17"/>
  <c r="B51" i="17"/>
  <c r="A51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F50" i="17"/>
  <c r="E50" i="17"/>
  <c r="D50" i="17"/>
  <c r="C50" i="17"/>
  <c r="B50" i="17"/>
  <c r="A50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F49" i="17"/>
  <c r="E49" i="17"/>
  <c r="D49" i="17"/>
  <c r="C49" i="17"/>
  <c r="B49" i="17"/>
  <c r="A49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F48" i="17"/>
  <c r="E48" i="17"/>
  <c r="D48" i="17"/>
  <c r="C48" i="17"/>
  <c r="B48" i="17"/>
  <c r="A48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F47" i="17"/>
  <c r="E47" i="17"/>
  <c r="D47" i="17"/>
  <c r="C47" i="17"/>
  <c r="B47" i="17"/>
  <c r="A47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F46" i="17"/>
  <c r="E46" i="17"/>
  <c r="D46" i="17"/>
  <c r="C46" i="17"/>
  <c r="B46" i="17"/>
  <c r="A46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F45" i="17"/>
  <c r="E45" i="17"/>
  <c r="D45" i="17"/>
  <c r="C45" i="17"/>
  <c r="B45" i="17"/>
  <c r="A45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F44" i="17"/>
  <c r="E44" i="17"/>
  <c r="D44" i="17"/>
  <c r="C44" i="17"/>
  <c r="B44" i="17"/>
  <c r="A44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F43" i="17"/>
  <c r="E43" i="17"/>
  <c r="D43" i="17"/>
  <c r="C43" i="17"/>
  <c r="B43" i="17"/>
  <c r="A43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F42" i="17"/>
  <c r="E42" i="17"/>
  <c r="D42" i="17"/>
  <c r="C42" i="17"/>
  <c r="B42" i="17"/>
  <c r="A42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F41" i="17"/>
  <c r="E41" i="17"/>
  <c r="D41" i="17"/>
  <c r="C41" i="17"/>
  <c r="B41" i="17"/>
  <c r="A41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F40" i="17"/>
  <c r="E40" i="17"/>
  <c r="D40" i="17"/>
  <c r="C40" i="17"/>
  <c r="B40" i="17"/>
  <c r="A40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F39" i="17"/>
  <c r="E39" i="17"/>
  <c r="D39" i="17"/>
  <c r="C39" i="17"/>
  <c r="B39" i="17"/>
  <c r="A39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F38" i="17"/>
  <c r="E38" i="17"/>
  <c r="D38" i="17"/>
  <c r="C38" i="17"/>
  <c r="B38" i="17"/>
  <c r="A38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F37" i="17"/>
  <c r="E37" i="17"/>
  <c r="D37" i="17"/>
  <c r="C37" i="17"/>
  <c r="B37" i="17"/>
  <c r="A37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F36" i="17"/>
  <c r="E36" i="17"/>
  <c r="D36" i="17"/>
  <c r="C36" i="17"/>
  <c r="B36" i="17"/>
  <c r="A36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F35" i="17"/>
  <c r="E35" i="17"/>
  <c r="D35" i="17"/>
  <c r="C35" i="17"/>
  <c r="B35" i="17"/>
  <c r="A35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F34" i="17"/>
  <c r="E34" i="17"/>
  <c r="D34" i="17"/>
  <c r="C34" i="17"/>
  <c r="B34" i="17"/>
  <c r="A34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F33" i="17"/>
  <c r="E33" i="17"/>
  <c r="D33" i="17"/>
  <c r="C33" i="17"/>
  <c r="B33" i="17"/>
  <c r="A33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F32" i="17"/>
  <c r="E32" i="17"/>
  <c r="D32" i="17"/>
  <c r="C32" i="17"/>
  <c r="B32" i="17"/>
  <c r="A32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F31" i="17"/>
  <c r="E31" i="17"/>
  <c r="D31" i="17"/>
  <c r="C31" i="17"/>
  <c r="B31" i="17"/>
  <c r="A31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F30" i="17"/>
  <c r="E30" i="17"/>
  <c r="D30" i="17"/>
  <c r="C30" i="17"/>
  <c r="B30" i="17"/>
  <c r="A30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F29" i="17"/>
  <c r="E29" i="17"/>
  <c r="D29" i="17"/>
  <c r="C29" i="17"/>
  <c r="B29" i="17"/>
  <c r="A29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F28" i="17"/>
  <c r="E28" i="17"/>
  <c r="D28" i="17"/>
  <c r="C28" i="17"/>
  <c r="B28" i="17"/>
  <c r="A28" i="17"/>
  <c r="BB27" i="17"/>
  <c r="BA27" i="17"/>
  <c r="AZ27" i="17"/>
  <c r="AY27" i="17"/>
  <c r="AX27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F27" i="17"/>
  <c r="E27" i="17"/>
  <c r="D27" i="17"/>
  <c r="C27" i="17"/>
  <c r="B27" i="17"/>
  <c r="A27" i="17"/>
  <c r="BB26" i="17"/>
  <c r="BA26" i="17"/>
  <c r="AZ26" i="17"/>
  <c r="AY26" i="17"/>
  <c r="AX26" i="17"/>
  <c r="AW26" i="17"/>
  <c r="AV26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F26" i="17"/>
  <c r="E26" i="17"/>
  <c r="D26" i="17"/>
  <c r="C26" i="17"/>
  <c r="B26" i="17"/>
  <c r="A26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F25" i="17"/>
  <c r="E25" i="17"/>
  <c r="D25" i="17"/>
  <c r="C25" i="17"/>
  <c r="B25" i="17"/>
  <c r="A25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F24" i="17"/>
  <c r="E24" i="17"/>
  <c r="D24" i="17"/>
  <c r="C24" i="17"/>
  <c r="B24" i="17"/>
  <c r="A24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F23" i="17"/>
  <c r="E23" i="17"/>
  <c r="D23" i="17"/>
  <c r="C23" i="17"/>
  <c r="B23" i="17"/>
  <c r="A23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F22" i="17"/>
  <c r="E22" i="17"/>
  <c r="D22" i="17"/>
  <c r="C22" i="17"/>
  <c r="B22" i="17"/>
  <c r="A22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F21" i="17"/>
  <c r="E21" i="17"/>
  <c r="D21" i="17"/>
  <c r="C21" i="17"/>
  <c r="B21" i="17"/>
  <c r="A21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F20" i="17"/>
  <c r="E20" i="17"/>
  <c r="D20" i="17"/>
  <c r="C20" i="17"/>
  <c r="B20" i="17"/>
  <c r="A20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F19" i="17"/>
  <c r="E19" i="17"/>
  <c r="D19" i="17"/>
  <c r="C19" i="17"/>
  <c r="B19" i="17"/>
  <c r="A19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F18" i="17"/>
  <c r="E18" i="17"/>
  <c r="D18" i="17"/>
  <c r="C18" i="17"/>
  <c r="B18" i="17"/>
  <c r="A18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F17" i="17"/>
  <c r="E17" i="17"/>
  <c r="D17" i="17"/>
  <c r="C17" i="17"/>
  <c r="B17" i="17"/>
  <c r="A17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F16" i="17"/>
  <c r="E16" i="17"/>
  <c r="D16" i="17"/>
  <c r="C16" i="17"/>
  <c r="B16" i="17"/>
  <c r="A16" i="17"/>
  <c r="BB15" i="17"/>
  <c r="BA15" i="17"/>
  <c r="AZ15" i="17"/>
  <c r="AY15" i="17"/>
  <c r="AX15" i="17"/>
  <c r="AW15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F15" i="17"/>
  <c r="E15" i="17"/>
  <c r="D15" i="17"/>
  <c r="C15" i="17"/>
  <c r="B15" i="17"/>
  <c r="A15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F14" i="17"/>
  <c r="E14" i="17"/>
  <c r="D14" i="17"/>
  <c r="C14" i="17"/>
  <c r="B14" i="17"/>
  <c r="A14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F13" i="17"/>
  <c r="E13" i="17"/>
  <c r="D13" i="17"/>
  <c r="C13" i="17"/>
  <c r="B13" i="17"/>
  <c r="A13" i="17"/>
  <c r="BB12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F12" i="17"/>
  <c r="E12" i="17"/>
  <c r="D12" i="17"/>
  <c r="C12" i="17"/>
  <c r="B12" i="17"/>
  <c r="A12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F11" i="17"/>
  <c r="E11" i="17"/>
  <c r="D11" i="17"/>
  <c r="C11" i="17"/>
  <c r="B11" i="17"/>
  <c r="A11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F10" i="17"/>
  <c r="E10" i="17"/>
  <c r="D10" i="17"/>
  <c r="C10" i="17"/>
  <c r="B10" i="17"/>
  <c r="A10" i="17"/>
  <c r="BB9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F9" i="17"/>
  <c r="E9" i="17"/>
  <c r="D9" i="17"/>
  <c r="C9" i="17"/>
  <c r="B9" i="17"/>
  <c r="A9" i="17"/>
  <c r="BB8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F8" i="17"/>
  <c r="E8" i="17"/>
  <c r="D8" i="17"/>
  <c r="C8" i="17"/>
  <c r="B8" i="17"/>
  <c r="A8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F7" i="17"/>
  <c r="E7" i="17"/>
  <c r="D7" i="17"/>
  <c r="C7" i="17"/>
  <c r="B7" i="17"/>
  <c r="A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F6" i="17"/>
  <c r="E6" i="17"/>
  <c r="D6" i="17"/>
  <c r="C6" i="17"/>
  <c r="B6" i="17"/>
  <c r="A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F5" i="17"/>
  <c r="E5" i="17"/>
  <c r="D5" i="17"/>
  <c r="C5" i="17"/>
  <c r="B5" i="17"/>
  <c r="A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F4" i="17"/>
  <c r="E4" i="17"/>
  <c r="D4" i="17"/>
  <c r="C4" i="17"/>
  <c r="B4" i="17"/>
  <c r="A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F3" i="17"/>
  <c r="E3" i="17"/>
  <c r="D3" i="17"/>
  <c r="C3" i="17"/>
  <c r="B3" i="17"/>
  <c r="A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F2" i="17"/>
  <c r="E2" i="17"/>
  <c r="D2" i="17"/>
  <c r="C2" i="17"/>
  <c r="B2" i="17"/>
  <c r="A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F1" i="17"/>
  <c r="E1" i="17"/>
  <c r="D1" i="17"/>
  <c r="C1" i="17"/>
  <c r="B1" i="17"/>
  <c r="BB153" i="16"/>
  <c r="BA153" i="16"/>
  <c r="AZ153" i="16"/>
  <c r="AY153" i="16"/>
  <c r="AX153" i="16"/>
  <c r="AW153" i="16"/>
  <c r="AV153" i="16"/>
  <c r="AU153" i="16"/>
  <c r="AT153" i="16"/>
  <c r="AS153" i="16"/>
  <c r="AR153" i="16"/>
  <c r="AQ153" i="16"/>
  <c r="AP153" i="16"/>
  <c r="AO153" i="16"/>
  <c r="AN153" i="16"/>
  <c r="AM153" i="16"/>
  <c r="AL153" i="16"/>
  <c r="AK153" i="16"/>
  <c r="AJ153" i="16"/>
  <c r="AI153" i="16"/>
  <c r="AH153" i="16"/>
  <c r="AG153" i="16"/>
  <c r="AF153" i="16"/>
  <c r="AE153" i="16"/>
  <c r="AD153" i="16"/>
  <c r="AC153" i="16"/>
  <c r="AB153" i="16"/>
  <c r="AA153" i="16"/>
  <c r="Z153" i="16"/>
  <c r="Y153" i="16"/>
  <c r="X153" i="16"/>
  <c r="W153" i="16"/>
  <c r="V153" i="16"/>
  <c r="U153" i="16"/>
  <c r="T153" i="16"/>
  <c r="S153" i="16"/>
  <c r="R153" i="16"/>
  <c r="Q153" i="16"/>
  <c r="P153" i="16"/>
  <c r="O153" i="16"/>
  <c r="N153" i="16"/>
  <c r="M153" i="16"/>
  <c r="L153" i="16"/>
  <c r="K153" i="16"/>
  <c r="J153" i="16"/>
  <c r="I153" i="16"/>
  <c r="H153" i="16"/>
  <c r="F153" i="16"/>
  <c r="E153" i="16"/>
  <c r="D153" i="16"/>
  <c r="C153" i="16"/>
  <c r="B153" i="16"/>
  <c r="BB152" i="16"/>
  <c r="BA152" i="16"/>
  <c r="AZ152" i="16"/>
  <c r="AY152" i="16"/>
  <c r="AX152" i="16"/>
  <c r="AW152" i="16"/>
  <c r="AV152" i="16"/>
  <c r="AU152" i="16"/>
  <c r="AT152" i="16"/>
  <c r="AS152" i="16"/>
  <c r="AR152" i="16"/>
  <c r="AQ152" i="16"/>
  <c r="AP152" i="16"/>
  <c r="AO152" i="16"/>
  <c r="AN152" i="16"/>
  <c r="AM152" i="16"/>
  <c r="AL152" i="16"/>
  <c r="AK152" i="16"/>
  <c r="AJ152" i="16"/>
  <c r="AI152" i="16"/>
  <c r="AH152" i="16"/>
  <c r="AG152" i="16"/>
  <c r="AF152" i="16"/>
  <c r="AE152" i="16"/>
  <c r="AD152" i="16"/>
  <c r="AC152" i="16"/>
  <c r="AB152" i="16"/>
  <c r="AA152" i="16"/>
  <c r="Z152" i="16"/>
  <c r="Y152" i="16"/>
  <c r="X152" i="16"/>
  <c r="W152" i="16"/>
  <c r="V152" i="16"/>
  <c r="U152" i="16"/>
  <c r="T152" i="16"/>
  <c r="S152" i="16"/>
  <c r="R152" i="16"/>
  <c r="Q152" i="16"/>
  <c r="P152" i="16"/>
  <c r="O152" i="16"/>
  <c r="N152" i="16"/>
  <c r="M152" i="16"/>
  <c r="L152" i="16"/>
  <c r="K152" i="16"/>
  <c r="J152" i="16"/>
  <c r="I152" i="16"/>
  <c r="H152" i="16"/>
  <c r="F152" i="16"/>
  <c r="E152" i="16"/>
  <c r="D152" i="16"/>
  <c r="C152" i="16"/>
  <c r="B152" i="16"/>
  <c r="A152" i="16"/>
  <c r="BB151" i="16"/>
  <c r="BA151" i="16"/>
  <c r="AZ151" i="16"/>
  <c r="AY151" i="16"/>
  <c r="AX151" i="16"/>
  <c r="AW151" i="16"/>
  <c r="AV151" i="16"/>
  <c r="AU151" i="16"/>
  <c r="AT151" i="16"/>
  <c r="AS151" i="16"/>
  <c r="AR151" i="16"/>
  <c r="AQ151" i="16"/>
  <c r="AP151" i="16"/>
  <c r="AO151" i="16"/>
  <c r="AN151" i="16"/>
  <c r="AM151" i="16"/>
  <c r="AL151" i="16"/>
  <c r="AK151" i="16"/>
  <c r="AJ151" i="16"/>
  <c r="AI151" i="16"/>
  <c r="AH151" i="16"/>
  <c r="AG151" i="16"/>
  <c r="AF151" i="16"/>
  <c r="AE151" i="16"/>
  <c r="AD151" i="16"/>
  <c r="AC151" i="16"/>
  <c r="AB151" i="16"/>
  <c r="AA151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F151" i="16"/>
  <c r="E151" i="16"/>
  <c r="D151" i="16"/>
  <c r="C151" i="16"/>
  <c r="B151" i="16"/>
  <c r="A151" i="16"/>
  <c r="BB150" i="16"/>
  <c r="BA150" i="16"/>
  <c r="AZ150" i="16"/>
  <c r="AY150" i="16"/>
  <c r="AX150" i="16"/>
  <c r="AW150" i="16"/>
  <c r="AV150" i="16"/>
  <c r="AU150" i="16"/>
  <c r="AT150" i="16"/>
  <c r="AS150" i="16"/>
  <c r="AR150" i="16"/>
  <c r="AQ150" i="16"/>
  <c r="AP150" i="16"/>
  <c r="AO150" i="16"/>
  <c r="AN150" i="16"/>
  <c r="AM150" i="16"/>
  <c r="AL150" i="16"/>
  <c r="AK150" i="16"/>
  <c r="AJ150" i="16"/>
  <c r="AI150" i="16"/>
  <c r="AH150" i="16"/>
  <c r="AG150" i="16"/>
  <c r="AF150" i="16"/>
  <c r="AE150" i="16"/>
  <c r="AD150" i="16"/>
  <c r="AC150" i="16"/>
  <c r="AB150" i="16"/>
  <c r="AA150" i="16"/>
  <c r="Z150" i="16"/>
  <c r="Y150" i="16"/>
  <c r="X150" i="16"/>
  <c r="W150" i="16"/>
  <c r="V150" i="16"/>
  <c r="U150" i="16"/>
  <c r="T150" i="16"/>
  <c r="S150" i="16"/>
  <c r="R150" i="16"/>
  <c r="Q150" i="16"/>
  <c r="P150" i="16"/>
  <c r="O150" i="16"/>
  <c r="N150" i="16"/>
  <c r="M150" i="16"/>
  <c r="L150" i="16"/>
  <c r="K150" i="16"/>
  <c r="J150" i="16"/>
  <c r="I150" i="16"/>
  <c r="H150" i="16"/>
  <c r="F150" i="16"/>
  <c r="E150" i="16"/>
  <c r="D150" i="16"/>
  <c r="C150" i="16"/>
  <c r="B150" i="16"/>
  <c r="A150" i="16"/>
  <c r="BB149" i="16"/>
  <c r="BA149" i="16"/>
  <c r="AZ149" i="16"/>
  <c r="AY149" i="16"/>
  <c r="AX149" i="16"/>
  <c r="AW149" i="16"/>
  <c r="AV149" i="16"/>
  <c r="AU149" i="16"/>
  <c r="AT149" i="16"/>
  <c r="AS149" i="16"/>
  <c r="AR149" i="16"/>
  <c r="AQ149" i="16"/>
  <c r="AP149" i="16"/>
  <c r="AO149" i="16"/>
  <c r="AN149" i="16"/>
  <c r="AM149" i="16"/>
  <c r="AL149" i="16"/>
  <c r="AK149" i="16"/>
  <c r="AJ149" i="16"/>
  <c r="AI149" i="16"/>
  <c r="AH149" i="16"/>
  <c r="AG149" i="16"/>
  <c r="AF149" i="16"/>
  <c r="AE149" i="16"/>
  <c r="AD149" i="16"/>
  <c r="AC149" i="16"/>
  <c r="AB149" i="16"/>
  <c r="AA149" i="16"/>
  <c r="Z149" i="16"/>
  <c r="Y149" i="16"/>
  <c r="X149" i="16"/>
  <c r="W149" i="16"/>
  <c r="V149" i="16"/>
  <c r="U149" i="16"/>
  <c r="T149" i="16"/>
  <c r="S149" i="16"/>
  <c r="R149" i="16"/>
  <c r="Q149" i="16"/>
  <c r="P149" i="16"/>
  <c r="O149" i="16"/>
  <c r="N149" i="16"/>
  <c r="M149" i="16"/>
  <c r="L149" i="16"/>
  <c r="K149" i="16"/>
  <c r="J149" i="16"/>
  <c r="I149" i="16"/>
  <c r="H149" i="16"/>
  <c r="F149" i="16"/>
  <c r="E149" i="16"/>
  <c r="D149" i="16"/>
  <c r="C149" i="16"/>
  <c r="B149" i="16"/>
  <c r="A149" i="16"/>
  <c r="BB148" i="16"/>
  <c r="BA148" i="16"/>
  <c r="AZ148" i="16"/>
  <c r="AY148" i="16"/>
  <c r="AX148" i="16"/>
  <c r="AW148" i="16"/>
  <c r="AV148" i="16"/>
  <c r="AU148" i="16"/>
  <c r="AT148" i="16"/>
  <c r="AS148" i="16"/>
  <c r="AR148" i="16"/>
  <c r="AQ148" i="16"/>
  <c r="AP148" i="16"/>
  <c r="AO148" i="16"/>
  <c r="AN148" i="16"/>
  <c r="AM148" i="16"/>
  <c r="AL148" i="16"/>
  <c r="AK148" i="16"/>
  <c r="AJ148" i="16"/>
  <c r="AI148" i="16"/>
  <c r="AH148" i="16"/>
  <c r="AG148" i="16"/>
  <c r="AF148" i="16"/>
  <c r="AE148" i="16"/>
  <c r="AD148" i="16"/>
  <c r="AC148" i="16"/>
  <c r="AB148" i="16"/>
  <c r="AA148" i="16"/>
  <c r="Z148" i="16"/>
  <c r="Y148" i="16"/>
  <c r="X148" i="16"/>
  <c r="W148" i="16"/>
  <c r="V148" i="16"/>
  <c r="U148" i="16"/>
  <c r="T148" i="16"/>
  <c r="S148" i="16"/>
  <c r="R148" i="16"/>
  <c r="Q148" i="16"/>
  <c r="P148" i="16"/>
  <c r="O148" i="16"/>
  <c r="N148" i="16"/>
  <c r="M148" i="16"/>
  <c r="L148" i="16"/>
  <c r="K148" i="16"/>
  <c r="J148" i="16"/>
  <c r="I148" i="16"/>
  <c r="H148" i="16"/>
  <c r="F148" i="16"/>
  <c r="E148" i="16"/>
  <c r="D148" i="16"/>
  <c r="C148" i="16"/>
  <c r="B148" i="16"/>
  <c r="A148" i="16"/>
  <c r="BB147" i="16"/>
  <c r="BA147" i="16"/>
  <c r="AZ147" i="16"/>
  <c r="AY147" i="16"/>
  <c r="AX147" i="16"/>
  <c r="AW147" i="16"/>
  <c r="AV147" i="16"/>
  <c r="AU147" i="16"/>
  <c r="AT147" i="16"/>
  <c r="AS147" i="16"/>
  <c r="AR147" i="16"/>
  <c r="AQ147" i="16"/>
  <c r="AP147" i="16"/>
  <c r="AO147" i="16"/>
  <c r="AN147" i="16"/>
  <c r="AM147" i="16"/>
  <c r="AL147" i="16"/>
  <c r="AK147" i="16"/>
  <c r="AJ147" i="16"/>
  <c r="AI147" i="16"/>
  <c r="AH147" i="16"/>
  <c r="AG147" i="16"/>
  <c r="AF147" i="16"/>
  <c r="AE147" i="16"/>
  <c r="AD147" i="16"/>
  <c r="AC147" i="16"/>
  <c r="AB147" i="16"/>
  <c r="AA147" i="16"/>
  <c r="Z147" i="16"/>
  <c r="Y147" i="16"/>
  <c r="X147" i="16"/>
  <c r="W147" i="16"/>
  <c r="V147" i="16"/>
  <c r="U147" i="16"/>
  <c r="T147" i="16"/>
  <c r="S147" i="16"/>
  <c r="R147" i="16"/>
  <c r="Q147" i="16"/>
  <c r="P147" i="16"/>
  <c r="O147" i="16"/>
  <c r="N147" i="16"/>
  <c r="M147" i="16"/>
  <c r="L147" i="16"/>
  <c r="K147" i="16"/>
  <c r="J147" i="16"/>
  <c r="I147" i="16"/>
  <c r="H147" i="16"/>
  <c r="F147" i="16"/>
  <c r="E147" i="16"/>
  <c r="D147" i="16"/>
  <c r="C147" i="16"/>
  <c r="B147" i="16"/>
  <c r="A147" i="16"/>
  <c r="BB146" i="16"/>
  <c r="BA146" i="16"/>
  <c r="AZ146" i="16"/>
  <c r="AY146" i="16"/>
  <c r="AX146" i="16"/>
  <c r="AW146" i="16"/>
  <c r="AV146" i="16"/>
  <c r="AU146" i="16"/>
  <c r="AT146" i="16"/>
  <c r="AS146" i="16"/>
  <c r="AR146" i="16"/>
  <c r="AQ146" i="16"/>
  <c r="AP146" i="16"/>
  <c r="AO146" i="16"/>
  <c r="AN146" i="16"/>
  <c r="AM146" i="16"/>
  <c r="AL146" i="16"/>
  <c r="AK146" i="16"/>
  <c r="AJ146" i="16"/>
  <c r="AI146" i="16"/>
  <c r="AH146" i="16"/>
  <c r="AG146" i="16"/>
  <c r="AF146" i="16"/>
  <c r="AE146" i="16"/>
  <c r="AD146" i="16"/>
  <c r="AC146" i="16"/>
  <c r="AB146" i="16"/>
  <c r="AA146" i="16"/>
  <c r="Z146" i="16"/>
  <c r="Y146" i="16"/>
  <c r="X146" i="16"/>
  <c r="W146" i="16"/>
  <c r="V146" i="16"/>
  <c r="U146" i="16"/>
  <c r="T146" i="16"/>
  <c r="S146" i="16"/>
  <c r="R146" i="16"/>
  <c r="Q146" i="16"/>
  <c r="P146" i="16"/>
  <c r="O146" i="16"/>
  <c r="N146" i="16"/>
  <c r="M146" i="16"/>
  <c r="L146" i="16"/>
  <c r="K146" i="16"/>
  <c r="J146" i="16"/>
  <c r="I146" i="16"/>
  <c r="H146" i="16"/>
  <c r="F146" i="16"/>
  <c r="E146" i="16"/>
  <c r="D146" i="16"/>
  <c r="C146" i="16"/>
  <c r="B146" i="16"/>
  <c r="A146" i="16"/>
  <c r="BB145" i="16"/>
  <c r="BA145" i="16"/>
  <c r="AZ145" i="16"/>
  <c r="AY145" i="16"/>
  <c r="AX145" i="16"/>
  <c r="AW145" i="16"/>
  <c r="AV145" i="16"/>
  <c r="AU145" i="16"/>
  <c r="AT145" i="16"/>
  <c r="AS145" i="16"/>
  <c r="AR145" i="16"/>
  <c r="AQ145" i="16"/>
  <c r="AP145" i="16"/>
  <c r="AO145" i="16"/>
  <c r="AN145" i="16"/>
  <c r="AM145" i="16"/>
  <c r="AL145" i="16"/>
  <c r="AK145" i="16"/>
  <c r="AJ145" i="16"/>
  <c r="AI145" i="16"/>
  <c r="AH145" i="16"/>
  <c r="AG145" i="16"/>
  <c r="AF145" i="16"/>
  <c r="AE145" i="16"/>
  <c r="AD145" i="16"/>
  <c r="AC145" i="16"/>
  <c r="AB145" i="16"/>
  <c r="AA145" i="16"/>
  <c r="Z145" i="16"/>
  <c r="Y145" i="16"/>
  <c r="X145" i="16"/>
  <c r="W145" i="16"/>
  <c r="V145" i="16"/>
  <c r="U145" i="16"/>
  <c r="T145" i="16"/>
  <c r="S145" i="16"/>
  <c r="R145" i="16"/>
  <c r="Q145" i="16"/>
  <c r="P145" i="16"/>
  <c r="O145" i="16"/>
  <c r="N145" i="16"/>
  <c r="M145" i="16"/>
  <c r="L145" i="16"/>
  <c r="K145" i="16"/>
  <c r="J145" i="16"/>
  <c r="I145" i="16"/>
  <c r="H145" i="16"/>
  <c r="F145" i="16"/>
  <c r="E145" i="16"/>
  <c r="D145" i="16"/>
  <c r="C145" i="16"/>
  <c r="B145" i="16"/>
  <c r="A145" i="16"/>
  <c r="BB144" i="16"/>
  <c r="BA144" i="16"/>
  <c r="AZ144" i="16"/>
  <c r="AY144" i="16"/>
  <c r="AX144" i="16"/>
  <c r="AW144" i="16"/>
  <c r="AV144" i="16"/>
  <c r="AU144" i="16"/>
  <c r="AT144" i="16"/>
  <c r="AS144" i="16"/>
  <c r="AR144" i="16"/>
  <c r="AQ144" i="16"/>
  <c r="AP144" i="16"/>
  <c r="AO144" i="16"/>
  <c r="AN144" i="16"/>
  <c r="AM144" i="16"/>
  <c r="AL144" i="16"/>
  <c r="AK144" i="16"/>
  <c r="AJ144" i="16"/>
  <c r="AI144" i="16"/>
  <c r="AH144" i="16"/>
  <c r="AG144" i="16"/>
  <c r="AF144" i="16"/>
  <c r="AE144" i="16"/>
  <c r="AD144" i="16"/>
  <c r="AC144" i="16"/>
  <c r="AB144" i="16"/>
  <c r="AA144" i="16"/>
  <c r="Z144" i="16"/>
  <c r="Y144" i="16"/>
  <c r="X144" i="16"/>
  <c r="W144" i="16"/>
  <c r="V144" i="16"/>
  <c r="U144" i="16"/>
  <c r="T144" i="16"/>
  <c r="S144" i="16"/>
  <c r="R144" i="16"/>
  <c r="Q144" i="16"/>
  <c r="P144" i="16"/>
  <c r="O144" i="16"/>
  <c r="N144" i="16"/>
  <c r="M144" i="16"/>
  <c r="L144" i="16"/>
  <c r="K144" i="16"/>
  <c r="J144" i="16"/>
  <c r="I144" i="16"/>
  <c r="H144" i="16"/>
  <c r="F144" i="16"/>
  <c r="E144" i="16"/>
  <c r="D144" i="16"/>
  <c r="C144" i="16"/>
  <c r="B144" i="16"/>
  <c r="A144" i="16"/>
  <c r="BB143" i="16"/>
  <c r="BA143" i="16"/>
  <c r="AZ143" i="16"/>
  <c r="AY143" i="16"/>
  <c r="AX143" i="16"/>
  <c r="AW143" i="16"/>
  <c r="AV143" i="16"/>
  <c r="AU143" i="16"/>
  <c r="AT143" i="16"/>
  <c r="AS143" i="16"/>
  <c r="AR143" i="16"/>
  <c r="AQ143" i="16"/>
  <c r="AP143" i="16"/>
  <c r="AO143" i="16"/>
  <c r="AN143" i="16"/>
  <c r="AM143" i="16"/>
  <c r="AL143" i="16"/>
  <c r="AK143" i="16"/>
  <c r="AJ143" i="16"/>
  <c r="AI143" i="16"/>
  <c r="AH143" i="16"/>
  <c r="AG143" i="16"/>
  <c r="AF143" i="16"/>
  <c r="AE143" i="16"/>
  <c r="AD143" i="16"/>
  <c r="AC143" i="16"/>
  <c r="AB143" i="16"/>
  <c r="AA143" i="16"/>
  <c r="Z143" i="16"/>
  <c r="Y143" i="16"/>
  <c r="X143" i="16"/>
  <c r="W143" i="16"/>
  <c r="V143" i="16"/>
  <c r="U143" i="16"/>
  <c r="T143" i="16"/>
  <c r="S143" i="16"/>
  <c r="R143" i="16"/>
  <c r="Q143" i="16"/>
  <c r="P143" i="16"/>
  <c r="O143" i="16"/>
  <c r="N143" i="16"/>
  <c r="M143" i="16"/>
  <c r="L143" i="16"/>
  <c r="K143" i="16"/>
  <c r="J143" i="16"/>
  <c r="I143" i="16"/>
  <c r="H143" i="16"/>
  <c r="F143" i="16"/>
  <c r="E143" i="16"/>
  <c r="D143" i="16"/>
  <c r="C143" i="16"/>
  <c r="B143" i="16"/>
  <c r="A143" i="16"/>
  <c r="BB142" i="16"/>
  <c r="BA142" i="16"/>
  <c r="AZ142" i="16"/>
  <c r="AY142" i="16"/>
  <c r="AX142" i="16"/>
  <c r="AW142" i="16"/>
  <c r="AV142" i="16"/>
  <c r="AU142" i="16"/>
  <c r="AT142" i="16"/>
  <c r="AS142" i="16"/>
  <c r="AR142" i="16"/>
  <c r="AQ142" i="16"/>
  <c r="AP142" i="16"/>
  <c r="AO142" i="16"/>
  <c r="AN142" i="16"/>
  <c r="AM142" i="16"/>
  <c r="AL142" i="16"/>
  <c r="AK142" i="16"/>
  <c r="AJ142" i="16"/>
  <c r="AI142" i="16"/>
  <c r="AH142" i="16"/>
  <c r="AG142" i="16"/>
  <c r="AF142" i="16"/>
  <c r="AE142" i="16"/>
  <c r="AD142" i="16"/>
  <c r="AC142" i="16"/>
  <c r="AB142" i="16"/>
  <c r="AA142" i="16"/>
  <c r="Z142" i="16"/>
  <c r="Y142" i="16"/>
  <c r="X142" i="16"/>
  <c r="W142" i="16"/>
  <c r="V142" i="16"/>
  <c r="U142" i="16"/>
  <c r="T142" i="16"/>
  <c r="S142" i="16"/>
  <c r="R142" i="16"/>
  <c r="Q142" i="16"/>
  <c r="P142" i="16"/>
  <c r="O142" i="16"/>
  <c r="N142" i="16"/>
  <c r="M142" i="16"/>
  <c r="L142" i="16"/>
  <c r="K142" i="16"/>
  <c r="J142" i="16"/>
  <c r="I142" i="16"/>
  <c r="H142" i="16"/>
  <c r="F142" i="16"/>
  <c r="E142" i="16"/>
  <c r="D142" i="16"/>
  <c r="C142" i="16"/>
  <c r="B142" i="16"/>
  <c r="A142" i="16"/>
  <c r="BB141" i="16"/>
  <c r="BA141" i="16"/>
  <c r="AZ141" i="16"/>
  <c r="AY141" i="16"/>
  <c r="AX141" i="16"/>
  <c r="AW141" i="16"/>
  <c r="AV141" i="16"/>
  <c r="AU141" i="16"/>
  <c r="AT141" i="16"/>
  <c r="AS141" i="16"/>
  <c r="AR141" i="16"/>
  <c r="AQ141" i="16"/>
  <c r="AP141" i="16"/>
  <c r="AO141" i="16"/>
  <c r="AN141" i="16"/>
  <c r="AM141" i="16"/>
  <c r="AL141" i="16"/>
  <c r="AK141" i="16"/>
  <c r="AJ141" i="16"/>
  <c r="AI141" i="16"/>
  <c r="AH141" i="16"/>
  <c r="AG141" i="16"/>
  <c r="AF141" i="16"/>
  <c r="AE141" i="16"/>
  <c r="AD141" i="16"/>
  <c r="AC141" i="16"/>
  <c r="AB141" i="16"/>
  <c r="AA141" i="16"/>
  <c r="Z141" i="16"/>
  <c r="Y141" i="16"/>
  <c r="X141" i="16"/>
  <c r="W141" i="16"/>
  <c r="V141" i="16"/>
  <c r="U141" i="16"/>
  <c r="T141" i="16"/>
  <c r="S141" i="16"/>
  <c r="R141" i="16"/>
  <c r="Q141" i="16"/>
  <c r="P141" i="16"/>
  <c r="O141" i="16"/>
  <c r="N141" i="16"/>
  <c r="M141" i="16"/>
  <c r="L141" i="16"/>
  <c r="K141" i="16"/>
  <c r="J141" i="16"/>
  <c r="I141" i="16"/>
  <c r="H141" i="16"/>
  <c r="F141" i="16"/>
  <c r="E141" i="16"/>
  <c r="D141" i="16"/>
  <c r="C141" i="16"/>
  <c r="B141" i="16"/>
  <c r="A141" i="16"/>
  <c r="BB140" i="16"/>
  <c r="BA140" i="16"/>
  <c r="AZ140" i="16"/>
  <c r="AY140" i="16"/>
  <c r="AX140" i="16"/>
  <c r="AW140" i="16"/>
  <c r="AV140" i="16"/>
  <c r="AU140" i="16"/>
  <c r="AT140" i="16"/>
  <c r="AS140" i="16"/>
  <c r="AR140" i="16"/>
  <c r="AQ140" i="16"/>
  <c r="AP140" i="16"/>
  <c r="AO140" i="16"/>
  <c r="AN140" i="16"/>
  <c r="AM140" i="16"/>
  <c r="AL140" i="16"/>
  <c r="AK140" i="16"/>
  <c r="AJ140" i="16"/>
  <c r="AI140" i="16"/>
  <c r="AH140" i="16"/>
  <c r="AG140" i="16"/>
  <c r="AF140" i="16"/>
  <c r="AE140" i="16"/>
  <c r="AD140" i="16"/>
  <c r="AC140" i="16"/>
  <c r="AB140" i="16"/>
  <c r="AA140" i="16"/>
  <c r="Z140" i="16"/>
  <c r="Y140" i="16"/>
  <c r="X140" i="16"/>
  <c r="W140" i="16"/>
  <c r="V140" i="16"/>
  <c r="U140" i="16"/>
  <c r="T140" i="16"/>
  <c r="S140" i="16"/>
  <c r="R140" i="16"/>
  <c r="Q140" i="16"/>
  <c r="P140" i="16"/>
  <c r="O140" i="16"/>
  <c r="N140" i="16"/>
  <c r="M140" i="16"/>
  <c r="L140" i="16"/>
  <c r="K140" i="16"/>
  <c r="J140" i="16"/>
  <c r="I140" i="16"/>
  <c r="H140" i="16"/>
  <c r="F140" i="16"/>
  <c r="E140" i="16"/>
  <c r="D140" i="16"/>
  <c r="C140" i="16"/>
  <c r="B140" i="16"/>
  <c r="A140" i="16"/>
  <c r="BB139" i="16"/>
  <c r="BA139" i="16"/>
  <c r="AZ139" i="16"/>
  <c r="AY139" i="16"/>
  <c r="AX139" i="16"/>
  <c r="AW139" i="16"/>
  <c r="AV139" i="16"/>
  <c r="AU139" i="16"/>
  <c r="AT139" i="16"/>
  <c r="AS139" i="16"/>
  <c r="AR139" i="16"/>
  <c r="AQ139" i="16"/>
  <c r="AP139" i="16"/>
  <c r="AO139" i="16"/>
  <c r="AN139" i="16"/>
  <c r="AM139" i="16"/>
  <c r="AL139" i="16"/>
  <c r="AK139" i="16"/>
  <c r="AJ139" i="16"/>
  <c r="AI139" i="16"/>
  <c r="AH139" i="16"/>
  <c r="AG139" i="16"/>
  <c r="AF139" i="16"/>
  <c r="AE139" i="16"/>
  <c r="AD139" i="16"/>
  <c r="AC139" i="16"/>
  <c r="AB139" i="16"/>
  <c r="AA139" i="16"/>
  <c r="Z139" i="16"/>
  <c r="Y139" i="16"/>
  <c r="X139" i="16"/>
  <c r="W139" i="16"/>
  <c r="V139" i="16"/>
  <c r="U139" i="16"/>
  <c r="T139" i="16"/>
  <c r="S139" i="16"/>
  <c r="R139" i="16"/>
  <c r="Q139" i="16"/>
  <c r="P139" i="16"/>
  <c r="O139" i="16"/>
  <c r="N139" i="16"/>
  <c r="M139" i="16"/>
  <c r="L139" i="16"/>
  <c r="K139" i="16"/>
  <c r="J139" i="16"/>
  <c r="I139" i="16"/>
  <c r="H139" i="16"/>
  <c r="F139" i="16"/>
  <c r="E139" i="16"/>
  <c r="D139" i="16"/>
  <c r="C139" i="16"/>
  <c r="B139" i="16"/>
  <c r="A139" i="16"/>
  <c r="BB138" i="16"/>
  <c r="BA138" i="16"/>
  <c r="AZ138" i="16"/>
  <c r="AY138" i="16"/>
  <c r="AX138" i="16"/>
  <c r="AW138" i="16"/>
  <c r="AV138" i="16"/>
  <c r="AU138" i="16"/>
  <c r="AT138" i="16"/>
  <c r="AS138" i="16"/>
  <c r="AR138" i="16"/>
  <c r="AQ138" i="16"/>
  <c r="AP138" i="16"/>
  <c r="AO138" i="16"/>
  <c r="AN138" i="16"/>
  <c r="AM138" i="16"/>
  <c r="AL138" i="16"/>
  <c r="AK138" i="16"/>
  <c r="AJ138" i="16"/>
  <c r="AI138" i="16"/>
  <c r="AH138" i="16"/>
  <c r="AG138" i="16"/>
  <c r="AF138" i="16"/>
  <c r="AE138" i="16"/>
  <c r="AD138" i="16"/>
  <c r="AC138" i="16"/>
  <c r="AB138" i="16"/>
  <c r="AA138" i="16"/>
  <c r="Z138" i="16"/>
  <c r="Y138" i="16"/>
  <c r="X138" i="16"/>
  <c r="W138" i="16"/>
  <c r="V138" i="16"/>
  <c r="U138" i="16"/>
  <c r="T138" i="16"/>
  <c r="S138" i="16"/>
  <c r="R138" i="16"/>
  <c r="Q138" i="16"/>
  <c r="P138" i="16"/>
  <c r="O138" i="16"/>
  <c r="N138" i="16"/>
  <c r="M138" i="16"/>
  <c r="L138" i="16"/>
  <c r="K138" i="16"/>
  <c r="J138" i="16"/>
  <c r="I138" i="16"/>
  <c r="H138" i="16"/>
  <c r="F138" i="16"/>
  <c r="E138" i="16"/>
  <c r="D138" i="16"/>
  <c r="C138" i="16"/>
  <c r="B138" i="16"/>
  <c r="A138" i="16"/>
  <c r="BB137" i="16"/>
  <c r="BA137" i="16"/>
  <c r="AZ137" i="16"/>
  <c r="AY137" i="16"/>
  <c r="AX137" i="16"/>
  <c r="AW137" i="16"/>
  <c r="AV137" i="16"/>
  <c r="AU137" i="16"/>
  <c r="AT137" i="16"/>
  <c r="AS137" i="16"/>
  <c r="AR137" i="16"/>
  <c r="AQ137" i="16"/>
  <c r="AP137" i="16"/>
  <c r="AO137" i="16"/>
  <c r="AN137" i="16"/>
  <c r="AM137" i="16"/>
  <c r="AL137" i="16"/>
  <c r="AK137" i="16"/>
  <c r="AJ137" i="16"/>
  <c r="AI137" i="16"/>
  <c r="AH137" i="16"/>
  <c r="AG137" i="16"/>
  <c r="AF137" i="16"/>
  <c r="AE137" i="16"/>
  <c r="AD137" i="16"/>
  <c r="AC137" i="16"/>
  <c r="AB137" i="16"/>
  <c r="AA137" i="16"/>
  <c r="Z137" i="16"/>
  <c r="Y137" i="16"/>
  <c r="X137" i="16"/>
  <c r="W137" i="16"/>
  <c r="V137" i="16"/>
  <c r="U137" i="16"/>
  <c r="T137" i="16"/>
  <c r="S137" i="16"/>
  <c r="R137" i="16"/>
  <c r="Q137" i="16"/>
  <c r="P137" i="16"/>
  <c r="O137" i="16"/>
  <c r="N137" i="16"/>
  <c r="M137" i="16"/>
  <c r="L137" i="16"/>
  <c r="K137" i="16"/>
  <c r="J137" i="16"/>
  <c r="I137" i="16"/>
  <c r="H137" i="16"/>
  <c r="F137" i="16"/>
  <c r="E137" i="16"/>
  <c r="D137" i="16"/>
  <c r="C137" i="16"/>
  <c r="B137" i="16"/>
  <c r="A137" i="16"/>
  <c r="BB136" i="16"/>
  <c r="BA136" i="16"/>
  <c r="AZ136" i="16"/>
  <c r="AY136" i="16"/>
  <c r="AX136" i="16"/>
  <c r="AW136" i="16"/>
  <c r="AV136" i="16"/>
  <c r="AU136" i="16"/>
  <c r="AT136" i="16"/>
  <c r="AS136" i="16"/>
  <c r="AR136" i="16"/>
  <c r="AQ136" i="16"/>
  <c r="AP136" i="16"/>
  <c r="AO136" i="16"/>
  <c r="AN136" i="16"/>
  <c r="AM136" i="16"/>
  <c r="AL136" i="16"/>
  <c r="AK136" i="16"/>
  <c r="AJ136" i="16"/>
  <c r="AI136" i="16"/>
  <c r="AH136" i="16"/>
  <c r="AG136" i="16"/>
  <c r="AF136" i="16"/>
  <c r="AE136" i="16"/>
  <c r="AD136" i="16"/>
  <c r="AC136" i="16"/>
  <c r="AB136" i="16"/>
  <c r="AA136" i="16"/>
  <c r="Z136" i="16"/>
  <c r="Y136" i="16"/>
  <c r="X136" i="16"/>
  <c r="W136" i="16"/>
  <c r="V136" i="16"/>
  <c r="U136" i="16"/>
  <c r="T136" i="16"/>
  <c r="S136" i="16"/>
  <c r="R136" i="16"/>
  <c r="Q136" i="16"/>
  <c r="P136" i="16"/>
  <c r="O136" i="16"/>
  <c r="N136" i="16"/>
  <c r="M136" i="16"/>
  <c r="L136" i="16"/>
  <c r="K136" i="16"/>
  <c r="J136" i="16"/>
  <c r="I136" i="16"/>
  <c r="H136" i="16"/>
  <c r="F136" i="16"/>
  <c r="E136" i="16"/>
  <c r="D136" i="16"/>
  <c r="C136" i="16"/>
  <c r="B136" i="16"/>
  <c r="A136" i="16"/>
  <c r="BB135" i="16"/>
  <c r="BA135" i="16"/>
  <c r="AZ135" i="16"/>
  <c r="AY135" i="16"/>
  <c r="AX135" i="16"/>
  <c r="AW135" i="16"/>
  <c r="AV135" i="16"/>
  <c r="AU135" i="16"/>
  <c r="AT135" i="16"/>
  <c r="AS135" i="16"/>
  <c r="AR135" i="16"/>
  <c r="AQ135" i="16"/>
  <c r="AP135" i="16"/>
  <c r="AO135" i="16"/>
  <c r="AN135" i="16"/>
  <c r="AM135" i="16"/>
  <c r="AL135" i="16"/>
  <c r="AK135" i="16"/>
  <c r="AJ135" i="16"/>
  <c r="AI135" i="16"/>
  <c r="AH135" i="16"/>
  <c r="AG135" i="16"/>
  <c r="AF135" i="16"/>
  <c r="AE135" i="16"/>
  <c r="AD135" i="16"/>
  <c r="AC135" i="16"/>
  <c r="AB135" i="16"/>
  <c r="AA135" i="16"/>
  <c r="Z135" i="16"/>
  <c r="Y135" i="16"/>
  <c r="X135" i="16"/>
  <c r="W135" i="16"/>
  <c r="V135" i="16"/>
  <c r="U135" i="16"/>
  <c r="T135" i="16"/>
  <c r="S135" i="16"/>
  <c r="R135" i="16"/>
  <c r="Q135" i="16"/>
  <c r="P135" i="16"/>
  <c r="O135" i="16"/>
  <c r="N135" i="16"/>
  <c r="M135" i="16"/>
  <c r="L135" i="16"/>
  <c r="K135" i="16"/>
  <c r="J135" i="16"/>
  <c r="I135" i="16"/>
  <c r="H135" i="16"/>
  <c r="F135" i="16"/>
  <c r="E135" i="16"/>
  <c r="D135" i="16"/>
  <c r="C135" i="16"/>
  <c r="B135" i="16"/>
  <c r="A135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AK134" i="16"/>
  <c r="AJ134" i="16"/>
  <c r="AI134" i="16"/>
  <c r="AH134" i="16"/>
  <c r="AG134" i="16"/>
  <c r="AF134" i="16"/>
  <c r="AE134" i="16"/>
  <c r="AD134" i="16"/>
  <c r="AC134" i="16"/>
  <c r="AB134" i="16"/>
  <c r="AA134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F134" i="16"/>
  <c r="E134" i="16"/>
  <c r="D134" i="16"/>
  <c r="C134" i="16"/>
  <c r="B134" i="16"/>
  <c r="A134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AK133" i="16"/>
  <c r="AJ133" i="16"/>
  <c r="AI133" i="16"/>
  <c r="AH133" i="16"/>
  <c r="AG133" i="16"/>
  <c r="AF133" i="16"/>
  <c r="AE133" i="16"/>
  <c r="AD133" i="16"/>
  <c r="AC133" i="16"/>
  <c r="AB133" i="16"/>
  <c r="AA133" i="16"/>
  <c r="Z133" i="16"/>
  <c r="Y133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I133" i="16"/>
  <c r="H133" i="16"/>
  <c r="F133" i="16"/>
  <c r="E133" i="16"/>
  <c r="D133" i="16"/>
  <c r="C133" i="16"/>
  <c r="B133" i="16"/>
  <c r="A133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AK132" i="16"/>
  <c r="AJ132" i="16"/>
  <c r="AI132" i="16"/>
  <c r="AH132" i="16"/>
  <c r="AG132" i="16"/>
  <c r="AF132" i="16"/>
  <c r="AE132" i="16"/>
  <c r="AD132" i="16"/>
  <c r="AC132" i="16"/>
  <c r="AB132" i="16"/>
  <c r="AA132" i="16"/>
  <c r="Z132" i="16"/>
  <c r="Y132" i="16"/>
  <c r="X132" i="16"/>
  <c r="W132" i="16"/>
  <c r="V132" i="16"/>
  <c r="U132" i="16"/>
  <c r="T132" i="16"/>
  <c r="S132" i="16"/>
  <c r="R132" i="16"/>
  <c r="Q132" i="16"/>
  <c r="P132" i="16"/>
  <c r="O132" i="16"/>
  <c r="N132" i="16"/>
  <c r="M132" i="16"/>
  <c r="L132" i="16"/>
  <c r="K132" i="16"/>
  <c r="J132" i="16"/>
  <c r="I132" i="16"/>
  <c r="H132" i="16"/>
  <c r="F132" i="16"/>
  <c r="E132" i="16"/>
  <c r="D132" i="16"/>
  <c r="C132" i="16"/>
  <c r="B132" i="16"/>
  <c r="A132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AK131" i="16"/>
  <c r="AJ131" i="16"/>
  <c r="AI131" i="16"/>
  <c r="AH131" i="16"/>
  <c r="AG131" i="16"/>
  <c r="AF131" i="16"/>
  <c r="AE131" i="16"/>
  <c r="AD131" i="16"/>
  <c r="AC131" i="16"/>
  <c r="AB131" i="16"/>
  <c r="AA131" i="16"/>
  <c r="Z131" i="16"/>
  <c r="Y131" i="16"/>
  <c r="X131" i="16"/>
  <c r="W131" i="16"/>
  <c r="V131" i="16"/>
  <c r="U131" i="16"/>
  <c r="T131" i="16"/>
  <c r="S131" i="16"/>
  <c r="R131" i="16"/>
  <c r="Q131" i="16"/>
  <c r="P131" i="16"/>
  <c r="O131" i="16"/>
  <c r="N131" i="16"/>
  <c r="M131" i="16"/>
  <c r="L131" i="16"/>
  <c r="K131" i="16"/>
  <c r="J131" i="16"/>
  <c r="I131" i="16"/>
  <c r="H131" i="16"/>
  <c r="F131" i="16"/>
  <c r="E131" i="16"/>
  <c r="D131" i="16"/>
  <c r="C131" i="16"/>
  <c r="B131" i="16"/>
  <c r="A131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AK130" i="16"/>
  <c r="AJ130" i="16"/>
  <c r="AI130" i="16"/>
  <c r="AH130" i="16"/>
  <c r="AG130" i="16"/>
  <c r="AF130" i="16"/>
  <c r="AE130" i="16"/>
  <c r="AD130" i="16"/>
  <c r="AC130" i="16"/>
  <c r="AB130" i="16"/>
  <c r="AA130" i="16"/>
  <c r="Z130" i="16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K130" i="16"/>
  <c r="J130" i="16"/>
  <c r="I130" i="16"/>
  <c r="H130" i="16"/>
  <c r="F130" i="16"/>
  <c r="E130" i="16"/>
  <c r="D130" i="16"/>
  <c r="C130" i="16"/>
  <c r="B130" i="16"/>
  <c r="A130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AK129" i="16"/>
  <c r="AJ129" i="16"/>
  <c r="AI129" i="16"/>
  <c r="AH129" i="16"/>
  <c r="AG129" i="16"/>
  <c r="AF129" i="16"/>
  <c r="AE129" i="16"/>
  <c r="AD129" i="16"/>
  <c r="AC129" i="16"/>
  <c r="AB129" i="16"/>
  <c r="AA129" i="16"/>
  <c r="Z129" i="16"/>
  <c r="Y129" i="16"/>
  <c r="X129" i="16"/>
  <c r="W129" i="16"/>
  <c r="V129" i="16"/>
  <c r="U129" i="16"/>
  <c r="T129" i="16"/>
  <c r="S129" i="16"/>
  <c r="R129" i="16"/>
  <c r="Q129" i="16"/>
  <c r="P129" i="16"/>
  <c r="O129" i="16"/>
  <c r="N129" i="16"/>
  <c r="M129" i="16"/>
  <c r="L129" i="16"/>
  <c r="K129" i="16"/>
  <c r="J129" i="16"/>
  <c r="I129" i="16"/>
  <c r="H129" i="16"/>
  <c r="F129" i="16"/>
  <c r="E129" i="16"/>
  <c r="D129" i="16"/>
  <c r="C129" i="16"/>
  <c r="B129" i="16"/>
  <c r="A129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AK128" i="16"/>
  <c r="AJ128" i="16"/>
  <c r="AI128" i="16"/>
  <c r="AH128" i="16"/>
  <c r="AG128" i="16"/>
  <c r="AF128" i="16"/>
  <c r="AE128" i="16"/>
  <c r="AD128" i="16"/>
  <c r="AC128" i="16"/>
  <c r="AB128" i="16"/>
  <c r="AA128" i="16"/>
  <c r="Z128" i="16"/>
  <c r="Y128" i="16"/>
  <c r="X128" i="16"/>
  <c r="W128" i="16"/>
  <c r="V128" i="16"/>
  <c r="U128" i="16"/>
  <c r="T128" i="16"/>
  <c r="S128" i="16"/>
  <c r="R128" i="16"/>
  <c r="Q128" i="16"/>
  <c r="P128" i="16"/>
  <c r="O128" i="16"/>
  <c r="N128" i="16"/>
  <c r="M128" i="16"/>
  <c r="L128" i="16"/>
  <c r="K128" i="16"/>
  <c r="J128" i="16"/>
  <c r="I128" i="16"/>
  <c r="H128" i="16"/>
  <c r="F128" i="16"/>
  <c r="E128" i="16"/>
  <c r="D128" i="16"/>
  <c r="C128" i="16"/>
  <c r="B128" i="16"/>
  <c r="A128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AK127" i="16"/>
  <c r="AJ127" i="16"/>
  <c r="AI127" i="16"/>
  <c r="AH127" i="16"/>
  <c r="AG127" i="16"/>
  <c r="AF127" i="16"/>
  <c r="AE127" i="16"/>
  <c r="AD127" i="16"/>
  <c r="AC127" i="16"/>
  <c r="AB127" i="16"/>
  <c r="AA127" i="16"/>
  <c r="Z127" i="16"/>
  <c r="Y127" i="16"/>
  <c r="X127" i="16"/>
  <c r="W127" i="16"/>
  <c r="V127" i="16"/>
  <c r="U127" i="16"/>
  <c r="T127" i="16"/>
  <c r="S127" i="16"/>
  <c r="R127" i="16"/>
  <c r="Q127" i="16"/>
  <c r="P127" i="16"/>
  <c r="O127" i="16"/>
  <c r="N127" i="16"/>
  <c r="M127" i="16"/>
  <c r="L127" i="16"/>
  <c r="K127" i="16"/>
  <c r="J127" i="16"/>
  <c r="I127" i="16"/>
  <c r="H127" i="16"/>
  <c r="F127" i="16"/>
  <c r="E127" i="16"/>
  <c r="D127" i="16"/>
  <c r="C127" i="16"/>
  <c r="B127" i="16"/>
  <c r="A127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AK126" i="16"/>
  <c r="AJ126" i="16"/>
  <c r="AI126" i="16"/>
  <c r="AH126" i="16"/>
  <c r="AG126" i="16"/>
  <c r="AF126" i="16"/>
  <c r="AE126" i="16"/>
  <c r="AD126" i="16"/>
  <c r="AC126" i="16"/>
  <c r="AB126" i="16"/>
  <c r="AA126" i="16"/>
  <c r="Z126" i="16"/>
  <c r="Y126" i="16"/>
  <c r="X126" i="16"/>
  <c r="W126" i="16"/>
  <c r="V126" i="16"/>
  <c r="U126" i="16"/>
  <c r="T126" i="16"/>
  <c r="S126" i="16"/>
  <c r="R126" i="16"/>
  <c r="Q126" i="16"/>
  <c r="P126" i="16"/>
  <c r="O126" i="16"/>
  <c r="N126" i="16"/>
  <c r="M126" i="16"/>
  <c r="L126" i="16"/>
  <c r="K126" i="16"/>
  <c r="J126" i="16"/>
  <c r="I126" i="16"/>
  <c r="H126" i="16"/>
  <c r="F126" i="16"/>
  <c r="E126" i="16"/>
  <c r="D126" i="16"/>
  <c r="C126" i="16"/>
  <c r="B126" i="16"/>
  <c r="A126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F125" i="16"/>
  <c r="E125" i="16"/>
  <c r="D125" i="16"/>
  <c r="C125" i="16"/>
  <c r="B125" i="16"/>
  <c r="A125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AK124" i="16"/>
  <c r="AJ124" i="16"/>
  <c r="AI124" i="16"/>
  <c r="AH124" i="16"/>
  <c r="AG124" i="16"/>
  <c r="AF124" i="16"/>
  <c r="AE124" i="16"/>
  <c r="AD124" i="16"/>
  <c r="AC124" i="16"/>
  <c r="AB124" i="16"/>
  <c r="AA124" i="16"/>
  <c r="Z124" i="16"/>
  <c r="Y124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F124" i="16"/>
  <c r="E124" i="16"/>
  <c r="D124" i="16"/>
  <c r="C124" i="16"/>
  <c r="B124" i="16"/>
  <c r="A124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AK123" i="16"/>
  <c r="AJ123" i="16"/>
  <c r="AI123" i="16"/>
  <c r="AH123" i="16"/>
  <c r="AG123" i="16"/>
  <c r="AF123" i="16"/>
  <c r="AE123" i="16"/>
  <c r="AD123" i="16"/>
  <c r="AC123" i="16"/>
  <c r="AB123" i="16"/>
  <c r="AA123" i="16"/>
  <c r="Z123" i="16"/>
  <c r="Y123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F123" i="16"/>
  <c r="E123" i="16"/>
  <c r="D123" i="16"/>
  <c r="C123" i="16"/>
  <c r="B123" i="16"/>
  <c r="A123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AK122" i="16"/>
  <c r="AJ122" i="16"/>
  <c r="AI122" i="16"/>
  <c r="AH122" i="16"/>
  <c r="AG122" i="16"/>
  <c r="AF122" i="16"/>
  <c r="AE122" i="16"/>
  <c r="AD122" i="16"/>
  <c r="AC122" i="16"/>
  <c r="AB122" i="16"/>
  <c r="AA122" i="16"/>
  <c r="Z122" i="16"/>
  <c r="Y122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F122" i="16"/>
  <c r="E122" i="16"/>
  <c r="D122" i="16"/>
  <c r="C122" i="16"/>
  <c r="B122" i="16"/>
  <c r="A122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AK121" i="16"/>
  <c r="AJ121" i="16"/>
  <c r="AI121" i="16"/>
  <c r="AH121" i="16"/>
  <c r="AG121" i="16"/>
  <c r="AF121" i="16"/>
  <c r="AE121" i="16"/>
  <c r="AD121" i="16"/>
  <c r="AC121" i="16"/>
  <c r="AB121" i="16"/>
  <c r="AA121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F121" i="16"/>
  <c r="E121" i="16"/>
  <c r="D121" i="16"/>
  <c r="C121" i="16"/>
  <c r="B121" i="16"/>
  <c r="A121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AK120" i="16"/>
  <c r="AJ120" i="16"/>
  <c r="AI120" i="16"/>
  <c r="AH120" i="16"/>
  <c r="AG120" i="16"/>
  <c r="AF120" i="16"/>
  <c r="AE120" i="16"/>
  <c r="AD120" i="16"/>
  <c r="AC120" i="16"/>
  <c r="AB120" i="16"/>
  <c r="AA120" i="16"/>
  <c r="Z120" i="16"/>
  <c r="Y120" i="16"/>
  <c r="X120" i="16"/>
  <c r="W120" i="16"/>
  <c r="V120" i="16"/>
  <c r="U120" i="16"/>
  <c r="T120" i="16"/>
  <c r="S120" i="16"/>
  <c r="R120" i="16"/>
  <c r="Q120" i="16"/>
  <c r="P120" i="16"/>
  <c r="O120" i="16"/>
  <c r="N120" i="16"/>
  <c r="M120" i="16"/>
  <c r="L120" i="16"/>
  <c r="K120" i="16"/>
  <c r="J120" i="16"/>
  <c r="I120" i="16"/>
  <c r="H120" i="16"/>
  <c r="F120" i="16"/>
  <c r="E120" i="16"/>
  <c r="D120" i="16"/>
  <c r="C120" i="16"/>
  <c r="B120" i="16"/>
  <c r="A120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AK119" i="16"/>
  <c r="AJ119" i="16"/>
  <c r="AI119" i="16"/>
  <c r="AH119" i="16"/>
  <c r="AG119" i="16"/>
  <c r="AF119" i="16"/>
  <c r="AE119" i="16"/>
  <c r="AD119" i="16"/>
  <c r="AC119" i="16"/>
  <c r="AB119" i="16"/>
  <c r="AA119" i="16"/>
  <c r="Z119" i="16"/>
  <c r="Y119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L119" i="16"/>
  <c r="K119" i="16"/>
  <c r="J119" i="16"/>
  <c r="I119" i="16"/>
  <c r="H119" i="16"/>
  <c r="F119" i="16"/>
  <c r="E119" i="16"/>
  <c r="D119" i="16"/>
  <c r="C119" i="16"/>
  <c r="B119" i="16"/>
  <c r="A119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AK118" i="16"/>
  <c r="AJ118" i="16"/>
  <c r="AI118" i="16"/>
  <c r="AH118" i="16"/>
  <c r="AG118" i="16"/>
  <c r="AF118" i="16"/>
  <c r="AE118" i="16"/>
  <c r="AD118" i="16"/>
  <c r="AC118" i="16"/>
  <c r="AB118" i="16"/>
  <c r="AA118" i="16"/>
  <c r="Z118" i="16"/>
  <c r="Y118" i="16"/>
  <c r="X118" i="16"/>
  <c r="W118" i="16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F118" i="16"/>
  <c r="E118" i="16"/>
  <c r="D118" i="16"/>
  <c r="C118" i="16"/>
  <c r="B118" i="16"/>
  <c r="A118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AK117" i="16"/>
  <c r="AJ117" i="16"/>
  <c r="AI117" i="16"/>
  <c r="AH117" i="16"/>
  <c r="AG117" i="16"/>
  <c r="AF117" i="16"/>
  <c r="AE117" i="16"/>
  <c r="AD117" i="16"/>
  <c r="AC117" i="16"/>
  <c r="AB117" i="16"/>
  <c r="AA117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F117" i="16"/>
  <c r="E117" i="16"/>
  <c r="D117" i="16"/>
  <c r="C117" i="16"/>
  <c r="B117" i="16"/>
  <c r="A117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T116" i="16"/>
  <c r="S116" i="16"/>
  <c r="R116" i="16"/>
  <c r="Q116" i="16"/>
  <c r="P116" i="16"/>
  <c r="O116" i="16"/>
  <c r="N116" i="16"/>
  <c r="M116" i="16"/>
  <c r="L116" i="16"/>
  <c r="K116" i="16"/>
  <c r="J116" i="16"/>
  <c r="I116" i="16"/>
  <c r="H116" i="16"/>
  <c r="F116" i="16"/>
  <c r="E116" i="16"/>
  <c r="D116" i="16"/>
  <c r="C116" i="16"/>
  <c r="B116" i="16"/>
  <c r="A116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AK115" i="16"/>
  <c r="AJ115" i="16"/>
  <c r="AI115" i="16"/>
  <c r="AH115" i="16"/>
  <c r="AG115" i="16"/>
  <c r="AF115" i="16"/>
  <c r="AE115" i="16"/>
  <c r="AD115" i="16"/>
  <c r="AC115" i="16"/>
  <c r="AB115" i="16"/>
  <c r="AA115" i="16"/>
  <c r="Z115" i="16"/>
  <c r="Y115" i="16"/>
  <c r="X115" i="16"/>
  <c r="W115" i="16"/>
  <c r="V115" i="16"/>
  <c r="U115" i="16"/>
  <c r="T115" i="16"/>
  <c r="S115" i="16"/>
  <c r="R115" i="16"/>
  <c r="Q115" i="16"/>
  <c r="P115" i="16"/>
  <c r="O115" i="16"/>
  <c r="N115" i="16"/>
  <c r="M115" i="16"/>
  <c r="L115" i="16"/>
  <c r="K115" i="16"/>
  <c r="J115" i="16"/>
  <c r="I115" i="16"/>
  <c r="H115" i="16"/>
  <c r="F115" i="16"/>
  <c r="E115" i="16"/>
  <c r="D115" i="16"/>
  <c r="C115" i="16"/>
  <c r="B115" i="16"/>
  <c r="A115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AK114" i="16"/>
  <c r="AJ114" i="16"/>
  <c r="AI114" i="16"/>
  <c r="AH114" i="16"/>
  <c r="AG114" i="16"/>
  <c r="AF114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H114" i="16"/>
  <c r="F114" i="16"/>
  <c r="E114" i="16"/>
  <c r="D114" i="16"/>
  <c r="C114" i="16"/>
  <c r="B114" i="16"/>
  <c r="A114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AK113" i="16"/>
  <c r="AJ113" i="16"/>
  <c r="AI113" i="16"/>
  <c r="AH113" i="16"/>
  <c r="AG113" i="16"/>
  <c r="AF113" i="16"/>
  <c r="AE113" i="16"/>
  <c r="AD113" i="16"/>
  <c r="AC113" i="16"/>
  <c r="AB113" i="16"/>
  <c r="AA113" i="16"/>
  <c r="Z113" i="16"/>
  <c r="Y113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F113" i="16"/>
  <c r="E113" i="16"/>
  <c r="D113" i="16"/>
  <c r="C113" i="16"/>
  <c r="B113" i="16"/>
  <c r="A113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AK112" i="16"/>
  <c r="AJ112" i="16"/>
  <c r="AI112" i="16"/>
  <c r="AH112" i="16"/>
  <c r="AG112" i="16"/>
  <c r="AF112" i="16"/>
  <c r="AE112" i="16"/>
  <c r="AD112" i="16"/>
  <c r="AC112" i="16"/>
  <c r="AB112" i="16"/>
  <c r="AA112" i="16"/>
  <c r="Z112" i="16"/>
  <c r="Y112" i="16"/>
  <c r="X112" i="16"/>
  <c r="W112" i="16"/>
  <c r="V112" i="16"/>
  <c r="U112" i="16"/>
  <c r="T112" i="16"/>
  <c r="S112" i="16"/>
  <c r="R112" i="16"/>
  <c r="Q112" i="16"/>
  <c r="P112" i="16"/>
  <c r="O112" i="16"/>
  <c r="N112" i="16"/>
  <c r="M112" i="16"/>
  <c r="L112" i="16"/>
  <c r="K112" i="16"/>
  <c r="J112" i="16"/>
  <c r="I112" i="16"/>
  <c r="H112" i="16"/>
  <c r="F112" i="16"/>
  <c r="E112" i="16"/>
  <c r="D112" i="16"/>
  <c r="C112" i="16"/>
  <c r="B112" i="16"/>
  <c r="A112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T111" i="16"/>
  <c r="S111" i="16"/>
  <c r="R111" i="16"/>
  <c r="Q111" i="16"/>
  <c r="P111" i="16"/>
  <c r="O111" i="16"/>
  <c r="N111" i="16"/>
  <c r="M111" i="16"/>
  <c r="L111" i="16"/>
  <c r="K111" i="16"/>
  <c r="J111" i="16"/>
  <c r="I111" i="16"/>
  <c r="H111" i="16"/>
  <c r="F111" i="16"/>
  <c r="E111" i="16"/>
  <c r="D111" i="16"/>
  <c r="C111" i="16"/>
  <c r="B111" i="16"/>
  <c r="A111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AK110" i="16"/>
  <c r="AJ110" i="16"/>
  <c r="AI110" i="16"/>
  <c r="AH110" i="16"/>
  <c r="AG110" i="16"/>
  <c r="AF110" i="16"/>
  <c r="AE110" i="16"/>
  <c r="AD110" i="16"/>
  <c r="AC110" i="16"/>
  <c r="AB110" i="16"/>
  <c r="AA110" i="16"/>
  <c r="Z110" i="16"/>
  <c r="Y110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F110" i="16"/>
  <c r="E110" i="16"/>
  <c r="D110" i="16"/>
  <c r="C110" i="16"/>
  <c r="B110" i="16"/>
  <c r="A110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AK109" i="16"/>
  <c r="AJ109" i="16"/>
  <c r="AI109" i="16"/>
  <c r="AH109" i="16"/>
  <c r="AG109" i="16"/>
  <c r="AF109" i="16"/>
  <c r="AE109" i="16"/>
  <c r="AD109" i="16"/>
  <c r="AC109" i="16"/>
  <c r="AB109" i="16"/>
  <c r="AA109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F109" i="16"/>
  <c r="E109" i="16"/>
  <c r="D109" i="16"/>
  <c r="C109" i="16"/>
  <c r="B109" i="16"/>
  <c r="A109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AK108" i="16"/>
  <c r="AJ108" i="16"/>
  <c r="AI108" i="16"/>
  <c r="AH108" i="16"/>
  <c r="AG108" i="16"/>
  <c r="AF108" i="16"/>
  <c r="AE108" i="16"/>
  <c r="AD108" i="16"/>
  <c r="AC108" i="16"/>
  <c r="AB108" i="16"/>
  <c r="AA108" i="16"/>
  <c r="Z108" i="16"/>
  <c r="Y108" i="16"/>
  <c r="X108" i="16"/>
  <c r="W108" i="16"/>
  <c r="V108" i="16"/>
  <c r="U108" i="16"/>
  <c r="T108" i="16"/>
  <c r="S108" i="16"/>
  <c r="R108" i="16"/>
  <c r="Q108" i="16"/>
  <c r="P108" i="16"/>
  <c r="O108" i="16"/>
  <c r="N108" i="16"/>
  <c r="M108" i="16"/>
  <c r="L108" i="16"/>
  <c r="K108" i="16"/>
  <c r="J108" i="16"/>
  <c r="I108" i="16"/>
  <c r="H108" i="16"/>
  <c r="F108" i="16"/>
  <c r="E108" i="16"/>
  <c r="D108" i="16"/>
  <c r="C108" i="16"/>
  <c r="B108" i="16"/>
  <c r="A108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AK107" i="16"/>
  <c r="AJ107" i="16"/>
  <c r="AI107" i="16"/>
  <c r="AH107" i="16"/>
  <c r="AG107" i="16"/>
  <c r="AF107" i="16"/>
  <c r="AE107" i="16"/>
  <c r="AD107" i="16"/>
  <c r="AC107" i="16"/>
  <c r="AB107" i="16"/>
  <c r="AA107" i="16"/>
  <c r="Z107" i="16"/>
  <c r="Y107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F107" i="16"/>
  <c r="E107" i="16"/>
  <c r="D107" i="16"/>
  <c r="C107" i="16"/>
  <c r="B107" i="16"/>
  <c r="A107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AK106" i="16"/>
  <c r="AJ106" i="16"/>
  <c r="AI106" i="16"/>
  <c r="AH106" i="16"/>
  <c r="AG106" i="16"/>
  <c r="AF106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F106" i="16"/>
  <c r="E106" i="16"/>
  <c r="D106" i="16"/>
  <c r="C106" i="16"/>
  <c r="B106" i="16"/>
  <c r="A106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AK105" i="16"/>
  <c r="AJ105" i="16"/>
  <c r="AI105" i="16"/>
  <c r="AH105" i="16"/>
  <c r="AG105" i="16"/>
  <c r="AF105" i="16"/>
  <c r="AE105" i="16"/>
  <c r="AD105" i="16"/>
  <c r="AC105" i="16"/>
  <c r="AB105" i="16"/>
  <c r="AA105" i="16"/>
  <c r="Z105" i="16"/>
  <c r="Y105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F105" i="16"/>
  <c r="E105" i="16"/>
  <c r="D105" i="16"/>
  <c r="C105" i="16"/>
  <c r="B105" i="16"/>
  <c r="A105" i="16"/>
  <c r="BB104" i="16"/>
  <c r="BA104" i="16"/>
  <c r="AZ104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M104" i="16"/>
  <c r="AL104" i="16"/>
  <c r="AK104" i="16"/>
  <c r="AJ104" i="16"/>
  <c r="AI104" i="16"/>
  <c r="AH104" i="16"/>
  <c r="AG104" i="16"/>
  <c r="AF104" i="16"/>
  <c r="AE104" i="16"/>
  <c r="AD104" i="16"/>
  <c r="AC104" i="16"/>
  <c r="AB104" i="16"/>
  <c r="AA104" i="16"/>
  <c r="Z104" i="16"/>
  <c r="Y104" i="16"/>
  <c r="X104" i="16"/>
  <c r="W104" i="16"/>
  <c r="V104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F104" i="16"/>
  <c r="E104" i="16"/>
  <c r="D104" i="16"/>
  <c r="C104" i="16"/>
  <c r="B104" i="16"/>
  <c r="A104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AL103" i="16"/>
  <c r="AK103" i="16"/>
  <c r="AJ103" i="16"/>
  <c r="AI103" i="16"/>
  <c r="AH103" i="16"/>
  <c r="AG103" i="16"/>
  <c r="AF103" i="16"/>
  <c r="AE103" i="16"/>
  <c r="AD103" i="16"/>
  <c r="AC103" i="16"/>
  <c r="AB103" i="16"/>
  <c r="AA103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F103" i="16"/>
  <c r="E103" i="16"/>
  <c r="D103" i="16"/>
  <c r="C103" i="16"/>
  <c r="B103" i="16"/>
  <c r="A103" i="16"/>
  <c r="BB102" i="16"/>
  <c r="BA102" i="16"/>
  <c r="AZ102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M102" i="16"/>
  <c r="AL102" i="16"/>
  <c r="AK102" i="16"/>
  <c r="AJ102" i="16"/>
  <c r="AI102" i="16"/>
  <c r="AH102" i="16"/>
  <c r="AG102" i="16"/>
  <c r="AF102" i="16"/>
  <c r="AE102" i="16"/>
  <c r="AD102" i="16"/>
  <c r="AC102" i="16"/>
  <c r="AB102" i="16"/>
  <c r="AA102" i="16"/>
  <c r="Z102" i="16"/>
  <c r="Y102" i="16"/>
  <c r="X102" i="16"/>
  <c r="W102" i="16"/>
  <c r="V102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F102" i="16"/>
  <c r="E102" i="16"/>
  <c r="D102" i="16"/>
  <c r="C102" i="16"/>
  <c r="B102" i="16"/>
  <c r="A102" i="16"/>
  <c r="BB101" i="16"/>
  <c r="BA101" i="16"/>
  <c r="AZ101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M101" i="16"/>
  <c r="AL101" i="16"/>
  <c r="AK101" i="16"/>
  <c r="AJ101" i="16"/>
  <c r="AI101" i="16"/>
  <c r="AH101" i="16"/>
  <c r="AG101" i="16"/>
  <c r="AF101" i="16"/>
  <c r="AE101" i="16"/>
  <c r="AD101" i="16"/>
  <c r="AC101" i="16"/>
  <c r="AB101" i="16"/>
  <c r="AA101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F101" i="16"/>
  <c r="E101" i="16"/>
  <c r="D101" i="16"/>
  <c r="C101" i="16"/>
  <c r="B101" i="16"/>
  <c r="A101" i="16"/>
  <c r="BB100" i="16"/>
  <c r="BA100" i="16"/>
  <c r="AZ100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M100" i="16"/>
  <c r="AL100" i="16"/>
  <c r="AK100" i="16"/>
  <c r="AJ100" i="16"/>
  <c r="AI100" i="16"/>
  <c r="AH100" i="16"/>
  <c r="AG100" i="16"/>
  <c r="AF100" i="16"/>
  <c r="AE100" i="16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F100" i="16"/>
  <c r="E100" i="16"/>
  <c r="D100" i="16"/>
  <c r="C100" i="16"/>
  <c r="B100" i="16"/>
  <c r="A100" i="16"/>
  <c r="BB99" i="16"/>
  <c r="BA99" i="16"/>
  <c r="AZ99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M99" i="16"/>
  <c r="AL99" i="16"/>
  <c r="AK99" i="16"/>
  <c r="AJ99" i="16"/>
  <c r="AI99" i="16"/>
  <c r="AH99" i="16"/>
  <c r="AG99" i="16"/>
  <c r="AF99" i="16"/>
  <c r="AE99" i="16"/>
  <c r="AD99" i="16"/>
  <c r="AC99" i="16"/>
  <c r="AB99" i="16"/>
  <c r="AA99" i="16"/>
  <c r="Z99" i="16"/>
  <c r="Y99" i="16"/>
  <c r="X99" i="16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F99" i="16"/>
  <c r="E99" i="16"/>
  <c r="D99" i="16"/>
  <c r="C99" i="16"/>
  <c r="B99" i="16"/>
  <c r="A99" i="16"/>
  <c r="BB98" i="16"/>
  <c r="BA98" i="16"/>
  <c r="AZ98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M98" i="16"/>
  <c r="AL98" i="16"/>
  <c r="AK98" i="16"/>
  <c r="AJ98" i="16"/>
  <c r="AI98" i="16"/>
  <c r="AH98" i="16"/>
  <c r="AG98" i="16"/>
  <c r="AF98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F98" i="16"/>
  <c r="E98" i="16"/>
  <c r="D98" i="16"/>
  <c r="C98" i="16"/>
  <c r="B98" i="16"/>
  <c r="A98" i="16"/>
  <c r="BB97" i="16"/>
  <c r="BA97" i="16"/>
  <c r="AZ97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M97" i="16"/>
  <c r="AL97" i="16"/>
  <c r="AK97" i="16"/>
  <c r="AJ97" i="16"/>
  <c r="AI97" i="16"/>
  <c r="AH97" i="16"/>
  <c r="AG97" i="16"/>
  <c r="AF97" i="16"/>
  <c r="AE97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F97" i="16"/>
  <c r="E97" i="16"/>
  <c r="D97" i="16"/>
  <c r="C97" i="16"/>
  <c r="B97" i="16"/>
  <c r="A97" i="16"/>
  <c r="BB96" i="16"/>
  <c r="BA96" i="16"/>
  <c r="AZ96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M96" i="16"/>
  <c r="AL96" i="16"/>
  <c r="AK96" i="16"/>
  <c r="AJ96" i="16"/>
  <c r="AI96" i="16"/>
  <c r="AH96" i="16"/>
  <c r="AG96" i="16"/>
  <c r="AF96" i="16"/>
  <c r="AE96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F96" i="16"/>
  <c r="E96" i="16"/>
  <c r="D96" i="16"/>
  <c r="C96" i="16"/>
  <c r="B96" i="16"/>
  <c r="A96" i="16"/>
  <c r="BB95" i="16"/>
  <c r="BA95" i="16"/>
  <c r="AZ95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M95" i="16"/>
  <c r="AL95" i="16"/>
  <c r="AK95" i="16"/>
  <c r="AJ95" i="16"/>
  <c r="AI95" i="16"/>
  <c r="AH95" i="16"/>
  <c r="AG95" i="16"/>
  <c r="AF95" i="16"/>
  <c r="AE95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F95" i="16"/>
  <c r="E95" i="16"/>
  <c r="D95" i="16"/>
  <c r="C95" i="16"/>
  <c r="B95" i="16"/>
  <c r="A95" i="16"/>
  <c r="BB94" i="16"/>
  <c r="BA94" i="16"/>
  <c r="AZ94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M94" i="16"/>
  <c r="AL94" i="16"/>
  <c r="AK94" i="16"/>
  <c r="AJ94" i="16"/>
  <c r="AI94" i="16"/>
  <c r="AH94" i="16"/>
  <c r="AG94" i="16"/>
  <c r="AF94" i="16"/>
  <c r="AE94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F94" i="16"/>
  <c r="E94" i="16"/>
  <c r="D94" i="16"/>
  <c r="C94" i="16"/>
  <c r="B94" i="16"/>
  <c r="A94" i="16"/>
  <c r="BB93" i="16"/>
  <c r="BA93" i="16"/>
  <c r="AZ93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M93" i="16"/>
  <c r="AL93" i="16"/>
  <c r="AK93" i="16"/>
  <c r="AJ93" i="16"/>
  <c r="AI93" i="16"/>
  <c r="AH93" i="16"/>
  <c r="AG93" i="16"/>
  <c r="AF93" i="16"/>
  <c r="AE93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F93" i="16"/>
  <c r="E93" i="16"/>
  <c r="D93" i="16"/>
  <c r="C93" i="16"/>
  <c r="B93" i="16"/>
  <c r="A93" i="16"/>
  <c r="BB92" i="16"/>
  <c r="BA92" i="16"/>
  <c r="AZ92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M92" i="16"/>
  <c r="AL92" i="16"/>
  <c r="AK92" i="16"/>
  <c r="AJ92" i="16"/>
  <c r="AI92" i="16"/>
  <c r="AH92" i="16"/>
  <c r="AG92" i="16"/>
  <c r="AF92" i="16"/>
  <c r="AE92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F92" i="16"/>
  <c r="E92" i="16"/>
  <c r="D92" i="16"/>
  <c r="C92" i="16"/>
  <c r="B92" i="16"/>
  <c r="A92" i="16"/>
  <c r="BB91" i="16"/>
  <c r="BA91" i="16"/>
  <c r="AZ91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M91" i="16"/>
  <c r="AL91" i="16"/>
  <c r="AK91" i="16"/>
  <c r="AJ91" i="16"/>
  <c r="AI91" i="16"/>
  <c r="AH91" i="16"/>
  <c r="AG91" i="16"/>
  <c r="AF91" i="16"/>
  <c r="AE91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F91" i="16"/>
  <c r="E91" i="16"/>
  <c r="D91" i="16"/>
  <c r="C91" i="16"/>
  <c r="B91" i="16"/>
  <c r="A91" i="16"/>
  <c r="BB90" i="16"/>
  <c r="BA90" i="16"/>
  <c r="AZ90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M90" i="16"/>
  <c r="AL90" i="16"/>
  <c r="AK90" i="16"/>
  <c r="AJ90" i="16"/>
  <c r="AI90" i="16"/>
  <c r="AH90" i="16"/>
  <c r="AG90" i="16"/>
  <c r="AF90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F90" i="16"/>
  <c r="E90" i="16"/>
  <c r="D90" i="16"/>
  <c r="C90" i="16"/>
  <c r="B90" i="16"/>
  <c r="A90" i="16"/>
  <c r="BB89" i="16"/>
  <c r="BA89" i="16"/>
  <c r="AZ89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M89" i="16"/>
  <c r="AL89" i="16"/>
  <c r="AK89" i="16"/>
  <c r="AJ89" i="16"/>
  <c r="AI89" i="16"/>
  <c r="AH89" i="16"/>
  <c r="AG89" i="16"/>
  <c r="AF89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F89" i="16"/>
  <c r="E89" i="16"/>
  <c r="D89" i="16"/>
  <c r="C89" i="16"/>
  <c r="B89" i="16"/>
  <c r="A89" i="16"/>
  <c r="BB88" i="16"/>
  <c r="BA88" i="16"/>
  <c r="AZ88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M88" i="16"/>
  <c r="AL88" i="16"/>
  <c r="AK88" i="16"/>
  <c r="AJ88" i="16"/>
  <c r="AI88" i="16"/>
  <c r="AH88" i="16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F88" i="16"/>
  <c r="E88" i="16"/>
  <c r="D88" i="16"/>
  <c r="C88" i="16"/>
  <c r="B88" i="16"/>
  <c r="A88" i="16"/>
  <c r="BB87" i="16"/>
  <c r="BA87" i="16"/>
  <c r="AZ87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M87" i="16"/>
  <c r="AL87" i="16"/>
  <c r="AK87" i="16"/>
  <c r="AJ87" i="16"/>
  <c r="AI87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F87" i="16"/>
  <c r="E87" i="16"/>
  <c r="D87" i="16"/>
  <c r="C87" i="16"/>
  <c r="B87" i="16"/>
  <c r="A87" i="16"/>
  <c r="BB86" i="16"/>
  <c r="BA86" i="16"/>
  <c r="AZ86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M86" i="16"/>
  <c r="AL86" i="16"/>
  <c r="AK86" i="16"/>
  <c r="AJ86" i="16"/>
  <c r="AI86" i="16"/>
  <c r="AH86" i="16"/>
  <c r="AG86" i="16"/>
  <c r="AF86" i="16"/>
  <c r="AE86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F86" i="16"/>
  <c r="E86" i="16"/>
  <c r="D86" i="16"/>
  <c r="C86" i="16"/>
  <c r="B86" i="16"/>
  <c r="A86" i="16"/>
  <c r="BB85" i="16"/>
  <c r="BA85" i="16"/>
  <c r="AZ85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M85" i="16"/>
  <c r="AL85" i="16"/>
  <c r="AK85" i="16"/>
  <c r="AJ85" i="16"/>
  <c r="AI85" i="16"/>
  <c r="AH85" i="16"/>
  <c r="AG85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F85" i="16"/>
  <c r="E85" i="16"/>
  <c r="D85" i="16"/>
  <c r="C85" i="16"/>
  <c r="B85" i="16"/>
  <c r="A85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AK84" i="16"/>
  <c r="AJ84" i="16"/>
  <c r="AI84" i="16"/>
  <c r="AH84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F84" i="16"/>
  <c r="E84" i="16"/>
  <c r="D84" i="16"/>
  <c r="C84" i="16"/>
  <c r="B84" i="16"/>
  <c r="A84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AK83" i="16"/>
  <c r="AJ83" i="16"/>
  <c r="AI83" i="16"/>
  <c r="AH83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F83" i="16"/>
  <c r="E83" i="16"/>
  <c r="D83" i="16"/>
  <c r="C83" i="16"/>
  <c r="B83" i="16"/>
  <c r="A83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AK82" i="16"/>
  <c r="AJ82" i="16"/>
  <c r="AI82" i="16"/>
  <c r="AH82" i="16"/>
  <c r="AG82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F82" i="16"/>
  <c r="E82" i="16"/>
  <c r="D82" i="16"/>
  <c r="C82" i="16"/>
  <c r="B82" i="16"/>
  <c r="A82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AK81" i="16"/>
  <c r="AJ81" i="16"/>
  <c r="AI81" i="16"/>
  <c r="AH81" i="16"/>
  <c r="AG81" i="16"/>
  <c r="AF81" i="16"/>
  <c r="AE81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F81" i="16"/>
  <c r="E81" i="16"/>
  <c r="D81" i="16"/>
  <c r="C81" i="16"/>
  <c r="B81" i="16"/>
  <c r="A81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F80" i="16"/>
  <c r="E80" i="16"/>
  <c r="D80" i="16"/>
  <c r="C80" i="16"/>
  <c r="B80" i="16"/>
  <c r="A80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AK79" i="16"/>
  <c r="AJ79" i="16"/>
  <c r="AI79" i="16"/>
  <c r="AH79" i="16"/>
  <c r="AG79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F79" i="16"/>
  <c r="E79" i="16"/>
  <c r="D79" i="16"/>
  <c r="C79" i="16"/>
  <c r="B79" i="16"/>
  <c r="A79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F78" i="16"/>
  <c r="E78" i="16"/>
  <c r="D78" i="16"/>
  <c r="C78" i="16"/>
  <c r="B78" i="16"/>
  <c r="A78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AK77" i="16"/>
  <c r="AJ77" i="16"/>
  <c r="AI77" i="16"/>
  <c r="AH77" i="16"/>
  <c r="AG77" i="16"/>
  <c r="AF77" i="16"/>
  <c r="AE77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F77" i="16"/>
  <c r="E77" i="16"/>
  <c r="D77" i="16"/>
  <c r="C77" i="16"/>
  <c r="B77" i="16"/>
  <c r="A77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AK76" i="16"/>
  <c r="AJ76" i="16"/>
  <c r="AI76" i="16"/>
  <c r="AH76" i="16"/>
  <c r="AG76" i="16"/>
  <c r="AF76" i="16"/>
  <c r="AE76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F76" i="16"/>
  <c r="E76" i="16"/>
  <c r="D76" i="16"/>
  <c r="C76" i="16"/>
  <c r="B76" i="16"/>
  <c r="A76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AK75" i="16"/>
  <c r="AJ75" i="16"/>
  <c r="AI75" i="16"/>
  <c r="AH75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F75" i="16"/>
  <c r="E75" i="16"/>
  <c r="D75" i="16"/>
  <c r="C75" i="16"/>
  <c r="B75" i="16"/>
  <c r="A75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AK74" i="16"/>
  <c r="AJ74" i="16"/>
  <c r="AI74" i="16"/>
  <c r="AH74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F74" i="16"/>
  <c r="E74" i="16"/>
  <c r="D74" i="16"/>
  <c r="C74" i="16"/>
  <c r="B74" i="16"/>
  <c r="A74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AK73" i="16"/>
  <c r="AJ73" i="16"/>
  <c r="AI73" i="16"/>
  <c r="AH73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F73" i="16"/>
  <c r="E73" i="16"/>
  <c r="D73" i="16"/>
  <c r="C73" i="16"/>
  <c r="B73" i="16"/>
  <c r="A73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AK72" i="16"/>
  <c r="AJ72" i="16"/>
  <c r="AI72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F72" i="16"/>
  <c r="E72" i="16"/>
  <c r="D72" i="16"/>
  <c r="C72" i="16"/>
  <c r="B72" i="16"/>
  <c r="A72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AK71" i="16"/>
  <c r="AJ71" i="16"/>
  <c r="AI71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F71" i="16"/>
  <c r="E71" i="16"/>
  <c r="D71" i="16"/>
  <c r="C71" i="16"/>
  <c r="B71" i="16"/>
  <c r="A71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F70" i="16"/>
  <c r="E70" i="16"/>
  <c r="D70" i="16"/>
  <c r="C70" i="16"/>
  <c r="B70" i="16"/>
  <c r="A70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AK69" i="16"/>
  <c r="AJ69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F69" i="16"/>
  <c r="E69" i="16"/>
  <c r="D69" i="16"/>
  <c r="C69" i="16"/>
  <c r="B69" i="16"/>
  <c r="A69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F68" i="16"/>
  <c r="E68" i="16"/>
  <c r="D68" i="16"/>
  <c r="C68" i="16"/>
  <c r="B68" i="16"/>
  <c r="A68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F67" i="16"/>
  <c r="E67" i="16"/>
  <c r="D67" i="16"/>
  <c r="C67" i="16"/>
  <c r="B67" i="16"/>
  <c r="A67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F66" i="16"/>
  <c r="E66" i="16"/>
  <c r="D66" i="16"/>
  <c r="C66" i="16"/>
  <c r="B66" i="16"/>
  <c r="A66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F65" i="16"/>
  <c r="E65" i="16"/>
  <c r="D65" i="16"/>
  <c r="C65" i="16"/>
  <c r="B65" i="16"/>
  <c r="A65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F64" i="16"/>
  <c r="E64" i="16"/>
  <c r="D64" i="16"/>
  <c r="C64" i="16"/>
  <c r="B64" i="16"/>
  <c r="A64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F63" i="16"/>
  <c r="E63" i="16"/>
  <c r="D63" i="16"/>
  <c r="C63" i="16"/>
  <c r="B63" i="16"/>
  <c r="A63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F62" i="16"/>
  <c r="E62" i="16"/>
  <c r="D62" i="16"/>
  <c r="C62" i="16"/>
  <c r="B62" i="16"/>
  <c r="A62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F61" i="16"/>
  <c r="E61" i="16"/>
  <c r="D61" i="16"/>
  <c r="C61" i="16"/>
  <c r="B61" i="16"/>
  <c r="A61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F60" i="16"/>
  <c r="E60" i="16"/>
  <c r="D60" i="16"/>
  <c r="C60" i="16"/>
  <c r="B60" i="16"/>
  <c r="A60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F59" i="16"/>
  <c r="E59" i="16"/>
  <c r="D59" i="16"/>
  <c r="C59" i="16"/>
  <c r="B59" i="16"/>
  <c r="A59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F58" i="16"/>
  <c r="E58" i="16"/>
  <c r="D58" i="16"/>
  <c r="C58" i="16"/>
  <c r="B58" i="16"/>
  <c r="A58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F57" i="16"/>
  <c r="E57" i="16"/>
  <c r="D57" i="16"/>
  <c r="C57" i="16"/>
  <c r="B57" i="16"/>
  <c r="A57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F56" i="16"/>
  <c r="E56" i="16"/>
  <c r="D56" i="16"/>
  <c r="C56" i="16"/>
  <c r="B56" i="16"/>
  <c r="A56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F55" i="16"/>
  <c r="E55" i="16"/>
  <c r="D55" i="16"/>
  <c r="C55" i="16"/>
  <c r="B55" i="16"/>
  <c r="A55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F54" i="16"/>
  <c r="E54" i="16"/>
  <c r="D54" i="16"/>
  <c r="C54" i="16"/>
  <c r="B54" i="16"/>
  <c r="A54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F53" i="16"/>
  <c r="E53" i="16"/>
  <c r="D53" i="16"/>
  <c r="C53" i="16"/>
  <c r="B53" i="16"/>
  <c r="A53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F52" i="16"/>
  <c r="E52" i="16"/>
  <c r="D52" i="16"/>
  <c r="C52" i="16"/>
  <c r="B52" i="16"/>
  <c r="A52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F51" i="16"/>
  <c r="E51" i="16"/>
  <c r="D51" i="16"/>
  <c r="C51" i="16"/>
  <c r="B51" i="16"/>
  <c r="A51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F50" i="16"/>
  <c r="E50" i="16"/>
  <c r="D50" i="16"/>
  <c r="C50" i="16"/>
  <c r="B50" i="16"/>
  <c r="A50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F49" i="16"/>
  <c r="E49" i="16"/>
  <c r="D49" i="16"/>
  <c r="C49" i="16"/>
  <c r="B49" i="16"/>
  <c r="A49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F48" i="16"/>
  <c r="E48" i="16"/>
  <c r="D48" i="16"/>
  <c r="C48" i="16"/>
  <c r="B48" i="16"/>
  <c r="A48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F47" i="16"/>
  <c r="E47" i="16"/>
  <c r="D47" i="16"/>
  <c r="C47" i="16"/>
  <c r="B47" i="16"/>
  <c r="A47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F46" i="16"/>
  <c r="E46" i="16"/>
  <c r="D46" i="16"/>
  <c r="C46" i="16"/>
  <c r="B46" i="16"/>
  <c r="A46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F45" i="16"/>
  <c r="E45" i="16"/>
  <c r="D45" i="16"/>
  <c r="C45" i="16"/>
  <c r="B45" i="16"/>
  <c r="A45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F44" i="16"/>
  <c r="E44" i="16"/>
  <c r="D44" i="16"/>
  <c r="C44" i="16"/>
  <c r="B44" i="16"/>
  <c r="A44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F43" i="16"/>
  <c r="E43" i="16"/>
  <c r="D43" i="16"/>
  <c r="C43" i="16"/>
  <c r="B43" i="16"/>
  <c r="A43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F42" i="16"/>
  <c r="E42" i="16"/>
  <c r="D42" i="16"/>
  <c r="C42" i="16"/>
  <c r="B42" i="16"/>
  <c r="A42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F41" i="16"/>
  <c r="E41" i="16"/>
  <c r="D41" i="16"/>
  <c r="C41" i="16"/>
  <c r="B41" i="16"/>
  <c r="A41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F40" i="16"/>
  <c r="E40" i="16"/>
  <c r="D40" i="16"/>
  <c r="C40" i="16"/>
  <c r="B40" i="16"/>
  <c r="A40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F39" i="16"/>
  <c r="E39" i="16"/>
  <c r="D39" i="16"/>
  <c r="C39" i="16"/>
  <c r="B39" i="16"/>
  <c r="A39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F38" i="16"/>
  <c r="E38" i="16"/>
  <c r="D38" i="16"/>
  <c r="C38" i="16"/>
  <c r="B38" i="16"/>
  <c r="A38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F37" i="16"/>
  <c r="E37" i="16"/>
  <c r="D37" i="16"/>
  <c r="C37" i="16"/>
  <c r="B37" i="16"/>
  <c r="A37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F36" i="16"/>
  <c r="E36" i="16"/>
  <c r="D36" i="16"/>
  <c r="C36" i="16"/>
  <c r="B36" i="16"/>
  <c r="A36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F35" i="16"/>
  <c r="E35" i="16"/>
  <c r="D35" i="16"/>
  <c r="C35" i="16"/>
  <c r="B35" i="16"/>
  <c r="A35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F34" i="16"/>
  <c r="E34" i="16"/>
  <c r="D34" i="16"/>
  <c r="C34" i="16"/>
  <c r="B34" i="16"/>
  <c r="A34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F33" i="16"/>
  <c r="E33" i="16"/>
  <c r="D33" i="16"/>
  <c r="C33" i="16"/>
  <c r="B33" i="16"/>
  <c r="A33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F32" i="16"/>
  <c r="E32" i="16"/>
  <c r="D32" i="16"/>
  <c r="C32" i="16"/>
  <c r="B32" i="16"/>
  <c r="A32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F31" i="16"/>
  <c r="E31" i="16"/>
  <c r="D31" i="16"/>
  <c r="C31" i="16"/>
  <c r="B31" i="16"/>
  <c r="A31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F30" i="16"/>
  <c r="E30" i="16"/>
  <c r="D30" i="16"/>
  <c r="C30" i="16"/>
  <c r="B30" i="16"/>
  <c r="A30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F29" i="16"/>
  <c r="E29" i="16"/>
  <c r="D29" i="16"/>
  <c r="C29" i="16"/>
  <c r="B29" i="16"/>
  <c r="A29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F28" i="16"/>
  <c r="E28" i="16"/>
  <c r="D28" i="16"/>
  <c r="C28" i="16"/>
  <c r="B28" i="16"/>
  <c r="A28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F27" i="16"/>
  <c r="E27" i="16"/>
  <c r="D27" i="16"/>
  <c r="C27" i="16"/>
  <c r="B27" i="16"/>
  <c r="A27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F26" i="16"/>
  <c r="E26" i="16"/>
  <c r="D26" i="16"/>
  <c r="C26" i="16"/>
  <c r="B26" i="16"/>
  <c r="A26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F25" i="16"/>
  <c r="E25" i="16"/>
  <c r="D25" i="16"/>
  <c r="C25" i="16"/>
  <c r="B25" i="16"/>
  <c r="A25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F24" i="16"/>
  <c r="E24" i="16"/>
  <c r="D24" i="16"/>
  <c r="C24" i="16"/>
  <c r="B24" i="16"/>
  <c r="A24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F23" i="16"/>
  <c r="E23" i="16"/>
  <c r="D23" i="16"/>
  <c r="C23" i="16"/>
  <c r="B23" i="16"/>
  <c r="A23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F22" i="16"/>
  <c r="E22" i="16"/>
  <c r="D22" i="16"/>
  <c r="C22" i="16"/>
  <c r="B22" i="16"/>
  <c r="A22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F21" i="16"/>
  <c r="E21" i="16"/>
  <c r="D21" i="16"/>
  <c r="C21" i="16"/>
  <c r="B21" i="16"/>
  <c r="A21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F20" i="16"/>
  <c r="E20" i="16"/>
  <c r="D20" i="16"/>
  <c r="C20" i="16"/>
  <c r="B20" i="16"/>
  <c r="A20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F19" i="16"/>
  <c r="E19" i="16"/>
  <c r="D19" i="16"/>
  <c r="C19" i="16"/>
  <c r="B19" i="16"/>
  <c r="A19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F18" i="16"/>
  <c r="E18" i="16"/>
  <c r="D18" i="16"/>
  <c r="C18" i="16"/>
  <c r="B18" i="16"/>
  <c r="A18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F17" i="16"/>
  <c r="E17" i="16"/>
  <c r="D17" i="16"/>
  <c r="C17" i="16"/>
  <c r="B17" i="16"/>
  <c r="A17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F16" i="16"/>
  <c r="E16" i="16"/>
  <c r="D16" i="16"/>
  <c r="C16" i="16"/>
  <c r="B16" i="16"/>
  <c r="A16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F15" i="16"/>
  <c r="E15" i="16"/>
  <c r="D15" i="16"/>
  <c r="C15" i="16"/>
  <c r="B15" i="16"/>
  <c r="A15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F14" i="16"/>
  <c r="E14" i="16"/>
  <c r="D14" i="16"/>
  <c r="C14" i="16"/>
  <c r="B14" i="16"/>
  <c r="A14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F13" i="16"/>
  <c r="E13" i="16"/>
  <c r="D13" i="16"/>
  <c r="C13" i="16"/>
  <c r="B13" i="16"/>
  <c r="A13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F12" i="16"/>
  <c r="E12" i="16"/>
  <c r="D12" i="16"/>
  <c r="C12" i="16"/>
  <c r="B12" i="16"/>
  <c r="A12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F11" i="16"/>
  <c r="E11" i="16"/>
  <c r="D11" i="16"/>
  <c r="C11" i="16"/>
  <c r="B11" i="16"/>
  <c r="A11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F10" i="16"/>
  <c r="E10" i="16"/>
  <c r="D10" i="16"/>
  <c r="C10" i="16"/>
  <c r="B10" i="16"/>
  <c r="A10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F9" i="16"/>
  <c r="E9" i="16"/>
  <c r="D9" i="16"/>
  <c r="C9" i="16"/>
  <c r="B9" i="16"/>
  <c r="A9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F8" i="16"/>
  <c r="E8" i="16"/>
  <c r="D8" i="16"/>
  <c r="C8" i="16"/>
  <c r="B8" i="16"/>
  <c r="A8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F7" i="16"/>
  <c r="E7" i="16"/>
  <c r="D7" i="16"/>
  <c r="C7" i="16"/>
  <c r="B7" i="16"/>
  <c r="A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F6" i="16"/>
  <c r="E6" i="16"/>
  <c r="D6" i="16"/>
  <c r="C6" i="16"/>
  <c r="B6" i="16"/>
  <c r="A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F5" i="16"/>
  <c r="E5" i="16"/>
  <c r="D5" i="16"/>
  <c r="C5" i="16"/>
  <c r="B5" i="16"/>
  <c r="A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F4" i="16"/>
  <c r="E4" i="16"/>
  <c r="D4" i="16"/>
  <c r="C4" i="16"/>
  <c r="B4" i="16"/>
  <c r="A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F3" i="16"/>
  <c r="E3" i="16"/>
  <c r="D3" i="16"/>
  <c r="C3" i="16"/>
  <c r="B3" i="16"/>
  <c r="A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F2" i="16"/>
  <c r="E2" i="16"/>
  <c r="D2" i="16"/>
  <c r="C2" i="16"/>
  <c r="B2" i="16"/>
  <c r="A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F1" i="16"/>
  <c r="E1" i="16"/>
  <c r="D1" i="16"/>
  <c r="C1" i="16"/>
  <c r="B1" i="16"/>
  <c r="D116" i="15" l="1"/>
  <c r="AB100" i="15"/>
  <c r="AB99" i="15"/>
  <c r="AB98" i="15"/>
  <c r="AB97" i="15"/>
  <c r="Q97" i="15"/>
  <c r="P97" i="15"/>
  <c r="H97" i="15"/>
  <c r="B97" i="15"/>
  <c r="AN96" i="15"/>
  <c r="AB96" i="15"/>
  <c r="Q96" i="15"/>
  <c r="P96" i="15"/>
  <c r="H96" i="15"/>
  <c r="B96" i="15"/>
  <c r="AN95" i="15"/>
  <c r="AB95" i="15"/>
  <c r="Q95" i="15"/>
  <c r="P95" i="15"/>
  <c r="H95" i="15"/>
  <c r="B95" i="15"/>
  <c r="AN94" i="15"/>
  <c r="AB94" i="15"/>
  <c r="Q94" i="15"/>
  <c r="P94" i="15"/>
  <c r="H94" i="15"/>
  <c r="B94" i="15"/>
  <c r="AB93" i="15"/>
  <c r="Q93" i="15"/>
  <c r="P93" i="15"/>
  <c r="H93" i="15"/>
  <c r="B93" i="15"/>
  <c r="AB92" i="15"/>
  <c r="Q92" i="15"/>
  <c r="P92" i="15"/>
  <c r="M92" i="15"/>
  <c r="H92" i="15"/>
  <c r="B92" i="15"/>
  <c r="AB91" i="15"/>
  <c r="Q91" i="15"/>
  <c r="P91" i="15"/>
  <c r="M91" i="15"/>
  <c r="H91" i="15"/>
  <c r="B91" i="15"/>
  <c r="AB90" i="15"/>
  <c r="Q90" i="15"/>
  <c r="P90" i="15"/>
  <c r="M90" i="15"/>
  <c r="H90" i="15"/>
  <c r="B90" i="15"/>
  <c r="AB89" i="15"/>
  <c r="Q89" i="15"/>
  <c r="P89" i="15"/>
  <c r="M89" i="15"/>
  <c r="K89" i="15"/>
  <c r="H89" i="15"/>
  <c r="B89" i="15"/>
  <c r="AB88" i="15"/>
  <c r="P88" i="15"/>
  <c r="K88" i="15"/>
  <c r="AB87" i="15"/>
  <c r="Q87" i="15"/>
  <c r="P87" i="15"/>
  <c r="AB86" i="15"/>
  <c r="Q86" i="15"/>
  <c r="AB85" i="15"/>
  <c r="P85" i="15"/>
  <c r="AB84" i="15"/>
  <c r="AB83" i="15"/>
  <c r="AB82" i="15"/>
  <c r="AB81" i="15"/>
  <c r="AB80" i="15"/>
  <c r="AB79" i="15"/>
  <c r="AB78" i="15"/>
  <c r="AB77" i="15"/>
  <c r="AB76" i="15"/>
  <c r="AB75" i="15"/>
  <c r="P75" i="15"/>
  <c r="AB74" i="15"/>
  <c r="AB73" i="15"/>
  <c r="AB72" i="15"/>
  <c r="AF71" i="15"/>
  <c r="AB71" i="15"/>
  <c r="P71" i="15"/>
  <c r="H71" i="15"/>
  <c r="F71" i="15"/>
  <c r="AF70" i="15"/>
  <c r="AB70" i="15"/>
  <c r="P70" i="15"/>
  <c r="H70" i="15"/>
  <c r="F70" i="15"/>
  <c r="AF69" i="15"/>
  <c r="AB69" i="15"/>
  <c r="P69" i="15"/>
  <c r="H69" i="15"/>
  <c r="F69" i="15"/>
  <c r="AF68" i="15"/>
  <c r="AB68" i="15"/>
  <c r="P68" i="15"/>
  <c r="H68" i="15"/>
  <c r="F68" i="15"/>
  <c r="AB67" i="15"/>
  <c r="AB66" i="15"/>
  <c r="AB65" i="15"/>
  <c r="AB64" i="15"/>
  <c r="AB63" i="15"/>
  <c r="AB62" i="15"/>
  <c r="AB61" i="15"/>
  <c r="AB60" i="15"/>
  <c r="AB59" i="15"/>
  <c r="AB58" i="15"/>
  <c r="AB57" i="15"/>
  <c r="AB56" i="15"/>
  <c r="AB55" i="15"/>
  <c r="AB54" i="15"/>
  <c r="AB53" i="15"/>
  <c r="AB52" i="15"/>
  <c r="AB50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148" i="14"/>
  <c r="AB147" i="14"/>
  <c r="AB146" i="14"/>
  <c r="AB145" i="14"/>
  <c r="AB144" i="14"/>
  <c r="AB143" i="14"/>
  <c r="AB142" i="14"/>
  <c r="AB141" i="14"/>
  <c r="AB140" i="14"/>
  <c r="AB139" i="14"/>
  <c r="AB138" i="14"/>
  <c r="AB137" i="14"/>
  <c r="AB136" i="14"/>
  <c r="AB135" i="14"/>
  <c r="AB134" i="14"/>
  <c r="AB133" i="14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B118" i="14"/>
  <c r="AB117" i="14"/>
  <c r="AB116" i="14"/>
  <c r="AB115" i="14"/>
  <c r="AB114" i="14"/>
  <c r="AB113" i="14"/>
  <c r="AB112" i="14"/>
  <c r="AB111" i="14"/>
  <c r="AB110" i="14"/>
  <c r="AB109" i="14"/>
  <c r="AB108" i="14"/>
  <c r="AB107" i="14"/>
  <c r="AB106" i="14"/>
  <c r="AB105" i="14"/>
  <c r="AB104" i="14"/>
  <c r="AB103" i="14"/>
  <c r="AB102" i="14"/>
  <c r="AB101" i="14"/>
  <c r="AB100" i="14"/>
  <c r="AB99" i="14"/>
  <c r="AB98" i="14"/>
  <c r="AB97" i="14"/>
  <c r="R97" i="14"/>
  <c r="B97" i="14"/>
  <c r="AB96" i="14"/>
  <c r="R96" i="14"/>
  <c r="L96" i="14"/>
  <c r="B96" i="14"/>
  <c r="AB95" i="14"/>
  <c r="L95" i="14"/>
  <c r="B95" i="14"/>
  <c r="AB94" i="14"/>
  <c r="L94" i="14"/>
  <c r="B94" i="14"/>
  <c r="AH93" i="14"/>
  <c r="AB93" i="14"/>
  <c r="L93" i="14"/>
  <c r="B93" i="14"/>
  <c r="AH92" i="14"/>
  <c r="AB92" i="14"/>
  <c r="L92" i="14"/>
  <c r="B92" i="14"/>
  <c r="AH91" i="14"/>
  <c r="AB91" i="14"/>
  <c r="L91" i="14"/>
  <c r="B91" i="14"/>
  <c r="AH90" i="14"/>
  <c r="AB90" i="14"/>
  <c r="B90" i="14"/>
  <c r="AH89" i="14"/>
  <c r="AB89" i="14"/>
  <c r="K89" i="14"/>
  <c r="B89" i="14"/>
  <c r="AH88" i="14"/>
  <c r="AB88" i="14"/>
  <c r="K88" i="14"/>
  <c r="B88" i="14"/>
  <c r="AH87" i="14"/>
  <c r="AB87" i="14"/>
  <c r="B87" i="14"/>
  <c r="AH86" i="14"/>
  <c r="AB86" i="14"/>
  <c r="B86" i="14"/>
  <c r="AH85" i="14"/>
  <c r="AB85" i="14"/>
  <c r="AB84" i="14"/>
  <c r="AB83" i="14"/>
  <c r="AB82" i="14"/>
  <c r="AB81" i="14"/>
  <c r="AB80" i="14"/>
  <c r="AB79" i="14"/>
  <c r="AB78" i="14"/>
  <c r="AB77" i="14"/>
  <c r="AB76" i="14"/>
  <c r="AH75" i="14"/>
  <c r="AB75" i="14"/>
  <c r="AB74" i="14"/>
  <c r="AB73" i="14"/>
  <c r="AB72" i="14"/>
  <c r="AB71" i="14"/>
  <c r="V71" i="14"/>
  <c r="AB70" i="14"/>
  <c r="V70" i="14"/>
  <c r="AB69" i="14"/>
  <c r="V69" i="14"/>
  <c r="AB68" i="14"/>
  <c r="V68" i="14"/>
  <c r="AB67" i="14"/>
  <c r="AB66" i="14"/>
  <c r="AB65" i="14"/>
  <c r="AB64" i="14"/>
  <c r="AB63" i="14"/>
  <c r="AB62" i="14"/>
  <c r="AB61" i="14"/>
  <c r="AB60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153" i="12"/>
  <c r="BA152" i="12"/>
  <c r="AZ152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F152" i="12"/>
  <c r="E152" i="12"/>
  <c r="D152" i="12"/>
  <c r="C152" i="12"/>
  <c r="B152" i="12"/>
  <c r="A152" i="12"/>
  <c r="BA151" i="12"/>
  <c r="AZ151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F151" i="12"/>
  <c r="E151" i="12"/>
  <c r="D151" i="12"/>
  <c r="C151" i="12"/>
  <c r="B151" i="12"/>
  <c r="A151" i="12"/>
  <c r="BA150" i="12"/>
  <c r="AZ150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F150" i="12"/>
  <c r="E150" i="12"/>
  <c r="D150" i="12"/>
  <c r="C150" i="12"/>
  <c r="B150" i="12"/>
  <c r="A150" i="12"/>
  <c r="BA149" i="12"/>
  <c r="AZ149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F149" i="12"/>
  <c r="E149" i="12"/>
  <c r="D149" i="12"/>
  <c r="C149" i="12"/>
  <c r="B149" i="12"/>
  <c r="A149" i="12"/>
  <c r="BA148" i="12"/>
  <c r="AZ148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F148" i="12"/>
  <c r="E148" i="12"/>
  <c r="D148" i="12"/>
  <c r="C148" i="12"/>
  <c r="B148" i="12"/>
  <c r="A148" i="12"/>
  <c r="BA147" i="12"/>
  <c r="AZ147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F147" i="12"/>
  <c r="E147" i="12"/>
  <c r="D147" i="12"/>
  <c r="C147" i="12"/>
  <c r="B147" i="12"/>
  <c r="A147" i="12"/>
  <c r="BA146" i="12"/>
  <c r="AZ146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F146" i="12"/>
  <c r="E146" i="12"/>
  <c r="D146" i="12"/>
  <c r="C146" i="12"/>
  <c r="B146" i="12"/>
  <c r="A146" i="12"/>
  <c r="BA145" i="12"/>
  <c r="AZ145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F145" i="12"/>
  <c r="E145" i="12"/>
  <c r="D145" i="12"/>
  <c r="C145" i="12"/>
  <c r="B145" i="12"/>
  <c r="A145" i="12"/>
  <c r="BA144" i="12"/>
  <c r="AZ144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F144" i="12"/>
  <c r="E144" i="12"/>
  <c r="D144" i="12"/>
  <c r="C144" i="12"/>
  <c r="B144" i="12"/>
  <c r="A144" i="12"/>
  <c r="BA143" i="12"/>
  <c r="AZ143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F143" i="12"/>
  <c r="E143" i="12"/>
  <c r="D143" i="12"/>
  <c r="C143" i="12"/>
  <c r="B143" i="12"/>
  <c r="A143" i="12"/>
  <c r="BA142" i="12"/>
  <c r="AZ142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F142" i="12"/>
  <c r="E142" i="12"/>
  <c r="D142" i="12"/>
  <c r="C142" i="12"/>
  <c r="B142" i="12"/>
  <c r="A142" i="12"/>
  <c r="BA141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F141" i="12"/>
  <c r="E141" i="12"/>
  <c r="D141" i="12"/>
  <c r="C141" i="12"/>
  <c r="B141" i="12"/>
  <c r="A141" i="12"/>
  <c r="BA140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F140" i="12"/>
  <c r="E140" i="12"/>
  <c r="D140" i="12"/>
  <c r="C140" i="12"/>
  <c r="B140" i="12"/>
  <c r="A140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F139" i="12"/>
  <c r="E139" i="12"/>
  <c r="D139" i="12"/>
  <c r="C139" i="12"/>
  <c r="B139" i="12"/>
  <c r="A139" i="12"/>
  <c r="BA138" i="12"/>
  <c r="AZ138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F138" i="12"/>
  <c r="E138" i="12"/>
  <c r="D138" i="12"/>
  <c r="C138" i="12"/>
  <c r="B138" i="12"/>
  <c r="A138" i="12"/>
  <c r="BA137" i="12"/>
  <c r="AZ137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F137" i="12"/>
  <c r="E137" i="12"/>
  <c r="D137" i="12"/>
  <c r="C137" i="12"/>
  <c r="B137" i="12"/>
  <c r="A137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F136" i="12"/>
  <c r="E136" i="12"/>
  <c r="D136" i="12"/>
  <c r="C136" i="12"/>
  <c r="B136" i="12"/>
  <c r="A136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F135" i="12"/>
  <c r="E135" i="12"/>
  <c r="D135" i="12"/>
  <c r="C135" i="12"/>
  <c r="B135" i="12"/>
  <c r="A135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F134" i="12"/>
  <c r="E134" i="12"/>
  <c r="D134" i="12"/>
  <c r="C134" i="12"/>
  <c r="B134" i="12"/>
  <c r="A134" i="12"/>
  <c r="BA133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F133" i="12"/>
  <c r="E133" i="12"/>
  <c r="D133" i="12"/>
  <c r="C133" i="12"/>
  <c r="B133" i="12"/>
  <c r="A133" i="12"/>
  <c r="BA132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F132" i="12"/>
  <c r="E132" i="12"/>
  <c r="D132" i="12"/>
  <c r="C132" i="12"/>
  <c r="B132" i="12"/>
  <c r="A132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F131" i="12"/>
  <c r="E131" i="12"/>
  <c r="D131" i="12"/>
  <c r="C131" i="12"/>
  <c r="B131" i="12"/>
  <c r="A131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F130" i="12"/>
  <c r="E130" i="12"/>
  <c r="D130" i="12"/>
  <c r="C130" i="12"/>
  <c r="B130" i="12"/>
  <c r="A130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F129" i="12"/>
  <c r="E129" i="12"/>
  <c r="D129" i="12"/>
  <c r="C129" i="12"/>
  <c r="B129" i="12"/>
  <c r="A129" i="12"/>
  <c r="BA128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F128" i="12"/>
  <c r="E128" i="12"/>
  <c r="D128" i="12"/>
  <c r="C128" i="12"/>
  <c r="B128" i="12"/>
  <c r="A128" i="12"/>
  <c r="BA127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F127" i="12"/>
  <c r="E127" i="12"/>
  <c r="D127" i="12"/>
  <c r="C127" i="12"/>
  <c r="B127" i="12"/>
  <c r="A127" i="12"/>
  <c r="BA126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F126" i="12"/>
  <c r="E126" i="12"/>
  <c r="D126" i="12"/>
  <c r="C126" i="12"/>
  <c r="B126" i="12"/>
  <c r="A126" i="12"/>
  <c r="BA125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F125" i="12"/>
  <c r="E125" i="12"/>
  <c r="D125" i="12"/>
  <c r="C125" i="12"/>
  <c r="B125" i="12"/>
  <c r="A125" i="12"/>
  <c r="BA124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F124" i="12"/>
  <c r="E124" i="12"/>
  <c r="D124" i="12"/>
  <c r="C124" i="12"/>
  <c r="B124" i="12"/>
  <c r="A124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F123" i="12"/>
  <c r="E123" i="12"/>
  <c r="D123" i="12"/>
  <c r="C123" i="12"/>
  <c r="B123" i="12"/>
  <c r="A123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F122" i="12"/>
  <c r="E122" i="12"/>
  <c r="D122" i="12"/>
  <c r="C122" i="12"/>
  <c r="B122" i="12"/>
  <c r="A122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F121" i="12"/>
  <c r="E121" i="12"/>
  <c r="D121" i="12"/>
  <c r="C121" i="12"/>
  <c r="B121" i="12"/>
  <c r="A121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F120" i="12"/>
  <c r="E120" i="12"/>
  <c r="D120" i="12"/>
  <c r="C120" i="12"/>
  <c r="B120" i="12"/>
  <c r="A120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F119" i="12"/>
  <c r="E119" i="12"/>
  <c r="D119" i="12"/>
  <c r="C119" i="12"/>
  <c r="B119" i="12"/>
  <c r="A119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F118" i="12"/>
  <c r="E118" i="12"/>
  <c r="D118" i="12"/>
  <c r="C118" i="12"/>
  <c r="B118" i="12"/>
  <c r="A118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F117" i="12"/>
  <c r="E117" i="12"/>
  <c r="D117" i="12"/>
  <c r="C117" i="12"/>
  <c r="B117" i="12"/>
  <c r="A117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F116" i="12"/>
  <c r="E116" i="12"/>
  <c r="D116" i="12"/>
  <c r="C116" i="12"/>
  <c r="B116" i="12"/>
  <c r="A116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F115" i="12"/>
  <c r="E115" i="12"/>
  <c r="D115" i="12"/>
  <c r="C115" i="12"/>
  <c r="B115" i="12"/>
  <c r="A115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F114" i="12"/>
  <c r="E114" i="12"/>
  <c r="D114" i="12"/>
  <c r="C114" i="12"/>
  <c r="B114" i="12"/>
  <c r="A114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F113" i="12"/>
  <c r="E113" i="12"/>
  <c r="D113" i="12"/>
  <c r="C113" i="12"/>
  <c r="B113" i="12"/>
  <c r="A113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F112" i="12"/>
  <c r="E112" i="12"/>
  <c r="D112" i="12"/>
  <c r="C112" i="12"/>
  <c r="B112" i="12"/>
  <c r="A112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F111" i="12"/>
  <c r="E111" i="12"/>
  <c r="D111" i="12"/>
  <c r="C111" i="12"/>
  <c r="B111" i="12"/>
  <c r="A111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F110" i="12"/>
  <c r="E110" i="12"/>
  <c r="D110" i="12"/>
  <c r="C110" i="12"/>
  <c r="B110" i="12"/>
  <c r="A110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F109" i="12"/>
  <c r="E109" i="12"/>
  <c r="D109" i="12"/>
  <c r="C109" i="12"/>
  <c r="B109" i="12"/>
  <c r="A109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F108" i="12"/>
  <c r="E108" i="12"/>
  <c r="D108" i="12"/>
  <c r="C108" i="12"/>
  <c r="B108" i="12"/>
  <c r="A108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F107" i="12"/>
  <c r="E107" i="12"/>
  <c r="D107" i="12"/>
  <c r="C107" i="12"/>
  <c r="B107" i="12"/>
  <c r="A107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F106" i="12"/>
  <c r="E106" i="12"/>
  <c r="D106" i="12"/>
  <c r="C106" i="12"/>
  <c r="B106" i="12"/>
  <c r="A106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F105" i="12"/>
  <c r="E105" i="12"/>
  <c r="D105" i="12"/>
  <c r="C105" i="12"/>
  <c r="B105" i="12"/>
  <c r="A105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F104" i="12"/>
  <c r="E104" i="12"/>
  <c r="D104" i="12"/>
  <c r="C104" i="12"/>
  <c r="B104" i="12"/>
  <c r="A104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F103" i="12"/>
  <c r="E103" i="12"/>
  <c r="D103" i="12"/>
  <c r="C103" i="12"/>
  <c r="B103" i="12"/>
  <c r="A103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F102" i="12"/>
  <c r="E102" i="12"/>
  <c r="D102" i="12"/>
  <c r="C102" i="12"/>
  <c r="B102" i="12"/>
  <c r="A102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F101" i="12"/>
  <c r="E101" i="12"/>
  <c r="D101" i="12"/>
  <c r="C101" i="12"/>
  <c r="B101" i="12"/>
  <c r="A101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F100" i="12"/>
  <c r="E100" i="12"/>
  <c r="D100" i="12"/>
  <c r="C100" i="12"/>
  <c r="B100" i="12"/>
  <c r="A100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F99" i="12"/>
  <c r="E99" i="12"/>
  <c r="D99" i="12"/>
  <c r="C99" i="12"/>
  <c r="B99" i="12"/>
  <c r="A99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F98" i="12"/>
  <c r="E98" i="12"/>
  <c r="D98" i="12"/>
  <c r="C98" i="12"/>
  <c r="B98" i="12"/>
  <c r="A98" i="12"/>
  <c r="BA97" i="12"/>
  <c r="AZ97" i="12"/>
  <c r="AY97" i="12"/>
  <c r="AX97" i="12"/>
  <c r="AW97" i="12"/>
  <c r="AV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F97" i="12"/>
  <c r="E97" i="12"/>
  <c r="D97" i="12"/>
  <c r="C97" i="12"/>
  <c r="B97" i="12"/>
  <c r="A97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F96" i="12"/>
  <c r="E96" i="12"/>
  <c r="D96" i="12"/>
  <c r="C96" i="12"/>
  <c r="B96" i="12"/>
  <c r="A96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F95" i="12"/>
  <c r="E95" i="12"/>
  <c r="D95" i="12"/>
  <c r="C95" i="12"/>
  <c r="B95" i="12"/>
  <c r="A95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F94" i="12"/>
  <c r="E94" i="12"/>
  <c r="D94" i="12"/>
  <c r="C94" i="12"/>
  <c r="B94" i="12"/>
  <c r="A94" i="12"/>
  <c r="BA93" i="12"/>
  <c r="AZ93" i="12"/>
  <c r="AY93" i="12"/>
  <c r="AX93" i="12"/>
  <c r="AW93" i="12"/>
  <c r="AV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F93" i="12"/>
  <c r="E93" i="12"/>
  <c r="D93" i="12"/>
  <c r="C93" i="12"/>
  <c r="B93" i="12"/>
  <c r="A93" i="12"/>
  <c r="BA92" i="12"/>
  <c r="AZ92" i="12"/>
  <c r="AY92" i="12"/>
  <c r="AX92" i="12"/>
  <c r="AW92" i="12"/>
  <c r="AV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F92" i="12"/>
  <c r="E92" i="12"/>
  <c r="D92" i="12"/>
  <c r="C92" i="12"/>
  <c r="B92" i="12"/>
  <c r="A92" i="12"/>
  <c r="BA91" i="12"/>
  <c r="AZ91" i="12"/>
  <c r="AY91" i="12"/>
  <c r="AX91" i="12"/>
  <c r="AW91" i="12"/>
  <c r="AV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F91" i="12"/>
  <c r="E91" i="12"/>
  <c r="D91" i="12"/>
  <c r="C91" i="12"/>
  <c r="B91" i="12"/>
  <c r="A91" i="12"/>
  <c r="BA90" i="12"/>
  <c r="AZ90" i="12"/>
  <c r="AY90" i="12"/>
  <c r="AX90" i="12"/>
  <c r="AW90" i="12"/>
  <c r="AV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F90" i="12"/>
  <c r="E90" i="12"/>
  <c r="D90" i="12"/>
  <c r="C90" i="12"/>
  <c r="B90" i="12"/>
  <c r="A90" i="12"/>
  <c r="BA89" i="12"/>
  <c r="AZ89" i="12"/>
  <c r="AY89" i="12"/>
  <c r="AX89" i="12"/>
  <c r="AW89" i="12"/>
  <c r="AV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F89" i="12"/>
  <c r="E89" i="12"/>
  <c r="D89" i="12"/>
  <c r="C89" i="12"/>
  <c r="B89" i="12"/>
  <c r="A89" i="12"/>
  <c r="BA88" i="12"/>
  <c r="AZ88" i="12"/>
  <c r="AY88" i="12"/>
  <c r="AX88" i="12"/>
  <c r="AW88" i="12"/>
  <c r="AV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F88" i="12"/>
  <c r="E88" i="12"/>
  <c r="D88" i="12"/>
  <c r="C88" i="12"/>
  <c r="B88" i="12"/>
  <c r="A88" i="12"/>
  <c r="BA87" i="12"/>
  <c r="AZ87" i="12"/>
  <c r="AY87" i="12"/>
  <c r="AX87" i="12"/>
  <c r="AW87" i="12"/>
  <c r="AV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F87" i="12"/>
  <c r="E87" i="12"/>
  <c r="D87" i="12"/>
  <c r="C87" i="12"/>
  <c r="B87" i="12"/>
  <c r="A87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F86" i="12"/>
  <c r="E86" i="12"/>
  <c r="D86" i="12"/>
  <c r="C86" i="12"/>
  <c r="B86" i="12"/>
  <c r="A86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F85" i="12"/>
  <c r="E85" i="12"/>
  <c r="D85" i="12"/>
  <c r="C85" i="12"/>
  <c r="B85" i="12"/>
  <c r="A85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F84" i="12"/>
  <c r="E84" i="12"/>
  <c r="D84" i="12"/>
  <c r="C84" i="12"/>
  <c r="B84" i="12"/>
  <c r="A84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F83" i="12"/>
  <c r="E83" i="12"/>
  <c r="D83" i="12"/>
  <c r="C83" i="12"/>
  <c r="B83" i="12"/>
  <c r="A83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F82" i="12"/>
  <c r="E82" i="12"/>
  <c r="D82" i="12"/>
  <c r="C82" i="12"/>
  <c r="B82" i="12"/>
  <c r="A82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F81" i="12"/>
  <c r="E81" i="12"/>
  <c r="D81" i="12"/>
  <c r="C81" i="12"/>
  <c r="B81" i="12"/>
  <c r="A81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F80" i="12"/>
  <c r="E80" i="12"/>
  <c r="D80" i="12"/>
  <c r="C80" i="12"/>
  <c r="B80" i="12"/>
  <c r="A80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F79" i="12"/>
  <c r="E79" i="12"/>
  <c r="D79" i="12"/>
  <c r="C79" i="12"/>
  <c r="B79" i="12"/>
  <c r="A79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F78" i="12"/>
  <c r="E78" i="12"/>
  <c r="D78" i="12"/>
  <c r="C78" i="12"/>
  <c r="B78" i="12"/>
  <c r="A78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F77" i="12"/>
  <c r="E77" i="12"/>
  <c r="D77" i="12"/>
  <c r="C77" i="12"/>
  <c r="B77" i="12"/>
  <c r="A77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F76" i="12"/>
  <c r="E76" i="12"/>
  <c r="D76" i="12"/>
  <c r="C76" i="12"/>
  <c r="B76" i="12"/>
  <c r="A76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F75" i="12"/>
  <c r="E75" i="12"/>
  <c r="D75" i="12"/>
  <c r="C75" i="12"/>
  <c r="B75" i="12"/>
  <c r="A75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F74" i="12"/>
  <c r="E74" i="12"/>
  <c r="D74" i="12"/>
  <c r="C74" i="12"/>
  <c r="B74" i="12"/>
  <c r="A74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F73" i="12"/>
  <c r="E73" i="12"/>
  <c r="D73" i="12"/>
  <c r="C73" i="12"/>
  <c r="B73" i="12"/>
  <c r="A73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F72" i="12"/>
  <c r="E72" i="12"/>
  <c r="D72" i="12"/>
  <c r="C72" i="12"/>
  <c r="B72" i="12"/>
  <c r="A72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F71" i="12"/>
  <c r="E71" i="12"/>
  <c r="D71" i="12"/>
  <c r="C71" i="12"/>
  <c r="B71" i="12"/>
  <c r="A71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F70" i="12"/>
  <c r="E70" i="12"/>
  <c r="D70" i="12"/>
  <c r="C70" i="12"/>
  <c r="B70" i="12"/>
  <c r="A70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F69" i="12"/>
  <c r="E69" i="12"/>
  <c r="D69" i="12"/>
  <c r="C69" i="12"/>
  <c r="B69" i="12"/>
  <c r="A69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F68" i="12"/>
  <c r="E68" i="12"/>
  <c r="D68" i="12"/>
  <c r="C68" i="12"/>
  <c r="B68" i="12"/>
  <c r="A68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F67" i="12"/>
  <c r="E67" i="12"/>
  <c r="D67" i="12"/>
  <c r="C67" i="12"/>
  <c r="B67" i="12"/>
  <c r="A67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F66" i="12"/>
  <c r="E66" i="12"/>
  <c r="D66" i="12"/>
  <c r="C66" i="12"/>
  <c r="B66" i="12"/>
  <c r="A66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F65" i="12"/>
  <c r="E65" i="12"/>
  <c r="D65" i="12"/>
  <c r="C65" i="12"/>
  <c r="B65" i="12"/>
  <c r="A65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F64" i="12"/>
  <c r="E64" i="12"/>
  <c r="D64" i="12"/>
  <c r="C64" i="12"/>
  <c r="B64" i="12"/>
  <c r="A64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F63" i="12"/>
  <c r="E63" i="12"/>
  <c r="D63" i="12"/>
  <c r="C63" i="12"/>
  <c r="B63" i="12"/>
  <c r="A63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F62" i="12"/>
  <c r="E62" i="12"/>
  <c r="D62" i="12"/>
  <c r="C62" i="12"/>
  <c r="B62" i="12"/>
  <c r="A62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F61" i="12"/>
  <c r="E61" i="12"/>
  <c r="D61" i="12"/>
  <c r="C61" i="12"/>
  <c r="B61" i="12"/>
  <c r="A61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F60" i="12"/>
  <c r="E60" i="12"/>
  <c r="D60" i="12"/>
  <c r="C60" i="12"/>
  <c r="B60" i="12"/>
  <c r="A60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F59" i="12"/>
  <c r="E59" i="12"/>
  <c r="D59" i="12"/>
  <c r="C59" i="12"/>
  <c r="B59" i="12"/>
  <c r="A59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F58" i="12"/>
  <c r="E58" i="12"/>
  <c r="D58" i="12"/>
  <c r="C58" i="12"/>
  <c r="B58" i="12"/>
  <c r="A58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F57" i="12"/>
  <c r="E57" i="12"/>
  <c r="D57" i="12"/>
  <c r="C57" i="12"/>
  <c r="B57" i="12"/>
  <c r="A57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F56" i="12"/>
  <c r="E56" i="12"/>
  <c r="D56" i="12"/>
  <c r="C56" i="12"/>
  <c r="B56" i="12"/>
  <c r="A56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F55" i="12"/>
  <c r="E55" i="12"/>
  <c r="D55" i="12"/>
  <c r="C55" i="12"/>
  <c r="B55" i="12"/>
  <c r="A55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F54" i="12"/>
  <c r="E54" i="12"/>
  <c r="D54" i="12"/>
  <c r="C54" i="12"/>
  <c r="B54" i="12"/>
  <c r="A54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F53" i="12"/>
  <c r="E53" i="12"/>
  <c r="D53" i="12"/>
  <c r="C53" i="12"/>
  <c r="B53" i="12"/>
  <c r="A53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F52" i="12"/>
  <c r="E52" i="12"/>
  <c r="D52" i="12"/>
  <c r="C52" i="12"/>
  <c r="B52" i="12"/>
  <c r="A52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F51" i="12"/>
  <c r="E51" i="12"/>
  <c r="D51" i="12"/>
  <c r="C51" i="12"/>
  <c r="B51" i="12"/>
  <c r="A51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F50" i="12"/>
  <c r="E50" i="12"/>
  <c r="D50" i="12"/>
  <c r="C50" i="12"/>
  <c r="B50" i="12"/>
  <c r="A50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F49" i="12"/>
  <c r="E49" i="12"/>
  <c r="D49" i="12"/>
  <c r="C49" i="12"/>
  <c r="B49" i="12"/>
  <c r="A49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F48" i="12"/>
  <c r="E48" i="12"/>
  <c r="D48" i="12"/>
  <c r="C48" i="12"/>
  <c r="B48" i="12"/>
  <c r="A48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F47" i="12"/>
  <c r="E47" i="12"/>
  <c r="D47" i="12"/>
  <c r="C47" i="12"/>
  <c r="B47" i="12"/>
  <c r="A47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F46" i="12"/>
  <c r="E46" i="12"/>
  <c r="D46" i="12"/>
  <c r="C46" i="12"/>
  <c r="B46" i="12"/>
  <c r="A46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F45" i="12"/>
  <c r="E45" i="12"/>
  <c r="D45" i="12"/>
  <c r="C45" i="12"/>
  <c r="B45" i="12"/>
  <c r="A45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F44" i="12"/>
  <c r="E44" i="12"/>
  <c r="D44" i="12"/>
  <c r="C44" i="12"/>
  <c r="B44" i="12"/>
  <c r="A44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F43" i="12"/>
  <c r="E43" i="12"/>
  <c r="D43" i="12"/>
  <c r="C43" i="12"/>
  <c r="B43" i="12"/>
  <c r="A43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F42" i="12"/>
  <c r="E42" i="12"/>
  <c r="D42" i="12"/>
  <c r="C42" i="12"/>
  <c r="B42" i="12"/>
  <c r="A42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F41" i="12"/>
  <c r="E41" i="12"/>
  <c r="D41" i="12"/>
  <c r="C41" i="12"/>
  <c r="B41" i="12"/>
  <c r="A41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F40" i="12"/>
  <c r="E40" i="12"/>
  <c r="D40" i="12"/>
  <c r="C40" i="12"/>
  <c r="B40" i="12"/>
  <c r="A40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F39" i="12"/>
  <c r="E39" i="12"/>
  <c r="D39" i="12"/>
  <c r="C39" i="12"/>
  <c r="B39" i="12"/>
  <c r="A39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F38" i="12"/>
  <c r="E38" i="12"/>
  <c r="D38" i="12"/>
  <c r="C38" i="12"/>
  <c r="B38" i="12"/>
  <c r="A38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F37" i="12"/>
  <c r="E37" i="12"/>
  <c r="D37" i="12"/>
  <c r="C37" i="12"/>
  <c r="B37" i="12"/>
  <c r="A37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F36" i="12"/>
  <c r="E36" i="12"/>
  <c r="D36" i="12"/>
  <c r="C36" i="12"/>
  <c r="B36" i="12"/>
  <c r="A36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F35" i="12"/>
  <c r="E35" i="12"/>
  <c r="D35" i="12"/>
  <c r="C35" i="12"/>
  <c r="B35" i="12"/>
  <c r="A35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F34" i="12"/>
  <c r="E34" i="12"/>
  <c r="D34" i="12"/>
  <c r="C34" i="12"/>
  <c r="B34" i="12"/>
  <c r="A34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F33" i="12"/>
  <c r="E33" i="12"/>
  <c r="D33" i="12"/>
  <c r="C33" i="12"/>
  <c r="B33" i="12"/>
  <c r="A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F32" i="12"/>
  <c r="E32" i="12"/>
  <c r="D32" i="12"/>
  <c r="C32" i="12"/>
  <c r="B32" i="12"/>
  <c r="A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F31" i="12"/>
  <c r="E31" i="12"/>
  <c r="D31" i="12"/>
  <c r="C31" i="12"/>
  <c r="B31" i="12"/>
  <c r="A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F30" i="12"/>
  <c r="E30" i="12"/>
  <c r="D30" i="12"/>
  <c r="C30" i="12"/>
  <c r="B30" i="12"/>
  <c r="A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F29" i="12"/>
  <c r="E29" i="12"/>
  <c r="D29" i="12"/>
  <c r="C29" i="12"/>
  <c r="B29" i="12"/>
  <c r="A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F28" i="12"/>
  <c r="E28" i="12"/>
  <c r="D28" i="12"/>
  <c r="C28" i="12"/>
  <c r="B28" i="12"/>
  <c r="A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F27" i="12"/>
  <c r="E27" i="12"/>
  <c r="D27" i="12"/>
  <c r="C27" i="12"/>
  <c r="B27" i="12"/>
  <c r="A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F26" i="12"/>
  <c r="E26" i="12"/>
  <c r="D26" i="12"/>
  <c r="C26" i="12"/>
  <c r="B26" i="12"/>
  <c r="A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F25" i="12"/>
  <c r="E25" i="12"/>
  <c r="D25" i="12"/>
  <c r="C25" i="12"/>
  <c r="B25" i="12"/>
  <c r="A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F24" i="12"/>
  <c r="E24" i="12"/>
  <c r="D24" i="12"/>
  <c r="C24" i="12"/>
  <c r="B24" i="12"/>
  <c r="A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F23" i="12"/>
  <c r="E23" i="12"/>
  <c r="D23" i="12"/>
  <c r="C23" i="12"/>
  <c r="B23" i="12"/>
  <c r="A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F22" i="12"/>
  <c r="E22" i="12"/>
  <c r="D22" i="12"/>
  <c r="C22" i="12"/>
  <c r="B22" i="12"/>
  <c r="A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F21" i="12"/>
  <c r="E21" i="12"/>
  <c r="D21" i="12"/>
  <c r="C21" i="12"/>
  <c r="B21" i="12"/>
  <c r="A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F20" i="12"/>
  <c r="E20" i="12"/>
  <c r="D20" i="12"/>
  <c r="C20" i="12"/>
  <c r="B20" i="12"/>
  <c r="A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F19" i="12"/>
  <c r="E19" i="12"/>
  <c r="D19" i="12"/>
  <c r="C19" i="12"/>
  <c r="B19" i="12"/>
  <c r="A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F18" i="12"/>
  <c r="E18" i="12"/>
  <c r="D18" i="12"/>
  <c r="C18" i="12"/>
  <c r="B18" i="12"/>
  <c r="A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F17" i="12"/>
  <c r="E17" i="12"/>
  <c r="D17" i="12"/>
  <c r="C17" i="12"/>
  <c r="B17" i="12"/>
  <c r="A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F16" i="12"/>
  <c r="E16" i="12"/>
  <c r="D16" i="12"/>
  <c r="C16" i="12"/>
  <c r="B16" i="12"/>
  <c r="A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F15" i="12"/>
  <c r="E15" i="12"/>
  <c r="D15" i="12"/>
  <c r="C15" i="12"/>
  <c r="B15" i="12"/>
  <c r="A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F14" i="12"/>
  <c r="E14" i="12"/>
  <c r="D14" i="12"/>
  <c r="C14" i="12"/>
  <c r="B14" i="12"/>
  <c r="A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F13" i="12"/>
  <c r="E13" i="12"/>
  <c r="D13" i="12"/>
  <c r="C13" i="12"/>
  <c r="B13" i="12"/>
  <c r="A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F12" i="12"/>
  <c r="E12" i="12"/>
  <c r="D12" i="12"/>
  <c r="C12" i="12"/>
  <c r="B12" i="12"/>
  <c r="A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F11" i="12"/>
  <c r="E11" i="12"/>
  <c r="D11" i="12"/>
  <c r="C11" i="12"/>
  <c r="B11" i="12"/>
  <c r="A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F10" i="12"/>
  <c r="E10" i="12"/>
  <c r="D10" i="12"/>
  <c r="C10" i="12"/>
  <c r="B10" i="12"/>
  <c r="A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F9" i="12"/>
  <c r="E9" i="12"/>
  <c r="D9" i="12"/>
  <c r="C9" i="12"/>
  <c r="B9" i="12"/>
  <c r="A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F8" i="12"/>
  <c r="E8" i="12"/>
  <c r="D8" i="12"/>
  <c r="C8" i="12"/>
  <c r="B8" i="12"/>
  <c r="A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F7" i="12"/>
  <c r="E7" i="12"/>
  <c r="D7" i="12"/>
  <c r="C7" i="12"/>
  <c r="B7" i="12"/>
  <c r="A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F6" i="12"/>
  <c r="E6" i="12"/>
  <c r="D6" i="12"/>
  <c r="C6" i="12"/>
  <c r="B6" i="12"/>
  <c r="A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F5" i="12"/>
  <c r="E5" i="12"/>
  <c r="D5" i="12"/>
  <c r="C5" i="12"/>
  <c r="B5" i="12"/>
  <c r="A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F4" i="12"/>
  <c r="E4" i="12"/>
  <c r="D4" i="12"/>
  <c r="C4" i="12"/>
  <c r="B4" i="12"/>
  <c r="A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F3" i="12"/>
  <c r="E3" i="12"/>
  <c r="D3" i="12"/>
  <c r="C3" i="12"/>
  <c r="B3" i="12"/>
  <c r="A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F2" i="12"/>
  <c r="E2" i="12"/>
  <c r="D2" i="12"/>
  <c r="C2" i="12"/>
  <c r="B2" i="12"/>
  <c r="A2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F1" i="12"/>
  <c r="E1" i="12"/>
  <c r="D1" i="12"/>
  <c r="C1" i="12"/>
  <c r="B1" i="12"/>
  <c r="BB151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2" i="9"/>
  <c r="AU93" i="12" l="1"/>
  <c r="AU92" i="12" l="1"/>
  <c r="AU91" i="12" l="1"/>
  <c r="AU90" i="12" l="1"/>
  <c r="AU89" i="12" l="1"/>
  <c r="AU88" i="12" l="1"/>
  <c r="AU87" i="12" l="1"/>
</calcChain>
</file>

<file path=xl/sharedStrings.xml><?xml version="1.0" encoding="utf-8"?>
<sst xmlns="http://schemas.openxmlformats.org/spreadsheetml/2006/main" count="820" uniqueCount="70">
  <si>
    <t>France</t>
  </si>
  <si>
    <t>Italy</t>
  </si>
  <si>
    <t>Portugal</t>
  </si>
  <si>
    <t>Spain</t>
  </si>
  <si>
    <t>Austria</t>
  </si>
  <si>
    <t>Belgium</t>
  </si>
  <si>
    <t>Denmark</t>
  </si>
  <si>
    <t>Finland</t>
  </si>
  <si>
    <t>Germany</t>
  </si>
  <si>
    <t>Greece</t>
  </si>
  <si>
    <t>Ireland</t>
  </si>
  <si>
    <t>Netherlands</t>
  </si>
  <si>
    <t>Sweden</t>
  </si>
  <si>
    <t>Switzerland</t>
  </si>
  <si>
    <t>United Kingdom</t>
  </si>
  <si>
    <t>Other WEM</t>
  </si>
  <si>
    <t>Bulgaria</t>
  </si>
  <si>
    <t>Croatia</t>
  </si>
  <si>
    <t>Georgia</t>
  </si>
  <si>
    <t>Hungary</t>
  </si>
  <si>
    <t>Moldova</t>
  </si>
  <si>
    <t>Romania</t>
  </si>
  <si>
    <t>Russia</t>
  </si>
  <si>
    <t>Ukraine</t>
  </si>
  <si>
    <t>Other ECA</t>
  </si>
  <si>
    <t>Australia</t>
  </si>
  <si>
    <t>New Zealand</t>
  </si>
  <si>
    <t>Canada</t>
  </si>
  <si>
    <t>United States</t>
  </si>
  <si>
    <t>Argentina</t>
  </si>
  <si>
    <t>Brazil</t>
  </si>
  <si>
    <t>Chile</t>
  </si>
  <si>
    <t>Mexico</t>
  </si>
  <si>
    <t>Uruguay</t>
  </si>
  <si>
    <t>Other LAC</t>
  </si>
  <si>
    <t>Algeria</t>
  </si>
  <si>
    <t>Morocco</t>
  </si>
  <si>
    <t>South Africa</t>
  </si>
  <si>
    <t>Tunisia</t>
  </si>
  <si>
    <t>Turkey</t>
  </si>
  <si>
    <t>Other AME</t>
  </si>
  <si>
    <t>China</t>
  </si>
  <si>
    <t>Hong Kong</t>
  </si>
  <si>
    <t>India</t>
  </si>
  <si>
    <t>Japan</t>
  </si>
  <si>
    <t>Korea</t>
  </si>
  <si>
    <t>Malaysia</t>
  </si>
  <si>
    <t>Philippines</t>
  </si>
  <si>
    <t>Singapore</t>
  </si>
  <si>
    <t>Taiwan</t>
  </si>
  <si>
    <t>Thailand</t>
  </si>
  <si>
    <t>World</t>
  </si>
  <si>
    <t>year</t>
  </si>
  <si>
    <t>Norway</t>
  </si>
  <si>
    <t/>
  </si>
  <si>
    <t>T8 Volume of wine production per capita, 1865 to 2016 (litres)</t>
  </si>
  <si>
    <t>T9 Volume of wine production per $million of real GDP, 1865 to 2016 (KL)</t>
  </si>
  <si>
    <t>Wine Excess Volume: Wine Production + Wine Import - Wine Consumption - Wine Export, 1865 to 2016 (KL)</t>
  </si>
  <si>
    <t>T10 Volume of wine exports, 1865 to 2016 (KL)</t>
  </si>
  <si>
    <t>T15 Volume of wine imports, 1865 to 2016 (KL)</t>
  </si>
  <si>
    <t>T58 Population, 1865 to 2016 ('000)</t>
  </si>
  <si>
    <t>T96. Wine consumption intensity index, 1961 to 2015</t>
  </si>
  <si>
    <t>T21 Value of wine exports, 1865 to 2016 (current '000 US$)</t>
  </si>
  <si>
    <t>T25 Value of wine imports, 1965 to 2016 (current '000 US$)</t>
  </si>
  <si>
    <t>T13 Volume of wine exports per $million of real GDP, 1865 to 2016 (litres)</t>
  </si>
  <si>
    <t>T18 Volume of wine imports per $ million of real GDP, 1865 to 2016 (KL)</t>
  </si>
  <si>
    <t>T39 Volume of beverage wine consumption per $m of real GDP, 1865 to 2016 (KL)</t>
  </si>
  <si>
    <t>T6 Volume of wine production vol, 1865 to 2016  (KL)</t>
  </si>
  <si>
    <t>T34 Wine Consumption vol, 1865 to 2016 (KL)</t>
  </si>
  <si>
    <t>T38 Wine consumption vol per capita, 1865 to 2016 (litres)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</si>
</sst>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_-* #,##0.00_-;\-* #,##0.00_-;_-* &quot;-&quot;??_-;_-@_-"/>
    <numFmt numFmtId="167" formatCode="_-* #,##0_-;\-* #,##0_-;_-* &quot;-&quot;??_-;_-@_-"/>
    <numFmt numFmtId="168" formatCode="_-* #,##0_-;\-* #,##0_-;_-* &quot;-&quot;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Times New Roman"/>
      <family val="1"/>
    </font>
    <font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10"/>
      <name val="Times New Roman"/>
      <family val="1"/>
    </font>
    <font>
      <sz val="11"/>
      <color theme="1"/>
      <name val="Calibri"/>
      <family val="2"/>
      <charset val="204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3" fontId="3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" fontId="4" fillId="0" borderId="0" xfId="0" applyNumberFormat="1" applyFont="1"/>
    <xf numFmtId="0" fontId="0" fillId="0" borderId="0" xfId="0" quotePrefix="1"/>
    <xf numFmtId="0" fontId="6" fillId="0" borderId="3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wrapText="1"/>
    </xf>
    <xf numFmtId="1" fontId="7" fillId="0" borderId="0" xfId="0" applyNumberFormat="1" applyFont="1" applyAlignment="1">
      <alignment horizontal="right"/>
    </xf>
    <xf numFmtId="0" fontId="6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4" fillId="0" borderId="0" xfId="0" applyFont="1" applyAlignment="1">
      <alignment horizontal="center" wrapText="1"/>
    </xf>
    <xf numFmtId="1" fontId="4" fillId="2" borderId="0" xfId="0" applyNumberFormat="1" applyFont="1" applyFill="1" applyAlignment="1">
      <alignment horizontal="right"/>
    </xf>
    <xf numFmtId="1" fontId="4" fillId="2" borderId="0" xfId="0" applyNumberFormat="1" applyFont="1" applyFill="1"/>
    <xf numFmtId="1" fontId="7" fillId="2" borderId="0" xfId="0" applyNumberFormat="1" applyFont="1" applyFill="1" applyAlignment="1">
      <alignment horizontal="right"/>
    </xf>
    <xf numFmtId="3" fontId="4" fillId="2" borderId="0" xfId="0" applyNumberFormat="1" applyFont="1" applyFill="1"/>
    <xf numFmtId="3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7" fillId="0" borderId="0" xfId="0" applyNumberFormat="1" applyFont="1"/>
    <xf numFmtId="167" fontId="5" fillId="0" borderId="0" xfId="1" applyNumberFormat="1" applyFont="1"/>
    <xf numFmtId="0" fontId="7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9" fillId="2" borderId="0" xfId="0" applyFont="1" applyFill="1"/>
    <xf numFmtId="0" fontId="3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" fontId="9" fillId="0" borderId="0" xfId="0" applyNumberFormat="1" applyFont="1"/>
    <xf numFmtId="0" fontId="4" fillId="0" borderId="0" xfId="0" applyFont="1" applyAlignment="1">
      <alignment wrapText="1"/>
    </xf>
    <xf numFmtId="1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9" fillId="0" borderId="0" xfId="0" applyFont="1"/>
    <xf numFmtId="0" fontId="12" fillId="0" borderId="0" xfId="0" applyFont="1"/>
    <xf numFmtId="1" fontId="1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/>
    <xf numFmtId="0" fontId="7" fillId="0" borderId="0" xfId="0" applyFont="1"/>
    <xf numFmtId="1" fontId="14" fillId="0" borderId="0" xfId="0" applyNumberFormat="1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3" fontId="17" fillId="0" borderId="0" xfId="0" applyNumberFormat="1" applyFont="1"/>
    <xf numFmtId="3" fontId="7" fillId="0" borderId="0" xfId="0" applyNumberFormat="1" applyFont="1"/>
    <xf numFmtId="0" fontId="18" fillId="0" borderId="0" xfId="0" applyFont="1" applyAlignment="1">
      <alignment horizontal="center" wrapText="1"/>
    </xf>
    <xf numFmtId="1" fontId="5" fillId="0" borderId="0" xfId="0" applyNumberFormat="1" applyFont="1"/>
    <xf numFmtId="3" fontId="18" fillId="0" borderId="0" xfId="0" applyNumberFormat="1" applyFont="1"/>
    <xf numFmtId="1" fontId="4" fillId="3" borderId="0" xfId="0" applyNumberFormat="1" applyFont="1" applyFill="1"/>
    <xf numFmtId="1" fontId="4" fillId="0" borderId="0" xfId="0" quotePrefix="1" applyNumberFormat="1" applyFont="1" applyAlignment="1">
      <alignment horizontal="right"/>
    </xf>
    <xf numFmtId="167" fontId="7" fillId="0" borderId="0" xfId="1" applyNumberFormat="1" applyFont="1"/>
    <xf numFmtId="1" fontId="17" fillId="0" borderId="0" xfId="0" applyNumberFormat="1" applyFont="1"/>
    <xf numFmtId="1" fontId="8" fillId="0" borderId="0" xfId="0" applyNumberFormat="1" applyFont="1"/>
    <xf numFmtId="0" fontId="18" fillId="0" borderId="0" xfId="0" applyFont="1"/>
    <xf numFmtId="38" fontId="9" fillId="0" borderId="0" xfId="2" applyNumberFormat="1" applyFont="1"/>
    <xf numFmtId="0" fontId="4" fillId="0" borderId="4" xfId="0" applyFont="1" applyBorder="1"/>
    <xf numFmtId="0" fontId="4" fillId="0" borderId="0" xfId="0" applyFont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1" fontId="9" fillId="0" borderId="0" xfId="2" applyNumberFormat="1" applyFont="1"/>
    <xf numFmtId="1" fontId="12" fillId="0" borderId="0" xfId="0" applyNumberFormat="1" applyFont="1"/>
    <xf numFmtId="0" fontId="4" fillId="0" borderId="5" xfId="0" applyFont="1" applyBorder="1" applyAlignment="1">
      <alignment horizontal="right"/>
    </xf>
    <xf numFmtId="2" fontId="0" fillId="0" borderId="0" xfId="0" applyNumberFormat="1"/>
    <xf numFmtId="0" fontId="4" fillId="0" borderId="7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0" fillId="0" borderId="0" xfId="0" applyNumberFormat="1"/>
    <xf numFmtId="0" fontId="4" fillId="0" borderId="6" xfId="0" applyFont="1" applyBorder="1"/>
  </cellXfs>
  <cellStyles count="3">
    <cellStyle name="Comma [0] 2" xfId="2" xr:uid="{71659ED7-CCA7-4362-86F4-D13628AA3CB9}"/>
    <cellStyle name="Comma 2" xfId="1" xr:uid="{C937E92E-3E93-44F8-ABF0-42254D5B6B7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externalLink" Target="externalLinks/externalLink1.xml"/><Relationship Id="rId3" Type="http://schemas.openxmlformats.org/officeDocument/2006/relationships/chartsheet" Target="chart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World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Excess Volume'!$A$2:$A$153</c:f>
              <c:numCache>
                <c:formatCode>General</c:formatCode>
                <c:ptCount val="152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  <c:pt idx="149">
                  <c:v>2014</c:v>
                </c:pt>
                <c:pt idx="150">
                  <c:v>2015</c:v>
                </c:pt>
                <c:pt idx="151">
                  <c:v>2016</c:v>
                </c:pt>
              </c:numCache>
            </c:numRef>
          </c:xVal>
          <c:yVal>
            <c:numRef>
              <c:f>'Wine Excess Volume'!$BB$2:$BB$153</c:f>
              <c:numCache>
                <c:formatCode>General</c:formatCode>
                <c:ptCount val="152"/>
                <c:pt idx="0">
                  <c:v>1385305.5665366091</c:v>
                </c:pt>
                <c:pt idx="1">
                  <c:v>626343.06924200058</c:v>
                </c:pt>
                <c:pt idx="2">
                  <c:v>-1543988.6734607387</c:v>
                </c:pt>
                <c:pt idx="3">
                  <c:v>397397.16021223925</c:v>
                </c:pt>
                <c:pt idx="4">
                  <c:v>1607887.5396373197</c:v>
                </c:pt>
                <c:pt idx="5">
                  <c:v>-683710.19781703874</c:v>
                </c:pt>
                <c:pt idx="6">
                  <c:v>-108561.99151081033</c:v>
                </c:pt>
                <c:pt idx="7">
                  <c:v>-624423.26895051077</c:v>
                </c:pt>
                <c:pt idx="8">
                  <c:v>-1062998.3233989011</c:v>
                </c:pt>
                <c:pt idx="9">
                  <c:v>1542699.0209263302</c:v>
                </c:pt>
                <c:pt idx="10">
                  <c:v>3017963.754153993</c:v>
                </c:pt>
                <c:pt idx="11">
                  <c:v>-2795981.6319070105</c:v>
                </c:pt>
                <c:pt idx="12">
                  <c:v>-588177.14147184044</c:v>
                </c:pt>
                <c:pt idx="13">
                  <c:v>839224.40281595103</c:v>
                </c:pt>
                <c:pt idx="14">
                  <c:v>-1661385.7223743312</c:v>
                </c:pt>
                <c:pt idx="15">
                  <c:v>-898763.18218233064</c:v>
                </c:pt>
                <c:pt idx="16">
                  <c:v>330766.6142455209</c:v>
                </c:pt>
                <c:pt idx="17">
                  <c:v>598542.91106984951</c:v>
                </c:pt>
                <c:pt idx="18">
                  <c:v>862282.31568549015</c:v>
                </c:pt>
                <c:pt idx="19">
                  <c:v>-274026.28624969162</c:v>
                </c:pt>
                <c:pt idx="20">
                  <c:v>-258149.90329723246</c:v>
                </c:pt>
                <c:pt idx="21">
                  <c:v>207231.31601308845</c:v>
                </c:pt>
                <c:pt idx="22">
                  <c:v>60247.972148928791</c:v>
                </c:pt>
                <c:pt idx="23">
                  <c:v>532978.09805753082</c:v>
                </c:pt>
                <c:pt idx="24">
                  <c:v>-817846.86700937152</c:v>
                </c:pt>
                <c:pt idx="25">
                  <c:v>-200090.07190478966</c:v>
                </c:pt>
                <c:pt idx="26">
                  <c:v>583049.86368384957</c:v>
                </c:pt>
                <c:pt idx="27">
                  <c:v>228278.72134801932</c:v>
                </c:pt>
                <c:pt idx="28">
                  <c:v>925484.91921189986</c:v>
                </c:pt>
                <c:pt idx="29">
                  <c:v>-722666.92647429928</c:v>
                </c:pt>
                <c:pt idx="30">
                  <c:v>-1477201.4792299084</c:v>
                </c:pt>
                <c:pt idx="31">
                  <c:v>543601.21737161092</c:v>
                </c:pt>
                <c:pt idx="32">
                  <c:v>-530830.63901850954</c:v>
                </c:pt>
                <c:pt idx="33">
                  <c:v>67427.559150120243</c:v>
                </c:pt>
                <c:pt idx="34">
                  <c:v>1217805.7794700097</c:v>
                </c:pt>
                <c:pt idx="35">
                  <c:v>2583499.4309197199</c:v>
                </c:pt>
                <c:pt idx="36">
                  <c:v>814785.15770957805</c:v>
                </c:pt>
                <c:pt idx="37">
                  <c:v>-2148077.8557842597</c:v>
                </c:pt>
                <c:pt idx="38">
                  <c:v>-1691472.1318638008</c:v>
                </c:pt>
                <c:pt idx="39">
                  <c:v>2484210.9222290013</c:v>
                </c:pt>
                <c:pt idx="40">
                  <c:v>-117374.00014243089</c:v>
                </c:pt>
                <c:pt idx="41">
                  <c:v>-1684306.4634475689</c:v>
                </c:pt>
                <c:pt idx="42">
                  <c:v>1020304.7631872296</c:v>
                </c:pt>
                <c:pt idx="43">
                  <c:v>814152.9400744997</c:v>
                </c:pt>
                <c:pt idx="44">
                  <c:v>-494043.42381202057</c:v>
                </c:pt>
                <c:pt idx="45">
                  <c:v>-4669278.6619808003</c:v>
                </c:pt>
                <c:pt idx="46">
                  <c:v>91792.460035961121</c:v>
                </c:pt>
                <c:pt idx="47">
                  <c:v>1183406.8140023388</c:v>
                </c:pt>
                <c:pt idx="48">
                  <c:v>165669.34724065661</c:v>
                </c:pt>
                <c:pt idx="49">
                  <c:v>311354.03212396987</c:v>
                </c:pt>
                <c:pt idx="50">
                  <c:v>-4993392.222039897</c:v>
                </c:pt>
                <c:pt idx="51">
                  <c:v>746656.58997904882</c:v>
                </c:pt>
                <c:pt idx="52">
                  <c:v>2315738.1043151692</c:v>
                </c:pt>
                <c:pt idx="53">
                  <c:v>13821.66940410994</c:v>
                </c:pt>
                <c:pt idx="54">
                  <c:v>91947.892187319696</c:v>
                </c:pt>
                <c:pt idx="55">
                  <c:v>1150396.0720127895</c:v>
                </c:pt>
                <c:pt idx="56">
                  <c:v>-1495991.0451424308</c:v>
                </c:pt>
                <c:pt idx="57">
                  <c:v>1950138.9807996303</c:v>
                </c:pt>
                <c:pt idx="58">
                  <c:v>1739407.6745280307</c:v>
                </c:pt>
                <c:pt idx="59">
                  <c:v>19944.323335289955</c:v>
                </c:pt>
                <c:pt idx="60">
                  <c:v>272800.04324636981</c:v>
                </c:pt>
                <c:pt idx="61">
                  <c:v>-3397522.2074920218</c:v>
                </c:pt>
                <c:pt idx="62">
                  <c:v>-41262.537493480369</c:v>
                </c:pt>
                <c:pt idx="63">
                  <c:v>2155965.7316535562</c:v>
                </c:pt>
                <c:pt idx="64">
                  <c:v>994226.56650892645</c:v>
                </c:pt>
                <c:pt idx="65">
                  <c:v>-2017024.1385622397</c:v>
                </c:pt>
                <c:pt idx="66">
                  <c:v>244861.98062575981</c:v>
                </c:pt>
                <c:pt idx="67">
                  <c:v>-6471.909319318831</c:v>
                </c:pt>
                <c:pt idx="68">
                  <c:v>-593911.17747909203</c:v>
                </c:pt>
                <c:pt idx="69">
                  <c:v>2087414.3883904852</c:v>
                </c:pt>
                <c:pt idx="70">
                  <c:v>1264134.0229757652</c:v>
                </c:pt>
                <c:pt idx="71">
                  <c:v>-4024667.2106859386</c:v>
                </c:pt>
                <c:pt idx="72">
                  <c:v>-145863.60875235125</c:v>
                </c:pt>
                <c:pt idx="73">
                  <c:v>2486489.2823216431</c:v>
                </c:pt>
                <c:pt idx="74">
                  <c:v>1646979.7227694392</c:v>
                </c:pt>
                <c:pt idx="75">
                  <c:v>-3767975.6147905011</c:v>
                </c:pt>
                <c:pt idx="76">
                  <c:v>-935806.4580738917</c:v>
                </c:pt>
                <c:pt idx="77">
                  <c:v>-177689.56567761861</c:v>
                </c:pt>
                <c:pt idx="78">
                  <c:v>644508.7085602954</c:v>
                </c:pt>
                <c:pt idx="79">
                  <c:v>486372.80881689489</c:v>
                </c:pt>
                <c:pt idx="80">
                  <c:v>-2135637.3765466455</c:v>
                </c:pt>
                <c:pt idx="81">
                  <c:v>-147983.91270417348</c:v>
                </c:pt>
                <c:pt idx="82">
                  <c:v>1715293.3118710052</c:v>
                </c:pt>
                <c:pt idx="83">
                  <c:v>803183.36591035128</c:v>
                </c:pt>
                <c:pt idx="84">
                  <c:v>-186371.5547541324</c:v>
                </c:pt>
                <c:pt idx="85">
                  <c:v>1874420.1517168172</c:v>
                </c:pt>
                <c:pt idx="86">
                  <c:v>810911.22490258142</c:v>
                </c:pt>
                <c:pt idx="87">
                  <c:v>-722310.6319472827</c:v>
                </c:pt>
                <c:pt idx="88">
                  <c:v>2119981.1983423047</c:v>
                </c:pt>
                <c:pt idx="89">
                  <c:v>1096569.0650904663</c:v>
                </c:pt>
                <c:pt idx="90">
                  <c:v>752702.95891853049</c:v>
                </c:pt>
                <c:pt idx="91">
                  <c:v>15830.944114238024</c:v>
                </c:pt>
                <c:pt idx="92">
                  <c:v>-3168967.9168516509</c:v>
                </c:pt>
                <c:pt idx="93">
                  <c:v>2170605.589658767</c:v>
                </c:pt>
                <c:pt idx="94">
                  <c:v>2950936.3505789563</c:v>
                </c:pt>
                <c:pt idx="95">
                  <c:v>452504.43888860568</c:v>
                </c:pt>
                <c:pt idx="96">
                  <c:v>-941513.13022498786</c:v>
                </c:pt>
                <c:pt idx="97">
                  <c:v>4850231.0407713428</c:v>
                </c:pt>
                <c:pt idx="98">
                  <c:v>2054682.3335424289</c:v>
                </c:pt>
                <c:pt idx="99">
                  <c:v>4558709.6956830733</c:v>
                </c:pt>
                <c:pt idx="100">
                  <c:v>4270716.4050721563</c:v>
                </c:pt>
                <c:pt idx="101">
                  <c:v>2815022.9760817513</c:v>
                </c:pt>
                <c:pt idx="102">
                  <c:v>3703000.3051275313</c:v>
                </c:pt>
                <c:pt idx="103">
                  <c:v>2480446.8312104717</c:v>
                </c:pt>
                <c:pt idx="104">
                  <c:v>921717.66834878922</c:v>
                </c:pt>
                <c:pt idx="105">
                  <c:v>3154776.4014173597</c:v>
                </c:pt>
                <c:pt idx="106">
                  <c:v>1322668.4662508294</c:v>
                </c:pt>
                <c:pt idx="107">
                  <c:v>-1548057.0078965202</c:v>
                </c:pt>
                <c:pt idx="108">
                  <c:v>6291546.3146958351</c:v>
                </c:pt>
                <c:pt idx="109">
                  <c:v>5060264.0474503003</c:v>
                </c:pt>
                <c:pt idx="110">
                  <c:v>2205419.084612906</c:v>
                </c:pt>
                <c:pt idx="111">
                  <c:v>2888231.0374425463</c:v>
                </c:pt>
                <c:pt idx="112">
                  <c:v>-55643.634965788573</c:v>
                </c:pt>
                <c:pt idx="113">
                  <c:v>776924.52764676139</c:v>
                </c:pt>
                <c:pt idx="114">
                  <c:v>8399337.7351931632</c:v>
                </c:pt>
                <c:pt idx="115">
                  <c:v>5528488.8009024262</c:v>
                </c:pt>
                <c:pt idx="116">
                  <c:v>2935946.3963221237</c:v>
                </c:pt>
                <c:pt idx="117">
                  <c:v>8758948.7259034775</c:v>
                </c:pt>
                <c:pt idx="118">
                  <c:v>6349529.1561131515</c:v>
                </c:pt>
                <c:pt idx="119">
                  <c:v>3555968.8682039008</c:v>
                </c:pt>
                <c:pt idx="120">
                  <c:v>2606698.8539471216</c:v>
                </c:pt>
                <c:pt idx="121">
                  <c:v>7687086.2704832777</c:v>
                </c:pt>
                <c:pt idx="122">
                  <c:v>7781320.0903252102</c:v>
                </c:pt>
                <c:pt idx="123">
                  <c:v>3025862.4817144908</c:v>
                </c:pt>
                <c:pt idx="124">
                  <c:v>4814458.085937731</c:v>
                </c:pt>
                <c:pt idx="125">
                  <c:v>4146680.4772656932</c:v>
                </c:pt>
                <c:pt idx="126">
                  <c:v>2612865.5107920207</c:v>
                </c:pt>
                <c:pt idx="127">
                  <c:v>7104501.110131748</c:v>
                </c:pt>
                <c:pt idx="128">
                  <c:v>3388558.4707581997</c:v>
                </c:pt>
                <c:pt idx="129">
                  <c:v>3991683.4424156994</c:v>
                </c:pt>
                <c:pt idx="130">
                  <c:v>3881954.5567145832</c:v>
                </c:pt>
                <c:pt idx="131">
                  <c:v>5200146.0436871685</c:v>
                </c:pt>
                <c:pt idx="132">
                  <c:v>3226448.6533460915</c:v>
                </c:pt>
                <c:pt idx="133">
                  <c:v>3862823.7504360825</c:v>
                </c:pt>
                <c:pt idx="134">
                  <c:v>5434374.7725008503</c:v>
                </c:pt>
                <c:pt idx="135">
                  <c:v>4430573.3918895684</c:v>
                </c:pt>
                <c:pt idx="136">
                  <c:v>3363151.3678330481</c:v>
                </c:pt>
                <c:pt idx="137">
                  <c:v>2053792.4751589894</c:v>
                </c:pt>
                <c:pt idx="138">
                  <c:v>2864083.5460149013</c:v>
                </c:pt>
                <c:pt idx="139">
                  <c:v>6103666.0544310622</c:v>
                </c:pt>
                <c:pt idx="140">
                  <c:v>4574226.948684942</c:v>
                </c:pt>
                <c:pt idx="141">
                  <c:v>4181966.8170173243</c:v>
                </c:pt>
                <c:pt idx="142">
                  <c:v>1655308.2427272536</c:v>
                </c:pt>
                <c:pt idx="143">
                  <c:v>2794847.4787033312</c:v>
                </c:pt>
                <c:pt idx="144">
                  <c:v>3341704.3483277597</c:v>
                </c:pt>
                <c:pt idx="145">
                  <c:v>2634076.6579327844</c:v>
                </c:pt>
                <c:pt idx="146">
                  <c:v>2113543.8700672314</c:v>
                </c:pt>
                <c:pt idx="147">
                  <c:v>607957.80951016396</c:v>
                </c:pt>
                <c:pt idx="148">
                  <c:v>3790566.1370900609</c:v>
                </c:pt>
                <c:pt idx="149">
                  <c:v>3201537.5356261618</c:v>
                </c:pt>
                <c:pt idx="150">
                  <c:v>2191444.2520000041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0-4A9A-80DC-0FC4DB6FBE76}"/>
            </c:ext>
          </c:extLst>
        </c:ser>
        <c:ser>
          <c:idx val="1"/>
          <c:order val="1"/>
          <c:tx>
            <c:v>France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Excess Volume'!$A$2:$A$153</c:f>
              <c:numCache>
                <c:formatCode>General</c:formatCode>
                <c:ptCount val="152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  <c:pt idx="149">
                  <c:v>2014</c:v>
                </c:pt>
                <c:pt idx="150">
                  <c:v>2015</c:v>
                </c:pt>
                <c:pt idx="151">
                  <c:v>2016</c:v>
                </c:pt>
              </c:numCache>
            </c:numRef>
          </c:xVal>
          <c:yVal>
            <c:numRef>
              <c:f>'Wine Excess Volume'!$B$2:$B$153</c:f>
              <c:numCache>
                <c:formatCode>General</c:formatCode>
                <c:ptCount val="152"/>
                <c:pt idx="0">
                  <c:v>1204316.9720833329</c:v>
                </c:pt>
                <c:pt idx="1">
                  <c:v>271341.47841666639</c:v>
                </c:pt>
                <c:pt idx="2">
                  <c:v>-1831128.9327500002</c:v>
                </c:pt>
                <c:pt idx="3">
                  <c:v>41307.5</c:v>
                </c:pt>
                <c:pt idx="4">
                  <c:v>1637993.5</c:v>
                </c:pt>
                <c:pt idx="5">
                  <c:v>-437523.66666666698</c:v>
                </c:pt>
                <c:pt idx="6">
                  <c:v>-272382.83777830377</c:v>
                </c:pt>
                <c:pt idx="7">
                  <c:v>-340055.57754288241</c:v>
                </c:pt>
                <c:pt idx="8">
                  <c:v>-1223940.7376875542</c:v>
                </c:pt>
                <c:pt idx="9">
                  <c:v>1404642.9151957128</c:v>
                </c:pt>
                <c:pt idx="10">
                  <c:v>2363724.7690630285</c:v>
                </c:pt>
                <c:pt idx="11">
                  <c:v>-2182418.4905833341</c:v>
                </c:pt>
                <c:pt idx="12">
                  <c:v>-457236.82216666732</c:v>
                </c:pt>
                <c:pt idx="13">
                  <c:v>-25611.067916666158</c:v>
                </c:pt>
                <c:pt idx="14">
                  <c:v>-1855187.4363333327</c:v>
                </c:pt>
                <c:pt idx="15">
                  <c:v>-542256.89024999971</c:v>
                </c:pt>
                <c:pt idx="16">
                  <c:v>485375.00149999978</c:v>
                </c:pt>
                <c:pt idx="17">
                  <c:v>-60219.537416667212</c:v>
                </c:pt>
                <c:pt idx="18">
                  <c:v>242338.22425000044</c:v>
                </c:pt>
                <c:pt idx="19">
                  <c:v>82611.646166666411</c:v>
                </c:pt>
                <c:pt idx="20">
                  <c:v>-420570.40150000015</c:v>
                </c:pt>
                <c:pt idx="21">
                  <c:v>-475372.78008333407</c:v>
                </c:pt>
                <c:pt idx="22">
                  <c:v>-188705.76533333398</c:v>
                </c:pt>
                <c:pt idx="23">
                  <c:v>393078.8849166669</c:v>
                </c:pt>
                <c:pt idx="24">
                  <c:v>-285326.79608333344</c:v>
                </c:pt>
                <c:pt idx="25">
                  <c:v>49834.961083332542</c:v>
                </c:pt>
                <c:pt idx="26">
                  <c:v>289173.69774999935</c:v>
                </c:pt>
                <c:pt idx="27">
                  <c:v>28894.829833333381</c:v>
                </c:pt>
                <c:pt idx="28">
                  <c:v>1428028.6627499992</c:v>
                </c:pt>
                <c:pt idx="29">
                  <c:v>-55464.704833333381</c:v>
                </c:pt>
                <c:pt idx="30">
                  <c:v>-1237966.8239166662</c:v>
                </c:pt>
                <c:pt idx="31">
                  <c:v>847440.71383333392</c:v>
                </c:pt>
                <c:pt idx="32">
                  <c:v>-227392.83766666753</c:v>
                </c:pt>
                <c:pt idx="33">
                  <c:v>-460368.47258333256</c:v>
                </c:pt>
                <c:pt idx="34">
                  <c:v>1046274.3409314454</c:v>
                </c:pt>
                <c:pt idx="35">
                  <c:v>1861864.9351014309</c:v>
                </c:pt>
                <c:pt idx="36">
                  <c:v>17554.420889065601</c:v>
                </c:pt>
                <c:pt idx="37">
                  <c:v>-1544819.9820715087</c:v>
                </c:pt>
                <c:pt idx="38">
                  <c:v>-903233.89443376521</c:v>
                </c:pt>
                <c:pt idx="39">
                  <c:v>1929664.5870833341</c:v>
                </c:pt>
                <c:pt idx="40">
                  <c:v>409548.85958333313</c:v>
                </c:pt>
                <c:pt idx="41">
                  <c:v>-653682.67508333456</c:v>
                </c:pt>
                <c:pt idx="42">
                  <c:v>157109.10474999901</c:v>
                </c:pt>
                <c:pt idx="43">
                  <c:v>-80202.251249999739</c:v>
                </c:pt>
                <c:pt idx="44">
                  <c:v>-614785.20500000101</c:v>
                </c:pt>
                <c:pt idx="45">
                  <c:v>-1838062.6270000008</c:v>
                </c:pt>
                <c:pt idx="46">
                  <c:v>-184150.9375</c:v>
                </c:pt>
                <c:pt idx="47">
                  <c:v>997697.92824999988</c:v>
                </c:pt>
                <c:pt idx="48">
                  <c:v>386700.71699999925</c:v>
                </c:pt>
                <c:pt idx="49">
                  <c:v>737966.08425000031</c:v>
                </c:pt>
                <c:pt idx="50">
                  <c:v>-833971.0302500003</c:v>
                </c:pt>
                <c:pt idx="51">
                  <c:v>230841.37149999989</c:v>
                </c:pt>
                <c:pt idx="52">
                  <c:v>793982.67925000004</c:v>
                </c:pt>
                <c:pt idx="53">
                  <c:v>337032.34804341663</c:v>
                </c:pt>
                <c:pt idx="54">
                  <c:v>751804.60000000056</c:v>
                </c:pt>
                <c:pt idx="55">
                  <c:v>799277.09999999963</c:v>
                </c:pt>
                <c:pt idx="56">
                  <c:v>-169413.79999999981</c:v>
                </c:pt>
                <c:pt idx="57">
                  <c:v>1932463.1999999993</c:v>
                </c:pt>
                <c:pt idx="58">
                  <c:v>496596.69999999925</c:v>
                </c:pt>
                <c:pt idx="59">
                  <c:v>957002.80000000075</c:v>
                </c:pt>
                <c:pt idx="60">
                  <c:v>828972.09999999963</c:v>
                </c:pt>
                <c:pt idx="61">
                  <c:v>-1224690.0000000009</c:v>
                </c:pt>
                <c:pt idx="62">
                  <c:v>365671</c:v>
                </c:pt>
                <c:pt idx="63">
                  <c:v>1184354.9000000004</c:v>
                </c:pt>
                <c:pt idx="64">
                  <c:v>1076505</c:v>
                </c:pt>
                <c:pt idx="65">
                  <c:v>-573924.10000000056</c:v>
                </c:pt>
                <c:pt idx="66">
                  <c:v>739722</c:v>
                </c:pt>
                <c:pt idx="67">
                  <c:v>-181188.20000000019</c:v>
                </c:pt>
                <c:pt idx="68">
                  <c:v>652291.29999999981</c:v>
                </c:pt>
                <c:pt idx="69">
                  <c:v>1859867.1999999993</c:v>
                </c:pt>
                <c:pt idx="70">
                  <c:v>2221321.8000000007</c:v>
                </c:pt>
                <c:pt idx="71">
                  <c:v>-834154.29999999981</c:v>
                </c:pt>
                <c:pt idx="72">
                  <c:v>397674.5</c:v>
                </c:pt>
                <c:pt idx="73">
                  <c:v>1787978.7999999998</c:v>
                </c:pt>
                <c:pt idx="74">
                  <c:v>2609060</c:v>
                </c:pt>
                <c:pt idx="75">
                  <c:v>-201720</c:v>
                </c:pt>
                <c:pt idx="76">
                  <c:v>1863800</c:v>
                </c:pt>
                <c:pt idx="77">
                  <c:v>218920</c:v>
                </c:pt>
                <c:pt idx="78">
                  <c:v>610460</c:v>
                </c:pt>
                <c:pt idx="79">
                  <c:v>1218440</c:v>
                </c:pt>
                <c:pt idx="80">
                  <c:v>-737700</c:v>
                </c:pt>
                <c:pt idx="81">
                  <c:v>1141830</c:v>
                </c:pt>
                <c:pt idx="82">
                  <c:v>452130</c:v>
                </c:pt>
                <c:pt idx="83">
                  <c:v>1166000</c:v>
                </c:pt>
                <c:pt idx="84">
                  <c:v>419983.59999999963</c:v>
                </c:pt>
                <c:pt idx="85">
                  <c:v>2230900</c:v>
                </c:pt>
                <c:pt idx="86">
                  <c:v>461398.79999999981</c:v>
                </c:pt>
                <c:pt idx="87">
                  <c:v>693702.09999999963</c:v>
                </c:pt>
                <c:pt idx="88">
                  <c:v>1157496.5</c:v>
                </c:pt>
                <c:pt idx="89">
                  <c:v>1228152.4000000004</c:v>
                </c:pt>
                <c:pt idx="90">
                  <c:v>1586692</c:v>
                </c:pt>
                <c:pt idx="91">
                  <c:v>165077.90000000037</c:v>
                </c:pt>
                <c:pt idx="92">
                  <c:v>-582729.70000000019</c:v>
                </c:pt>
                <c:pt idx="93">
                  <c:v>994229.90000000037</c:v>
                </c:pt>
                <c:pt idx="94">
                  <c:v>1557861.0999999996</c:v>
                </c:pt>
                <c:pt idx="95">
                  <c:v>1748984.4000000004</c:v>
                </c:pt>
                <c:pt idx="96">
                  <c:v>4697.3492600666359</c:v>
                </c:pt>
                <c:pt idx="97">
                  <c:v>3014133.0883001918</c:v>
                </c:pt>
                <c:pt idx="98">
                  <c:v>604743.82591150701</c:v>
                </c:pt>
                <c:pt idx="99">
                  <c:v>1568123.459647906</c:v>
                </c:pt>
                <c:pt idx="100">
                  <c:v>2040703.4780922672</c:v>
                </c:pt>
                <c:pt idx="101">
                  <c:v>1462446.7854942596</c:v>
                </c:pt>
                <c:pt idx="102">
                  <c:v>1006422.1183775719</c:v>
                </c:pt>
                <c:pt idx="103">
                  <c:v>1305356.5579397334</c:v>
                </c:pt>
                <c:pt idx="104">
                  <c:v>56759.290551665239</c:v>
                </c:pt>
                <c:pt idx="105">
                  <c:v>2973235.7774131633</c:v>
                </c:pt>
                <c:pt idx="106">
                  <c:v>1069874.5707093077</c:v>
                </c:pt>
                <c:pt idx="107">
                  <c:v>1044689.4008935932</c:v>
                </c:pt>
                <c:pt idx="108">
                  <c:v>3362840.3205589913</c:v>
                </c:pt>
                <c:pt idx="109">
                  <c:v>2481739.3662041584</c:v>
                </c:pt>
                <c:pt idx="110">
                  <c:v>1887449.8875940833</c:v>
                </c:pt>
                <c:pt idx="111">
                  <c:v>2408244.5970558738</c:v>
                </c:pt>
                <c:pt idx="112">
                  <c:v>55220.586429410614</c:v>
                </c:pt>
                <c:pt idx="113">
                  <c:v>1086305.9016847555</c:v>
                </c:pt>
                <c:pt idx="114">
                  <c:v>3790352.5573743703</c:v>
                </c:pt>
                <c:pt idx="115">
                  <c:v>2143008.0493770409</c:v>
                </c:pt>
                <c:pt idx="116">
                  <c:v>1127432.7436095104</c:v>
                </c:pt>
                <c:pt idx="117">
                  <c:v>3353086.4263284458</c:v>
                </c:pt>
                <c:pt idx="118">
                  <c:v>2003623.6843355875</c:v>
                </c:pt>
                <c:pt idx="119">
                  <c:v>1649219.8721811147</c:v>
                </c:pt>
                <c:pt idx="120">
                  <c:v>2423114.1942256922</c:v>
                </c:pt>
                <c:pt idx="121">
                  <c:v>2571912.5598220611</c:v>
                </c:pt>
                <c:pt idx="122">
                  <c:v>2103842.1927578221</c:v>
                </c:pt>
                <c:pt idx="123">
                  <c:v>1090029.3201806918</c:v>
                </c:pt>
                <c:pt idx="124">
                  <c:v>1373969.089361113</c:v>
                </c:pt>
                <c:pt idx="125">
                  <c:v>1883987.87522252</c:v>
                </c:pt>
                <c:pt idx="126">
                  <c:v>-13859.478083712049</c:v>
                </c:pt>
                <c:pt idx="127">
                  <c:v>2483498.801811168</c:v>
                </c:pt>
                <c:pt idx="128">
                  <c:v>1379825.263513417</c:v>
                </c:pt>
                <c:pt idx="129">
                  <c:v>1617267.7873090371</c:v>
                </c:pt>
                <c:pt idx="130">
                  <c:v>1445046.9057663591</c:v>
                </c:pt>
                <c:pt idx="131">
                  <c:v>1611708.9784252681</c:v>
                </c:pt>
                <c:pt idx="132">
                  <c:v>1137624.2169658011</c:v>
                </c:pt>
                <c:pt idx="133">
                  <c:v>956092.23688216088</c:v>
                </c:pt>
                <c:pt idx="134">
                  <c:v>1811261.9644976421</c:v>
                </c:pt>
                <c:pt idx="135">
                  <c:v>1152564.9678501878</c:v>
                </c:pt>
                <c:pt idx="136">
                  <c:v>801045.91534308018</c:v>
                </c:pt>
                <c:pt idx="137">
                  <c:v>316019.76839908585</c:v>
                </c:pt>
                <c:pt idx="138">
                  <c:v>195936.09528507199</c:v>
                </c:pt>
                <c:pt idx="139">
                  <c:v>1508554.3815832068</c:v>
                </c:pt>
                <c:pt idx="140">
                  <c:v>1351563.916760697</c:v>
                </c:pt>
                <c:pt idx="141">
                  <c:v>1225437.2167162471</c:v>
                </c:pt>
                <c:pt idx="142">
                  <c:v>715002.69185343897</c:v>
                </c:pt>
                <c:pt idx="143">
                  <c:v>506202.81036078185</c:v>
                </c:pt>
                <c:pt idx="144">
                  <c:v>979726.42227117997</c:v>
                </c:pt>
                <c:pt idx="145">
                  <c:v>787748.11193415709</c:v>
                </c:pt>
                <c:pt idx="146">
                  <c:v>1194910.5642470601</c:v>
                </c:pt>
                <c:pt idx="147">
                  <c:v>254550.42077804822</c:v>
                </c:pt>
                <c:pt idx="148">
                  <c:v>396121.53443366196</c:v>
                </c:pt>
                <c:pt idx="149">
                  <c:v>1061719.3866778128</c:v>
                </c:pt>
                <c:pt idx="150">
                  <c:v>1269967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0-4A9A-80DC-0FC4DB6FBE76}"/>
            </c:ext>
          </c:extLst>
        </c:ser>
        <c:ser>
          <c:idx val="2"/>
          <c:order val="2"/>
          <c:tx>
            <c:strRef>
              <c:f>'Wine Excess Volume'!$AE$1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'Wine Excess Volume'!$A$2:$A$153</c:f>
              <c:numCache>
                <c:formatCode>General</c:formatCode>
                <c:ptCount val="152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  <c:pt idx="149">
                  <c:v>2014</c:v>
                </c:pt>
                <c:pt idx="150">
                  <c:v>2015</c:v>
                </c:pt>
                <c:pt idx="151">
                  <c:v>2016</c:v>
                </c:pt>
              </c:numCache>
            </c:numRef>
          </c:xVal>
          <c:yVal>
            <c:numRef>
              <c:f>'Wine Excess Volume'!$AE$2:$AE$153</c:f>
              <c:numCache>
                <c:formatCode>General</c:formatCode>
                <c:ptCount val="152"/>
                <c:pt idx="0">
                  <c:v>-32058.582952809997</c:v>
                </c:pt>
                <c:pt idx="1">
                  <c:v>-31940.362262809998</c:v>
                </c:pt>
                <c:pt idx="2">
                  <c:v>-31981.808012809997</c:v>
                </c:pt>
                <c:pt idx="3">
                  <c:v>-31965.842882809997</c:v>
                </c:pt>
                <c:pt idx="4">
                  <c:v>-25796.057932809996</c:v>
                </c:pt>
                <c:pt idx="5">
                  <c:v>-42369.351039999994</c:v>
                </c:pt>
                <c:pt idx="6">
                  <c:v>-1388.9461149999916</c:v>
                </c:pt>
                <c:pt idx="7">
                  <c:v>-60.745535000001837</c:v>
                </c:pt>
                <c:pt idx="8">
                  <c:v>603.00746500000241</c:v>
                </c:pt>
                <c:pt idx="9">
                  <c:v>4465.7189250000083</c:v>
                </c:pt>
                <c:pt idx="10">
                  <c:v>3588.1030749999918</c:v>
                </c:pt>
                <c:pt idx="11">
                  <c:v>605.66769500001101</c:v>
                </c:pt>
                <c:pt idx="12">
                  <c:v>2726.7906300000031</c:v>
                </c:pt>
                <c:pt idx="13">
                  <c:v>-2001.940340000001</c:v>
                </c:pt>
                <c:pt idx="14">
                  <c:v>-2122.4226400000043</c:v>
                </c:pt>
                <c:pt idx="15">
                  <c:v>8692.3145950000035</c:v>
                </c:pt>
                <c:pt idx="16">
                  <c:v>-6800.8876549999986</c:v>
                </c:pt>
                <c:pt idx="17">
                  <c:v>-975.30628000000434</c:v>
                </c:pt>
                <c:pt idx="18">
                  <c:v>6554.5940449999907</c:v>
                </c:pt>
                <c:pt idx="19">
                  <c:v>-3746.9238767803472</c:v>
                </c:pt>
                <c:pt idx="20">
                  <c:v>6490.3179975793319</c:v>
                </c:pt>
                <c:pt idx="21">
                  <c:v>-5979.8092400581809</c:v>
                </c:pt>
                <c:pt idx="22">
                  <c:v>17472.429916109322</c:v>
                </c:pt>
                <c:pt idx="23">
                  <c:v>4472.8986421916925</c:v>
                </c:pt>
                <c:pt idx="24">
                  <c:v>15187.21124077501</c:v>
                </c:pt>
                <c:pt idx="25">
                  <c:v>104.40309635041922</c:v>
                </c:pt>
                <c:pt idx="26">
                  <c:v>3250.4693301753869</c:v>
                </c:pt>
                <c:pt idx="27">
                  <c:v>13436.990044483871</c:v>
                </c:pt>
                <c:pt idx="28">
                  <c:v>-3424.9726154350356</c:v>
                </c:pt>
                <c:pt idx="29">
                  <c:v>13733.322678066659</c:v>
                </c:pt>
                <c:pt idx="30">
                  <c:v>-9594.2763929664216</c:v>
                </c:pt>
                <c:pt idx="31">
                  <c:v>-9281.6170318794611</c:v>
                </c:pt>
                <c:pt idx="32">
                  <c:v>-9294.188833108914</c:v>
                </c:pt>
                <c:pt idx="33">
                  <c:v>45931.915731491041</c:v>
                </c:pt>
                <c:pt idx="34">
                  <c:v>-21903.423614999992</c:v>
                </c:pt>
                <c:pt idx="35">
                  <c:v>-11838.10351500001</c:v>
                </c:pt>
                <c:pt idx="36">
                  <c:v>4298.0130449999997</c:v>
                </c:pt>
                <c:pt idx="37">
                  <c:v>-11612.922980000003</c:v>
                </c:pt>
                <c:pt idx="38">
                  <c:v>51537.526580000005</c:v>
                </c:pt>
                <c:pt idx="39">
                  <c:v>-7974.9500350000162</c:v>
                </c:pt>
                <c:pt idx="40">
                  <c:v>-5704.3572699999786</c:v>
                </c:pt>
                <c:pt idx="41">
                  <c:v>-24539.789124999981</c:v>
                </c:pt>
                <c:pt idx="42">
                  <c:v>27408.559875000006</c:v>
                </c:pt>
                <c:pt idx="43">
                  <c:v>56798.409805000003</c:v>
                </c:pt>
                <c:pt idx="44">
                  <c:v>15278.739560000016</c:v>
                </c:pt>
                <c:pt idx="45">
                  <c:v>31315.407899999991</c:v>
                </c:pt>
                <c:pt idx="46">
                  <c:v>15964.075450000033</c:v>
                </c:pt>
                <c:pt idx="47">
                  <c:v>34365.027469999972</c:v>
                </c:pt>
                <c:pt idx="48">
                  <c:v>727.14978500001598</c:v>
                </c:pt>
                <c:pt idx="49">
                  <c:v>-8978.5278899999976</c:v>
                </c:pt>
                <c:pt idx="50">
                  <c:v>-7886.4803000000247</c:v>
                </c:pt>
                <c:pt idx="51">
                  <c:v>-50458.847479999997</c:v>
                </c:pt>
                <c:pt idx="52">
                  <c:v>-6369.6299799999979</c:v>
                </c:pt>
                <c:pt idx="53">
                  <c:v>-2700.0322399999714</c:v>
                </c:pt>
                <c:pt idx="54">
                  <c:v>-78428.390000000014</c:v>
                </c:pt>
                <c:pt idx="55">
                  <c:v>27919.005259999991</c:v>
                </c:pt>
                <c:pt idx="56">
                  <c:v>722.44875999999931</c:v>
                </c:pt>
                <c:pt idx="57">
                  <c:v>-12136.021489999999</c:v>
                </c:pt>
                <c:pt idx="58">
                  <c:v>-331.46641999999702</c:v>
                </c:pt>
                <c:pt idx="59">
                  <c:v>-719.14592000000266</c:v>
                </c:pt>
                <c:pt idx="60">
                  <c:v>-20802.199659999998</c:v>
                </c:pt>
                <c:pt idx="61">
                  <c:v>-1276.9517200000009</c:v>
                </c:pt>
                <c:pt idx="62">
                  <c:v>-839.10364999999729</c:v>
                </c:pt>
                <c:pt idx="63">
                  <c:v>-507.24761999999828</c:v>
                </c:pt>
                <c:pt idx="64">
                  <c:v>16951.155540000007</c:v>
                </c:pt>
                <c:pt idx="65">
                  <c:v>-12611.790949999999</c:v>
                </c:pt>
                <c:pt idx="66">
                  <c:v>-1538.1463899999981</c:v>
                </c:pt>
                <c:pt idx="67">
                  <c:v>764.65685999999914</c:v>
                </c:pt>
                <c:pt idx="68">
                  <c:v>32356.593830000005</c:v>
                </c:pt>
                <c:pt idx="69">
                  <c:v>43913.856360000005</c:v>
                </c:pt>
                <c:pt idx="70">
                  <c:v>7164.3773500000243</c:v>
                </c:pt>
                <c:pt idx="71">
                  <c:v>67273.739120000013</c:v>
                </c:pt>
                <c:pt idx="72">
                  <c:v>-27105.494689999992</c:v>
                </c:pt>
                <c:pt idx="73">
                  <c:v>134853.09722999998</c:v>
                </c:pt>
                <c:pt idx="74">
                  <c:v>412993.43</c:v>
                </c:pt>
                <c:pt idx="75">
                  <c:v>211443.09999999998</c:v>
                </c:pt>
                <c:pt idx="76">
                  <c:v>470763.59</c:v>
                </c:pt>
                <c:pt idx="77">
                  <c:v>80308.669999999867</c:v>
                </c:pt>
                <c:pt idx="78">
                  <c:v>183729.82</c:v>
                </c:pt>
                <c:pt idx="79">
                  <c:v>282204.40999999997</c:v>
                </c:pt>
                <c:pt idx="80">
                  <c:v>490731.46</c:v>
                </c:pt>
                <c:pt idx="81">
                  <c:v>312595.72499999998</c:v>
                </c:pt>
                <c:pt idx="82">
                  <c:v>453611.48</c:v>
                </c:pt>
                <c:pt idx="83">
                  <c:v>349619.35499999998</c:v>
                </c:pt>
                <c:pt idx="84">
                  <c:v>296822.96999999997</c:v>
                </c:pt>
                <c:pt idx="85">
                  <c:v>263768.22499999998</c:v>
                </c:pt>
                <c:pt idx="86">
                  <c:v>303021.68</c:v>
                </c:pt>
                <c:pt idx="87">
                  <c:v>249525.29499999998</c:v>
                </c:pt>
                <c:pt idx="88">
                  <c:v>228212.18999999994</c:v>
                </c:pt>
                <c:pt idx="89">
                  <c:v>213669.90500000003</c:v>
                </c:pt>
                <c:pt idx="90">
                  <c:v>192856.79999999993</c:v>
                </c:pt>
                <c:pt idx="91">
                  <c:v>164172.875</c:v>
                </c:pt>
                <c:pt idx="92">
                  <c:v>146645.17999999993</c:v>
                </c:pt>
                <c:pt idx="93">
                  <c:v>124932.07499999995</c:v>
                </c:pt>
                <c:pt idx="94">
                  <c:v>112089.78999999992</c:v>
                </c:pt>
                <c:pt idx="95">
                  <c:v>76335.044999999925</c:v>
                </c:pt>
                <c:pt idx="96">
                  <c:v>35375.479999999981</c:v>
                </c:pt>
                <c:pt idx="97">
                  <c:v>96586.12</c:v>
                </c:pt>
                <c:pt idx="98">
                  <c:v>105811.83999999997</c:v>
                </c:pt>
                <c:pt idx="99">
                  <c:v>66406.739999999991</c:v>
                </c:pt>
                <c:pt idx="100">
                  <c:v>151081.09999999998</c:v>
                </c:pt>
                <c:pt idx="101">
                  <c:v>61012.690000000061</c:v>
                </c:pt>
                <c:pt idx="102">
                  <c:v>65025.770000000019</c:v>
                </c:pt>
                <c:pt idx="103">
                  <c:v>65214.260000000009</c:v>
                </c:pt>
                <c:pt idx="104">
                  <c:v>199006.24</c:v>
                </c:pt>
                <c:pt idx="105">
                  <c:v>46519.530000000028</c:v>
                </c:pt>
                <c:pt idx="106">
                  <c:v>326962.94999999995</c:v>
                </c:pt>
                <c:pt idx="107">
                  <c:v>78727.830000000075</c:v>
                </c:pt>
                <c:pt idx="108">
                  <c:v>456006.73</c:v>
                </c:pt>
                <c:pt idx="109">
                  <c:v>277012.90999999992</c:v>
                </c:pt>
                <c:pt idx="110">
                  <c:v>217979.12000000011</c:v>
                </c:pt>
                <c:pt idx="111">
                  <c:v>202533.84000000008</c:v>
                </c:pt>
                <c:pt idx="112">
                  <c:v>291255.59000000008</c:v>
                </c:pt>
                <c:pt idx="113">
                  <c:v>288744.64999999991</c:v>
                </c:pt>
                <c:pt idx="114">
                  <c:v>231615.95999999996</c:v>
                </c:pt>
                <c:pt idx="115">
                  <c:v>321685.19999999995</c:v>
                </c:pt>
                <c:pt idx="116">
                  <c:v>89916.540000000037</c:v>
                </c:pt>
                <c:pt idx="117">
                  <c:v>411787.26</c:v>
                </c:pt>
                <c:pt idx="118">
                  <c:v>-75497.479999999981</c:v>
                </c:pt>
                <c:pt idx="119">
                  <c:v>61573.450000000186</c:v>
                </c:pt>
                <c:pt idx="120">
                  <c:v>-1466.7999999998137</c:v>
                </c:pt>
                <c:pt idx="121">
                  <c:v>55671.330000000075</c:v>
                </c:pt>
                <c:pt idx="122">
                  <c:v>-27238.209999999963</c:v>
                </c:pt>
                <c:pt idx="123">
                  <c:v>152175.09000000008</c:v>
                </c:pt>
                <c:pt idx="124">
                  <c:v>-27934.840000000084</c:v>
                </c:pt>
                <c:pt idx="125">
                  <c:v>-194718.68999999994</c:v>
                </c:pt>
                <c:pt idx="126">
                  <c:v>-130578.06000000006</c:v>
                </c:pt>
                <c:pt idx="127">
                  <c:v>-9674.1599999999162</c:v>
                </c:pt>
                <c:pt idx="128">
                  <c:v>5777.9099999999162</c:v>
                </c:pt>
                <c:pt idx="129">
                  <c:v>161517.81000000006</c:v>
                </c:pt>
                <c:pt idx="130">
                  <c:v>252826.76</c:v>
                </c:pt>
                <c:pt idx="131">
                  <c:v>180768</c:v>
                </c:pt>
                <c:pt idx="132">
                  <c:v>476473.20999999996</c:v>
                </c:pt>
                <c:pt idx="133">
                  <c:v>207686.34000000008</c:v>
                </c:pt>
                <c:pt idx="134">
                  <c:v>-5640.6299999998882</c:v>
                </c:pt>
                <c:pt idx="135">
                  <c:v>353884.12000000011</c:v>
                </c:pt>
                <c:pt idx="136">
                  <c:v>230612.66000000015</c:v>
                </c:pt>
                <c:pt idx="137">
                  <c:v>38303.029999999795</c:v>
                </c:pt>
                <c:pt idx="138">
                  <c:v>85038.009999999776</c:v>
                </c:pt>
                <c:pt idx="139">
                  <c:v>41797.350000000093</c:v>
                </c:pt>
                <c:pt idx="140">
                  <c:v>461295.68999999994</c:v>
                </c:pt>
                <c:pt idx="141">
                  <c:v>57416.029999999795</c:v>
                </c:pt>
                <c:pt idx="142">
                  <c:v>27341.779999999795</c:v>
                </c:pt>
                <c:pt idx="143">
                  <c:v>-109944.85999999987</c:v>
                </c:pt>
                <c:pt idx="144">
                  <c:v>318218.16999999993</c:v>
                </c:pt>
                <c:pt idx="145">
                  <c:v>219802.56000000006</c:v>
                </c:pt>
                <c:pt idx="146">
                  <c:v>121878.24000000022</c:v>
                </c:pt>
                <c:pt idx="147">
                  <c:v>507030.04000000004</c:v>
                </c:pt>
                <c:pt idx="148">
                  <c:v>450269.74000000022</c:v>
                </c:pt>
                <c:pt idx="149">
                  <c:v>317740.87000000011</c:v>
                </c:pt>
                <c:pt idx="150">
                  <c:v>364401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0-4A9A-80DC-0FC4DB6F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01296"/>
        <c:axId val="824601936"/>
      </c:scatterChart>
      <c:valAx>
        <c:axId val="824601296"/>
        <c:scaling>
          <c:orientation val="minMax"/>
          <c:max val="2015"/>
          <c:min val="18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1936"/>
        <c:crossesAt val="-6000000"/>
        <c:crossBetween val="midCat"/>
      </c:valAx>
      <c:valAx>
        <c:axId val="8246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1296"/>
        <c:crossesAt val="1840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E6DF5E-E5C4-4875-A0AA-F3226D927E5B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277EC-DD3A-49B1-AD0D-3F3B46999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ygi/Documents/Data-BootCamp-Rice/HomeWorks/07-Project1/Pygeons/data/rawdata/Megafile_of_global_wine_data_1835_to_2016_1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Table List"/>
      <sheetName val="T1 Vine area"/>
      <sheetName val="T2 % world vine area"/>
      <sheetName val="T3 Vine % total crop area"/>
      <sheetName val="T4 Vine area per capita"/>
      <sheetName val="T5 Vine area per $m real GDP"/>
      <sheetName val="T6 Wine production"/>
      <sheetName val="T7 % world wine prodn"/>
      <sheetName val="T8 Wine prodn per capita"/>
      <sheetName val="T9 Wine prodn per $m real GDP"/>
      <sheetName val="T10 Wine export vol"/>
      <sheetName val="T11 % world wine export vol"/>
      <sheetName val="T12 Wine export per capita"/>
      <sheetName val="T13 Wine exports per $m GDP"/>
      <sheetName val="T14 % prodn exported"/>
      <sheetName val="T15 Wine import vol"/>
      <sheetName val="T16 % world wine import vol"/>
      <sheetName val="T17 Wine imports per capita"/>
      <sheetName val="T18 Wine imports per $m GDP"/>
      <sheetName val="T19 Net wine imports"/>
      <sheetName val="T20 Trade vol specialization"/>
      <sheetName val="T21 Wine export value"/>
      <sheetName val="T22 % world wine export value"/>
      <sheetName val="T23 Wine export value per cap"/>
      <sheetName val="T24 % wine in merch X value "/>
      <sheetName val="T25 Wine import value"/>
      <sheetName val="T26 % world wine import value"/>
      <sheetName val="T27 Wine import value per cap"/>
      <sheetName val="T28 % wine in merch M value"/>
      <sheetName val="T29 Wine net import value"/>
      <sheetName val="T30 Trade value specialization"/>
      <sheetName val="T31 Comparative advantage"/>
      <sheetName val="T32 Unit value X"/>
      <sheetName val="T33 Unit value M"/>
      <sheetName val="T34 Wine consumption vol"/>
      <sheetName val="T35 Apparent wine consumption"/>
      <sheetName val="T36 Non-beverage wine use"/>
      <sheetName val="T37 % world wine consm vol"/>
      <sheetName val="T38 Wine consumption per capita"/>
      <sheetName val="T39 wine consumption per $m GDP"/>
      <sheetName val="T40 Wine consumption (alc)"/>
      <sheetName val="T41(a) Wine consm per cap (Alc)"/>
      <sheetName val="T41(b) Wine cons per adult(alc)"/>
      <sheetName val="T42 Beer consumption"/>
      <sheetName val="T43 % world beer consm"/>
      <sheetName val="T44 Beer consumption (alc)"/>
      <sheetName val="T45(a) Beer consm per cap (alc)"/>
      <sheetName val="T45(b) Beer consm per adult(al)"/>
      <sheetName val="T46 Spirits consumption (alc)"/>
      <sheetName val="T47 % world spirits consm"/>
      <sheetName val="T48(a) Spirits consm per cap"/>
      <sheetName val="T48(b) Spirits consm per adult"/>
      <sheetName val="T49 Total alc consumption"/>
      <sheetName val="T50 % world alc consumption"/>
      <sheetName val="T51(a) Alc consm per capita"/>
      <sheetName val="T51(b) Alc consm per adult"/>
      <sheetName val="T52 Alc consm per $m GDP"/>
      <sheetName val="T53(a) % wine in alc consm"/>
      <sheetName val="T53(b) % beer in alc consm"/>
      <sheetName val="T53(c) % spirits in alc consm"/>
      <sheetName val="T54 % wine consm imported"/>
      <sheetName val="T55 Net imports % of wine consm"/>
      <sheetName val="T56 Wine self-sufficiency"/>
      <sheetName val="T57 Total crop area"/>
      <sheetName val="T58 Population"/>
      <sheetName val="T59 % world population"/>
      <sheetName val="T60 Adult % of pop'n"/>
      <sheetName val="T61 Real GDP"/>
      <sheetName val="T62 % world real GDP"/>
      <sheetName val="T63 Real GDP per capita"/>
      <sheetName val="T64 Merchandise exports"/>
      <sheetName val="T65 % world merch exports"/>
      <sheetName val="T66 Merchandise imports"/>
      <sheetName val="T67 % world merch imports"/>
      <sheetName val="T68 Nominal exchange rate"/>
      <sheetName val="T69 Real exchange rate"/>
      <sheetName val="T70(a) CPI"/>
      <sheetName val="T70(b) CPI wine"/>
      <sheetName val="T70(c) CPI beer"/>
      <sheetName val="T70(d) CPI spirits"/>
      <sheetName val="T71 UK wine imports 1323-1696"/>
      <sheetName val="T72 UK wine imports 1675-1940"/>
      <sheetName val="T73 British wine import sources"/>
      <sheetName val="T74 British wine import taxes"/>
      <sheetName val="T75 British alcohol taxes"/>
      <sheetName val="T76(a) French exports"/>
      <sheetName val="T76(b) French imports"/>
      <sheetName val="T77 French import sources"/>
      <sheetName val="T78 French wine import taxes"/>
      <sheetName val="T79 Cape (SA) 1666-1909"/>
      <sheetName val="T80 Alc consumer taxes"/>
      <sheetName val="T81 Unrecorded alc consm"/>
      <sheetName val="T82 Distillation of wine"/>
      <sheetName val="T83 Beer production"/>
      <sheetName val="T84 Beer export vol"/>
      <sheetName val="T85 Beer import vol"/>
      <sheetName val="T86 Net beer import vol"/>
      <sheetName val="T87 % beer prodn exported"/>
      <sheetName val="T88 % beer consm imported"/>
      <sheetName val="T89 Beer trade specialization"/>
      <sheetName val="T90 Greek raisins"/>
      <sheetName val="T91 Portugal 1772-1850"/>
      <sheetName val="T92 % sales 4 top firms"/>
      <sheetName val="T93 France 1700-1835"/>
      <sheetName val="T94 Intra-industry trade (vol)"/>
      <sheetName val="T95 Intra-industry trade (val)"/>
      <sheetName val="T96 Wine cons intensity index"/>
      <sheetName val="T97 Beer cons intensity index"/>
      <sheetName val="T98 spirit cons intensity 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France</v>
          </cell>
          <cell r="C2" t="str">
            <v>Italy</v>
          </cell>
          <cell r="D2" t="str">
            <v>Portugal</v>
          </cell>
          <cell r="E2" t="str">
            <v>Spain</v>
          </cell>
          <cell r="F2" t="str">
            <v>Austria</v>
          </cell>
          <cell r="H2" t="str">
            <v>Denmark</v>
          </cell>
          <cell r="I2" t="str">
            <v>Finland</v>
          </cell>
          <cell r="J2" t="str">
            <v>Germany</v>
          </cell>
          <cell r="K2" t="str">
            <v>Greece</v>
          </cell>
          <cell r="L2" t="str">
            <v>Ireland</v>
          </cell>
          <cell r="M2" t="str">
            <v>Netherlands</v>
          </cell>
          <cell r="N2" t="str">
            <v>Sweden</v>
          </cell>
          <cell r="O2" t="str">
            <v>Switzerland</v>
          </cell>
          <cell r="P2" t="str">
            <v>United Kingdom</v>
          </cell>
          <cell r="Q2" t="str">
            <v>Other WEM</v>
          </cell>
          <cell r="R2" t="str">
            <v>Bulgaria</v>
          </cell>
          <cell r="S2" t="str">
            <v>Croatia</v>
          </cell>
          <cell r="T2" t="str">
            <v>Georgia</v>
          </cell>
          <cell r="U2" t="str">
            <v>Hungary</v>
          </cell>
          <cell r="V2" t="str">
            <v>Moldova</v>
          </cell>
          <cell r="W2" t="str">
            <v>Romania</v>
          </cell>
          <cell r="X2" t="str">
            <v>Russia</v>
          </cell>
          <cell r="Y2" t="str">
            <v>Ukraine</v>
          </cell>
          <cell r="Z2" t="str">
            <v>Other ECA</v>
          </cell>
          <cell r="AA2" t="str">
            <v>Australia</v>
          </cell>
          <cell r="AB2" t="str">
            <v>New Zealand</v>
          </cell>
          <cell r="AC2" t="str">
            <v>Canada</v>
          </cell>
          <cell r="AD2" t="str">
            <v>United States</v>
          </cell>
          <cell r="AE2" t="str">
            <v>Argentina</v>
          </cell>
          <cell r="AF2" t="str">
            <v>Brazil</v>
          </cell>
          <cell r="AG2" t="str">
            <v>Chile</v>
          </cell>
          <cell r="AH2" t="str">
            <v>Mexico</v>
          </cell>
          <cell r="AI2" t="str">
            <v>Uruguay</v>
          </cell>
          <cell r="AJ2" t="str">
            <v>Other LAC</v>
          </cell>
          <cell r="AK2" t="str">
            <v>Algeria</v>
          </cell>
          <cell r="AL2" t="str">
            <v>Morocco</v>
          </cell>
          <cell r="AM2" t="str">
            <v>South Africa</v>
          </cell>
          <cell r="AN2" t="str">
            <v>Tunisia</v>
          </cell>
          <cell r="AO2" t="str">
            <v>Turkey</v>
          </cell>
          <cell r="AP2" t="str">
            <v>Other AME</v>
          </cell>
          <cell r="AQ2" t="str">
            <v>China</v>
          </cell>
          <cell r="AR2" t="str">
            <v>Hong Kong</v>
          </cell>
          <cell r="AS2" t="str">
            <v>India</v>
          </cell>
          <cell r="AT2" t="str">
            <v>Japan</v>
          </cell>
          <cell r="AU2" t="str">
            <v>Korea</v>
          </cell>
          <cell r="AV2" t="str">
            <v>Malaysia</v>
          </cell>
        </row>
        <row r="33">
          <cell r="A33">
            <v>1865</v>
          </cell>
          <cell r="B33">
            <v>6946000.29825</v>
          </cell>
          <cell r="C33">
            <v>1829807.221201828</v>
          </cell>
          <cell r="D33">
            <v>215100</v>
          </cell>
          <cell r="E33">
            <v>1494356</v>
          </cell>
          <cell r="F33">
            <v>172138.92666666672</v>
          </cell>
          <cell r="J33">
            <v>165000</v>
          </cell>
          <cell r="K33">
            <v>117775.87968533336</v>
          </cell>
          <cell r="O33">
            <v>60000</v>
          </cell>
          <cell r="P33">
            <v>0</v>
          </cell>
          <cell r="Q33">
            <v>23761.720698380002</v>
          </cell>
          <cell r="R33">
            <v>79114.273343300214</v>
          </cell>
          <cell r="W33">
            <v>184095</v>
          </cell>
          <cell r="X33">
            <v>250000</v>
          </cell>
          <cell r="Z33">
            <v>11939.546146089653</v>
          </cell>
          <cell r="AA33">
            <v>5051.954545454546</v>
          </cell>
          <cell r="AB33">
            <v>17.5</v>
          </cell>
          <cell r="AC33">
            <v>432.69230769230768</v>
          </cell>
          <cell r="AD33">
            <v>10000</v>
          </cell>
          <cell r="AE33">
            <v>4180.0140799999999</v>
          </cell>
          <cell r="AF33">
            <v>19887.522729643861</v>
          </cell>
          <cell r="AG33">
            <v>22165.3596701688</v>
          </cell>
          <cell r="AH33">
            <v>428.44173202599706</v>
          </cell>
          <cell r="AI33">
            <v>2414.9787476384195</v>
          </cell>
          <cell r="AJ33">
            <v>711.82996606173197</v>
          </cell>
          <cell r="AK33">
            <v>7819.2</v>
          </cell>
          <cell r="AL33">
            <v>82.834082913909384</v>
          </cell>
          <cell r="AM33">
            <v>14708.62957480315</v>
          </cell>
          <cell r="AN33">
            <v>279.34508306257283</v>
          </cell>
          <cell r="AO33">
            <v>21000</v>
          </cell>
          <cell r="AP33">
            <v>53.025254553533458</v>
          </cell>
          <cell r="AT33">
            <v>700</v>
          </cell>
        </row>
        <row r="34">
          <cell r="A34">
            <v>1866</v>
          </cell>
          <cell r="B34">
            <v>6431678.5</v>
          </cell>
          <cell r="C34">
            <v>2173405.2814655774</v>
          </cell>
          <cell r="D34">
            <v>215700</v>
          </cell>
          <cell r="E34">
            <v>1548267</v>
          </cell>
          <cell r="F34">
            <v>168054.26000000007</v>
          </cell>
          <cell r="J34">
            <v>300000</v>
          </cell>
          <cell r="K34">
            <v>118516.38071680003</v>
          </cell>
          <cell r="O34">
            <v>60000</v>
          </cell>
          <cell r="P34">
            <v>0</v>
          </cell>
          <cell r="Q34">
            <v>23326.063495212369</v>
          </cell>
          <cell r="R34">
            <v>89344.400597909305</v>
          </cell>
          <cell r="U34">
            <v>254100</v>
          </cell>
          <cell r="W34">
            <v>207900</v>
          </cell>
          <cell r="X34">
            <v>250000</v>
          </cell>
          <cell r="Z34">
            <v>13483.427815921339</v>
          </cell>
          <cell r="AA34">
            <v>5387</v>
          </cell>
          <cell r="AB34">
            <v>21</v>
          </cell>
          <cell r="AC34">
            <v>519.23076923076917</v>
          </cell>
          <cell r="AD34">
            <v>10000</v>
          </cell>
          <cell r="AE34">
            <v>4300.9945600000001</v>
          </cell>
          <cell r="AF34">
            <v>20402.401280706126</v>
          </cell>
          <cell r="AG34">
            <v>21741.903464344799</v>
          </cell>
          <cell r="AH34">
            <v>449.48223946971933</v>
          </cell>
          <cell r="AI34">
            <v>2444.8278764978613</v>
          </cell>
          <cell r="AJ34">
            <v>698.2308717494476</v>
          </cell>
          <cell r="AK34">
            <v>9910.7999999999993</v>
          </cell>
          <cell r="AL34">
            <v>104.99181872099103</v>
          </cell>
          <cell r="AM34">
            <v>14708.62957480315</v>
          </cell>
          <cell r="AN34">
            <v>354.06860666264407</v>
          </cell>
          <cell r="AO34">
            <v>21000</v>
          </cell>
          <cell r="AP34">
            <v>59.292440666702866</v>
          </cell>
          <cell r="AT34">
            <v>700</v>
          </cell>
        </row>
        <row r="35">
          <cell r="A35">
            <v>1867</v>
          </cell>
          <cell r="B35">
            <v>3942146</v>
          </cell>
          <cell r="C35">
            <v>2145162.6523358063</v>
          </cell>
          <cell r="D35">
            <v>150000</v>
          </cell>
          <cell r="E35">
            <v>1602178</v>
          </cell>
          <cell r="F35">
            <v>163969.59333333341</v>
          </cell>
          <cell r="J35">
            <v>296000</v>
          </cell>
          <cell r="K35">
            <v>119256.88174826671</v>
          </cell>
          <cell r="O35">
            <v>60000</v>
          </cell>
          <cell r="P35">
            <v>0</v>
          </cell>
          <cell r="Q35">
            <v>18437.945401700228</v>
          </cell>
          <cell r="R35">
            <v>109379.20558047079</v>
          </cell>
          <cell r="U35">
            <v>311080</v>
          </cell>
          <cell r="W35">
            <v>254520</v>
          </cell>
          <cell r="X35">
            <v>250000</v>
          </cell>
          <cell r="Z35">
            <v>16506.984356461278</v>
          </cell>
          <cell r="AA35">
            <v>6322.6071999999995</v>
          </cell>
          <cell r="AB35">
            <v>24.5</v>
          </cell>
          <cell r="AC35">
            <v>605.76923076923072</v>
          </cell>
          <cell r="AD35">
            <v>10000</v>
          </cell>
          <cell r="AE35">
            <v>4425.4745600000006</v>
          </cell>
          <cell r="AF35">
            <v>20917.279831768392</v>
          </cell>
          <cell r="AG35">
            <v>28617.551926118998</v>
          </cell>
          <cell r="AH35">
            <v>470.52274691344161</v>
          </cell>
          <cell r="AI35">
            <v>2474.6770053573032</v>
          </cell>
          <cell r="AJ35">
            <v>919.03904648816388</v>
          </cell>
          <cell r="AK35">
            <v>7641.3</v>
          </cell>
          <cell r="AL35">
            <v>80.949467691075284</v>
          </cell>
          <cell r="AM35">
            <v>14708.62957480315</v>
          </cell>
          <cell r="AN35">
            <v>272.98951084587139</v>
          </cell>
          <cell r="AO35">
            <v>21000</v>
          </cell>
          <cell r="AP35">
            <v>55.290681274107655</v>
          </cell>
          <cell r="AT35">
            <v>700</v>
          </cell>
        </row>
        <row r="36">
          <cell r="A36">
            <v>1868</v>
          </cell>
          <cell r="B36">
            <v>5248873.5</v>
          </cell>
          <cell r="C36">
            <v>2124538.7936554071</v>
          </cell>
          <cell r="D36">
            <v>179700</v>
          </cell>
          <cell r="E36">
            <v>1656089</v>
          </cell>
          <cell r="F36">
            <v>159885</v>
          </cell>
          <cell r="J36">
            <v>444000</v>
          </cell>
          <cell r="K36">
            <v>119997.38277973338</v>
          </cell>
          <cell r="O36">
            <v>60000</v>
          </cell>
          <cell r="P36">
            <v>0</v>
          </cell>
          <cell r="Q36">
            <v>21810.722967129481</v>
          </cell>
          <cell r="R36">
            <v>120614.94080717757</v>
          </cell>
          <cell r="U36">
            <v>343035</v>
          </cell>
          <cell r="W36">
            <v>280665</v>
          </cell>
          <cell r="X36">
            <v>250000</v>
          </cell>
          <cell r="Z36">
            <v>18202.627551493806</v>
          </cell>
          <cell r="AA36">
            <v>7080.3369000000002</v>
          </cell>
          <cell r="AB36">
            <v>28</v>
          </cell>
          <cell r="AC36">
            <v>692.30769230769226</v>
          </cell>
          <cell r="AD36">
            <v>10000</v>
          </cell>
          <cell r="AE36">
            <v>4553.5564800000002</v>
          </cell>
          <cell r="AF36">
            <v>21432.158382830658</v>
          </cell>
          <cell r="AG36">
            <v>23809.347730909099</v>
          </cell>
          <cell r="AH36">
            <v>491.56325435716388</v>
          </cell>
          <cell r="AI36">
            <v>2504.526134216745</v>
          </cell>
          <cell r="AJ36">
            <v>764.62585942400494</v>
          </cell>
          <cell r="AK36">
            <v>11460.7</v>
          </cell>
          <cell r="AL36">
            <v>121.41095943976896</v>
          </cell>
          <cell r="AM36">
            <v>16410</v>
          </cell>
          <cell r="AN36">
            <v>409.43960935328784</v>
          </cell>
          <cell r="AO36">
            <v>21000</v>
          </cell>
          <cell r="AP36">
            <v>65.626263903032296</v>
          </cell>
          <cell r="AT36">
            <v>700</v>
          </cell>
        </row>
        <row r="37">
          <cell r="A37">
            <v>1869</v>
          </cell>
          <cell r="B37">
            <v>7052500</v>
          </cell>
          <cell r="C37">
            <v>2284411.3946277834</v>
          </cell>
          <cell r="D37">
            <v>187700</v>
          </cell>
          <cell r="E37">
            <v>1710000</v>
          </cell>
          <cell r="F37">
            <v>123090</v>
          </cell>
          <cell r="J37">
            <v>209000</v>
          </cell>
          <cell r="K37">
            <v>120737.88381120005</v>
          </cell>
          <cell r="O37">
            <v>60000</v>
          </cell>
          <cell r="P37">
            <v>0</v>
          </cell>
          <cell r="Q37">
            <v>25155.077730499965</v>
          </cell>
          <cell r="R37">
            <v>106536.42919781004</v>
          </cell>
          <cell r="U37">
            <v>302995</v>
          </cell>
          <cell r="W37">
            <v>247905</v>
          </cell>
          <cell r="X37">
            <v>250000</v>
          </cell>
          <cell r="Z37">
            <v>16077.966198681959</v>
          </cell>
          <cell r="AA37">
            <v>7997.9672499999997</v>
          </cell>
          <cell r="AB37">
            <v>31.5</v>
          </cell>
          <cell r="AC37">
            <v>778.84615384615381</v>
          </cell>
          <cell r="AD37">
            <v>16067.325000000001</v>
          </cell>
          <cell r="AE37">
            <v>4685.3478400000004</v>
          </cell>
          <cell r="AF37">
            <v>21947.036933892923</v>
          </cell>
          <cell r="AG37">
            <v>22897.244439432001</v>
          </cell>
          <cell r="AH37">
            <v>512.60376180088622</v>
          </cell>
          <cell r="AI37">
            <v>2534.3752630761869</v>
          </cell>
          <cell r="AJ37">
            <v>735.33409675115536</v>
          </cell>
          <cell r="AK37">
            <v>12687.6</v>
          </cell>
          <cell r="AL37">
            <v>134.40834233406446</v>
          </cell>
          <cell r="AM37">
            <v>14510.236984251969</v>
          </cell>
          <cell r="AN37">
            <v>453.27126507375419</v>
          </cell>
          <cell r="AO37">
            <v>21000</v>
          </cell>
          <cell r="AP37">
            <v>69.857368023393775</v>
          </cell>
          <cell r="AT37">
            <v>700</v>
          </cell>
        </row>
        <row r="38">
          <cell r="A38">
            <v>1870</v>
          </cell>
          <cell r="B38">
            <v>5494401.25</v>
          </cell>
          <cell r="C38">
            <v>2415183.9383750907</v>
          </cell>
          <cell r="D38">
            <v>279300</v>
          </cell>
          <cell r="E38">
            <v>1710000</v>
          </cell>
          <cell r="F38">
            <v>89793</v>
          </cell>
          <cell r="J38">
            <v>104392.2563616586</v>
          </cell>
          <cell r="K38">
            <v>121478.38484266672</v>
          </cell>
          <cell r="O38">
            <v>60000</v>
          </cell>
          <cell r="P38">
            <v>0</v>
          </cell>
          <cell r="Q38">
            <v>21636.990011804897</v>
          </cell>
          <cell r="R38">
            <v>92148.499750873991</v>
          </cell>
          <cell r="U38">
            <v>262075</v>
          </cell>
          <cell r="W38">
            <v>214425</v>
          </cell>
          <cell r="X38">
            <v>250000</v>
          </cell>
          <cell r="Z38">
            <v>13906.608991962161</v>
          </cell>
          <cell r="AA38">
            <v>8366.0576999999994</v>
          </cell>
          <cell r="AB38">
            <v>35</v>
          </cell>
          <cell r="AC38">
            <v>865.38461538461536</v>
          </cell>
          <cell r="AD38">
            <v>17306.912499999999</v>
          </cell>
          <cell r="AE38">
            <v>4830.4563200000002</v>
          </cell>
          <cell r="AF38">
            <v>22461.915484955189</v>
          </cell>
          <cell r="AG38">
            <v>20582.014999999999</v>
          </cell>
          <cell r="AH38">
            <v>533.64426924460849</v>
          </cell>
          <cell r="AI38">
            <v>2564.2243919356288</v>
          </cell>
          <cell r="AJ38">
            <v>660.98160629669053</v>
          </cell>
          <cell r="AK38">
            <v>12709.4</v>
          </cell>
          <cell r="AL38">
            <v>134.63928450302333</v>
          </cell>
          <cell r="AM38">
            <v>14510.236984251969</v>
          </cell>
          <cell r="AN38">
            <v>454.05008168041013</v>
          </cell>
          <cell r="AO38">
            <v>21000</v>
          </cell>
          <cell r="AP38">
            <v>71.250860938096835</v>
          </cell>
          <cell r="AT38">
            <v>700</v>
          </cell>
        </row>
        <row r="39">
          <cell r="A39">
            <v>1871</v>
          </cell>
          <cell r="B39">
            <v>5864876.3683325434</v>
          </cell>
          <cell r="C39">
            <v>2525963.6888142</v>
          </cell>
          <cell r="D39">
            <v>211500</v>
          </cell>
          <cell r="E39">
            <v>1763911</v>
          </cell>
          <cell r="F39">
            <v>105996</v>
          </cell>
          <cell r="J39">
            <v>84899.381667456415</v>
          </cell>
          <cell r="K39">
            <v>122218.8858741334</v>
          </cell>
          <cell r="O39">
            <v>60000</v>
          </cell>
          <cell r="P39">
            <v>0</v>
          </cell>
          <cell r="Q39">
            <v>22729.308028717471</v>
          </cell>
          <cell r="R39">
            <v>121949.30523169179</v>
          </cell>
          <cell r="U39">
            <v>347971</v>
          </cell>
          <cell r="W39">
            <v>282629</v>
          </cell>
          <cell r="X39">
            <v>250000</v>
          </cell>
          <cell r="Z39">
            <v>18404.003421471854</v>
          </cell>
          <cell r="AA39">
            <v>8292.3194445454537</v>
          </cell>
          <cell r="AB39">
            <v>38.5</v>
          </cell>
          <cell r="AC39">
            <v>951.92307692307691</v>
          </cell>
          <cell r="AD39">
            <v>18546.5</v>
          </cell>
          <cell r="AE39">
            <v>4980.06016</v>
          </cell>
          <cell r="AF39">
            <v>22976.794036017454</v>
          </cell>
          <cell r="AG39">
            <v>26185.726535901002</v>
          </cell>
          <cell r="AH39">
            <v>554.68477668833077</v>
          </cell>
          <cell r="AI39">
            <v>2594.0735207950706</v>
          </cell>
          <cell r="AJ39">
            <v>840.94213262140363</v>
          </cell>
          <cell r="AK39">
            <v>18473.099999999999</v>
          </cell>
          <cell r="AL39">
            <v>195.69806336670496</v>
          </cell>
          <cell r="AM39">
            <v>14510.236984251969</v>
          </cell>
          <cell r="AN39">
            <v>659.96133286310794</v>
          </cell>
          <cell r="AO39">
            <v>21000</v>
          </cell>
          <cell r="AP39">
            <v>86.164625848294122</v>
          </cell>
          <cell r="AT39">
            <v>700</v>
          </cell>
        </row>
        <row r="40">
          <cell r="A40">
            <v>1872</v>
          </cell>
          <cell r="B40">
            <v>5169555.4428519486</v>
          </cell>
          <cell r="C40">
            <v>2613722.2822473077</v>
          </cell>
          <cell r="D40">
            <v>167800</v>
          </cell>
          <cell r="E40">
            <v>1817822</v>
          </cell>
          <cell r="F40">
            <v>73293</v>
          </cell>
          <cell r="J40">
            <v>37560.807148051463</v>
          </cell>
          <cell r="K40">
            <v>122959.38690560007</v>
          </cell>
          <cell r="O40">
            <v>60000</v>
          </cell>
          <cell r="P40">
            <v>0</v>
          </cell>
          <cell r="Q40">
            <v>20607.456361199478</v>
          </cell>
          <cell r="R40">
            <v>75439.936522174074</v>
          </cell>
          <cell r="U40">
            <v>213555</v>
          </cell>
          <cell r="W40">
            <v>176545</v>
          </cell>
          <cell r="X40">
            <v>250000</v>
          </cell>
          <cell r="Z40">
            <v>11385.032880932715</v>
          </cell>
          <cell r="AA40">
            <v>8215.4982</v>
          </cell>
          <cell r="AB40">
            <v>42</v>
          </cell>
          <cell r="AC40">
            <v>1038.4615384615383</v>
          </cell>
          <cell r="AD40">
            <v>25707.72</v>
          </cell>
          <cell r="AE40">
            <v>5134.2975999999999</v>
          </cell>
          <cell r="AF40">
            <v>23491.67258707972</v>
          </cell>
          <cell r="AG40">
            <v>32407.4969264912</v>
          </cell>
          <cell r="AH40">
            <v>575.72528413205305</v>
          </cell>
          <cell r="AI40">
            <v>2623.9226496545125</v>
          </cell>
          <cell r="AJ40">
            <v>1040.7513246165265</v>
          </cell>
          <cell r="AK40">
            <v>22784</v>
          </cell>
          <cell r="AL40">
            <v>241.36634759444848</v>
          </cell>
          <cell r="AM40">
            <v>14708.62957480315</v>
          </cell>
          <cell r="AN40">
            <v>813.97053055269828</v>
          </cell>
          <cell r="AO40">
            <v>21000</v>
          </cell>
          <cell r="AP40">
            <v>97.657528125033153</v>
          </cell>
          <cell r="AT40">
            <v>700</v>
          </cell>
        </row>
        <row r="41">
          <cell r="A41">
            <v>1873</v>
          </cell>
          <cell r="B41">
            <v>3681304.7990609151</v>
          </cell>
          <cell r="C41">
            <v>2163663.632451782</v>
          </cell>
          <cell r="D41">
            <v>269200</v>
          </cell>
          <cell r="E41">
            <v>1871733</v>
          </cell>
          <cell r="F41">
            <v>61347</v>
          </cell>
          <cell r="J41">
            <v>89082.200939084956</v>
          </cell>
          <cell r="K41">
            <v>123699.88793706674</v>
          </cell>
          <cell r="O41">
            <v>60000</v>
          </cell>
          <cell r="P41">
            <v>0</v>
          </cell>
          <cell r="Q41">
            <v>18421.860045087444</v>
          </cell>
          <cell r="R41">
            <v>94275.747384157556</v>
          </cell>
          <cell r="U41">
            <v>322169</v>
          </cell>
          <cell r="W41">
            <v>165331</v>
          </cell>
          <cell r="X41">
            <v>250000</v>
          </cell>
          <cell r="Z41">
            <v>14227.642987579333</v>
          </cell>
          <cell r="AA41">
            <v>7991.9748999999993</v>
          </cell>
          <cell r="AB41">
            <v>45.5</v>
          </cell>
          <cell r="AC41">
            <v>1124.9999999999998</v>
          </cell>
          <cell r="AD41">
            <v>32172.5</v>
          </cell>
          <cell r="AE41">
            <v>5300</v>
          </cell>
          <cell r="AF41">
            <v>24006.551138141986</v>
          </cell>
          <cell r="AG41">
            <v>32144.0184015636</v>
          </cell>
          <cell r="AH41">
            <v>596.76579157577532</v>
          </cell>
          <cell r="AI41">
            <v>2653.7717785139544</v>
          </cell>
          <cell r="AJ41">
            <v>1032.2898373116475</v>
          </cell>
          <cell r="AK41">
            <v>17067.900000000001</v>
          </cell>
          <cell r="AL41">
            <v>180.8118277785853</v>
          </cell>
          <cell r="AM41">
            <v>10165.322488188976</v>
          </cell>
          <cell r="AN41">
            <v>609.75981471297405</v>
          </cell>
          <cell r="AO41">
            <v>21000</v>
          </cell>
          <cell r="AP41">
            <v>85.540167718893571</v>
          </cell>
          <cell r="AT41">
            <v>700</v>
          </cell>
        </row>
        <row r="42">
          <cell r="A42">
            <v>1874</v>
          </cell>
          <cell r="B42">
            <v>6532394.4937500004</v>
          </cell>
          <cell r="C42">
            <v>1986973.7727105552</v>
          </cell>
          <cell r="D42">
            <v>209461.2</v>
          </cell>
          <cell r="E42">
            <v>1925644</v>
          </cell>
          <cell r="F42">
            <v>104214</v>
          </cell>
          <cell r="J42">
            <v>179577.60000000001</v>
          </cell>
          <cell r="K42">
            <v>124440.38896853341</v>
          </cell>
          <cell r="O42">
            <v>60000</v>
          </cell>
          <cell r="P42">
            <v>0</v>
          </cell>
          <cell r="Q42">
            <v>24511.67872814825</v>
          </cell>
          <cell r="R42">
            <v>63778.751768810587</v>
          </cell>
          <cell r="U42">
            <v>173446</v>
          </cell>
          <cell r="W42">
            <v>156354</v>
          </cell>
          <cell r="X42">
            <v>250000</v>
          </cell>
          <cell r="Z42">
            <v>9625.1828867767472</v>
          </cell>
          <cell r="AA42">
            <v>8458.8413</v>
          </cell>
          <cell r="AB42">
            <v>49</v>
          </cell>
          <cell r="AC42">
            <v>1211.5384615384612</v>
          </cell>
          <cell r="AD42">
            <v>38955.22</v>
          </cell>
          <cell r="AE42">
            <v>6127.86</v>
          </cell>
          <cell r="AF42">
            <v>24521.429689204251</v>
          </cell>
          <cell r="AG42">
            <v>24684.736849471599</v>
          </cell>
          <cell r="AH42">
            <v>617.8062990194976</v>
          </cell>
          <cell r="AI42">
            <v>2683.6209073733962</v>
          </cell>
          <cell r="AJ42">
            <v>792.73856392461312</v>
          </cell>
          <cell r="AK42">
            <v>22899.9</v>
          </cell>
          <cell r="AL42">
            <v>242.5941548138216</v>
          </cell>
          <cell r="AM42">
            <v>10165.322488188976</v>
          </cell>
          <cell r="AN42">
            <v>818.11111975964434</v>
          </cell>
          <cell r="AO42">
            <v>21000</v>
          </cell>
          <cell r="AP42">
            <v>100.61475649876681</v>
          </cell>
          <cell r="AT42">
            <v>700</v>
          </cell>
        </row>
        <row r="43">
          <cell r="A43">
            <v>1875</v>
          </cell>
          <cell r="B43">
            <v>8652436.8000000007</v>
          </cell>
          <cell r="C43">
            <v>2364060.9094671896</v>
          </cell>
          <cell r="D43">
            <v>219756.2</v>
          </cell>
          <cell r="E43">
            <v>1979555</v>
          </cell>
          <cell r="F43">
            <v>212058</v>
          </cell>
          <cell r="J43">
            <v>244040.2</v>
          </cell>
          <cell r="K43">
            <v>125180.89</v>
          </cell>
          <cell r="O43">
            <v>60000</v>
          </cell>
          <cell r="P43">
            <v>0</v>
          </cell>
          <cell r="Q43">
            <v>29811.750154568759</v>
          </cell>
          <cell r="R43">
            <v>148133.78973592757</v>
          </cell>
          <cell r="U43">
            <v>536578</v>
          </cell>
          <cell r="W43">
            <v>229422</v>
          </cell>
          <cell r="X43">
            <v>250000</v>
          </cell>
          <cell r="Z43">
            <v>22355.640058432349</v>
          </cell>
          <cell r="AA43">
            <v>9400.2044499999993</v>
          </cell>
          <cell r="AB43">
            <v>52.5</v>
          </cell>
          <cell r="AC43">
            <v>1298.0769230769226</v>
          </cell>
          <cell r="AD43">
            <v>46366.25</v>
          </cell>
          <cell r="AE43">
            <v>7085.0317319999986</v>
          </cell>
          <cell r="AF43">
            <v>25036.308240266517</v>
          </cell>
          <cell r="AG43">
            <v>29659.800217417302</v>
          </cell>
          <cell r="AH43">
            <v>638.84680646321988</v>
          </cell>
          <cell r="AI43">
            <v>2713.4700362328381</v>
          </cell>
          <cell r="AJ43">
            <v>952.51035382820487</v>
          </cell>
          <cell r="AK43">
            <v>19631.3</v>
          </cell>
          <cell r="AL43">
            <v>207.96766061845577</v>
          </cell>
          <cell r="AM43">
            <v>20544.599999999999</v>
          </cell>
          <cell r="AN43">
            <v>701.33864450663566</v>
          </cell>
          <cell r="AO43">
            <v>25000</v>
          </cell>
          <cell r="AP43">
            <v>94.260447645070158</v>
          </cell>
          <cell r="AT43">
            <v>700</v>
          </cell>
        </row>
        <row r="44">
          <cell r="A44">
            <v>1876</v>
          </cell>
          <cell r="B44">
            <v>4318787.9109999994</v>
          </cell>
          <cell r="C44">
            <v>2508064.03053485</v>
          </cell>
          <cell r="D44">
            <v>227045.3</v>
          </cell>
          <cell r="E44">
            <v>2034452.6400000001</v>
          </cell>
          <cell r="F44">
            <v>78837</v>
          </cell>
          <cell r="J44">
            <v>220372.7</v>
          </cell>
          <cell r="K44">
            <v>133162.76878899999</v>
          </cell>
          <cell r="O44">
            <v>62000</v>
          </cell>
          <cell r="P44">
            <v>0</v>
          </cell>
          <cell r="Q44">
            <v>19027.567741488252</v>
          </cell>
          <cell r="R44">
            <v>64939.068659692522</v>
          </cell>
          <cell r="U44">
            <v>157236</v>
          </cell>
          <cell r="W44">
            <v>178564</v>
          </cell>
          <cell r="X44">
            <v>250000</v>
          </cell>
          <cell r="Z44">
            <v>9800.2923389315711</v>
          </cell>
          <cell r="AA44">
            <v>10875</v>
          </cell>
          <cell r="AB44">
            <v>56</v>
          </cell>
          <cell r="AC44">
            <v>1384.6153846153841</v>
          </cell>
          <cell r="AD44">
            <v>53304.154999999999</v>
          </cell>
          <cell r="AE44">
            <v>8191.7136885383979</v>
          </cell>
          <cell r="AF44">
            <v>25551.186791328782</v>
          </cell>
          <cell r="AG44">
            <v>26644.722474042599</v>
          </cell>
          <cell r="AH44">
            <v>659.88731390694215</v>
          </cell>
          <cell r="AI44">
            <v>2743.3191650922799</v>
          </cell>
          <cell r="AJ44">
            <v>855.68256850566911</v>
          </cell>
          <cell r="AK44">
            <v>22243.5</v>
          </cell>
          <cell r="AL44">
            <v>235.64046491911495</v>
          </cell>
          <cell r="AM44">
            <v>22271</v>
          </cell>
          <cell r="AN44">
            <v>794.66088028216927</v>
          </cell>
          <cell r="AO44">
            <v>25000</v>
          </cell>
          <cell r="AP44">
            <v>102.66506741792338</v>
          </cell>
          <cell r="AT44">
            <v>700</v>
          </cell>
        </row>
        <row r="45">
          <cell r="A45">
            <v>1877</v>
          </cell>
          <cell r="B45">
            <v>5799757.12225</v>
          </cell>
          <cell r="C45">
            <v>2244002.4070518129</v>
          </cell>
          <cell r="D45">
            <v>218650.7</v>
          </cell>
          <cell r="E45">
            <v>1998480</v>
          </cell>
          <cell r="F45">
            <v>105666</v>
          </cell>
          <cell r="J45">
            <v>129083.20000000001</v>
          </cell>
          <cell r="K45">
            <v>141144.647578</v>
          </cell>
          <cell r="O45">
            <v>64000</v>
          </cell>
          <cell r="P45">
            <v>0</v>
          </cell>
          <cell r="Q45">
            <v>22551.891660843645</v>
          </cell>
          <cell r="R45">
            <v>106459.07473841791</v>
          </cell>
          <cell r="U45">
            <v>327146</v>
          </cell>
          <cell r="W45">
            <v>223354</v>
          </cell>
          <cell r="X45">
            <v>250000</v>
          </cell>
          <cell r="Z45">
            <v>16066.29223520497</v>
          </cell>
          <cell r="AA45">
            <v>7697.5535</v>
          </cell>
          <cell r="AB45">
            <v>59.5</v>
          </cell>
          <cell r="AC45">
            <v>1471.1538461538455</v>
          </cell>
          <cell r="AD45">
            <v>60166.36</v>
          </cell>
          <cell r="AE45">
            <v>9471.2593666880948</v>
          </cell>
          <cell r="AF45">
            <v>26066.065342391048</v>
          </cell>
          <cell r="AG45">
            <v>24953.2564090489</v>
          </cell>
          <cell r="AH45">
            <v>680.92782135066443</v>
          </cell>
          <cell r="AI45">
            <v>2773.1682939517218</v>
          </cell>
          <cell r="AJ45">
            <v>801.36194165567997</v>
          </cell>
          <cell r="AK45">
            <v>26517.3</v>
          </cell>
          <cell r="AL45">
            <v>280.91572371252937</v>
          </cell>
          <cell r="AM45">
            <v>23998</v>
          </cell>
          <cell r="AN45">
            <v>947.3446607191479</v>
          </cell>
          <cell r="AO45">
            <v>25000</v>
          </cell>
          <cell r="AP45">
            <v>114.98220464104799</v>
          </cell>
          <cell r="AT45">
            <v>700</v>
          </cell>
        </row>
        <row r="46">
          <cell r="A46">
            <v>1878</v>
          </cell>
          <cell r="B46">
            <v>5020855.9147499995</v>
          </cell>
          <cell r="C46">
            <v>2264448.1761078741</v>
          </cell>
          <cell r="D46">
            <v>217242.8</v>
          </cell>
          <cell r="E46">
            <v>1962704.1800000002</v>
          </cell>
          <cell r="F46">
            <v>222123</v>
          </cell>
          <cell r="J46">
            <v>193739.8</v>
          </cell>
          <cell r="K46">
            <v>149126.52636700001</v>
          </cell>
          <cell r="O46">
            <v>66000</v>
          </cell>
          <cell r="P46">
            <v>0</v>
          </cell>
          <cell r="Q46">
            <v>21963.212463114771</v>
          </cell>
          <cell r="R46">
            <v>189518.42551071671</v>
          </cell>
          <cell r="U46">
            <v>667988</v>
          </cell>
          <cell r="W46">
            <v>312012</v>
          </cell>
          <cell r="X46">
            <v>250000</v>
          </cell>
          <cell r="Z46">
            <v>28601.210518621017</v>
          </cell>
          <cell r="AA46">
            <v>7676.0181652727288</v>
          </cell>
          <cell r="AB46">
            <v>63</v>
          </cell>
          <cell r="AC46">
            <v>1557.6923076923069</v>
          </cell>
          <cell r="AD46">
            <v>62240.54</v>
          </cell>
          <cell r="AE46">
            <v>10950.670079764774</v>
          </cell>
          <cell r="AF46">
            <v>26580.943893453314</v>
          </cell>
          <cell r="AG46">
            <v>24706.9763257083</v>
          </cell>
          <cell r="AH46">
            <v>701.96832879438671</v>
          </cell>
          <cell r="AI46">
            <v>2803.0174228111637</v>
          </cell>
          <cell r="AJ46">
            <v>793.45277410889935</v>
          </cell>
          <cell r="AK46">
            <v>33822</v>
          </cell>
          <cell r="AL46">
            <v>358.29935956545984</v>
          </cell>
          <cell r="AM46">
            <v>25724.399999999998</v>
          </cell>
          <cell r="AN46">
            <v>1208.3089573539924</v>
          </cell>
          <cell r="AO46">
            <v>25000</v>
          </cell>
          <cell r="AP46">
            <v>134.43610711455028</v>
          </cell>
          <cell r="AT46">
            <v>700</v>
          </cell>
        </row>
        <row r="47">
          <cell r="A47">
            <v>1879</v>
          </cell>
          <cell r="B47">
            <v>2627525.3640000001</v>
          </cell>
          <cell r="C47">
            <v>2471320.0135128461</v>
          </cell>
          <cell r="D47">
            <v>225067.5</v>
          </cell>
          <cell r="E47">
            <v>2448138</v>
          </cell>
          <cell r="F47">
            <v>96657</v>
          </cell>
          <cell r="J47">
            <v>67757</v>
          </cell>
          <cell r="K47">
            <v>157108.40515600002</v>
          </cell>
          <cell r="O47">
            <v>68000</v>
          </cell>
          <cell r="P47">
            <v>0</v>
          </cell>
          <cell r="Q47">
            <v>16970.893044255419</v>
          </cell>
          <cell r="R47">
            <v>156913.52087693423</v>
          </cell>
          <cell r="U47">
            <v>515361</v>
          </cell>
          <cell r="W47">
            <v>296039</v>
          </cell>
          <cell r="X47">
            <v>250000</v>
          </cell>
          <cell r="Z47">
            <v>23680.634913070509</v>
          </cell>
          <cell r="AA47">
            <v>7542.2233461818187</v>
          </cell>
          <cell r="AB47">
            <v>66.5</v>
          </cell>
          <cell r="AC47">
            <v>1644.2307692307684</v>
          </cell>
          <cell r="AD47">
            <v>69023.260000000009</v>
          </cell>
          <cell r="AE47">
            <v>12661.164746224031</v>
          </cell>
          <cell r="AF47">
            <v>27095.822444515579</v>
          </cell>
          <cell r="AG47">
            <v>21821.768244027098</v>
          </cell>
          <cell r="AH47">
            <v>723.00883623810898</v>
          </cell>
          <cell r="AI47">
            <v>2832.8665516706055</v>
          </cell>
          <cell r="AJ47">
            <v>700.79569110075693</v>
          </cell>
          <cell r="AK47">
            <v>35152.5</v>
          </cell>
          <cell r="AL47">
            <v>372.39424744618373</v>
          </cell>
          <cell r="AM47">
            <v>21941.399999999998</v>
          </cell>
          <cell r="AN47">
            <v>1255.8417782326953</v>
          </cell>
          <cell r="AO47">
            <v>25000</v>
          </cell>
          <cell r="AP47">
            <v>139.82274806216708</v>
          </cell>
          <cell r="AT47">
            <v>700</v>
          </cell>
        </row>
        <row r="48">
          <cell r="A48">
            <v>1880</v>
          </cell>
          <cell r="B48">
            <v>3010805.304</v>
          </cell>
          <cell r="C48">
            <v>2484312.6576660518</v>
          </cell>
          <cell r="D48">
            <v>245264.6</v>
          </cell>
          <cell r="E48">
            <v>2340220.08</v>
          </cell>
          <cell r="F48">
            <v>57123</v>
          </cell>
          <cell r="J48">
            <v>31200</v>
          </cell>
          <cell r="K48">
            <v>165090.28394500003</v>
          </cell>
          <cell r="O48">
            <v>70000</v>
          </cell>
          <cell r="P48">
            <v>0</v>
          </cell>
          <cell r="Q48">
            <v>17776.294711697439</v>
          </cell>
          <cell r="R48">
            <v>83678.186447435844</v>
          </cell>
          <cell r="U48">
            <v>196044</v>
          </cell>
          <cell r="W48">
            <v>236656</v>
          </cell>
          <cell r="X48">
            <v>250000</v>
          </cell>
          <cell r="Z48">
            <v>12628.309991231956</v>
          </cell>
          <cell r="AA48">
            <v>9515.6732481818181</v>
          </cell>
          <cell r="AB48">
            <v>70</v>
          </cell>
          <cell r="AC48">
            <v>1730.7692307692298</v>
          </cell>
          <cell r="AD48">
            <v>81854.41</v>
          </cell>
          <cell r="AE48">
            <v>14638.838679584223</v>
          </cell>
          <cell r="AF48">
            <v>27610.700995577845</v>
          </cell>
          <cell r="AG48">
            <v>19909.256740356701</v>
          </cell>
          <cell r="AH48">
            <v>744.04934368183126</v>
          </cell>
          <cell r="AI48">
            <v>2862.7156805300474</v>
          </cell>
          <cell r="AJ48">
            <v>639.37629529539197</v>
          </cell>
          <cell r="AK48">
            <v>43258</v>
          </cell>
          <cell r="AL48">
            <v>458.26130022123652</v>
          </cell>
          <cell r="AM48">
            <v>26100</v>
          </cell>
          <cell r="AN48">
            <v>1545.4150812257999</v>
          </cell>
          <cell r="AO48">
            <v>25000</v>
          </cell>
          <cell r="AP48">
            <v>161.16226920091808</v>
          </cell>
          <cell r="AT48">
            <v>700</v>
          </cell>
        </row>
        <row r="49">
          <cell r="A49">
            <v>1881</v>
          </cell>
          <cell r="B49">
            <v>3547227.8362499997</v>
          </cell>
          <cell r="C49">
            <v>2671863.1498867171</v>
          </cell>
          <cell r="D49">
            <v>224277.3</v>
          </cell>
          <cell r="E49">
            <v>2156359.92</v>
          </cell>
          <cell r="F49">
            <v>100188</v>
          </cell>
          <cell r="J49">
            <v>159247.70000000001</v>
          </cell>
          <cell r="K49">
            <v>173072.16273400004</v>
          </cell>
          <cell r="O49">
            <v>72000</v>
          </cell>
          <cell r="P49">
            <v>0</v>
          </cell>
          <cell r="Q49">
            <v>18392.258305173338</v>
          </cell>
          <cell r="R49">
            <v>120498.90911808937</v>
          </cell>
          <cell r="U49">
            <v>339122</v>
          </cell>
          <cell r="W49">
            <v>283978</v>
          </cell>
          <cell r="X49">
            <v>250000</v>
          </cell>
          <cell r="Z49">
            <v>18185.116606278323</v>
          </cell>
          <cell r="AA49">
            <v>7603</v>
          </cell>
          <cell r="AB49">
            <v>73.5</v>
          </cell>
          <cell r="AC49">
            <v>1817.3076923076912</v>
          </cell>
          <cell r="AD49">
            <v>65253.4</v>
          </cell>
          <cell r="AE49">
            <v>16925.425281335276</v>
          </cell>
          <cell r="AF49">
            <v>28125.57954664011</v>
          </cell>
          <cell r="AG49">
            <v>23221.000507144599</v>
          </cell>
          <cell r="AH49">
            <v>765.08985112555354</v>
          </cell>
          <cell r="AI49">
            <v>2892.5648093894893</v>
          </cell>
          <cell r="AJ49">
            <v>745.73136862589513</v>
          </cell>
          <cell r="AK49">
            <v>28869.9</v>
          </cell>
          <cell r="AL49">
            <v>305.83840934063238</v>
          </cell>
          <cell r="AM49">
            <v>30263.999999999996</v>
          </cell>
          <cell r="AN49">
            <v>1031.3925482796412</v>
          </cell>
          <cell r="AO49">
            <v>25000</v>
          </cell>
          <cell r="AP49">
            <v>129.53681530390585</v>
          </cell>
          <cell r="AT49">
            <v>700</v>
          </cell>
        </row>
        <row r="50">
          <cell r="A50">
            <v>1882</v>
          </cell>
          <cell r="B50">
            <v>3188687.264</v>
          </cell>
          <cell r="C50">
            <v>2632449.145596433</v>
          </cell>
          <cell r="D50">
            <v>281243.2</v>
          </cell>
          <cell r="E50">
            <v>2046443.52</v>
          </cell>
          <cell r="F50">
            <v>111111</v>
          </cell>
          <cell r="J50">
            <v>83112.7</v>
          </cell>
          <cell r="K50">
            <v>181054.04152300005</v>
          </cell>
          <cell r="O50">
            <v>74000</v>
          </cell>
          <cell r="P50">
            <v>0</v>
          </cell>
          <cell r="Q50">
            <v>19584.796275489167</v>
          </cell>
          <cell r="R50">
            <v>120150.81405082479</v>
          </cell>
          <cell r="U50">
            <v>320844</v>
          </cell>
          <cell r="W50">
            <v>300456</v>
          </cell>
          <cell r="X50">
            <v>250000</v>
          </cell>
          <cell r="Z50">
            <v>18132.583770631878</v>
          </cell>
          <cell r="AA50">
            <v>8819.4470000000001</v>
          </cell>
          <cell r="AB50">
            <v>77</v>
          </cell>
          <cell r="AC50">
            <v>1903.8461538461527</v>
          </cell>
          <cell r="AD50">
            <v>66616</v>
          </cell>
          <cell r="AE50">
            <v>19569.176710279844</v>
          </cell>
          <cell r="AF50">
            <v>28640.458097702376</v>
          </cell>
          <cell r="AG50">
            <v>28805.746172040901</v>
          </cell>
          <cell r="AH50">
            <v>786.13035856927581</v>
          </cell>
          <cell r="AI50">
            <v>2922.4139382489311</v>
          </cell>
          <cell r="AJ50">
            <v>925.08281503877731</v>
          </cell>
          <cell r="AK50">
            <v>68133.5</v>
          </cell>
          <cell r="AL50">
            <v>721.7843242550191</v>
          </cell>
          <cell r="AM50">
            <v>27179.399999999998</v>
          </cell>
          <cell r="AN50">
            <v>2434.105562825328</v>
          </cell>
          <cell r="AO50">
            <v>25000</v>
          </cell>
          <cell r="AP50">
            <v>224.24333810810018</v>
          </cell>
          <cell r="AT50">
            <v>700</v>
          </cell>
        </row>
        <row r="51">
          <cell r="A51">
            <v>1883</v>
          </cell>
          <cell r="B51">
            <v>3731464.8865</v>
          </cell>
          <cell r="C51">
            <v>2986121.5876675346</v>
          </cell>
          <cell r="D51">
            <v>252617.5</v>
          </cell>
          <cell r="E51">
            <v>2358403.2200000002</v>
          </cell>
          <cell r="F51">
            <v>114642</v>
          </cell>
          <cell r="J51">
            <v>179475.20000000001</v>
          </cell>
          <cell r="K51">
            <v>189035.92031200006</v>
          </cell>
          <cell r="O51">
            <v>76000</v>
          </cell>
          <cell r="P51">
            <v>0</v>
          </cell>
          <cell r="Q51">
            <v>21452.790020678854</v>
          </cell>
          <cell r="R51">
            <v>126397.18664673922</v>
          </cell>
          <cell r="U51">
            <v>337380</v>
          </cell>
          <cell r="W51">
            <v>316220</v>
          </cell>
          <cell r="X51">
            <v>250000</v>
          </cell>
          <cell r="Z51">
            <v>19075.256321398672</v>
          </cell>
          <cell r="AA51">
            <v>6996.1072999999997</v>
          </cell>
          <cell r="AB51">
            <v>80.5</v>
          </cell>
          <cell r="AC51">
            <v>1990.3846153846141</v>
          </cell>
          <cell r="AD51">
            <v>55480.53</v>
          </cell>
          <cell r="AE51">
            <v>22625.882112425552</v>
          </cell>
          <cell r="AF51">
            <v>29155.336648764642</v>
          </cell>
          <cell r="AG51">
            <v>39442.947744102501</v>
          </cell>
          <cell r="AH51">
            <v>807.17086601299809</v>
          </cell>
          <cell r="AI51">
            <v>2952.263067108373</v>
          </cell>
          <cell r="AJ51">
            <v>1266.691475881895</v>
          </cell>
          <cell r="AK51">
            <v>82159.7</v>
          </cell>
          <cell r="AL51">
            <v>870.37336325735646</v>
          </cell>
          <cell r="AM51">
            <v>29099.999999999996</v>
          </cell>
          <cell r="AN51">
            <v>2935.1990255903497</v>
          </cell>
          <cell r="AO51">
            <v>25000</v>
          </cell>
          <cell r="AP51">
            <v>256.46980436225527</v>
          </cell>
          <cell r="AT51">
            <v>700</v>
          </cell>
        </row>
        <row r="52">
          <cell r="A52">
            <v>1884</v>
          </cell>
          <cell r="B52">
            <v>3583993.5444999998</v>
          </cell>
          <cell r="C52">
            <v>3006398.7198900129</v>
          </cell>
          <cell r="D52">
            <v>325776.2</v>
          </cell>
          <cell r="E52">
            <v>2198328</v>
          </cell>
          <cell r="F52">
            <v>108438</v>
          </cell>
          <cell r="J52">
            <v>217164.6</v>
          </cell>
          <cell r="K52">
            <v>197017.79910100007</v>
          </cell>
          <cell r="O52">
            <v>78000</v>
          </cell>
          <cell r="P52">
            <v>0</v>
          </cell>
          <cell r="Q52">
            <v>19539.799709432646</v>
          </cell>
          <cell r="R52">
            <v>129781.44424514488</v>
          </cell>
          <cell r="U52">
            <v>335815</v>
          </cell>
          <cell r="W52">
            <v>335285</v>
          </cell>
          <cell r="X52">
            <v>250000</v>
          </cell>
          <cell r="Z52">
            <v>19585.992223516903</v>
          </cell>
          <cell r="AA52">
            <v>8928.508248181819</v>
          </cell>
          <cell r="AB52">
            <v>84</v>
          </cell>
          <cell r="AC52">
            <v>2076.9230769230758</v>
          </cell>
          <cell r="AD52">
            <v>54882.5</v>
          </cell>
          <cell r="AE52">
            <v>26160.044898386419</v>
          </cell>
          <cell r="AF52">
            <v>29670.215199826907</v>
          </cell>
          <cell r="AG52">
            <v>33541.8867800648</v>
          </cell>
          <cell r="AH52">
            <v>828.21137345672037</v>
          </cell>
          <cell r="AI52">
            <v>2982.1121959678148</v>
          </cell>
          <cell r="AJ52">
            <v>1077.1817143320984</v>
          </cell>
          <cell r="AK52">
            <v>89089.9</v>
          </cell>
          <cell r="AL52">
            <v>943.78966689583285</v>
          </cell>
          <cell r="AM52">
            <v>31020.6</v>
          </cell>
          <cell r="AN52">
            <v>3182.7841103356232</v>
          </cell>
          <cell r="AO52">
            <v>25000</v>
          </cell>
          <cell r="AP52">
            <v>271.98754178448587</v>
          </cell>
          <cell r="AT52">
            <v>700</v>
          </cell>
        </row>
        <row r="53">
          <cell r="A53">
            <v>1885</v>
          </cell>
          <cell r="B53">
            <v>3026873.6132499999</v>
          </cell>
          <cell r="C53">
            <v>2584017.9383131601</v>
          </cell>
          <cell r="D53">
            <v>453155.9</v>
          </cell>
          <cell r="E53">
            <v>2050000</v>
          </cell>
          <cell r="F53">
            <v>132033</v>
          </cell>
          <cell r="J53">
            <v>221143.6</v>
          </cell>
          <cell r="K53">
            <v>204999.67789000008</v>
          </cell>
          <cell r="O53">
            <v>80000</v>
          </cell>
          <cell r="P53">
            <v>0</v>
          </cell>
          <cell r="Q53">
            <v>19160.522545972373</v>
          </cell>
          <cell r="R53">
            <v>162927.83009467227</v>
          </cell>
          <cell r="U53">
            <v>453679</v>
          </cell>
          <cell r="W53">
            <v>388821</v>
          </cell>
          <cell r="X53">
            <v>250000</v>
          </cell>
          <cell r="Z53">
            <v>24588.285573406338</v>
          </cell>
          <cell r="AA53">
            <v>8246.5737613636356</v>
          </cell>
          <cell r="AB53">
            <v>87.5</v>
          </cell>
          <cell r="AC53">
            <v>2163.4615384615372</v>
          </cell>
          <cell r="AD53">
            <v>63084.595000000001</v>
          </cell>
          <cell r="AE53">
            <v>30246.243911514375</v>
          </cell>
          <cell r="AF53">
            <v>30185.093750889173</v>
          </cell>
          <cell r="AG53">
            <v>29968.133999999998</v>
          </cell>
          <cell r="AH53">
            <v>849.25188090044264</v>
          </cell>
          <cell r="AI53">
            <v>3011.9613248272567</v>
          </cell>
          <cell r="AJ53">
            <v>962.4123463632917</v>
          </cell>
          <cell r="AK53">
            <v>101830</v>
          </cell>
          <cell r="AL53">
            <v>1078.7541772973441</v>
          </cell>
          <cell r="AM53">
            <v>32620</v>
          </cell>
          <cell r="AN53">
            <v>3637.9309658611865</v>
          </cell>
          <cell r="AO53">
            <v>26000</v>
          </cell>
          <cell r="AP53">
            <v>301.18566867128783</v>
          </cell>
          <cell r="AT53">
            <v>700</v>
          </cell>
        </row>
        <row r="54">
          <cell r="A54">
            <v>1886</v>
          </cell>
          <cell r="B54">
            <v>2592374.4087499999</v>
          </cell>
          <cell r="C54">
            <v>2764223.5847229213</v>
          </cell>
          <cell r="D54">
            <v>484234.5</v>
          </cell>
          <cell r="E54">
            <v>2361800</v>
          </cell>
          <cell r="F54">
            <v>122826</v>
          </cell>
          <cell r="J54">
            <v>82757.600000000006</v>
          </cell>
          <cell r="K54">
            <v>212981.55667900009</v>
          </cell>
          <cell r="O54">
            <v>82000</v>
          </cell>
          <cell r="P54">
            <v>0</v>
          </cell>
          <cell r="Q54">
            <v>19947.82776568782</v>
          </cell>
          <cell r="R54">
            <v>134790.14549078525</v>
          </cell>
          <cell r="U54">
            <v>328999</v>
          </cell>
          <cell r="W54">
            <v>368001</v>
          </cell>
          <cell r="X54">
            <v>250000</v>
          </cell>
          <cell r="Z54">
            <v>20341.881358651888</v>
          </cell>
          <cell r="AA54">
            <v>9845.85</v>
          </cell>
          <cell r="AB54">
            <v>91</v>
          </cell>
          <cell r="AC54">
            <v>2249.9999999999986</v>
          </cell>
          <cell r="AD54">
            <v>60560</v>
          </cell>
          <cell r="AE54">
            <v>34970.707210492918</v>
          </cell>
          <cell r="AF54">
            <v>30699.972301951439</v>
          </cell>
          <cell r="AG54">
            <v>28818.0777776992</v>
          </cell>
          <cell r="AH54">
            <v>870.29238834416492</v>
          </cell>
          <cell r="AI54">
            <v>3041.8104536866986</v>
          </cell>
          <cell r="AJ54">
            <v>925.47883867962298</v>
          </cell>
          <cell r="AK54">
            <v>156849.20000000001</v>
          </cell>
          <cell r="AL54">
            <v>1661.6098370396405</v>
          </cell>
          <cell r="AM54">
            <v>34220</v>
          </cell>
          <cell r="AN54">
            <v>5603.5211789311052</v>
          </cell>
          <cell r="AO54">
            <v>26000</v>
          </cell>
          <cell r="AP54">
            <v>429.93706742362212</v>
          </cell>
          <cell r="AT54">
            <v>700</v>
          </cell>
        </row>
        <row r="55">
          <cell r="A55">
            <v>1887</v>
          </cell>
          <cell r="B55">
            <v>2526565.3629999999</v>
          </cell>
          <cell r="C55">
            <v>3205084.2886476135</v>
          </cell>
          <cell r="D55">
            <v>509187.6</v>
          </cell>
          <cell r="E55">
            <v>2301300</v>
          </cell>
          <cell r="F55">
            <v>155166</v>
          </cell>
          <cell r="J55">
            <v>164013</v>
          </cell>
          <cell r="K55">
            <v>220963.43546799995</v>
          </cell>
          <cell r="O55">
            <v>84000</v>
          </cell>
          <cell r="P55">
            <v>0</v>
          </cell>
          <cell r="Q55">
            <v>19334.960188105768</v>
          </cell>
          <cell r="R55">
            <v>159904.55997342992</v>
          </cell>
          <cell r="U55">
            <v>414373</v>
          </cell>
          <cell r="W55">
            <v>412493</v>
          </cell>
          <cell r="X55">
            <v>250000</v>
          </cell>
          <cell r="Z55">
            <v>24132.02816751405</v>
          </cell>
          <cell r="AA55">
            <v>10640.91909090909</v>
          </cell>
          <cell r="AB55">
            <v>94.5</v>
          </cell>
          <cell r="AC55">
            <v>2336.5384615384601</v>
          </cell>
          <cell r="AD55">
            <v>93364.595000000001</v>
          </cell>
          <cell r="AE55">
            <v>40433.131676771911</v>
          </cell>
          <cell r="AF55">
            <v>31214.850853013704</v>
          </cell>
          <cell r="AG55">
            <v>31658.509343266702</v>
          </cell>
          <cell r="AH55">
            <v>891.3328957878872</v>
          </cell>
          <cell r="AI55">
            <v>3071.6595825461404</v>
          </cell>
          <cell r="AJ55">
            <v>1016.6979452046464</v>
          </cell>
          <cell r="AK55">
            <v>190245.7</v>
          </cell>
          <cell r="AL55">
            <v>2015.4015868394124</v>
          </cell>
          <cell r="AM55">
            <v>35821.541165354327</v>
          </cell>
          <cell r="AN55">
            <v>6796.6289222423411</v>
          </cell>
          <cell r="AO55">
            <v>26000</v>
          </cell>
          <cell r="AP55">
            <v>507.7741720787111</v>
          </cell>
          <cell r="AT55">
            <v>700</v>
          </cell>
        </row>
        <row r="56">
          <cell r="A56">
            <v>1888</v>
          </cell>
          <cell r="B56">
            <v>3149088.21325</v>
          </cell>
          <cell r="C56">
            <v>3170248.2577476818</v>
          </cell>
          <cell r="D56">
            <v>473092.3</v>
          </cell>
          <cell r="E56">
            <v>2786100</v>
          </cell>
          <cell r="F56">
            <v>137115</v>
          </cell>
          <cell r="J56">
            <v>169703.3</v>
          </cell>
          <cell r="K56">
            <v>213343.00603449997</v>
          </cell>
          <cell r="O56">
            <v>88000</v>
          </cell>
          <cell r="P56">
            <v>0</v>
          </cell>
          <cell r="Q56">
            <v>21087.742061054483</v>
          </cell>
          <cell r="R56">
            <v>140346.77415711989</v>
          </cell>
          <cell r="U56">
            <v>325770</v>
          </cell>
          <cell r="W56">
            <v>399963</v>
          </cell>
          <cell r="X56">
            <v>250000</v>
          </cell>
          <cell r="Z56">
            <v>21180.461068415541</v>
          </cell>
          <cell r="AA56">
            <v>13126.659</v>
          </cell>
          <cell r="AB56">
            <v>98</v>
          </cell>
          <cell r="AC56">
            <v>2423.0769230769215</v>
          </cell>
          <cell r="AD56">
            <v>90840</v>
          </cell>
          <cell r="AE56">
            <v>46748.78684468368</v>
          </cell>
          <cell r="AF56">
            <v>31729.72940407597</v>
          </cell>
          <cell r="AG56">
            <v>35228.487242410098</v>
          </cell>
          <cell r="AH56">
            <v>912.37340323160947</v>
          </cell>
          <cell r="AI56">
            <v>3101.5087114055823</v>
          </cell>
          <cell r="AJ56">
            <v>1131.3460846710441</v>
          </cell>
          <cell r="AK56">
            <v>272837.3</v>
          </cell>
          <cell r="AL56">
            <v>2890.3503593982978</v>
          </cell>
          <cell r="AM56">
            <v>25724.399999999998</v>
          </cell>
          <cell r="AN56">
            <v>9747.2578052829049</v>
          </cell>
          <cell r="AO56">
            <v>26000</v>
          </cell>
          <cell r="AP56">
            <v>702.48549128361026</v>
          </cell>
          <cell r="AT56">
            <v>700</v>
          </cell>
        </row>
        <row r="57">
          <cell r="A57">
            <v>1889</v>
          </cell>
          <cell r="B57">
            <v>2409836.5940000005</v>
          </cell>
          <cell r="C57">
            <v>3117008.2285117158</v>
          </cell>
          <cell r="D57">
            <v>437413.4</v>
          </cell>
          <cell r="E57">
            <v>2987600</v>
          </cell>
          <cell r="F57">
            <v>79137.100000000006</v>
          </cell>
          <cell r="J57">
            <v>132097.20000000001</v>
          </cell>
          <cell r="K57">
            <v>205722.57660099998</v>
          </cell>
          <cell r="O57">
            <v>91000</v>
          </cell>
          <cell r="P57">
            <v>0</v>
          </cell>
          <cell r="Q57">
            <v>17546.873033091393</v>
          </cell>
          <cell r="R57">
            <v>156004.6059790767</v>
          </cell>
          <cell r="U57">
            <v>373429</v>
          </cell>
          <cell r="W57">
            <v>433271</v>
          </cell>
          <cell r="X57">
            <v>250000</v>
          </cell>
          <cell r="Z57">
            <v>23543.465842215897</v>
          </cell>
          <cell r="AA57">
            <v>13165.351276727273</v>
          </cell>
          <cell r="AB57">
            <v>101.5</v>
          </cell>
          <cell r="AC57">
            <v>2509.6153846153829</v>
          </cell>
          <cell r="AD57">
            <v>97149.595000000001</v>
          </cell>
          <cell r="AE57">
            <v>54050.947349823269</v>
          </cell>
          <cell r="AF57">
            <v>32244.607955138235</v>
          </cell>
          <cell r="AG57">
            <v>35533.836379988701</v>
          </cell>
          <cell r="AH57">
            <v>933.41391067533175</v>
          </cell>
          <cell r="AI57">
            <v>3131.3578402650242</v>
          </cell>
          <cell r="AJ57">
            <v>1141.1522267537321</v>
          </cell>
          <cell r="AK57">
            <v>251219.8</v>
          </cell>
          <cell r="AL57">
            <v>2661.3415365786441</v>
          </cell>
          <cell r="AM57">
            <v>25899</v>
          </cell>
          <cell r="AN57">
            <v>8974.9611082927822</v>
          </cell>
          <cell r="AO57">
            <v>26000</v>
          </cell>
          <cell r="AP57">
            <v>652.05437519599161</v>
          </cell>
          <cell r="AT57">
            <v>700</v>
          </cell>
        </row>
        <row r="58">
          <cell r="A58">
            <v>1890</v>
          </cell>
          <cell r="B58">
            <v>2854214.8452500002</v>
          </cell>
          <cell r="C58">
            <v>2825414.7603260395</v>
          </cell>
          <cell r="D58">
            <v>401734.7</v>
          </cell>
          <cell r="E58">
            <v>2435100</v>
          </cell>
          <cell r="F58">
            <v>113598</v>
          </cell>
          <cell r="J58">
            <v>205439.4</v>
          </cell>
          <cell r="K58">
            <v>198102.14716749999</v>
          </cell>
          <cell r="O58">
            <v>94000</v>
          </cell>
          <cell r="P58">
            <v>0</v>
          </cell>
          <cell r="Q58">
            <v>18882.470033828347</v>
          </cell>
          <cell r="R58">
            <v>132875.62262083005</v>
          </cell>
          <cell r="U58">
            <v>289600</v>
          </cell>
          <cell r="W58">
            <v>397500</v>
          </cell>
          <cell r="X58">
            <v>250000</v>
          </cell>
          <cell r="Z58">
            <v>20052.950762596432</v>
          </cell>
          <cell r="AA58">
            <v>15524.590909090908</v>
          </cell>
          <cell r="AB58">
            <v>105</v>
          </cell>
          <cell r="AC58">
            <v>2596.1538461538444</v>
          </cell>
          <cell r="AD58">
            <v>79787.8</v>
          </cell>
          <cell r="AE58">
            <v>62493.70532586566</v>
          </cell>
          <cell r="AF58">
            <v>32759.486506200501</v>
          </cell>
          <cell r="AG58">
            <v>39438.317741032901</v>
          </cell>
          <cell r="AH58">
            <v>954.45441811905403</v>
          </cell>
          <cell r="AI58">
            <v>3161.206969124466</v>
          </cell>
          <cell r="AJ58">
            <v>1266.5427855390833</v>
          </cell>
          <cell r="AK58">
            <v>284413</v>
          </cell>
          <cell r="AL58">
            <v>3012.9795917477122</v>
          </cell>
          <cell r="AM58">
            <v>21475.8</v>
          </cell>
          <cell r="AN58">
            <v>10000</v>
          </cell>
          <cell r="AO58">
            <v>26000</v>
          </cell>
          <cell r="AP58">
            <v>719.8528209405473</v>
          </cell>
          <cell r="AT58">
            <v>700</v>
          </cell>
        </row>
        <row r="59">
          <cell r="A59">
            <v>1891</v>
          </cell>
          <cell r="B59">
            <v>3065786.2662499999</v>
          </cell>
          <cell r="C59">
            <v>2958221.1121115959</v>
          </cell>
          <cell r="D59">
            <v>366055.9</v>
          </cell>
          <cell r="E59">
            <v>2427100</v>
          </cell>
          <cell r="F59">
            <v>56314</v>
          </cell>
          <cell r="J59">
            <v>45620.1</v>
          </cell>
          <cell r="K59">
            <v>190481.71773400001</v>
          </cell>
          <cell r="O59">
            <v>97000</v>
          </cell>
          <cell r="P59">
            <v>0</v>
          </cell>
          <cell r="Q59">
            <v>20368.792078677514</v>
          </cell>
          <cell r="R59">
            <v>95223.339511711136</v>
          </cell>
          <cell r="U59">
            <v>115861</v>
          </cell>
          <cell r="W59">
            <v>376539</v>
          </cell>
          <cell r="X59">
            <v>250000</v>
          </cell>
          <cell r="Z59">
            <v>14370.64904017244</v>
          </cell>
          <cell r="AA59">
            <v>18128.377272727274</v>
          </cell>
          <cell r="AB59">
            <v>108.5</v>
          </cell>
          <cell r="AC59">
            <v>2682.6923076923058</v>
          </cell>
          <cell r="AD59">
            <v>83413.83</v>
          </cell>
          <cell r="AE59">
            <v>72255.222097765873</v>
          </cell>
          <cell r="AF59">
            <v>33274.365057262767</v>
          </cell>
          <cell r="AG59">
            <v>37725.063834877401</v>
          </cell>
          <cell r="AH59">
            <v>975.4949255627763</v>
          </cell>
          <cell r="AI59">
            <v>3191.0560979839079</v>
          </cell>
          <cell r="AJ59">
            <v>1211.5224525500762</v>
          </cell>
          <cell r="AK59">
            <v>405841.2</v>
          </cell>
          <cell r="AL59">
            <v>4299.3507789390842</v>
          </cell>
          <cell r="AM59">
            <v>27354</v>
          </cell>
          <cell r="AN59">
            <v>9742.9670000000006</v>
          </cell>
          <cell r="AO59">
            <v>26000</v>
          </cell>
          <cell r="AP59">
            <v>1019.9040102500509</v>
          </cell>
          <cell r="AT59">
            <v>700</v>
          </cell>
        </row>
        <row r="60">
          <cell r="A60">
            <v>1892</v>
          </cell>
          <cell r="B60">
            <v>3003342.8004999999</v>
          </cell>
          <cell r="C60">
            <v>3362775.3394718789</v>
          </cell>
          <cell r="D60">
            <v>329439.5</v>
          </cell>
          <cell r="E60">
            <v>2994100</v>
          </cell>
          <cell r="F60">
            <v>71550.600000000006</v>
          </cell>
          <cell r="J60">
            <v>94044.800000000003</v>
          </cell>
          <cell r="K60">
            <v>182861.28830050002</v>
          </cell>
          <cell r="O60">
            <v>100000</v>
          </cell>
          <cell r="P60">
            <v>0</v>
          </cell>
          <cell r="Q60">
            <v>20894.137636856249</v>
          </cell>
          <cell r="R60">
            <v>77489.829696065499</v>
          </cell>
          <cell r="U60">
            <v>71710</v>
          </cell>
          <cell r="W60">
            <v>328990</v>
          </cell>
          <cell r="X60">
            <v>250000</v>
          </cell>
          <cell r="Z60">
            <v>11694.392913072901</v>
          </cell>
          <cell r="AA60">
            <v>15526.772727272728</v>
          </cell>
          <cell r="AB60">
            <v>112</v>
          </cell>
          <cell r="AC60">
            <v>2769.2307692307672</v>
          </cell>
          <cell r="AD60">
            <v>95885.404999999999</v>
          </cell>
          <cell r="AE60">
            <v>83541.487789436898</v>
          </cell>
          <cell r="AF60">
            <v>33789.243608325036</v>
          </cell>
          <cell r="AG60">
            <v>43949.898691102397</v>
          </cell>
          <cell r="AH60">
            <v>996.53543300649858</v>
          </cell>
          <cell r="AI60">
            <v>3220.9052268433497</v>
          </cell>
          <cell r="AJ60">
            <v>1411.4300583991258</v>
          </cell>
          <cell r="AK60">
            <v>286687</v>
          </cell>
          <cell r="AL60">
            <v>3037.0696143262662</v>
          </cell>
          <cell r="AM60">
            <v>24385.8</v>
          </cell>
          <cell r="AN60">
            <v>9485.9339999999993</v>
          </cell>
          <cell r="AO60">
            <v>26000</v>
          </cell>
          <cell r="AP60">
            <v>740.04175005623506</v>
          </cell>
          <cell r="AT60">
            <v>700</v>
          </cell>
        </row>
        <row r="61">
          <cell r="A61">
            <v>1893</v>
          </cell>
          <cell r="B61">
            <v>5176607.5274999999</v>
          </cell>
          <cell r="C61">
            <v>3458026.5611451128</v>
          </cell>
          <cell r="D61">
            <v>310781.2</v>
          </cell>
          <cell r="E61">
            <v>2161600</v>
          </cell>
          <cell r="F61">
            <v>99908</v>
          </cell>
          <cell r="J61">
            <v>249957</v>
          </cell>
          <cell r="K61">
            <v>175240.85886700003</v>
          </cell>
          <cell r="O61">
            <v>103000</v>
          </cell>
          <cell r="P61">
            <v>0</v>
          </cell>
          <cell r="Q61">
            <v>23946.975167648561</v>
          </cell>
          <cell r="R61">
            <v>45329.713203787753</v>
          </cell>
          <cell r="U61">
            <v>89359</v>
          </cell>
          <cell r="W61">
            <v>145041</v>
          </cell>
          <cell r="X61">
            <v>250000</v>
          </cell>
          <cell r="Z61">
            <v>6840.9425975150689</v>
          </cell>
          <cell r="AA61">
            <v>15991.840909090908</v>
          </cell>
          <cell r="AB61">
            <v>115.5</v>
          </cell>
          <cell r="AC61">
            <v>2855.7692307692287</v>
          </cell>
          <cell r="AD61">
            <v>78296.510000000009</v>
          </cell>
          <cell r="AE61">
            <v>96590.668182146939</v>
          </cell>
          <cell r="AF61">
            <v>34304.122159387305</v>
          </cell>
          <cell r="AG61">
            <v>38952.062439085297</v>
          </cell>
          <cell r="AH61">
            <v>1017.5759404502209</v>
          </cell>
          <cell r="AI61">
            <v>3250.7543557027916</v>
          </cell>
          <cell r="AJ61">
            <v>1250.9269281727561</v>
          </cell>
          <cell r="AK61">
            <v>393713.2</v>
          </cell>
          <cell r="AL61">
            <v>4170.8706585201289</v>
          </cell>
          <cell r="AM61">
            <v>27935.999999999996</v>
          </cell>
          <cell r="AN61">
            <v>14000</v>
          </cell>
          <cell r="AO61">
            <v>26000</v>
          </cell>
          <cell r="AP61">
            <v>992.75938990416239</v>
          </cell>
          <cell r="AT61">
            <v>700</v>
          </cell>
        </row>
        <row r="62">
          <cell r="A62">
            <v>1894</v>
          </cell>
          <cell r="B62">
            <v>4006778.1067499998</v>
          </cell>
          <cell r="C62">
            <v>3439757.6087715714</v>
          </cell>
          <cell r="D62">
            <v>292122.8</v>
          </cell>
          <cell r="E62">
            <v>2179000</v>
          </cell>
          <cell r="F62">
            <v>94832.5</v>
          </cell>
          <cell r="J62">
            <v>210234.6</v>
          </cell>
          <cell r="K62">
            <v>167620.42943350004</v>
          </cell>
          <cell r="O62">
            <v>106000</v>
          </cell>
          <cell r="P62">
            <v>0</v>
          </cell>
          <cell r="Q62">
            <v>19964.665194916292</v>
          </cell>
          <cell r="R62">
            <v>74985.479073245311</v>
          </cell>
          <cell r="U62">
            <v>133128</v>
          </cell>
          <cell r="W62">
            <v>254622</v>
          </cell>
          <cell r="X62">
            <v>250000</v>
          </cell>
          <cell r="Z62">
            <v>11316.448345505409</v>
          </cell>
          <cell r="AA62">
            <v>18131.363166666666</v>
          </cell>
          <cell r="AB62">
            <v>119</v>
          </cell>
          <cell r="AC62">
            <v>2942.3076923076901</v>
          </cell>
          <cell r="AD62">
            <v>95866.48000000001</v>
          </cell>
          <cell r="AE62">
            <v>111678.13055219829</v>
          </cell>
          <cell r="AF62">
            <v>34819.000710449574</v>
          </cell>
          <cell r="AG62">
            <v>41586.470424839397</v>
          </cell>
          <cell r="AH62">
            <v>1038.6164478939431</v>
          </cell>
          <cell r="AI62">
            <v>3280.6034845622335</v>
          </cell>
          <cell r="AJ62">
            <v>1335.5296855832707</v>
          </cell>
          <cell r="AK62">
            <v>364247.9</v>
          </cell>
          <cell r="AL62">
            <v>3858.7247736107761</v>
          </cell>
          <cell r="AM62">
            <v>20719.199999999997</v>
          </cell>
          <cell r="AN62">
            <v>17000</v>
          </cell>
          <cell r="AO62">
            <v>26000</v>
          </cell>
          <cell r="AP62">
            <v>906.424756978407</v>
          </cell>
          <cell r="AT62">
            <v>700</v>
          </cell>
        </row>
        <row r="63">
          <cell r="A63">
            <v>1895</v>
          </cell>
          <cell r="B63">
            <v>2734742.5812499998</v>
          </cell>
          <cell r="C63">
            <v>3269797.6114552696</v>
          </cell>
          <cell r="D63">
            <v>321989.5</v>
          </cell>
          <cell r="E63">
            <v>2138300</v>
          </cell>
          <cell r="F63">
            <v>82233.400000000009</v>
          </cell>
          <cell r="J63">
            <v>155194.30000000002</v>
          </cell>
          <cell r="K63">
            <v>160000</v>
          </cell>
          <cell r="O63">
            <v>88800</v>
          </cell>
          <cell r="P63">
            <v>0</v>
          </cell>
          <cell r="Q63">
            <v>17175.859444921825</v>
          </cell>
          <cell r="R63">
            <v>106671.79950174627</v>
          </cell>
          <cell r="U63">
            <v>191033</v>
          </cell>
          <cell r="W63">
            <v>360567</v>
          </cell>
          <cell r="X63">
            <v>250000</v>
          </cell>
          <cell r="Z63">
            <v>16098.39563476669</v>
          </cell>
          <cell r="AA63">
            <v>20625.233776363635</v>
          </cell>
          <cell r="AB63">
            <v>122.5</v>
          </cell>
          <cell r="AC63">
            <v>3028.8461538461515</v>
          </cell>
          <cell r="AD63">
            <v>67986.17</v>
          </cell>
          <cell r="AE63">
            <v>129194.45734000001</v>
          </cell>
          <cell r="AF63">
            <v>35333.879261511844</v>
          </cell>
          <cell r="AG63">
            <v>44708.304047142199</v>
          </cell>
          <cell r="AH63">
            <v>1059.6569553376655</v>
          </cell>
          <cell r="AI63">
            <v>3310.4526134216753</v>
          </cell>
          <cell r="AJ63">
            <v>1435.7858850982707</v>
          </cell>
          <cell r="AK63">
            <v>379769.3</v>
          </cell>
          <cell r="AL63">
            <v>4023.1534791739987</v>
          </cell>
          <cell r="AM63">
            <v>24676.799999999999</v>
          </cell>
          <cell r="AN63">
            <v>20000</v>
          </cell>
          <cell r="AO63">
            <v>22000</v>
          </cell>
          <cell r="AP63">
            <v>952.39118581430466</v>
          </cell>
          <cell r="AT63">
            <v>700</v>
          </cell>
        </row>
        <row r="64">
          <cell r="A64">
            <v>1896</v>
          </cell>
          <cell r="B64">
            <v>4641921.4147499995</v>
          </cell>
          <cell r="C64">
            <v>3248365.0477148267</v>
          </cell>
          <cell r="D64">
            <v>351989.5</v>
          </cell>
          <cell r="E64">
            <v>1512896.8</v>
          </cell>
          <cell r="F64">
            <v>78611.8</v>
          </cell>
          <cell r="J64">
            <v>362266.8</v>
          </cell>
          <cell r="K64">
            <v>215000</v>
          </cell>
          <cell r="O64">
            <v>127000</v>
          </cell>
          <cell r="P64">
            <v>0</v>
          </cell>
          <cell r="Q64">
            <v>21382.156107957657</v>
          </cell>
          <cell r="R64">
            <v>120556.92496263346</v>
          </cell>
          <cell r="U64">
            <v>141607</v>
          </cell>
          <cell r="W64">
            <v>481793</v>
          </cell>
          <cell r="X64">
            <v>250000</v>
          </cell>
          <cell r="Z64">
            <v>18193.872078886066</v>
          </cell>
          <cell r="AA64">
            <v>22409</v>
          </cell>
          <cell r="AB64">
            <v>126</v>
          </cell>
          <cell r="AC64">
            <v>3115.384615384613</v>
          </cell>
          <cell r="AD64">
            <v>62634.18</v>
          </cell>
          <cell r="AE64">
            <v>133977.99254060996</v>
          </cell>
          <cell r="AF64">
            <v>35848.757812574113</v>
          </cell>
          <cell r="AG64">
            <v>48402.426819512402</v>
          </cell>
          <cell r="AH64">
            <v>1080.6974627813879</v>
          </cell>
          <cell r="AI64">
            <v>3340.3017422811172</v>
          </cell>
          <cell r="AJ64">
            <v>1554.4208780247864</v>
          </cell>
          <cell r="AK64">
            <v>434653.2</v>
          </cell>
          <cell r="AL64">
            <v>4604.5758143539033</v>
          </cell>
          <cell r="AM64">
            <v>25840.799999999999</v>
          </cell>
          <cell r="AN64">
            <v>15000</v>
          </cell>
          <cell r="AO64">
            <v>22000</v>
          </cell>
          <cell r="AP64">
            <v>1084.450187637412</v>
          </cell>
          <cell r="AT64">
            <v>700</v>
          </cell>
        </row>
        <row r="65">
          <cell r="A65">
            <v>1897</v>
          </cell>
          <cell r="B65">
            <v>3347242.7415</v>
          </cell>
          <cell r="C65">
            <v>3181065.4862854625</v>
          </cell>
          <cell r="D65">
            <v>381989.5</v>
          </cell>
          <cell r="E65">
            <v>1541058.9</v>
          </cell>
          <cell r="F65">
            <v>61883.4</v>
          </cell>
          <cell r="J65">
            <v>189650.09999999998</v>
          </cell>
          <cell r="K65">
            <v>120000</v>
          </cell>
          <cell r="O65">
            <v>101500</v>
          </cell>
          <cell r="P65">
            <v>0</v>
          </cell>
          <cell r="Q65">
            <v>17944.946940149694</v>
          </cell>
          <cell r="R65">
            <v>86172.867762832015</v>
          </cell>
          <cell r="U65">
            <v>114376</v>
          </cell>
          <cell r="W65">
            <v>331224</v>
          </cell>
          <cell r="X65">
            <v>254545.45454545453</v>
          </cell>
          <cell r="Z65">
            <v>13004.795313364823</v>
          </cell>
          <cell r="AA65">
            <v>23337.37727272727</v>
          </cell>
          <cell r="AB65">
            <v>129.5</v>
          </cell>
          <cell r="AC65">
            <v>3201.9230769230744</v>
          </cell>
          <cell r="AD65">
            <v>57600.130000000005</v>
          </cell>
          <cell r="AE65">
            <v>136363.63636363638</v>
          </cell>
          <cell r="AF65">
            <v>36363.636363636368</v>
          </cell>
          <cell r="AG65">
            <v>52773.868568237398</v>
          </cell>
          <cell r="AH65">
            <v>1101.7379702251103</v>
          </cell>
          <cell r="AI65">
            <v>3370.150871140559</v>
          </cell>
          <cell r="AJ65">
            <v>1694.8076471970303</v>
          </cell>
          <cell r="AK65">
            <v>436775.8</v>
          </cell>
          <cell r="AL65">
            <v>4627.0619541627157</v>
          </cell>
          <cell r="AM65">
            <v>20020.8</v>
          </cell>
          <cell r="AN65">
            <v>18000</v>
          </cell>
          <cell r="AO65">
            <v>22000</v>
          </cell>
          <cell r="AP65">
            <v>1075.5556622301808</v>
          </cell>
          <cell r="AT65">
            <v>700</v>
          </cell>
        </row>
        <row r="66">
          <cell r="A66">
            <v>1898</v>
          </cell>
          <cell r="B66">
            <v>3304029.36925</v>
          </cell>
          <cell r="C66">
            <v>3168475.9003949263</v>
          </cell>
          <cell r="D66">
            <v>411989.5</v>
          </cell>
          <cell r="E66">
            <v>2000402.5</v>
          </cell>
          <cell r="F66">
            <v>151951.6</v>
          </cell>
          <cell r="J66">
            <v>89100.099999999991</v>
          </cell>
          <cell r="K66">
            <v>165100</v>
          </cell>
          <cell r="O66">
            <v>85500</v>
          </cell>
          <cell r="P66">
            <v>0</v>
          </cell>
          <cell r="Q66">
            <v>19995.237024572911</v>
          </cell>
          <cell r="R66">
            <v>99883.945690086926</v>
          </cell>
          <cell r="U66">
            <v>109739</v>
          </cell>
          <cell r="W66">
            <v>406761</v>
          </cell>
          <cell r="X66">
            <v>248670.1409090909</v>
          </cell>
          <cell r="Z66">
            <v>15074.005339660976</v>
          </cell>
          <cell r="AA66">
            <v>18589.768181818181</v>
          </cell>
          <cell r="AB66">
            <v>133</v>
          </cell>
          <cell r="AC66">
            <v>3288.4615384615358</v>
          </cell>
          <cell r="AD66">
            <v>133080.6</v>
          </cell>
          <cell r="AE66">
            <v>130000</v>
          </cell>
          <cell r="AF66">
            <v>36869.565217391311</v>
          </cell>
          <cell r="AG66">
            <v>57953.216010513301</v>
          </cell>
          <cell r="AH66">
            <v>1122.7784776688327</v>
          </cell>
          <cell r="AI66">
            <v>3400</v>
          </cell>
          <cell r="AJ66">
            <v>1861.1399228252515</v>
          </cell>
          <cell r="AK66">
            <v>522170</v>
          </cell>
          <cell r="AL66">
            <v>5531.7005672135347</v>
          </cell>
          <cell r="AM66">
            <v>25724.399999999998</v>
          </cell>
          <cell r="AN66">
            <v>21000</v>
          </cell>
          <cell r="AO66">
            <v>22000</v>
          </cell>
          <cell r="AP66">
            <v>1281.5755131555143</v>
          </cell>
          <cell r="AT66">
            <v>700</v>
          </cell>
        </row>
        <row r="67">
          <cell r="A67">
            <v>1899</v>
          </cell>
          <cell r="B67">
            <v>4895047.5667721666</v>
          </cell>
          <cell r="C67">
            <v>3109378.310514993</v>
          </cell>
          <cell r="D67">
            <v>466648</v>
          </cell>
          <cell r="E67">
            <v>2114799.1</v>
          </cell>
          <cell r="F67">
            <v>80181.3</v>
          </cell>
          <cell r="J67">
            <v>110000</v>
          </cell>
          <cell r="K67">
            <v>125400</v>
          </cell>
          <cell r="O67">
            <v>86800</v>
          </cell>
          <cell r="P67">
            <v>0</v>
          </cell>
          <cell r="Q67">
            <v>23216.456213199664</v>
          </cell>
          <cell r="R67">
            <v>76948.348480320594</v>
          </cell>
          <cell r="U67">
            <v>168712</v>
          </cell>
          <cell r="W67">
            <v>229188</v>
          </cell>
          <cell r="X67">
            <v>242794.82727272727</v>
          </cell>
          <cell r="Z67">
            <v>11612.675168733984</v>
          </cell>
          <cell r="AA67">
            <v>17855.677272727273</v>
          </cell>
          <cell r="AB67">
            <v>136.5</v>
          </cell>
          <cell r="AC67">
            <v>3374.9999999999973</v>
          </cell>
          <cell r="AD67">
            <v>72062.615000000005</v>
          </cell>
          <cell r="AE67">
            <v>120000</v>
          </cell>
          <cell r="AF67">
            <v>37375.494071146255</v>
          </cell>
          <cell r="AG67">
            <v>64103.624150555603</v>
          </cell>
          <cell r="AH67">
            <v>1143.8189851125551</v>
          </cell>
          <cell r="AI67">
            <v>5200</v>
          </cell>
          <cell r="AJ67">
            <v>2058.6573501415469</v>
          </cell>
          <cell r="AK67">
            <v>464800.7</v>
          </cell>
          <cell r="AL67">
            <v>4923.9487060368228</v>
          </cell>
          <cell r="AM67">
            <v>25782.6</v>
          </cell>
          <cell r="AN67">
            <v>17000</v>
          </cell>
          <cell r="AO67">
            <v>22000</v>
          </cell>
          <cell r="AP67">
            <v>1146.0188865005382</v>
          </cell>
          <cell r="AT67">
            <v>700</v>
          </cell>
        </row>
        <row r="68">
          <cell r="A68">
            <v>1900</v>
          </cell>
          <cell r="B68">
            <v>6892335.8706632294</v>
          </cell>
          <cell r="C68">
            <v>3164314.9081953261</v>
          </cell>
          <cell r="D68">
            <v>521306</v>
          </cell>
          <cell r="E68">
            <v>2282255.9</v>
          </cell>
          <cell r="F68">
            <v>164280.90000000002</v>
          </cell>
          <cell r="J68">
            <v>130000</v>
          </cell>
          <cell r="K68">
            <v>77000</v>
          </cell>
          <cell r="O68">
            <v>210300</v>
          </cell>
          <cell r="P68">
            <v>0</v>
          </cell>
          <cell r="Q68">
            <v>29073.267905843495</v>
          </cell>
          <cell r="R68">
            <v>192900</v>
          </cell>
          <cell r="U68">
            <v>157226</v>
          </cell>
          <cell r="W68">
            <v>374974</v>
          </cell>
          <cell r="X68">
            <v>236919.51363636364</v>
          </cell>
          <cell r="Z68">
            <v>17732.715701332971</v>
          </cell>
          <cell r="AA68">
            <v>14919.372727272728</v>
          </cell>
          <cell r="AB68">
            <v>140</v>
          </cell>
          <cell r="AC68">
            <v>3461.5384615384587</v>
          </cell>
          <cell r="AD68">
            <v>91790.035000000003</v>
          </cell>
          <cell r="AE68">
            <v>115100</v>
          </cell>
          <cell r="AF68">
            <v>37881.422924901199</v>
          </cell>
          <cell r="AG68">
            <v>71429.967927565798</v>
          </cell>
          <cell r="AH68">
            <v>1164.8594925562775</v>
          </cell>
          <cell r="AI68">
            <v>5200</v>
          </cell>
          <cell r="AJ68">
            <v>2293.9393902143952</v>
          </cell>
          <cell r="AK68">
            <v>544417.9</v>
          </cell>
          <cell r="AL68">
            <v>5767.3876443135405</v>
          </cell>
          <cell r="AM68">
            <v>21475.8</v>
          </cell>
          <cell r="AN68">
            <v>20000</v>
          </cell>
          <cell r="AO68">
            <v>22000</v>
          </cell>
          <cell r="AP68">
            <v>1329.7235425075869</v>
          </cell>
          <cell r="AT68">
            <v>700</v>
          </cell>
        </row>
        <row r="69">
          <cell r="A69">
            <v>1901</v>
          </cell>
          <cell r="B69">
            <v>5920023.3500512969</v>
          </cell>
          <cell r="C69">
            <v>3167580.6337301042</v>
          </cell>
          <cell r="D69">
            <v>575964.5</v>
          </cell>
          <cell r="E69">
            <v>2239864.2999999998</v>
          </cell>
          <cell r="F69">
            <v>172533</v>
          </cell>
          <cell r="G69">
            <v>17181.81818181818</v>
          </cell>
          <cell r="J69">
            <v>150000</v>
          </cell>
          <cell r="K69">
            <v>99000</v>
          </cell>
          <cell r="O69">
            <v>120000</v>
          </cell>
          <cell r="P69">
            <v>0</v>
          </cell>
          <cell r="Q69">
            <v>29248.428955163054</v>
          </cell>
          <cell r="R69">
            <v>164533.33333333334</v>
          </cell>
          <cell r="U69">
            <v>230291</v>
          </cell>
          <cell r="W69">
            <v>138061</v>
          </cell>
          <cell r="X69">
            <v>231044.2</v>
          </cell>
          <cell r="Z69">
            <v>13032.018873211087</v>
          </cell>
          <cell r="AA69">
            <v>25493.18181818182</v>
          </cell>
          <cell r="AB69">
            <v>143.5</v>
          </cell>
          <cell r="AC69">
            <v>3548.0769230769201</v>
          </cell>
          <cell r="AD69">
            <v>93394.875</v>
          </cell>
          <cell r="AE69">
            <v>184400</v>
          </cell>
          <cell r="AF69">
            <v>38387.351778656142</v>
          </cell>
          <cell r="AG69">
            <v>80407.327048820298</v>
          </cell>
          <cell r="AH69">
            <v>1185.9000000000001</v>
          </cell>
          <cell r="AI69">
            <v>7000</v>
          </cell>
          <cell r="AJ69">
            <v>2582.243001511396</v>
          </cell>
          <cell r="AK69">
            <v>556303.19999999995</v>
          </cell>
          <cell r="AL69">
            <v>5893.2966792092693</v>
          </cell>
          <cell r="AM69">
            <v>21936.089249999997</v>
          </cell>
          <cell r="AN69">
            <v>29800</v>
          </cell>
          <cell r="AO69">
            <v>22000</v>
          </cell>
          <cell r="AP69">
            <v>1336.5174680006464</v>
          </cell>
          <cell r="AT69">
            <v>700</v>
          </cell>
        </row>
        <row r="70">
          <cell r="A70">
            <v>1902</v>
          </cell>
          <cell r="B70">
            <v>4088949.6372499997</v>
          </cell>
          <cell r="C70">
            <v>3328285.9689421784</v>
          </cell>
          <cell r="D70">
            <v>490385.1</v>
          </cell>
          <cell r="E70">
            <v>1218372.8</v>
          </cell>
          <cell r="F70">
            <v>103231.8</v>
          </cell>
          <cell r="G70">
            <v>14302.022727272726</v>
          </cell>
          <cell r="J70">
            <v>176911.4</v>
          </cell>
          <cell r="K70">
            <v>180000</v>
          </cell>
          <cell r="O70">
            <v>119100</v>
          </cell>
          <cell r="P70">
            <v>0</v>
          </cell>
          <cell r="Q70">
            <v>23083.572816314048</v>
          </cell>
          <cell r="R70">
            <v>136166.66666666669</v>
          </cell>
          <cell r="U70">
            <v>243508</v>
          </cell>
          <cell r="W70">
            <v>151451</v>
          </cell>
          <cell r="X70">
            <v>231044.2</v>
          </cell>
          <cell r="Z70">
            <v>12988.982086585582</v>
          </cell>
          <cell r="AA70">
            <v>26439.685398000001</v>
          </cell>
          <cell r="AB70">
            <v>147</v>
          </cell>
          <cell r="AC70">
            <v>3634.6153846153816</v>
          </cell>
          <cell r="AD70">
            <v>91407.75</v>
          </cell>
          <cell r="AE70">
            <v>136000</v>
          </cell>
          <cell r="AF70">
            <v>38893.280632411086</v>
          </cell>
          <cell r="AG70">
            <v>81045.690073441903</v>
          </cell>
          <cell r="AH70">
            <v>811.40000000000009</v>
          </cell>
          <cell r="AI70">
            <v>7000</v>
          </cell>
          <cell r="AJ70">
            <v>2602.7437259261242</v>
          </cell>
          <cell r="AK70">
            <v>366611.1</v>
          </cell>
          <cell r="AL70">
            <v>3883.7597522201154</v>
          </cell>
          <cell r="AM70">
            <v>21936.089249999997</v>
          </cell>
          <cell r="AN70">
            <v>10000</v>
          </cell>
          <cell r="AO70">
            <v>22000</v>
          </cell>
          <cell r="AP70">
            <v>901.62876784581624</v>
          </cell>
          <cell r="AT70">
            <v>700</v>
          </cell>
        </row>
        <row r="71">
          <cell r="A71">
            <v>1903</v>
          </cell>
          <cell r="B71">
            <v>3649635.6519999998</v>
          </cell>
          <cell r="C71">
            <v>3476942.740974756</v>
          </cell>
          <cell r="D71">
            <v>350405.7</v>
          </cell>
          <cell r="E71">
            <v>1485030.3999999999</v>
          </cell>
          <cell r="F71">
            <v>95160.8</v>
          </cell>
          <cell r="G71">
            <v>11422.227272727272</v>
          </cell>
          <cell r="J71">
            <v>295719.40000000002</v>
          </cell>
          <cell r="K71">
            <v>117000</v>
          </cell>
          <cell r="O71">
            <v>98900</v>
          </cell>
          <cell r="P71">
            <v>0</v>
          </cell>
          <cell r="Q71">
            <v>20401.668559104954</v>
          </cell>
          <cell r="R71">
            <v>97041.06</v>
          </cell>
          <cell r="U71">
            <v>214790</v>
          </cell>
          <cell r="W71">
            <v>236688</v>
          </cell>
          <cell r="X71">
            <v>231044.2</v>
          </cell>
          <cell r="Z71">
            <v>13414.340397478178</v>
          </cell>
          <cell r="AA71">
            <v>23575.785503999999</v>
          </cell>
          <cell r="AB71">
            <v>150.5</v>
          </cell>
          <cell r="AC71">
            <v>3721.153846153843</v>
          </cell>
          <cell r="AD71">
            <v>169189.5</v>
          </cell>
          <cell r="AE71">
            <v>189200</v>
          </cell>
          <cell r="AF71">
            <v>39399.20948616603</v>
          </cell>
          <cell r="AG71">
            <v>93479.673763380502</v>
          </cell>
          <cell r="AH71">
            <v>1900</v>
          </cell>
          <cell r="AI71">
            <v>10500</v>
          </cell>
          <cell r="AJ71">
            <v>3002.0551884842107</v>
          </cell>
          <cell r="AK71">
            <v>597367.69999999995</v>
          </cell>
          <cell r="AL71">
            <v>6328.3207478887034</v>
          </cell>
          <cell r="AM71">
            <v>21941.399999999998</v>
          </cell>
          <cell r="AN71">
            <v>30000</v>
          </cell>
          <cell r="AO71">
            <v>22000</v>
          </cell>
          <cell r="AP71">
            <v>1463.5859850596075</v>
          </cell>
          <cell r="AT71">
            <v>700.5</v>
          </cell>
        </row>
        <row r="72">
          <cell r="A72">
            <v>1904</v>
          </cell>
          <cell r="B72">
            <v>6763789.5252500009</v>
          </cell>
          <cell r="C72">
            <v>3432111.2537831725</v>
          </cell>
          <cell r="D72">
            <v>376130.7</v>
          </cell>
          <cell r="E72">
            <v>2185557.9</v>
          </cell>
          <cell r="F72">
            <v>120803.55</v>
          </cell>
          <cell r="G72">
            <v>8542.431818181818</v>
          </cell>
          <cell r="J72">
            <v>311820.40000000002</v>
          </cell>
          <cell r="K72">
            <v>162000</v>
          </cell>
          <cell r="O72">
            <v>126700</v>
          </cell>
          <cell r="P72">
            <v>0</v>
          </cell>
          <cell r="Q72">
            <v>30361.839544586695</v>
          </cell>
          <cell r="R72">
            <v>145721.43000000002</v>
          </cell>
          <cell r="U72">
            <v>282768</v>
          </cell>
          <cell r="W72">
            <v>183953</v>
          </cell>
          <cell r="X72">
            <v>231044.2</v>
          </cell>
          <cell r="Z72">
            <v>14977.62883220854</v>
          </cell>
          <cell r="AA72">
            <v>28458.600000000002</v>
          </cell>
          <cell r="AB72">
            <v>154</v>
          </cell>
          <cell r="AC72">
            <v>3807.6923076923044</v>
          </cell>
          <cell r="AD72">
            <v>118565.125</v>
          </cell>
          <cell r="AE72">
            <v>174100</v>
          </cell>
          <cell r="AF72">
            <v>39905.138339920974</v>
          </cell>
          <cell r="AG72">
            <v>114843.038483339</v>
          </cell>
          <cell r="AH72">
            <v>3005.5</v>
          </cell>
          <cell r="AI72">
            <v>11600</v>
          </cell>
          <cell r="AJ72">
            <v>3688.1294687964255</v>
          </cell>
          <cell r="AK72">
            <v>791558.4</v>
          </cell>
          <cell r="AL72">
            <v>8385.5143923676915</v>
          </cell>
          <cell r="AM72">
            <v>26015.399999999998</v>
          </cell>
          <cell r="AN72">
            <v>30000</v>
          </cell>
          <cell r="AO72">
            <v>22000</v>
          </cell>
          <cell r="AP72">
            <v>1924.8436777027682</v>
          </cell>
          <cell r="AT72">
            <v>831.4</v>
          </cell>
        </row>
        <row r="73">
          <cell r="A73">
            <v>1905</v>
          </cell>
          <cell r="B73">
            <v>5821035.8780000005</v>
          </cell>
          <cell r="C73">
            <v>3393130.996631823</v>
          </cell>
          <cell r="D73">
            <v>401855.4</v>
          </cell>
          <cell r="E73">
            <v>1770377.8</v>
          </cell>
          <cell r="F73">
            <v>198262.80000000002</v>
          </cell>
          <cell r="G73">
            <v>5662.636363636364</v>
          </cell>
          <cell r="J73">
            <v>273671.90000000002</v>
          </cell>
          <cell r="K73">
            <v>99000</v>
          </cell>
          <cell r="O73">
            <v>84000</v>
          </cell>
          <cell r="P73">
            <v>0</v>
          </cell>
          <cell r="Q73">
            <v>24720.491688264538</v>
          </cell>
          <cell r="R73">
            <v>131596.74</v>
          </cell>
          <cell r="U73">
            <v>242207</v>
          </cell>
          <cell r="W73">
            <v>279115</v>
          </cell>
          <cell r="X73">
            <v>231044.2</v>
          </cell>
          <cell r="Z73">
            <v>15967.492206513632</v>
          </cell>
          <cell r="AA73">
            <v>26602.847738</v>
          </cell>
          <cell r="AB73">
            <v>157.5</v>
          </cell>
          <cell r="AC73">
            <v>3894.2307692307659</v>
          </cell>
          <cell r="AD73">
            <v>126608.25</v>
          </cell>
          <cell r="AE73">
            <v>183800</v>
          </cell>
          <cell r="AF73">
            <v>40411.067193675917</v>
          </cell>
          <cell r="AG73">
            <v>117055.758843413</v>
          </cell>
          <cell r="AH73">
            <v>273.09999999999997</v>
          </cell>
          <cell r="AI73">
            <v>9500</v>
          </cell>
          <cell r="AJ73">
            <v>3759.1899290034125</v>
          </cell>
          <cell r="AK73">
            <v>774035.3</v>
          </cell>
          <cell r="AL73">
            <v>8199.8803226024065</v>
          </cell>
          <cell r="AM73">
            <v>20835</v>
          </cell>
          <cell r="AN73">
            <v>30500</v>
          </cell>
          <cell r="AO73">
            <v>17000</v>
          </cell>
          <cell r="AP73">
            <v>1871.4560396420147</v>
          </cell>
          <cell r="AT73">
            <v>848.90000000000009</v>
          </cell>
        </row>
        <row r="74">
          <cell r="A74">
            <v>1906</v>
          </cell>
          <cell r="B74">
            <v>5311888.6890000002</v>
          </cell>
          <cell r="C74">
            <v>3417441.2477091057</v>
          </cell>
          <cell r="D74">
            <v>503245.3</v>
          </cell>
          <cell r="E74">
            <v>1357474.5</v>
          </cell>
          <cell r="F74">
            <v>106572.90000000001</v>
          </cell>
          <cell r="G74">
            <v>2782.840909090909</v>
          </cell>
          <cell r="J74">
            <v>98648.5</v>
          </cell>
          <cell r="K74">
            <v>130961.09999999999</v>
          </cell>
          <cell r="O74">
            <v>130000</v>
          </cell>
          <cell r="P74">
            <v>0</v>
          </cell>
          <cell r="Q74">
            <v>22537.45943334922</v>
          </cell>
          <cell r="R74">
            <v>70126.559999999998</v>
          </cell>
          <cell r="U74">
            <v>225770</v>
          </cell>
          <cell r="W74">
            <v>278696</v>
          </cell>
          <cell r="X74">
            <v>231044.2</v>
          </cell>
          <cell r="Z74">
            <v>14051.989387484267</v>
          </cell>
          <cell r="AA74">
            <v>25412</v>
          </cell>
          <cell r="AB74">
            <v>161</v>
          </cell>
          <cell r="AC74">
            <v>3980.7692307692273</v>
          </cell>
          <cell r="AD74">
            <v>106824.05500000001</v>
          </cell>
          <cell r="AE74">
            <v>242600</v>
          </cell>
          <cell r="AF74">
            <v>40916.996047430861</v>
          </cell>
          <cell r="AG74">
            <v>80790.150970135699</v>
          </cell>
          <cell r="AH74">
            <v>596.19999999999993</v>
          </cell>
          <cell r="AI74">
            <v>11500</v>
          </cell>
          <cell r="AJ74">
            <v>2594.5372093642159</v>
          </cell>
          <cell r="AK74">
            <v>690572</v>
          </cell>
          <cell r="AL74">
            <v>7315.6970413884073</v>
          </cell>
          <cell r="AM74">
            <v>15655.8</v>
          </cell>
          <cell r="AN74">
            <v>41000</v>
          </cell>
          <cell r="AO74">
            <v>17000</v>
          </cell>
          <cell r="AP74">
            <v>1662.801079016032</v>
          </cell>
          <cell r="AT74">
            <v>1376</v>
          </cell>
        </row>
        <row r="75">
          <cell r="A75">
            <v>1907</v>
          </cell>
          <cell r="B75">
            <v>6737328.2047499996</v>
          </cell>
          <cell r="C75">
            <v>3573708.2637081076</v>
          </cell>
          <cell r="D75">
            <v>604635.1</v>
          </cell>
          <cell r="E75">
            <v>1838433.7</v>
          </cell>
          <cell r="F75">
            <v>41240.400000000001</v>
          </cell>
          <cell r="G75">
            <v>4123.943181818182</v>
          </cell>
          <cell r="J75">
            <v>168441.2</v>
          </cell>
          <cell r="K75">
            <v>162922.19999999998</v>
          </cell>
          <cell r="O75">
            <v>68200</v>
          </cell>
          <cell r="P75">
            <v>0</v>
          </cell>
          <cell r="Q75">
            <v>31818.974168072375</v>
          </cell>
          <cell r="R75">
            <v>77993.279999999999</v>
          </cell>
          <cell r="U75">
            <v>230874</v>
          </cell>
          <cell r="W75">
            <v>207265</v>
          </cell>
          <cell r="X75">
            <v>231044.2</v>
          </cell>
          <cell r="Z75">
            <v>12622.314801247718</v>
          </cell>
          <cell r="AA75">
            <v>27007.800000000003</v>
          </cell>
          <cell r="AB75">
            <v>164.5</v>
          </cell>
          <cell r="AC75">
            <v>4067.3076923076887</v>
          </cell>
          <cell r="AD75">
            <v>150075.25</v>
          </cell>
          <cell r="AE75">
            <v>262100</v>
          </cell>
          <cell r="AF75">
            <v>41422.924901185805</v>
          </cell>
          <cell r="AG75">
            <v>91447.798128927607</v>
          </cell>
          <cell r="AH75">
            <v>704.6</v>
          </cell>
          <cell r="AI75">
            <v>18600</v>
          </cell>
          <cell r="AJ75">
            <v>2936.8024704847444</v>
          </cell>
          <cell r="AK75">
            <v>860122.8</v>
          </cell>
          <cell r="AL75">
            <v>9111.8635322467653</v>
          </cell>
          <cell r="AM75">
            <v>27121.199999999997</v>
          </cell>
          <cell r="AN75">
            <v>35732</v>
          </cell>
          <cell r="AO75">
            <v>17000</v>
          </cell>
          <cell r="AP75">
            <v>2089.1157241686519</v>
          </cell>
          <cell r="AT75">
            <v>2235.8000000000002</v>
          </cell>
        </row>
        <row r="76">
          <cell r="A76">
            <v>1908</v>
          </cell>
          <cell r="B76">
            <v>6238230.2487500003</v>
          </cell>
          <cell r="C76">
            <v>3866658.1663977364</v>
          </cell>
          <cell r="D76">
            <v>728764</v>
          </cell>
          <cell r="E76">
            <v>1855671.7</v>
          </cell>
          <cell r="F76">
            <v>151951.6</v>
          </cell>
          <cell r="G76">
            <v>14553.511363636364</v>
          </cell>
          <cell r="J76">
            <v>200891</v>
          </cell>
          <cell r="K76">
            <v>194883.3</v>
          </cell>
          <cell r="O76">
            <v>92500</v>
          </cell>
          <cell r="P76">
            <v>0</v>
          </cell>
          <cell r="Q76">
            <v>31612.91964186943</v>
          </cell>
          <cell r="R76">
            <v>147893.31</v>
          </cell>
          <cell r="U76">
            <v>477803</v>
          </cell>
          <cell r="W76">
            <v>472730</v>
          </cell>
          <cell r="X76">
            <v>231044.2</v>
          </cell>
          <cell r="Z76">
            <v>26862.629493456261</v>
          </cell>
          <cell r="AA76">
            <v>20230</v>
          </cell>
          <cell r="AB76">
            <v>168</v>
          </cell>
          <cell r="AC76">
            <v>4153.8461538461506</v>
          </cell>
          <cell r="AD76">
            <v>180355.25</v>
          </cell>
          <cell r="AE76">
            <v>283800</v>
          </cell>
          <cell r="AF76">
            <v>41928.853754940748</v>
          </cell>
          <cell r="AG76">
            <v>63565.583817608502</v>
          </cell>
          <cell r="AH76">
            <v>440.00000000000006</v>
          </cell>
          <cell r="AI76">
            <v>16200</v>
          </cell>
          <cell r="AJ76">
            <v>2041.378441175453</v>
          </cell>
          <cell r="AK76">
            <v>700373.4</v>
          </cell>
          <cell r="AL76">
            <v>7419.5299117936147</v>
          </cell>
          <cell r="AM76">
            <v>27586.799999999999</v>
          </cell>
          <cell r="AN76">
            <v>34500</v>
          </cell>
          <cell r="AO76">
            <v>17000</v>
          </cell>
          <cell r="AP76">
            <v>1707.3076132809331</v>
          </cell>
          <cell r="AT76">
            <v>1374.8</v>
          </cell>
        </row>
        <row r="77">
          <cell r="A77">
            <v>1909</v>
          </cell>
          <cell r="B77">
            <v>5529075.7949999999</v>
          </cell>
          <cell r="C77">
            <v>3985402.6954451203</v>
          </cell>
          <cell r="D77">
            <v>660502.9</v>
          </cell>
          <cell r="E77">
            <v>1471620.7</v>
          </cell>
          <cell r="F77">
            <v>150173.6</v>
          </cell>
          <cell r="G77">
            <v>3076.977272727273</v>
          </cell>
          <cell r="J77">
            <v>158406.6</v>
          </cell>
          <cell r="K77">
            <v>226844.4</v>
          </cell>
          <cell r="O77">
            <v>40900</v>
          </cell>
          <cell r="P77">
            <v>0</v>
          </cell>
          <cell r="Q77">
            <v>30934.007435214335</v>
          </cell>
          <cell r="R77">
            <v>118695.51</v>
          </cell>
          <cell r="U77">
            <v>283225</v>
          </cell>
          <cell r="W77">
            <v>280091</v>
          </cell>
          <cell r="X77">
            <v>231044.2</v>
          </cell>
          <cell r="Z77">
            <v>16678.977378074636</v>
          </cell>
          <cell r="AA77">
            <v>25074.800000000003</v>
          </cell>
          <cell r="AB77">
            <v>171.5</v>
          </cell>
          <cell r="AC77">
            <v>4240.3846153846125</v>
          </cell>
          <cell r="AD77">
            <v>158496.875</v>
          </cell>
          <cell r="AE77">
            <v>233800</v>
          </cell>
          <cell r="AF77">
            <v>42434.782608695692</v>
          </cell>
          <cell r="AG77">
            <v>94931.0694113754</v>
          </cell>
          <cell r="AH77">
            <v>500</v>
          </cell>
          <cell r="AI77">
            <v>17000</v>
          </cell>
          <cell r="AJ77">
            <v>3048.6660682636534</v>
          </cell>
          <cell r="AK77">
            <v>822871.9</v>
          </cell>
          <cell r="AL77">
            <v>8717.2395119866687</v>
          </cell>
          <cell r="AM77">
            <v>21709.763999999999</v>
          </cell>
          <cell r="AN77">
            <v>35000</v>
          </cell>
          <cell r="AO77">
            <v>49000</v>
          </cell>
          <cell r="AP77">
            <v>1975.0299082494455</v>
          </cell>
          <cell r="AT77">
            <v>1624.4</v>
          </cell>
        </row>
        <row r="78">
          <cell r="A78">
            <v>1910</v>
          </cell>
          <cell r="B78">
            <v>2889543.6729999995</v>
          </cell>
          <cell r="C78">
            <v>4073239.2912566699</v>
          </cell>
          <cell r="D78">
            <v>592242.19999999995</v>
          </cell>
          <cell r="E78">
            <v>1128343.3</v>
          </cell>
          <cell r="F78">
            <v>20875</v>
          </cell>
          <cell r="G78">
            <v>3296.556818181818</v>
          </cell>
          <cell r="J78">
            <v>69464.100000000006</v>
          </cell>
          <cell r="K78">
            <v>258805.5</v>
          </cell>
          <cell r="O78">
            <v>24400</v>
          </cell>
          <cell r="P78">
            <v>0</v>
          </cell>
          <cell r="Q78">
            <v>17293.643951291826</v>
          </cell>
          <cell r="R78">
            <v>69352.92</v>
          </cell>
          <cell r="U78">
            <v>178657</v>
          </cell>
          <cell r="W78">
            <v>269132</v>
          </cell>
          <cell r="X78">
            <v>231044.2</v>
          </cell>
          <cell r="Z78">
            <v>12646.991913515798</v>
          </cell>
          <cell r="AA78">
            <v>20923</v>
          </cell>
          <cell r="AB78">
            <v>175</v>
          </cell>
          <cell r="AC78">
            <v>4326.9230769230744</v>
          </cell>
          <cell r="AD78">
            <v>178027.47500000001</v>
          </cell>
          <cell r="AE78">
            <v>339600</v>
          </cell>
          <cell r="AF78">
            <v>42940.711462450636</v>
          </cell>
          <cell r="AG78">
            <v>99927.311863657407</v>
          </cell>
          <cell r="AH78">
            <v>500</v>
          </cell>
          <cell r="AI78">
            <v>14700</v>
          </cell>
          <cell r="AK78">
            <v>841365.4</v>
          </cell>
          <cell r="AL78">
            <v>8913.1536863738675</v>
          </cell>
          <cell r="AM78">
            <v>34100</v>
          </cell>
          <cell r="AN78">
            <v>25000</v>
          </cell>
          <cell r="AO78">
            <v>49000</v>
          </cell>
          <cell r="AP78">
            <v>2061.4309428314946</v>
          </cell>
          <cell r="AT78">
            <v>1450</v>
          </cell>
        </row>
        <row r="79">
          <cell r="A79">
            <v>1911</v>
          </cell>
          <cell r="B79">
            <v>4597146.2624999993</v>
          </cell>
          <cell r="C79">
            <v>3509036.7794227875</v>
          </cell>
          <cell r="D79">
            <v>523981.1</v>
          </cell>
          <cell r="E79">
            <v>1474705.1</v>
          </cell>
          <cell r="F79">
            <v>84392.400000000009</v>
          </cell>
          <cell r="G79">
            <v>13994.590909090912</v>
          </cell>
          <cell r="J79">
            <v>217361.5</v>
          </cell>
          <cell r="K79">
            <v>290766.59999999998</v>
          </cell>
          <cell r="O79">
            <v>74900</v>
          </cell>
          <cell r="P79">
            <v>0</v>
          </cell>
          <cell r="Q79">
            <v>25057.616912312664</v>
          </cell>
          <cell r="R79">
            <v>49590.270000000004</v>
          </cell>
          <cell r="U79">
            <v>315257</v>
          </cell>
          <cell r="W79">
            <v>277918</v>
          </cell>
          <cell r="X79">
            <v>116422.1</v>
          </cell>
          <cell r="Z79">
            <v>15719.194813267475</v>
          </cell>
          <cell r="AA79">
            <v>26666.799999999999</v>
          </cell>
          <cell r="AB79">
            <v>178.5</v>
          </cell>
          <cell r="AC79">
            <v>4413.4615384615363</v>
          </cell>
          <cell r="AD79">
            <v>178652</v>
          </cell>
          <cell r="AE79">
            <v>378100</v>
          </cell>
          <cell r="AF79">
            <v>43446.640316205579</v>
          </cell>
          <cell r="AG79">
            <v>142616.58200908301</v>
          </cell>
          <cell r="AH79">
            <v>600</v>
          </cell>
          <cell r="AI79">
            <v>10600</v>
          </cell>
          <cell r="AJ79">
            <v>4580.0635875985608</v>
          </cell>
          <cell r="AK79">
            <v>883367.7</v>
          </cell>
          <cell r="AL79">
            <v>9358.1125057895224</v>
          </cell>
          <cell r="AM79">
            <v>36842.857142857145</v>
          </cell>
          <cell r="AN79">
            <v>44000</v>
          </cell>
          <cell r="AO79">
            <v>49000</v>
          </cell>
          <cell r="AP79">
            <v>2166.7909621722283</v>
          </cell>
          <cell r="AT79">
            <v>1450</v>
          </cell>
        </row>
        <row r="80">
          <cell r="A80">
            <v>1912</v>
          </cell>
          <cell r="B80">
            <v>6019876.8282499993</v>
          </cell>
          <cell r="C80">
            <v>3449278.3314447063</v>
          </cell>
          <cell r="D80">
            <v>514898.5</v>
          </cell>
          <cell r="E80">
            <v>1646505.5</v>
          </cell>
          <cell r="F80">
            <v>37668.200000000004</v>
          </cell>
          <cell r="G80">
            <v>4074.443181818182</v>
          </cell>
          <cell r="J80">
            <v>165017.60000000001</v>
          </cell>
          <cell r="K80">
            <v>309202.17</v>
          </cell>
          <cell r="O80">
            <v>65900</v>
          </cell>
          <cell r="P80">
            <v>0</v>
          </cell>
          <cell r="Q80">
            <v>28535.860479476112</v>
          </cell>
          <cell r="R80">
            <v>64367.280000000006</v>
          </cell>
          <cell r="U80">
            <v>202429</v>
          </cell>
          <cell r="W80">
            <v>275806</v>
          </cell>
          <cell r="X80">
            <v>116422.1</v>
          </cell>
          <cell r="Z80">
            <v>13269.64867619663</v>
          </cell>
          <cell r="AA80">
            <v>22617.199999999997</v>
          </cell>
          <cell r="AB80">
            <v>181.8</v>
          </cell>
          <cell r="AC80">
            <v>4500</v>
          </cell>
          <cell r="AD80">
            <v>212149.25</v>
          </cell>
          <cell r="AE80">
            <v>426000</v>
          </cell>
          <cell r="AF80">
            <v>43952.569169960523</v>
          </cell>
          <cell r="AG80">
            <v>151031.56994605099</v>
          </cell>
          <cell r="AH80">
            <v>700</v>
          </cell>
          <cell r="AI80">
            <v>19400</v>
          </cell>
          <cell r="AJ80">
            <v>4850.3069162301053</v>
          </cell>
          <cell r="AK80">
            <v>667118.1</v>
          </cell>
          <cell r="AL80">
            <v>7067.2339892533373</v>
          </cell>
          <cell r="AM80">
            <v>39585.71428571429</v>
          </cell>
          <cell r="AN80">
            <v>29000</v>
          </cell>
          <cell r="AO80">
            <v>49000</v>
          </cell>
          <cell r="AP80">
            <v>1664.0533254490849</v>
          </cell>
          <cell r="AT80">
            <v>1450</v>
          </cell>
        </row>
        <row r="81">
          <cell r="A81">
            <v>1913</v>
          </cell>
          <cell r="B81">
            <v>4468188.0169999991</v>
          </cell>
          <cell r="C81">
            <v>3647071.6595950145</v>
          </cell>
          <cell r="D81">
            <v>505815.8</v>
          </cell>
          <cell r="E81">
            <v>1710520.3</v>
          </cell>
          <cell r="F81">
            <v>62167</v>
          </cell>
          <cell r="G81">
            <v>390.37500000000006</v>
          </cell>
          <cell r="J81">
            <v>82611.100000000006</v>
          </cell>
          <cell r="K81">
            <v>327637.74</v>
          </cell>
          <cell r="O81">
            <v>18100</v>
          </cell>
          <cell r="P81">
            <v>0</v>
          </cell>
          <cell r="Q81">
            <v>27212.338696685965</v>
          </cell>
          <cell r="R81">
            <v>54830.880000000005</v>
          </cell>
          <cell r="U81">
            <v>252994</v>
          </cell>
          <cell r="W81">
            <v>295971</v>
          </cell>
          <cell r="X81">
            <v>116422.1</v>
          </cell>
          <cell r="Z81">
            <v>14766.136789677246</v>
          </cell>
          <cell r="AA81">
            <v>27748</v>
          </cell>
          <cell r="AB81">
            <v>366</v>
          </cell>
          <cell r="AC81">
            <v>5064.2857142857147</v>
          </cell>
          <cell r="AD81">
            <v>180078.94500000001</v>
          </cell>
          <cell r="AE81">
            <v>498900</v>
          </cell>
          <cell r="AF81">
            <v>44458.498023715467</v>
          </cell>
          <cell r="AG81">
            <v>138379.80075014901</v>
          </cell>
          <cell r="AH81">
            <v>750</v>
          </cell>
          <cell r="AI81">
            <v>16500</v>
          </cell>
          <cell r="AJ81">
            <v>4444.0013759026742</v>
          </cell>
          <cell r="AK81">
            <v>743172.8</v>
          </cell>
          <cell r="AL81">
            <v>7872.9329515247346</v>
          </cell>
          <cell r="AM81">
            <v>42328.571428571435</v>
          </cell>
          <cell r="AN81">
            <v>30000</v>
          </cell>
          <cell r="AO81">
            <v>49000</v>
          </cell>
          <cell r="AP81">
            <v>1849.5954639662882</v>
          </cell>
          <cell r="AT81">
            <v>1450</v>
          </cell>
        </row>
        <row r="82">
          <cell r="A82">
            <v>1914</v>
          </cell>
          <cell r="B82">
            <v>6045053.1842500009</v>
          </cell>
          <cell r="C82">
            <v>4783870.0266148886</v>
          </cell>
          <cell r="D82">
            <v>496733.3</v>
          </cell>
          <cell r="E82">
            <v>1616794.4</v>
          </cell>
          <cell r="F82">
            <v>119295</v>
          </cell>
          <cell r="G82">
            <v>4910.420454545455</v>
          </cell>
          <cell r="J82">
            <v>77637.100000000006</v>
          </cell>
          <cell r="K82">
            <v>346073.31</v>
          </cell>
          <cell r="O82">
            <v>36800</v>
          </cell>
          <cell r="P82">
            <v>0</v>
          </cell>
          <cell r="Q82">
            <v>28024.900405974633</v>
          </cell>
          <cell r="R82">
            <v>31327.470000000005</v>
          </cell>
          <cell r="U82">
            <v>185116</v>
          </cell>
          <cell r="W82">
            <v>172096</v>
          </cell>
          <cell r="X82">
            <v>325180</v>
          </cell>
          <cell r="Z82">
            <v>9501.9552650000005</v>
          </cell>
          <cell r="AA82">
            <v>21411</v>
          </cell>
          <cell r="AB82">
            <v>408.2</v>
          </cell>
          <cell r="AC82">
            <v>5628.5714285714294</v>
          </cell>
          <cell r="AD82">
            <v>180767.815</v>
          </cell>
          <cell r="AE82">
            <v>515100</v>
          </cell>
          <cell r="AF82">
            <v>44964.426877470411</v>
          </cell>
          <cell r="AG82">
            <v>129985.477795146</v>
          </cell>
          <cell r="AH82">
            <v>600</v>
          </cell>
          <cell r="AI82">
            <v>11400</v>
          </cell>
          <cell r="AJ82">
            <v>4174.4216933219805</v>
          </cell>
          <cell r="AK82">
            <v>1031700</v>
          </cell>
          <cell r="AL82">
            <v>10929.497051140823</v>
          </cell>
          <cell r="AM82">
            <v>45071.42857142858</v>
          </cell>
          <cell r="AN82">
            <v>49400</v>
          </cell>
          <cell r="AO82">
            <v>42185.714285714283</v>
          </cell>
          <cell r="AP82">
            <v>2535.4399399610943</v>
          </cell>
          <cell r="AT82">
            <v>1450</v>
          </cell>
        </row>
        <row r="83">
          <cell r="A83">
            <v>1915</v>
          </cell>
          <cell r="B83">
            <v>2094193.9697500002</v>
          </cell>
          <cell r="C83">
            <v>2121652.7014589105</v>
          </cell>
          <cell r="D83">
            <v>487215.8</v>
          </cell>
          <cell r="E83">
            <v>878998</v>
          </cell>
          <cell r="F83">
            <v>105567</v>
          </cell>
          <cell r="G83">
            <v>25963.772727272724</v>
          </cell>
          <cell r="J83">
            <v>231087.7</v>
          </cell>
          <cell r="K83">
            <v>305305.11</v>
          </cell>
          <cell r="O83">
            <v>66600</v>
          </cell>
          <cell r="P83">
            <v>0</v>
          </cell>
          <cell r="Q83">
            <v>13534.386290147761</v>
          </cell>
          <cell r="R83">
            <v>42882.12</v>
          </cell>
          <cell r="U83">
            <v>173379</v>
          </cell>
          <cell r="W83">
            <v>299831</v>
          </cell>
          <cell r="X83">
            <v>247840</v>
          </cell>
          <cell r="Z83">
            <v>12621.314080345084</v>
          </cell>
          <cell r="AA83">
            <v>13071</v>
          </cell>
          <cell r="AB83">
            <v>395.92727272727274</v>
          </cell>
          <cell r="AC83">
            <v>6192.857142857144</v>
          </cell>
          <cell r="AD83">
            <v>170003.27499999999</v>
          </cell>
          <cell r="AE83">
            <v>394000</v>
          </cell>
          <cell r="AF83">
            <v>45470.355731225354</v>
          </cell>
          <cell r="AG83">
            <v>121866.43772955899</v>
          </cell>
          <cell r="AH83">
            <v>350</v>
          </cell>
          <cell r="AI83">
            <v>20600</v>
          </cell>
          <cell r="AJ83">
            <v>3913.6825895880224</v>
          </cell>
          <cell r="AK83">
            <v>513902.1</v>
          </cell>
          <cell r="AL83">
            <v>5444.1131012165124</v>
          </cell>
          <cell r="AM83">
            <v>47814.285714285725</v>
          </cell>
          <cell r="AN83">
            <v>12500</v>
          </cell>
          <cell r="AO83">
            <v>35371.428571428565</v>
          </cell>
          <cell r="AP83">
            <v>1322.6559708777745</v>
          </cell>
          <cell r="AT83">
            <v>1450</v>
          </cell>
        </row>
        <row r="84">
          <cell r="A84">
            <v>1916</v>
          </cell>
          <cell r="B84">
            <v>3643692.6715000002</v>
          </cell>
          <cell r="C84">
            <v>4336875.2745028613</v>
          </cell>
          <cell r="D84">
            <v>413148.6</v>
          </cell>
          <cell r="E84">
            <v>2339606.7000000002</v>
          </cell>
          <cell r="F84">
            <v>56001</v>
          </cell>
          <cell r="G84">
            <v>2494.431818181818</v>
          </cell>
          <cell r="J84">
            <v>92686.8</v>
          </cell>
          <cell r="K84">
            <v>247269.33</v>
          </cell>
          <cell r="O84">
            <v>33100</v>
          </cell>
          <cell r="P84">
            <v>0</v>
          </cell>
          <cell r="Q84">
            <v>22950.743090879325</v>
          </cell>
          <cell r="R84">
            <v>54047.25</v>
          </cell>
          <cell r="U84">
            <v>187103</v>
          </cell>
          <cell r="W84">
            <v>292667</v>
          </cell>
          <cell r="X84">
            <v>247840</v>
          </cell>
          <cell r="Z84">
            <v>13054.791795224643</v>
          </cell>
          <cell r="AA84">
            <v>26762.800000000003</v>
          </cell>
          <cell r="AB84">
            <v>386</v>
          </cell>
          <cell r="AC84">
            <v>6757.1428571428587</v>
          </cell>
          <cell r="AD84">
            <v>117626.44500000001</v>
          </cell>
          <cell r="AE84">
            <v>440600</v>
          </cell>
          <cell r="AF84">
            <v>45976.284584980298</v>
          </cell>
          <cell r="AG84">
            <v>114422.334651846</v>
          </cell>
          <cell r="AH84">
            <v>100</v>
          </cell>
          <cell r="AI84">
            <v>19200</v>
          </cell>
          <cell r="AJ84">
            <v>3674.6187656745296</v>
          </cell>
          <cell r="AK84">
            <v>878126.6</v>
          </cell>
          <cell r="AL84">
            <v>9302.5899827743688</v>
          </cell>
          <cell r="AM84">
            <v>50557.14285714287</v>
          </cell>
          <cell r="AN84">
            <v>45000</v>
          </cell>
          <cell r="AO84">
            <v>28557.142857142851</v>
          </cell>
          <cell r="AP84">
            <v>2186.7425070485724</v>
          </cell>
          <cell r="AT84">
            <v>1450</v>
          </cell>
        </row>
        <row r="85">
          <cell r="A85">
            <v>1917</v>
          </cell>
          <cell r="B85">
            <v>3863521.07925</v>
          </cell>
          <cell r="C85">
            <v>5416680.4199406039</v>
          </cell>
          <cell r="D85">
            <v>404814</v>
          </cell>
          <cell r="E85">
            <v>2376262.4</v>
          </cell>
          <cell r="F85">
            <v>34518</v>
          </cell>
          <cell r="G85">
            <v>8031.5795454545469</v>
          </cell>
          <cell r="J85">
            <v>183457</v>
          </cell>
          <cell r="K85">
            <v>272385</v>
          </cell>
          <cell r="O85">
            <v>60800</v>
          </cell>
          <cell r="P85">
            <v>0</v>
          </cell>
          <cell r="Q85">
            <v>25824.738284049559</v>
          </cell>
          <cell r="R85">
            <v>59402.520000000004</v>
          </cell>
          <cell r="U85">
            <v>330493</v>
          </cell>
          <cell r="W85">
            <v>355817</v>
          </cell>
          <cell r="X85">
            <v>247840</v>
          </cell>
          <cell r="Z85">
            <v>18236.80611237702</v>
          </cell>
          <cell r="AA85">
            <v>23303.800000000003</v>
          </cell>
          <cell r="AB85">
            <v>371.38181818181823</v>
          </cell>
          <cell r="AC85">
            <v>7321.4285714285734</v>
          </cell>
          <cell r="AD85">
            <v>152770.17000000001</v>
          </cell>
          <cell r="AE85">
            <v>513300</v>
          </cell>
          <cell r="AF85">
            <v>46482.213438735242</v>
          </cell>
          <cell r="AG85">
            <v>158984.58387133499</v>
          </cell>
          <cell r="AH85">
            <v>450</v>
          </cell>
          <cell r="AI85">
            <v>25600</v>
          </cell>
          <cell r="AJ85">
            <v>5105.7141695643468</v>
          </cell>
          <cell r="AK85">
            <v>623306.9</v>
          </cell>
          <cell r="AL85">
            <v>6603.1122666528327</v>
          </cell>
          <cell r="AM85">
            <v>53300</v>
          </cell>
          <cell r="AN85">
            <v>43200</v>
          </cell>
          <cell r="AO85">
            <v>21742.857142857138</v>
          </cell>
          <cell r="AP85">
            <v>1593.1850645305854</v>
          </cell>
          <cell r="AT85">
            <v>1450</v>
          </cell>
        </row>
        <row r="86">
          <cell r="A86">
            <v>1918</v>
          </cell>
          <cell r="B86">
            <v>4549217.5480434168</v>
          </cell>
          <cell r="C86">
            <v>4063448.2205078974</v>
          </cell>
          <cell r="D86">
            <v>392608.5</v>
          </cell>
          <cell r="E86">
            <v>2256761.7999999998</v>
          </cell>
          <cell r="F86">
            <v>34650</v>
          </cell>
          <cell r="G86">
            <v>10456.46590909091</v>
          </cell>
          <cell r="J86">
            <v>225076.5</v>
          </cell>
          <cell r="K86">
            <v>285647.04000000004</v>
          </cell>
          <cell r="O86">
            <v>70500</v>
          </cell>
          <cell r="P86">
            <v>0</v>
          </cell>
          <cell r="Q86">
            <v>24397.961032841151</v>
          </cell>
          <cell r="R86">
            <v>61049.609999999993</v>
          </cell>
          <cell r="U86">
            <v>339892</v>
          </cell>
          <cell r="W86">
            <v>345598</v>
          </cell>
          <cell r="X86">
            <v>247840</v>
          </cell>
          <cell r="Z86">
            <v>18257.033049115973</v>
          </cell>
          <cell r="AA86">
            <v>31209</v>
          </cell>
          <cell r="AB86">
            <v>359.10909090909098</v>
          </cell>
          <cell r="AC86">
            <v>7885.7142857142881</v>
          </cell>
          <cell r="AD86">
            <v>147183.51</v>
          </cell>
          <cell r="AE86">
            <v>452900</v>
          </cell>
          <cell r="AF86">
            <v>46988.142292490185</v>
          </cell>
          <cell r="AG86">
            <v>155492</v>
          </cell>
          <cell r="AH86">
            <v>450</v>
          </cell>
          <cell r="AI86">
            <v>19400</v>
          </cell>
          <cell r="AJ86">
            <v>4993.5515024299129</v>
          </cell>
          <cell r="AK86">
            <v>634310.1</v>
          </cell>
          <cell r="AL86">
            <v>6719.676618647708</v>
          </cell>
          <cell r="AM86">
            <v>57100</v>
          </cell>
          <cell r="AN86">
            <v>60800</v>
          </cell>
          <cell r="AO86">
            <v>14928.571428571424</v>
          </cell>
          <cell r="AP86">
            <v>1628.0416956811976</v>
          </cell>
          <cell r="AT86">
            <v>1450</v>
          </cell>
        </row>
        <row r="87">
          <cell r="A87">
            <v>1919</v>
          </cell>
          <cell r="B87">
            <v>5510000</v>
          </cell>
          <cell r="C87">
            <v>3888225.3949453449</v>
          </cell>
          <cell r="D87">
            <v>513338.2</v>
          </cell>
          <cell r="E87">
            <v>2052467.9</v>
          </cell>
          <cell r="F87">
            <v>28800</v>
          </cell>
          <cell r="G87">
            <v>8975.556818181818</v>
          </cell>
          <cell r="J87">
            <v>174125.5</v>
          </cell>
          <cell r="K87">
            <v>239985</v>
          </cell>
          <cell r="O87">
            <v>59000</v>
          </cell>
          <cell r="P87">
            <v>0</v>
          </cell>
          <cell r="Q87">
            <v>25299.457827138387</v>
          </cell>
          <cell r="R87">
            <v>70297.740000000005</v>
          </cell>
          <cell r="U87">
            <v>289642</v>
          </cell>
          <cell r="W87">
            <v>314703</v>
          </cell>
          <cell r="X87">
            <v>247840</v>
          </cell>
          <cell r="Z87">
            <v>16498.75590730699</v>
          </cell>
          <cell r="AA87">
            <v>39518</v>
          </cell>
          <cell r="AB87">
            <v>346.83636363636373</v>
          </cell>
          <cell r="AC87">
            <v>8450.0000000000018</v>
          </cell>
          <cell r="AD87">
            <v>132588.55000000002</v>
          </cell>
          <cell r="AE87">
            <v>457500</v>
          </cell>
          <cell r="AF87">
            <v>47494.071146245129</v>
          </cell>
          <cell r="AG87">
            <v>123435.6</v>
          </cell>
          <cell r="AH87">
            <v>450</v>
          </cell>
          <cell r="AI87">
            <v>19400</v>
          </cell>
          <cell r="AJ87">
            <v>3964.0754883424088</v>
          </cell>
          <cell r="AK87">
            <v>778336.7</v>
          </cell>
          <cell r="AL87">
            <v>8245.4479668941349</v>
          </cell>
          <cell r="AM87">
            <v>70600</v>
          </cell>
          <cell r="AN87">
            <v>44400</v>
          </cell>
          <cell r="AO87">
            <v>8114.2857142857092</v>
          </cell>
          <cell r="AP87">
            <v>1998.9646442740711</v>
          </cell>
          <cell r="AT87">
            <v>1450</v>
          </cell>
        </row>
        <row r="88">
          <cell r="A88">
            <v>1920</v>
          </cell>
          <cell r="B88">
            <v>5860000</v>
          </cell>
          <cell r="C88">
            <v>4706630.7458253503</v>
          </cell>
          <cell r="D88">
            <v>338362.2</v>
          </cell>
          <cell r="E88">
            <v>2677106.5</v>
          </cell>
          <cell r="F88">
            <v>29500</v>
          </cell>
          <cell r="G88">
            <v>17403.647727272732</v>
          </cell>
          <cell r="J88">
            <v>244014.8</v>
          </cell>
          <cell r="K88">
            <v>163512</v>
          </cell>
          <cell r="O88">
            <v>60600</v>
          </cell>
          <cell r="P88">
            <v>0</v>
          </cell>
          <cell r="Q88">
            <v>28801.162188439899</v>
          </cell>
          <cell r="R88">
            <v>35586.090000000004</v>
          </cell>
          <cell r="U88">
            <v>202826</v>
          </cell>
          <cell r="W88">
            <v>288074</v>
          </cell>
          <cell r="X88">
            <v>247840</v>
          </cell>
          <cell r="Z88">
            <v>12875.504281721702</v>
          </cell>
          <cell r="AA88">
            <v>34774</v>
          </cell>
          <cell r="AB88">
            <v>334.56363636363648</v>
          </cell>
          <cell r="AC88">
            <v>9014.2857142857156</v>
          </cell>
          <cell r="AD88">
            <v>76019.005259999991</v>
          </cell>
          <cell r="AE88">
            <v>513400</v>
          </cell>
          <cell r="AF88">
            <v>48000</v>
          </cell>
          <cell r="AG88">
            <v>124180.08786923801</v>
          </cell>
          <cell r="AH88">
            <v>450</v>
          </cell>
          <cell r="AI88">
            <v>36100</v>
          </cell>
          <cell r="AJ88">
            <v>3987.9843615833106</v>
          </cell>
          <cell r="AK88">
            <v>704122</v>
          </cell>
          <cell r="AL88">
            <v>7459.241371177065</v>
          </cell>
          <cell r="AM88">
            <v>77000</v>
          </cell>
          <cell r="AN88">
            <v>49800</v>
          </cell>
          <cell r="AO88">
            <v>1300</v>
          </cell>
          <cell r="AP88">
            <v>2500</v>
          </cell>
          <cell r="AT88">
            <v>1450</v>
          </cell>
        </row>
        <row r="89">
          <cell r="A89">
            <v>1921</v>
          </cell>
          <cell r="B89">
            <v>4790000</v>
          </cell>
          <cell r="C89">
            <v>3520787.1020465433</v>
          </cell>
          <cell r="D89">
            <v>460705</v>
          </cell>
          <cell r="E89">
            <v>1920430.3</v>
          </cell>
          <cell r="F89">
            <v>39700</v>
          </cell>
          <cell r="G89">
            <v>2948.0113636363635</v>
          </cell>
          <cell r="J89">
            <v>175491.6</v>
          </cell>
          <cell r="K89">
            <v>168571.98</v>
          </cell>
          <cell r="O89">
            <v>47900</v>
          </cell>
          <cell r="P89">
            <v>0</v>
          </cell>
          <cell r="Q89">
            <v>22742.474278491998</v>
          </cell>
          <cell r="R89">
            <v>54801.27</v>
          </cell>
          <cell r="U89">
            <v>312865</v>
          </cell>
          <cell r="W89">
            <v>373216</v>
          </cell>
          <cell r="X89">
            <v>247840</v>
          </cell>
          <cell r="Z89">
            <v>14789.895840784899</v>
          </cell>
          <cell r="AA89">
            <v>50071</v>
          </cell>
          <cell r="AB89">
            <v>322.29090909090922</v>
          </cell>
          <cell r="AC89">
            <v>9578.5714285714294</v>
          </cell>
          <cell r="AD89">
            <v>77722.448759999999</v>
          </cell>
          <cell r="AE89">
            <v>615500</v>
          </cell>
          <cell r="AF89">
            <v>47300</v>
          </cell>
          <cell r="AG89">
            <v>126263.3</v>
          </cell>
          <cell r="AH89">
            <v>450</v>
          </cell>
          <cell r="AI89">
            <v>23000</v>
          </cell>
          <cell r="AJ89">
            <v>4054.8857267046465</v>
          </cell>
          <cell r="AK89">
            <v>500211.20000000001</v>
          </cell>
          <cell r="AL89">
            <v>5299.0761222716028</v>
          </cell>
          <cell r="AM89">
            <v>60600</v>
          </cell>
          <cell r="AN89">
            <v>28400</v>
          </cell>
          <cell r="AO89">
            <v>1900</v>
          </cell>
          <cell r="AP89">
            <v>3200</v>
          </cell>
          <cell r="AT89">
            <v>1292</v>
          </cell>
        </row>
        <row r="90">
          <cell r="A90">
            <v>1922</v>
          </cell>
          <cell r="B90">
            <v>7680000</v>
          </cell>
          <cell r="C90">
            <v>3926514.0098510166</v>
          </cell>
          <cell r="D90">
            <v>579390.4</v>
          </cell>
          <cell r="E90">
            <v>2567186.7999999998</v>
          </cell>
          <cell r="F90">
            <v>82700</v>
          </cell>
          <cell r="G90">
            <v>24600</v>
          </cell>
          <cell r="J90">
            <v>340618.8</v>
          </cell>
          <cell r="K90">
            <v>171457.91999999998</v>
          </cell>
          <cell r="O90">
            <v>101900</v>
          </cell>
          <cell r="P90">
            <v>0</v>
          </cell>
          <cell r="Q90">
            <v>31218.671120088911</v>
          </cell>
          <cell r="R90">
            <v>60230.880000000005</v>
          </cell>
          <cell r="U90">
            <v>415268</v>
          </cell>
          <cell r="W90">
            <v>458358</v>
          </cell>
          <cell r="X90">
            <v>247840</v>
          </cell>
          <cell r="Z90">
            <v>17426.983237806344</v>
          </cell>
          <cell r="AA90">
            <v>38834.800000000003</v>
          </cell>
          <cell r="AB90">
            <v>310.01818181818197</v>
          </cell>
          <cell r="AC90">
            <v>10142.857142857143</v>
          </cell>
          <cell r="AD90">
            <v>24063.978510000001</v>
          </cell>
          <cell r="AE90">
            <v>515500</v>
          </cell>
          <cell r="AF90">
            <v>75000</v>
          </cell>
          <cell r="AG90">
            <v>149192.20000000001</v>
          </cell>
          <cell r="AH90">
            <v>800</v>
          </cell>
          <cell r="AI90">
            <v>32000</v>
          </cell>
          <cell r="AJ90">
            <v>4791.2364267024941</v>
          </cell>
          <cell r="AK90">
            <v>747309.1</v>
          </cell>
          <cell r="AL90">
            <v>4000</v>
          </cell>
          <cell r="AM90">
            <v>60900</v>
          </cell>
          <cell r="AN90">
            <v>61800</v>
          </cell>
          <cell r="AO90">
            <v>2014</v>
          </cell>
          <cell r="AP90">
            <v>2900</v>
          </cell>
          <cell r="AT90">
            <v>1362.5</v>
          </cell>
        </row>
        <row r="91">
          <cell r="A91">
            <v>1923</v>
          </cell>
          <cell r="B91">
            <v>5990000</v>
          </cell>
          <cell r="C91">
            <v>5932453.8649284495</v>
          </cell>
          <cell r="D91">
            <v>613120</v>
          </cell>
          <cell r="E91">
            <v>2207826</v>
          </cell>
          <cell r="F91">
            <v>82200</v>
          </cell>
          <cell r="G91">
            <v>800</v>
          </cell>
          <cell r="J91">
            <v>82145</v>
          </cell>
          <cell r="K91">
            <v>189000</v>
          </cell>
          <cell r="O91">
            <v>74800</v>
          </cell>
          <cell r="P91">
            <v>0</v>
          </cell>
          <cell r="Q91">
            <v>30566.135246501053</v>
          </cell>
          <cell r="R91">
            <v>81270</v>
          </cell>
          <cell r="U91">
            <v>417622.50000000006</v>
          </cell>
          <cell r="W91">
            <v>543500</v>
          </cell>
          <cell r="X91">
            <v>247840</v>
          </cell>
          <cell r="Z91">
            <v>25492.276722799241</v>
          </cell>
          <cell r="AA91">
            <v>51951</v>
          </cell>
          <cell r="AB91">
            <v>297.74545454545472</v>
          </cell>
          <cell r="AC91">
            <v>10707.142857142857</v>
          </cell>
          <cell r="AD91">
            <v>55668.533579999996</v>
          </cell>
          <cell r="AE91">
            <v>543500</v>
          </cell>
          <cell r="AF91">
            <v>44200</v>
          </cell>
          <cell r="AG91">
            <v>169059.1</v>
          </cell>
          <cell r="AH91">
            <v>800</v>
          </cell>
          <cell r="AI91">
            <v>34300</v>
          </cell>
          <cell r="AJ91">
            <v>5429.2524554604033</v>
          </cell>
          <cell r="AK91">
            <v>1018635.6</v>
          </cell>
          <cell r="AL91">
            <v>7000</v>
          </cell>
          <cell r="AM91">
            <v>34100</v>
          </cell>
          <cell r="AN91">
            <v>78130</v>
          </cell>
          <cell r="AO91">
            <v>2128</v>
          </cell>
          <cell r="AP91">
            <v>2500</v>
          </cell>
          <cell r="AT91">
            <v>1125.5</v>
          </cell>
        </row>
        <row r="92">
          <cell r="A92">
            <v>1924</v>
          </cell>
          <cell r="B92">
            <v>7090000.0000000009</v>
          </cell>
          <cell r="C92">
            <v>4917026.4350191066</v>
          </cell>
          <cell r="D92">
            <v>580907.19999999995</v>
          </cell>
          <cell r="E92">
            <v>2174466.4</v>
          </cell>
          <cell r="F92">
            <v>30500</v>
          </cell>
          <cell r="G92">
            <v>13600</v>
          </cell>
          <cell r="J92">
            <v>180395.4</v>
          </cell>
          <cell r="K92">
            <v>213176.70000000004</v>
          </cell>
          <cell r="O92">
            <v>30600</v>
          </cell>
          <cell r="P92">
            <v>0</v>
          </cell>
          <cell r="Q92">
            <v>30778.762018060388</v>
          </cell>
          <cell r="R92">
            <v>115334.99999999999</v>
          </cell>
          <cell r="U92">
            <v>123134.85</v>
          </cell>
          <cell r="W92">
            <v>611400</v>
          </cell>
          <cell r="X92">
            <v>193300</v>
          </cell>
          <cell r="Z92">
            <v>20784.030386408078</v>
          </cell>
          <cell r="AA92">
            <v>66661.599999999991</v>
          </cell>
          <cell r="AB92">
            <v>285.47272727272747</v>
          </cell>
          <cell r="AC92">
            <v>11271.428571428571</v>
          </cell>
          <cell r="AD92">
            <v>34280.854079999997</v>
          </cell>
          <cell r="AE92">
            <v>546300</v>
          </cell>
          <cell r="AF92">
            <v>70700</v>
          </cell>
          <cell r="AG92">
            <v>164702.20000000001</v>
          </cell>
          <cell r="AH92">
            <v>800</v>
          </cell>
          <cell r="AI92">
            <v>36200</v>
          </cell>
          <cell r="AJ92">
            <v>5289.3326876206629</v>
          </cell>
          <cell r="AK92">
            <v>978720.4</v>
          </cell>
          <cell r="AL92">
            <v>6000</v>
          </cell>
          <cell r="AM92">
            <v>55412.801999999996</v>
          </cell>
          <cell r="AN92">
            <v>83900</v>
          </cell>
          <cell r="AO92">
            <v>2242</v>
          </cell>
          <cell r="AP92">
            <v>1500</v>
          </cell>
          <cell r="AT92">
            <v>1000</v>
          </cell>
        </row>
        <row r="93">
          <cell r="A93">
            <v>1925</v>
          </cell>
          <cell r="B93">
            <v>6509999.9999999991</v>
          </cell>
          <cell r="C93">
            <v>4988834.3310263399</v>
          </cell>
          <cell r="D93">
            <v>548694.5</v>
          </cell>
          <cell r="E93">
            <v>2669759.2000000002</v>
          </cell>
          <cell r="F93">
            <v>86000</v>
          </cell>
          <cell r="G93">
            <v>2100</v>
          </cell>
          <cell r="J93">
            <v>159094.1</v>
          </cell>
          <cell r="K93">
            <v>212649.47999999998</v>
          </cell>
          <cell r="O93">
            <v>35700</v>
          </cell>
          <cell r="P93">
            <v>0</v>
          </cell>
          <cell r="Q93">
            <v>30770.197558924396</v>
          </cell>
          <cell r="R93">
            <v>103734.62999999999</v>
          </cell>
          <cell r="U93">
            <v>309671.55000000005</v>
          </cell>
          <cell r="W93">
            <v>758500</v>
          </cell>
          <cell r="X93">
            <v>247840</v>
          </cell>
          <cell r="Z93">
            <v>28659.60435605454</v>
          </cell>
          <cell r="AA93">
            <v>60459</v>
          </cell>
          <cell r="AB93">
            <v>272.8</v>
          </cell>
          <cell r="AC93">
            <v>11835.714285714284</v>
          </cell>
          <cell r="AD93">
            <v>13771.394339999997</v>
          </cell>
          <cell r="AE93">
            <v>663500</v>
          </cell>
          <cell r="AF93">
            <v>71700</v>
          </cell>
          <cell r="AG93">
            <v>122811.2</v>
          </cell>
          <cell r="AH93">
            <v>800</v>
          </cell>
          <cell r="AI93">
            <v>29300</v>
          </cell>
          <cell r="AJ93">
            <v>3944.0231798113123</v>
          </cell>
          <cell r="AK93">
            <v>1236611.5</v>
          </cell>
          <cell r="AL93">
            <v>13000</v>
          </cell>
          <cell r="AM93">
            <v>61100</v>
          </cell>
          <cell r="AN93">
            <v>91900</v>
          </cell>
          <cell r="AO93">
            <v>2356</v>
          </cell>
          <cell r="AP93">
            <v>2900</v>
          </cell>
          <cell r="AT93">
            <v>933.69999999999993</v>
          </cell>
        </row>
        <row r="94">
          <cell r="A94">
            <v>1926</v>
          </cell>
          <cell r="B94">
            <v>4260000</v>
          </cell>
          <cell r="C94">
            <v>4077104.9806496468</v>
          </cell>
          <cell r="D94">
            <v>366009.3</v>
          </cell>
          <cell r="E94">
            <v>1575353.8</v>
          </cell>
          <cell r="F94">
            <v>46000</v>
          </cell>
          <cell r="G94">
            <v>3500</v>
          </cell>
          <cell r="J94">
            <v>98934.3</v>
          </cell>
          <cell r="K94">
            <v>242280.71999999997</v>
          </cell>
          <cell r="O94">
            <v>45400</v>
          </cell>
          <cell r="P94">
            <v>0</v>
          </cell>
          <cell r="Q94">
            <v>21871.948350973253</v>
          </cell>
          <cell r="R94">
            <v>137335.5</v>
          </cell>
          <cell r="U94">
            <v>116408.97</v>
          </cell>
          <cell r="W94">
            <v>506500</v>
          </cell>
          <cell r="X94">
            <v>247840</v>
          </cell>
          <cell r="Z94">
            <v>18592.192869977331</v>
          </cell>
          <cell r="AA94">
            <v>73786.599999999991</v>
          </cell>
          <cell r="AB94">
            <v>345.5</v>
          </cell>
          <cell r="AC94">
            <v>12400</v>
          </cell>
          <cell r="AD94">
            <v>22110.696629999999</v>
          </cell>
          <cell r="AE94">
            <v>528200</v>
          </cell>
          <cell r="AF94">
            <v>81900</v>
          </cell>
          <cell r="AG94">
            <v>152400</v>
          </cell>
          <cell r="AH94">
            <v>800</v>
          </cell>
          <cell r="AI94">
            <v>39900</v>
          </cell>
          <cell r="AJ94">
            <v>4894.2533954822038</v>
          </cell>
          <cell r="AK94">
            <v>837914.2</v>
          </cell>
          <cell r="AL94">
            <v>12000</v>
          </cell>
          <cell r="AM94">
            <v>58400</v>
          </cell>
          <cell r="AN94">
            <v>73700</v>
          </cell>
          <cell r="AO94">
            <v>2470</v>
          </cell>
          <cell r="AP94">
            <v>1900</v>
          </cell>
          <cell r="AT94">
            <v>519</v>
          </cell>
        </row>
        <row r="95">
          <cell r="A95">
            <v>1927</v>
          </cell>
          <cell r="B95">
            <v>5120000</v>
          </cell>
          <cell r="C95">
            <v>3920293.2506246618</v>
          </cell>
          <cell r="D95">
            <v>926705.7</v>
          </cell>
          <cell r="E95">
            <v>2832519.2</v>
          </cell>
          <cell r="F95">
            <v>22600</v>
          </cell>
          <cell r="G95">
            <v>4500</v>
          </cell>
          <cell r="J95">
            <v>142761.9</v>
          </cell>
          <cell r="K95">
            <v>204310.8</v>
          </cell>
          <cell r="O95">
            <v>30900</v>
          </cell>
          <cell r="P95">
            <v>0</v>
          </cell>
          <cell r="Q95">
            <v>26880.666546262466</v>
          </cell>
          <cell r="R95">
            <v>137528.28000000003</v>
          </cell>
          <cell r="U95">
            <v>164376.81000000003</v>
          </cell>
          <cell r="W95">
            <v>710100</v>
          </cell>
          <cell r="X95">
            <v>170500</v>
          </cell>
          <cell r="Z95">
            <v>24749.136049195818</v>
          </cell>
          <cell r="AA95">
            <v>92995</v>
          </cell>
          <cell r="AB95">
            <v>386</v>
          </cell>
          <cell r="AC95">
            <v>12400</v>
          </cell>
          <cell r="AD95">
            <v>16682.390009999999</v>
          </cell>
          <cell r="AE95">
            <v>464900</v>
          </cell>
          <cell r="AF95">
            <v>86100</v>
          </cell>
          <cell r="AG95">
            <v>308496.505</v>
          </cell>
          <cell r="AH95">
            <v>800</v>
          </cell>
          <cell r="AI95">
            <v>35900</v>
          </cell>
          <cell r="AJ95">
            <v>9907.218287996342</v>
          </cell>
          <cell r="AK95">
            <v>803149.9</v>
          </cell>
          <cell r="AL95">
            <v>20000</v>
          </cell>
          <cell r="AM95">
            <v>67770.407999999996</v>
          </cell>
          <cell r="AN95">
            <v>61800</v>
          </cell>
          <cell r="AO95">
            <v>2584</v>
          </cell>
          <cell r="AP95">
            <v>2600</v>
          </cell>
          <cell r="AT95">
            <v>549.5</v>
          </cell>
        </row>
        <row r="96">
          <cell r="A96">
            <v>1928</v>
          </cell>
          <cell r="B96">
            <v>6030000</v>
          </cell>
          <cell r="C96">
            <v>5148901.0590939214</v>
          </cell>
          <cell r="D96">
            <v>452467.5</v>
          </cell>
          <cell r="E96">
            <v>2176344.5</v>
          </cell>
          <cell r="F96">
            <v>77500</v>
          </cell>
          <cell r="G96">
            <v>2800</v>
          </cell>
          <cell r="J96">
            <v>205280.7</v>
          </cell>
          <cell r="K96">
            <v>276770.88</v>
          </cell>
          <cell r="O96">
            <v>60900</v>
          </cell>
          <cell r="P96">
            <v>0</v>
          </cell>
          <cell r="Q96">
            <v>29663.575594835314</v>
          </cell>
          <cell r="R96">
            <v>148230</v>
          </cell>
          <cell r="U96">
            <v>283145.31</v>
          </cell>
          <cell r="W96">
            <v>712700</v>
          </cell>
          <cell r="X96">
            <v>310705</v>
          </cell>
          <cell r="Z96">
            <v>27978.985261542392</v>
          </cell>
          <cell r="AA96">
            <v>78657.600000000006</v>
          </cell>
          <cell r="AB96">
            <v>421</v>
          </cell>
          <cell r="AC96">
            <v>19800</v>
          </cell>
          <cell r="AD96">
            <v>18635.671889999998</v>
          </cell>
          <cell r="AE96">
            <v>765600</v>
          </cell>
          <cell r="AF96">
            <v>84100</v>
          </cell>
          <cell r="AG96">
            <v>345144.908</v>
          </cell>
          <cell r="AH96">
            <v>800</v>
          </cell>
          <cell r="AI96">
            <v>40900</v>
          </cell>
          <cell r="AJ96">
            <v>11084.164290763732</v>
          </cell>
          <cell r="AK96">
            <v>1366662.3</v>
          </cell>
          <cell r="AL96">
            <v>12000</v>
          </cell>
          <cell r="AM96">
            <v>83484.407999999996</v>
          </cell>
          <cell r="AN96">
            <v>93400</v>
          </cell>
          <cell r="AO96">
            <v>2700</v>
          </cell>
          <cell r="AP96">
            <v>1800</v>
          </cell>
          <cell r="AT96">
            <v>500</v>
          </cell>
        </row>
        <row r="97">
          <cell r="A97">
            <v>1929</v>
          </cell>
          <cell r="B97">
            <v>6500000</v>
          </cell>
          <cell r="C97">
            <v>4630182.9371062526</v>
          </cell>
          <cell r="D97">
            <v>660078.4</v>
          </cell>
          <cell r="E97">
            <v>2459339</v>
          </cell>
          <cell r="F97">
            <v>57300</v>
          </cell>
          <cell r="G97">
            <v>10400</v>
          </cell>
          <cell r="J97">
            <v>201942.7</v>
          </cell>
          <cell r="K97">
            <v>229161.60000000001</v>
          </cell>
          <cell r="O97">
            <v>74600</v>
          </cell>
          <cell r="P97">
            <v>0</v>
          </cell>
          <cell r="Q97">
            <v>30392.838263595382</v>
          </cell>
          <cell r="R97">
            <v>147076.20000000001</v>
          </cell>
          <cell r="U97">
            <v>224064.18</v>
          </cell>
          <cell r="W97">
            <v>504600</v>
          </cell>
          <cell r="X97">
            <v>450910.00000000006</v>
          </cell>
          <cell r="Z97">
            <v>21416.708297775895</v>
          </cell>
          <cell r="AA97">
            <v>84556.6</v>
          </cell>
          <cell r="AB97">
            <v>456</v>
          </cell>
          <cell r="AC97">
            <v>28100</v>
          </cell>
          <cell r="AD97">
            <v>43085.764259999996</v>
          </cell>
          <cell r="AE97">
            <v>836800</v>
          </cell>
          <cell r="AF97">
            <v>75300</v>
          </cell>
          <cell r="AG97">
            <v>327797.26699999999</v>
          </cell>
          <cell r="AH97">
            <v>800</v>
          </cell>
          <cell r="AI97">
            <v>49500</v>
          </cell>
          <cell r="AJ97">
            <v>10527.053064596696</v>
          </cell>
          <cell r="AK97">
            <v>1283243</v>
          </cell>
          <cell r="AL97">
            <v>15500</v>
          </cell>
          <cell r="AM97">
            <v>84592.535999999993</v>
          </cell>
          <cell r="AN97">
            <v>104700</v>
          </cell>
          <cell r="AO97">
            <v>3200</v>
          </cell>
          <cell r="AP97">
            <v>2000</v>
          </cell>
          <cell r="AT97">
            <v>524.6</v>
          </cell>
        </row>
        <row r="98">
          <cell r="A98">
            <v>1930</v>
          </cell>
          <cell r="B98">
            <v>4560000</v>
          </cell>
          <cell r="C98">
            <v>4203870.5483460864</v>
          </cell>
          <cell r="D98">
            <v>578470.1</v>
          </cell>
          <cell r="E98">
            <v>1798312.1</v>
          </cell>
          <cell r="F98">
            <v>120200</v>
          </cell>
          <cell r="G98">
            <v>3600</v>
          </cell>
          <cell r="J98">
            <v>280874.40000000002</v>
          </cell>
          <cell r="K98">
            <v>198853.47000000003</v>
          </cell>
          <cell r="O98">
            <v>57200</v>
          </cell>
          <cell r="P98">
            <v>0</v>
          </cell>
          <cell r="Q98">
            <v>23828.23370235565</v>
          </cell>
          <cell r="R98">
            <v>139997.87999999998</v>
          </cell>
          <cell r="U98">
            <v>361944.99</v>
          </cell>
          <cell r="W98">
            <v>838500</v>
          </cell>
          <cell r="X98">
            <v>450900</v>
          </cell>
          <cell r="Z98">
            <v>32781.260967575276</v>
          </cell>
          <cell r="AA98">
            <v>73050.200000000012</v>
          </cell>
          <cell r="AB98">
            <v>491</v>
          </cell>
          <cell r="AC98">
            <v>26000</v>
          </cell>
          <cell r="AD98">
            <v>11943.031649999999</v>
          </cell>
          <cell r="AE98">
            <v>573400</v>
          </cell>
          <cell r="AF98">
            <v>136700</v>
          </cell>
          <cell r="AG98">
            <v>320196.86300000001</v>
          </cell>
          <cell r="AH98">
            <v>800</v>
          </cell>
          <cell r="AI98">
            <v>37900</v>
          </cell>
          <cell r="AJ98">
            <v>10282.969711026903</v>
          </cell>
          <cell r="AK98">
            <v>1356138.5</v>
          </cell>
          <cell r="AL98">
            <v>12500</v>
          </cell>
          <cell r="AM98">
            <v>94498.175999999992</v>
          </cell>
          <cell r="AN98">
            <v>100700</v>
          </cell>
          <cell r="AO98">
            <v>2200</v>
          </cell>
          <cell r="AP98">
            <v>2000</v>
          </cell>
          <cell r="AT98">
            <v>1500</v>
          </cell>
        </row>
        <row r="99">
          <cell r="A99">
            <v>1931</v>
          </cell>
          <cell r="B99">
            <v>5930000</v>
          </cell>
          <cell r="C99">
            <v>3805069.3309683222</v>
          </cell>
          <cell r="D99">
            <v>741042.2</v>
          </cell>
          <cell r="E99">
            <v>1907407.5</v>
          </cell>
          <cell r="F99">
            <v>138500</v>
          </cell>
          <cell r="G99">
            <v>8000</v>
          </cell>
          <cell r="J99">
            <v>283953.59999999998</v>
          </cell>
          <cell r="K99">
            <v>175082.85</v>
          </cell>
          <cell r="O99">
            <v>52500</v>
          </cell>
          <cell r="P99">
            <v>0</v>
          </cell>
          <cell r="Q99">
            <v>26954.538996091564</v>
          </cell>
          <cell r="R99">
            <v>194423.66999999998</v>
          </cell>
          <cell r="U99">
            <v>350976.51</v>
          </cell>
          <cell r="W99">
            <v>874800</v>
          </cell>
          <cell r="X99">
            <v>475000</v>
          </cell>
          <cell r="Z99">
            <v>34731.769453760739</v>
          </cell>
          <cell r="AA99">
            <v>59453.599999999999</v>
          </cell>
          <cell r="AB99">
            <v>526</v>
          </cell>
          <cell r="AC99">
            <v>30600</v>
          </cell>
          <cell r="AD99">
            <v>25207.178369999998</v>
          </cell>
          <cell r="AE99">
            <v>558500</v>
          </cell>
          <cell r="AF99">
            <v>124800</v>
          </cell>
          <cell r="AG99">
            <v>242481.58</v>
          </cell>
          <cell r="AH99">
            <v>800</v>
          </cell>
          <cell r="AI99">
            <v>53300</v>
          </cell>
          <cell r="AJ99">
            <v>7787.1804216331329</v>
          </cell>
          <cell r="AK99">
            <v>1585666.9</v>
          </cell>
          <cell r="AL99">
            <v>30000</v>
          </cell>
          <cell r="AM99">
            <v>86870.483999999997</v>
          </cell>
          <cell r="AN99">
            <v>70700</v>
          </cell>
          <cell r="AO99">
            <v>3800</v>
          </cell>
          <cell r="AP99">
            <v>3973</v>
          </cell>
          <cell r="AT99">
            <v>1500</v>
          </cell>
        </row>
        <row r="100">
          <cell r="A100">
            <v>1932</v>
          </cell>
          <cell r="B100">
            <v>4960000</v>
          </cell>
          <cell r="C100">
            <v>4907867.8376458464</v>
          </cell>
          <cell r="D100">
            <v>614986.69999999995</v>
          </cell>
          <cell r="E100">
            <v>2118766.5</v>
          </cell>
          <cell r="F100">
            <v>107800</v>
          </cell>
          <cell r="G100">
            <v>3700</v>
          </cell>
          <cell r="J100">
            <v>172170.2</v>
          </cell>
          <cell r="K100">
            <v>343309.68000000005</v>
          </cell>
          <cell r="O100">
            <v>38800</v>
          </cell>
          <cell r="P100">
            <v>0</v>
          </cell>
          <cell r="Q100">
            <v>27082.912364694301</v>
          </cell>
          <cell r="R100">
            <v>201052.17</v>
          </cell>
          <cell r="U100">
            <v>320086.98</v>
          </cell>
          <cell r="W100">
            <v>781500</v>
          </cell>
          <cell r="X100">
            <v>475000</v>
          </cell>
          <cell r="Z100">
            <v>31856.750390809593</v>
          </cell>
          <cell r="AA100">
            <v>64510</v>
          </cell>
          <cell r="AB100">
            <v>561</v>
          </cell>
          <cell r="AC100">
            <v>25600</v>
          </cell>
          <cell r="AD100">
            <v>19722.0903</v>
          </cell>
          <cell r="AE100">
            <v>218700</v>
          </cell>
          <cell r="AF100">
            <v>93300</v>
          </cell>
          <cell r="AG100">
            <v>241112.4</v>
          </cell>
          <cell r="AH100">
            <v>800</v>
          </cell>
          <cell r="AI100">
            <v>47300</v>
          </cell>
          <cell r="AJ100">
            <v>7743.2098582208873</v>
          </cell>
          <cell r="AK100">
            <v>1831489.2</v>
          </cell>
          <cell r="AL100">
            <v>39000</v>
          </cell>
          <cell r="AM100">
            <v>108211.26</v>
          </cell>
          <cell r="AN100">
            <v>175000</v>
          </cell>
          <cell r="AO100">
            <v>5300</v>
          </cell>
          <cell r="AP100">
            <v>3113</v>
          </cell>
          <cell r="AT100">
            <v>1500</v>
          </cell>
        </row>
        <row r="101">
          <cell r="A101">
            <v>1933</v>
          </cell>
          <cell r="B101">
            <v>5180000</v>
          </cell>
          <cell r="C101">
            <v>3469375.6645572139</v>
          </cell>
          <cell r="D101">
            <v>900038.1</v>
          </cell>
          <cell r="E101">
            <v>1976374.4</v>
          </cell>
          <cell r="F101">
            <v>93000</v>
          </cell>
          <cell r="G101">
            <v>5300</v>
          </cell>
          <cell r="J101">
            <v>179853.6</v>
          </cell>
          <cell r="K101">
            <v>351900</v>
          </cell>
          <cell r="O101">
            <v>24000</v>
          </cell>
          <cell r="P101">
            <v>0</v>
          </cell>
          <cell r="Q101">
            <v>24910.746206741038</v>
          </cell>
          <cell r="R101">
            <v>137070</v>
          </cell>
          <cell r="U101">
            <v>261000</v>
          </cell>
          <cell r="W101">
            <v>751400</v>
          </cell>
          <cell r="X101">
            <v>500000</v>
          </cell>
          <cell r="Z101">
            <v>28110.915345760877</v>
          </cell>
          <cell r="AA101">
            <v>74634.799999999988</v>
          </cell>
          <cell r="AB101">
            <v>596</v>
          </cell>
          <cell r="AC101">
            <v>21100</v>
          </cell>
          <cell r="AD101">
            <v>70999.525079999992</v>
          </cell>
          <cell r="AE101">
            <v>734700</v>
          </cell>
          <cell r="AF101">
            <v>68600</v>
          </cell>
          <cell r="AG101">
            <v>325552.57199999999</v>
          </cell>
          <cell r="AH101">
            <v>800</v>
          </cell>
          <cell r="AI101">
            <v>58300</v>
          </cell>
          <cell r="AJ101">
            <v>10454.965754061446</v>
          </cell>
          <cell r="AK101">
            <v>1673095.6</v>
          </cell>
          <cell r="AL101">
            <v>44000</v>
          </cell>
          <cell r="AM101">
            <v>106081.14</v>
          </cell>
          <cell r="AN101">
            <v>140100</v>
          </cell>
          <cell r="AO101">
            <v>5100</v>
          </cell>
          <cell r="AP101">
            <v>2979</v>
          </cell>
          <cell r="AT101">
            <v>1500</v>
          </cell>
        </row>
        <row r="102">
          <cell r="A102">
            <v>1934</v>
          </cell>
          <cell r="B102">
            <v>7809999.9999999991</v>
          </cell>
          <cell r="C102">
            <v>3139675.8589128032</v>
          </cell>
          <cell r="D102">
            <v>1080471.5</v>
          </cell>
          <cell r="E102">
            <v>2171876.2999999998</v>
          </cell>
          <cell r="F102">
            <v>90900</v>
          </cell>
          <cell r="G102">
            <v>13200</v>
          </cell>
          <cell r="J102">
            <v>452482.5</v>
          </cell>
          <cell r="K102">
            <v>324000</v>
          </cell>
          <cell r="O102">
            <v>84700</v>
          </cell>
          <cell r="P102">
            <v>0</v>
          </cell>
          <cell r="Q102">
            <v>31081.201253763076</v>
          </cell>
          <cell r="R102">
            <v>135900</v>
          </cell>
          <cell r="U102">
            <v>214200</v>
          </cell>
          <cell r="W102">
            <v>870400</v>
          </cell>
          <cell r="X102">
            <v>500000</v>
          </cell>
          <cell r="Z102">
            <v>29847.992709249611</v>
          </cell>
          <cell r="AA102">
            <v>63726</v>
          </cell>
          <cell r="AB102">
            <v>631</v>
          </cell>
          <cell r="AC102">
            <v>16800</v>
          </cell>
          <cell r="AD102">
            <v>154642.38636</v>
          </cell>
          <cell r="AE102">
            <v>754800</v>
          </cell>
          <cell r="AF102">
            <v>52600</v>
          </cell>
          <cell r="AG102">
            <v>292506.587</v>
          </cell>
          <cell r="AH102">
            <v>800</v>
          </cell>
          <cell r="AI102">
            <v>35700</v>
          </cell>
          <cell r="AJ102">
            <v>9393.7096891447545</v>
          </cell>
          <cell r="AK102">
            <v>2204276.7999999998</v>
          </cell>
          <cell r="AL102">
            <v>58000</v>
          </cell>
          <cell r="AM102">
            <v>117822.408</v>
          </cell>
          <cell r="AN102">
            <v>170000</v>
          </cell>
          <cell r="AO102">
            <v>4500</v>
          </cell>
          <cell r="AP102">
            <v>1634</v>
          </cell>
          <cell r="AT102">
            <v>1500</v>
          </cell>
        </row>
        <row r="103">
          <cell r="A103">
            <v>1935</v>
          </cell>
          <cell r="B103">
            <v>7609999.9999999991</v>
          </cell>
          <cell r="C103">
            <v>4746771.262440728</v>
          </cell>
          <cell r="D103">
            <v>593456.1</v>
          </cell>
          <cell r="E103">
            <v>1703717.9</v>
          </cell>
          <cell r="F103">
            <v>137900</v>
          </cell>
          <cell r="G103">
            <v>6600</v>
          </cell>
          <cell r="J103">
            <v>417446.5</v>
          </cell>
          <cell r="K103">
            <v>459000</v>
          </cell>
          <cell r="O103">
            <v>110000</v>
          </cell>
          <cell r="P103">
            <v>0</v>
          </cell>
          <cell r="Q103">
            <v>32224.534490265123</v>
          </cell>
          <cell r="R103">
            <v>182070</v>
          </cell>
          <cell r="U103">
            <v>242100</v>
          </cell>
          <cell r="W103">
            <v>1045800</v>
          </cell>
          <cell r="X103">
            <v>500000</v>
          </cell>
          <cell r="Z103">
            <v>35948.917527911224</v>
          </cell>
          <cell r="AA103">
            <v>73939</v>
          </cell>
          <cell r="AB103">
            <v>666</v>
          </cell>
          <cell r="AC103">
            <v>11600</v>
          </cell>
          <cell r="AD103">
            <v>170893.23734999998</v>
          </cell>
          <cell r="AE103">
            <v>436500</v>
          </cell>
          <cell r="AF103">
            <v>76200</v>
          </cell>
          <cell r="AG103">
            <v>221979.87700000001</v>
          </cell>
          <cell r="AH103">
            <v>800</v>
          </cell>
          <cell r="AI103">
            <v>56100</v>
          </cell>
          <cell r="AJ103">
            <v>7128.7779969551966</v>
          </cell>
          <cell r="AK103">
            <v>1891004.7</v>
          </cell>
          <cell r="AL103">
            <v>52000</v>
          </cell>
          <cell r="AM103">
            <v>114086.54999999999</v>
          </cell>
          <cell r="AN103">
            <v>168800</v>
          </cell>
          <cell r="AO103">
            <v>8700</v>
          </cell>
          <cell r="AP103">
            <v>2600</v>
          </cell>
          <cell r="AT103">
            <v>1500</v>
          </cell>
        </row>
        <row r="104">
          <cell r="A104">
            <v>1936</v>
          </cell>
          <cell r="B104">
            <v>4370000</v>
          </cell>
          <cell r="C104">
            <v>3411005.0000000005</v>
          </cell>
          <cell r="D104">
            <v>370890.4</v>
          </cell>
          <cell r="E104">
            <v>1543000</v>
          </cell>
          <cell r="F104">
            <v>98400</v>
          </cell>
          <cell r="G104">
            <v>6500</v>
          </cell>
          <cell r="J104">
            <v>331538.7</v>
          </cell>
          <cell r="K104">
            <v>174600</v>
          </cell>
          <cell r="O104">
            <v>48800</v>
          </cell>
          <cell r="P104">
            <v>0</v>
          </cell>
          <cell r="Q104">
            <v>21090.624374843912</v>
          </cell>
          <cell r="R104">
            <v>74250</v>
          </cell>
          <cell r="U104">
            <v>384300</v>
          </cell>
          <cell r="W104">
            <v>670700</v>
          </cell>
          <cell r="X104">
            <v>500000</v>
          </cell>
          <cell r="Z104">
            <v>27616.424225252045</v>
          </cell>
          <cell r="AA104">
            <v>80591</v>
          </cell>
          <cell r="AB104">
            <v>701</v>
          </cell>
          <cell r="AC104">
            <v>7400</v>
          </cell>
          <cell r="AD104">
            <v>280818.33911999996</v>
          </cell>
          <cell r="AE104">
            <v>581200</v>
          </cell>
          <cell r="AF104">
            <v>85800</v>
          </cell>
          <cell r="AG104">
            <v>292382.7</v>
          </cell>
          <cell r="AH104">
            <v>800</v>
          </cell>
          <cell r="AI104">
            <v>72500</v>
          </cell>
          <cell r="AJ104">
            <v>9389.7311171604633</v>
          </cell>
          <cell r="AK104">
            <v>1152682.8</v>
          </cell>
          <cell r="AL104">
            <v>26500</v>
          </cell>
          <cell r="AM104">
            <v>142700</v>
          </cell>
          <cell r="AN104">
            <v>142700</v>
          </cell>
          <cell r="AO104">
            <v>5400</v>
          </cell>
          <cell r="AP104">
            <v>2300</v>
          </cell>
          <cell r="AT104">
            <v>1500</v>
          </cell>
        </row>
        <row r="105">
          <cell r="A105">
            <v>1937</v>
          </cell>
          <cell r="B105">
            <v>5430000</v>
          </cell>
          <cell r="C105">
            <v>3658226.9999999995</v>
          </cell>
          <cell r="D105">
            <v>814630.7</v>
          </cell>
          <cell r="E105">
            <v>1627800</v>
          </cell>
          <cell r="F105">
            <v>85300</v>
          </cell>
          <cell r="G105">
            <v>5400</v>
          </cell>
          <cell r="J105">
            <v>252201.7</v>
          </cell>
          <cell r="K105">
            <v>306000</v>
          </cell>
          <cell r="O105">
            <v>46900</v>
          </cell>
          <cell r="P105">
            <v>0</v>
          </cell>
          <cell r="Q105">
            <v>24925.572131847297</v>
          </cell>
          <cell r="R105">
            <v>130140.00000000001</v>
          </cell>
          <cell r="U105">
            <v>378000</v>
          </cell>
          <cell r="W105">
            <v>1066300</v>
          </cell>
          <cell r="X105">
            <v>500000</v>
          </cell>
          <cell r="Z105">
            <v>38503.788317206847</v>
          </cell>
          <cell r="AA105">
            <v>87950.200000000012</v>
          </cell>
          <cell r="AB105">
            <v>736</v>
          </cell>
          <cell r="AC105">
            <v>18200</v>
          </cell>
          <cell r="AD105">
            <v>212426.97530999998</v>
          </cell>
          <cell r="AE105">
            <v>794800</v>
          </cell>
          <cell r="AF105">
            <v>77200</v>
          </cell>
          <cell r="AG105">
            <v>285686.7</v>
          </cell>
          <cell r="AH105">
            <v>800</v>
          </cell>
          <cell r="AI105">
            <v>20000</v>
          </cell>
          <cell r="AJ105">
            <v>9174.6922671857337</v>
          </cell>
          <cell r="AK105">
            <v>1542396.4</v>
          </cell>
          <cell r="AL105">
            <v>58700</v>
          </cell>
          <cell r="AM105">
            <v>145400</v>
          </cell>
          <cell r="AN105">
            <v>145400</v>
          </cell>
          <cell r="AO105">
            <v>7100</v>
          </cell>
          <cell r="AP105">
            <v>2500</v>
          </cell>
          <cell r="AT105">
            <v>1500</v>
          </cell>
        </row>
        <row r="106">
          <cell r="A106">
            <v>1938</v>
          </cell>
          <cell r="B106">
            <v>6030000</v>
          </cell>
          <cell r="C106">
            <v>4177968</v>
          </cell>
          <cell r="D106">
            <v>1095509.3999999999</v>
          </cell>
          <cell r="E106">
            <v>1600000</v>
          </cell>
          <cell r="F106">
            <v>104500</v>
          </cell>
          <cell r="G106">
            <v>7700</v>
          </cell>
          <cell r="J106">
            <v>243800</v>
          </cell>
          <cell r="K106">
            <v>372600</v>
          </cell>
          <cell r="O106">
            <v>34500</v>
          </cell>
          <cell r="P106">
            <v>0</v>
          </cell>
          <cell r="Q106">
            <v>27979.719006066636</v>
          </cell>
          <cell r="R106">
            <v>211140</v>
          </cell>
          <cell r="U106">
            <v>275400</v>
          </cell>
          <cell r="W106">
            <v>992400</v>
          </cell>
          <cell r="X106">
            <v>500000</v>
          </cell>
          <cell r="Z106">
            <v>36168.283766831315</v>
          </cell>
          <cell r="AA106">
            <v>89493</v>
          </cell>
          <cell r="AB106">
            <v>771</v>
          </cell>
          <cell r="AC106">
            <v>18100</v>
          </cell>
          <cell r="AD106">
            <v>375745.56722999999</v>
          </cell>
          <cell r="AE106">
            <v>926200</v>
          </cell>
          <cell r="AF106">
            <v>82800</v>
          </cell>
          <cell r="AG106">
            <v>278990.7</v>
          </cell>
          <cell r="AH106">
            <v>800</v>
          </cell>
          <cell r="AJ106">
            <v>8959.6534172110023</v>
          </cell>
          <cell r="AK106">
            <v>2148980.2000000002</v>
          </cell>
          <cell r="AL106">
            <v>78140</v>
          </cell>
          <cell r="AM106">
            <v>178400</v>
          </cell>
          <cell r="AN106">
            <v>197500</v>
          </cell>
          <cell r="AO106">
            <v>12100</v>
          </cell>
          <cell r="AP106">
            <v>3000</v>
          </cell>
          <cell r="AT106">
            <v>1500</v>
          </cell>
        </row>
        <row r="107">
          <cell r="A107">
            <v>1939</v>
          </cell>
          <cell r="B107">
            <v>6900000</v>
          </cell>
          <cell r="C107">
            <v>4254982</v>
          </cell>
          <cell r="D107">
            <v>772013.3</v>
          </cell>
          <cell r="E107">
            <v>2015088.6</v>
          </cell>
          <cell r="F107">
            <v>92900</v>
          </cell>
          <cell r="G107">
            <v>9900</v>
          </cell>
          <cell r="J107">
            <v>299171.7</v>
          </cell>
          <cell r="K107">
            <v>385000</v>
          </cell>
          <cell r="O107">
            <v>73300</v>
          </cell>
          <cell r="P107">
            <v>0</v>
          </cell>
          <cell r="Q107">
            <v>30224.552852417139</v>
          </cell>
          <cell r="R107">
            <v>220000</v>
          </cell>
          <cell r="U107">
            <v>392500</v>
          </cell>
          <cell r="W107">
            <v>1154200</v>
          </cell>
          <cell r="Z107">
            <v>43205.611404695854</v>
          </cell>
          <cell r="AA107">
            <v>64817</v>
          </cell>
          <cell r="AB107">
            <v>806</v>
          </cell>
          <cell r="AC107">
            <v>18200</v>
          </cell>
          <cell r="AD107">
            <v>690000</v>
          </cell>
          <cell r="AE107">
            <v>663100</v>
          </cell>
          <cell r="AF107">
            <v>80200</v>
          </cell>
          <cell r="AG107">
            <v>272294.7</v>
          </cell>
          <cell r="AH107">
            <v>2037.4673913043478</v>
          </cell>
          <cell r="AI107">
            <v>44600</v>
          </cell>
          <cell r="AJ107">
            <v>8744.6145672362727</v>
          </cell>
          <cell r="AK107">
            <v>1787660.9</v>
          </cell>
          <cell r="AL107">
            <v>62170</v>
          </cell>
          <cell r="AM107">
            <v>181800</v>
          </cell>
          <cell r="AN107">
            <v>130000</v>
          </cell>
          <cell r="AO107">
            <v>10200</v>
          </cell>
          <cell r="AP107">
            <v>3400</v>
          </cell>
          <cell r="AT107">
            <v>1500</v>
          </cell>
        </row>
        <row r="108">
          <cell r="A108">
            <v>1940</v>
          </cell>
          <cell r="B108">
            <v>4940000</v>
          </cell>
          <cell r="C108">
            <v>3049435</v>
          </cell>
          <cell r="D108">
            <v>518864.5</v>
          </cell>
          <cell r="E108">
            <v>1416815.1</v>
          </cell>
          <cell r="F108">
            <v>27000</v>
          </cell>
          <cell r="G108">
            <v>8900</v>
          </cell>
          <cell r="J108">
            <v>108569</v>
          </cell>
          <cell r="K108">
            <v>349000</v>
          </cell>
          <cell r="O108">
            <v>46200</v>
          </cell>
          <cell r="P108">
            <v>0</v>
          </cell>
          <cell r="Q108">
            <v>21274.996380321623</v>
          </cell>
          <cell r="R108">
            <v>77700</v>
          </cell>
          <cell r="U108">
            <v>83000</v>
          </cell>
          <cell r="W108">
            <v>212000</v>
          </cell>
          <cell r="X108">
            <v>400000</v>
          </cell>
          <cell r="Z108">
            <v>19929.634849829854</v>
          </cell>
          <cell r="AA108">
            <v>64130.5</v>
          </cell>
          <cell r="AB108">
            <v>841</v>
          </cell>
          <cell r="AC108">
            <v>23400</v>
          </cell>
          <cell r="AD108">
            <v>540000</v>
          </cell>
          <cell r="AE108">
            <v>670700</v>
          </cell>
          <cell r="AF108">
            <v>75000</v>
          </cell>
          <cell r="AG108">
            <v>265600</v>
          </cell>
          <cell r="AH108">
            <v>3274.9347826086955</v>
          </cell>
          <cell r="AI108">
            <v>61600</v>
          </cell>
          <cell r="AK108">
            <v>1403399.1</v>
          </cell>
          <cell r="AL108">
            <v>52730</v>
          </cell>
          <cell r="AM108">
            <v>186722</v>
          </cell>
          <cell r="AN108">
            <v>155000</v>
          </cell>
          <cell r="AO108">
            <v>7500</v>
          </cell>
          <cell r="AP108">
            <v>3700</v>
          </cell>
          <cell r="AT108">
            <v>1500</v>
          </cell>
        </row>
        <row r="109">
          <cell r="A109">
            <v>1941</v>
          </cell>
          <cell r="B109">
            <v>4760000</v>
          </cell>
          <cell r="C109">
            <v>3667123.0000000005</v>
          </cell>
          <cell r="D109">
            <v>737673.2</v>
          </cell>
          <cell r="E109">
            <v>1694400</v>
          </cell>
          <cell r="F109">
            <v>72700</v>
          </cell>
          <cell r="G109">
            <v>6800</v>
          </cell>
          <cell r="J109">
            <v>243851.6</v>
          </cell>
          <cell r="K109">
            <v>277000</v>
          </cell>
          <cell r="O109">
            <v>82600</v>
          </cell>
          <cell r="P109">
            <v>0</v>
          </cell>
          <cell r="Q109">
            <v>23190.281622442169</v>
          </cell>
          <cell r="R109">
            <v>133300</v>
          </cell>
          <cell r="U109">
            <v>148100</v>
          </cell>
          <cell r="W109">
            <v>749100</v>
          </cell>
          <cell r="X109">
            <v>350000</v>
          </cell>
          <cell r="Z109">
            <v>55104.611517976031</v>
          </cell>
          <cell r="AA109">
            <v>70406</v>
          </cell>
          <cell r="AB109">
            <v>1000</v>
          </cell>
          <cell r="AC109">
            <v>22000</v>
          </cell>
          <cell r="AD109">
            <v>849730</v>
          </cell>
          <cell r="AE109">
            <v>761500</v>
          </cell>
          <cell r="AF109">
            <v>62900</v>
          </cell>
          <cell r="AG109">
            <v>264580.59399999998</v>
          </cell>
          <cell r="AH109">
            <v>4512.402173913043</v>
          </cell>
          <cell r="AI109">
            <v>68900</v>
          </cell>
          <cell r="AJ109">
            <v>8496.8797281049756</v>
          </cell>
          <cell r="AK109">
            <v>1060338.8999999999</v>
          </cell>
          <cell r="AL109">
            <v>49700</v>
          </cell>
          <cell r="AM109">
            <v>191644</v>
          </cell>
          <cell r="AN109">
            <v>105000</v>
          </cell>
          <cell r="AO109">
            <v>10000</v>
          </cell>
          <cell r="AP109">
            <v>3700</v>
          </cell>
          <cell r="AT109">
            <v>1500</v>
          </cell>
        </row>
        <row r="110">
          <cell r="A110">
            <v>1942</v>
          </cell>
          <cell r="B110">
            <v>3500000</v>
          </cell>
          <cell r="C110">
            <v>3798687.9999999995</v>
          </cell>
          <cell r="D110">
            <v>829921.2</v>
          </cell>
          <cell r="E110">
            <v>2035000</v>
          </cell>
          <cell r="F110">
            <v>51200</v>
          </cell>
          <cell r="G110">
            <v>3800</v>
          </cell>
          <cell r="J110">
            <v>100343.4</v>
          </cell>
          <cell r="K110">
            <v>242000</v>
          </cell>
          <cell r="O110">
            <v>75000</v>
          </cell>
          <cell r="P110">
            <v>0</v>
          </cell>
          <cell r="Q110">
            <v>21639.802858470397</v>
          </cell>
          <cell r="R110">
            <v>204200</v>
          </cell>
          <cell r="U110">
            <v>395300</v>
          </cell>
          <cell r="W110">
            <v>318800</v>
          </cell>
          <cell r="X110">
            <v>300000</v>
          </cell>
          <cell r="Z110">
            <v>49104.866333777187</v>
          </cell>
          <cell r="AA110">
            <v>70872</v>
          </cell>
          <cell r="AB110">
            <v>1120</v>
          </cell>
          <cell r="AC110">
            <v>19800</v>
          </cell>
          <cell r="AD110">
            <v>507079.99999999994</v>
          </cell>
          <cell r="AE110">
            <v>691600</v>
          </cell>
          <cell r="AF110">
            <v>62600</v>
          </cell>
          <cell r="AG110">
            <v>251909.427</v>
          </cell>
          <cell r="AH110">
            <v>5749.869565217391</v>
          </cell>
          <cell r="AI110">
            <v>77300</v>
          </cell>
          <cell r="AJ110">
            <v>8089.9512365401988</v>
          </cell>
          <cell r="AK110">
            <v>1231333.8999999999</v>
          </cell>
          <cell r="AL110">
            <v>51160</v>
          </cell>
          <cell r="AM110">
            <v>196567</v>
          </cell>
          <cell r="AN110">
            <v>125000</v>
          </cell>
          <cell r="AO110">
            <v>10900</v>
          </cell>
          <cell r="AP110">
            <v>4100</v>
          </cell>
          <cell r="AT110">
            <v>1500</v>
          </cell>
        </row>
        <row r="111">
          <cell r="A111">
            <v>1943</v>
          </cell>
          <cell r="B111">
            <v>4100000</v>
          </cell>
          <cell r="C111">
            <v>3782983</v>
          </cell>
          <cell r="D111">
            <v>1363006.6</v>
          </cell>
          <cell r="E111">
            <v>2194484</v>
          </cell>
          <cell r="F111">
            <v>89400</v>
          </cell>
          <cell r="G111">
            <v>7000</v>
          </cell>
          <cell r="J111">
            <v>196072.4</v>
          </cell>
          <cell r="K111">
            <v>355000</v>
          </cell>
          <cell r="O111">
            <v>74700</v>
          </cell>
          <cell r="P111">
            <v>0</v>
          </cell>
          <cell r="Q111">
            <v>24548.977248091654</v>
          </cell>
          <cell r="R111">
            <v>214600</v>
          </cell>
          <cell r="U111">
            <v>368800</v>
          </cell>
          <cell r="W111">
            <v>675000</v>
          </cell>
          <cell r="X111">
            <v>250000</v>
          </cell>
          <cell r="Z111">
            <v>67291.259712975283</v>
          </cell>
          <cell r="AA111">
            <v>86950.599999999991</v>
          </cell>
          <cell r="AB111">
            <v>1240</v>
          </cell>
          <cell r="AC111">
            <v>15700</v>
          </cell>
          <cell r="AD111">
            <v>540750</v>
          </cell>
          <cell r="AE111">
            <v>1066200</v>
          </cell>
          <cell r="AF111">
            <v>70900</v>
          </cell>
          <cell r="AG111">
            <v>242337.995</v>
          </cell>
          <cell r="AH111">
            <v>6987.336956521739</v>
          </cell>
          <cell r="AI111">
            <v>71800</v>
          </cell>
          <cell r="AJ111">
            <v>7782.569257763118</v>
          </cell>
          <cell r="AK111">
            <v>659623.4</v>
          </cell>
          <cell r="AL111">
            <v>30570</v>
          </cell>
          <cell r="AM111">
            <v>201489</v>
          </cell>
          <cell r="AN111">
            <v>42000</v>
          </cell>
          <cell r="AO111">
            <v>12700</v>
          </cell>
          <cell r="AP111">
            <v>4300</v>
          </cell>
          <cell r="AT111">
            <v>1500</v>
          </cell>
        </row>
        <row r="112">
          <cell r="A112">
            <v>1944</v>
          </cell>
          <cell r="B112">
            <v>4430000</v>
          </cell>
          <cell r="C112">
            <v>3327001.9999999995</v>
          </cell>
          <cell r="D112">
            <v>1407298.2</v>
          </cell>
          <cell r="E112">
            <v>2117954</v>
          </cell>
          <cell r="F112">
            <v>62500</v>
          </cell>
          <cell r="G112">
            <v>5000</v>
          </cell>
          <cell r="J112">
            <v>201617.8</v>
          </cell>
          <cell r="K112">
            <v>380000</v>
          </cell>
          <cell r="O112">
            <v>105100</v>
          </cell>
          <cell r="P112">
            <v>0</v>
          </cell>
          <cell r="Q112">
            <v>24281.151828897029</v>
          </cell>
          <cell r="R112">
            <v>224100</v>
          </cell>
          <cell r="U112">
            <v>351150</v>
          </cell>
          <cell r="W112">
            <v>554800</v>
          </cell>
          <cell r="X112">
            <v>257777.77777777778</v>
          </cell>
          <cell r="Z112">
            <v>60427.914843172061</v>
          </cell>
          <cell r="AA112">
            <v>86874.5</v>
          </cell>
          <cell r="AB112">
            <v>1360</v>
          </cell>
          <cell r="AC112">
            <v>19200</v>
          </cell>
          <cell r="AD112">
            <v>627410</v>
          </cell>
          <cell r="AE112">
            <v>848900</v>
          </cell>
          <cell r="AF112">
            <v>73333.333333333328</v>
          </cell>
          <cell r="AG112">
            <v>293160.93</v>
          </cell>
          <cell r="AH112">
            <v>8224.8043478260861</v>
          </cell>
          <cell r="AI112">
            <v>53100</v>
          </cell>
          <cell r="AJ112">
            <v>9414.7236028557782</v>
          </cell>
          <cell r="AK112">
            <v>926185.7</v>
          </cell>
          <cell r="AL112">
            <v>54520</v>
          </cell>
          <cell r="AM112">
            <v>206144</v>
          </cell>
          <cell r="AN112">
            <v>43400</v>
          </cell>
          <cell r="AO112">
            <v>19400</v>
          </cell>
          <cell r="AP112">
            <v>5500</v>
          </cell>
          <cell r="AT112">
            <v>1500</v>
          </cell>
        </row>
        <row r="113">
          <cell r="A113">
            <v>1945</v>
          </cell>
          <cell r="B113">
            <v>2860000</v>
          </cell>
          <cell r="C113">
            <v>2929759</v>
          </cell>
          <cell r="D113">
            <v>1001803.3</v>
          </cell>
          <cell r="E113">
            <v>1385172.3</v>
          </cell>
          <cell r="F113">
            <v>88100</v>
          </cell>
          <cell r="G113">
            <v>3000</v>
          </cell>
          <cell r="J113">
            <v>205000</v>
          </cell>
          <cell r="K113">
            <v>240000</v>
          </cell>
          <cell r="O113">
            <v>61300</v>
          </cell>
          <cell r="P113">
            <v>0</v>
          </cell>
          <cell r="Q113">
            <v>17642.000265274895</v>
          </cell>
          <cell r="R113">
            <v>236100</v>
          </cell>
          <cell r="U113">
            <v>333500</v>
          </cell>
          <cell r="W113">
            <v>635700</v>
          </cell>
          <cell r="X113">
            <v>265555.55555555556</v>
          </cell>
          <cell r="Z113">
            <v>64451.808115105785</v>
          </cell>
          <cell r="AA113">
            <v>63168.5</v>
          </cell>
          <cell r="AB113">
            <v>1480</v>
          </cell>
          <cell r="AC113">
            <v>18800</v>
          </cell>
          <cell r="AD113">
            <v>838110</v>
          </cell>
          <cell r="AE113">
            <v>710100</v>
          </cell>
          <cell r="AF113">
            <v>75766.666666666657</v>
          </cell>
          <cell r="AG113">
            <v>258491.014</v>
          </cell>
          <cell r="AH113">
            <v>9462.2717391304341</v>
          </cell>
          <cell r="AI113">
            <v>57333.333333333336</v>
          </cell>
          <cell r="AJ113">
            <v>8301.3157675271505</v>
          </cell>
          <cell r="AK113">
            <v>950022.4</v>
          </cell>
          <cell r="AL113">
            <v>23280</v>
          </cell>
          <cell r="AM113">
            <v>211333</v>
          </cell>
          <cell r="AN113">
            <v>64500</v>
          </cell>
          <cell r="AO113">
            <v>26300</v>
          </cell>
          <cell r="AP113">
            <v>5200</v>
          </cell>
          <cell r="AT113">
            <v>1500</v>
          </cell>
        </row>
        <row r="114">
          <cell r="A114">
            <v>1946</v>
          </cell>
          <cell r="B114">
            <v>3620000</v>
          </cell>
          <cell r="C114">
            <v>3375036</v>
          </cell>
          <cell r="D114">
            <v>638025.19999999995</v>
          </cell>
          <cell r="E114">
            <v>1734505.8</v>
          </cell>
          <cell r="F114">
            <v>126600</v>
          </cell>
          <cell r="G114">
            <v>3567.875</v>
          </cell>
          <cell r="J114">
            <v>209000</v>
          </cell>
          <cell r="K114">
            <v>309000</v>
          </cell>
          <cell r="O114">
            <v>73100</v>
          </cell>
          <cell r="P114">
            <v>0</v>
          </cell>
          <cell r="Q114">
            <v>20306.509839044636</v>
          </cell>
          <cell r="R114">
            <v>155000</v>
          </cell>
          <cell r="U114">
            <v>365700</v>
          </cell>
          <cell r="W114">
            <v>545000</v>
          </cell>
          <cell r="X114">
            <v>273333.33333333331</v>
          </cell>
          <cell r="Z114">
            <v>56986.884516940372</v>
          </cell>
          <cell r="AA114">
            <v>113409</v>
          </cell>
          <cell r="AB114">
            <v>1600</v>
          </cell>
          <cell r="AC114">
            <v>18989.1875</v>
          </cell>
          <cell r="AD114">
            <v>825853.125</v>
          </cell>
          <cell r="AE114">
            <v>894000</v>
          </cell>
          <cell r="AF114">
            <v>78200</v>
          </cell>
          <cell r="AG114">
            <v>254202.655</v>
          </cell>
          <cell r="AH114">
            <v>10699.739130434782</v>
          </cell>
          <cell r="AI114">
            <v>61566.666666666672</v>
          </cell>
          <cell r="AJ114">
            <v>8163.5971612489575</v>
          </cell>
          <cell r="AK114">
            <v>903972.6</v>
          </cell>
          <cell r="AL114">
            <v>33350</v>
          </cell>
          <cell r="AM114">
            <v>216256</v>
          </cell>
          <cell r="AN114">
            <v>54860</v>
          </cell>
          <cell r="AO114">
            <v>17600</v>
          </cell>
          <cell r="AP114">
            <v>5900</v>
          </cell>
          <cell r="AT114">
            <v>1500</v>
          </cell>
        </row>
        <row r="115">
          <cell r="A115">
            <v>1947</v>
          </cell>
          <cell r="B115">
            <v>4420000</v>
          </cell>
          <cell r="C115">
            <v>3644598.0000000005</v>
          </cell>
          <cell r="D115">
            <v>964300</v>
          </cell>
          <cell r="E115">
            <v>2095462.9</v>
          </cell>
          <cell r="F115">
            <v>105300</v>
          </cell>
          <cell r="G115">
            <v>4135.75</v>
          </cell>
          <cell r="J115">
            <v>214000</v>
          </cell>
          <cell r="K115">
            <v>377000</v>
          </cell>
          <cell r="O115">
            <v>88100</v>
          </cell>
          <cell r="P115">
            <v>0</v>
          </cell>
          <cell r="Q115">
            <v>24116.470841918272</v>
          </cell>
          <cell r="R115">
            <v>430000</v>
          </cell>
          <cell r="U115">
            <v>236400</v>
          </cell>
          <cell r="W115">
            <v>364000</v>
          </cell>
          <cell r="X115">
            <v>281111.11111111107</v>
          </cell>
          <cell r="Z115">
            <v>55099.264151501702</v>
          </cell>
          <cell r="AA115">
            <v>145572</v>
          </cell>
          <cell r="AB115">
            <v>1720</v>
          </cell>
          <cell r="AC115">
            <v>19178.375</v>
          </cell>
          <cell r="AD115">
            <v>813596.25</v>
          </cell>
          <cell r="AE115">
            <v>1034400</v>
          </cell>
          <cell r="AF115">
            <v>85000</v>
          </cell>
          <cell r="AG115">
            <v>261494.24900000001</v>
          </cell>
          <cell r="AH115">
            <v>11937.20652173913</v>
          </cell>
          <cell r="AI115">
            <v>65800</v>
          </cell>
          <cell r="AJ115">
            <v>8397.7632287881806</v>
          </cell>
          <cell r="AK115">
            <v>830279.1</v>
          </cell>
          <cell r="AL115">
            <v>41660</v>
          </cell>
          <cell r="AM115">
            <v>221178</v>
          </cell>
          <cell r="AN115">
            <v>54070</v>
          </cell>
          <cell r="AO115">
            <v>14100</v>
          </cell>
          <cell r="AP115">
            <v>6260</v>
          </cell>
          <cell r="AT115">
            <v>1500</v>
          </cell>
        </row>
        <row r="116">
          <cell r="A116">
            <v>1948</v>
          </cell>
          <cell r="B116">
            <v>4740000</v>
          </cell>
          <cell r="C116">
            <v>4039285</v>
          </cell>
          <cell r="D116">
            <v>772100</v>
          </cell>
          <cell r="E116">
            <v>1418425</v>
          </cell>
          <cell r="F116">
            <v>101600</v>
          </cell>
          <cell r="G116">
            <v>4703.625</v>
          </cell>
          <cell r="J116">
            <v>218500</v>
          </cell>
          <cell r="K116">
            <v>385000</v>
          </cell>
          <cell r="O116">
            <v>79100</v>
          </cell>
          <cell r="P116">
            <v>0</v>
          </cell>
          <cell r="Q116">
            <v>23905.607045375258</v>
          </cell>
          <cell r="R116">
            <v>150000</v>
          </cell>
          <cell r="U116">
            <v>267900</v>
          </cell>
          <cell r="W116">
            <v>341000</v>
          </cell>
          <cell r="X116">
            <v>288888.88888888882</v>
          </cell>
          <cell r="Z116">
            <v>40581.164173694335</v>
          </cell>
          <cell r="AA116">
            <v>149470</v>
          </cell>
          <cell r="AB116">
            <v>1840</v>
          </cell>
          <cell r="AC116">
            <v>19367.5625</v>
          </cell>
          <cell r="AD116">
            <v>801339.375</v>
          </cell>
          <cell r="AE116">
            <v>1162400</v>
          </cell>
          <cell r="AF116">
            <v>97000</v>
          </cell>
          <cell r="AG116">
            <v>326634.283</v>
          </cell>
          <cell r="AH116">
            <v>13174.673913043478</v>
          </cell>
          <cell r="AI116">
            <v>72000</v>
          </cell>
          <cell r="AJ116">
            <v>10489.704387491109</v>
          </cell>
          <cell r="AK116">
            <v>1265419.7</v>
          </cell>
          <cell r="AL116">
            <v>36410</v>
          </cell>
          <cell r="AM116">
            <v>226100</v>
          </cell>
          <cell r="AN116">
            <v>79900</v>
          </cell>
          <cell r="AO116">
            <v>15700</v>
          </cell>
          <cell r="AP116">
            <v>6620</v>
          </cell>
          <cell r="AT116">
            <v>1500</v>
          </cell>
        </row>
        <row r="117">
          <cell r="A117">
            <v>1949</v>
          </cell>
          <cell r="B117">
            <v>4290000</v>
          </cell>
          <cell r="C117">
            <v>4103700</v>
          </cell>
          <cell r="D117">
            <v>768400</v>
          </cell>
          <cell r="E117">
            <v>1432358.4</v>
          </cell>
          <cell r="F117">
            <v>97100</v>
          </cell>
          <cell r="G117">
            <v>5271.5</v>
          </cell>
          <cell r="J117">
            <v>136300</v>
          </cell>
          <cell r="K117">
            <v>414000</v>
          </cell>
          <cell r="O117">
            <v>55100</v>
          </cell>
          <cell r="P117">
            <v>0</v>
          </cell>
          <cell r="Q117">
            <v>22977.540799049686</v>
          </cell>
          <cell r="R117">
            <v>42600</v>
          </cell>
          <cell r="U117">
            <v>317300</v>
          </cell>
          <cell r="W117">
            <v>409000</v>
          </cell>
          <cell r="X117">
            <v>296666.66666666657</v>
          </cell>
          <cell r="Z117">
            <v>41115.900821127383</v>
          </cell>
          <cell r="AA117">
            <v>149191</v>
          </cell>
          <cell r="AB117">
            <v>1960</v>
          </cell>
          <cell r="AC117">
            <v>19556.75</v>
          </cell>
          <cell r="AD117">
            <v>789082.5</v>
          </cell>
          <cell r="AE117">
            <v>1039700</v>
          </cell>
          <cell r="AF117">
            <v>90000</v>
          </cell>
          <cell r="AG117">
            <v>314100</v>
          </cell>
          <cell r="AH117">
            <v>14412.141304347826</v>
          </cell>
          <cell r="AI117">
            <v>80700</v>
          </cell>
          <cell r="AJ117">
            <v>10087.171860373754</v>
          </cell>
          <cell r="AK117">
            <v>1446729.8</v>
          </cell>
          <cell r="AL117">
            <v>49870</v>
          </cell>
          <cell r="AM117">
            <v>225100</v>
          </cell>
          <cell r="AN117">
            <v>88490</v>
          </cell>
          <cell r="AO117">
            <v>17700</v>
          </cell>
          <cell r="AP117">
            <v>6980</v>
          </cell>
          <cell r="AT117">
            <v>1500</v>
          </cell>
        </row>
        <row r="118">
          <cell r="A118">
            <v>1950</v>
          </cell>
          <cell r="B118">
            <v>6510000</v>
          </cell>
          <cell r="C118">
            <v>4104900</v>
          </cell>
          <cell r="D118">
            <v>850200</v>
          </cell>
          <cell r="E118">
            <v>1446909.2</v>
          </cell>
          <cell r="F118">
            <v>129100</v>
          </cell>
          <cell r="G118">
            <v>5839.375</v>
          </cell>
          <cell r="J118">
            <v>324400</v>
          </cell>
          <cell r="K118">
            <v>394000</v>
          </cell>
          <cell r="O118">
            <v>72100</v>
          </cell>
          <cell r="P118">
            <v>0</v>
          </cell>
          <cell r="Q118">
            <v>28131.664459136016</v>
          </cell>
          <cell r="R118">
            <v>181800</v>
          </cell>
          <cell r="U118">
            <v>360000</v>
          </cell>
          <cell r="W118">
            <v>425000</v>
          </cell>
          <cell r="X118">
            <v>304444.44444444432</v>
          </cell>
          <cell r="Z118">
            <v>51698.33907382749</v>
          </cell>
          <cell r="AA118">
            <v>148539.40000000002</v>
          </cell>
          <cell r="AB118">
            <v>2080</v>
          </cell>
          <cell r="AC118">
            <v>19745.9375</v>
          </cell>
          <cell r="AD118">
            <v>776825.625</v>
          </cell>
          <cell r="AE118">
            <v>1250900</v>
          </cell>
          <cell r="AF118">
            <v>62100</v>
          </cell>
          <cell r="AG118">
            <v>360234</v>
          </cell>
          <cell r="AH118">
            <v>15649.608695652174</v>
          </cell>
          <cell r="AI118">
            <v>73100</v>
          </cell>
          <cell r="AJ118">
            <v>11568.743291785669</v>
          </cell>
          <cell r="AK118">
            <v>1429581.8</v>
          </cell>
          <cell r="AL118">
            <v>71310</v>
          </cell>
          <cell r="AM118">
            <v>245800</v>
          </cell>
          <cell r="AN118">
            <v>77480</v>
          </cell>
          <cell r="AO118">
            <v>13800</v>
          </cell>
          <cell r="AP118">
            <v>7340</v>
          </cell>
        </row>
        <row r="119">
          <cell r="A119">
            <v>1951</v>
          </cell>
          <cell r="B119">
            <v>5290000</v>
          </cell>
          <cell r="C119">
            <v>4976100</v>
          </cell>
          <cell r="D119">
            <v>894800</v>
          </cell>
          <cell r="E119">
            <v>1607428.8</v>
          </cell>
          <cell r="F119">
            <v>110400</v>
          </cell>
          <cell r="G119">
            <v>6407.25</v>
          </cell>
          <cell r="J119">
            <v>311240</v>
          </cell>
          <cell r="K119">
            <v>350000</v>
          </cell>
          <cell r="O119">
            <v>104100</v>
          </cell>
          <cell r="P119">
            <v>0</v>
          </cell>
          <cell r="Q119">
            <v>27751.872820411612</v>
          </cell>
          <cell r="R119">
            <v>227000</v>
          </cell>
          <cell r="U119">
            <v>322600</v>
          </cell>
          <cell r="W119">
            <v>455000</v>
          </cell>
          <cell r="X119">
            <v>312222.22222222207</v>
          </cell>
          <cell r="Z119">
            <v>53719.643601124422</v>
          </cell>
          <cell r="AA119">
            <v>118361</v>
          </cell>
          <cell r="AB119">
            <v>2200</v>
          </cell>
          <cell r="AC119">
            <v>19935.125</v>
          </cell>
          <cell r="AD119">
            <v>764568.75</v>
          </cell>
          <cell r="AE119">
            <v>1150300</v>
          </cell>
          <cell r="AF119">
            <v>97700</v>
          </cell>
          <cell r="AG119">
            <v>339490.3</v>
          </cell>
          <cell r="AH119">
            <v>16887.07608695652</v>
          </cell>
          <cell r="AI119">
            <v>96100</v>
          </cell>
          <cell r="AJ119">
            <v>10902.569248741942</v>
          </cell>
          <cell r="AK119">
            <v>1374272.5</v>
          </cell>
          <cell r="AL119">
            <v>102080</v>
          </cell>
          <cell r="AM119">
            <v>191300</v>
          </cell>
          <cell r="AN119">
            <v>43100</v>
          </cell>
          <cell r="AO119">
            <v>14300</v>
          </cell>
          <cell r="AP119">
            <v>7700</v>
          </cell>
          <cell r="AT119">
            <v>1500</v>
          </cell>
        </row>
        <row r="120">
          <cell r="A120">
            <v>1952</v>
          </cell>
          <cell r="B120">
            <v>5390000</v>
          </cell>
          <cell r="C120">
            <v>4485400</v>
          </cell>
          <cell r="D120">
            <v>562500</v>
          </cell>
          <cell r="E120">
            <v>1788881.8</v>
          </cell>
          <cell r="F120">
            <v>74600</v>
          </cell>
          <cell r="G120">
            <v>6975.125</v>
          </cell>
          <cell r="J120">
            <v>271300</v>
          </cell>
          <cell r="K120">
            <v>340400</v>
          </cell>
          <cell r="O120">
            <v>67800</v>
          </cell>
          <cell r="P120">
            <v>0</v>
          </cell>
          <cell r="Q120">
            <v>26404.843162371639</v>
          </cell>
          <cell r="R120">
            <v>233888.88888888888</v>
          </cell>
          <cell r="U120">
            <v>263700</v>
          </cell>
          <cell r="W120">
            <v>409000</v>
          </cell>
          <cell r="X120">
            <v>320000</v>
          </cell>
          <cell r="Z120">
            <v>48478.630304450031</v>
          </cell>
          <cell r="AA120">
            <v>160269</v>
          </cell>
          <cell r="AB120">
            <v>2320</v>
          </cell>
          <cell r="AC120">
            <v>20124.3125</v>
          </cell>
          <cell r="AD120">
            <v>752311.875</v>
          </cell>
          <cell r="AE120">
            <v>1079400</v>
          </cell>
          <cell r="AF120">
            <v>82100</v>
          </cell>
          <cell r="AG120">
            <v>220029.6</v>
          </cell>
          <cell r="AH120">
            <v>18124.543478260868</v>
          </cell>
          <cell r="AI120">
            <v>71900</v>
          </cell>
          <cell r="AJ120">
            <v>7066.1457802269761</v>
          </cell>
          <cell r="AK120">
            <v>1231793.2</v>
          </cell>
          <cell r="AL120">
            <v>59140</v>
          </cell>
          <cell r="AM120">
            <v>253500</v>
          </cell>
          <cell r="AN120">
            <v>66760</v>
          </cell>
          <cell r="AO120">
            <v>20300</v>
          </cell>
          <cell r="AP120">
            <v>8060</v>
          </cell>
          <cell r="AT120">
            <v>2050</v>
          </cell>
        </row>
        <row r="121">
          <cell r="A121">
            <v>1953</v>
          </cell>
          <cell r="B121">
            <v>5910000</v>
          </cell>
          <cell r="C121">
            <v>5254200</v>
          </cell>
          <cell r="D121">
            <v>1121182.2</v>
          </cell>
          <cell r="E121">
            <v>2346546.5</v>
          </cell>
          <cell r="F121">
            <v>82600</v>
          </cell>
          <cell r="G121">
            <v>7543</v>
          </cell>
          <cell r="J121">
            <v>245600</v>
          </cell>
          <cell r="K121">
            <v>386000</v>
          </cell>
          <cell r="O121">
            <v>68200</v>
          </cell>
          <cell r="P121">
            <v>0</v>
          </cell>
          <cell r="Q121">
            <v>31353.015031001945</v>
          </cell>
          <cell r="R121">
            <v>240777.77777777775</v>
          </cell>
          <cell r="U121">
            <v>178600</v>
          </cell>
          <cell r="W121">
            <v>410000</v>
          </cell>
          <cell r="X121">
            <v>410000</v>
          </cell>
          <cell r="Z121">
            <v>44349.869234436388</v>
          </cell>
          <cell r="AA121">
            <v>136483.5</v>
          </cell>
          <cell r="AB121">
            <v>2440</v>
          </cell>
          <cell r="AC121">
            <v>20313.5</v>
          </cell>
          <cell r="AD121">
            <v>740055</v>
          </cell>
          <cell r="AE121">
            <v>1300100</v>
          </cell>
          <cell r="AF121">
            <v>85200</v>
          </cell>
          <cell r="AG121">
            <v>364728</v>
          </cell>
          <cell r="AH121">
            <v>19362.010869565216</v>
          </cell>
          <cell r="AI121">
            <v>97100</v>
          </cell>
          <cell r="AJ121">
            <v>11713.065960809929</v>
          </cell>
          <cell r="AK121">
            <v>1828775.4</v>
          </cell>
          <cell r="AL121">
            <v>117130</v>
          </cell>
          <cell r="AM121">
            <v>255000</v>
          </cell>
          <cell r="AN121">
            <v>66140</v>
          </cell>
          <cell r="AO121">
            <v>20400</v>
          </cell>
          <cell r="AP121">
            <v>8420</v>
          </cell>
          <cell r="AT121">
            <v>2600</v>
          </cell>
        </row>
        <row r="122">
          <cell r="A122">
            <v>1954</v>
          </cell>
          <cell r="B122">
            <v>6090000</v>
          </cell>
          <cell r="C122">
            <v>5047400</v>
          </cell>
          <cell r="D122">
            <v>1163709.2</v>
          </cell>
          <cell r="E122">
            <v>1749850.2</v>
          </cell>
          <cell r="F122">
            <v>163900</v>
          </cell>
          <cell r="G122">
            <v>8110.875</v>
          </cell>
          <cell r="J122">
            <v>309800</v>
          </cell>
          <cell r="K122">
            <v>422800</v>
          </cell>
          <cell r="O122">
            <v>69800</v>
          </cell>
          <cell r="P122">
            <v>0</v>
          </cell>
          <cell r="Q122">
            <v>30547.127166719609</v>
          </cell>
          <cell r="R122">
            <v>247666.66666666663</v>
          </cell>
          <cell r="U122">
            <v>185900</v>
          </cell>
          <cell r="W122">
            <v>410000</v>
          </cell>
          <cell r="X122">
            <v>460000</v>
          </cell>
          <cell r="Z122">
            <v>45108.601121960841</v>
          </cell>
          <cell r="AA122">
            <v>143954</v>
          </cell>
          <cell r="AB122">
            <v>2560</v>
          </cell>
          <cell r="AC122">
            <v>20502.6875</v>
          </cell>
          <cell r="AD122">
            <v>727798.125</v>
          </cell>
          <cell r="AE122">
            <v>1068600</v>
          </cell>
          <cell r="AF122">
            <v>102000</v>
          </cell>
          <cell r="AG122">
            <v>352553</v>
          </cell>
          <cell r="AH122">
            <v>20599.478260869564</v>
          </cell>
          <cell r="AI122">
            <v>90100</v>
          </cell>
          <cell r="AJ122">
            <v>11322.071636072424</v>
          </cell>
          <cell r="AK122">
            <v>1929742.2</v>
          </cell>
          <cell r="AL122">
            <v>188440</v>
          </cell>
          <cell r="AM122">
            <v>287700</v>
          </cell>
          <cell r="AN122">
            <v>105350</v>
          </cell>
          <cell r="AO122">
            <v>23800</v>
          </cell>
          <cell r="AP122">
            <v>8780</v>
          </cell>
          <cell r="AT122">
            <v>3150</v>
          </cell>
        </row>
        <row r="123">
          <cell r="A123">
            <v>1955</v>
          </cell>
          <cell r="B123">
            <v>6110000</v>
          </cell>
          <cell r="C123">
            <v>5844100</v>
          </cell>
          <cell r="D123">
            <v>1091321</v>
          </cell>
          <cell r="E123">
            <v>1684706.8</v>
          </cell>
          <cell r="F123">
            <v>116400</v>
          </cell>
          <cell r="G123">
            <v>8678.75</v>
          </cell>
          <cell r="J123">
            <v>240500</v>
          </cell>
          <cell r="K123">
            <v>357500</v>
          </cell>
          <cell r="O123">
            <v>80100</v>
          </cell>
          <cell r="P123">
            <v>0</v>
          </cell>
          <cell r="Q123">
            <v>31579.969741989626</v>
          </cell>
          <cell r="R123">
            <v>254555.5555555555</v>
          </cell>
          <cell r="U123">
            <v>336800</v>
          </cell>
          <cell r="W123">
            <v>576400</v>
          </cell>
          <cell r="X123">
            <v>470000</v>
          </cell>
          <cell r="Z123">
            <v>62444.169079909909</v>
          </cell>
          <cell r="AA123">
            <v>108942</v>
          </cell>
          <cell r="AB123">
            <v>2682</v>
          </cell>
          <cell r="AC123">
            <v>20691.875</v>
          </cell>
          <cell r="AD123">
            <v>715541.25</v>
          </cell>
          <cell r="AE123">
            <v>1767200</v>
          </cell>
          <cell r="AF123">
            <v>74300</v>
          </cell>
          <cell r="AG123">
            <v>363637.4</v>
          </cell>
          <cell r="AH123">
            <v>21836.945652173912</v>
          </cell>
          <cell r="AI123">
            <v>76900</v>
          </cell>
          <cell r="AJ123">
            <v>11678.041861380056</v>
          </cell>
          <cell r="AK123">
            <v>1439812.3</v>
          </cell>
          <cell r="AL123">
            <v>191450</v>
          </cell>
          <cell r="AM123">
            <v>323200</v>
          </cell>
          <cell r="AN123">
            <v>110000</v>
          </cell>
          <cell r="AO123">
            <v>24700</v>
          </cell>
          <cell r="AP123">
            <v>9140</v>
          </cell>
          <cell r="AT123">
            <v>3700</v>
          </cell>
        </row>
        <row r="124">
          <cell r="A124">
            <v>1956</v>
          </cell>
          <cell r="B124">
            <v>5170000</v>
          </cell>
          <cell r="C124">
            <v>6298100</v>
          </cell>
          <cell r="D124">
            <v>1037741.7</v>
          </cell>
          <cell r="E124">
            <v>2114385.7999999998</v>
          </cell>
          <cell r="F124">
            <v>35100</v>
          </cell>
          <cell r="G124">
            <v>9246.625</v>
          </cell>
          <cell r="J124">
            <v>92900</v>
          </cell>
          <cell r="K124">
            <v>398200</v>
          </cell>
          <cell r="O124">
            <v>44500</v>
          </cell>
          <cell r="P124">
            <v>0</v>
          </cell>
          <cell r="Q124">
            <v>30902.301754092503</v>
          </cell>
          <cell r="R124">
            <v>261444.44444444438</v>
          </cell>
          <cell r="U124">
            <v>233000</v>
          </cell>
          <cell r="W124">
            <v>262200</v>
          </cell>
          <cell r="X124">
            <v>510000</v>
          </cell>
          <cell r="Z124">
            <v>40460.551352106653</v>
          </cell>
          <cell r="AA124">
            <v>104184</v>
          </cell>
          <cell r="AB124">
            <v>2500</v>
          </cell>
          <cell r="AC124">
            <v>20881.0625</v>
          </cell>
          <cell r="AD124">
            <v>703284.375</v>
          </cell>
          <cell r="AE124">
            <v>1342200</v>
          </cell>
          <cell r="AF124">
            <v>137600</v>
          </cell>
          <cell r="AG124">
            <v>395388</v>
          </cell>
          <cell r="AH124">
            <v>23074.41304347826</v>
          </cell>
          <cell r="AI124">
            <v>87400</v>
          </cell>
          <cell r="AJ124">
            <v>12697.697254153001</v>
          </cell>
          <cell r="AK124">
            <v>1863086.9</v>
          </cell>
          <cell r="AL124">
            <v>211270</v>
          </cell>
          <cell r="AM124">
            <v>283100</v>
          </cell>
          <cell r="AN124">
            <v>127050</v>
          </cell>
          <cell r="AO124">
            <v>22700</v>
          </cell>
          <cell r="AP124">
            <v>9500</v>
          </cell>
          <cell r="AT124">
            <v>4250</v>
          </cell>
        </row>
        <row r="125">
          <cell r="A125">
            <v>1957</v>
          </cell>
          <cell r="B125">
            <v>3330000</v>
          </cell>
          <cell r="C125">
            <v>4283800</v>
          </cell>
          <cell r="D125">
            <v>957636.7</v>
          </cell>
          <cell r="E125">
            <v>1736452.2</v>
          </cell>
          <cell r="F125">
            <v>141500</v>
          </cell>
          <cell r="G125">
            <v>9814.5</v>
          </cell>
          <cell r="J125">
            <v>226400</v>
          </cell>
          <cell r="K125">
            <v>401600</v>
          </cell>
          <cell r="O125">
            <v>41300</v>
          </cell>
          <cell r="P125">
            <v>0</v>
          </cell>
          <cell r="Q125">
            <v>22624.353173515174</v>
          </cell>
          <cell r="R125">
            <v>268333.33333333326</v>
          </cell>
          <cell r="U125">
            <v>326000</v>
          </cell>
          <cell r="W125">
            <v>336650</v>
          </cell>
          <cell r="X125">
            <v>550000</v>
          </cell>
          <cell r="Z125">
            <v>49783.090648271434</v>
          </cell>
          <cell r="AA125">
            <v>139990.5</v>
          </cell>
          <cell r="AB125">
            <v>2300</v>
          </cell>
          <cell r="AC125">
            <v>21070.25</v>
          </cell>
          <cell r="AD125">
            <v>691027.5</v>
          </cell>
          <cell r="AE125">
            <v>861600</v>
          </cell>
          <cell r="AF125">
            <v>169800</v>
          </cell>
          <cell r="AG125">
            <v>357893</v>
          </cell>
          <cell r="AH125">
            <v>24311.880434782608</v>
          </cell>
          <cell r="AI125">
            <v>77700</v>
          </cell>
          <cell r="AJ125">
            <v>11493.563192055855</v>
          </cell>
          <cell r="AK125">
            <v>1528556.8</v>
          </cell>
          <cell r="AL125">
            <v>182000</v>
          </cell>
          <cell r="AM125">
            <v>286100</v>
          </cell>
          <cell r="AN125">
            <v>158390</v>
          </cell>
          <cell r="AO125">
            <v>16300</v>
          </cell>
          <cell r="AP125">
            <v>13900</v>
          </cell>
          <cell r="AT125">
            <v>4800</v>
          </cell>
        </row>
        <row r="126">
          <cell r="A126">
            <v>1958</v>
          </cell>
          <cell r="B126">
            <v>4770000</v>
          </cell>
          <cell r="C126">
            <v>6799500</v>
          </cell>
          <cell r="D126">
            <v>858500.6</v>
          </cell>
          <cell r="E126">
            <v>1983383.6</v>
          </cell>
          <cell r="F126">
            <v>189700</v>
          </cell>
          <cell r="G126">
            <v>10382.375</v>
          </cell>
          <cell r="J126">
            <v>480000</v>
          </cell>
          <cell r="K126">
            <v>321100</v>
          </cell>
          <cell r="O126">
            <v>65400</v>
          </cell>
          <cell r="P126">
            <v>0</v>
          </cell>
          <cell r="Q126">
            <v>31466.853144032204</v>
          </cell>
          <cell r="R126">
            <v>275222.22222222213</v>
          </cell>
          <cell r="U126">
            <v>529400</v>
          </cell>
          <cell r="W126">
            <v>411100</v>
          </cell>
          <cell r="X126">
            <v>620000</v>
          </cell>
          <cell r="Z126">
            <v>65009.122532097106</v>
          </cell>
          <cell r="AA126">
            <v>153900</v>
          </cell>
          <cell r="AB126">
            <v>2900</v>
          </cell>
          <cell r="AC126">
            <v>21259.4375</v>
          </cell>
          <cell r="AD126">
            <v>678770.625</v>
          </cell>
          <cell r="AE126">
            <v>1409800</v>
          </cell>
          <cell r="AF126">
            <v>167000</v>
          </cell>
          <cell r="AG126">
            <v>372050</v>
          </cell>
          <cell r="AH126">
            <v>25549.347826086956</v>
          </cell>
          <cell r="AI126">
            <v>68000</v>
          </cell>
          <cell r="AJ126">
            <v>11948.208502553503</v>
          </cell>
          <cell r="AK126">
            <v>1382673.6</v>
          </cell>
          <cell r="AL126">
            <v>200000</v>
          </cell>
          <cell r="AM126">
            <v>286000</v>
          </cell>
          <cell r="AN126">
            <v>200000</v>
          </cell>
          <cell r="AO126">
            <v>24500</v>
          </cell>
          <cell r="AP126">
            <v>14700</v>
          </cell>
          <cell r="AT126">
            <v>5350</v>
          </cell>
        </row>
        <row r="127">
          <cell r="A127">
            <v>1959</v>
          </cell>
          <cell r="B127">
            <v>6030000</v>
          </cell>
          <cell r="C127">
            <v>6837900</v>
          </cell>
          <cell r="D127">
            <v>892424</v>
          </cell>
          <cell r="E127">
            <v>1727795</v>
          </cell>
          <cell r="F127">
            <v>72800</v>
          </cell>
          <cell r="G127">
            <v>10950.25</v>
          </cell>
          <cell r="J127">
            <v>430300</v>
          </cell>
          <cell r="K127">
            <v>327400</v>
          </cell>
          <cell r="O127">
            <v>106100</v>
          </cell>
          <cell r="P127">
            <v>0</v>
          </cell>
          <cell r="Q127">
            <v>33413.871783970819</v>
          </cell>
          <cell r="R127">
            <v>282111.11111111101</v>
          </cell>
          <cell r="U127">
            <v>325700</v>
          </cell>
          <cell r="W127">
            <v>485550</v>
          </cell>
          <cell r="X127">
            <v>670000</v>
          </cell>
          <cell r="Z127">
            <v>58466.025498923234</v>
          </cell>
          <cell r="AA127">
            <v>148088</v>
          </cell>
          <cell r="AB127">
            <v>3100</v>
          </cell>
          <cell r="AC127">
            <v>21448.625</v>
          </cell>
          <cell r="AD127">
            <v>666513.75</v>
          </cell>
          <cell r="AE127">
            <v>1776700</v>
          </cell>
          <cell r="AF127">
            <v>156000</v>
          </cell>
          <cell r="AG127">
            <v>363819.3</v>
          </cell>
          <cell r="AH127">
            <v>26786.815217391304</v>
          </cell>
          <cell r="AI127">
            <v>96700</v>
          </cell>
          <cell r="AJ127">
            <v>11683.883493221512</v>
          </cell>
          <cell r="AK127">
            <v>1860063.3</v>
          </cell>
          <cell r="AL127">
            <v>280000</v>
          </cell>
          <cell r="AM127">
            <v>318200</v>
          </cell>
          <cell r="AN127">
            <v>170000</v>
          </cell>
          <cell r="AO127">
            <v>33900</v>
          </cell>
          <cell r="AP127">
            <v>23000</v>
          </cell>
          <cell r="AT127">
            <v>5900</v>
          </cell>
        </row>
        <row r="128">
          <cell r="A128">
            <v>1960</v>
          </cell>
          <cell r="B128">
            <v>6310000</v>
          </cell>
          <cell r="C128">
            <v>5533900</v>
          </cell>
          <cell r="D128">
            <v>1145785.2</v>
          </cell>
          <cell r="E128">
            <v>2125652.7000000002</v>
          </cell>
          <cell r="F128">
            <v>89700</v>
          </cell>
          <cell r="G128">
            <v>11518.125</v>
          </cell>
          <cell r="J128">
            <v>743300</v>
          </cell>
          <cell r="K128">
            <v>282000</v>
          </cell>
          <cell r="O128">
            <v>110400</v>
          </cell>
          <cell r="P128">
            <v>0</v>
          </cell>
          <cell r="Q128">
            <v>33244.291904816368</v>
          </cell>
          <cell r="R128">
            <v>289000</v>
          </cell>
          <cell r="U128">
            <v>295600</v>
          </cell>
          <cell r="W128">
            <v>560000</v>
          </cell>
          <cell r="X128">
            <v>780000</v>
          </cell>
          <cell r="Z128">
            <v>61205.956665187157</v>
          </cell>
          <cell r="AA128">
            <v>129112</v>
          </cell>
          <cell r="AB128">
            <v>4200</v>
          </cell>
          <cell r="AC128">
            <v>21637.8125</v>
          </cell>
          <cell r="AD128">
            <v>654256.875</v>
          </cell>
          <cell r="AE128">
            <v>1582600</v>
          </cell>
          <cell r="AF128">
            <v>150000</v>
          </cell>
          <cell r="AG128">
            <v>368844</v>
          </cell>
          <cell r="AH128">
            <v>28024.282608695652</v>
          </cell>
          <cell r="AI128">
            <v>81000</v>
          </cell>
          <cell r="AJ128">
            <v>11845.249339916259</v>
          </cell>
          <cell r="AK128">
            <v>1585080</v>
          </cell>
          <cell r="AL128">
            <v>230700</v>
          </cell>
          <cell r="AM128">
            <v>286900</v>
          </cell>
          <cell r="AN128">
            <v>158700</v>
          </cell>
          <cell r="AO128">
            <v>17300</v>
          </cell>
          <cell r="AP128">
            <v>17100</v>
          </cell>
          <cell r="AS128">
            <v>700</v>
          </cell>
          <cell r="AT128">
            <v>6450</v>
          </cell>
        </row>
        <row r="129">
          <cell r="A129">
            <v>1961</v>
          </cell>
          <cell r="B129">
            <v>4855000</v>
          </cell>
          <cell r="C129">
            <v>5248200</v>
          </cell>
          <cell r="D129">
            <v>741966.6</v>
          </cell>
          <cell r="E129">
            <v>2048200.6</v>
          </cell>
          <cell r="F129">
            <v>120000</v>
          </cell>
          <cell r="G129">
            <v>12086</v>
          </cell>
          <cell r="J129">
            <v>357400</v>
          </cell>
          <cell r="K129">
            <v>364000</v>
          </cell>
          <cell r="O129">
            <v>86200</v>
          </cell>
          <cell r="P129">
            <v>0</v>
          </cell>
          <cell r="Q129">
            <v>37007</v>
          </cell>
          <cell r="R129">
            <v>208000</v>
          </cell>
          <cell r="U129">
            <v>351000</v>
          </cell>
          <cell r="W129">
            <v>442000</v>
          </cell>
          <cell r="X129">
            <v>850000</v>
          </cell>
          <cell r="Z129">
            <v>36560</v>
          </cell>
          <cell r="AA129">
            <v>153624.5</v>
          </cell>
          <cell r="AB129">
            <v>4000</v>
          </cell>
          <cell r="AC129">
            <v>21827</v>
          </cell>
          <cell r="AD129">
            <v>642000</v>
          </cell>
          <cell r="AE129">
            <v>1675000</v>
          </cell>
          <cell r="AF129">
            <v>158000</v>
          </cell>
          <cell r="AG129">
            <v>485276</v>
          </cell>
          <cell r="AH129">
            <v>29261.75</v>
          </cell>
          <cell r="AI129">
            <v>75000</v>
          </cell>
          <cell r="AJ129">
            <v>12480</v>
          </cell>
          <cell r="AK129">
            <v>1563194.4</v>
          </cell>
          <cell r="AL129">
            <v>223200</v>
          </cell>
          <cell r="AM129">
            <v>305000</v>
          </cell>
          <cell r="AN129">
            <v>143740</v>
          </cell>
          <cell r="AO129">
            <v>29140</v>
          </cell>
          <cell r="AP129">
            <v>21310</v>
          </cell>
          <cell r="AQ129">
            <v>6000</v>
          </cell>
          <cell r="AS129">
            <v>630</v>
          </cell>
          <cell r="AT129">
            <v>7000</v>
          </cell>
        </row>
        <row r="130">
          <cell r="A130">
            <v>1962</v>
          </cell>
          <cell r="B130">
            <v>7497000</v>
          </cell>
          <cell r="C130">
            <v>6999300</v>
          </cell>
          <cell r="D130">
            <v>1526807.1</v>
          </cell>
          <cell r="E130">
            <v>2450846</v>
          </cell>
          <cell r="F130">
            <v>91000</v>
          </cell>
          <cell r="G130">
            <v>13107</v>
          </cell>
          <cell r="J130">
            <v>392800</v>
          </cell>
          <cell r="K130">
            <v>407000</v>
          </cell>
          <cell r="O130">
            <v>83700</v>
          </cell>
          <cell r="P130">
            <v>0</v>
          </cell>
          <cell r="Q130">
            <v>33854</v>
          </cell>
          <cell r="R130">
            <v>352000</v>
          </cell>
          <cell r="U130">
            <v>313000</v>
          </cell>
          <cell r="W130">
            <v>593000</v>
          </cell>
          <cell r="X130">
            <v>1010000</v>
          </cell>
          <cell r="Z130">
            <v>36270</v>
          </cell>
          <cell r="AA130">
            <v>189938.2</v>
          </cell>
          <cell r="AB130">
            <v>5000</v>
          </cell>
          <cell r="AC130">
            <v>25108</v>
          </cell>
          <cell r="AD130">
            <v>695000</v>
          </cell>
          <cell r="AE130">
            <v>1917000</v>
          </cell>
          <cell r="AF130">
            <v>139000</v>
          </cell>
          <cell r="AG130">
            <v>552927</v>
          </cell>
          <cell r="AH130">
            <v>28237.93</v>
          </cell>
          <cell r="AI130">
            <v>70000</v>
          </cell>
          <cell r="AJ130">
            <v>16190</v>
          </cell>
          <cell r="AK130">
            <v>1500000</v>
          </cell>
          <cell r="AL130">
            <v>189600</v>
          </cell>
          <cell r="AM130">
            <v>349000</v>
          </cell>
          <cell r="AN130">
            <v>185400</v>
          </cell>
          <cell r="AO130">
            <v>33885</v>
          </cell>
          <cell r="AP130">
            <v>23005</v>
          </cell>
          <cell r="AQ130">
            <v>6250</v>
          </cell>
          <cell r="AS130">
            <v>665</v>
          </cell>
          <cell r="AT130">
            <v>8905</v>
          </cell>
        </row>
        <row r="131">
          <cell r="A131">
            <v>1963</v>
          </cell>
          <cell r="B131">
            <v>5752000</v>
          </cell>
          <cell r="C131">
            <v>5364000</v>
          </cell>
          <cell r="D131">
            <v>1297938.1000000001</v>
          </cell>
          <cell r="E131">
            <v>2583570</v>
          </cell>
          <cell r="F131">
            <v>164000</v>
          </cell>
          <cell r="G131">
            <v>16139</v>
          </cell>
          <cell r="J131">
            <v>603400</v>
          </cell>
          <cell r="K131">
            <v>279000</v>
          </cell>
          <cell r="O131">
            <v>94200</v>
          </cell>
          <cell r="P131">
            <v>0</v>
          </cell>
          <cell r="Q131">
            <v>16349</v>
          </cell>
          <cell r="R131">
            <v>384000</v>
          </cell>
          <cell r="U131">
            <v>424000</v>
          </cell>
          <cell r="W131">
            <v>536000</v>
          </cell>
          <cell r="X131">
            <v>1190000</v>
          </cell>
          <cell r="Z131">
            <v>47091</v>
          </cell>
          <cell r="AA131">
            <v>136114.20000000001</v>
          </cell>
          <cell r="AB131">
            <v>6000</v>
          </cell>
          <cell r="AC131">
            <v>25633</v>
          </cell>
          <cell r="AD131">
            <v>735000</v>
          </cell>
          <cell r="AE131">
            <v>2074000</v>
          </cell>
          <cell r="AF131">
            <v>118000</v>
          </cell>
          <cell r="AG131">
            <v>460593</v>
          </cell>
          <cell r="AH131">
            <v>32458.1</v>
          </cell>
          <cell r="AI131">
            <v>84000</v>
          </cell>
          <cell r="AJ131">
            <v>16180</v>
          </cell>
          <cell r="AK131">
            <v>1257520</v>
          </cell>
          <cell r="AL131">
            <v>257900</v>
          </cell>
          <cell r="AM131">
            <v>350000</v>
          </cell>
          <cell r="AN131">
            <v>198600</v>
          </cell>
          <cell r="AO131">
            <v>35149</v>
          </cell>
          <cell r="AP131">
            <v>23432</v>
          </cell>
          <cell r="AQ131">
            <v>6500</v>
          </cell>
          <cell r="AS131">
            <v>666</v>
          </cell>
          <cell r="AT131">
            <v>8645</v>
          </cell>
        </row>
        <row r="132">
          <cell r="A132">
            <v>1964</v>
          </cell>
          <cell r="B132">
            <v>6243000</v>
          </cell>
          <cell r="C132">
            <v>6694500</v>
          </cell>
          <cell r="D132">
            <v>1359452.7</v>
          </cell>
          <cell r="E132">
            <v>3417474.9</v>
          </cell>
          <cell r="F132">
            <v>284000</v>
          </cell>
          <cell r="G132">
            <v>16793</v>
          </cell>
          <cell r="J132">
            <v>718500</v>
          </cell>
          <cell r="K132">
            <v>359000</v>
          </cell>
          <cell r="O132">
            <v>97500</v>
          </cell>
          <cell r="P132">
            <v>0</v>
          </cell>
          <cell r="Q132">
            <v>25378</v>
          </cell>
          <cell r="R132">
            <v>325000</v>
          </cell>
          <cell r="U132">
            <v>555000</v>
          </cell>
          <cell r="W132">
            <v>520000</v>
          </cell>
          <cell r="X132">
            <v>1270000</v>
          </cell>
          <cell r="Z132">
            <v>61969</v>
          </cell>
          <cell r="AA132">
            <v>171926</v>
          </cell>
          <cell r="AB132">
            <v>6800</v>
          </cell>
          <cell r="AC132">
            <v>26597</v>
          </cell>
          <cell r="AD132">
            <v>730000</v>
          </cell>
          <cell r="AE132">
            <v>1953000</v>
          </cell>
          <cell r="AF132">
            <v>100000</v>
          </cell>
          <cell r="AG132">
            <v>483709.7</v>
          </cell>
          <cell r="AH132">
            <v>34554.639999999999</v>
          </cell>
          <cell r="AI132">
            <v>78000</v>
          </cell>
          <cell r="AJ132">
            <v>15540</v>
          </cell>
          <cell r="AK132">
            <v>1047700</v>
          </cell>
          <cell r="AL132">
            <v>245862</v>
          </cell>
          <cell r="AM132">
            <v>373000</v>
          </cell>
          <cell r="AN132">
            <v>183600</v>
          </cell>
          <cell r="AO132">
            <v>38540</v>
          </cell>
          <cell r="AP132">
            <v>23188</v>
          </cell>
          <cell r="AQ132">
            <v>6750</v>
          </cell>
          <cell r="AS132">
            <v>657</v>
          </cell>
          <cell r="AT132">
            <v>4219.1500000000005</v>
          </cell>
        </row>
        <row r="133">
          <cell r="A133">
            <v>1965</v>
          </cell>
          <cell r="B133">
            <v>6842000</v>
          </cell>
          <cell r="C133">
            <v>6820600</v>
          </cell>
          <cell r="D133">
            <v>1474921.4</v>
          </cell>
          <cell r="E133">
            <v>2645200</v>
          </cell>
          <cell r="F133">
            <v>139000</v>
          </cell>
          <cell r="G133">
            <v>11799</v>
          </cell>
          <cell r="J133">
            <v>503500</v>
          </cell>
          <cell r="K133">
            <v>406000</v>
          </cell>
          <cell r="O133">
            <v>96600</v>
          </cell>
          <cell r="P133">
            <v>0</v>
          </cell>
          <cell r="Q133">
            <v>33588</v>
          </cell>
          <cell r="R133">
            <v>396000</v>
          </cell>
          <cell r="U133">
            <v>243000</v>
          </cell>
          <cell r="W133">
            <v>521000</v>
          </cell>
          <cell r="X133">
            <v>1340000</v>
          </cell>
          <cell r="Z133">
            <v>73916</v>
          </cell>
          <cell r="AA133">
            <v>176927</v>
          </cell>
          <cell r="AB133">
            <v>8000</v>
          </cell>
          <cell r="AC133">
            <v>24131</v>
          </cell>
          <cell r="AD133">
            <v>831000</v>
          </cell>
          <cell r="AE133">
            <v>1827000</v>
          </cell>
          <cell r="AF133">
            <v>193000</v>
          </cell>
          <cell r="AG133">
            <v>364844.2</v>
          </cell>
          <cell r="AH133">
            <v>38955.67</v>
          </cell>
          <cell r="AI133">
            <v>87000</v>
          </cell>
          <cell r="AJ133">
            <v>17790</v>
          </cell>
          <cell r="AK133">
            <v>1402600</v>
          </cell>
          <cell r="AL133">
            <v>344878</v>
          </cell>
          <cell r="AM133">
            <v>452000</v>
          </cell>
          <cell r="AN133">
            <v>184800</v>
          </cell>
          <cell r="AO133">
            <v>47281</v>
          </cell>
          <cell r="AP133">
            <v>23371</v>
          </cell>
          <cell r="AQ133">
            <v>7000</v>
          </cell>
          <cell r="AS133">
            <v>630</v>
          </cell>
          <cell r="AT133">
            <v>6554.6</v>
          </cell>
        </row>
        <row r="134">
          <cell r="A134">
            <v>1966</v>
          </cell>
          <cell r="B134">
            <v>6225000</v>
          </cell>
          <cell r="C134">
            <v>6470600</v>
          </cell>
          <cell r="D134">
            <v>892787.7</v>
          </cell>
          <cell r="E134">
            <v>3074900</v>
          </cell>
          <cell r="F134">
            <v>145000</v>
          </cell>
          <cell r="G134">
            <v>13572</v>
          </cell>
          <cell r="J134">
            <v>480900</v>
          </cell>
          <cell r="K134">
            <v>395000</v>
          </cell>
          <cell r="O134">
            <v>83200</v>
          </cell>
          <cell r="P134">
            <v>0</v>
          </cell>
          <cell r="Q134">
            <v>37724</v>
          </cell>
          <cell r="R134">
            <v>414000</v>
          </cell>
          <cell r="U134">
            <v>337000</v>
          </cell>
          <cell r="W134">
            <v>557000</v>
          </cell>
          <cell r="X134">
            <v>1590000</v>
          </cell>
          <cell r="Z134">
            <v>77367</v>
          </cell>
          <cell r="AA134">
            <v>156112</v>
          </cell>
          <cell r="AB134">
            <v>9000</v>
          </cell>
          <cell r="AC134">
            <v>28957</v>
          </cell>
          <cell r="AD134">
            <v>734000</v>
          </cell>
          <cell r="AE134">
            <v>2192000</v>
          </cell>
          <cell r="AF134">
            <v>126000</v>
          </cell>
          <cell r="AG134">
            <v>473599.4</v>
          </cell>
          <cell r="AH134">
            <v>41741.879999999997</v>
          </cell>
          <cell r="AI134">
            <v>84000</v>
          </cell>
          <cell r="AJ134">
            <v>17780</v>
          </cell>
          <cell r="AK134">
            <v>682229</v>
          </cell>
          <cell r="AL134">
            <v>211000</v>
          </cell>
          <cell r="AM134">
            <v>416000</v>
          </cell>
          <cell r="AN134">
            <v>122200</v>
          </cell>
          <cell r="AO134">
            <v>44389</v>
          </cell>
          <cell r="AP134">
            <v>23846</v>
          </cell>
          <cell r="AQ134">
            <v>7250</v>
          </cell>
          <cell r="AS134">
            <v>661</v>
          </cell>
          <cell r="AT134">
            <v>6689.1500000000005</v>
          </cell>
        </row>
        <row r="135">
          <cell r="A135">
            <v>1967</v>
          </cell>
          <cell r="B135">
            <v>6203000</v>
          </cell>
          <cell r="C135">
            <v>7472500</v>
          </cell>
          <cell r="D135">
            <v>973965.5</v>
          </cell>
          <cell r="E135">
            <v>2331000</v>
          </cell>
          <cell r="F135">
            <v>259000</v>
          </cell>
          <cell r="G135">
            <v>13079</v>
          </cell>
          <cell r="J135">
            <v>606900</v>
          </cell>
          <cell r="K135">
            <v>383000</v>
          </cell>
          <cell r="O135">
            <v>96100</v>
          </cell>
          <cell r="P135">
            <v>0</v>
          </cell>
          <cell r="Q135">
            <v>44697</v>
          </cell>
          <cell r="R135">
            <v>351000</v>
          </cell>
          <cell r="U135">
            <v>479000</v>
          </cell>
          <cell r="W135">
            <v>524000</v>
          </cell>
          <cell r="X135">
            <v>1800000</v>
          </cell>
          <cell r="Z135">
            <v>80774</v>
          </cell>
          <cell r="AA135">
            <v>189721</v>
          </cell>
          <cell r="AB135">
            <v>10000</v>
          </cell>
          <cell r="AC135">
            <v>33657</v>
          </cell>
          <cell r="AD135">
            <v>780000</v>
          </cell>
          <cell r="AE135">
            <v>2817000</v>
          </cell>
          <cell r="AF135">
            <v>196000</v>
          </cell>
          <cell r="AG135">
            <v>488780.4</v>
          </cell>
          <cell r="AH135">
            <v>40287.03</v>
          </cell>
          <cell r="AI135">
            <v>84000</v>
          </cell>
          <cell r="AJ135">
            <v>18760</v>
          </cell>
          <cell r="AK135">
            <v>644607</v>
          </cell>
          <cell r="AL135">
            <v>136880</v>
          </cell>
          <cell r="AM135">
            <v>432000</v>
          </cell>
          <cell r="AN135">
            <v>94500</v>
          </cell>
          <cell r="AO135">
            <v>39645</v>
          </cell>
          <cell r="AP135">
            <v>24170</v>
          </cell>
          <cell r="AQ135">
            <v>7500</v>
          </cell>
          <cell r="AS135">
            <v>670</v>
          </cell>
          <cell r="AT135">
            <v>12619.1</v>
          </cell>
        </row>
        <row r="136">
          <cell r="A136">
            <v>1968</v>
          </cell>
          <cell r="B136">
            <v>6646000</v>
          </cell>
          <cell r="C136">
            <v>6532300</v>
          </cell>
          <cell r="D136">
            <v>1167374.1000000001</v>
          </cell>
          <cell r="E136">
            <v>2313300</v>
          </cell>
          <cell r="F136">
            <v>248000</v>
          </cell>
          <cell r="G136">
            <v>12423</v>
          </cell>
          <cell r="J136">
            <v>604800</v>
          </cell>
          <cell r="K136">
            <v>411000</v>
          </cell>
          <cell r="O136">
            <v>103400</v>
          </cell>
          <cell r="P136">
            <v>0</v>
          </cell>
          <cell r="Q136">
            <v>46120</v>
          </cell>
          <cell r="R136">
            <v>497000</v>
          </cell>
          <cell r="U136">
            <v>484000</v>
          </cell>
          <cell r="W136">
            <v>679000</v>
          </cell>
          <cell r="X136">
            <v>1910000</v>
          </cell>
          <cell r="Z136">
            <v>89690</v>
          </cell>
          <cell r="AA136">
            <v>202045</v>
          </cell>
          <cell r="AB136">
            <v>14000</v>
          </cell>
          <cell r="AC136">
            <v>34292</v>
          </cell>
          <cell r="AD136">
            <v>812000</v>
          </cell>
          <cell r="AE136">
            <v>1951000</v>
          </cell>
          <cell r="AF136">
            <v>199000</v>
          </cell>
          <cell r="AG136">
            <v>535987.30000000005</v>
          </cell>
          <cell r="AH136">
            <v>43227.31</v>
          </cell>
          <cell r="AI136">
            <v>84000</v>
          </cell>
          <cell r="AJ136">
            <v>18760</v>
          </cell>
          <cell r="AK136">
            <v>995000</v>
          </cell>
          <cell r="AL136">
            <v>175000</v>
          </cell>
          <cell r="AM136">
            <v>492000</v>
          </cell>
          <cell r="AN136">
            <v>95200</v>
          </cell>
          <cell r="AO136">
            <v>40408</v>
          </cell>
          <cell r="AP136">
            <v>26466</v>
          </cell>
          <cell r="AQ136">
            <v>7750</v>
          </cell>
          <cell r="AS136">
            <v>560</v>
          </cell>
          <cell r="AT136">
            <v>14664</v>
          </cell>
        </row>
        <row r="137">
          <cell r="A137">
            <v>1969</v>
          </cell>
          <cell r="B137">
            <v>5129000</v>
          </cell>
          <cell r="C137">
            <v>7165800</v>
          </cell>
          <cell r="D137">
            <v>796080</v>
          </cell>
          <cell r="E137">
            <v>2461900</v>
          </cell>
          <cell r="F137">
            <v>227000</v>
          </cell>
          <cell r="G137">
            <v>13147</v>
          </cell>
          <cell r="J137">
            <v>594700</v>
          </cell>
          <cell r="K137">
            <v>489000</v>
          </cell>
          <cell r="O137">
            <v>79600</v>
          </cell>
          <cell r="P137">
            <v>0</v>
          </cell>
          <cell r="Q137">
            <v>47496</v>
          </cell>
          <cell r="R137">
            <v>491000</v>
          </cell>
          <cell r="U137">
            <v>561000</v>
          </cell>
          <cell r="W137">
            <v>685000</v>
          </cell>
          <cell r="X137">
            <v>2400000</v>
          </cell>
          <cell r="Z137">
            <v>108820</v>
          </cell>
          <cell r="AA137">
            <v>236898.5</v>
          </cell>
          <cell r="AB137">
            <v>16000</v>
          </cell>
          <cell r="AC137">
            <v>36196</v>
          </cell>
          <cell r="AD137">
            <v>1023000</v>
          </cell>
          <cell r="AE137">
            <v>1792000</v>
          </cell>
          <cell r="AF137">
            <v>158000</v>
          </cell>
          <cell r="AG137">
            <v>402353.2</v>
          </cell>
          <cell r="AH137">
            <v>46178.71</v>
          </cell>
          <cell r="AI137">
            <v>76000</v>
          </cell>
          <cell r="AJ137">
            <v>14790</v>
          </cell>
          <cell r="AK137">
            <v>871050</v>
          </cell>
          <cell r="AL137">
            <v>70000</v>
          </cell>
          <cell r="AM137">
            <v>490000</v>
          </cell>
          <cell r="AN137">
            <v>81800</v>
          </cell>
          <cell r="AO137">
            <v>48388</v>
          </cell>
          <cell r="AP137">
            <v>27746</v>
          </cell>
          <cell r="AQ137">
            <v>8000</v>
          </cell>
          <cell r="AS137">
            <v>611</v>
          </cell>
          <cell r="AT137">
            <v>10998</v>
          </cell>
        </row>
        <row r="138">
          <cell r="A138">
            <v>1970</v>
          </cell>
          <cell r="B138">
            <v>7540000</v>
          </cell>
          <cell r="C138">
            <v>6887000</v>
          </cell>
          <cell r="D138">
            <v>1132760</v>
          </cell>
          <cell r="E138">
            <v>2560500</v>
          </cell>
          <cell r="F138">
            <v>310000</v>
          </cell>
          <cell r="G138">
            <v>24735</v>
          </cell>
          <cell r="J138">
            <v>988900</v>
          </cell>
          <cell r="K138">
            <v>453000</v>
          </cell>
          <cell r="O138">
            <v>126700</v>
          </cell>
          <cell r="P138">
            <v>0</v>
          </cell>
          <cell r="Q138">
            <v>42180</v>
          </cell>
          <cell r="R138">
            <v>409000</v>
          </cell>
          <cell r="U138">
            <v>438000</v>
          </cell>
          <cell r="W138">
            <v>449000</v>
          </cell>
          <cell r="X138">
            <v>2680000</v>
          </cell>
          <cell r="Z138">
            <v>110400</v>
          </cell>
          <cell r="AA138">
            <v>286975</v>
          </cell>
          <cell r="AB138">
            <v>19000</v>
          </cell>
          <cell r="AC138">
            <v>41912</v>
          </cell>
          <cell r="AD138">
            <v>969000</v>
          </cell>
          <cell r="AE138">
            <v>1836000</v>
          </cell>
          <cell r="AF138">
            <v>190000</v>
          </cell>
          <cell r="AG138">
            <v>400561</v>
          </cell>
          <cell r="AH138">
            <v>70347.820000000007</v>
          </cell>
          <cell r="AI138">
            <v>91000</v>
          </cell>
          <cell r="AJ138">
            <v>14856</v>
          </cell>
          <cell r="AK138">
            <v>869200</v>
          </cell>
          <cell r="AL138">
            <v>125260</v>
          </cell>
          <cell r="AM138">
            <v>424000</v>
          </cell>
          <cell r="AN138">
            <v>54900</v>
          </cell>
          <cell r="AO138">
            <v>43030</v>
          </cell>
          <cell r="AP138">
            <v>24623</v>
          </cell>
          <cell r="AQ138">
            <v>8250</v>
          </cell>
          <cell r="AS138">
            <v>731</v>
          </cell>
          <cell r="AT138">
            <v>9880</v>
          </cell>
        </row>
        <row r="139">
          <cell r="A139">
            <v>1971</v>
          </cell>
          <cell r="B139">
            <v>6225000</v>
          </cell>
          <cell r="C139">
            <v>6421200</v>
          </cell>
          <cell r="D139">
            <v>883490</v>
          </cell>
          <cell r="E139">
            <v>2588700</v>
          </cell>
          <cell r="F139">
            <v>181000</v>
          </cell>
          <cell r="G139">
            <v>11450</v>
          </cell>
          <cell r="J139">
            <v>602700</v>
          </cell>
          <cell r="K139">
            <v>420000</v>
          </cell>
          <cell r="O139">
            <v>88200</v>
          </cell>
          <cell r="P139">
            <v>0</v>
          </cell>
          <cell r="Q139">
            <v>52792</v>
          </cell>
          <cell r="R139">
            <v>409000</v>
          </cell>
          <cell r="U139">
            <v>429000</v>
          </cell>
          <cell r="W139">
            <v>635000</v>
          </cell>
          <cell r="X139">
            <v>2800000</v>
          </cell>
          <cell r="Z139">
            <v>111500</v>
          </cell>
          <cell r="AA139">
            <v>251199</v>
          </cell>
          <cell r="AB139">
            <v>21000</v>
          </cell>
          <cell r="AC139">
            <v>55248</v>
          </cell>
          <cell r="AD139">
            <v>1370000</v>
          </cell>
          <cell r="AE139">
            <v>2178000</v>
          </cell>
          <cell r="AF139">
            <v>190000</v>
          </cell>
          <cell r="AG139">
            <v>525147.30000000005</v>
          </cell>
          <cell r="AH139">
            <v>71713.08</v>
          </cell>
          <cell r="AI139">
            <v>91000</v>
          </cell>
          <cell r="AJ139">
            <v>15906</v>
          </cell>
          <cell r="AK139">
            <v>924700</v>
          </cell>
          <cell r="AL139">
            <v>115000</v>
          </cell>
          <cell r="AM139">
            <v>553000</v>
          </cell>
          <cell r="AN139">
            <v>101400</v>
          </cell>
          <cell r="AO139">
            <v>42094</v>
          </cell>
          <cell r="AP139">
            <v>24928</v>
          </cell>
          <cell r="AQ139">
            <v>8500</v>
          </cell>
          <cell r="AS139">
            <v>712</v>
          </cell>
          <cell r="AT139">
            <v>10140</v>
          </cell>
        </row>
        <row r="140">
          <cell r="A140">
            <v>1972</v>
          </cell>
          <cell r="B140">
            <v>5947000</v>
          </cell>
          <cell r="C140">
            <v>6017400</v>
          </cell>
          <cell r="D140">
            <v>819600</v>
          </cell>
          <cell r="E140">
            <v>2432500</v>
          </cell>
          <cell r="F140">
            <v>260000</v>
          </cell>
          <cell r="G140">
            <v>15000</v>
          </cell>
          <cell r="J140">
            <v>745600</v>
          </cell>
          <cell r="K140">
            <v>443000</v>
          </cell>
          <cell r="O140">
            <v>100400</v>
          </cell>
          <cell r="P140">
            <v>0</v>
          </cell>
          <cell r="Q140">
            <v>54811</v>
          </cell>
          <cell r="R140">
            <v>379000</v>
          </cell>
          <cell r="U140">
            <v>503000</v>
          </cell>
          <cell r="W140">
            <v>627000</v>
          </cell>
          <cell r="X140">
            <v>1780000</v>
          </cell>
          <cell r="Z140">
            <v>121977</v>
          </cell>
          <cell r="AA140">
            <v>290240</v>
          </cell>
          <cell r="AB140">
            <v>25000</v>
          </cell>
          <cell r="AC140">
            <v>41909</v>
          </cell>
          <cell r="AD140">
            <v>1204000</v>
          </cell>
          <cell r="AE140">
            <v>1999000</v>
          </cell>
          <cell r="AF140">
            <v>230000</v>
          </cell>
          <cell r="AG140">
            <v>640177</v>
          </cell>
          <cell r="AH140">
            <v>74594.61</v>
          </cell>
          <cell r="AI140">
            <v>90000</v>
          </cell>
          <cell r="AJ140">
            <v>16214</v>
          </cell>
          <cell r="AK140">
            <v>575338</v>
          </cell>
          <cell r="AL140">
            <v>114618</v>
          </cell>
          <cell r="AM140">
            <v>535000</v>
          </cell>
          <cell r="AN140">
            <v>101800</v>
          </cell>
          <cell r="AO140">
            <v>40141</v>
          </cell>
          <cell r="AP140">
            <v>25969</v>
          </cell>
          <cell r="AQ140">
            <v>8750</v>
          </cell>
          <cell r="AS140">
            <v>775</v>
          </cell>
          <cell r="AT140">
            <v>11310</v>
          </cell>
        </row>
        <row r="141">
          <cell r="A141">
            <v>1973</v>
          </cell>
          <cell r="B141">
            <v>8347000</v>
          </cell>
          <cell r="C141">
            <v>7671600</v>
          </cell>
          <cell r="D141">
            <v>1108600</v>
          </cell>
          <cell r="E141">
            <v>4192769.5</v>
          </cell>
          <cell r="F141">
            <v>240000</v>
          </cell>
          <cell r="G141">
            <v>19600</v>
          </cell>
          <cell r="J141">
            <v>1069700</v>
          </cell>
          <cell r="K141">
            <v>393000</v>
          </cell>
          <cell r="O141">
            <v>129900</v>
          </cell>
          <cell r="P141">
            <v>0</v>
          </cell>
          <cell r="Q141">
            <v>34174</v>
          </cell>
          <cell r="R141">
            <v>521000</v>
          </cell>
          <cell r="U141">
            <v>623000</v>
          </cell>
          <cell r="W141">
            <v>922000</v>
          </cell>
          <cell r="X141">
            <v>2800000</v>
          </cell>
          <cell r="Z141">
            <v>123537</v>
          </cell>
          <cell r="AA141">
            <v>256717</v>
          </cell>
          <cell r="AB141">
            <v>34000</v>
          </cell>
          <cell r="AC141">
            <v>43183</v>
          </cell>
          <cell r="AD141">
            <v>1581000</v>
          </cell>
          <cell r="AE141">
            <v>2257000</v>
          </cell>
          <cell r="AF141">
            <v>236000</v>
          </cell>
          <cell r="AG141">
            <v>544591.80000000005</v>
          </cell>
          <cell r="AH141">
            <v>84834.04</v>
          </cell>
          <cell r="AI141">
            <v>90000</v>
          </cell>
          <cell r="AJ141">
            <v>16942</v>
          </cell>
          <cell r="AK141">
            <v>590984</v>
          </cell>
          <cell r="AL141">
            <v>126000</v>
          </cell>
          <cell r="AM141">
            <v>539000</v>
          </cell>
          <cell r="AN141">
            <v>105800</v>
          </cell>
          <cell r="AO141">
            <v>38277</v>
          </cell>
          <cell r="AP141">
            <v>24460</v>
          </cell>
          <cell r="AQ141">
            <v>9000</v>
          </cell>
          <cell r="AS141">
            <v>782</v>
          </cell>
          <cell r="AT141">
            <v>12350</v>
          </cell>
        </row>
        <row r="142">
          <cell r="A142">
            <v>1974</v>
          </cell>
          <cell r="B142">
            <v>7643000</v>
          </cell>
          <cell r="C142">
            <v>7686700</v>
          </cell>
          <cell r="D142">
            <v>1336800</v>
          </cell>
          <cell r="E142">
            <v>3785195.2</v>
          </cell>
          <cell r="F142">
            <v>166000</v>
          </cell>
          <cell r="G142">
            <v>14300</v>
          </cell>
          <cell r="J142">
            <v>680500</v>
          </cell>
          <cell r="K142">
            <v>451000</v>
          </cell>
          <cell r="O142">
            <v>75500</v>
          </cell>
          <cell r="P142">
            <v>0</v>
          </cell>
          <cell r="Q142">
            <v>60837</v>
          </cell>
          <cell r="R142">
            <v>444000</v>
          </cell>
          <cell r="U142">
            <v>426000</v>
          </cell>
          <cell r="W142">
            <v>628000</v>
          </cell>
          <cell r="X142">
            <v>2680000</v>
          </cell>
          <cell r="Z142">
            <v>130110</v>
          </cell>
          <cell r="AA142">
            <v>294666</v>
          </cell>
          <cell r="AB142">
            <v>31000</v>
          </cell>
          <cell r="AC142">
            <v>38102</v>
          </cell>
          <cell r="AD142">
            <v>1424000</v>
          </cell>
          <cell r="AE142">
            <v>2718000</v>
          </cell>
          <cell r="AF142">
            <v>204000</v>
          </cell>
          <cell r="AG142">
            <v>466517.4</v>
          </cell>
          <cell r="AH142">
            <v>92721.4</v>
          </cell>
          <cell r="AI142">
            <v>90000</v>
          </cell>
          <cell r="AJ142">
            <v>16580</v>
          </cell>
          <cell r="AK142">
            <v>628172</v>
          </cell>
          <cell r="AL142">
            <v>127000</v>
          </cell>
          <cell r="AM142">
            <v>505000</v>
          </cell>
          <cell r="AN142">
            <v>111600</v>
          </cell>
          <cell r="AO142">
            <v>25404</v>
          </cell>
          <cell r="AP142">
            <v>24338</v>
          </cell>
          <cell r="AQ142">
            <v>9250</v>
          </cell>
          <cell r="AS142">
            <v>845</v>
          </cell>
          <cell r="AT142">
            <v>11700</v>
          </cell>
        </row>
        <row r="143">
          <cell r="A143">
            <v>1975</v>
          </cell>
          <cell r="B143">
            <v>6697000</v>
          </cell>
          <cell r="C143">
            <v>6983400</v>
          </cell>
          <cell r="D143">
            <v>877330</v>
          </cell>
          <cell r="E143">
            <v>3319453.5</v>
          </cell>
          <cell r="F143">
            <v>270000</v>
          </cell>
          <cell r="G143">
            <v>16509</v>
          </cell>
          <cell r="J143">
            <v>924100</v>
          </cell>
          <cell r="K143">
            <v>409000</v>
          </cell>
          <cell r="O143">
            <v>83000</v>
          </cell>
          <cell r="P143">
            <v>0</v>
          </cell>
          <cell r="Q143">
            <v>53244</v>
          </cell>
          <cell r="R143">
            <v>360000</v>
          </cell>
          <cell r="U143">
            <v>495000</v>
          </cell>
          <cell r="W143">
            <v>727000</v>
          </cell>
          <cell r="X143">
            <v>2970000</v>
          </cell>
          <cell r="Z143">
            <v>136770</v>
          </cell>
          <cell r="AA143">
            <v>361177</v>
          </cell>
          <cell r="AB143">
            <v>25000</v>
          </cell>
          <cell r="AC143">
            <v>46959</v>
          </cell>
          <cell r="AD143">
            <v>1453000</v>
          </cell>
          <cell r="AE143">
            <v>2210000</v>
          </cell>
          <cell r="AF143">
            <v>204000</v>
          </cell>
          <cell r="AG143">
            <v>464870.5</v>
          </cell>
          <cell r="AH143">
            <v>95902.62</v>
          </cell>
          <cell r="AI143">
            <v>90000</v>
          </cell>
          <cell r="AJ143">
            <v>14519</v>
          </cell>
          <cell r="AK143">
            <v>431900</v>
          </cell>
          <cell r="AL143">
            <v>100000</v>
          </cell>
          <cell r="AM143">
            <v>590000</v>
          </cell>
          <cell r="AN143">
            <v>95500</v>
          </cell>
          <cell r="AO143">
            <v>17636</v>
          </cell>
          <cell r="AP143">
            <v>29751</v>
          </cell>
          <cell r="AQ143">
            <v>9500</v>
          </cell>
          <cell r="AS143">
            <v>802</v>
          </cell>
          <cell r="AT143">
            <v>15600</v>
          </cell>
        </row>
        <row r="144">
          <cell r="A144">
            <v>1976</v>
          </cell>
          <cell r="B144">
            <v>7415000</v>
          </cell>
          <cell r="C144">
            <v>6570000</v>
          </cell>
          <cell r="D144">
            <v>925290</v>
          </cell>
          <cell r="E144">
            <v>2431118.2999999998</v>
          </cell>
          <cell r="F144">
            <v>290000</v>
          </cell>
          <cell r="G144">
            <v>13200</v>
          </cell>
          <cell r="J144">
            <v>865900</v>
          </cell>
          <cell r="K144">
            <v>407000</v>
          </cell>
          <cell r="O144">
            <v>119400</v>
          </cell>
          <cell r="P144">
            <v>0</v>
          </cell>
          <cell r="Q144">
            <v>50344</v>
          </cell>
          <cell r="R144">
            <v>537000</v>
          </cell>
          <cell r="U144">
            <v>451000</v>
          </cell>
          <cell r="W144">
            <v>967000</v>
          </cell>
          <cell r="X144">
            <v>3150000</v>
          </cell>
          <cell r="Z144">
            <v>145958</v>
          </cell>
          <cell r="AA144">
            <v>346255</v>
          </cell>
          <cell r="AB144">
            <v>30000</v>
          </cell>
          <cell r="AC144">
            <v>49305</v>
          </cell>
          <cell r="AD144">
            <v>1437000</v>
          </cell>
          <cell r="AE144">
            <v>2820000</v>
          </cell>
          <cell r="AF144">
            <v>220000</v>
          </cell>
          <cell r="AG144">
            <v>514268.7</v>
          </cell>
          <cell r="AH144">
            <v>109716.91</v>
          </cell>
          <cell r="AI144">
            <v>82000</v>
          </cell>
          <cell r="AJ144">
            <v>16605</v>
          </cell>
          <cell r="AK144">
            <v>378273</v>
          </cell>
          <cell r="AL144">
            <v>77000</v>
          </cell>
          <cell r="AM144">
            <v>597000</v>
          </cell>
          <cell r="AN144">
            <v>58300</v>
          </cell>
          <cell r="AO144">
            <v>9871</v>
          </cell>
          <cell r="AP144">
            <v>31076</v>
          </cell>
          <cell r="AQ144">
            <v>9750</v>
          </cell>
          <cell r="AS144">
            <v>871</v>
          </cell>
          <cell r="AT144">
            <v>16900</v>
          </cell>
        </row>
        <row r="145">
          <cell r="A145">
            <v>1977</v>
          </cell>
          <cell r="B145">
            <v>5302000</v>
          </cell>
          <cell r="C145">
            <v>6414200</v>
          </cell>
          <cell r="D145">
            <v>658280</v>
          </cell>
          <cell r="E145">
            <v>2181966.7000000002</v>
          </cell>
          <cell r="F145">
            <v>259000</v>
          </cell>
          <cell r="G145">
            <v>16140</v>
          </cell>
          <cell r="J145">
            <v>1038900</v>
          </cell>
          <cell r="K145">
            <v>400000</v>
          </cell>
          <cell r="O145">
            <v>130000</v>
          </cell>
          <cell r="P145">
            <v>0</v>
          </cell>
          <cell r="Q145">
            <v>49651</v>
          </cell>
          <cell r="R145">
            <v>371000</v>
          </cell>
          <cell r="U145">
            <v>559000</v>
          </cell>
          <cell r="W145">
            <v>911000</v>
          </cell>
          <cell r="X145">
            <v>3070000</v>
          </cell>
          <cell r="Z145">
            <v>153640</v>
          </cell>
          <cell r="AA145">
            <v>372269</v>
          </cell>
          <cell r="AB145">
            <v>33000</v>
          </cell>
          <cell r="AC145">
            <v>37926</v>
          </cell>
          <cell r="AD145">
            <v>1583000</v>
          </cell>
          <cell r="AE145">
            <v>2332000</v>
          </cell>
          <cell r="AF145">
            <v>264000</v>
          </cell>
          <cell r="AG145">
            <v>578637.9</v>
          </cell>
          <cell r="AH145">
            <v>114045.83</v>
          </cell>
          <cell r="AI145">
            <v>47000</v>
          </cell>
          <cell r="AJ145">
            <v>17491</v>
          </cell>
          <cell r="AK145">
            <v>254876</v>
          </cell>
          <cell r="AL145">
            <v>81000</v>
          </cell>
          <cell r="AM145">
            <v>482000</v>
          </cell>
          <cell r="AN145">
            <v>72900</v>
          </cell>
          <cell r="AO145">
            <v>20122</v>
          </cell>
          <cell r="AP145">
            <v>33827</v>
          </cell>
          <cell r="AQ145">
            <v>10000</v>
          </cell>
          <cell r="AS145">
            <v>868</v>
          </cell>
          <cell r="AT145">
            <v>16250</v>
          </cell>
        </row>
        <row r="146">
          <cell r="A146">
            <v>1978</v>
          </cell>
          <cell r="B146">
            <v>5891000</v>
          </cell>
          <cell r="C146">
            <v>7243900</v>
          </cell>
          <cell r="D146">
            <v>636200</v>
          </cell>
          <cell r="E146">
            <v>2948137.7</v>
          </cell>
          <cell r="F146">
            <v>337000</v>
          </cell>
          <cell r="G146">
            <v>7809</v>
          </cell>
          <cell r="J146">
            <v>729700</v>
          </cell>
          <cell r="K146">
            <v>430000</v>
          </cell>
          <cell r="O146">
            <v>77800</v>
          </cell>
          <cell r="P146">
            <v>0</v>
          </cell>
          <cell r="Q146">
            <v>59126</v>
          </cell>
          <cell r="R146">
            <v>452000</v>
          </cell>
          <cell r="U146">
            <v>475000</v>
          </cell>
          <cell r="W146">
            <v>763000</v>
          </cell>
          <cell r="X146">
            <v>2470000</v>
          </cell>
          <cell r="Z146">
            <v>159705</v>
          </cell>
          <cell r="AA146">
            <v>332304</v>
          </cell>
          <cell r="AB146">
            <v>41000</v>
          </cell>
          <cell r="AC146">
            <v>52003</v>
          </cell>
          <cell r="AD146">
            <v>1616000</v>
          </cell>
          <cell r="AE146">
            <v>2027000</v>
          </cell>
          <cell r="AF146">
            <v>285000</v>
          </cell>
          <cell r="AG146">
            <v>561175.19999999995</v>
          </cell>
          <cell r="AH146">
            <v>165332.70000000001</v>
          </cell>
          <cell r="AI146">
            <v>47000</v>
          </cell>
          <cell r="AJ146">
            <v>18093</v>
          </cell>
          <cell r="AK146">
            <v>184000</v>
          </cell>
          <cell r="AL146">
            <v>55000</v>
          </cell>
          <cell r="AM146">
            <v>606000</v>
          </cell>
          <cell r="AN146">
            <v>49100</v>
          </cell>
          <cell r="AO146">
            <v>16448</v>
          </cell>
          <cell r="AP146">
            <v>36796</v>
          </cell>
          <cell r="AQ146">
            <v>15000</v>
          </cell>
          <cell r="AS146">
            <v>926</v>
          </cell>
          <cell r="AT146">
            <v>18200</v>
          </cell>
        </row>
        <row r="147">
          <cell r="A147">
            <v>1979</v>
          </cell>
          <cell r="B147">
            <v>8438000</v>
          </cell>
          <cell r="C147">
            <v>8514600</v>
          </cell>
          <cell r="D147">
            <v>1407824</v>
          </cell>
          <cell r="E147">
            <v>4813517.3</v>
          </cell>
          <cell r="F147">
            <v>277000</v>
          </cell>
          <cell r="G147">
            <v>6767</v>
          </cell>
          <cell r="J147">
            <v>818100</v>
          </cell>
          <cell r="K147">
            <v>412000</v>
          </cell>
          <cell r="O147">
            <v>110800</v>
          </cell>
          <cell r="P147">
            <v>0</v>
          </cell>
          <cell r="Q147">
            <v>62394</v>
          </cell>
          <cell r="R147">
            <v>468000</v>
          </cell>
          <cell r="U147">
            <v>513000</v>
          </cell>
          <cell r="W147">
            <v>886000</v>
          </cell>
          <cell r="X147">
            <v>2940000</v>
          </cell>
          <cell r="Z147">
            <v>148710</v>
          </cell>
          <cell r="AA147">
            <v>345392</v>
          </cell>
          <cell r="AB147">
            <v>42000</v>
          </cell>
          <cell r="AC147">
            <v>43918</v>
          </cell>
          <cell r="AD147">
            <v>1605000</v>
          </cell>
          <cell r="AE147">
            <v>2635000</v>
          </cell>
          <cell r="AF147">
            <v>285000</v>
          </cell>
          <cell r="AG147">
            <v>540020.9</v>
          </cell>
          <cell r="AH147">
            <v>157031.32</v>
          </cell>
          <cell r="AI147">
            <v>55000</v>
          </cell>
          <cell r="AJ147">
            <v>18830</v>
          </cell>
          <cell r="AK147">
            <v>270976</v>
          </cell>
          <cell r="AL147">
            <v>110000</v>
          </cell>
          <cell r="AM147">
            <v>630000</v>
          </cell>
          <cell r="AN147">
            <v>63800</v>
          </cell>
          <cell r="AO147">
            <v>19305</v>
          </cell>
          <cell r="AP147">
            <v>31238</v>
          </cell>
          <cell r="AQ147">
            <v>30000</v>
          </cell>
          <cell r="AS147">
            <v>916</v>
          </cell>
          <cell r="AT147">
            <v>23400</v>
          </cell>
        </row>
        <row r="148">
          <cell r="A148">
            <v>1980</v>
          </cell>
          <cell r="B148">
            <v>6971000</v>
          </cell>
          <cell r="C148">
            <v>8654500</v>
          </cell>
          <cell r="D148">
            <v>1003546.3</v>
          </cell>
          <cell r="E148">
            <v>4240200</v>
          </cell>
          <cell r="F148">
            <v>309000</v>
          </cell>
          <cell r="G148">
            <v>5688</v>
          </cell>
          <cell r="J148">
            <v>463500</v>
          </cell>
          <cell r="K148">
            <v>450000</v>
          </cell>
          <cell r="O148">
            <v>84200</v>
          </cell>
          <cell r="P148">
            <v>0</v>
          </cell>
          <cell r="Q148">
            <v>62635</v>
          </cell>
          <cell r="R148">
            <v>409000</v>
          </cell>
          <cell r="U148">
            <v>569000</v>
          </cell>
          <cell r="W148">
            <v>760000</v>
          </cell>
          <cell r="X148">
            <v>3220000</v>
          </cell>
          <cell r="Z148">
            <v>163082</v>
          </cell>
          <cell r="AA148">
            <v>404893</v>
          </cell>
          <cell r="AB148">
            <v>47000</v>
          </cell>
          <cell r="AC148">
            <v>45493</v>
          </cell>
          <cell r="AD148">
            <v>1800000</v>
          </cell>
          <cell r="AE148">
            <v>2349000</v>
          </cell>
          <cell r="AF148">
            <v>200000</v>
          </cell>
          <cell r="AG148">
            <v>586000</v>
          </cell>
          <cell r="AH148">
            <v>170309.07</v>
          </cell>
          <cell r="AI148">
            <v>57000</v>
          </cell>
          <cell r="AJ148">
            <v>20340</v>
          </cell>
          <cell r="AK148">
            <v>283751</v>
          </cell>
          <cell r="AL148">
            <v>91000</v>
          </cell>
          <cell r="AM148">
            <v>707000</v>
          </cell>
          <cell r="AN148">
            <v>61900</v>
          </cell>
          <cell r="AO148">
            <v>15120</v>
          </cell>
          <cell r="AP148">
            <v>32741</v>
          </cell>
          <cell r="AQ148">
            <v>80000</v>
          </cell>
          <cell r="AS148">
            <v>964</v>
          </cell>
          <cell r="AT148">
            <v>22750</v>
          </cell>
        </row>
        <row r="149">
          <cell r="A149">
            <v>1981</v>
          </cell>
          <cell r="B149">
            <v>5770000</v>
          </cell>
          <cell r="C149">
            <v>7056000</v>
          </cell>
          <cell r="D149">
            <v>882170.5</v>
          </cell>
          <cell r="E149">
            <v>3366700</v>
          </cell>
          <cell r="F149">
            <v>209000</v>
          </cell>
          <cell r="G149">
            <v>10274</v>
          </cell>
          <cell r="J149">
            <v>715900</v>
          </cell>
          <cell r="K149">
            <v>479000</v>
          </cell>
          <cell r="O149">
            <v>25500</v>
          </cell>
          <cell r="P149">
            <v>700</v>
          </cell>
          <cell r="Q149">
            <v>43867</v>
          </cell>
          <cell r="R149">
            <v>486000</v>
          </cell>
          <cell r="U149">
            <v>389000</v>
          </cell>
          <cell r="W149">
            <v>995000</v>
          </cell>
          <cell r="X149">
            <v>3440000</v>
          </cell>
          <cell r="Z149">
            <v>165204</v>
          </cell>
          <cell r="AA149">
            <v>366413</v>
          </cell>
          <cell r="AB149">
            <v>44000</v>
          </cell>
          <cell r="AC149">
            <v>45402</v>
          </cell>
          <cell r="AD149">
            <v>1630000</v>
          </cell>
          <cell r="AE149">
            <v>2180000</v>
          </cell>
          <cell r="AF149">
            <v>288000</v>
          </cell>
          <cell r="AG149">
            <v>594300</v>
          </cell>
          <cell r="AH149">
            <v>232850.31</v>
          </cell>
          <cell r="AI149">
            <v>97000</v>
          </cell>
          <cell r="AJ149">
            <v>18857</v>
          </cell>
          <cell r="AK149">
            <v>266888</v>
          </cell>
          <cell r="AL149">
            <v>84000</v>
          </cell>
          <cell r="AM149">
            <v>773000</v>
          </cell>
          <cell r="AN149">
            <v>56800</v>
          </cell>
          <cell r="AO149">
            <v>16247</v>
          </cell>
          <cell r="AP149">
            <v>30475</v>
          </cell>
          <cell r="AQ149">
            <v>111000</v>
          </cell>
          <cell r="AS149">
            <v>1108</v>
          </cell>
          <cell r="AT149">
            <v>26650</v>
          </cell>
        </row>
        <row r="150">
          <cell r="A150">
            <v>1982</v>
          </cell>
          <cell r="B150">
            <v>7995000</v>
          </cell>
          <cell r="C150">
            <v>7264800</v>
          </cell>
          <cell r="D150">
            <v>1003097.2</v>
          </cell>
          <cell r="E150">
            <v>3743300</v>
          </cell>
          <cell r="F150">
            <v>491000</v>
          </cell>
          <cell r="G150">
            <v>26179</v>
          </cell>
          <cell r="J150">
            <v>1540300</v>
          </cell>
          <cell r="K150">
            <v>462000</v>
          </cell>
          <cell r="O150">
            <v>184000</v>
          </cell>
          <cell r="P150">
            <v>700</v>
          </cell>
          <cell r="Q150">
            <v>50619</v>
          </cell>
          <cell r="R150">
            <v>574000</v>
          </cell>
          <cell r="U150">
            <v>677000</v>
          </cell>
          <cell r="W150">
            <v>1307000</v>
          </cell>
          <cell r="X150">
            <v>3490000</v>
          </cell>
          <cell r="Z150">
            <v>151345</v>
          </cell>
          <cell r="AA150">
            <v>394738</v>
          </cell>
          <cell r="AB150">
            <v>47000</v>
          </cell>
          <cell r="AC150">
            <v>45871</v>
          </cell>
          <cell r="AD150">
            <v>1950000</v>
          </cell>
          <cell r="AE150">
            <v>2518000</v>
          </cell>
          <cell r="AF150">
            <v>330000</v>
          </cell>
          <cell r="AG150">
            <v>610000</v>
          </cell>
          <cell r="AH150">
            <v>230467.53</v>
          </cell>
          <cell r="AI150">
            <v>84000</v>
          </cell>
          <cell r="AJ150">
            <v>19025</v>
          </cell>
          <cell r="AK150">
            <v>151400</v>
          </cell>
          <cell r="AL150">
            <v>35000</v>
          </cell>
          <cell r="AM150">
            <v>895000</v>
          </cell>
          <cell r="AN150">
            <v>47910</v>
          </cell>
          <cell r="AO150">
            <v>17597</v>
          </cell>
          <cell r="AP150">
            <v>30252</v>
          </cell>
          <cell r="AQ150">
            <v>118000</v>
          </cell>
          <cell r="AS150">
            <v>1181</v>
          </cell>
          <cell r="AT150">
            <v>33150</v>
          </cell>
        </row>
        <row r="151">
          <cell r="A151">
            <v>1983</v>
          </cell>
          <cell r="B151">
            <v>6880000</v>
          </cell>
          <cell r="C151">
            <v>8328000</v>
          </cell>
          <cell r="D151">
            <v>825214.3</v>
          </cell>
          <cell r="E151">
            <v>3091300</v>
          </cell>
          <cell r="F151">
            <v>370000</v>
          </cell>
          <cell r="G151">
            <v>18926</v>
          </cell>
          <cell r="J151">
            <v>1304100</v>
          </cell>
          <cell r="K151">
            <v>501000</v>
          </cell>
          <cell r="O151">
            <v>161200</v>
          </cell>
          <cell r="P151">
            <v>700</v>
          </cell>
          <cell r="Q151">
            <v>47530</v>
          </cell>
          <cell r="R151">
            <v>455000</v>
          </cell>
          <cell r="U151">
            <v>626000</v>
          </cell>
          <cell r="W151">
            <v>949000</v>
          </cell>
          <cell r="X151">
            <v>3510000</v>
          </cell>
          <cell r="Z151">
            <v>161261</v>
          </cell>
          <cell r="AA151">
            <v>334557</v>
          </cell>
          <cell r="AB151">
            <v>58000</v>
          </cell>
          <cell r="AC151">
            <v>52822</v>
          </cell>
          <cell r="AD151">
            <v>1476000</v>
          </cell>
          <cell r="AE151">
            <v>2472000</v>
          </cell>
          <cell r="AF151">
            <v>188000</v>
          </cell>
          <cell r="AG151">
            <v>520000</v>
          </cell>
          <cell r="AH151">
            <v>229596.34</v>
          </cell>
          <cell r="AI151">
            <v>75000</v>
          </cell>
          <cell r="AJ151">
            <v>18968</v>
          </cell>
          <cell r="AK151">
            <v>187567</v>
          </cell>
          <cell r="AL151">
            <v>42000</v>
          </cell>
          <cell r="AM151">
            <v>917000</v>
          </cell>
          <cell r="AN151">
            <v>53710</v>
          </cell>
          <cell r="AO151">
            <v>14281</v>
          </cell>
          <cell r="AP151">
            <v>31706</v>
          </cell>
          <cell r="AQ151">
            <v>129000</v>
          </cell>
          <cell r="AS151">
            <v>1272</v>
          </cell>
          <cell r="AT151">
            <v>35100</v>
          </cell>
        </row>
        <row r="152">
          <cell r="A152">
            <v>1984</v>
          </cell>
          <cell r="B152">
            <v>6415000</v>
          </cell>
          <cell r="C152">
            <v>7090000</v>
          </cell>
          <cell r="D152">
            <v>839290.4</v>
          </cell>
          <cell r="E152">
            <v>3395723.5</v>
          </cell>
          <cell r="F152">
            <v>252000</v>
          </cell>
          <cell r="G152">
            <v>15647</v>
          </cell>
          <cell r="J152">
            <v>799300</v>
          </cell>
          <cell r="K152">
            <v>501000</v>
          </cell>
          <cell r="O152">
            <v>117900</v>
          </cell>
          <cell r="P152">
            <v>700</v>
          </cell>
          <cell r="Q152">
            <v>46349</v>
          </cell>
          <cell r="R152">
            <v>516000</v>
          </cell>
          <cell r="U152">
            <v>507000</v>
          </cell>
          <cell r="W152">
            <v>1004000</v>
          </cell>
          <cell r="X152">
            <v>3410000</v>
          </cell>
          <cell r="Z152">
            <v>179309</v>
          </cell>
          <cell r="AA152">
            <v>393675</v>
          </cell>
          <cell r="AB152">
            <v>42000</v>
          </cell>
          <cell r="AC152">
            <v>60620</v>
          </cell>
          <cell r="AD152">
            <v>1666000</v>
          </cell>
          <cell r="AE152">
            <v>1881000</v>
          </cell>
          <cell r="AF152">
            <v>243000</v>
          </cell>
          <cell r="AG152">
            <v>450000</v>
          </cell>
          <cell r="AH152">
            <v>206221.33</v>
          </cell>
          <cell r="AI152">
            <v>67000</v>
          </cell>
          <cell r="AJ152">
            <v>19262</v>
          </cell>
          <cell r="AK152">
            <v>139380</v>
          </cell>
          <cell r="AL152">
            <v>35000</v>
          </cell>
          <cell r="AM152">
            <v>908000</v>
          </cell>
          <cell r="AN152">
            <v>65700</v>
          </cell>
          <cell r="AO152">
            <v>18456</v>
          </cell>
          <cell r="AP152">
            <v>34713</v>
          </cell>
          <cell r="AQ152">
            <v>160000</v>
          </cell>
          <cell r="AS152">
            <v>1369</v>
          </cell>
          <cell r="AT152">
            <v>35100</v>
          </cell>
        </row>
        <row r="153">
          <cell r="A153">
            <v>1985</v>
          </cell>
          <cell r="B153">
            <v>7029000</v>
          </cell>
          <cell r="C153">
            <v>6300000</v>
          </cell>
          <cell r="D153">
            <v>956729.8</v>
          </cell>
          <cell r="E153">
            <v>3238200</v>
          </cell>
          <cell r="F153">
            <v>113000</v>
          </cell>
          <cell r="G153">
            <v>11104</v>
          </cell>
          <cell r="J153">
            <v>540200</v>
          </cell>
          <cell r="K153">
            <v>450000</v>
          </cell>
          <cell r="O153">
            <v>125000</v>
          </cell>
          <cell r="P153">
            <v>600</v>
          </cell>
          <cell r="Q153">
            <v>40833</v>
          </cell>
          <cell r="R153">
            <v>386000</v>
          </cell>
          <cell r="U153">
            <v>289000</v>
          </cell>
          <cell r="W153">
            <v>535000</v>
          </cell>
          <cell r="X153">
            <v>2650000</v>
          </cell>
          <cell r="Z153">
            <v>40800</v>
          </cell>
          <cell r="AA153">
            <v>444572</v>
          </cell>
          <cell r="AB153">
            <v>60000</v>
          </cell>
          <cell r="AC153">
            <v>48209</v>
          </cell>
          <cell r="AD153">
            <v>1720000</v>
          </cell>
          <cell r="AE153">
            <v>1574000</v>
          </cell>
          <cell r="AF153">
            <v>366000</v>
          </cell>
          <cell r="AG153">
            <v>319650.48</v>
          </cell>
          <cell r="AH153">
            <v>219352.57</v>
          </cell>
          <cell r="AI153">
            <v>71000</v>
          </cell>
          <cell r="AJ153">
            <v>19899</v>
          </cell>
          <cell r="AK153">
            <v>93810</v>
          </cell>
          <cell r="AL153">
            <v>37000</v>
          </cell>
          <cell r="AM153">
            <v>831000</v>
          </cell>
          <cell r="AN153">
            <v>52940</v>
          </cell>
          <cell r="AO153">
            <v>17212</v>
          </cell>
          <cell r="AP153">
            <v>36620</v>
          </cell>
          <cell r="AQ153">
            <v>233000</v>
          </cell>
          <cell r="AS153">
            <v>1113</v>
          </cell>
          <cell r="AT153">
            <v>30550</v>
          </cell>
        </row>
        <row r="154">
          <cell r="A154">
            <v>1986</v>
          </cell>
          <cell r="B154">
            <v>7422000</v>
          </cell>
          <cell r="C154">
            <v>7709300</v>
          </cell>
          <cell r="D154">
            <v>761539.6</v>
          </cell>
          <cell r="E154">
            <v>3508224.2</v>
          </cell>
          <cell r="F154">
            <v>223000</v>
          </cell>
          <cell r="G154">
            <v>16376</v>
          </cell>
          <cell r="J154">
            <v>1006200</v>
          </cell>
          <cell r="K154">
            <v>452000</v>
          </cell>
          <cell r="O154">
            <v>134500</v>
          </cell>
          <cell r="P154">
            <v>800</v>
          </cell>
          <cell r="Q154">
            <v>68840</v>
          </cell>
          <cell r="R154">
            <v>390000</v>
          </cell>
          <cell r="U154">
            <v>442000</v>
          </cell>
          <cell r="W154">
            <v>1185000</v>
          </cell>
          <cell r="X154">
            <v>1410000</v>
          </cell>
          <cell r="Z154">
            <v>159291</v>
          </cell>
          <cell r="AA154">
            <v>383082</v>
          </cell>
          <cell r="AB154">
            <v>42000</v>
          </cell>
          <cell r="AC154">
            <v>57099</v>
          </cell>
          <cell r="AD154">
            <v>1927000</v>
          </cell>
          <cell r="AE154">
            <v>1857000</v>
          </cell>
          <cell r="AF154">
            <v>225000</v>
          </cell>
          <cell r="AG154">
            <v>300382.40000000002</v>
          </cell>
          <cell r="AH154">
            <v>246433.23</v>
          </cell>
          <cell r="AI154">
            <v>71000</v>
          </cell>
          <cell r="AJ154">
            <v>19507</v>
          </cell>
          <cell r="AK154">
            <v>90630</v>
          </cell>
          <cell r="AL154">
            <v>45400</v>
          </cell>
          <cell r="AM154">
            <v>767000</v>
          </cell>
          <cell r="AN154">
            <v>37480</v>
          </cell>
          <cell r="AO154">
            <v>19215</v>
          </cell>
          <cell r="AP154">
            <v>36784</v>
          </cell>
          <cell r="AQ154">
            <v>253000</v>
          </cell>
          <cell r="AS154">
            <v>1624</v>
          </cell>
          <cell r="AT154">
            <v>31850</v>
          </cell>
        </row>
        <row r="155">
          <cell r="A155">
            <v>1987</v>
          </cell>
          <cell r="B155">
            <v>6944000</v>
          </cell>
          <cell r="C155">
            <v>7587400</v>
          </cell>
          <cell r="D155">
            <v>1074176.2</v>
          </cell>
          <cell r="E155">
            <v>3997633.1</v>
          </cell>
          <cell r="F155">
            <v>218000</v>
          </cell>
          <cell r="G155">
            <v>14644</v>
          </cell>
          <cell r="J155">
            <v>894200</v>
          </cell>
          <cell r="K155">
            <v>428000</v>
          </cell>
          <cell r="O155">
            <v>110000</v>
          </cell>
          <cell r="P155">
            <v>500</v>
          </cell>
          <cell r="Q155">
            <v>74084</v>
          </cell>
          <cell r="R155">
            <v>359000</v>
          </cell>
          <cell r="U155">
            <v>326000</v>
          </cell>
          <cell r="W155">
            <v>806000</v>
          </cell>
          <cell r="X155">
            <v>1470000</v>
          </cell>
          <cell r="Z155">
            <v>95600</v>
          </cell>
          <cell r="AA155">
            <v>366541</v>
          </cell>
          <cell r="AB155">
            <v>38000</v>
          </cell>
          <cell r="AC155">
            <v>54761</v>
          </cell>
          <cell r="AD155">
            <v>1904000</v>
          </cell>
          <cell r="AE155">
            <v>2602000</v>
          </cell>
          <cell r="AF155">
            <v>218000</v>
          </cell>
          <cell r="AG155">
            <v>286363.68</v>
          </cell>
          <cell r="AH155">
            <v>181017.94</v>
          </cell>
          <cell r="AI155">
            <v>74000</v>
          </cell>
          <cell r="AJ155">
            <v>19104</v>
          </cell>
          <cell r="AK155">
            <v>91780</v>
          </cell>
          <cell r="AL155">
            <v>45400</v>
          </cell>
          <cell r="AM155">
            <v>880000</v>
          </cell>
          <cell r="AN155">
            <v>39220</v>
          </cell>
          <cell r="AO155">
            <v>25300</v>
          </cell>
          <cell r="AP155">
            <v>37777</v>
          </cell>
          <cell r="AQ155">
            <v>279000</v>
          </cell>
          <cell r="AS155">
            <v>1673</v>
          </cell>
          <cell r="AT155">
            <v>37700</v>
          </cell>
        </row>
        <row r="156">
          <cell r="A156">
            <v>1988</v>
          </cell>
          <cell r="B156">
            <v>5746000</v>
          </cell>
          <cell r="C156">
            <v>6101000</v>
          </cell>
          <cell r="D156">
            <v>360291.1</v>
          </cell>
          <cell r="E156">
            <v>2212886.7999999998</v>
          </cell>
          <cell r="F156">
            <v>350000</v>
          </cell>
          <cell r="G156">
            <v>14673</v>
          </cell>
          <cell r="J156">
            <v>931500</v>
          </cell>
          <cell r="K156">
            <v>426000</v>
          </cell>
          <cell r="O156">
            <v>111000</v>
          </cell>
          <cell r="P156">
            <v>600</v>
          </cell>
          <cell r="Q156">
            <v>87576</v>
          </cell>
          <cell r="R156">
            <v>340000</v>
          </cell>
          <cell r="U156">
            <v>471000</v>
          </cell>
          <cell r="W156">
            <v>642000</v>
          </cell>
          <cell r="X156">
            <v>1780000</v>
          </cell>
          <cell r="Z156">
            <v>167536</v>
          </cell>
          <cell r="AA156">
            <v>403325</v>
          </cell>
          <cell r="AB156">
            <v>39000</v>
          </cell>
          <cell r="AC156">
            <v>54229</v>
          </cell>
          <cell r="AD156">
            <v>2011000</v>
          </cell>
          <cell r="AE156">
            <v>2063000</v>
          </cell>
          <cell r="AF156">
            <v>349000</v>
          </cell>
          <cell r="AG156">
            <v>335038.57</v>
          </cell>
          <cell r="AH156">
            <v>192701.89</v>
          </cell>
          <cell r="AI156">
            <v>106000</v>
          </cell>
          <cell r="AJ156">
            <v>19268</v>
          </cell>
          <cell r="AK156">
            <v>62100</v>
          </cell>
          <cell r="AL156">
            <v>35400</v>
          </cell>
          <cell r="AM156">
            <v>916000</v>
          </cell>
          <cell r="AN156">
            <v>20383</v>
          </cell>
          <cell r="AO156">
            <v>22524</v>
          </cell>
          <cell r="AP156">
            <v>37650</v>
          </cell>
          <cell r="AQ156">
            <v>309000</v>
          </cell>
          <cell r="AS156">
            <v>1715</v>
          </cell>
          <cell r="AT156">
            <v>40309.10856112343</v>
          </cell>
        </row>
        <row r="157">
          <cell r="A157">
            <v>1989</v>
          </cell>
          <cell r="B157">
            <v>6048000</v>
          </cell>
          <cell r="C157">
            <v>6065100</v>
          </cell>
          <cell r="D157">
            <v>743696.7</v>
          </cell>
          <cell r="E157">
            <v>3113000</v>
          </cell>
          <cell r="F157">
            <v>258000</v>
          </cell>
          <cell r="G157">
            <v>23647</v>
          </cell>
          <cell r="J157">
            <v>1322600</v>
          </cell>
          <cell r="K157">
            <v>463000</v>
          </cell>
          <cell r="O157">
            <v>170000</v>
          </cell>
          <cell r="P157">
            <v>2175</v>
          </cell>
          <cell r="Q157">
            <v>95985</v>
          </cell>
          <cell r="R157">
            <v>266000</v>
          </cell>
          <cell r="U157">
            <v>371000</v>
          </cell>
          <cell r="W157">
            <v>463000</v>
          </cell>
          <cell r="X157">
            <v>1930000</v>
          </cell>
          <cell r="Z157">
            <v>164764</v>
          </cell>
          <cell r="AA157">
            <v>494235</v>
          </cell>
          <cell r="AB157">
            <v>46000</v>
          </cell>
          <cell r="AC157">
            <v>28980</v>
          </cell>
          <cell r="AD157">
            <v>1761000</v>
          </cell>
          <cell r="AE157">
            <v>2032000</v>
          </cell>
          <cell r="AF157">
            <v>274000</v>
          </cell>
          <cell r="AG157">
            <v>329789.408</v>
          </cell>
          <cell r="AH157">
            <v>179145.96</v>
          </cell>
          <cell r="AI157">
            <v>85000</v>
          </cell>
          <cell r="AJ157">
            <v>19765</v>
          </cell>
          <cell r="AK157">
            <v>50373</v>
          </cell>
          <cell r="AL157">
            <v>50210</v>
          </cell>
          <cell r="AM157">
            <v>968000</v>
          </cell>
          <cell r="AN157">
            <v>22500</v>
          </cell>
          <cell r="AO157">
            <v>22992</v>
          </cell>
          <cell r="AP157">
            <v>37935</v>
          </cell>
          <cell r="AQ157">
            <v>272000</v>
          </cell>
          <cell r="AS157">
            <v>1861</v>
          </cell>
          <cell r="AT157">
            <v>51763.137499373886</v>
          </cell>
        </row>
        <row r="158">
          <cell r="A158">
            <v>1990</v>
          </cell>
          <cell r="B158">
            <v>6552900</v>
          </cell>
          <cell r="C158">
            <v>5486600</v>
          </cell>
          <cell r="D158">
            <v>1076760.6000000001</v>
          </cell>
          <cell r="E158">
            <v>3969200</v>
          </cell>
          <cell r="F158">
            <v>316600</v>
          </cell>
          <cell r="G158">
            <v>15477</v>
          </cell>
          <cell r="J158">
            <v>851400</v>
          </cell>
          <cell r="K158">
            <v>352500</v>
          </cell>
          <cell r="O158">
            <v>131300</v>
          </cell>
          <cell r="P158">
            <v>1425</v>
          </cell>
          <cell r="Q158">
            <v>61480</v>
          </cell>
          <cell r="R158">
            <v>292500</v>
          </cell>
          <cell r="U158">
            <v>547200</v>
          </cell>
          <cell r="W158">
            <v>590000</v>
          </cell>
          <cell r="X158">
            <v>1570000</v>
          </cell>
          <cell r="Z158">
            <v>177135</v>
          </cell>
          <cell r="AA158">
            <v>439264</v>
          </cell>
          <cell r="AB158">
            <v>54500</v>
          </cell>
          <cell r="AC158">
            <v>33229</v>
          </cell>
          <cell r="AD158">
            <v>1585200</v>
          </cell>
          <cell r="AE158">
            <v>1403600</v>
          </cell>
          <cell r="AF158">
            <v>310800</v>
          </cell>
          <cell r="AG158">
            <v>327587.826</v>
          </cell>
          <cell r="AH158">
            <v>153328.57999999999</v>
          </cell>
          <cell r="AI158">
            <v>94000</v>
          </cell>
          <cell r="AJ158">
            <v>19728</v>
          </cell>
          <cell r="AK158">
            <v>48500</v>
          </cell>
          <cell r="AL158">
            <v>30070</v>
          </cell>
          <cell r="AM158">
            <v>852000</v>
          </cell>
          <cell r="AN158">
            <v>25800</v>
          </cell>
          <cell r="AO158">
            <v>20865</v>
          </cell>
          <cell r="AP158">
            <v>36934</v>
          </cell>
          <cell r="AQ158">
            <v>254000</v>
          </cell>
          <cell r="AS158">
            <v>2042</v>
          </cell>
          <cell r="AT158">
            <v>47692.557055120647</v>
          </cell>
        </row>
        <row r="159">
          <cell r="A159">
            <v>1991</v>
          </cell>
          <cell r="B159">
            <v>4268900</v>
          </cell>
          <cell r="C159">
            <v>5978800</v>
          </cell>
          <cell r="D159">
            <v>947124</v>
          </cell>
          <cell r="E159">
            <v>3139000</v>
          </cell>
          <cell r="F159">
            <v>309300</v>
          </cell>
          <cell r="G159">
            <v>8969</v>
          </cell>
          <cell r="J159">
            <v>1017000</v>
          </cell>
          <cell r="K159">
            <v>402100</v>
          </cell>
          <cell r="O159">
            <v>124600</v>
          </cell>
          <cell r="P159">
            <v>1500</v>
          </cell>
          <cell r="Q159">
            <v>43320</v>
          </cell>
          <cell r="R159">
            <v>255000</v>
          </cell>
          <cell r="U159">
            <v>460700</v>
          </cell>
          <cell r="W159">
            <v>480500</v>
          </cell>
          <cell r="X159">
            <v>1800000</v>
          </cell>
          <cell r="Z159">
            <v>166200</v>
          </cell>
          <cell r="AA159">
            <v>394289</v>
          </cell>
          <cell r="AB159">
            <v>50000</v>
          </cell>
          <cell r="AC159">
            <v>37786</v>
          </cell>
          <cell r="AD159">
            <v>1514000</v>
          </cell>
          <cell r="AE159">
            <v>1450000</v>
          </cell>
          <cell r="AF159">
            <v>305500</v>
          </cell>
          <cell r="AG159">
            <v>237404</v>
          </cell>
          <cell r="AH159">
            <v>179617.64</v>
          </cell>
          <cell r="AI159">
            <v>79600</v>
          </cell>
          <cell r="AJ159">
            <v>19507</v>
          </cell>
          <cell r="AK159">
            <v>46000</v>
          </cell>
          <cell r="AL159">
            <v>38950</v>
          </cell>
          <cell r="AM159">
            <v>857400</v>
          </cell>
          <cell r="AN159">
            <v>41400</v>
          </cell>
          <cell r="AO159">
            <v>20005</v>
          </cell>
          <cell r="AP159">
            <v>41102</v>
          </cell>
          <cell r="AQ159">
            <v>240000</v>
          </cell>
          <cell r="AS159">
            <v>2170</v>
          </cell>
          <cell r="AT159">
            <v>42298.221959827657</v>
          </cell>
        </row>
        <row r="160">
          <cell r="A160">
            <v>1992</v>
          </cell>
          <cell r="B160">
            <v>6540100</v>
          </cell>
          <cell r="C160">
            <v>6868600</v>
          </cell>
          <cell r="D160">
            <v>719802.5</v>
          </cell>
          <cell r="E160">
            <v>3383155.4</v>
          </cell>
          <cell r="F160">
            <v>258800</v>
          </cell>
          <cell r="G160">
            <v>27778</v>
          </cell>
          <cell r="J160">
            <v>1334900</v>
          </cell>
          <cell r="K160">
            <v>403600</v>
          </cell>
          <cell r="O160">
            <v>123900</v>
          </cell>
          <cell r="P160">
            <v>2625</v>
          </cell>
          <cell r="Q160">
            <v>67173</v>
          </cell>
          <cell r="R160">
            <v>211000</v>
          </cell>
          <cell r="S160">
            <v>205915</v>
          </cell>
          <cell r="T160">
            <v>179700</v>
          </cell>
          <cell r="U160">
            <v>387800</v>
          </cell>
          <cell r="V160">
            <v>347400</v>
          </cell>
          <cell r="W160">
            <v>470700</v>
          </cell>
          <cell r="X160">
            <v>474000</v>
          </cell>
          <cell r="Y160">
            <v>219000</v>
          </cell>
          <cell r="Z160">
            <v>781115</v>
          </cell>
          <cell r="AA160">
            <v>475586</v>
          </cell>
          <cell r="AB160">
            <v>41600</v>
          </cell>
          <cell r="AC160">
            <v>33747</v>
          </cell>
          <cell r="AD160">
            <v>1654000</v>
          </cell>
          <cell r="AE160">
            <v>1435000</v>
          </cell>
          <cell r="AF160">
            <v>358400</v>
          </cell>
          <cell r="AG160">
            <v>212757</v>
          </cell>
          <cell r="AH160">
            <v>183384.22</v>
          </cell>
          <cell r="AI160">
            <v>80400</v>
          </cell>
          <cell r="AJ160">
            <v>16325</v>
          </cell>
          <cell r="AK160">
            <v>40957</v>
          </cell>
          <cell r="AL160">
            <v>43480</v>
          </cell>
          <cell r="AM160">
            <v>883900</v>
          </cell>
          <cell r="AN160">
            <v>33000</v>
          </cell>
          <cell r="AO160">
            <v>26969</v>
          </cell>
          <cell r="AP160">
            <v>45078</v>
          </cell>
          <cell r="AQ160">
            <v>250000</v>
          </cell>
          <cell r="AS160">
            <v>2192</v>
          </cell>
          <cell r="AT160">
            <v>44194.0238668729</v>
          </cell>
        </row>
        <row r="161">
          <cell r="A161">
            <v>1993</v>
          </cell>
          <cell r="B161">
            <v>5328500</v>
          </cell>
          <cell r="C161">
            <v>6267200</v>
          </cell>
          <cell r="D161">
            <v>445182.7</v>
          </cell>
          <cell r="E161">
            <v>2640466.2000000002</v>
          </cell>
          <cell r="F161">
            <v>186500</v>
          </cell>
          <cell r="G161">
            <v>17282</v>
          </cell>
          <cell r="J161">
            <v>982200</v>
          </cell>
          <cell r="K161">
            <v>337800</v>
          </cell>
          <cell r="O161">
            <v>115600</v>
          </cell>
          <cell r="P161">
            <v>1725</v>
          </cell>
          <cell r="Q161">
            <v>87870</v>
          </cell>
          <cell r="R161">
            <v>168300</v>
          </cell>
          <cell r="S161">
            <v>208105</v>
          </cell>
          <cell r="T161">
            <v>162000</v>
          </cell>
          <cell r="U161">
            <v>364400</v>
          </cell>
          <cell r="V161">
            <v>549000</v>
          </cell>
          <cell r="W161">
            <v>583900</v>
          </cell>
          <cell r="X161">
            <v>335000</v>
          </cell>
          <cell r="Y161">
            <v>175000</v>
          </cell>
          <cell r="Z161">
            <v>651663</v>
          </cell>
          <cell r="AA161">
            <v>457799</v>
          </cell>
          <cell r="AB161">
            <v>32500</v>
          </cell>
          <cell r="AC161">
            <v>24948</v>
          </cell>
          <cell r="AD161">
            <v>1585000</v>
          </cell>
          <cell r="AE161">
            <v>1447000</v>
          </cell>
          <cell r="AF161">
            <v>268900</v>
          </cell>
          <cell r="AG161">
            <v>223981</v>
          </cell>
          <cell r="AH161">
            <v>166853.21</v>
          </cell>
          <cell r="AI161">
            <v>107000</v>
          </cell>
          <cell r="AJ161">
            <v>16407</v>
          </cell>
          <cell r="AK161">
            <v>65000</v>
          </cell>
          <cell r="AL161">
            <v>33200</v>
          </cell>
          <cell r="AM161">
            <v>811100</v>
          </cell>
          <cell r="AN161">
            <v>33245</v>
          </cell>
          <cell r="AO161">
            <v>28797</v>
          </cell>
          <cell r="AP161">
            <v>50226</v>
          </cell>
          <cell r="AQ161">
            <v>280000</v>
          </cell>
          <cell r="AS161">
            <v>2268</v>
          </cell>
          <cell r="AT161">
            <v>43384.937784983253</v>
          </cell>
        </row>
        <row r="162">
          <cell r="A162">
            <v>1994</v>
          </cell>
          <cell r="B162">
            <v>5464000</v>
          </cell>
          <cell r="C162">
            <v>5929000</v>
          </cell>
          <cell r="D162">
            <v>626652.4</v>
          </cell>
          <cell r="E162">
            <v>2078330</v>
          </cell>
          <cell r="F162">
            <v>264700</v>
          </cell>
          <cell r="G162">
            <v>17557</v>
          </cell>
          <cell r="J162">
            <v>1030300</v>
          </cell>
          <cell r="K162">
            <v>305100</v>
          </cell>
          <cell r="O162">
            <v>118800</v>
          </cell>
          <cell r="P162">
            <v>1800</v>
          </cell>
          <cell r="Q162">
            <v>51718</v>
          </cell>
          <cell r="R162">
            <v>188500</v>
          </cell>
          <cell r="S162">
            <v>189253</v>
          </cell>
          <cell r="T162">
            <v>160000</v>
          </cell>
          <cell r="U162">
            <v>369400</v>
          </cell>
          <cell r="V162">
            <v>386700</v>
          </cell>
          <cell r="W162">
            <v>537000</v>
          </cell>
          <cell r="X162">
            <v>296000</v>
          </cell>
          <cell r="Y162">
            <v>116320</v>
          </cell>
          <cell r="Z162">
            <v>773319</v>
          </cell>
          <cell r="AA162">
            <v>587377</v>
          </cell>
          <cell r="AB162">
            <v>41000</v>
          </cell>
          <cell r="AC162">
            <v>30093</v>
          </cell>
          <cell r="AD162">
            <v>1755000</v>
          </cell>
          <cell r="AE162">
            <v>1817300</v>
          </cell>
          <cell r="AF162">
            <v>302000</v>
          </cell>
          <cell r="AG162">
            <v>276648</v>
          </cell>
          <cell r="AH162">
            <v>203434.83</v>
          </cell>
          <cell r="AI162">
            <v>70900</v>
          </cell>
          <cell r="AJ162">
            <v>16616</v>
          </cell>
          <cell r="AK162">
            <v>50000</v>
          </cell>
          <cell r="AL162">
            <v>27860</v>
          </cell>
          <cell r="AM162">
            <v>804400</v>
          </cell>
          <cell r="AN162">
            <v>28414</v>
          </cell>
          <cell r="AO162">
            <v>29960</v>
          </cell>
          <cell r="AP162">
            <v>52338</v>
          </cell>
          <cell r="AQ162">
            <v>190000</v>
          </cell>
          <cell r="AS162">
            <v>2366</v>
          </cell>
          <cell r="AT162">
            <v>51533.774869163884</v>
          </cell>
        </row>
        <row r="163">
          <cell r="A163">
            <v>1995</v>
          </cell>
          <cell r="B163">
            <v>5435400</v>
          </cell>
          <cell r="C163">
            <v>6267200</v>
          </cell>
          <cell r="D163">
            <v>777635.5</v>
          </cell>
          <cell r="E163">
            <v>2103960</v>
          </cell>
          <cell r="F163">
            <v>222900</v>
          </cell>
          <cell r="G163">
            <v>15065</v>
          </cell>
          <cell r="J163">
            <v>827800</v>
          </cell>
          <cell r="K163">
            <v>384100</v>
          </cell>
          <cell r="O163">
            <v>118100</v>
          </cell>
          <cell r="P163">
            <v>1275</v>
          </cell>
          <cell r="Q163">
            <v>58717</v>
          </cell>
          <cell r="R163">
            <v>264100</v>
          </cell>
          <cell r="S163">
            <v>178492</v>
          </cell>
          <cell r="T163">
            <v>79000</v>
          </cell>
          <cell r="U163">
            <v>328900</v>
          </cell>
          <cell r="V163">
            <v>320000</v>
          </cell>
          <cell r="W163">
            <v>672000</v>
          </cell>
          <cell r="X163">
            <v>234000</v>
          </cell>
          <cell r="Y163">
            <v>186000</v>
          </cell>
          <cell r="Z163">
            <v>774896</v>
          </cell>
          <cell r="AA163">
            <v>502796</v>
          </cell>
          <cell r="AB163">
            <v>56400</v>
          </cell>
          <cell r="AC163">
            <v>35483</v>
          </cell>
          <cell r="AD163">
            <v>1866800</v>
          </cell>
          <cell r="AE163">
            <v>1644300</v>
          </cell>
          <cell r="AF163">
            <v>312800</v>
          </cell>
          <cell r="AG163">
            <v>290904</v>
          </cell>
          <cell r="AH163">
            <v>146576.34</v>
          </cell>
          <cell r="AI163">
            <v>85200</v>
          </cell>
          <cell r="AJ163">
            <v>21486</v>
          </cell>
          <cell r="AK163">
            <v>57100</v>
          </cell>
          <cell r="AL163">
            <v>17250</v>
          </cell>
          <cell r="AM163">
            <v>844600</v>
          </cell>
          <cell r="AN163">
            <v>28179</v>
          </cell>
          <cell r="AO163">
            <v>31834</v>
          </cell>
          <cell r="AP163">
            <v>53570</v>
          </cell>
          <cell r="AQ163">
            <v>219736.7187702966</v>
          </cell>
          <cell r="AS163">
            <v>2321</v>
          </cell>
          <cell r="AT163">
            <v>57031.58792047498</v>
          </cell>
        </row>
        <row r="164">
          <cell r="A164">
            <v>1996</v>
          </cell>
          <cell r="B164">
            <v>5704700</v>
          </cell>
          <cell r="C164">
            <v>5854300</v>
          </cell>
          <cell r="D164">
            <v>928618.9</v>
          </cell>
          <cell r="E164">
            <v>3040120</v>
          </cell>
          <cell r="F164">
            <v>211000</v>
          </cell>
          <cell r="G164">
            <v>12762</v>
          </cell>
          <cell r="J164">
            <v>839000</v>
          </cell>
          <cell r="K164">
            <v>410900</v>
          </cell>
          <cell r="O164">
            <v>130400</v>
          </cell>
          <cell r="P164">
            <v>2610</v>
          </cell>
          <cell r="Q164">
            <v>59125</v>
          </cell>
          <cell r="R164">
            <v>353400</v>
          </cell>
          <cell r="S164">
            <v>195801</v>
          </cell>
          <cell r="T164">
            <v>78100</v>
          </cell>
          <cell r="U164">
            <v>418800</v>
          </cell>
          <cell r="V164">
            <v>247000</v>
          </cell>
          <cell r="W164">
            <v>766300</v>
          </cell>
          <cell r="X164">
            <v>205000</v>
          </cell>
          <cell r="Y164">
            <v>172000</v>
          </cell>
          <cell r="Z164">
            <v>785278</v>
          </cell>
          <cell r="AA164">
            <v>673445</v>
          </cell>
          <cell r="AB164">
            <v>57300</v>
          </cell>
          <cell r="AC164">
            <v>33285</v>
          </cell>
          <cell r="AD164">
            <v>1887700</v>
          </cell>
          <cell r="AE164">
            <v>1268100</v>
          </cell>
          <cell r="AF164">
            <v>312800</v>
          </cell>
          <cell r="AG164">
            <v>337273</v>
          </cell>
          <cell r="AH164">
            <v>133195.12</v>
          </cell>
          <cell r="AI164">
            <v>96300</v>
          </cell>
          <cell r="AJ164">
            <v>21379</v>
          </cell>
          <cell r="AK164">
            <v>39200</v>
          </cell>
          <cell r="AL164">
            <v>28450</v>
          </cell>
          <cell r="AM164">
            <v>1012612</v>
          </cell>
          <cell r="AN164">
            <v>22086</v>
          </cell>
          <cell r="AO164">
            <v>36320</v>
          </cell>
          <cell r="AP164">
            <v>36192</v>
          </cell>
          <cell r="AQ164">
            <v>178638.46194275891</v>
          </cell>
          <cell r="AS164">
            <v>2478</v>
          </cell>
          <cell r="AT164">
            <v>63754.865064766869</v>
          </cell>
        </row>
        <row r="165">
          <cell r="A165">
            <v>1997</v>
          </cell>
          <cell r="B165">
            <v>5356100</v>
          </cell>
          <cell r="C165">
            <v>5056300</v>
          </cell>
          <cell r="D165">
            <v>562988.1</v>
          </cell>
          <cell r="E165">
            <v>3321780.0000000005</v>
          </cell>
          <cell r="F165">
            <v>180200</v>
          </cell>
          <cell r="G165">
            <v>7471</v>
          </cell>
          <cell r="J165">
            <v>831100</v>
          </cell>
          <cell r="K165">
            <v>398700</v>
          </cell>
          <cell r="O165">
            <v>104500</v>
          </cell>
          <cell r="P165">
            <v>750</v>
          </cell>
          <cell r="Q165">
            <v>56630</v>
          </cell>
          <cell r="R165">
            <v>337100</v>
          </cell>
          <cell r="S165">
            <v>225962</v>
          </cell>
          <cell r="T165">
            <v>78100</v>
          </cell>
          <cell r="U165">
            <v>447200</v>
          </cell>
          <cell r="V165">
            <v>35400</v>
          </cell>
          <cell r="W165">
            <v>668800</v>
          </cell>
          <cell r="X165">
            <v>223000</v>
          </cell>
          <cell r="Y165">
            <v>155000</v>
          </cell>
          <cell r="Z165">
            <v>871293</v>
          </cell>
          <cell r="AA165">
            <v>618036.69999999995</v>
          </cell>
          <cell r="AB165">
            <v>45800</v>
          </cell>
          <cell r="AC165">
            <v>34447</v>
          </cell>
          <cell r="AD165">
            <v>2200000</v>
          </cell>
          <cell r="AE165">
            <v>1350000</v>
          </cell>
          <cell r="AF165">
            <v>274300</v>
          </cell>
          <cell r="AG165">
            <v>381667</v>
          </cell>
          <cell r="AH165">
            <v>152378.51999999999</v>
          </cell>
          <cell r="AI165">
            <v>102800</v>
          </cell>
          <cell r="AJ165">
            <v>23027</v>
          </cell>
          <cell r="AK165">
            <v>35700</v>
          </cell>
          <cell r="AL165">
            <v>37610</v>
          </cell>
          <cell r="AM165">
            <v>880915</v>
          </cell>
          <cell r="AN165">
            <v>37221</v>
          </cell>
          <cell r="AO165">
            <v>33613</v>
          </cell>
          <cell r="AP165">
            <v>45613</v>
          </cell>
          <cell r="AQ165">
            <v>170421.85235831424</v>
          </cell>
          <cell r="AS165">
            <v>2570</v>
          </cell>
          <cell r="AT165">
            <v>89954.908025992379</v>
          </cell>
        </row>
        <row r="166">
          <cell r="A166">
            <v>1998</v>
          </cell>
          <cell r="B166">
            <v>5267100</v>
          </cell>
          <cell r="C166">
            <v>5689600</v>
          </cell>
          <cell r="D166">
            <v>444144.3</v>
          </cell>
          <cell r="E166">
            <v>3022430</v>
          </cell>
          <cell r="F166">
            <v>270300</v>
          </cell>
          <cell r="G166">
            <v>15971</v>
          </cell>
          <cell r="J166">
            <v>1062000</v>
          </cell>
          <cell r="K166">
            <v>382600</v>
          </cell>
          <cell r="O166">
            <v>117200</v>
          </cell>
          <cell r="P166">
            <v>1125</v>
          </cell>
          <cell r="Q166">
            <v>73176</v>
          </cell>
          <cell r="R166">
            <v>212900</v>
          </cell>
          <cell r="S166">
            <v>227727</v>
          </cell>
          <cell r="T166">
            <v>71700</v>
          </cell>
          <cell r="U166">
            <v>433400</v>
          </cell>
          <cell r="V166">
            <v>125200</v>
          </cell>
          <cell r="W166">
            <v>500200</v>
          </cell>
          <cell r="X166">
            <v>218000</v>
          </cell>
          <cell r="Y166">
            <v>126000</v>
          </cell>
          <cell r="Z166">
            <v>716281</v>
          </cell>
          <cell r="AA166">
            <v>741774</v>
          </cell>
          <cell r="AB166">
            <v>60600</v>
          </cell>
          <cell r="AC166">
            <v>39592</v>
          </cell>
          <cell r="AD166">
            <v>2050400</v>
          </cell>
          <cell r="AE166">
            <v>1267300</v>
          </cell>
          <cell r="AF166">
            <v>278200</v>
          </cell>
          <cell r="AG166">
            <v>444007</v>
          </cell>
          <cell r="AH166">
            <v>136103.97</v>
          </cell>
          <cell r="AI166">
            <v>105000</v>
          </cell>
          <cell r="AJ166">
            <v>22846</v>
          </cell>
          <cell r="AK166">
            <v>36000</v>
          </cell>
          <cell r="AL166">
            <v>29740</v>
          </cell>
          <cell r="AM166">
            <v>815600</v>
          </cell>
          <cell r="AN166">
            <v>34000</v>
          </cell>
          <cell r="AO166">
            <v>34463</v>
          </cell>
          <cell r="AP166">
            <v>40173</v>
          </cell>
          <cell r="AQ166">
            <v>171412.90064260154</v>
          </cell>
          <cell r="AS166">
            <v>2662</v>
          </cell>
          <cell r="AT166">
            <v>115116.7289271089</v>
          </cell>
        </row>
        <row r="167">
          <cell r="A167">
            <v>1999</v>
          </cell>
          <cell r="B167">
            <v>6043500</v>
          </cell>
          <cell r="C167">
            <v>5568700</v>
          </cell>
          <cell r="D167">
            <v>753619.28</v>
          </cell>
          <cell r="E167">
            <v>3338769.9999999995</v>
          </cell>
          <cell r="F167">
            <v>280338</v>
          </cell>
          <cell r="G167">
            <v>18428</v>
          </cell>
          <cell r="J167">
            <v>1212300</v>
          </cell>
          <cell r="K167">
            <v>368000</v>
          </cell>
          <cell r="O167">
            <v>131200</v>
          </cell>
          <cell r="P167">
            <v>1350</v>
          </cell>
          <cell r="Q167">
            <v>59053</v>
          </cell>
          <cell r="R167">
            <v>202600</v>
          </cell>
          <cell r="S167">
            <v>209404</v>
          </cell>
          <cell r="T167">
            <v>71700</v>
          </cell>
          <cell r="U167">
            <v>333878</v>
          </cell>
          <cell r="V167">
            <v>73750</v>
          </cell>
          <cell r="W167">
            <v>605400</v>
          </cell>
          <cell r="X167">
            <v>256000</v>
          </cell>
          <cell r="Y167">
            <v>125000</v>
          </cell>
          <cell r="Z167">
            <v>529535</v>
          </cell>
          <cell r="AA167">
            <v>851413</v>
          </cell>
          <cell r="AB167">
            <v>60200</v>
          </cell>
          <cell r="AC167">
            <v>51170</v>
          </cell>
          <cell r="AD167">
            <v>1905000</v>
          </cell>
          <cell r="AE167">
            <v>1588770</v>
          </cell>
          <cell r="AF167">
            <v>319029</v>
          </cell>
          <cell r="AG167">
            <v>371428</v>
          </cell>
          <cell r="AH167">
            <v>144310.72</v>
          </cell>
          <cell r="AI167">
            <v>105000</v>
          </cell>
          <cell r="AJ167">
            <v>37141</v>
          </cell>
          <cell r="AK167">
            <v>42156</v>
          </cell>
          <cell r="AL167">
            <v>49337</v>
          </cell>
          <cell r="AM167">
            <v>914100</v>
          </cell>
          <cell r="AN167">
            <v>45305</v>
          </cell>
          <cell r="AO167">
            <v>26400</v>
          </cell>
          <cell r="AP167">
            <v>38672</v>
          </cell>
          <cell r="AQ167">
            <v>190232.04615697329</v>
          </cell>
          <cell r="AS167">
            <v>2740</v>
          </cell>
          <cell r="AT167">
            <v>87731.341107380256</v>
          </cell>
        </row>
        <row r="168">
          <cell r="A168">
            <v>2000</v>
          </cell>
          <cell r="B168">
            <v>5754100</v>
          </cell>
          <cell r="C168">
            <v>5408800</v>
          </cell>
          <cell r="D168">
            <v>637768.93149999995</v>
          </cell>
          <cell r="E168">
            <v>4117393.6</v>
          </cell>
          <cell r="F168">
            <v>233841</v>
          </cell>
          <cell r="G168">
            <v>29190</v>
          </cell>
          <cell r="J168">
            <v>985200</v>
          </cell>
          <cell r="K168">
            <v>368000</v>
          </cell>
          <cell r="O168">
            <v>127572</v>
          </cell>
          <cell r="P168">
            <v>1425</v>
          </cell>
          <cell r="Q168">
            <v>59874</v>
          </cell>
          <cell r="R168">
            <v>183372</v>
          </cell>
          <cell r="S168">
            <v>189100</v>
          </cell>
          <cell r="T168">
            <v>71700</v>
          </cell>
          <cell r="U168">
            <v>429900</v>
          </cell>
          <cell r="V168">
            <v>111200</v>
          </cell>
          <cell r="W168">
            <v>545300</v>
          </cell>
          <cell r="X168">
            <v>309000</v>
          </cell>
          <cell r="Y168">
            <v>129000</v>
          </cell>
          <cell r="Z168">
            <v>582542</v>
          </cell>
          <cell r="AA168">
            <v>859502</v>
          </cell>
          <cell r="AB168">
            <v>60200</v>
          </cell>
          <cell r="AC168">
            <v>42791</v>
          </cell>
          <cell r="AD168">
            <v>2333000</v>
          </cell>
          <cell r="AE168">
            <v>1253700</v>
          </cell>
          <cell r="AF168">
            <v>300000</v>
          </cell>
          <cell r="AG168">
            <v>570431</v>
          </cell>
          <cell r="AH168">
            <v>104123.88</v>
          </cell>
          <cell r="AI168">
            <v>90412</v>
          </cell>
          <cell r="AJ168">
            <v>56373</v>
          </cell>
          <cell r="AK168">
            <v>42362</v>
          </cell>
          <cell r="AL168">
            <v>29900</v>
          </cell>
          <cell r="AM168">
            <v>837210</v>
          </cell>
          <cell r="AN168">
            <v>39703</v>
          </cell>
          <cell r="AO168">
            <v>24766</v>
          </cell>
          <cell r="AP168">
            <v>37920</v>
          </cell>
          <cell r="AQ168">
            <v>298170.98340175813</v>
          </cell>
          <cell r="AS168">
            <v>2795</v>
          </cell>
          <cell r="AT168">
            <v>83989.219328679435</v>
          </cell>
        </row>
        <row r="169">
          <cell r="A169">
            <v>2001</v>
          </cell>
          <cell r="B169">
            <v>5338800</v>
          </cell>
          <cell r="C169">
            <v>5229300</v>
          </cell>
          <cell r="D169">
            <v>742579.21229000005</v>
          </cell>
          <cell r="E169">
            <v>3095067.1</v>
          </cell>
          <cell r="F169">
            <v>253058</v>
          </cell>
          <cell r="G169">
            <v>29480</v>
          </cell>
          <cell r="J169">
            <v>889100</v>
          </cell>
          <cell r="K169">
            <v>355800</v>
          </cell>
          <cell r="O169">
            <v>117389</v>
          </cell>
          <cell r="P169">
            <v>1575</v>
          </cell>
          <cell r="Q169">
            <v>53168</v>
          </cell>
          <cell r="R169">
            <v>123015</v>
          </cell>
          <cell r="S169">
            <v>195200</v>
          </cell>
          <cell r="T169">
            <v>59500</v>
          </cell>
          <cell r="U169">
            <v>551400</v>
          </cell>
          <cell r="V169">
            <v>160400</v>
          </cell>
          <cell r="W169">
            <v>546300</v>
          </cell>
          <cell r="X169">
            <v>351000</v>
          </cell>
          <cell r="Y169">
            <v>178000</v>
          </cell>
          <cell r="Z169">
            <v>556842</v>
          </cell>
          <cell r="AA169">
            <v>1076537.2</v>
          </cell>
          <cell r="AB169">
            <v>53300</v>
          </cell>
          <cell r="AC169">
            <v>44534</v>
          </cell>
          <cell r="AD169">
            <v>2219000</v>
          </cell>
          <cell r="AE169">
            <v>1583500</v>
          </cell>
          <cell r="AF169">
            <v>296800</v>
          </cell>
          <cell r="AG169">
            <v>504369</v>
          </cell>
          <cell r="AH169">
            <v>141139.51999999999</v>
          </cell>
          <cell r="AI169">
            <v>87310</v>
          </cell>
          <cell r="AJ169">
            <v>59497</v>
          </cell>
          <cell r="AK169">
            <v>42000</v>
          </cell>
          <cell r="AL169">
            <v>27627</v>
          </cell>
          <cell r="AM169">
            <v>746485</v>
          </cell>
          <cell r="AN169">
            <v>31008</v>
          </cell>
          <cell r="AO169">
            <v>26829</v>
          </cell>
          <cell r="AP169">
            <v>35886</v>
          </cell>
          <cell r="AQ169">
            <v>328467.29795933503</v>
          </cell>
          <cell r="AS169">
            <v>2974</v>
          </cell>
          <cell r="AT169">
            <v>85951</v>
          </cell>
        </row>
        <row r="170">
          <cell r="A170">
            <v>2002</v>
          </cell>
          <cell r="B170">
            <v>5000000</v>
          </cell>
          <cell r="C170">
            <v>4460400</v>
          </cell>
          <cell r="D170">
            <v>638329.86399999994</v>
          </cell>
          <cell r="E170">
            <v>3453959.8073</v>
          </cell>
          <cell r="F170">
            <v>259908.00000000003</v>
          </cell>
          <cell r="G170">
            <v>15387</v>
          </cell>
          <cell r="J170">
            <v>988500</v>
          </cell>
          <cell r="K170">
            <v>347700</v>
          </cell>
          <cell r="O170">
            <v>111240</v>
          </cell>
          <cell r="P170">
            <v>937.5</v>
          </cell>
          <cell r="Q170">
            <v>26515</v>
          </cell>
          <cell r="R170">
            <v>114509</v>
          </cell>
          <cell r="S170">
            <v>209500</v>
          </cell>
          <cell r="T170">
            <v>57600</v>
          </cell>
          <cell r="U170">
            <v>333297</v>
          </cell>
          <cell r="V170">
            <v>154200</v>
          </cell>
          <cell r="W170">
            <v>546100</v>
          </cell>
          <cell r="X170">
            <v>343000</v>
          </cell>
          <cell r="Y170">
            <v>243000</v>
          </cell>
          <cell r="Z170">
            <v>490661</v>
          </cell>
          <cell r="AA170">
            <v>1220372.8</v>
          </cell>
          <cell r="AB170">
            <v>89000</v>
          </cell>
          <cell r="AC170">
            <v>46886</v>
          </cell>
          <cell r="AD170">
            <v>2088000</v>
          </cell>
          <cell r="AE170">
            <v>1269500</v>
          </cell>
          <cell r="AF170">
            <v>312200</v>
          </cell>
          <cell r="AG170">
            <v>526496</v>
          </cell>
          <cell r="AH170">
            <v>101225.63</v>
          </cell>
          <cell r="AI170">
            <v>71434</v>
          </cell>
          <cell r="AJ170">
            <v>59036</v>
          </cell>
          <cell r="AK170">
            <v>50000</v>
          </cell>
          <cell r="AL170">
            <v>33066</v>
          </cell>
          <cell r="AM170">
            <v>834156</v>
          </cell>
          <cell r="AN170">
            <v>26372</v>
          </cell>
          <cell r="AO170">
            <v>26162</v>
          </cell>
          <cell r="AP170">
            <v>36229</v>
          </cell>
          <cell r="AQ170">
            <v>344070.89543356578</v>
          </cell>
          <cell r="AS170">
            <v>3359</v>
          </cell>
          <cell r="AT170">
            <v>89880</v>
          </cell>
        </row>
        <row r="171">
          <cell r="A171">
            <v>2003</v>
          </cell>
          <cell r="B171">
            <v>4749060</v>
          </cell>
          <cell r="C171">
            <v>4408600</v>
          </cell>
          <cell r="D171">
            <v>709946.8</v>
          </cell>
          <cell r="E171">
            <v>4246240</v>
          </cell>
          <cell r="F171">
            <v>252989</v>
          </cell>
          <cell r="G171">
            <v>12310</v>
          </cell>
          <cell r="J171">
            <v>811000</v>
          </cell>
          <cell r="K171">
            <v>387046</v>
          </cell>
          <cell r="O171">
            <v>107660</v>
          </cell>
          <cell r="P171">
            <v>1342.5</v>
          </cell>
          <cell r="Q171">
            <v>41017</v>
          </cell>
          <cell r="R171">
            <v>143835</v>
          </cell>
          <cell r="S171">
            <v>176800</v>
          </cell>
          <cell r="T171">
            <v>65300</v>
          </cell>
          <cell r="U171">
            <v>388002</v>
          </cell>
          <cell r="V171">
            <v>197900</v>
          </cell>
          <cell r="W171">
            <v>545700</v>
          </cell>
          <cell r="X171">
            <v>365280</v>
          </cell>
          <cell r="Y171">
            <v>238000</v>
          </cell>
          <cell r="Z171">
            <v>571252</v>
          </cell>
          <cell r="AA171">
            <v>1085985</v>
          </cell>
          <cell r="AB171">
            <v>55000</v>
          </cell>
          <cell r="AC171">
            <v>35889</v>
          </cell>
          <cell r="AD171">
            <v>2225000</v>
          </cell>
          <cell r="AE171">
            <v>1322500</v>
          </cell>
          <cell r="AF171">
            <v>262000</v>
          </cell>
          <cell r="AG171">
            <v>640848</v>
          </cell>
          <cell r="AH171">
            <v>109633.05</v>
          </cell>
          <cell r="AI171">
            <v>81814</v>
          </cell>
          <cell r="AJ171">
            <v>63573</v>
          </cell>
          <cell r="AK171">
            <v>60000</v>
          </cell>
          <cell r="AL171">
            <v>34293</v>
          </cell>
          <cell r="AM171">
            <v>956015</v>
          </cell>
          <cell r="AN171">
            <v>23474</v>
          </cell>
          <cell r="AO171">
            <v>22548</v>
          </cell>
          <cell r="AP171">
            <v>37510</v>
          </cell>
          <cell r="AQ171">
            <v>362431.00581096904</v>
          </cell>
          <cell r="AS171">
            <v>3123</v>
          </cell>
          <cell r="AT171">
            <v>76095</v>
          </cell>
        </row>
        <row r="172">
          <cell r="A172">
            <v>2004</v>
          </cell>
          <cell r="B172">
            <v>5910694</v>
          </cell>
          <cell r="C172">
            <v>5313500</v>
          </cell>
          <cell r="D172">
            <v>720160</v>
          </cell>
          <cell r="E172">
            <v>4280432.648</v>
          </cell>
          <cell r="F172">
            <v>273456</v>
          </cell>
          <cell r="G172">
            <v>15583</v>
          </cell>
          <cell r="J172">
            <v>1014700</v>
          </cell>
          <cell r="K172">
            <v>443305</v>
          </cell>
          <cell r="O172">
            <v>115866</v>
          </cell>
          <cell r="P172">
            <v>1875</v>
          </cell>
          <cell r="Q172">
            <v>29767</v>
          </cell>
          <cell r="R172">
            <v>194804</v>
          </cell>
          <cell r="S172">
            <v>197900</v>
          </cell>
          <cell r="T172">
            <v>53000</v>
          </cell>
          <cell r="U172">
            <v>527183</v>
          </cell>
          <cell r="V172">
            <v>340200</v>
          </cell>
          <cell r="W172">
            <v>707072</v>
          </cell>
          <cell r="X172">
            <v>391230</v>
          </cell>
          <cell r="Y172">
            <v>201212</v>
          </cell>
          <cell r="Z172">
            <v>561468</v>
          </cell>
          <cell r="AA172">
            <v>1471227.2</v>
          </cell>
          <cell r="AB172">
            <v>119200</v>
          </cell>
          <cell r="AC172">
            <v>52220</v>
          </cell>
          <cell r="AD172">
            <v>2305000</v>
          </cell>
          <cell r="AE172">
            <v>1564000</v>
          </cell>
          <cell r="AF172">
            <v>392500</v>
          </cell>
          <cell r="AG172">
            <v>605206</v>
          </cell>
          <cell r="AH172">
            <v>73010.52</v>
          </cell>
          <cell r="AI172">
            <v>112559</v>
          </cell>
          <cell r="AJ172">
            <v>67137</v>
          </cell>
          <cell r="AK172">
            <v>85000</v>
          </cell>
          <cell r="AL172">
            <v>35000</v>
          </cell>
          <cell r="AM172">
            <v>1015697</v>
          </cell>
          <cell r="AN172">
            <v>35839</v>
          </cell>
          <cell r="AO172">
            <v>26724</v>
          </cell>
          <cell r="AP172">
            <v>39023</v>
          </cell>
          <cell r="AQ172">
            <v>412336.27135195344</v>
          </cell>
          <cell r="AS172">
            <v>2824</v>
          </cell>
          <cell r="AT172">
            <v>68880</v>
          </cell>
        </row>
        <row r="173">
          <cell r="A173">
            <v>2005</v>
          </cell>
          <cell r="B173">
            <v>5210500</v>
          </cell>
          <cell r="C173">
            <v>5056600</v>
          </cell>
          <cell r="D173">
            <v>701980.99400000006</v>
          </cell>
          <cell r="E173">
            <v>3643686.5080329999</v>
          </cell>
          <cell r="F173">
            <v>226400</v>
          </cell>
          <cell r="G173">
            <v>13537</v>
          </cell>
          <cell r="J173">
            <v>910400</v>
          </cell>
          <cell r="K173">
            <v>402700</v>
          </cell>
          <cell r="O173">
            <v>100000</v>
          </cell>
          <cell r="P173">
            <v>1275</v>
          </cell>
          <cell r="Q173">
            <v>31404</v>
          </cell>
          <cell r="R173">
            <v>170800</v>
          </cell>
          <cell r="S173">
            <v>77300</v>
          </cell>
          <cell r="T173">
            <v>87000</v>
          </cell>
          <cell r="U173">
            <v>310300</v>
          </cell>
          <cell r="V173">
            <v>373400</v>
          </cell>
          <cell r="W173">
            <v>260200</v>
          </cell>
          <cell r="X173">
            <v>317440</v>
          </cell>
          <cell r="Y173">
            <v>212970</v>
          </cell>
          <cell r="Z173">
            <v>474464</v>
          </cell>
          <cell r="AA173">
            <v>1433826.2</v>
          </cell>
          <cell r="AB173">
            <v>102000</v>
          </cell>
          <cell r="AC173">
            <v>29134</v>
          </cell>
          <cell r="AD173">
            <v>2710000</v>
          </cell>
          <cell r="AE173">
            <v>1522000</v>
          </cell>
          <cell r="AF173">
            <v>320000</v>
          </cell>
          <cell r="AG173">
            <v>735991</v>
          </cell>
          <cell r="AH173">
            <v>41486.449999999997</v>
          </cell>
          <cell r="AI173">
            <v>89201</v>
          </cell>
          <cell r="AJ173">
            <v>77454</v>
          </cell>
          <cell r="AK173">
            <v>90000</v>
          </cell>
          <cell r="AL173">
            <v>37560</v>
          </cell>
          <cell r="AM173">
            <v>905227</v>
          </cell>
          <cell r="AN173">
            <v>28563</v>
          </cell>
          <cell r="AO173">
            <v>25982</v>
          </cell>
          <cell r="AP173">
            <v>39803</v>
          </cell>
          <cell r="AQ173">
            <v>454935.15854078071</v>
          </cell>
          <cell r="AS173">
            <v>3483</v>
          </cell>
          <cell r="AT173">
            <v>84447</v>
          </cell>
        </row>
        <row r="174">
          <cell r="A174">
            <v>2006</v>
          </cell>
          <cell r="B174">
            <v>5212700</v>
          </cell>
          <cell r="C174">
            <v>4963300</v>
          </cell>
          <cell r="D174">
            <v>727385.56200000003</v>
          </cell>
          <cell r="E174">
            <v>3890731.0784742692</v>
          </cell>
          <cell r="F174">
            <v>225600</v>
          </cell>
          <cell r="G174">
            <v>12365</v>
          </cell>
          <cell r="J174">
            <v>906300</v>
          </cell>
          <cell r="K174">
            <v>393800</v>
          </cell>
          <cell r="O174">
            <v>101000</v>
          </cell>
          <cell r="P174">
            <v>2527.5</v>
          </cell>
          <cell r="Q174">
            <v>28257</v>
          </cell>
          <cell r="R174">
            <v>175700</v>
          </cell>
          <cell r="S174">
            <v>70000</v>
          </cell>
          <cell r="T174">
            <v>85000</v>
          </cell>
          <cell r="U174">
            <v>327100</v>
          </cell>
          <cell r="V174">
            <v>193812</v>
          </cell>
          <cell r="W174">
            <v>501400</v>
          </cell>
          <cell r="X174">
            <v>473770</v>
          </cell>
          <cell r="Y174">
            <v>216000</v>
          </cell>
          <cell r="Z174">
            <v>345379</v>
          </cell>
          <cell r="AA174">
            <v>1429788.6</v>
          </cell>
          <cell r="AB174">
            <v>133200</v>
          </cell>
          <cell r="AC174">
            <v>50400</v>
          </cell>
          <cell r="AD174">
            <v>2358000</v>
          </cell>
          <cell r="AE174">
            <v>1540000</v>
          </cell>
          <cell r="AF174">
            <v>237000</v>
          </cell>
          <cell r="AG174">
            <v>802441</v>
          </cell>
          <cell r="AH174">
            <v>56764.19</v>
          </cell>
          <cell r="AI174">
            <v>93581</v>
          </cell>
          <cell r="AJ174">
            <v>78454</v>
          </cell>
          <cell r="AK174">
            <v>105000</v>
          </cell>
          <cell r="AL174">
            <v>36159</v>
          </cell>
          <cell r="AM174">
            <v>1012980</v>
          </cell>
          <cell r="AN174">
            <v>34693</v>
          </cell>
          <cell r="AO174">
            <v>25215</v>
          </cell>
          <cell r="AP174">
            <v>39699</v>
          </cell>
          <cell r="AQ174">
            <v>407561.74336978758</v>
          </cell>
          <cell r="AS174">
            <v>5444</v>
          </cell>
          <cell r="AT174">
            <v>68202</v>
          </cell>
        </row>
        <row r="175">
          <cell r="A175">
            <v>2007</v>
          </cell>
          <cell r="B175">
            <v>4711600</v>
          </cell>
          <cell r="C175">
            <v>4251400</v>
          </cell>
          <cell r="D175">
            <v>581561.50500000012</v>
          </cell>
          <cell r="E175">
            <v>3520871.3728</v>
          </cell>
          <cell r="F175">
            <v>262803</v>
          </cell>
          <cell r="G175">
            <v>14197</v>
          </cell>
          <cell r="J175">
            <v>1036500</v>
          </cell>
          <cell r="K175">
            <v>350028</v>
          </cell>
          <cell r="O175">
            <v>104094</v>
          </cell>
          <cell r="P175">
            <v>997.5</v>
          </cell>
          <cell r="Q175">
            <v>21599</v>
          </cell>
          <cell r="R175">
            <v>136953</v>
          </cell>
          <cell r="S175">
            <v>65000</v>
          </cell>
          <cell r="T175">
            <v>107000</v>
          </cell>
          <cell r="U175">
            <v>322000</v>
          </cell>
          <cell r="V175">
            <v>128490</v>
          </cell>
          <cell r="W175">
            <v>535514</v>
          </cell>
          <cell r="X175">
            <v>513130</v>
          </cell>
          <cell r="Y175">
            <v>240000</v>
          </cell>
          <cell r="Z175">
            <v>385303</v>
          </cell>
          <cell r="AA175">
            <v>961972</v>
          </cell>
          <cell r="AB175">
            <v>147600</v>
          </cell>
          <cell r="AC175">
            <v>50500</v>
          </cell>
          <cell r="AD175">
            <v>2414000</v>
          </cell>
          <cell r="AE175">
            <v>1504600</v>
          </cell>
          <cell r="AF175">
            <v>350200</v>
          </cell>
          <cell r="AG175">
            <v>791794</v>
          </cell>
          <cell r="AH175">
            <v>62994.44</v>
          </cell>
          <cell r="AI175">
            <v>94041</v>
          </cell>
          <cell r="AJ175">
            <v>80249</v>
          </cell>
          <cell r="AK175">
            <v>52000</v>
          </cell>
          <cell r="AL175">
            <v>37000</v>
          </cell>
          <cell r="AM175">
            <v>1043500</v>
          </cell>
          <cell r="AN175">
            <v>21575</v>
          </cell>
          <cell r="AO175">
            <v>21302</v>
          </cell>
          <cell r="AP175">
            <v>41803</v>
          </cell>
          <cell r="AQ175">
            <v>548290.31762998132</v>
          </cell>
          <cell r="AS175">
            <v>6275</v>
          </cell>
          <cell r="AT175">
            <v>68364</v>
          </cell>
        </row>
        <row r="176">
          <cell r="A176">
            <v>2008</v>
          </cell>
          <cell r="B176">
            <v>4198632</v>
          </cell>
          <cell r="C176">
            <v>4624500</v>
          </cell>
          <cell r="D176">
            <v>542755.24600000004</v>
          </cell>
          <cell r="E176">
            <v>3736689.25</v>
          </cell>
          <cell r="F176">
            <v>299372</v>
          </cell>
          <cell r="G176">
            <v>15967</v>
          </cell>
          <cell r="J176">
            <v>1000100</v>
          </cell>
          <cell r="K176">
            <v>400409</v>
          </cell>
          <cell r="O176">
            <v>107447</v>
          </cell>
          <cell r="P176">
            <v>1005</v>
          </cell>
          <cell r="Q176">
            <v>18213</v>
          </cell>
          <cell r="R176">
            <v>230046</v>
          </cell>
          <cell r="S176">
            <v>50869</v>
          </cell>
          <cell r="T176">
            <v>90200</v>
          </cell>
          <cell r="U176">
            <v>325000</v>
          </cell>
          <cell r="V176">
            <v>159700</v>
          </cell>
          <cell r="W176">
            <v>554182</v>
          </cell>
          <cell r="X176">
            <v>503483</v>
          </cell>
          <cell r="Y176">
            <v>250000</v>
          </cell>
          <cell r="Z176">
            <v>362110</v>
          </cell>
          <cell r="AA176">
            <v>1244778</v>
          </cell>
          <cell r="AB176">
            <v>205200</v>
          </cell>
          <cell r="AC176">
            <v>52000</v>
          </cell>
          <cell r="AD176">
            <v>2346000</v>
          </cell>
          <cell r="AE176">
            <v>1467764</v>
          </cell>
          <cell r="AF176">
            <v>368300</v>
          </cell>
          <cell r="AG176">
            <v>824641.94799999997</v>
          </cell>
          <cell r="AH176">
            <v>55668.33</v>
          </cell>
          <cell r="AI176">
            <v>109001</v>
          </cell>
          <cell r="AJ176">
            <v>81863</v>
          </cell>
          <cell r="AK176">
            <v>69816</v>
          </cell>
          <cell r="AL176">
            <v>35000</v>
          </cell>
          <cell r="AM176">
            <v>1089000</v>
          </cell>
          <cell r="AN176">
            <v>29070</v>
          </cell>
          <cell r="AO176">
            <v>24531</v>
          </cell>
          <cell r="AP176">
            <v>46225</v>
          </cell>
          <cell r="AQ176">
            <v>706325.21683331497</v>
          </cell>
          <cell r="AS176">
            <v>7677</v>
          </cell>
          <cell r="AT176">
            <v>68973</v>
          </cell>
        </row>
        <row r="177">
          <cell r="A177">
            <v>2009</v>
          </cell>
          <cell r="B177">
            <v>4552077</v>
          </cell>
          <cell r="C177">
            <v>4542200</v>
          </cell>
          <cell r="D177">
            <v>571071.47628343501</v>
          </cell>
          <cell r="E177">
            <v>3548929.4000000004</v>
          </cell>
          <cell r="F177">
            <v>235188</v>
          </cell>
          <cell r="G177">
            <v>16479</v>
          </cell>
          <cell r="J177">
            <v>913900</v>
          </cell>
          <cell r="K177">
            <v>425000</v>
          </cell>
          <cell r="O177">
            <v>111354</v>
          </cell>
          <cell r="P177">
            <v>2385</v>
          </cell>
          <cell r="Q177">
            <v>14755</v>
          </cell>
          <cell r="R177">
            <v>230000</v>
          </cell>
          <cell r="S177">
            <v>55614</v>
          </cell>
          <cell r="T177">
            <v>104300</v>
          </cell>
          <cell r="U177">
            <v>330000</v>
          </cell>
          <cell r="V177">
            <v>125135</v>
          </cell>
          <cell r="W177">
            <v>610000</v>
          </cell>
          <cell r="X177">
            <v>501000</v>
          </cell>
          <cell r="Y177">
            <v>273000</v>
          </cell>
          <cell r="Z177">
            <v>358268</v>
          </cell>
          <cell r="AA177">
            <v>1179191</v>
          </cell>
          <cell r="AB177">
            <v>205200</v>
          </cell>
          <cell r="AC177">
            <v>53000</v>
          </cell>
          <cell r="AD177">
            <v>2677000</v>
          </cell>
          <cell r="AE177">
            <v>1213547</v>
          </cell>
          <cell r="AF177">
            <v>340000</v>
          </cell>
          <cell r="AG177">
            <v>981772.44700000004</v>
          </cell>
          <cell r="AH177">
            <v>44552.94</v>
          </cell>
          <cell r="AI177">
            <v>61874</v>
          </cell>
          <cell r="AJ177">
            <v>70444</v>
          </cell>
          <cell r="AK177">
            <v>58840</v>
          </cell>
          <cell r="AL177">
            <v>29498</v>
          </cell>
          <cell r="AM177">
            <v>1033400</v>
          </cell>
          <cell r="AN177">
            <v>24500</v>
          </cell>
          <cell r="AO177">
            <v>23250</v>
          </cell>
          <cell r="AP177">
            <v>42322</v>
          </cell>
          <cell r="AQ177">
            <v>888644.46674924926</v>
          </cell>
          <cell r="AS177">
            <v>9883</v>
          </cell>
          <cell r="AT177">
            <v>68475</v>
          </cell>
        </row>
        <row r="178">
          <cell r="A178">
            <v>2010</v>
          </cell>
          <cell r="B178">
            <v>4531671</v>
          </cell>
          <cell r="C178">
            <v>4673700</v>
          </cell>
          <cell r="D178">
            <v>690919.13500000001</v>
          </cell>
          <cell r="E178">
            <v>3535347.4000000004</v>
          </cell>
          <cell r="F178">
            <v>173745</v>
          </cell>
          <cell r="G178">
            <v>14025</v>
          </cell>
          <cell r="J178">
            <v>690600</v>
          </cell>
          <cell r="K178">
            <v>336500</v>
          </cell>
          <cell r="O178">
            <v>103094</v>
          </cell>
          <cell r="P178">
            <v>3037.5</v>
          </cell>
          <cell r="Q178">
            <v>13123</v>
          </cell>
          <cell r="R178">
            <v>150083</v>
          </cell>
          <cell r="S178">
            <v>46346</v>
          </cell>
          <cell r="T178">
            <v>103400</v>
          </cell>
          <cell r="U178">
            <v>181279</v>
          </cell>
          <cell r="V178">
            <v>127040</v>
          </cell>
          <cell r="W178">
            <v>328724</v>
          </cell>
          <cell r="X178">
            <v>760530</v>
          </cell>
          <cell r="Y178">
            <v>300200</v>
          </cell>
          <cell r="Z178">
            <v>343554</v>
          </cell>
          <cell r="AA178">
            <v>1151656</v>
          </cell>
          <cell r="AB178">
            <v>190000</v>
          </cell>
          <cell r="AC178">
            <v>55000</v>
          </cell>
          <cell r="AD178">
            <v>2650000</v>
          </cell>
          <cell r="AE178">
            <v>1625077</v>
          </cell>
          <cell r="AF178">
            <v>338000</v>
          </cell>
          <cell r="AG178">
            <v>840891.18799999997</v>
          </cell>
          <cell r="AH178">
            <v>34356</v>
          </cell>
          <cell r="AI178">
            <v>65000</v>
          </cell>
          <cell r="AJ178">
            <v>71667</v>
          </cell>
          <cell r="AK178">
            <v>47500</v>
          </cell>
          <cell r="AL178">
            <v>33300</v>
          </cell>
          <cell r="AM178">
            <v>984800</v>
          </cell>
          <cell r="AN178">
            <v>22150</v>
          </cell>
          <cell r="AO178">
            <v>27950</v>
          </cell>
          <cell r="AP178">
            <v>35411</v>
          </cell>
          <cell r="AQ178">
            <v>951774.47628242197</v>
          </cell>
          <cell r="AS178">
            <v>14171</v>
          </cell>
          <cell r="AT178">
            <v>71720</v>
          </cell>
        </row>
        <row r="179">
          <cell r="A179">
            <v>2011</v>
          </cell>
          <cell r="B179">
            <v>5106761</v>
          </cell>
          <cell r="C179">
            <v>4270500</v>
          </cell>
          <cell r="D179">
            <v>542093.32900000003</v>
          </cell>
          <cell r="E179">
            <v>3370912.3</v>
          </cell>
          <cell r="F179">
            <v>281476</v>
          </cell>
          <cell r="G179">
            <v>17899</v>
          </cell>
          <cell r="J179">
            <v>913200</v>
          </cell>
          <cell r="K179">
            <v>295000</v>
          </cell>
          <cell r="O179">
            <v>101800</v>
          </cell>
          <cell r="P179">
            <v>2265</v>
          </cell>
          <cell r="Q179">
            <v>14260</v>
          </cell>
          <cell r="R179">
            <v>122687</v>
          </cell>
          <cell r="S179">
            <v>48875</v>
          </cell>
          <cell r="T179">
            <v>110800</v>
          </cell>
          <cell r="U179">
            <v>275000</v>
          </cell>
          <cell r="V179">
            <v>124627</v>
          </cell>
          <cell r="W179">
            <v>405817</v>
          </cell>
          <cell r="X179">
            <v>696260</v>
          </cell>
          <cell r="Y179">
            <v>175400</v>
          </cell>
          <cell r="Z179">
            <v>342724</v>
          </cell>
          <cell r="AA179">
            <v>1125986</v>
          </cell>
          <cell r="AB179">
            <v>235000</v>
          </cell>
          <cell r="AC179">
            <v>56500</v>
          </cell>
          <cell r="AD179">
            <v>2692400</v>
          </cell>
          <cell r="AE179">
            <v>1547300</v>
          </cell>
          <cell r="AF179">
            <v>346000</v>
          </cell>
          <cell r="AG179">
            <v>946640.30099999998</v>
          </cell>
          <cell r="AH179">
            <v>38212</v>
          </cell>
          <cell r="AI179">
            <v>66500</v>
          </cell>
          <cell r="AJ179">
            <v>83383</v>
          </cell>
          <cell r="AK179">
            <v>48000</v>
          </cell>
          <cell r="AL179">
            <v>34000</v>
          </cell>
          <cell r="AM179">
            <v>1012800</v>
          </cell>
          <cell r="AN179">
            <v>23200</v>
          </cell>
          <cell r="AO179">
            <v>28490</v>
          </cell>
          <cell r="AP179">
            <v>35495</v>
          </cell>
          <cell r="AQ179">
            <v>1036603.0753384375</v>
          </cell>
          <cell r="AS179">
            <v>13018</v>
          </cell>
          <cell r="AT179">
            <v>78090</v>
          </cell>
        </row>
        <row r="180">
          <cell r="A180">
            <v>2012</v>
          </cell>
          <cell r="B180">
            <v>4209724</v>
          </cell>
          <cell r="C180">
            <v>4107370</v>
          </cell>
          <cell r="D180">
            <v>611461.55300000007</v>
          </cell>
          <cell r="E180">
            <v>3112256</v>
          </cell>
          <cell r="F180">
            <v>215475</v>
          </cell>
          <cell r="G180">
            <v>11368</v>
          </cell>
          <cell r="J180">
            <v>901200</v>
          </cell>
          <cell r="K180">
            <v>275000</v>
          </cell>
          <cell r="O180">
            <v>100387</v>
          </cell>
          <cell r="P180">
            <v>772.5</v>
          </cell>
          <cell r="Q180">
            <v>11010</v>
          </cell>
          <cell r="R180">
            <v>133700</v>
          </cell>
          <cell r="S180">
            <v>44191</v>
          </cell>
          <cell r="T180">
            <v>112700</v>
          </cell>
          <cell r="U180">
            <v>181800</v>
          </cell>
          <cell r="V180">
            <v>148304</v>
          </cell>
          <cell r="W180">
            <v>331061</v>
          </cell>
          <cell r="X180">
            <v>622000</v>
          </cell>
          <cell r="Y180">
            <v>179748</v>
          </cell>
          <cell r="Z180">
            <v>377149</v>
          </cell>
          <cell r="AA180">
            <v>1236145</v>
          </cell>
          <cell r="AB180">
            <v>194000</v>
          </cell>
          <cell r="AC180">
            <v>57000</v>
          </cell>
          <cell r="AD180">
            <v>2981100</v>
          </cell>
          <cell r="AE180">
            <v>1166025</v>
          </cell>
          <cell r="AF180">
            <v>296700</v>
          </cell>
          <cell r="AG180">
            <v>1187672</v>
          </cell>
          <cell r="AH180">
            <v>38900</v>
          </cell>
          <cell r="AI180">
            <v>67000</v>
          </cell>
          <cell r="AJ180">
            <v>86517</v>
          </cell>
          <cell r="AK180">
            <v>49200</v>
          </cell>
          <cell r="AL180">
            <v>34500</v>
          </cell>
          <cell r="AM180">
            <v>1095100</v>
          </cell>
          <cell r="AN180">
            <v>24000</v>
          </cell>
          <cell r="AO180">
            <v>31230</v>
          </cell>
          <cell r="AP180">
            <v>36846</v>
          </cell>
          <cell r="AQ180">
            <v>1255051.5643511568</v>
          </cell>
          <cell r="AS180">
            <v>14702</v>
          </cell>
          <cell r="AT180">
            <v>81873</v>
          </cell>
        </row>
        <row r="181">
          <cell r="A181">
            <v>2013</v>
          </cell>
          <cell r="B181">
            <v>4293466</v>
          </cell>
          <cell r="C181">
            <v>4796590</v>
          </cell>
          <cell r="D181">
            <v>603970.11100000003</v>
          </cell>
          <cell r="E181">
            <v>4607854.5</v>
          </cell>
          <cell r="F181">
            <v>239195</v>
          </cell>
          <cell r="G181">
            <v>12989</v>
          </cell>
          <cell r="J181">
            <v>840900</v>
          </cell>
          <cell r="K181">
            <v>311530</v>
          </cell>
          <cell r="O181">
            <v>83863</v>
          </cell>
          <cell r="P181">
            <v>3337.5</v>
          </cell>
          <cell r="Q181">
            <v>13696</v>
          </cell>
          <cell r="R181">
            <v>170000</v>
          </cell>
          <cell r="S181">
            <v>46000</v>
          </cell>
          <cell r="T181">
            <v>98800</v>
          </cell>
          <cell r="U181">
            <v>261800</v>
          </cell>
          <cell r="V181">
            <v>120104</v>
          </cell>
          <cell r="W181">
            <v>106042</v>
          </cell>
          <cell r="X181">
            <v>529000</v>
          </cell>
          <cell r="Y181">
            <v>168247</v>
          </cell>
          <cell r="Z181">
            <v>371800</v>
          </cell>
          <cell r="AA181">
            <v>1245602</v>
          </cell>
          <cell r="AB181">
            <v>248400</v>
          </cell>
          <cell r="AC181">
            <v>47376</v>
          </cell>
          <cell r="AD181">
            <v>3114600</v>
          </cell>
          <cell r="AE181">
            <v>1498400</v>
          </cell>
          <cell r="AF181">
            <v>271000</v>
          </cell>
          <cell r="AG181">
            <v>1210742</v>
          </cell>
          <cell r="AH181">
            <v>17951</v>
          </cell>
          <cell r="AI181">
            <v>67000</v>
          </cell>
          <cell r="AJ181">
            <v>91571</v>
          </cell>
          <cell r="AK181">
            <v>49800</v>
          </cell>
          <cell r="AL181">
            <v>34500</v>
          </cell>
          <cell r="AM181">
            <v>1156900</v>
          </cell>
          <cell r="AN181">
            <v>28500</v>
          </cell>
          <cell r="AO181">
            <v>30000</v>
          </cell>
          <cell r="AP181">
            <v>36796</v>
          </cell>
          <cell r="AQ181">
            <v>1089075.5146562627</v>
          </cell>
          <cell r="AS181">
            <v>18567</v>
          </cell>
          <cell r="AT181">
            <v>14306</v>
          </cell>
        </row>
        <row r="182">
          <cell r="A182">
            <v>2014</v>
          </cell>
          <cell r="B182">
            <v>4650000</v>
          </cell>
          <cell r="C182">
            <v>4208750</v>
          </cell>
          <cell r="D182">
            <v>603327</v>
          </cell>
          <cell r="E182">
            <v>3950000</v>
          </cell>
          <cell r="F182">
            <v>199869</v>
          </cell>
          <cell r="G182">
            <v>15394</v>
          </cell>
          <cell r="J182">
            <v>920200</v>
          </cell>
          <cell r="K182">
            <v>334300</v>
          </cell>
          <cell r="O182">
            <v>93365</v>
          </cell>
          <cell r="P182">
            <v>4725</v>
          </cell>
          <cell r="Q182">
            <v>14000</v>
          </cell>
          <cell r="R182">
            <v>70000</v>
          </cell>
          <cell r="S182">
            <v>45272</v>
          </cell>
          <cell r="T182">
            <v>108600</v>
          </cell>
          <cell r="U182">
            <v>258520</v>
          </cell>
          <cell r="V182">
            <v>149850</v>
          </cell>
          <cell r="W182">
            <v>375283</v>
          </cell>
          <cell r="X182">
            <v>490000</v>
          </cell>
          <cell r="Y182">
            <v>86904</v>
          </cell>
          <cell r="Z182">
            <v>501000</v>
          </cell>
          <cell r="AA182">
            <v>1186343</v>
          </cell>
          <cell r="AB182">
            <v>320400</v>
          </cell>
          <cell r="AC182">
            <v>54663</v>
          </cell>
          <cell r="AD182">
            <v>3021400</v>
          </cell>
          <cell r="AE182">
            <v>1517900</v>
          </cell>
          <cell r="AF182">
            <v>273200</v>
          </cell>
          <cell r="AG182">
            <v>1214000</v>
          </cell>
          <cell r="AH182">
            <v>39360</v>
          </cell>
          <cell r="AI182">
            <v>72500</v>
          </cell>
          <cell r="AJ182">
            <v>109000</v>
          </cell>
          <cell r="AK182">
            <v>52000</v>
          </cell>
          <cell r="AL182">
            <v>37000</v>
          </cell>
          <cell r="AM182">
            <v>1146000</v>
          </cell>
          <cell r="AN182">
            <v>21500</v>
          </cell>
          <cell r="AO182">
            <v>44707</v>
          </cell>
          <cell r="AP182">
            <v>35000</v>
          </cell>
          <cell r="AQ182">
            <v>1079206.2124879968</v>
          </cell>
          <cell r="AS182">
            <v>21205.830979347229</v>
          </cell>
          <cell r="AT182">
            <v>15073</v>
          </cell>
        </row>
        <row r="183">
          <cell r="A183">
            <v>2015</v>
          </cell>
          <cell r="B183">
            <v>4700000</v>
          </cell>
          <cell r="C183">
            <v>4950000</v>
          </cell>
          <cell r="D183">
            <v>700000</v>
          </cell>
          <cell r="E183">
            <v>3770000</v>
          </cell>
          <cell r="F183">
            <v>230000</v>
          </cell>
          <cell r="G183">
            <v>16000</v>
          </cell>
          <cell r="J183">
            <v>887281.3</v>
          </cell>
          <cell r="K183">
            <v>250000</v>
          </cell>
          <cell r="O183">
            <v>90000</v>
          </cell>
          <cell r="P183">
            <v>3800</v>
          </cell>
          <cell r="Q183">
            <v>14000</v>
          </cell>
          <cell r="R183">
            <v>130000</v>
          </cell>
          <cell r="S183">
            <v>45000</v>
          </cell>
          <cell r="T183">
            <v>130000</v>
          </cell>
          <cell r="U183">
            <v>287300</v>
          </cell>
          <cell r="V183">
            <v>170000</v>
          </cell>
          <cell r="W183">
            <v>350000</v>
          </cell>
          <cell r="X183">
            <v>560000</v>
          </cell>
          <cell r="Y183">
            <v>75000</v>
          </cell>
          <cell r="Z183">
            <v>500000</v>
          </cell>
          <cell r="AA183">
            <v>1191193</v>
          </cell>
          <cell r="AB183">
            <v>234700</v>
          </cell>
          <cell r="AC183">
            <v>55000</v>
          </cell>
          <cell r="AD183">
            <v>3080000</v>
          </cell>
          <cell r="AE183">
            <v>1335800</v>
          </cell>
          <cell r="AF183">
            <v>350000</v>
          </cell>
          <cell r="AG183">
            <v>1233562</v>
          </cell>
          <cell r="AM183">
            <v>1123100</v>
          </cell>
          <cell r="AQ183">
            <v>1002767.5017837842</v>
          </cell>
          <cell r="AT183">
            <v>16919</v>
          </cell>
        </row>
        <row r="184">
          <cell r="AA184">
            <v>1310000</v>
          </cell>
        </row>
      </sheetData>
      <sheetData sheetId="8" refreshError="1"/>
      <sheetData sheetId="9" refreshError="1"/>
      <sheetData sheetId="10" refreshError="1"/>
      <sheetData sheetId="11">
        <row r="2">
          <cell r="B2" t="str">
            <v>France</v>
          </cell>
          <cell r="C2" t="str">
            <v>Italy</v>
          </cell>
          <cell r="D2" t="str">
            <v>Portugal</v>
          </cell>
          <cell r="E2" t="str">
            <v>Spain</v>
          </cell>
          <cell r="F2" t="str">
            <v>Austria</v>
          </cell>
          <cell r="H2" t="str">
            <v>Denmark</v>
          </cell>
          <cell r="I2" t="str">
            <v>Finland</v>
          </cell>
          <cell r="J2" t="str">
            <v>Germany</v>
          </cell>
          <cell r="K2" t="str">
            <v>Greece</v>
          </cell>
          <cell r="L2" t="str">
            <v>Ireland</v>
          </cell>
          <cell r="M2" t="str">
            <v>Netherlands</v>
          </cell>
          <cell r="N2" t="str">
            <v>Sweden</v>
          </cell>
          <cell r="O2" t="str">
            <v>Switzerland</v>
          </cell>
          <cell r="P2" t="str">
            <v>United Kingdom</v>
          </cell>
          <cell r="Q2" t="str">
            <v>Other WEM</v>
          </cell>
          <cell r="R2" t="str">
            <v>Bulgaria</v>
          </cell>
          <cell r="S2" t="str">
            <v>Croatia</v>
          </cell>
          <cell r="T2" t="str">
            <v>Georgia</v>
          </cell>
          <cell r="U2" t="str">
            <v>Hungary</v>
          </cell>
          <cell r="V2" t="str">
            <v>Moldova</v>
          </cell>
          <cell r="W2" t="str">
            <v>Romania</v>
          </cell>
          <cell r="X2" t="str">
            <v>Russia</v>
          </cell>
          <cell r="Y2" t="str">
            <v>Ukraine</v>
          </cell>
          <cell r="Z2" t="str">
            <v>Other ECA</v>
          </cell>
          <cell r="AA2" t="str">
            <v>Australia</v>
          </cell>
          <cell r="AB2" t="str">
            <v>New Zealand</v>
          </cell>
          <cell r="AC2" t="str">
            <v>Canada</v>
          </cell>
          <cell r="AD2" t="str">
            <v>United States</v>
          </cell>
          <cell r="AE2" t="str">
            <v>Argentina</v>
          </cell>
          <cell r="AF2" t="str">
            <v>Brazil</v>
          </cell>
          <cell r="AG2" t="str">
            <v>Chile</v>
          </cell>
          <cell r="AH2" t="str">
            <v>Mexico</v>
          </cell>
          <cell r="AI2" t="str">
            <v>Uruguay</v>
          </cell>
          <cell r="AJ2" t="str">
            <v>Other LAC</v>
          </cell>
          <cell r="AK2" t="str">
            <v>Algeria</v>
          </cell>
          <cell r="AL2" t="str">
            <v>Morocco</v>
          </cell>
          <cell r="AM2" t="str">
            <v>South Africa</v>
          </cell>
          <cell r="AN2" t="str">
            <v>Tunisia</v>
          </cell>
          <cell r="AO2" t="str">
            <v>Turkey</v>
          </cell>
          <cell r="AP2" t="str">
            <v>Other AME</v>
          </cell>
          <cell r="AQ2" t="str">
            <v>China</v>
          </cell>
          <cell r="AR2" t="str">
            <v>Hong Kong</v>
          </cell>
          <cell r="AS2" t="str">
            <v>India</v>
          </cell>
          <cell r="AT2" t="str">
            <v>Japan</v>
          </cell>
          <cell r="AU2" t="str">
            <v>Korea</v>
          </cell>
          <cell r="AV2" t="str">
            <v>Malaysia</v>
          </cell>
          <cell r="AW2" t="str">
            <v>Philippines</v>
          </cell>
          <cell r="AX2" t="str">
            <v>Singapore</v>
          </cell>
          <cell r="AY2" t="str">
            <v>Taiwan</v>
          </cell>
          <cell r="AZ2" t="str">
            <v>Thailand</v>
          </cell>
          <cell r="BC2" t="str">
            <v>World</v>
          </cell>
        </row>
        <row r="33">
          <cell r="A33">
            <v>1865</v>
          </cell>
          <cell r="B33">
            <v>286828.90000000002</v>
          </cell>
          <cell r="C33">
            <v>27269.9</v>
          </cell>
          <cell r="D33">
            <v>36505</v>
          </cell>
          <cell r="E33">
            <v>108191.394</v>
          </cell>
          <cell r="F33">
            <v>16378.3</v>
          </cell>
          <cell r="J33">
            <v>13073.122645072004</v>
          </cell>
          <cell r="K33">
            <v>2872</v>
          </cell>
          <cell r="O33">
            <v>246.00000000000003</v>
          </cell>
          <cell r="P33">
            <v>10345.345317120002</v>
          </cell>
          <cell r="Q33">
            <v>5298.8637157387402</v>
          </cell>
          <cell r="R33">
            <v>1107.5998268062031</v>
          </cell>
          <cell r="U33">
            <v>54902.40839224097</v>
          </cell>
          <cell r="W33">
            <v>34.387763493486311</v>
          </cell>
          <cell r="X33">
            <v>0</v>
          </cell>
          <cell r="Z33">
            <v>2483.4255983866478</v>
          </cell>
          <cell r="AA33">
            <v>232.41399999999999</v>
          </cell>
          <cell r="AD33">
            <v>195.20002000000002</v>
          </cell>
          <cell r="AE33">
            <v>0</v>
          </cell>
          <cell r="AK33">
            <v>23.4</v>
          </cell>
          <cell r="AM33">
            <v>424.1</v>
          </cell>
          <cell r="BC33">
            <v>566411.76127885806</v>
          </cell>
        </row>
        <row r="34">
          <cell r="A34">
            <v>1866</v>
          </cell>
          <cell r="B34">
            <v>327390.2</v>
          </cell>
          <cell r="C34">
            <v>35602.25</v>
          </cell>
          <cell r="D34">
            <v>29693</v>
          </cell>
          <cell r="E34">
            <v>111930.14499999999</v>
          </cell>
          <cell r="F34">
            <v>10835.9</v>
          </cell>
          <cell r="J34">
            <v>13155.318259564803</v>
          </cell>
          <cell r="K34">
            <v>2256</v>
          </cell>
          <cell r="O34">
            <v>246.00000000000003</v>
          </cell>
          <cell r="P34">
            <v>9437.3550457399979</v>
          </cell>
          <cell r="Q34">
            <v>5201.712159432358</v>
          </cell>
          <cell r="R34">
            <v>1250.8216083707302</v>
          </cell>
          <cell r="U34">
            <v>62001.742061147219</v>
          </cell>
          <cell r="W34">
            <v>38.834384585653083</v>
          </cell>
          <cell r="X34">
            <v>0</v>
          </cell>
          <cell r="Z34">
            <v>2804.5529857116385</v>
          </cell>
          <cell r="AA34">
            <v>84.070349999999991</v>
          </cell>
          <cell r="AD34">
            <v>76.979330000000004</v>
          </cell>
          <cell r="AE34">
            <v>0</v>
          </cell>
          <cell r="AM34">
            <v>107.66363636363637</v>
          </cell>
          <cell r="BC34">
            <v>612112.54482091614</v>
          </cell>
        </row>
        <row r="35">
          <cell r="A35">
            <v>1867</v>
          </cell>
          <cell r="B35">
            <v>259116.9</v>
          </cell>
          <cell r="C35">
            <v>29549.55</v>
          </cell>
          <cell r="D35">
            <v>25404</v>
          </cell>
          <cell r="E35">
            <v>131163.04999999999</v>
          </cell>
          <cell r="F35">
            <v>13849.8</v>
          </cell>
          <cell r="J35">
            <v>13237.513874057604</v>
          </cell>
          <cell r="K35">
            <v>4970</v>
          </cell>
          <cell r="O35">
            <v>246.00000000000003</v>
          </cell>
          <cell r="P35">
            <v>7903.2833208599986</v>
          </cell>
          <cell r="Q35">
            <v>4111.6618245791506</v>
          </cell>
          <cell r="R35">
            <v>1531.308878126591</v>
          </cell>
          <cell r="U35">
            <v>75905.16300819235</v>
          </cell>
          <cell r="W35">
            <v>47.542701129102561</v>
          </cell>
          <cell r="X35">
            <v>0</v>
          </cell>
          <cell r="Z35">
            <v>3433.4527461439457</v>
          </cell>
          <cell r="AA35">
            <v>111.21565</v>
          </cell>
          <cell r="AD35">
            <v>118.42508000000001</v>
          </cell>
          <cell r="AE35">
            <v>0</v>
          </cell>
          <cell r="AM35">
            <v>42.590909090909086</v>
          </cell>
          <cell r="BC35">
            <v>570741.45799217967</v>
          </cell>
        </row>
        <row r="36">
          <cell r="A36">
            <v>1868</v>
          </cell>
          <cell r="B36">
            <v>280641.3</v>
          </cell>
          <cell r="C36">
            <v>23824.5</v>
          </cell>
          <cell r="D36">
            <v>27362</v>
          </cell>
          <cell r="E36">
            <v>181687.386</v>
          </cell>
          <cell r="F36">
            <v>17057.400000000001</v>
          </cell>
          <cell r="J36">
            <v>13319.709488550405</v>
          </cell>
          <cell r="K36">
            <v>5606</v>
          </cell>
          <cell r="O36">
            <v>246.00000000000003</v>
          </cell>
          <cell r="P36">
            <v>8584.4595897399849</v>
          </cell>
          <cell r="Q36">
            <v>4863.7912216698742</v>
          </cell>
          <cell r="R36">
            <v>1688.609171300486</v>
          </cell>
          <cell r="U36">
            <v>83702.351782548736</v>
          </cell>
          <cell r="W36">
            <v>52.426419190631655</v>
          </cell>
          <cell r="X36">
            <v>0</v>
          </cell>
          <cell r="Z36">
            <v>3786.1465307107114</v>
          </cell>
          <cell r="AA36">
            <v>51.255749999999999</v>
          </cell>
          <cell r="AD36">
            <v>102.45995000000001</v>
          </cell>
          <cell r="AE36">
            <v>0</v>
          </cell>
          <cell r="AM36">
            <v>56.036363636363639</v>
          </cell>
          <cell r="BC36">
            <v>652631.83226734726</v>
          </cell>
        </row>
        <row r="37">
          <cell r="A37">
            <v>1869</v>
          </cell>
          <cell r="B37">
            <v>306305</v>
          </cell>
          <cell r="C37">
            <v>28348.424999999999</v>
          </cell>
          <cell r="D37">
            <v>32535</v>
          </cell>
          <cell r="E37">
            <v>141049.14000000001</v>
          </cell>
          <cell r="F37">
            <v>19233.400000000001</v>
          </cell>
          <cell r="J37">
            <v>13401.905103043206</v>
          </cell>
          <cell r="K37">
            <v>5922</v>
          </cell>
          <cell r="O37">
            <v>246.00000000000003</v>
          </cell>
          <cell r="P37">
            <v>12789.135849799997</v>
          </cell>
          <cell r="Q37">
            <v>5609.5823339014923</v>
          </cell>
          <cell r="R37">
            <v>1491.5100087693406</v>
          </cell>
          <cell r="U37">
            <v>73932.380306246763</v>
          </cell>
          <cell r="W37">
            <v>46.30706161955905</v>
          </cell>
          <cell r="X37">
            <v>0</v>
          </cell>
          <cell r="Z37">
            <v>3344.2169693258475</v>
          </cell>
          <cell r="AA37">
            <v>118.43195</v>
          </cell>
          <cell r="AD37">
            <v>0</v>
          </cell>
          <cell r="AE37">
            <v>0</v>
          </cell>
          <cell r="AM37">
            <v>140.35</v>
          </cell>
          <cell r="BC37">
            <v>644512.78458270617</v>
          </cell>
        </row>
        <row r="38">
          <cell r="A38">
            <v>1870</v>
          </cell>
          <cell r="B38">
            <v>286620.5</v>
          </cell>
          <cell r="C38">
            <v>23598.924999999999</v>
          </cell>
          <cell r="D38">
            <v>34051</v>
          </cell>
          <cell r="E38">
            <v>150346.77900000001</v>
          </cell>
          <cell r="F38">
            <v>14120.2</v>
          </cell>
          <cell r="J38">
            <v>13484.100717536006</v>
          </cell>
          <cell r="K38">
            <v>3609</v>
          </cell>
          <cell r="O38">
            <v>246.00000000000003</v>
          </cell>
          <cell r="P38">
            <v>12250.188258919996</v>
          </cell>
          <cell r="Q38">
            <v>4825.0487726324918</v>
          </cell>
          <cell r="R38">
            <v>1290.0789965122358</v>
          </cell>
          <cell r="U38">
            <v>63947.684182113961</v>
          </cell>
          <cell r="W38">
            <v>40.053212673298034</v>
          </cell>
          <cell r="X38">
            <v>0</v>
          </cell>
          <cell r="Z38">
            <v>2892.5746703281293</v>
          </cell>
          <cell r="AA38">
            <v>164.46884999999997</v>
          </cell>
          <cell r="AD38">
            <v>124.19341999999999</v>
          </cell>
          <cell r="AE38">
            <v>0</v>
          </cell>
          <cell r="AK38">
            <v>78.8</v>
          </cell>
          <cell r="AM38">
            <v>183.03636363636366</v>
          </cell>
          <cell r="BC38">
            <v>611872.63144435256</v>
          </cell>
        </row>
        <row r="39">
          <cell r="A39">
            <v>1871</v>
          </cell>
          <cell r="B39">
            <v>331922.59999999998</v>
          </cell>
          <cell r="C39">
            <v>23928.222000000002</v>
          </cell>
          <cell r="D39">
            <v>34737</v>
          </cell>
          <cell r="E39">
            <v>168869.52099999998</v>
          </cell>
          <cell r="F39">
            <v>16335</v>
          </cell>
          <cell r="J39">
            <v>13566.296332028807</v>
          </cell>
          <cell r="K39">
            <v>3612</v>
          </cell>
          <cell r="O39">
            <v>246.00000000000003</v>
          </cell>
          <cell r="P39">
            <v>9454.8658439999999</v>
          </cell>
          <cell r="Q39">
            <v>5068.6356904039958</v>
          </cell>
          <cell r="R39">
            <v>1707.2902732436851</v>
          </cell>
          <cell r="U39">
            <v>84906.761852654308</v>
          </cell>
          <cell r="W39">
            <v>52.793281775173377</v>
          </cell>
          <cell r="X39">
            <v>0</v>
          </cell>
          <cell r="Z39">
            <v>3828.0327116661456</v>
          </cell>
          <cell r="AA39">
            <v>141.94635</v>
          </cell>
          <cell r="AD39">
            <v>72.736345</v>
          </cell>
          <cell r="AE39">
            <v>0</v>
          </cell>
          <cell r="AM39">
            <v>60.390909090909091</v>
          </cell>
          <cell r="BC39">
            <v>698510.09258986299</v>
          </cell>
        </row>
        <row r="40">
          <cell r="A40">
            <v>1872</v>
          </cell>
          <cell r="B40">
            <v>342997</v>
          </cell>
          <cell r="C40">
            <v>60332.275000000001</v>
          </cell>
          <cell r="D40">
            <v>42965</v>
          </cell>
          <cell r="E40">
            <v>196158.68899999998</v>
          </cell>
          <cell r="F40">
            <v>12805.9</v>
          </cell>
          <cell r="J40">
            <v>13648.491946521608</v>
          </cell>
          <cell r="K40">
            <v>4542</v>
          </cell>
          <cell r="O40">
            <v>246.00000000000003</v>
          </cell>
          <cell r="P40">
            <v>13160.918099620001</v>
          </cell>
          <cell r="Q40">
            <v>4595.4627685474834</v>
          </cell>
          <cell r="R40">
            <v>1056.1591113104371</v>
          </cell>
          <cell r="U40">
            <v>52108.547917624142</v>
          </cell>
          <cell r="W40">
            <v>32.977471989774521</v>
          </cell>
          <cell r="X40">
            <v>0</v>
          </cell>
          <cell r="Z40">
            <v>2368.0868392340044</v>
          </cell>
          <cell r="AA40">
            <v>114.1322</v>
          </cell>
          <cell r="AD40">
            <v>118.33045500000001</v>
          </cell>
          <cell r="AE40">
            <v>0</v>
          </cell>
          <cell r="AM40">
            <v>59.104545454545459</v>
          </cell>
          <cell r="BC40">
            <v>747309.07535530208</v>
          </cell>
        </row>
        <row r="41">
          <cell r="A41">
            <v>1873</v>
          </cell>
          <cell r="B41">
            <v>398143.1</v>
          </cell>
          <cell r="C41">
            <v>30405.224999999999</v>
          </cell>
          <cell r="D41">
            <v>40202</v>
          </cell>
          <cell r="E41">
            <v>264376.58699999994</v>
          </cell>
          <cell r="F41">
            <v>10947.6</v>
          </cell>
          <cell r="J41">
            <v>13730.687561014409</v>
          </cell>
          <cell r="K41">
            <v>6062</v>
          </cell>
          <cell r="O41">
            <v>246.00000000000003</v>
          </cell>
          <cell r="P41">
            <v>17171.549867360009</v>
          </cell>
          <cell r="Q41">
            <v>4108.0747900545002</v>
          </cell>
          <cell r="R41">
            <v>1319.8604633782058</v>
          </cell>
          <cell r="U41">
            <v>78610.937576142212</v>
          </cell>
          <cell r="W41">
            <v>30.882768821215052</v>
          </cell>
          <cell r="X41">
            <v>0</v>
          </cell>
          <cell r="Z41">
            <v>2959.3497414165013</v>
          </cell>
          <cell r="AA41">
            <v>168.99610000000001</v>
          </cell>
          <cell r="AD41">
            <v>176.81627500000002</v>
          </cell>
          <cell r="AE41">
            <v>0</v>
          </cell>
          <cell r="AM41">
            <v>81.263636363636365</v>
          </cell>
          <cell r="BC41">
            <v>868740.93077955069</v>
          </cell>
        </row>
        <row r="42">
          <cell r="A42">
            <v>1874</v>
          </cell>
          <cell r="B42">
            <v>323248.40000000002</v>
          </cell>
          <cell r="C42">
            <v>26903.474999999999</v>
          </cell>
          <cell r="D42">
            <v>53150</v>
          </cell>
          <cell r="E42">
            <v>211729.81500000003</v>
          </cell>
          <cell r="F42">
            <v>14016.4</v>
          </cell>
          <cell r="J42">
            <v>13812.88317550721</v>
          </cell>
          <cell r="K42">
            <v>5360</v>
          </cell>
          <cell r="O42">
            <v>246.00000000000003</v>
          </cell>
          <cell r="P42">
            <v>4836.3654203199985</v>
          </cell>
          <cell r="Q42">
            <v>5466.10435637706</v>
          </cell>
          <cell r="R42">
            <v>892.9025247633482</v>
          </cell>
          <cell r="U42">
            <v>42321.740076889968</v>
          </cell>
          <cell r="W42">
            <v>29.205922883622904</v>
          </cell>
          <cell r="X42">
            <v>0</v>
          </cell>
          <cell r="Z42">
            <v>2002.0380404495634</v>
          </cell>
          <cell r="AA42">
            <v>182.33214999999998</v>
          </cell>
          <cell r="AD42">
            <v>182.213685</v>
          </cell>
          <cell r="AE42">
            <v>0</v>
          </cell>
          <cell r="AM42">
            <v>74.259090909090915</v>
          </cell>
          <cell r="BC42">
            <v>704454.13444309984</v>
          </cell>
        </row>
        <row r="43">
          <cell r="A43">
            <v>1875</v>
          </cell>
          <cell r="B43">
            <v>373027.2</v>
          </cell>
          <cell r="C43">
            <v>36029.5</v>
          </cell>
          <cell r="D43">
            <v>50756</v>
          </cell>
          <cell r="E43">
            <v>206891.37800000003</v>
          </cell>
          <cell r="F43">
            <v>15199.9</v>
          </cell>
          <cell r="J43">
            <v>13895.07879</v>
          </cell>
          <cell r="K43">
            <v>5832</v>
          </cell>
          <cell r="O43">
            <v>246.00000000000003</v>
          </cell>
          <cell r="P43">
            <v>5387.950328299994</v>
          </cell>
          <cell r="Q43">
            <v>6648.0202844688338</v>
          </cell>
          <cell r="R43">
            <v>2073.8730563029858</v>
          </cell>
          <cell r="U43">
            <v>130927.8660042749</v>
          </cell>
          <cell r="W43">
            <v>42.854555942326606</v>
          </cell>
          <cell r="X43">
            <v>0</v>
          </cell>
          <cell r="Z43">
            <v>4649.9731321539284</v>
          </cell>
          <cell r="AA43">
            <v>114.85564999999998</v>
          </cell>
          <cell r="AD43">
            <v>170.47261500000002</v>
          </cell>
          <cell r="AE43">
            <v>0</v>
          </cell>
          <cell r="AK43">
            <v>482.9</v>
          </cell>
          <cell r="AL43">
            <v>13.101962618962713</v>
          </cell>
          <cell r="AM43">
            <v>50.963636363636361</v>
          </cell>
          <cell r="AN43">
            <v>401.16570465779557</v>
          </cell>
          <cell r="BC43">
            <v>852841.05372008367</v>
          </cell>
        </row>
        <row r="44">
          <cell r="A44">
            <v>1876</v>
          </cell>
          <cell r="B44">
            <v>333080.8</v>
          </cell>
          <cell r="C44">
            <v>50468.675000000003</v>
          </cell>
          <cell r="D44">
            <v>52851</v>
          </cell>
          <cell r="E44">
            <v>183861.141</v>
          </cell>
          <cell r="F44">
            <v>19672.900000000001</v>
          </cell>
          <cell r="J44">
            <v>14781.067335579</v>
          </cell>
          <cell r="K44">
            <v>7000</v>
          </cell>
          <cell r="O44">
            <v>254.20000000000002</v>
          </cell>
          <cell r="P44">
            <v>6430.8595613799989</v>
          </cell>
          <cell r="Q44">
            <v>4243.1476063518803</v>
          </cell>
          <cell r="R44">
            <v>909.14696123569536</v>
          </cell>
          <cell r="U44">
            <v>38366.414461733744</v>
          </cell>
          <cell r="W44">
            <v>33.354608221032017</v>
          </cell>
          <cell r="X44">
            <v>0</v>
          </cell>
          <cell r="Z44">
            <v>2038.4608064977667</v>
          </cell>
          <cell r="AA44">
            <v>225.00205</v>
          </cell>
          <cell r="AD44">
            <v>120.798275</v>
          </cell>
          <cell r="AE44">
            <v>0</v>
          </cell>
          <cell r="AK44">
            <v>438.2</v>
          </cell>
          <cell r="AL44">
            <v>14.845349289904242</v>
          </cell>
          <cell r="AM44">
            <v>63.563636363636363</v>
          </cell>
          <cell r="AN44">
            <v>454.5460235214008</v>
          </cell>
          <cell r="BC44">
            <v>715308.1226751738</v>
          </cell>
        </row>
        <row r="45">
          <cell r="A45">
            <v>1877</v>
          </cell>
          <cell r="B45">
            <v>310165.8</v>
          </cell>
          <cell r="C45">
            <v>36090</v>
          </cell>
          <cell r="D45">
            <v>57112</v>
          </cell>
          <cell r="E45">
            <v>226589.57199999999</v>
          </cell>
          <cell r="F45">
            <v>17992.900000000001</v>
          </cell>
          <cell r="J45">
            <v>15667.055881158001</v>
          </cell>
          <cell r="K45">
            <v>8500</v>
          </cell>
          <cell r="O45">
            <v>262.40000000000003</v>
          </cell>
          <cell r="P45">
            <v>9108.8999004200014</v>
          </cell>
          <cell r="Q45">
            <v>5029.0718403681331</v>
          </cell>
          <cell r="R45">
            <v>1490.4270463378507</v>
          </cell>
          <cell r="U45">
            <v>79825.351862794443</v>
          </cell>
          <cell r="W45">
            <v>41.721092519210956</v>
          </cell>
          <cell r="X45">
            <v>0</v>
          </cell>
          <cell r="Z45">
            <v>3341.7887849226336</v>
          </cell>
          <cell r="AA45">
            <v>90.6815</v>
          </cell>
          <cell r="AD45">
            <v>217.28928000000002</v>
          </cell>
          <cell r="AE45">
            <v>0</v>
          </cell>
          <cell r="AK45">
            <v>217.8</v>
          </cell>
          <cell r="AL45">
            <v>17.697690593889352</v>
          </cell>
          <cell r="AM45">
            <v>128.7409090909091</v>
          </cell>
          <cell r="AN45">
            <v>541.88114593135253</v>
          </cell>
          <cell r="BC45">
            <v>772431.07893413655</v>
          </cell>
        </row>
        <row r="46">
          <cell r="A46">
            <v>1878</v>
          </cell>
          <cell r="B46">
            <v>281498.7</v>
          </cell>
          <cell r="C46">
            <v>53388.9</v>
          </cell>
          <cell r="D46">
            <v>42489</v>
          </cell>
          <cell r="E46">
            <v>290680.64100000006</v>
          </cell>
          <cell r="F46">
            <v>23981.1</v>
          </cell>
          <cell r="J46">
            <v>13192</v>
          </cell>
          <cell r="K46">
            <v>9000</v>
          </cell>
          <cell r="O46">
            <v>270.60000000000002</v>
          </cell>
          <cell r="P46">
            <v>1274.8574202800082</v>
          </cell>
          <cell r="Q46">
            <v>4897.7963792745941</v>
          </cell>
          <cell r="R46">
            <v>2653.2579571500341</v>
          </cell>
          <cell r="U46">
            <v>162992.60006273753</v>
          </cell>
          <cell r="W46">
            <v>58.281837437897011</v>
          </cell>
          <cell r="X46">
            <v>0</v>
          </cell>
          <cell r="Z46">
            <v>5949.0517878731716</v>
          </cell>
          <cell r="AA46">
            <v>104.0676</v>
          </cell>
          <cell r="AD46">
            <v>176.43398999999999</v>
          </cell>
          <cell r="AE46">
            <v>0</v>
          </cell>
          <cell r="AK46">
            <v>107.1</v>
          </cell>
          <cell r="AL46">
            <v>22.572859652623968</v>
          </cell>
          <cell r="AM46">
            <v>31.510488188976378</v>
          </cell>
          <cell r="AN46">
            <v>691.15272360648362</v>
          </cell>
          <cell r="BC46">
            <v>893459.62410620111</v>
          </cell>
        </row>
        <row r="47">
          <cell r="A47">
            <v>1879</v>
          </cell>
          <cell r="B47">
            <v>304673.7</v>
          </cell>
          <cell r="C47">
            <v>107321.425</v>
          </cell>
          <cell r="D47">
            <v>41951</v>
          </cell>
          <cell r="E47">
            <v>387008.59899999999</v>
          </cell>
          <cell r="F47">
            <v>43467.4</v>
          </cell>
          <cell r="J47">
            <v>13599</v>
          </cell>
          <cell r="K47">
            <v>10500</v>
          </cell>
          <cell r="O47">
            <v>278.8</v>
          </cell>
          <cell r="P47">
            <v>4908.6722234199988</v>
          </cell>
          <cell r="Q47">
            <v>3784.5091488689586</v>
          </cell>
          <cell r="R47">
            <v>2196.7892922770793</v>
          </cell>
          <cell r="U47">
            <v>125750.80594401767</v>
          </cell>
          <cell r="W47">
            <v>55.298183638057488</v>
          </cell>
          <cell r="X47">
            <v>0</v>
          </cell>
          <cell r="Z47">
            <v>4925.5720619186659</v>
          </cell>
          <cell r="AA47">
            <v>77.754949999999994</v>
          </cell>
          <cell r="AD47">
            <v>174.95784</v>
          </cell>
          <cell r="AE47">
            <v>0</v>
          </cell>
          <cell r="AK47">
            <v>541.5</v>
          </cell>
          <cell r="AL47">
            <v>23.460837589109573</v>
          </cell>
          <cell r="AM47">
            <v>24.756996850393698</v>
          </cell>
          <cell r="AN47">
            <v>718.34149714910166</v>
          </cell>
          <cell r="BC47">
            <v>1051982.3429757291</v>
          </cell>
        </row>
        <row r="48">
          <cell r="A48">
            <v>1880</v>
          </cell>
          <cell r="B48">
            <v>248908.79999999999</v>
          </cell>
          <cell r="C48">
            <v>220135.02499999999</v>
          </cell>
          <cell r="D48">
            <v>59327</v>
          </cell>
          <cell r="E48">
            <v>622203.88300000003</v>
          </cell>
          <cell r="F48">
            <v>90449</v>
          </cell>
          <cell r="J48">
            <v>16584</v>
          </cell>
          <cell r="K48">
            <v>12000</v>
          </cell>
          <cell r="O48">
            <v>287</v>
          </cell>
          <cell r="P48">
            <v>7430.0443557600083</v>
          </cell>
          <cell r="Q48">
            <v>3964.1137207085289</v>
          </cell>
          <cell r="R48">
            <v>1171.4946102641018</v>
          </cell>
          <cell r="U48">
            <v>47835.771431072593</v>
          </cell>
          <cell r="W48">
            <v>44.20582067581681</v>
          </cell>
          <cell r="X48">
            <v>0</v>
          </cell>
          <cell r="Z48">
            <v>2626.6884781762465</v>
          </cell>
          <cell r="AA48">
            <v>109.8916</v>
          </cell>
          <cell r="AD48">
            <v>586.24729500000001</v>
          </cell>
          <cell r="AE48">
            <v>0</v>
          </cell>
          <cell r="AK48">
            <v>1704.9</v>
          </cell>
          <cell r="AL48">
            <v>28.870461913937902</v>
          </cell>
          <cell r="AM48">
            <v>20.298968503937008</v>
          </cell>
          <cell r="AN48">
            <v>883.97742646115751</v>
          </cell>
          <cell r="BC48">
            <v>1336301.2121685364</v>
          </cell>
        </row>
        <row r="49">
          <cell r="A49">
            <v>1881</v>
          </cell>
          <cell r="B49">
            <v>258219.6</v>
          </cell>
          <cell r="C49">
            <v>175506.07500000001</v>
          </cell>
          <cell r="D49">
            <v>70154</v>
          </cell>
          <cell r="E49">
            <v>703260.00199999998</v>
          </cell>
          <cell r="F49">
            <v>44919.3</v>
          </cell>
          <cell r="J49">
            <v>17208</v>
          </cell>
          <cell r="K49">
            <v>13500</v>
          </cell>
          <cell r="O49">
            <v>295.20000000000005</v>
          </cell>
          <cell r="P49">
            <v>3395.5903399800009</v>
          </cell>
          <cell r="Q49">
            <v>4101.4736020536548</v>
          </cell>
          <cell r="R49">
            <v>1686.9847276532512</v>
          </cell>
          <cell r="U49">
            <v>82747.559115546508</v>
          </cell>
          <cell r="W49">
            <v>53.045266310074993</v>
          </cell>
          <cell r="X49">
            <v>0</v>
          </cell>
          <cell r="Z49">
            <v>3782.5042541058911</v>
          </cell>
          <cell r="AA49">
            <v>96.85584999999999</v>
          </cell>
          <cell r="AD49">
            <v>258.06508500000001</v>
          </cell>
          <cell r="AE49">
            <v>0</v>
          </cell>
          <cell r="AK49">
            <v>1086.8</v>
          </cell>
          <cell r="AL49">
            <v>19.267819788459839</v>
          </cell>
          <cell r="AM49">
            <v>18.454440944881892</v>
          </cell>
          <cell r="AN49">
            <v>589.95653761595474</v>
          </cell>
          <cell r="BC49">
            <v>1380898.7340389988</v>
          </cell>
        </row>
        <row r="50">
          <cell r="A50">
            <v>1882</v>
          </cell>
          <cell r="B50">
            <v>261827.6</v>
          </cell>
          <cell r="C50">
            <v>132698.375</v>
          </cell>
          <cell r="D50">
            <v>77481</v>
          </cell>
          <cell r="E50">
            <v>767110.87</v>
          </cell>
          <cell r="F50">
            <v>41952.5</v>
          </cell>
          <cell r="J50">
            <v>16674</v>
          </cell>
          <cell r="K50">
            <v>15000</v>
          </cell>
          <cell r="O50">
            <v>303.40000000000003</v>
          </cell>
          <cell r="P50">
            <v>6258.6443367799948</v>
          </cell>
          <cell r="Q50">
            <v>4367.409569434084</v>
          </cell>
          <cell r="R50">
            <v>1682.1113967115471</v>
          </cell>
          <cell r="U50">
            <v>78287.630577987875</v>
          </cell>
          <cell r="W50">
            <v>56.123250866123051</v>
          </cell>
          <cell r="X50">
            <v>0</v>
          </cell>
          <cell r="Z50">
            <v>3771.5774242914304</v>
          </cell>
          <cell r="AA50">
            <v>110.46489999999999</v>
          </cell>
          <cell r="AD50">
            <v>246.5549</v>
          </cell>
          <cell r="AE50">
            <v>0</v>
          </cell>
          <cell r="AK50">
            <v>923.6</v>
          </cell>
          <cell r="AL50">
            <v>45.472412428066207</v>
          </cell>
          <cell r="AM50">
            <v>54.850521259842516</v>
          </cell>
          <cell r="AN50">
            <v>1392.3083819360875</v>
          </cell>
          <cell r="BC50">
            <v>1410244.4926716953</v>
          </cell>
        </row>
        <row r="51">
          <cell r="A51">
            <v>1883</v>
          </cell>
          <cell r="B51">
            <v>253840.1</v>
          </cell>
          <cell r="C51">
            <v>262463.375</v>
          </cell>
          <cell r="D51">
            <v>87010</v>
          </cell>
          <cell r="E51">
            <v>766147.29299999995</v>
          </cell>
          <cell r="F51">
            <v>40668</v>
          </cell>
          <cell r="J51">
            <v>18743</v>
          </cell>
          <cell r="K51">
            <v>16000</v>
          </cell>
          <cell r="O51">
            <v>311.60000000000002</v>
          </cell>
          <cell r="P51">
            <v>5785.7738276999953</v>
          </cell>
          <cell r="Q51">
            <v>4783.9721746113846</v>
          </cell>
          <cell r="R51">
            <v>1769.5606130543492</v>
          </cell>
          <cell r="U51">
            <v>82322.501914954148</v>
          </cell>
          <cell r="W51">
            <v>59.0678648084426</v>
          </cell>
          <cell r="X51">
            <v>0</v>
          </cell>
          <cell r="Z51">
            <v>3967.6533148509238</v>
          </cell>
          <cell r="AA51">
            <v>314.19569999999999</v>
          </cell>
          <cell r="AD51">
            <v>306.48280499999998</v>
          </cell>
          <cell r="AE51">
            <v>0</v>
          </cell>
          <cell r="AK51">
            <v>8387.7999999999993</v>
          </cell>
          <cell r="AL51">
            <v>54.833521885213457</v>
          </cell>
          <cell r="AM51">
            <v>42.663349606299207</v>
          </cell>
          <cell r="AN51">
            <v>1678.9338426376798</v>
          </cell>
          <cell r="BC51">
            <v>1554656.8069291082</v>
          </cell>
        </row>
        <row r="52">
          <cell r="A52">
            <v>1884</v>
          </cell>
          <cell r="B52">
            <v>247276.5</v>
          </cell>
          <cell r="C52">
            <v>237641.7</v>
          </cell>
          <cell r="D52">
            <v>82024</v>
          </cell>
          <cell r="E52">
            <v>651056.82900000003</v>
          </cell>
          <cell r="F52">
            <v>45559</v>
          </cell>
          <cell r="J52">
            <v>17088</v>
          </cell>
          <cell r="K52">
            <v>17000</v>
          </cell>
          <cell r="O52">
            <v>319.8</v>
          </cell>
          <cell r="P52">
            <v>5051.4848222599976</v>
          </cell>
          <cell r="Q52">
            <v>4357.3753352034801</v>
          </cell>
          <cell r="R52">
            <v>1816.9402194320285</v>
          </cell>
          <cell r="U52">
            <v>81940.633649209572</v>
          </cell>
          <cell r="W52">
            <v>62.629084347285684</v>
          </cell>
          <cell r="X52">
            <v>0</v>
          </cell>
          <cell r="Z52">
            <v>4073.8863824915156</v>
          </cell>
          <cell r="AA52">
            <v>239.99430000000001</v>
          </cell>
          <cell r="AD52">
            <v>366.91617678034004</v>
          </cell>
          <cell r="AE52">
            <v>0</v>
          </cell>
          <cell r="AK52">
            <v>19007.599999999999</v>
          </cell>
          <cell r="AL52">
            <v>59.458749014437473</v>
          </cell>
          <cell r="AM52">
            <v>41.017068661417319</v>
          </cell>
          <cell r="AN52">
            <v>1820.5525111119764</v>
          </cell>
          <cell r="BC52">
            <v>1416804.3172985124</v>
          </cell>
        </row>
        <row r="53">
          <cell r="A53">
            <v>1885</v>
          </cell>
          <cell r="B53">
            <v>260277.6</v>
          </cell>
          <cell r="C53">
            <v>147652.15</v>
          </cell>
          <cell r="D53">
            <v>130077</v>
          </cell>
          <cell r="E53">
            <v>717848.29200000002</v>
          </cell>
          <cell r="F53">
            <v>58029.599999999999</v>
          </cell>
          <cell r="J53">
            <v>20278</v>
          </cell>
          <cell r="K53">
            <v>18000</v>
          </cell>
          <cell r="O53">
            <v>328</v>
          </cell>
          <cell r="P53">
            <v>3917.0996122799988</v>
          </cell>
          <cell r="Q53">
            <v>4272.7965277518397</v>
          </cell>
          <cell r="R53">
            <v>2280.9896213254119</v>
          </cell>
          <cell r="U53">
            <v>110700.07216276745</v>
          </cell>
          <cell r="W53">
            <v>72.629265266850481</v>
          </cell>
          <cell r="X53">
            <v>0</v>
          </cell>
          <cell r="Z53">
            <v>5114.3633992685182</v>
          </cell>
          <cell r="AA53">
            <v>276.03485000000001</v>
          </cell>
          <cell r="AD53">
            <v>360.16604242066001</v>
          </cell>
          <cell r="AE53">
            <v>0</v>
          </cell>
          <cell r="AK53">
            <v>32428.9</v>
          </cell>
          <cell r="AL53">
            <v>67.961513169732683</v>
          </cell>
          <cell r="AM53">
            <v>42.326820708661423</v>
          </cell>
          <cell r="AN53">
            <v>2080.8965124725983</v>
          </cell>
          <cell r="BC53">
            <v>1514104.8783274316</v>
          </cell>
        </row>
        <row r="54">
          <cell r="A54">
            <v>1886</v>
          </cell>
          <cell r="B54">
            <v>274833.40000000002</v>
          </cell>
          <cell r="C54">
            <v>234806.3</v>
          </cell>
          <cell r="D54">
            <v>196312</v>
          </cell>
          <cell r="E54">
            <v>739197.68</v>
          </cell>
          <cell r="F54">
            <v>79317</v>
          </cell>
          <cell r="J54">
            <v>25979</v>
          </cell>
          <cell r="K54">
            <v>19000</v>
          </cell>
          <cell r="O54">
            <v>336.20000000000005</v>
          </cell>
          <cell r="P54">
            <v>6290.7337058399935</v>
          </cell>
          <cell r="Q54">
            <v>4448.3655917483838</v>
          </cell>
          <cell r="R54">
            <v>1887.0620368709936</v>
          </cell>
          <cell r="U54">
            <v>80277.49364964728</v>
          </cell>
          <cell r="W54">
            <v>68.740223000985665</v>
          </cell>
          <cell r="X54">
            <v>0</v>
          </cell>
          <cell r="Z54">
            <v>4231.1113225995923</v>
          </cell>
          <cell r="AA54">
            <v>662.3981</v>
          </cell>
          <cell r="AD54">
            <v>505.18979005817994</v>
          </cell>
          <cell r="AE54">
            <v>0</v>
          </cell>
          <cell r="AK54">
            <v>49039.3</v>
          </cell>
          <cell r="AL54">
            <v>104.68141973349735</v>
          </cell>
          <cell r="AM54">
            <v>56.568566929133858</v>
          </cell>
          <cell r="AN54">
            <v>3205.2141143485919</v>
          </cell>
          <cell r="BC54">
            <v>1720558.4385207768</v>
          </cell>
        </row>
        <row r="55">
          <cell r="A55">
            <v>1887</v>
          </cell>
          <cell r="B55">
            <v>240191.8</v>
          </cell>
          <cell r="C55">
            <v>359783.9</v>
          </cell>
          <cell r="D55">
            <v>146735</v>
          </cell>
          <cell r="E55">
            <v>832789.88</v>
          </cell>
          <cell r="F55">
            <v>70476.800000000003</v>
          </cell>
          <cell r="J55">
            <v>17512</v>
          </cell>
          <cell r="K55">
            <v>20104</v>
          </cell>
          <cell r="O55">
            <v>344.40000000000003</v>
          </cell>
          <cell r="P55">
            <v>8135.4075444599948</v>
          </cell>
          <cell r="Q55">
            <v>4311.6961219475861</v>
          </cell>
          <cell r="R55">
            <v>2238.6638396280191</v>
          </cell>
          <cell r="U55">
            <v>101109.20056317889</v>
          </cell>
          <cell r="W55">
            <v>77.051042813322738</v>
          </cell>
          <cell r="X55">
            <v>0</v>
          </cell>
          <cell r="Z55">
            <v>5019.4618588429221</v>
          </cell>
          <cell r="AA55">
            <v>741.85929999999996</v>
          </cell>
          <cell r="AD55">
            <v>1109.49715389068</v>
          </cell>
          <cell r="AE55">
            <v>0</v>
          </cell>
          <cell r="AK55">
            <v>76519.899999999994</v>
          </cell>
          <cell r="AL55">
            <v>126.97029997088298</v>
          </cell>
          <cell r="AM55">
            <v>41.356622125984259</v>
          </cell>
          <cell r="AN55">
            <v>3887.6717435226187</v>
          </cell>
          <cell r="BC55">
            <v>1891256.5160903807</v>
          </cell>
        </row>
        <row r="56">
          <cell r="A56">
            <v>1888</v>
          </cell>
          <cell r="B56">
            <v>211799.9</v>
          </cell>
          <cell r="C56">
            <v>182224.15</v>
          </cell>
          <cell r="D56">
            <v>173088</v>
          </cell>
          <cell r="E56">
            <v>907639.799</v>
          </cell>
          <cell r="F56">
            <v>102757.7</v>
          </cell>
          <cell r="J56">
            <v>17887</v>
          </cell>
          <cell r="K56">
            <v>20664</v>
          </cell>
          <cell r="O56">
            <v>360.8</v>
          </cell>
          <cell r="P56">
            <v>6037.4970856599903</v>
          </cell>
          <cell r="Q56">
            <v>4702.5664796151495</v>
          </cell>
          <cell r="R56">
            <v>1964.8548381996784</v>
          </cell>
          <cell r="U56">
            <v>79489.600595277167</v>
          </cell>
          <cell r="W56">
            <v>74.710519297891111</v>
          </cell>
          <cell r="X56">
            <v>0</v>
          </cell>
          <cell r="Z56">
            <v>4405.5359022304328</v>
          </cell>
          <cell r="AA56">
            <v>1043.4287499999998</v>
          </cell>
          <cell r="AD56">
            <v>1208.6098578083001</v>
          </cell>
          <cell r="AE56">
            <v>0</v>
          </cell>
          <cell r="AK56">
            <v>123431.9</v>
          </cell>
          <cell r="AL56">
            <v>182.09207264209277</v>
          </cell>
          <cell r="AM56">
            <v>44.68935118110236</v>
          </cell>
          <cell r="AN56">
            <v>5575.4314646218209</v>
          </cell>
          <cell r="BC56">
            <v>1844582.2659165338</v>
          </cell>
        </row>
        <row r="57">
          <cell r="A57">
            <v>1889</v>
          </cell>
          <cell r="B57">
            <v>216683.9</v>
          </cell>
          <cell r="C57">
            <v>143117.02499999999</v>
          </cell>
          <cell r="D57">
            <v>147430</v>
          </cell>
          <cell r="E57">
            <v>866062.84100000001</v>
          </cell>
          <cell r="F57">
            <v>82099.8</v>
          </cell>
          <cell r="J57">
            <v>15686</v>
          </cell>
          <cell r="K57">
            <v>19998</v>
          </cell>
          <cell r="O57">
            <v>373.1</v>
          </cell>
          <cell r="P57">
            <v>8304.0883389399969</v>
          </cell>
          <cell r="Q57">
            <v>3912.9526863793808</v>
          </cell>
          <cell r="R57">
            <v>2184.064483707074</v>
          </cell>
          <cell r="U57">
            <v>91118.64831228707</v>
          </cell>
          <cell r="W57">
            <v>80.932239748968229</v>
          </cell>
          <cell r="X57">
            <v>0</v>
          </cell>
          <cell r="Z57">
            <v>4897.0408951809068</v>
          </cell>
          <cell r="AA57">
            <v>1417.9802</v>
          </cell>
          <cell r="AD57">
            <v>1475.1365792249801</v>
          </cell>
          <cell r="AE57">
            <v>0</v>
          </cell>
          <cell r="AK57">
            <v>159195.20000000001</v>
          </cell>
          <cell r="AL57">
            <v>167.66451680445456</v>
          </cell>
          <cell r="AM57">
            <v>50.718779527559057</v>
          </cell>
          <cell r="AN57">
            <v>5133.6777539434706</v>
          </cell>
          <cell r="BC57">
            <v>1769388.7707857445</v>
          </cell>
        </row>
        <row r="58">
          <cell r="A58">
            <v>1890</v>
          </cell>
          <cell r="B58">
            <v>216182.9</v>
          </cell>
          <cell r="C58">
            <v>92791.524999999994</v>
          </cell>
          <cell r="D58">
            <v>91384</v>
          </cell>
          <cell r="E58">
            <v>947792.37300000002</v>
          </cell>
          <cell r="F58">
            <v>67473.600000000006</v>
          </cell>
          <cell r="J58">
            <v>19372</v>
          </cell>
          <cell r="K58">
            <v>17778</v>
          </cell>
          <cell r="O58">
            <v>385.40000000000003</v>
          </cell>
          <cell r="P58">
            <v>5773.5349084199988</v>
          </cell>
          <cell r="Q58">
            <v>4210.7908175437215</v>
          </cell>
          <cell r="R58">
            <v>1860.2587166916207</v>
          </cell>
          <cell r="U58">
            <v>70663.929558867516</v>
          </cell>
          <cell r="W58">
            <v>74.25044671860077</v>
          </cell>
          <cell r="X58">
            <v>0</v>
          </cell>
          <cell r="Z58">
            <v>4171.0137586200581</v>
          </cell>
          <cell r="AA58">
            <v>1433.76415</v>
          </cell>
          <cell r="AD58">
            <v>1554.24941364958</v>
          </cell>
          <cell r="AE58">
            <v>0</v>
          </cell>
          <cell r="AG58">
            <v>261.89999999999998</v>
          </cell>
          <cell r="AK58">
            <v>197134.7</v>
          </cell>
          <cell r="AL58">
            <v>189.81771428010586</v>
          </cell>
          <cell r="AM58">
            <v>33.98858461417322</v>
          </cell>
          <cell r="AN58">
            <v>5719.9999999999991</v>
          </cell>
          <cell r="BC58">
            <v>1746241.996069405</v>
          </cell>
        </row>
        <row r="59">
          <cell r="A59">
            <v>1891</v>
          </cell>
          <cell r="B59">
            <v>204353.9</v>
          </cell>
          <cell r="C59">
            <v>117402.9</v>
          </cell>
          <cell r="D59">
            <v>82578</v>
          </cell>
          <cell r="E59">
            <v>1135039.0079999999</v>
          </cell>
          <cell r="F59">
            <v>39087.5</v>
          </cell>
          <cell r="J59">
            <v>8591</v>
          </cell>
          <cell r="K59">
            <v>28572</v>
          </cell>
          <cell r="O59">
            <v>397.70000000000005</v>
          </cell>
          <cell r="P59">
            <v>9126.3677338599955</v>
          </cell>
          <cell r="Q59">
            <v>4542.240633545086</v>
          </cell>
          <cell r="R59">
            <v>1333.126753163956</v>
          </cell>
          <cell r="U59">
            <v>28270.69593446115</v>
          </cell>
          <cell r="W59">
            <v>70.33506655842821</v>
          </cell>
          <cell r="X59">
            <v>0</v>
          </cell>
          <cell r="Z59">
            <v>2989.0950003558673</v>
          </cell>
          <cell r="AA59">
            <v>1760.46325</v>
          </cell>
          <cell r="AD59">
            <v>2159.0300298246202</v>
          </cell>
          <cell r="AE59">
            <v>0</v>
          </cell>
          <cell r="AG59">
            <v>1883.3</v>
          </cell>
          <cell r="AK59">
            <v>186095</v>
          </cell>
          <cell r="AL59">
            <v>270.85909907316233</v>
          </cell>
          <cell r="AM59">
            <v>37.28514718110236</v>
          </cell>
          <cell r="AN59">
            <v>5572.977124</v>
          </cell>
          <cell r="BC59">
            <v>1860132.7837720232</v>
          </cell>
        </row>
        <row r="60">
          <cell r="A60">
            <v>1892</v>
          </cell>
          <cell r="B60">
            <v>184548.3</v>
          </cell>
          <cell r="C60">
            <v>244113.15</v>
          </cell>
          <cell r="D60">
            <v>100175</v>
          </cell>
          <cell r="E60">
            <v>675935.32899999991</v>
          </cell>
          <cell r="F60">
            <v>25446.5</v>
          </cell>
          <cell r="J60">
            <v>19997</v>
          </cell>
          <cell r="K60">
            <v>14995</v>
          </cell>
          <cell r="O60">
            <v>410.00000000000006</v>
          </cell>
          <cell r="P60">
            <v>12644.325190620002</v>
          </cell>
          <cell r="Q60">
            <v>4659.3926930189436</v>
          </cell>
          <cell r="R60">
            <v>1084.857615744917</v>
          </cell>
          <cell r="U60">
            <v>17497.61874539499</v>
          </cell>
          <cell r="W60">
            <v>61.453218782270355</v>
          </cell>
          <cell r="X60">
            <v>0</v>
          </cell>
          <cell r="Z60">
            <v>2432.4337259191634</v>
          </cell>
          <cell r="AA60">
            <v>2113.7752999999998</v>
          </cell>
          <cell r="AD60">
            <v>2615.6755255161206</v>
          </cell>
          <cell r="AE60">
            <v>0</v>
          </cell>
          <cell r="AG60">
            <v>574.9</v>
          </cell>
          <cell r="AK60">
            <v>284063.2</v>
          </cell>
          <cell r="AL60">
            <v>191.33538570255476</v>
          </cell>
          <cell r="AM60">
            <v>33.488784094488189</v>
          </cell>
          <cell r="AN60">
            <v>5425.9542479999991</v>
          </cell>
          <cell r="BC60">
            <v>1599018.6894327933</v>
          </cell>
        </row>
        <row r="61">
          <cell r="A61">
            <v>1893</v>
          </cell>
          <cell r="B61">
            <v>156910.9</v>
          </cell>
          <cell r="C61">
            <v>235427.55</v>
          </cell>
          <cell r="D61">
            <v>76956</v>
          </cell>
          <cell r="E61">
            <v>519021.61300000001</v>
          </cell>
          <cell r="F61">
            <v>23790.9</v>
          </cell>
          <cell r="J61">
            <v>19810</v>
          </cell>
          <cell r="K61">
            <v>19232</v>
          </cell>
          <cell r="O61">
            <v>422.3</v>
          </cell>
          <cell r="P61">
            <v>2682.6666080600044</v>
          </cell>
          <cell r="Q61">
            <v>5340.1754623856295</v>
          </cell>
          <cell r="R61">
            <v>634.61598485302852</v>
          </cell>
          <cell r="U61">
            <v>21804.067960810917</v>
          </cell>
          <cell r="W61">
            <v>27.09272715097503</v>
          </cell>
          <cell r="X61">
            <v>0</v>
          </cell>
          <cell r="Z61">
            <v>1422.9160602831344</v>
          </cell>
          <cell r="AA61">
            <v>2544.9014499999998</v>
          </cell>
          <cell r="AD61">
            <v>2782.0331154350401</v>
          </cell>
          <cell r="AE61">
            <v>0</v>
          </cell>
          <cell r="AG61">
            <v>1062.8</v>
          </cell>
          <cell r="AK61">
            <v>182828.9</v>
          </cell>
          <cell r="AL61">
            <v>262.76485148676812</v>
          </cell>
          <cell r="AM61">
            <v>35.535829322834644</v>
          </cell>
          <cell r="AN61">
            <v>8007.9999999999991</v>
          </cell>
          <cell r="BC61">
            <v>1281007.7330497883</v>
          </cell>
        </row>
        <row r="62">
          <cell r="A62">
            <v>1894</v>
          </cell>
          <cell r="B62">
            <v>172626.6</v>
          </cell>
          <cell r="C62">
            <v>193536</v>
          </cell>
          <cell r="D62">
            <v>61143</v>
          </cell>
          <cell r="E62">
            <v>414723.95</v>
          </cell>
          <cell r="F62">
            <v>23096</v>
          </cell>
          <cell r="J62">
            <v>18627</v>
          </cell>
          <cell r="K62">
            <v>22916</v>
          </cell>
          <cell r="O62">
            <v>434.6</v>
          </cell>
          <cell r="P62">
            <v>2690.9497072599988</v>
          </cell>
          <cell r="Q62">
            <v>4452.1203384663331</v>
          </cell>
          <cell r="R62">
            <v>1049.7967070254344</v>
          </cell>
          <cell r="U62">
            <v>32483.935132295974</v>
          </cell>
          <cell r="W62">
            <v>47.561754073920916</v>
          </cell>
          <cell r="X62">
            <v>0</v>
          </cell>
          <cell r="Z62">
            <v>2353.8212558651248</v>
          </cell>
          <cell r="AA62">
            <v>1813.2341499999998</v>
          </cell>
          <cell r="AD62">
            <v>3160.6001719333399</v>
          </cell>
          <cell r="AE62">
            <v>0</v>
          </cell>
          <cell r="AG62">
            <v>280.3</v>
          </cell>
          <cell r="AK62">
            <v>201986.7</v>
          </cell>
          <cell r="AL62">
            <v>243.0996607374789</v>
          </cell>
          <cell r="AM62">
            <v>35.210124708661425</v>
          </cell>
          <cell r="AN62">
            <v>4095.8</v>
          </cell>
          <cell r="BC62">
            <v>1161796.2790023664</v>
          </cell>
        </row>
        <row r="63">
          <cell r="A63">
            <v>1895</v>
          </cell>
          <cell r="B63">
            <v>169876.9</v>
          </cell>
          <cell r="C63">
            <v>170190.3</v>
          </cell>
          <cell r="D63">
            <v>68245</v>
          </cell>
          <cell r="E63">
            <v>536068.36199999996</v>
          </cell>
          <cell r="F63">
            <v>24581.599999999999</v>
          </cell>
          <cell r="J63">
            <v>20352</v>
          </cell>
          <cell r="K63">
            <v>23110</v>
          </cell>
          <cell r="O63">
            <v>364.08000000000004</v>
          </cell>
          <cell r="P63">
            <v>5960.9391776800039</v>
          </cell>
          <cell r="Q63">
            <v>3830.2166562175671</v>
          </cell>
          <cell r="R63">
            <v>1493.4051930244477</v>
          </cell>
          <cell r="U63">
            <v>46613.060964845085</v>
          </cell>
          <cell r="W63">
            <v>67.351599552165339</v>
          </cell>
          <cell r="X63">
            <v>0</v>
          </cell>
          <cell r="Z63">
            <v>3348.4662920314713</v>
          </cell>
          <cell r="AA63">
            <v>2788.2263499999999</v>
          </cell>
          <cell r="AD63">
            <v>4384.5064929664204</v>
          </cell>
          <cell r="AE63">
            <v>0</v>
          </cell>
          <cell r="AG63">
            <v>177.7</v>
          </cell>
          <cell r="AK63">
            <v>290205.40000000002</v>
          </cell>
          <cell r="AL63">
            <v>253.45866918796193</v>
          </cell>
          <cell r="AM63">
            <v>36.28809869291338</v>
          </cell>
          <cell r="AN63">
            <v>6400</v>
          </cell>
          <cell r="BC63">
            <v>1378347.2614941979</v>
          </cell>
        </row>
        <row r="64">
          <cell r="A64">
            <v>1896</v>
          </cell>
          <cell r="B64">
            <v>178613.6</v>
          </cell>
          <cell r="C64">
            <v>163721.15</v>
          </cell>
          <cell r="D64">
            <v>76105</v>
          </cell>
          <cell r="E64">
            <v>667331.022</v>
          </cell>
          <cell r="F64">
            <v>21969.599999999999</v>
          </cell>
          <cell r="J64">
            <v>22212</v>
          </cell>
          <cell r="K64">
            <v>23811</v>
          </cell>
          <cell r="O64">
            <v>520.70000000000005</v>
          </cell>
          <cell r="P64">
            <v>4178.9924415999849</v>
          </cell>
          <cell r="Q64">
            <v>4768.2208120745572</v>
          </cell>
          <cell r="R64">
            <v>1687.7969494768686</v>
          </cell>
          <cell r="U64">
            <v>34552.855915202177</v>
          </cell>
          <cell r="W64">
            <v>89.995837675207099</v>
          </cell>
          <cell r="X64">
            <v>0</v>
          </cell>
          <cell r="Z64">
            <v>3784.3253924083015</v>
          </cell>
          <cell r="AA64">
            <v>3201.7258000000002</v>
          </cell>
          <cell r="AD64">
            <v>5222.7618318794594</v>
          </cell>
          <cell r="AE64">
            <v>0</v>
          </cell>
          <cell r="AG64">
            <v>393.8</v>
          </cell>
          <cell r="AK64">
            <v>313666.90000000002</v>
          </cell>
          <cell r="AL64">
            <v>290.0882763042959</v>
          </cell>
          <cell r="AM64">
            <v>36.071108929133857</v>
          </cell>
          <cell r="AN64">
            <v>8684.7000000000007</v>
          </cell>
          <cell r="BC64">
            <v>1534842.3063655496</v>
          </cell>
        </row>
        <row r="65">
          <cell r="A65">
            <v>1897</v>
          </cell>
          <cell r="B65">
            <v>177486.2</v>
          </cell>
          <cell r="C65">
            <v>237457.3</v>
          </cell>
          <cell r="D65">
            <v>78226</v>
          </cell>
          <cell r="E65">
            <v>535284.90500000003</v>
          </cell>
          <cell r="F65">
            <v>21490.9</v>
          </cell>
          <cell r="J65">
            <v>22769</v>
          </cell>
          <cell r="K65">
            <v>25425</v>
          </cell>
          <cell r="O65">
            <v>416.15000000000003</v>
          </cell>
          <cell r="P65">
            <v>8088.7851995599922</v>
          </cell>
          <cell r="Q65">
            <v>4001.7231676533816</v>
          </cell>
          <cell r="R65">
            <v>1206.4201486796483</v>
          </cell>
          <cell r="U65">
            <v>27908.348091246651</v>
          </cell>
          <cell r="W65">
            <v>61.870515632507725</v>
          </cell>
          <cell r="X65">
            <v>0</v>
          </cell>
          <cell r="Z65">
            <v>2704.9974251798831</v>
          </cell>
          <cell r="AA65">
            <v>3248.1039500000002</v>
          </cell>
          <cell r="AD65">
            <v>5409.9139031089198</v>
          </cell>
          <cell r="AE65">
            <v>0</v>
          </cell>
          <cell r="AG65">
            <v>241.2</v>
          </cell>
          <cell r="AK65">
            <v>378420.5</v>
          </cell>
          <cell r="AL65">
            <v>291.5049031122511</v>
          </cell>
          <cell r="AM65">
            <v>27.659664566929138</v>
          </cell>
          <cell r="AN65">
            <v>6137.6</v>
          </cell>
          <cell r="BC65">
            <v>1536304.0819687401</v>
          </cell>
        </row>
        <row r="66">
          <cell r="A66">
            <v>1898</v>
          </cell>
          <cell r="B66">
            <v>163620.9</v>
          </cell>
          <cell r="C66">
            <v>247280.42499999999</v>
          </cell>
          <cell r="D66">
            <v>86409</v>
          </cell>
          <cell r="E66">
            <v>642750.50899999996</v>
          </cell>
          <cell r="F66">
            <v>21000</v>
          </cell>
          <cell r="J66">
            <v>22830</v>
          </cell>
          <cell r="K66">
            <v>20620</v>
          </cell>
          <cell r="O66">
            <v>350.55</v>
          </cell>
          <cell r="P66">
            <v>7667.6717906799895</v>
          </cell>
          <cell r="Q66">
            <v>4458.9378564797589</v>
          </cell>
          <cell r="R66">
            <v>1398.3752396612169</v>
          </cell>
          <cell r="U66">
            <v>26776.895600347245</v>
          </cell>
          <cell r="W66">
            <v>75.980342031961683</v>
          </cell>
          <cell r="X66">
            <v>0</v>
          </cell>
          <cell r="Z66">
            <v>3135.3931106494829</v>
          </cell>
          <cell r="AA66">
            <v>3265.0390499999999</v>
          </cell>
          <cell r="AD66">
            <v>6230.4833685089598</v>
          </cell>
          <cell r="AE66">
            <v>0</v>
          </cell>
          <cell r="AG66">
            <v>225.3</v>
          </cell>
          <cell r="AK66">
            <v>339136.4</v>
          </cell>
          <cell r="AL66">
            <v>348.49713573445268</v>
          </cell>
          <cell r="AM66">
            <v>23.304407338582678</v>
          </cell>
          <cell r="AN66">
            <v>7992.5</v>
          </cell>
          <cell r="BC66">
            <v>1605596.1619014314</v>
          </cell>
        </row>
        <row r="67">
          <cell r="A67">
            <v>1899</v>
          </cell>
          <cell r="B67">
            <v>171652</v>
          </cell>
          <cell r="C67">
            <v>239715.125</v>
          </cell>
          <cell r="D67">
            <v>83038</v>
          </cell>
          <cell r="E67">
            <v>487303.46299999999</v>
          </cell>
          <cell r="F67">
            <v>20500</v>
          </cell>
          <cell r="J67">
            <v>23215</v>
          </cell>
          <cell r="K67">
            <v>29863</v>
          </cell>
          <cell r="O67">
            <v>355.88000000000005</v>
          </cell>
          <cell r="P67">
            <v>3640.254290959987</v>
          </cell>
          <cell r="Q67">
            <v>5177.2697355435257</v>
          </cell>
          <cell r="R67">
            <v>1077.2768787244884</v>
          </cell>
          <cell r="U67">
            <v>41166.619073672846</v>
          </cell>
          <cell r="W67">
            <v>42.810846245390373</v>
          </cell>
          <cell r="X67">
            <v>0</v>
          </cell>
          <cell r="Z67">
            <v>2415.4364350966684</v>
          </cell>
          <cell r="AA67">
            <v>3387.4522499999998</v>
          </cell>
          <cell r="AD67">
            <v>5794.8236450000004</v>
          </cell>
          <cell r="AE67">
            <v>16</v>
          </cell>
          <cell r="AG67">
            <v>314.60000000000002</v>
          </cell>
          <cell r="AK67">
            <v>478057.9</v>
          </cell>
          <cell r="AL67">
            <v>310.20876848031986</v>
          </cell>
          <cell r="AM67">
            <v>27.692623181102363</v>
          </cell>
          <cell r="AN67">
            <v>9569.7999999999993</v>
          </cell>
          <cell r="BC67">
            <v>1606640.6125469047</v>
          </cell>
        </row>
        <row r="68">
          <cell r="A68">
            <v>1900</v>
          </cell>
          <cell r="B68">
            <v>190483.1</v>
          </cell>
          <cell r="C68">
            <v>183876.55</v>
          </cell>
          <cell r="D68">
            <v>82865</v>
          </cell>
          <cell r="E68">
            <v>387660.25699999998</v>
          </cell>
          <cell r="F68">
            <v>20000</v>
          </cell>
          <cell r="G68">
            <v>7549.3811939133811</v>
          </cell>
          <cell r="J68">
            <v>24244</v>
          </cell>
          <cell r="K68">
            <v>21965</v>
          </cell>
          <cell r="M68">
            <v>263.43333333333334</v>
          </cell>
          <cell r="O68">
            <v>818.5980606060607</v>
          </cell>
          <cell r="P68">
            <v>4490.7595386099856</v>
          </cell>
          <cell r="Q68">
            <v>6494.9682254059389</v>
          </cell>
          <cell r="R68">
            <v>2402.3123510722794</v>
          </cell>
          <cell r="U68">
            <v>68440</v>
          </cell>
          <cell r="W68">
            <v>70.042734610970072</v>
          </cell>
          <cell r="X68">
            <v>0</v>
          </cell>
          <cell r="Z68">
            <v>3688.4048658772576</v>
          </cell>
          <cell r="AA68">
            <v>3741.556</v>
          </cell>
          <cell r="AB68">
            <v>0</v>
          </cell>
          <cell r="AD68">
            <v>5444.4234850000003</v>
          </cell>
          <cell r="AE68">
            <v>3</v>
          </cell>
          <cell r="AG68">
            <v>178.6</v>
          </cell>
          <cell r="AK68">
            <v>245597.2</v>
          </cell>
          <cell r="AL68">
            <v>362.39061995832986</v>
          </cell>
          <cell r="AM68">
            <v>21.198300566929134</v>
          </cell>
          <cell r="AN68">
            <v>3998.3</v>
          </cell>
          <cell r="AP68">
            <v>479.62340599901654</v>
          </cell>
          <cell r="BC68">
            <v>1265138.0991149535</v>
          </cell>
        </row>
        <row r="69">
          <cell r="A69">
            <v>1901</v>
          </cell>
          <cell r="B69">
            <v>202232.1</v>
          </cell>
          <cell r="C69">
            <v>130611.52499999999</v>
          </cell>
          <cell r="D69">
            <v>79071</v>
          </cell>
          <cell r="E69">
            <v>234811.27300000004</v>
          </cell>
          <cell r="F69">
            <v>19500</v>
          </cell>
          <cell r="G69">
            <v>7549.3811939133811</v>
          </cell>
          <cell r="J69">
            <v>22898</v>
          </cell>
          <cell r="K69">
            <v>8952</v>
          </cell>
          <cell r="M69">
            <v>263.43333333333334</v>
          </cell>
          <cell r="O69">
            <v>467.10303030303038</v>
          </cell>
          <cell r="P69">
            <v>6110.88145453998</v>
          </cell>
          <cell r="Q69">
            <v>6534.0992048797207</v>
          </cell>
          <cell r="R69">
            <v>2049.043332450799</v>
          </cell>
          <cell r="U69">
            <v>61310</v>
          </cell>
          <cell r="W69">
            <v>25.788907985954065</v>
          </cell>
          <cell r="X69">
            <v>0</v>
          </cell>
          <cell r="Z69">
            <v>2710.659925627906</v>
          </cell>
          <cell r="AA69">
            <v>3778</v>
          </cell>
          <cell r="AB69">
            <v>0</v>
          </cell>
          <cell r="AD69">
            <v>4343.5183850000003</v>
          </cell>
          <cell r="AE69">
            <v>0.95</v>
          </cell>
          <cell r="AG69">
            <v>394.4</v>
          </cell>
          <cell r="AK69">
            <v>279925.2</v>
          </cell>
          <cell r="AL69">
            <v>370.30204468442855</v>
          </cell>
          <cell r="AM69">
            <v>36.294720661417323</v>
          </cell>
          <cell r="AN69">
            <v>5926.35</v>
          </cell>
          <cell r="AP69">
            <v>525.97446975905586</v>
          </cell>
          <cell r="BC69">
            <v>1080397.278003139</v>
          </cell>
        </row>
        <row r="70">
          <cell r="A70">
            <v>1902</v>
          </cell>
          <cell r="B70">
            <v>205158.8</v>
          </cell>
          <cell r="C70">
            <v>136458.65</v>
          </cell>
          <cell r="D70">
            <v>83949</v>
          </cell>
          <cell r="E70">
            <v>197505.59</v>
          </cell>
          <cell r="F70">
            <v>19000</v>
          </cell>
          <cell r="G70">
            <v>6284.0509816621134</v>
          </cell>
          <cell r="J70">
            <v>22707</v>
          </cell>
          <cell r="K70">
            <v>19383</v>
          </cell>
          <cell r="M70">
            <v>263.43333333333334</v>
          </cell>
          <cell r="O70">
            <v>463.59975757575762</v>
          </cell>
          <cell r="P70">
            <v>5225.3394912600052</v>
          </cell>
          <cell r="Q70">
            <v>5156.8703063018893</v>
          </cell>
          <cell r="R70">
            <v>1695.7743138293179</v>
          </cell>
          <cell r="U70">
            <v>66250</v>
          </cell>
          <cell r="W70">
            <v>43</v>
          </cell>
          <cell r="X70">
            <v>0</v>
          </cell>
          <cell r="Z70">
            <v>2701.7082740098008</v>
          </cell>
          <cell r="AA70">
            <v>3891</v>
          </cell>
          <cell r="AB70">
            <v>0</v>
          </cell>
          <cell r="AD70">
            <v>3644.0314600000002</v>
          </cell>
          <cell r="AE70">
            <v>9</v>
          </cell>
          <cell r="AG70">
            <v>252.3</v>
          </cell>
          <cell r="AK70">
            <v>391693.9</v>
          </cell>
          <cell r="AL70">
            <v>244.03390081884754</v>
          </cell>
          <cell r="AM70">
            <v>34.763254110236218</v>
          </cell>
          <cell r="AN70">
            <v>7854.4000000000005</v>
          </cell>
          <cell r="AP70">
            <v>572.32553351909519</v>
          </cell>
          <cell r="BC70">
            <v>1180441.5706064203</v>
          </cell>
        </row>
        <row r="71">
          <cell r="A71">
            <v>1903</v>
          </cell>
          <cell r="B71">
            <v>172584.9</v>
          </cell>
          <cell r="C71">
            <v>213009.125</v>
          </cell>
          <cell r="D71">
            <v>77962</v>
          </cell>
          <cell r="E71">
            <v>244319.18300000002</v>
          </cell>
          <cell r="F71">
            <v>18500</v>
          </cell>
          <cell r="G71">
            <v>5018.7207694108456</v>
          </cell>
          <cell r="J71">
            <v>23432.999999999996</v>
          </cell>
          <cell r="K71">
            <v>47198</v>
          </cell>
          <cell r="M71">
            <v>263.43333333333334</v>
          </cell>
          <cell r="O71">
            <v>384.97074747474755</v>
          </cell>
          <cell r="P71">
            <v>3812.2965209200047</v>
          </cell>
          <cell r="Q71">
            <v>4557.732879076073</v>
          </cell>
          <cell r="R71">
            <v>1342.505295207837</v>
          </cell>
          <cell r="U71">
            <v>68810</v>
          </cell>
          <cell r="W71">
            <v>43</v>
          </cell>
          <cell r="X71">
            <v>0</v>
          </cell>
          <cell r="Z71">
            <v>2790.1828026754606</v>
          </cell>
          <cell r="AA71">
            <v>4846</v>
          </cell>
          <cell r="AB71">
            <v>0</v>
          </cell>
          <cell r="AD71">
            <v>2626.2071100000003</v>
          </cell>
          <cell r="AE71">
            <v>11</v>
          </cell>
          <cell r="AG71">
            <v>408.7</v>
          </cell>
          <cell r="AK71">
            <v>478350.2</v>
          </cell>
          <cell r="AL71">
            <v>397.63654197645155</v>
          </cell>
          <cell r="AM71">
            <v>27.370793867716529</v>
          </cell>
          <cell r="AN71">
            <v>9782.4500000000007</v>
          </cell>
          <cell r="AP71">
            <v>618.67659727913451</v>
          </cell>
          <cell r="BC71">
            <v>1381097.2913912211</v>
          </cell>
        </row>
        <row r="72">
          <cell r="A72">
            <v>1904</v>
          </cell>
          <cell r="B72">
            <v>164256.79999999999</v>
          </cell>
          <cell r="C72">
            <v>118792.95</v>
          </cell>
          <cell r="D72">
            <v>72934</v>
          </cell>
          <cell r="E72">
            <v>231682.26699999999</v>
          </cell>
          <cell r="F72">
            <v>18000</v>
          </cell>
          <cell r="G72">
            <v>3753.3905571595783</v>
          </cell>
          <cell r="J72">
            <v>24088.999999999996</v>
          </cell>
          <cell r="K72">
            <v>46056</v>
          </cell>
          <cell r="M72">
            <v>263.43333333333334</v>
          </cell>
          <cell r="O72">
            <v>493.18294949494958</v>
          </cell>
          <cell r="P72">
            <v>1873.8710214599923</v>
          </cell>
          <cell r="Q72">
            <v>6782.8351372680972</v>
          </cell>
          <cell r="R72">
            <v>2016.2486761980408</v>
          </cell>
          <cell r="U72">
            <v>69670</v>
          </cell>
          <cell r="W72">
            <v>43</v>
          </cell>
          <cell r="X72">
            <v>0</v>
          </cell>
          <cell r="Z72">
            <v>3115.3467970993761</v>
          </cell>
          <cell r="AA72">
            <v>3233</v>
          </cell>
          <cell r="AB72">
            <v>0</v>
          </cell>
          <cell r="AD72">
            <v>3462.6731850000001</v>
          </cell>
          <cell r="AE72">
            <v>26</v>
          </cell>
          <cell r="AG72">
            <v>573</v>
          </cell>
          <cell r="AK72">
            <v>523429</v>
          </cell>
          <cell r="AL72">
            <v>526.89916938664885</v>
          </cell>
          <cell r="AM72">
            <v>25.954113535433063</v>
          </cell>
          <cell r="AN72">
            <v>11710.5</v>
          </cell>
          <cell r="AP72">
            <v>665.02766103917384</v>
          </cell>
          <cell r="BC72">
            <v>1307474.3796009745</v>
          </cell>
        </row>
        <row r="73">
          <cell r="A73">
            <v>1905</v>
          </cell>
          <cell r="B73">
            <v>260531.6</v>
          </cell>
          <cell r="C73">
            <v>96810.875</v>
          </cell>
          <cell r="D73">
            <v>90027</v>
          </cell>
          <cell r="E73">
            <v>216253.83500000002</v>
          </cell>
          <cell r="F73">
            <v>17500</v>
          </cell>
          <cell r="G73">
            <v>2488.0603449083105</v>
          </cell>
          <cell r="J73">
            <v>24852.999999999996</v>
          </cell>
          <cell r="K73">
            <v>26758</v>
          </cell>
          <cell r="M73">
            <v>263.43333333333334</v>
          </cell>
          <cell r="O73">
            <v>326.97212121212129</v>
          </cell>
          <cell r="P73">
            <v>3818.9429044999924</v>
          </cell>
          <cell r="Q73">
            <v>5522.5579921622348</v>
          </cell>
          <cell r="R73">
            <v>1820.7261053746361</v>
          </cell>
          <cell r="U73">
            <v>74150</v>
          </cell>
          <cell r="W73">
            <v>30</v>
          </cell>
          <cell r="X73">
            <v>0</v>
          </cell>
          <cell r="Z73">
            <v>3321.2383789548353</v>
          </cell>
          <cell r="AA73">
            <v>3550</v>
          </cell>
          <cell r="AB73">
            <v>0</v>
          </cell>
          <cell r="AD73">
            <v>3242.9350099999997</v>
          </cell>
          <cell r="AE73">
            <v>4</v>
          </cell>
          <cell r="AG73">
            <v>527.20000000000005</v>
          </cell>
          <cell r="AK73">
            <v>483668.3</v>
          </cell>
          <cell r="AL73">
            <v>515.23495505315282</v>
          </cell>
          <cell r="AM73">
            <v>171.2333314173228</v>
          </cell>
          <cell r="AN73">
            <v>2596.5</v>
          </cell>
          <cell r="AP73">
            <v>711.37872479921316</v>
          </cell>
          <cell r="BC73">
            <v>1319463.0232017152</v>
          </cell>
        </row>
        <row r="74">
          <cell r="A74">
            <v>1906</v>
          </cell>
          <cell r="B74">
            <v>211007.8</v>
          </cell>
          <cell r="C74">
            <v>79635.425000000003</v>
          </cell>
          <cell r="D74">
            <v>90850</v>
          </cell>
          <cell r="E74">
            <v>158377.40100000001</v>
          </cell>
          <cell r="F74">
            <v>17000</v>
          </cell>
          <cell r="G74">
            <v>1222.7301326570423</v>
          </cell>
          <cell r="J74">
            <v>23859.061366999998</v>
          </cell>
          <cell r="K74">
            <v>27780</v>
          </cell>
          <cell r="M74">
            <v>263.43333333333334</v>
          </cell>
          <cell r="O74">
            <v>506.0282828282829</v>
          </cell>
          <cell r="P74">
            <v>3751.9062613599963</v>
          </cell>
          <cell r="Q74">
            <v>5034.8685732558224</v>
          </cell>
          <cell r="R74">
            <v>970.14065395816783</v>
          </cell>
          <cell r="U74">
            <v>67410</v>
          </cell>
          <cell r="W74">
            <v>50</v>
          </cell>
          <cell r="X74">
            <v>0</v>
          </cell>
          <cell r="Z74">
            <v>2922.8137925967276</v>
          </cell>
          <cell r="AA74">
            <v>4237</v>
          </cell>
          <cell r="AB74">
            <v>0</v>
          </cell>
          <cell r="AD74">
            <v>3050.8651850000001</v>
          </cell>
          <cell r="AE74">
            <v>6</v>
          </cell>
          <cell r="AG74">
            <v>526.20000000000005</v>
          </cell>
          <cell r="AK74">
            <v>542724.19999999995</v>
          </cell>
          <cell r="AL74">
            <v>459.67778650529999</v>
          </cell>
          <cell r="AM74">
            <v>104.84674730236219</v>
          </cell>
          <cell r="AN74">
            <v>3871.7</v>
          </cell>
          <cell r="AP74">
            <v>757.72978855925248</v>
          </cell>
          <cell r="BC74">
            <v>1246379.8279043562</v>
          </cell>
        </row>
        <row r="75">
          <cell r="A75">
            <v>1907</v>
          </cell>
          <cell r="B75">
            <v>278642.7</v>
          </cell>
          <cell r="C75">
            <v>102826.6</v>
          </cell>
          <cell r="D75">
            <v>91056</v>
          </cell>
          <cell r="E75">
            <v>158744.734</v>
          </cell>
          <cell r="F75">
            <v>16500</v>
          </cell>
          <cell r="G75">
            <v>1811.9862969176743</v>
          </cell>
          <cell r="J75">
            <v>24084.796254000001</v>
          </cell>
          <cell r="K75">
            <v>26598</v>
          </cell>
          <cell r="M75">
            <v>263.43333333333334</v>
          </cell>
          <cell r="O75">
            <v>265.47022222222228</v>
          </cell>
          <cell r="P75">
            <v>4076.6289239699981</v>
          </cell>
          <cell r="Q75">
            <v>7108.3590209377462</v>
          </cell>
          <cell r="R75">
            <v>1079.7329229547261</v>
          </cell>
          <cell r="U75">
            <v>71360</v>
          </cell>
          <cell r="W75">
            <v>30</v>
          </cell>
          <cell r="X75">
            <v>0</v>
          </cell>
          <cell r="Z75">
            <v>2625.4414786595253</v>
          </cell>
          <cell r="AA75">
            <v>3250</v>
          </cell>
          <cell r="AB75">
            <v>0</v>
          </cell>
          <cell r="AD75">
            <v>2170.1638150000003</v>
          </cell>
          <cell r="AE75">
            <v>1</v>
          </cell>
          <cell r="AG75">
            <v>242.6</v>
          </cell>
          <cell r="AK75">
            <v>574382.6</v>
          </cell>
          <cell r="AL75">
            <v>572.53891676282979</v>
          </cell>
          <cell r="AM75">
            <v>102.43955740629919</v>
          </cell>
          <cell r="AN75">
            <v>8825.4</v>
          </cell>
          <cell r="AP75">
            <v>804.08085231929181</v>
          </cell>
          <cell r="BC75">
            <v>1377424.7055944838</v>
          </cell>
        </row>
        <row r="76">
          <cell r="A76">
            <v>1908</v>
          </cell>
          <cell r="B76">
            <v>227332.8</v>
          </cell>
          <cell r="C76">
            <v>134985.125</v>
          </cell>
          <cell r="D76">
            <v>82789</v>
          </cell>
          <cell r="E76">
            <v>176422.42600000001</v>
          </cell>
          <cell r="F76">
            <v>16000</v>
          </cell>
          <cell r="G76">
            <v>6394.5505552087388</v>
          </cell>
          <cell r="J76">
            <v>21333.443807</v>
          </cell>
          <cell r="K76">
            <v>32821</v>
          </cell>
          <cell r="M76">
            <v>263.43333333333334</v>
          </cell>
          <cell r="O76">
            <v>360.0585858585859</v>
          </cell>
          <cell r="P76">
            <v>2655.6212039499878</v>
          </cell>
          <cell r="Q76">
            <v>7062.3264385420043</v>
          </cell>
          <cell r="R76">
            <v>2046.1374768334658</v>
          </cell>
          <cell r="U76">
            <v>71730</v>
          </cell>
          <cell r="W76">
            <v>140</v>
          </cell>
          <cell r="X76">
            <v>0</v>
          </cell>
          <cell r="Z76">
            <v>5587.4269346389019</v>
          </cell>
          <cell r="AA76">
            <v>4441</v>
          </cell>
          <cell r="AB76">
            <v>0</v>
          </cell>
          <cell r="AD76">
            <v>1731.6185750000002</v>
          </cell>
          <cell r="AE76">
            <v>0.59599999999999997</v>
          </cell>
          <cell r="AG76">
            <v>378.9</v>
          </cell>
          <cell r="AK76">
            <v>664355.80000000005</v>
          </cell>
          <cell r="AL76">
            <v>466.20206761813557</v>
          </cell>
          <cell r="AM76">
            <v>135.09621622992123</v>
          </cell>
          <cell r="AN76">
            <v>10000.5</v>
          </cell>
          <cell r="AP76">
            <v>850.43191607933113</v>
          </cell>
          <cell r="BC76">
            <v>1470283.4941102921</v>
          </cell>
        </row>
        <row r="77">
          <cell r="A77">
            <v>1909</v>
          </cell>
          <cell r="B77">
            <v>228004.9</v>
          </cell>
          <cell r="C77">
            <v>157886.77499999999</v>
          </cell>
          <cell r="D77">
            <v>86303</v>
          </cell>
          <cell r="E77">
            <v>163462.802</v>
          </cell>
          <cell r="F77">
            <v>15500</v>
          </cell>
          <cell r="G77">
            <v>1351.9683488099881</v>
          </cell>
          <cell r="J77">
            <v>20776.977326610002</v>
          </cell>
          <cell r="K77">
            <v>35863</v>
          </cell>
          <cell r="M77">
            <v>263.43333333333334</v>
          </cell>
          <cell r="O77">
            <v>159.20428282828283</v>
          </cell>
          <cell r="P77">
            <v>4252.7444505699968</v>
          </cell>
          <cell r="Q77">
            <v>6910.6574474830813</v>
          </cell>
          <cell r="R77">
            <v>1642.638668255229</v>
          </cell>
          <cell r="U77">
            <v>98803</v>
          </cell>
          <cell r="W77">
            <v>20</v>
          </cell>
          <cell r="X77">
            <v>0</v>
          </cell>
          <cell r="Z77">
            <v>3469.2272946395242</v>
          </cell>
          <cell r="AA77">
            <v>3300</v>
          </cell>
          <cell r="AB77">
            <v>0</v>
          </cell>
          <cell r="AD77">
            <v>1617.73928</v>
          </cell>
          <cell r="AE77">
            <v>8</v>
          </cell>
          <cell r="AG77">
            <v>327.3</v>
          </cell>
          <cell r="AK77">
            <v>587388.6</v>
          </cell>
          <cell r="AL77">
            <v>547.74293421889479</v>
          </cell>
          <cell r="AM77">
            <v>230.22411724409443</v>
          </cell>
          <cell r="AN77">
            <v>11972</v>
          </cell>
          <cell r="AP77">
            <v>896.78297983937046</v>
          </cell>
          <cell r="BC77">
            <v>1430958.7174638317</v>
          </cell>
        </row>
        <row r="78">
          <cell r="A78">
            <v>1910</v>
          </cell>
          <cell r="B78">
            <v>229174.39999999999</v>
          </cell>
          <cell r="C78">
            <v>202154.45</v>
          </cell>
          <cell r="D78">
            <v>115554</v>
          </cell>
          <cell r="E78">
            <v>272585.55999999994</v>
          </cell>
          <cell r="F78">
            <v>15000</v>
          </cell>
          <cell r="G78">
            <v>1448.4476429964884</v>
          </cell>
          <cell r="J78">
            <v>22206.561255999997</v>
          </cell>
          <cell r="K78">
            <v>64051</v>
          </cell>
          <cell r="M78">
            <v>263.43333333333334</v>
          </cell>
          <cell r="O78">
            <v>94.977616161616183</v>
          </cell>
          <cell r="P78">
            <v>4821.7648975999837</v>
          </cell>
          <cell r="Q78">
            <v>3863.4001629568538</v>
          </cell>
          <cell r="R78">
            <v>960.17772041302624</v>
          </cell>
          <cell r="U78">
            <v>86450</v>
          </cell>
          <cell r="W78">
            <v>32</v>
          </cell>
          <cell r="X78">
            <v>0</v>
          </cell>
          <cell r="Z78">
            <v>2630.5743180112859</v>
          </cell>
          <cell r="AA78">
            <v>4419</v>
          </cell>
          <cell r="AB78">
            <v>0</v>
          </cell>
          <cell r="AD78">
            <v>1965.3006900000003</v>
          </cell>
          <cell r="AE78">
            <v>0.1</v>
          </cell>
          <cell r="AG78">
            <v>441.8</v>
          </cell>
          <cell r="AK78">
            <v>667570.30000000005</v>
          </cell>
          <cell r="AL78">
            <v>560.05309325334122</v>
          </cell>
          <cell r="AM78">
            <v>350</v>
          </cell>
          <cell r="AN78">
            <v>24205.200000000001</v>
          </cell>
          <cell r="AP78">
            <v>943.13404359940978</v>
          </cell>
          <cell r="BC78">
            <v>1721745.6347743254</v>
          </cell>
        </row>
        <row r="79">
          <cell r="A79">
            <v>1911</v>
          </cell>
          <cell r="B79">
            <v>156887.1</v>
          </cell>
          <cell r="C79">
            <v>115911.02499999999</v>
          </cell>
          <cell r="D79">
            <v>116490</v>
          </cell>
          <cell r="E79">
            <v>327281.66099999996</v>
          </cell>
          <cell r="F79">
            <v>14500</v>
          </cell>
          <cell r="G79">
            <v>6148.9709824424508</v>
          </cell>
          <cell r="J79">
            <v>21468.276507000002</v>
          </cell>
          <cell r="K79">
            <v>61500</v>
          </cell>
          <cell r="M79">
            <v>263.43333333333334</v>
          </cell>
          <cell r="O79">
            <v>291.55014141414142</v>
          </cell>
          <cell r="P79">
            <v>6147.8047975199879</v>
          </cell>
          <cell r="Q79">
            <v>5597.8717692466253</v>
          </cell>
          <cell r="R79">
            <v>686.19704792163088</v>
          </cell>
          <cell r="U79">
            <v>106570</v>
          </cell>
          <cell r="W79">
            <v>20</v>
          </cell>
          <cell r="X79">
            <v>0</v>
          </cell>
          <cell r="Z79">
            <v>3269.5925211596345</v>
          </cell>
          <cell r="AA79">
            <v>4303</v>
          </cell>
          <cell r="AB79">
            <v>0</v>
          </cell>
          <cell r="AD79">
            <v>5280.0522899999996</v>
          </cell>
          <cell r="AE79">
            <v>3</v>
          </cell>
          <cell r="AG79">
            <v>430</v>
          </cell>
          <cell r="AK79">
            <v>732037.2</v>
          </cell>
          <cell r="AL79">
            <v>588.0118351254871</v>
          </cell>
          <cell r="AM79">
            <v>316.74220472440948</v>
          </cell>
          <cell r="AN79">
            <v>16342.9</v>
          </cell>
          <cell r="AP79">
            <v>989.4851073594491</v>
          </cell>
          <cell r="BC79">
            <v>1703323.874537247</v>
          </cell>
        </row>
        <row r="80">
          <cell r="A80">
            <v>1912</v>
          </cell>
          <cell r="B80">
            <v>205814.6</v>
          </cell>
          <cell r="C80">
            <v>117859.575</v>
          </cell>
          <cell r="D80">
            <v>114692</v>
          </cell>
          <cell r="E80">
            <v>347973.04599999997</v>
          </cell>
          <cell r="F80">
            <v>14000</v>
          </cell>
          <cell r="G80">
            <v>1790.2368891923527</v>
          </cell>
          <cell r="J80">
            <v>20357.755379999999</v>
          </cell>
          <cell r="K80">
            <v>55400</v>
          </cell>
          <cell r="M80">
            <v>263.43333333333334</v>
          </cell>
          <cell r="O80">
            <v>256.51741414141418</v>
          </cell>
          <cell r="P80">
            <v>4369.7835376199946</v>
          </cell>
          <cell r="Q80">
            <v>6374.9114031162171</v>
          </cell>
          <cell r="R80">
            <v>890.43718559703473</v>
          </cell>
          <cell r="U80">
            <v>117650</v>
          </cell>
          <cell r="W80">
            <v>6</v>
          </cell>
          <cell r="X80">
            <v>0</v>
          </cell>
          <cell r="Z80">
            <v>2760.0869246488987</v>
          </cell>
          <cell r="AA80">
            <v>4980</v>
          </cell>
          <cell r="AB80">
            <v>0</v>
          </cell>
          <cell r="AD80">
            <v>3622.6992</v>
          </cell>
          <cell r="AE80">
            <v>12</v>
          </cell>
          <cell r="AG80">
            <v>277.89999999999998</v>
          </cell>
          <cell r="AK80">
            <v>762945.2</v>
          </cell>
          <cell r="AL80">
            <v>444.06574773611061</v>
          </cell>
          <cell r="AM80">
            <v>283.48440944881889</v>
          </cell>
          <cell r="AN80">
            <v>21517.7</v>
          </cell>
          <cell r="AP80">
            <v>1035.8361711194884</v>
          </cell>
          <cell r="BC80">
            <v>1805577.2685959535</v>
          </cell>
        </row>
        <row r="81">
          <cell r="A81">
            <v>1913</v>
          </cell>
          <cell r="B81">
            <v>165897.70000000001</v>
          </cell>
          <cell r="C81">
            <v>174295.625</v>
          </cell>
          <cell r="D81">
            <v>107944</v>
          </cell>
          <cell r="E81">
            <v>454275.63699999999</v>
          </cell>
          <cell r="F81">
            <v>13500</v>
          </cell>
          <cell r="G81">
            <v>171.5237381974249</v>
          </cell>
          <cell r="J81">
            <v>20939.063984</v>
          </cell>
          <cell r="K81">
            <v>75643</v>
          </cell>
          <cell r="M81">
            <v>263.43333333333334</v>
          </cell>
          <cell r="O81">
            <v>70.454707070707073</v>
          </cell>
          <cell r="P81">
            <v>4386.5767940799924</v>
          </cell>
          <cell r="Q81">
            <v>6079.2366288633084</v>
          </cell>
          <cell r="R81">
            <v>758.42831612390785</v>
          </cell>
          <cell r="U81">
            <v>20739.89435576414</v>
          </cell>
          <cell r="W81">
            <v>70</v>
          </cell>
          <cell r="X81">
            <v>0</v>
          </cell>
          <cell r="Z81">
            <v>3071.3564522528673</v>
          </cell>
          <cell r="AA81">
            <v>3548</v>
          </cell>
          <cell r="AB81">
            <v>0</v>
          </cell>
          <cell r="AD81">
            <v>4069.4465350000005</v>
          </cell>
          <cell r="AE81">
            <v>37</v>
          </cell>
          <cell r="AG81">
            <v>265.10000000000002</v>
          </cell>
          <cell r="AK81">
            <v>466623.4</v>
          </cell>
          <cell r="AL81">
            <v>494.69139741394963</v>
          </cell>
          <cell r="AM81">
            <v>437.50360629921255</v>
          </cell>
          <cell r="AN81">
            <v>13531</v>
          </cell>
          <cell r="AP81">
            <v>1082.1872348795278</v>
          </cell>
          <cell r="BC81">
            <v>1538194.2590832785</v>
          </cell>
        </row>
        <row r="82">
          <cell r="A82">
            <v>1914</v>
          </cell>
          <cell r="B82">
            <v>115503.4</v>
          </cell>
          <cell r="C82">
            <v>201203.5</v>
          </cell>
          <cell r="D82">
            <v>85846</v>
          </cell>
          <cell r="E82">
            <v>244127.66900000005</v>
          </cell>
          <cell r="F82">
            <v>13000</v>
          </cell>
          <cell r="G82">
            <v>2157.5502337104954</v>
          </cell>
          <cell r="J82">
            <v>6715.5334200000007</v>
          </cell>
          <cell r="K82">
            <v>61945.425684000002</v>
          </cell>
          <cell r="M82">
            <v>263.43333333333334</v>
          </cell>
          <cell r="O82">
            <v>143.2449292929293</v>
          </cell>
          <cell r="P82">
            <v>3852.1839145799968</v>
          </cell>
          <cell r="Q82">
            <v>6260.7629196161506</v>
          </cell>
          <cell r="R82">
            <v>433.38760921366162</v>
          </cell>
          <cell r="U82">
            <v>15175.404490073419</v>
          </cell>
          <cell r="W82">
            <v>3</v>
          </cell>
          <cell r="X82">
            <v>0</v>
          </cell>
          <cell r="Z82">
            <v>1976.40669512</v>
          </cell>
          <cell r="AA82">
            <v>3167</v>
          </cell>
          <cell r="AB82">
            <v>0</v>
          </cell>
          <cell r="AD82">
            <v>3561.6849999999999</v>
          </cell>
          <cell r="AE82">
            <v>206</v>
          </cell>
          <cell r="AG82">
            <v>244</v>
          </cell>
          <cell r="AK82">
            <v>501741.8</v>
          </cell>
          <cell r="AL82">
            <v>686.7489158806294</v>
          </cell>
          <cell r="AM82">
            <v>222.22318110236219</v>
          </cell>
          <cell r="AN82">
            <v>4782.1000000000004</v>
          </cell>
          <cell r="AP82">
            <v>1128.5382986395671</v>
          </cell>
          <cell r="BC82">
            <v>1274346.9976245631</v>
          </cell>
        </row>
        <row r="83">
          <cell r="A83">
            <v>1915</v>
          </cell>
          <cell r="B83">
            <v>100282</v>
          </cell>
          <cell r="C83">
            <v>93203.7</v>
          </cell>
          <cell r="D83">
            <v>165892.99237116886</v>
          </cell>
          <cell r="E83">
            <v>164444.95600000001</v>
          </cell>
          <cell r="F83">
            <v>12500</v>
          </cell>
          <cell r="G83">
            <v>11408.013719859537</v>
          </cell>
          <cell r="J83">
            <v>19675.104929999998</v>
          </cell>
          <cell r="K83">
            <v>33325.448316000002</v>
          </cell>
          <cell r="M83">
            <v>263.43333333333334</v>
          </cell>
          <cell r="O83">
            <v>259.24218181818185</v>
          </cell>
          <cell r="P83">
            <v>4454.2862585399926</v>
          </cell>
          <cell r="Q83">
            <v>3023.5819787981654</v>
          </cell>
          <cell r="R83">
            <v>592.794545935928</v>
          </cell>
          <cell r="U83">
            <v>14213.230920527882</v>
          </cell>
          <cell r="W83">
            <v>110</v>
          </cell>
          <cell r="X83">
            <v>0</v>
          </cell>
          <cell r="Z83">
            <v>2625.2333287117772</v>
          </cell>
          <cell r="AA83">
            <v>2859</v>
          </cell>
          <cell r="AB83">
            <v>0</v>
          </cell>
          <cell r="AD83">
            <v>3099.915</v>
          </cell>
          <cell r="AE83">
            <v>862</v>
          </cell>
          <cell r="AG83">
            <v>385.6</v>
          </cell>
          <cell r="AK83">
            <v>800636.1</v>
          </cell>
          <cell r="AL83">
            <v>342.07784243847902</v>
          </cell>
          <cell r="AM83">
            <v>378.36415748031493</v>
          </cell>
          <cell r="AN83">
            <v>7522.5833333333339</v>
          </cell>
          <cell r="AP83">
            <v>1174.8893623996064</v>
          </cell>
          <cell r="BC83">
            <v>1443534.5475803458</v>
          </cell>
        </row>
        <row r="84">
          <cell r="A84">
            <v>1916</v>
          </cell>
          <cell r="B84">
            <v>68861.8</v>
          </cell>
          <cell r="C84">
            <v>59376.324999999997</v>
          </cell>
          <cell r="D84">
            <v>140673.716960655</v>
          </cell>
          <cell r="E84">
            <v>444871.57700000005</v>
          </cell>
          <cell r="F84">
            <v>12000</v>
          </cell>
          <cell r="G84">
            <v>1096.0083769020675</v>
          </cell>
          <cell r="J84">
            <v>7844.8491900000017</v>
          </cell>
          <cell r="K84">
            <v>22801.446624</v>
          </cell>
          <cell r="M84">
            <v>263.43333333333334</v>
          </cell>
          <cell r="O84">
            <v>128.84258585858586</v>
          </cell>
          <cell r="P84">
            <v>13864.306140889988</v>
          </cell>
          <cell r="Q84">
            <v>5127.1961448391348</v>
          </cell>
          <cell r="R84">
            <v>748.46538257876625</v>
          </cell>
          <cell r="U84">
            <v>15338.294400841671</v>
          </cell>
          <cell r="W84">
            <v>800.64190009559491</v>
          </cell>
          <cell r="X84">
            <v>0</v>
          </cell>
          <cell r="Z84">
            <v>2715.3966934067257</v>
          </cell>
          <cell r="AA84">
            <v>3274</v>
          </cell>
          <cell r="AB84">
            <v>0</v>
          </cell>
          <cell r="AD84">
            <v>4288.4049999999997</v>
          </cell>
          <cell r="AE84">
            <v>5837</v>
          </cell>
          <cell r="AG84">
            <v>304.2</v>
          </cell>
          <cell r="AK84">
            <v>456293.2</v>
          </cell>
          <cell r="AL84">
            <v>584.52310803134935</v>
          </cell>
          <cell r="AM84">
            <v>758.346</v>
          </cell>
          <cell r="AN84">
            <v>10263.066666666668</v>
          </cell>
          <cell r="AP84">
            <v>1221.2404261596457</v>
          </cell>
          <cell r="BC84">
            <v>1279336.2809342586</v>
          </cell>
        </row>
        <row r="85">
          <cell r="A85">
            <v>1917</v>
          </cell>
          <cell r="B85">
            <v>48217.3</v>
          </cell>
          <cell r="C85">
            <v>120866.35</v>
          </cell>
          <cell r="D85">
            <v>137835.85387366821</v>
          </cell>
          <cell r="E85">
            <v>629177.054</v>
          </cell>
          <cell r="F85">
            <v>11500</v>
          </cell>
          <cell r="G85">
            <v>3528.9312770191182</v>
          </cell>
          <cell r="J85">
            <v>14259.524309999999</v>
          </cell>
          <cell r="K85">
            <v>10270.759656</v>
          </cell>
          <cell r="M85">
            <v>263.43333333333334</v>
          </cell>
          <cell r="O85">
            <v>236.66553535353538</v>
          </cell>
          <cell r="P85">
            <v>14884.753599863801</v>
          </cell>
          <cell r="Q85">
            <v>5769.246688316508</v>
          </cell>
          <cell r="R85">
            <v>821.94201747418583</v>
          </cell>
          <cell r="U85">
            <v>27093.092742592937</v>
          </cell>
          <cell r="W85">
            <v>973.39979897396802</v>
          </cell>
          <cell r="X85">
            <v>0</v>
          </cell>
          <cell r="Z85">
            <v>3793.2556713744202</v>
          </cell>
          <cell r="AA85">
            <v>2719</v>
          </cell>
          <cell r="AB85">
            <v>0</v>
          </cell>
          <cell r="AD85">
            <v>8497.3250000000007</v>
          </cell>
          <cell r="AE85">
            <v>3411</v>
          </cell>
          <cell r="AG85">
            <v>224.1</v>
          </cell>
          <cell r="AK85">
            <v>484874.3</v>
          </cell>
          <cell r="AL85">
            <v>414.90291541719091</v>
          </cell>
          <cell r="AM85">
            <v>1530.3117165354331</v>
          </cell>
          <cell r="AN85">
            <v>13003.550000000001</v>
          </cell>
          <cell r="AP85">
            <v>1267.591489919685</v>
          </cell>
          <cell r="BC85">
            <v>1545433.6436258422</v>
          </cell>
        </row>
        <row r="86">
          <cell r="A86">
            <v>1918</v>
          </cell>
          <cell r="B86">
            <v>43426.6</v>
          </cell>
          <cell r="C86">
            <v>275408.55</v>
          </cell>
          <cell r="D86">
            <v>133679.98101735627</v>
          </cell>
          <cell r="E86">
            <v>263517.516</v>
          </cell>
          <cell r="F86">
            <v>11000</v>
          </cell>
          <cell r="G86">
            <v>4594.3826348029652</v>
          </cell>
          <cell r="J86">
            <v>19896.43662</v>
          </cell>
          <cell r="K86">
            <v>10099.420128</v>
          </cell>
          <cell r="M86">
            <v>263.43333333333334</v>
          </cell>
          <cell r="O86">
            <v>274.42303030303032</v>
          </cell>
          <cell r="P86">
            <v>8359.1684483999925</v>
          </cell>
          <cell r="Q86">
            <v>5450.5046417965823</v>
          </cell>
          <cell r="R86">
            <v>844.35861795075459</v>
          </cell>
          <cell r="U86">
            <v>27863.602189654241</v>
          </cell>
          <cell r="W86">
            <v>945.44393248722076</v>
          </cell>
          <cell r="X86">
            <v>0</v>
          </cell>
          <cell r="Z86">
            <v>3797.4628742161221</v>
          </cell>
          <cell r="AA86">
            <v>1653</v>
          </cell>
          <cell r="AB86">
            <v>0</v>
          </cell>
          <cell r="AD86">
            <v>10465.525</v>
          </cell>
          <cell r="AE86">
            <v>5162</v>
          </cell>
          <cell r="AG86">
            <v>517</v>
          </cell>
          <cell r="AK86">
            <v>224816.9</v>
          </cell>
          <cell r="AL86">
            <v>422.22717214997931</v>
          </cell>
          <cell r="AM86">
            <v>2103.0180472440948</v>
          </cell>
          <cell r="AN86">
            <v>15744.033333333335</v>
          </cell>
          <cell r="AP86">
            <v>1313.9425536797244</v>
          </cell>
          <cell r="BC86">
            <v>1071618.9295747075</v>
          </cell>
        </row>
        <row r="87">
          <cell r="A87">
            <v>1919</v>
          </cell>
          <cell r="B87">
            <v>117975.3</v>
          </cell>
          <cell r="C87">
            <v>69859.824999999997</v>
          </cell>
          <cell r="D87">
            <v>174787.45577715163</v>
          </cell>
          <cell r="E87">
            <v>614102.86199999996</v>
          </cell>
          <cell r="F87">
            <v>10500</v>
          </cell>
          <cell r="G87">
            <v>3943.6978747561448</v>
          </cell>
          <cell r="J87">
            <v>12693.748950000001</v>
          </cell>
          <cell r="K87">
            <v>19741.816999999999</v>
          </cell>
          <cell r="M87">
            <v>263.43333333333334</v>
          </cell>
          <cell r="O87">
            <v>229.65898989898992</v>
          </cell>
          <cell r="P87">
            <v>27632.894356829987</v>
          </cell>
          <cell r="Q87">
            <v>5651.8990310763984</v>
          </cell>
          <cell r="R87">
            <v>972.63138734445329</v>
          </cell>
          <cell r="U87">
            <v>23744.21717903285</v>
          </cell>
          <cell r="W87">
            <v>630</v>
          </cell>
          <cell r="X87">
            <v>0</v>
          </cell>
          <cell r="Z87">
            <v>3431.7412287198536</v>
          </cell>
          <cell r="AA87">
            <v>3164</v>
          </cell>
          <cell r="AB87">
            <v>0</v>
          </cell>
          <cell r="AD87">
            <v>13050.68</v>
          </cell>
          <cell r="AE87">
            <v>9554</v>
          </cell>
          <cell r="AG87">
            <v>517</v>
          </cell>
          <cell r="AK87">
            <v>279587.09999999998</v>
          </cell>
          <cell r="AL87">
            <v>518.09817283619918</v>
          </cell>
          <cell r="AM87">
            <v>222.81892913385823</v>
          </cell>
          <cell r="AN87">
            <v>18484.51666666667</v>
          </cell>
          <cell r="AP87">
            <v>1360.2936174397637</v>
          </cell>
          <cell r="BC87">
            <v>1412619.6894942201</v>
          </cell>
        </row>
        <row r="88">
          <cell r="A88">
            <v>1920</v>
          </cell>
          <cell r="B88">
            <v>187038.8</v>
          </cell>
          <cell r="C88">
            <v>84367.375</v>
          </cell>
          <cell r="D88">
            <v>94296.084782308535</v>
          </cell>
          <cell r="E88">
            <v>492873.65399999998</v>
          </cell>
          <cell r="F88">
            <v>10581.3</v>
          </cell>
          <cell r="G88">
            <v>7646.8490975419445</v>
          </cell>
          <cell r="J88">
            <v>5819.1005409999998</v>
          </cell>
          <cell r="K88">
            <v>28806.124999999996</v>
          </cell>
          <cell r="M88">
            <v>263.43333333333334</v>
          </cell>
          <cell r="O88">
            <v>235.88703030303034</v>
          </cell>
          <cell r="P88">
            <v>22374.806132790472</v>
          </cell>
          <cell r="Q88">
            <v>6434.1798064978457</v>
          </cell>
          <cell r="R88">
            <v>530.52621127879274</v>
          </cell>
          <cell r="U88">
            <v>16627.231525657593</v>
          </cell>
          <cell r="W88">
            <v>1500</v>
          </cell>
          <cell r="X88">
            <v>0</v>
          </cell>
          <cell r="Z88">
            <v>2678.1048905981138</v>
          </cell>
          <cell r="AA88">
            <v>3642</v>
          </cell>
          <cell r="AB88">
            <v>0</v>
          </cell>
          <cell r="AD88">
            <v>0</v>
          </cell>
          <cell r="AE88">
            <v>1433</v>
          </cell>
          <cell r="AG88">
            <v>973.1</v>
          </cell>
          <cell r="AK88">
            <v>196492.6</v>
          </cell>
          <cell r="AL88">
            <v>468.69731525414414</v>
          </cell>
          <cell r="AM88">
            <v>2245.1726929133861</v>
          </cell>
          <cell r="AN88">
            <v>21225</v>
          </cell>
          <cell r="AP88">
            <v>1406.644681199803</v>
          </cell>
          <cell r="BC88">
            <v>1189959.6720406772</v>
          </cell>
        </row>
        <row r="89">
          <cell r="A89">
            <v>1921</v>
          </cell>
          <cell r="B89">
            <v>180084.6</v>
          </cell>
          <cell r="C89">
            <v>50292.862500000003</v>
          </cell>
          <cell r="D89">
            <v>128391.0488217462</v>
          </cell>
          <cell r="E89">
            <v>312498.25499999995</v>
          </cell>
          <cell r="F89">
            <v>5419.9</v>
          </cell>
          <cell r="G89">
            <v>1295.3030530628166</v>
          </cell>
          <cell r="J89">
            <v>7550</v>
          </cell>
          <cell r="K89">
            <v>19219.137200000001</v>
          </cell>
          <cell r="M89">
            <v>263.43333333333334</v>
          </cell>
          <cell r="O89">
            <v>186.45195959595964</v>
          </cell>
          <cell r="P89">
            <v>6893.5086940866531</v>
          </cell>
          <cell r="Q89">
            <v>5080.6688908964552</v>
          </cell>
          <cell r="R89">
            <v>758.42831612390785</v>
          </cell>
          <cell r="U89">
            <v>25647.987887523606</v>
          </cell>
          <cell r="W89">
            <v>540</v>
          </cell>
          <cell r="X89">
            <v>0</v>
          </cell>
          <cell r="Z89">
            <v>3076.2983348832586</v>
          </cell>
          <cell r="AA89">
            <v>5039</v>
          </cell>
          <cell r="AB89">
            <v>0</v>
          </cell>
          <cell r="AD89">
            <v>0</v>
          </cell>
          <cell r="AE89">
            <v>4137</v>
          </cell>
          <cell r="AG89">
            <v>865.7</v>
          </cell>
          <cell r="AK89">
            <v>416373.7</v>
          </cell>
          <cell r="AL89">
            <v>332.96452390360446</v>
          </cell>
          <cell r="AM89">
            <v>1732.8248031496064</v>
          </cell>
          <cell r="AN89">
            <v>14480</v>
          </cell>
          <cell r="AP89">
            <v>1452.9957449598423</v>
          </cell>
          <cell r="BC89">
            <v>1191612.0690632653</v>
          </cell>
        </row>
        <row r="90">
          <cell r="A90">
            <v>1922</v>
          </cell>
          <cell r="B90">
            <v>103353.8</v>
          </cell>
          <cell r="C90">
            <v>87985.8</v>
          </cell>
          <cell r="D90">
            <v>161466.75450288376</v>
          </cell>
          <cell r="E90">
            <v>297356.7</v>
          </cell>
          <cell r="F90">
            <v>4652.2</v>
          </cell>
          <cell r="G90">
            <v>10808.796566523604</v>
          </cell>
          <cell r="J90">
            <v>8250</v>
          </cell>
          <cell r="K90">
            <v>54379.746999999996</v>
          </cell>
          <cell r="M90">
            <v>263.43333333333334</v>
          </cell>
          <cell r="O90">
            <v>396.64832323232326</v>
          </cell>
          <cell r="P90">
            <v>-1225.762246700011</v>
          </cell>
          <cell r="Q90">
            <v>6974.2513163998856</v>
          </cell>
          <cell r="R90">
            <v>833.15031771247027</v>
          </cell>
          <cell r="U90">
            <v>34042.761683397483</v>
          </cell>
          <cell r="W90">
            <v>5060</v>
          </cell>
          <cell r="X90">
            <v>0</v>
          </cell>
          <cell r="Z90">
            <v>3624.8125134637194</v>
          </cell>
          <cell r="AA90">
            <v>2750</v>
          </cell>
          <cell r="AB90">
            <v>0</v>
          </cell>
          <cell r="AD90">
            <v>0</v>
          </cell>
          <cell r="AE90">
            <v>1553</v>
          </cell>
          <cell r="AG90">
            <v>633.5</v>
          </cell>
          <cell r="AK90">
            <v>416701.3</v>
          </cell>
          <cell r="AL90">
            <v>251.33779264214044</v>
          </cell>
          <cell r="AM90">
            <v>1993.5974645669289</v>
          </cell>
          <cell r="AN90">
            <v>21407.4</v>
          </cell>
          <cell r="AP90">
            <v>1499.3468087198817</v>
          </cell>
          <cell r="BC90">
            <v>1225012.5753761751</v>
          </cell>
        </row>
        <row r="91">
          <cell r="A91">
            <v>1923</v>
          </cell>
          <cell r="B91">
            <v>150269.4</v>
          </cell>
          <cell r="C91">
            <v>81818.6875</v>
          </cell>
          <cell r="D91">
            <v>170866.64970770673</v>
          </cell>
          <cell r="E91">
            <v>305688.09999999998</v>
          </cell>
          <cell r="F91">
            <v>1896.9</v>
          </cell>
          <cell r="G91">
            <v>351.5055793991416</v>
          </cell>
          <cell r="J91">
            <v>3137</v>
          </cell>
          <cell r="K91">
            <v>33668</v>
          </cell>
          <cell r="M91">
            <v>263.43333333333334</v>
          </cell>
          <cell r="O91">
            <v>291.16088888888891</v>
          </cell>
          <cell r="P91">
            <v>-1016.1102141700103</v>
          </cell>
          <cell r="Q91">
            <v>6828.4747983071666</v>
          </cell>
          <cell r="R91">
            <v>957.68698702674078</v>
          </cell>
          <cell r="U91">
            <v>34235.778439765811</v>
          </cell>
          <cell r="W91">
            <v>680</v>
          </cell>
          <cell r="X91">
            <v>0</v>
          </cell>
          <cell r="Z91">
            <v>5302.3935583422417</v>
          </cell>
          <cell r="AA91">
            <v>3211</v>
          </cell>
          <cell r="AB91">
            <v>0</v>
          </cell>
          <cell r="AD91">
            <v>0</v>
          </cell>
          <cell r="AE91">
            <v>1656</v>
          </cell>
          <cell r="AG91">
            <v>563.5</v>
          </cell>
          <cell r="AK91">
            <v>540544.19999999995</v>
          </cell>
          <cell r="AL91">
            <v>439.8411371237458</v>
          </cell>
          <cell r="AM91">
            <v>3058.7903622047243</v>
          </cell>
          <cell r="AN91">
            <v>30818.5</v>
          </cell>
          <cell r="AP91">
            <v>1545.697872479921</v>
          </cell>
          <cell r="BC91">
            <v>1377076.5899504083</v>
          </cell>
        </row>
        <row r="92">
          <cell r="A92">
            <v>1924</v>
          </cell>
          <cell r="B92">
            <v>225049.3</v>
          </cell>
          <cell r="C92">
            <v>254580.95</v>
          </cell>
          <cell r="D92">
            <v>161889.46218535479</v>
          </cell>
          <cell r="E92">
            <v>347244.4</v>
          </cell>
          <cell r="F92">
            <v>2014.1</v>
          </cell>
          <cell r="G92">
            <v>5975.594849785406</v>
          </cell>
          <cell r="J92">
            <v>2354</v>
          </cell>
          <cell r="K92">
            <v>34304</v>
          </cell>
          <cell r="M92">
            <v>263.43333333333334</v>
          </cell>
          <cell r="O92">
            <v>119.11127272727275</v>
          </cell>
          <cell r="P92">
            <v>10532.649531309988</v>
          </cell>
          <cell r="Q92">
            <v>6875.9756203551397</v>
          </cell>
          <cell r="R92">
            <v>1194.306658723855</v>
          </cell>
          <cell r="U92">
            <v>10094.325480101757</v>
          </cell>
          <cell r="W92">
            <v>710</v>
          </cell>
          <cell r="X92">
            <v>0</v>
          </cell>
          <cell r="Z92">
            <v>4323.0783203728797</v>
          </cell>
          <cell r="AA92">
            <v>4506</v>
          </cell>
          <cell r="AB92">
            <v>0</v>
          </cell>
          <cell r="AD92">
            <v>0</v>
          </cell>
          <cell r="AE92">
            <v>1698</v>
          </cell>
          <cell r="AG92">
            <v>920.7</v>
          </cell>
          <cell r="AK92">
            <v>611591.19999999995</v>
          </cell>
          <cell r="AL92">
            <v>377.00668896321071</v>
          </cell>
          <cell r="AM92">
            <v>2045.7574960629922</v>
          </cell>
          <cell r="AN92">
            <v>43931.3</v>
          </cell>
          <cell r="AP92">
            <v>1592.0489362399603</v>
          </cell>
          <cell r="BC92">
            <v>1734186.7003733304</v>
          </cell>
        </row>
        <row r="93">
          <cell r="A93">
            <v>1925</v>
          </cell>
          <cell r="B93">
            <v>156123.1</v>
          </cell>
          <cell r="C93">
            <v>143784.1875</v>
          </cell>
          <cell r="D93">
            <v>102419</v>
          </cell>
          <cell r="E93">
            <v>290402.40000000002</v>
          </cell>
          <cell r="F93">
            <v>176.2</v>
          </cell>
          <cell r="G93">
            <v>1949.2</v>
          </cell>
          <cell r="H93">
            <v>3.3</v>
          </cell>
          <cell r="J93">
            <v>5230</v>
          </cell>
          <cell r="K93">
            <v>61256</v>
          </cell>
          <cell r="M93">
            <v>280.3</v>
          </cell>
          <cell r="O93">
            <v>133</v>
          </cell>
          <cell r="P93">
            <v>7709.1876099999936</v>
          </cell>
          <cell r="Q93">
            <v>5267.4</v>
          </cell>
          <cell r="R93">
            <v>1.3</v>
          </cell>
          <cell r="U93">
            <v>25386.195846485425</v>
          </cell>
          <cell r="W93">
            <v>1552.6999999999998</v>
          </cell>
          <cell r="X93">
            <v>70.400000000000006</v>
          </cell>
          <cell r="Z93">
            <v>1130.0900000000001</v>
          </cell>
          <cell r="AA93">
            <v>4007</v>
          </cell>
          <cell r="AB93">
            <v>0</v>
          </cell>
          <cell r="AD93">
            <v>4.0999999999999996</v>
          </cell>
          <cell r="AE93">
            <v>803</v>
          </cell>
          <cell r="AF93">
            <v>0</v>
          </cell>
          <cell r="AG93">
            <v>610.1</v>
          </cell>
          <cell r="AJ93">
            <v>3.1</v>
          </cell>
          <cell r="AK93">
            <v>779604.4</v>
          </cell>
          <cell r="AL93">
            <v>816.8478260869565</v>
          </cell>
          <cell r="AM93">
            <v>765.17418897637799</v>
          </cell>
          <cell r="AN93">
            <v>65330.6</v>
          </cell>
          <cell r="AP93">
            <v>1638.4</v>
          </cell>
          <cell r="AT93">
            <v>351.7</v>
          </cell>
          <cell r="BC93">
            <v>1657165.5829715487</v>
          </cell>
        </row>
        <row r="94">
          <cell r="A94">
            <v>1926</v>
          </cell>
          <cell r="B94">
            <v>183422.4</v>
          </cell>
          <cell r="C94">
            <v>103520.8625</v>
          </cell>
          <cell r="D94">
            <v>92617.4</v>
          </cell>
          <cell r="E94">
            <v>308270.5</v>
          </cell>
          <cell r="F94">
            <v>53.9</v>
          </cell>
          <cell r="G94">
            <v>1706.5</v>
          </cell>
          <cell r="H94">
            <v>1.8</v>
          </cell>
          <cell r="J94">
            <v>5140</v>
          </cell>
          <cell r="K94">
            <v>106511</v>
          </cell>
          <cell r="M94">
            <v>246</v>
          </cell>
          <cell r="O94">
            <v>155.19999999999999</v>
          </cell>
          <cell r="P94">
            <v>5600.9332600000052</v>
          </cell>
          <cell r="Q94">
            <v>4340.1000000000004</v>
          </cell>
          <cell r="R94">
            <v>1.3</v>
          </cell>
          <cell r="U94">
            <v>9542.9525595995055</v>
          </cell>
          <cell r="W94">
            <v>742.19999999999993</v>
          </cell>
          <cell r="X94">
            <v>65.599999999999994</v>
          </cell>
          <cell r="Z94">
            <v>2371.8200000000002</v>
          </cell>
          <cell r="AA94">
            <v>7831</v>
          </cell>
          <cell r="AB94">
            <v>0</v>
          </cell>
          <cell r="AD94">
            <v>0.1</v>
          </cell>
          <cell r="AE94">
            <v>532</v>
          </cell>
          <cell r="AF94">
            <v>0</v>
          </cell>
          <cell r="AG94">
            <v>489.2</v>
          </cell>
          <cell r="AJ94">
            <v>2.7</v>
          </cell>
          <cell r="AK94">
            <v>972968.9</v>
          </cell>
          <cell r="AL94">
            <v>754.01337792642141</v>
          </cell>
          <cell r="AM94">
            <v>5361.5352283464572</v>
          </cell>
          <cell r="AN94">
            <v>69897.7</v>
          </cell>
          <cell r="AP94">
            <v>1296.5999999999999</v>
          </cell>
          <cell r="AT94">
            <v>355.79999999999995</v>
          </cell>
          <cell r="BC94">
            <v>1884268.3169258724</v>
          </cell>
        </row>
        <row r="95">
          <cell r="A95">
            <v>1927</v>
          </cell>
          <cell r="B95">
            <v>127929.5</v>
          </cell>
          <cell r="C95">
            <v>102060.46249999999</v>
          </cell>
          <cell r="D95">
            <v>77077.599999999991</v>
          </cell>
          <cell r="E95">
            <v>507557.3</v>
          </cell>
          <cell r="F95">
            <v>76.7</v>
          </cell>
          <cell r="G95">
            <v>3039.5</v>
          </cell>
          <cell r="H95">
            <v>3.5</v>
          </cell>
          <cell r="J95">
            <v>5284</v>
          </cell>
          <cell r="K95">
            <v>140134</v>
          </cell>
          <cell r="M95">
            <v>264</v>
          </cell>
          <cell r="O95">
            <v>195.5</v>
          </cell>
          <cell r="P95">
            <v>7349.6641899999959</v>
          </cell>
          <cell r="Q95">
            <v>6595.5</v>
          </cell>
          <cell r="R95">
            <v>5739</v>
          </cell>
          <cell r="U95">
            <v>13475.25108871165</v>
          </cell>
          <cell r="W95">
            <v>2179.5</v>
          </cell>
          <cell r="X95">
            <v>160</v>
          </cell>
          <cell r="Z95">
            <v>9234.4399999999987</v>
          </cell>
          <cell r="AA95">
            <v>14010</v>
          </cell>
          <cell r="AB95">
            <v>0</v>
          </cell>
          <cell r="AD95">
            <v>0.1</v>
          </cell>
          <cell r="AE95">
            <v>286</v>
          </cell>
          <cell r="AF95">
            <v>0.9</v>
          </cell>
          <cell r="AG95">
            <v>4406.3999999999996</v>
          </cell>
          <cell r="AJ95">
            <v>2.6</v>
          </cell>
          <cell r="AK95">
            <v>726566.1</v>
          </cell>
          <cell r="AL95">
            <v>1256.6889632107022</v>
          </cell>
          <cell r="AM95">
            <v>1741.1515275590552</v>
          </cell>
          <cell r="AN95">
            <v>32934.699999999997</v>
          </cell>
          <cell r="AP95">
            <v>917.9</v>
          </cell>
          <cell r="AT95">
            <v>392.5</v>
          </cell>
          <cell r="BC95">
            <v>1791468.2582694814</v>
          </cell>
        </row>
        <row r="96">
          <cell r="A96">
            <v>1928</v>
          </cell>
          <cell r="B96">
            <v>137481.60000000001</v>
          </cell>
          <cell r="C96">
            <v>90578.824999999997</v>
          </cell>
          <cell r="D96">
            <v>85807</v>
          </cell>
          <cell r="E96">
            <v>595240.80000000005</v>
          </cell>
          <cell r="F96">
            <v>81.400000000000006</v>
          </cell>
          <cell r="G96">
            <v>2052.6</v>
          </cell>
          <cell r="H96">
            <v>5.8</v>
          </cell>
          <cell r="J96">
            <v>6003</v>
          </cell>
          <cell r="K96">
            <v>123965</v>
          </cell>
          <cell r="M96">
            <v>264</v>
          </cell>
          <cell r="O96">
            <v>224.9</v>
          </cell>
          <cell r="P96">
            <v>804.00596999999107</v>
          </cell>
          <cell r="Q96">
            <v>7191.5</v>
          </cell>
          <cell r="R96">
            <v>3242</v>
          </cell>
          <cell r="U96">
            <v>23211.632753069589</v>
          </cell>
          <cell r="W96">
            <v>650</v>
          </cell>
          <cell r="X96">
            <v>2796</v>
          </cell>
          <cell r="Z96">
            <v>6341</v>
          </cell>
          <cell r="AA96">
            <v>17151</v>
          </cell>
          <cell r="AB96">
            <v>0</v>
          </cell>
          <cell r="AD96">
            <v>0.1</v>
          </cell>
          <cell r="AE96">
            <v>236</v>
          </cell>
          <cell r="AF96">
            <v>1</v>
          </cell>
          <cell r="AG96">
            <v>5493.018</v>
          </cell>
          <cell r="AJ96">
            <v>23.1</v>
          </cell>
          <cell r="AK96">
            <v>745946.1</v>
          </cell>
          <cell r="AL96">
            <v>754.01337792642141</v>
          </cell>
          <cell r="AM96">
            <v>1637.0789291338581</v>
          </cell>
          <cell r="AN96">
            <v>51821.9</v>
          </cell>
          <cell r="AP96">
            <v>1166.9000000000001</v>
          </cell>
          <cell r="AT96">
            <v>518.79999999999995</v>
          </cell>
          <cell r="BC96">
            <v>1910749.7740301297</v>
          </cell>
        </row>
        <row r="97">
          <cell r="A97">
            <v>1929</v>
          </cell>
          <cell r="B97">
            <v>138222.9</v>
          </cell>
          <cell r="C97">
            <v>96091.9</v>
          </cell>
          <cell r="D97">
            <v>94536.400000000009</v>
          </cell>
          <cell r="E97">
            <v>378362.1</v>
          </cell>
          <cell r="F97">
            <v>77.599999999999994</v>
          </cell>
          <cell r="G97">
            <v>1489.8</v>
          </cell>
          <cell r="H97">
            <v>4.8</v>
          </cell>
          <cell r="J97">
            <v>6456</v>
          </cell>
          <cell r="K97">
            <v>139168</v>
          </cell>
          <cell r="M97">
            <v>386</v>
          </cell>
          <cell r="O97">
            <v>254.8</v>
          </cell>
          <cell r="P97">
            <v>262.10000000000002</v>
          </cell>
          <cell r="Q97">
            <v>7787.5</v>
          </cell>
          <cell r="R97">
            <v>423.9</v>
          </cell>
          <cell r="U97">
            <v>18368.29103500842</v>
          </cell>
          <cell r="W97">
            <v>400.90000000000003</v>
          </cell>
          <cell r="X97">
            <v>5432</v>
          </cell>
          <cell r="Z97">
            <v>6162.8</v>
          </cell>
          <cell r="AA97">
            <v>7914</v>
          </cell>
          <cell r="AB97">
            <v>0</v>
          </cell>
          <cell r="AC97">
            <v>187.2</v>
          </cell>
          <cell r="AD97">
            <v>0</v>
          </cell>
          <cell r="AE97">
            <v>505</v>
          </cell>
          <cell r="AF97">
            <v>0.4</v>
          </cell>
          <cell r="AG97">
            <v>3798</v>
          </cell>
          <cell r="AJ97">
            <v>14.3</v>
          </cell>
          <cell r="AK97">
            <v>927401.3</v>
          </cell>
          <cell r="AL97">
            <v>973.93394648829428</v>
          </cell>
          <cell r="AM97">
            <v>2633.2704566929137</v>
          </cell>
          <cell r="AN97">
            <v>52203</v>
          </cell>
          <cell r="AO97">
            <v>3.5</v>
          </cell>
          <cell r="AP97">
            <v>1248.6999999999998</v>
          </cell>
          <cell r="AT97">
            <v>543.5</v>
          </cell>
          <cell r="AY97">
            <v>21.7</v>
          </cell>
          <cell r="BC97">
            <v>1891800.8954381899</v>
          </cell>
        </row>
        <row r="98">
          <cell r="A98">
            <v>1930</v>
          </cell>
          <cell r="B98">
            <v>108799.5</v>
          </cell>
          <cell r="C98">
            <v>102285.6875</v>
          </cell>
          <cell r="D98">
            <v>81765.8</v>
          </cell>
          <cell r="E98">
            <v>348717.8</v>
          </cell>
          <cell r="F98">
            <v>63.2</v>
          </cell>
          <cell r="G98">
            <v>707.5</v>
          </cell>
          <cell r="H98">
            <v>6.1</v>
          </cell>
          <cell r="J98">
            <v>7234.9999999999991</v>
          </cell>
          <cell r="K98">
            <v>72252</v>
          </cell>
          <cell r="M98">
            <v>629.1</v>
          </cell>
          <cell r="O98">
            <v>252.6</v>
          </cell>
          <cell r="P98">
            <v>57.5</v>
          </cell>
          <cell r="Q98">
            <v>7094.4000000000005</v>
          </cell>
          <cell r="R98">
            <v>8</v>
          </cell>
          <cell r="U98">
            <v>29671.458039313613</v>
          </cell>
          <cell r="W98">
            <v>129.5</v>
          </cell>
          <cell r="X98">
            <v>7625</v>
          </cell>
          <cell r="Z98">
            <v>13260.2</v>
          </cell>
          <cell r="AA98">
            <v>9927</v>
          </cell>
          <cell r="AB98">
            <v>0</v>
          </cell>
          <cell r="AC98">
            <v>102.2</v>
          </cell>
          <cell r="AD98">
            <v>0</v>
          </cell>
          <cell r="AE98">
            <v>545</v>
          </cell>
          <cell r="AF98">
            <v>0</v>
          </cell>
          <cell r="AG98">
            <v>5716</v>
          </cell>
          <cell r="AJ98">
            <v>178.9</v>
          </cell>
          <cell r="AK98">
            <v>1124658.2</v>
          </cell>
          <cell r="AL98">
            <v>785.4306020066889</v>
          </cell>
          <cell r="AM98">
            <v>2960.8631338582682</v>
          </cell>
          <cell r="AN98">
            <v>97144.8</v>
          </cell>
          <cell r="AO98">
            <v>72</v>
          </cell>
          <cell r="AP98">
            <v>1246.6000000000001</v>
          </cell>
          <cell r="AT98">
            <v>530.29999999999995</v>
          </cell>
          <cell r="AY98">
            <v>5.5</v>
          </cell>
          <cell r="BC98">
            <v>2024867.4392751786</v>
          </cell>
        </row>
        <row r="99">
          <cell r="A99">
            <v>1931</v>
          </cell>
          <cell r="B99">
            <v>81817.600000000006</v>
          </cell>
          <cell r="C99">
            <v>102448.2</v>
          </cell>
          <cell r="D99">
            <v>75637.099999999991</v>
          </cell>
          <cell r="E99">
            <v>334362</v>
          </cell>
          <cell r="F99">
            <v>54.5</v>
          </cell>
          <cell r="G99">
            <v>539.4</v>
          </cell>
          <cell r="H99">
            <v>4.0999999999999996</v>
          </cell>
          <cell r="J99">
            <v>7050</v>
          </cell>
          <cell r="K99">
            <v>44457</v>
          </cell>
          <cell r="M99">
            <v>380.5</v>
          </cell>
          <cell r="O99">
            <v>221.9</v>
          </cell>
          <cell r="P99">
            <v>42.3</v>
          </cell>
          <cell r="Q99">
            <v>9969.5</v>
          </cell>
          <cell r="R99">
            <v>1.7</v>
          </cell>
          <cell r="U99">
            <v>26974.400000000001</v>
          </cell>
          <cell r="W99">
            <v>142.30000000000001</v>
          </cell>
          <cell r="X99">
            <v>8396</v>
          </cell>
          <cell r="Z99">
            <v>17960</v>
          </cell>
          <cell r="AA99">
            <v>10039</v>
          </cell>
          <cell r="AB99">
            <v>0</v>
          </cell>
          <cell r="AC99">
            <v>2.2999999999999998</v>
          </cell>
          <cell r="AD99">
            <v>0</v>
          </cell>
          <cell r="AE99">
            <v>583</v>
          </cell>
          <cell r="AF99">
            <v>0.1</v>
          </cell>
          <cell r="AG99">
            <v>4947.13</v>
          </cell>
          <cell r="AJ99">
            <v>75.3</v>
          </cell>
          <cell r="AK99">
            <v>1293500.5</v>
          </cell>
          <cell r="AL99">
            <v>1885.0334448160534</v>
          </cell>
          <cell r="AM99">
            <v>4120.8991181102365</v>
          </cell>
          <cell r="AN99">
            <v>41833.1</v>
          </cell>
          <cell r="AO99">
            <v>99.1</v>
          </cell>
          <cell r="AP99">
            <v>1060.1999999999998</v>
          </cell>
          <cell r="AT99">
            <v>431</v>
          </cell>
          <cell r="AY99">
            <v>2</v>
          </cell>
          <cell r="BC99">
            <v>2069445.8625629265</v>
          </cell>
        </row>
        <row r="100">
          <cell r="A100">
            <v>1932</v>
          </cell>
          <cell r="B100">
            <v>70028.899999999994</v>
          </cell>
          <cell r="C100">
            <v>167181.625</v>
          </cell>
          <cell r="D100">
            <v>75591.7</v>
          </cell>
          <cell r="E100">
            <v>197198.8</v>
          </cell>
          <cell r="F100">
            <v>105.9</v>
          </cell>
          <cell r="G100">
            <v>457.8</v>
          </cell>
          <cell r="H100">
            <v>4.5</v>
          </cell>
          <cell r="J100">
            <v>5825</v>
          </cell>
          <cell r="K100">
            <v>43713</v>
          </cell>
          <cell r="M100">
            <v>261.10000000000002</v>
          </cell>
          <cell r="O100">
            <v>254.5</v>
          </cell>
          <cell r="P100">
            <v>37</v>
          </cell>
          <cell r="Q100">
            <v>7848.7999999999993</v>
          </cell>
          <cell r="R100">
            <v>5</v>
          </cell>
          <cell r="U100">
            <v>19930.599999999999</v>
          </cell>
          <cell r="W100">
            <v>56.499999999999993</v>
          </cell>
          <cell r="X100">
            <v>6068</v>
          </cell>
          <cell r="Z100">
            <v>10627.8</v>
          </cell>
          <cell r="AA100">
            <v>15801</v>
          </cell>
          <cell r="AB100">
            <v>0</v>
          </cell>
          <cell r="AC100">
            <v>9.9</v>
          </cell>
          <cell r="AD100">
            <v>0</v>
          </cell>
          <cell r="AE100">
            <v>267</v>
          </cell>
          <cell r="AF100">
            <v>0.4</v>
          </cell>
          <cell r="AG100">
            <v>5890.1490000000003</v>
          </cell>
          <cell r="AJ100">
            <v>29.6</v>
          </cell>
          <cell r="AK100">
            <v>1349187.0999999999</v>
          </cell>
          <cell r="AL100">
            <v>2450.5434782608695</v>
          </cell>
          <cell r="AM100">
            <v>3808.5805039370075</v>
          </cell>
          <cell r="AN100">
            <v>100240.3</v>
          </cell>
          <cell r="AO100">
            <v>0.2</v>
          </cell>
          <cell r="AP100">
            <v>1419.36</v>
          </cell>
          <cell r="AT100">
            <v>529.9</v>
          </cell>
          <cell r="AY100">
            <v>6</v>
          </cell>
          <cell r="BC100">
            <v>2085165.9579821979</v>
          </cell>
        </row>
        <row r="101">
          <cell r="A101">
            <v>1933</v>
          </cell>
          <cell r="B101">
            <v>71747.600000000006</v>
          </cell>
          <cell r="C101">
            <v>83414.55</v>
          </cell>
          <cell r="D101">
            <v>76760</v>
          </cell>
          <cell r="E101">
            <v>249741.9</v>
          </cell>
          <cell r="F101">
            <v>40</v>
          </cell>
          <cell r="G101">
            <v>610</v>
          </cell>
          <cell r="J101">
            <v>5584</v>
          </cell>
          <cell r="K101">
            <v>75965</v>
          </cell>
          <cell r="M101">
            <v>340</v>
          </cell>
          <cell r="O101">
            <v>220</v>
          </cell>
          <cell r="P101">
            <v>6685.2922099999923</v>
          </cell>
          <cell r="Q101">
            <v>5200</v>
          </cell>
          <cell r="R101">
            <v>0</v>
          </cell>
          <cell r="U101">
            <v>25430</v>
          </cell>
          <cell r="W101">
            <v>40</v>
          </cell>
          <cell r="X101">
            <v>5640</v>
          </cell>
          <cell r="Z101">
            <v>3280</v>
          </cell>
          <cell r="AA101">
            <v>14059</v>
          </cell>
          <cell r="AB101">
            <v>0</v>
          </cell>
          <cell r="AC101">
            <v>0</v>
          </cell>
          <cell r="AD101">
            <v>0</v>
          </cell>
          <cell r="AE101">
            <v>289</v>
          </cell>
          <cell r="AF101">
            <v>10</v>
          </cell>
          <cell r="AG101">
            <v>6301.9160000000002</v>
          </cell>
          <cell r="AJ101">
            <v>60</v>
          </cell>
          <cell r="AK101">
            <v>1525000</v>
          </cell>
          <cell r="AL101">
            <v>420</v>
          </cell>
          <cell r="AM101">
            <v>6207.7861417322838</v>
          </cell>
          <cell r="AN101">
            <v>70740</v>
          </cell>
          <cell r="AO101">
            <v>110</v>
          </cell>
          <cell r="AP101">
            <v>940</v>
          </cell>
          <cell r="AQ101">
            <v>10</v>
          </cell>
          <cell r="AR101">
            <v>30</v>
          </cell>
          <cell r="AT101">
            <v>360</v>
          </cell>
          <cell r="BC101">
            <v>2236476.0443517324</v>
          </cell>
        </row>
        <row r="102">
          <cell r="A102">
            <v>1934</v>
          </cell>
          <cell r="B102">
            <v>72119.100000000006</v>
          </cell>
          <cell r="C102">
            <v>110225.6375</v>
          </cell>
          <cell r="D102">
            <v>74280</v>
          </cell>
          <cell r="E102">
            <v>154846.20000000001</v>
          </cell>
          <cell r="F102">
            <v>60</v>
          </cell>
          <cell r="G102">
            <v>580</v>
          </cell>
          <cell r="J102">
            <v>7517</v>
          </cell>
          <cell r="K102">
            <v>40849</v>
          </cell>
          <cell r="M102">
            <v>440</v>
          </cell>
          <cell r="O102">
            <v>510</v>
          </cell>
          <cell r="P102">
            <v>1459.1532799999914</v>
          </cell>
          <cell r="Q102">
            <v>3540</v>
          </cell>
          <cell r="R102">
            <v>70</v>
          </cell>
          <cell r="U102">
            <v>21890</v>
          </cell>
          <cell r="W102">
            <v>20</v>
          </cell>
          <cell r="X102">
            <v>930</v>
          </cell>
          <cell r="Z102">
            <v>1730</v>
          </cell>
          <cell r="AA102">
            <v>13941</v>
          </cell>
          <cell r="AB102">
            <v>0</v>
          </cell>
          <cell r="AC102">
            <v>250</v>
          </cell>
          <cell r="AD102">
            <v>0</v>
          </cell>
          <cell r="AE102">
            <v>636</v>
          </cell>
          <cell r="AF102">
            <v>0</v>
          </cell>
          <cell r="AG102">
            <v>7224.7560000000003</v>
          </cell>
          <cell r="AJ102">
            <v>140</v>
          </cell>
          <cell r="AK102">
            <v>1199760</v>
          </cell>
          <cell r="AL102">
            <v>750</v>
          </cell>
          <cell r="AM102">
            <v>5997.0150708661413</v>
          </cell>
          <cell r="AN102">
            <v>71190</v>
          </cell>
          <cell r="AO102">
            <v>370</v>
          </cell>
          <cell r="AP102">
            <v>810</v>
          </cell>
          <cell r="AQ102">
            <v>10</v>
          </cell>
          <cell r="AR102">
            <v>30</v>
          </cell>
          <cell r="AT102">
            <v>470</v>
          </cell>
          <cell r="BC102">
            <v>1794074.8618508661</v>
          </cell>
        </row>
        <row r="103">
          <cell r="A103">
            <v>1935</v>
          </cell>
          <cell r="B103">
            <v>71962.7</v>
          </cell>
          <cell r="C103">
            <v>104353.175</v>
          </cell>
          <cell r="D103">
            <v>85440</v>
          </cell>
          <cell r="E103">
            <v>131205.4</v>
          </cell>
          <cell r="F103">
            <v>30</v>
          </cell>
          <cell r="G103">
            <v>420</v>
          </cell>
          <cell r="J103">
            <v>6056</v>
          </cell>
          <cell r="K103">
            <v>34565</v>
          </cell>
          <cell r="M103">
            <v>660</v>
          </cell>
          <cell r="O103">
            <v>210</v>
          </cell>
          <cell r="P103">
            <v>6056.9881399999867</v>
          </cell>
          <cell r="Q103">
            <v>5410</v>
          </cell>
          <cell r="R103">
            <v>100</v>
          </cell>
          <cell r="U103">
            <v>19590</v>
          </cell>
          <cell r="W103">
            <v>260</v>
          </cell>
          <cell r="X103">
            <v>280</v>
          </cell>
          <cell r="Z103">
            <v>1720</v>
          </cell>
          <cell r="AA103">
            <v>15432</v>
          </cell>
          <cell r="AB103">
            <v>0</v>
          </cell>
          <cell r="AC103">
            <v>30</v>
          </cell>
          <cell r="AD103">
            <v>0</v>
          </cell>
          <cell r="AE103">
            <v>450</v>
          </cell>
          <cell r="AF103">
            <v>0</v>
          </cell>
          <cell r="AG103">
            <v>4947.13</v>
          </cell>
          <cell r="AJ103">
            <v>100</v>
          </cell>
          <cell r="AK103">
            <v>1225450</v>
          </cell>
          <cell r="AL103">
            <v>1290</v>
          </cell>
          <cell r="AM103">
            <v>6252.462661417323</v>
          </cell>
          <cell r="AN103">
            <v>98000</v>
          </cell>
          <cell r="AO103">
            <v>40</v>
          </cell>
          <cell r="AP103">
            <v>740</v>
          </cell>
          <cell r="AQ103">
            <v>10</v>
          </cell>
          <cell r="AR103">
            <v>30</v>
          </cell>
          <cell r="AT103">
            <v>460</v>
          </cell>
          <cell r="BC103">
            <v>1823320.8558014175</v>
          </cell>
        </row>
        <row r="104">
          <cell r="A104">
            <v>1936</v>
          </cell>
          <cell r="B104">
            <v>82351.7</v>
          </cell>
          <cell r="C104">
            <v>110759.15</v>
          </cell>
          <cell r="D104">
            <v>87900</v>
          </cell>
          <cell r="E104">
            <v>22399.1</v>
          </cell>
          <cell r="F104">
            <v>50</v>
          </cell>
          <cell r="G104">
            <v>460</v>
          </cell>
          <cell r="J104">
            <v>6920</v>
          </cell>
          <cell r="K104">
            <v>41042</v>
          </cell>
          <cell r="M104">
            <v>740</v>
          </cell>
          <cell r="O104">
            <v>440</v>
          </cell>
          <cell r="P104">
            <v>8001.8548899999878</v>
          </cell>
          <cell r="Q104">
            <v>6900</v>
          </cell>
          <cell r="R104">
            <v>170</v>
          </cell>
          <cell r="U104">
            <v>25140</v>
          </cell>
          <cell r="W104">
            <v>229.99999999999997</v>
          </cell>
          <cell r="X104">
            <v>190</v>
          </cell>
          <cell r="Z104">
            <v>2280</v>
          </cell>
          <cell r="AA104">
            <v>16865</v>
          </cell>
          <cell r="AB104">
            <v>0</v>
          </cell>
          <cell r="AC104">
            <v>20</v>
          </cell>
          <cell r="AD104">
            <v>100</v>
          </cell>
          <cell r="AE104">
            <v>348</v>
          </cell>
          <cell r="AF104">
            <v>0</v>
          </cell>
          <cell r="AG104">
            <v>7099.5609999999997</v>
          </cell>
          <cell r="AJ104">
            <v>40</v>
          </cell>
          <cell r="AK104">
            <v>1100590</v>
          </cell>
          <cell r="AL104">
            <v>7770</v>
          </cell>
          <cell r="AM104">
            <v>6769.9752283464568</v>
          </cell>
          <cell r="AN104">
            <v>149760</v>
          </cell>
          <cell r="AO104">
            <v>20</v>
          </cell>
          <cell r="AP104">
            <v>730</v>
          </cell>
          <cell r="AQ104">
            <v>20</v>
          </cell>
          <cell r="AR104">
            <v>40</v>
          </cell>
          <cell r="AT104">
            <v>0</v>
          </cell>
          <cell r="BC104">
            <v>1686288.3411183464</v>
          </cell>
        </row>
        <row r="105">
          <cell r="A105">
            <v>1937</v>
          </cell>
          <cell r="B105">
            <v>85972.1</v>
          </cell>
          <cell r="C105">
            <v>158207.92499999999</v>
          </cell>
          <cell r="D105">
            <v>79870</v>
          </cell>
          <cell r="E105">
            <v>24517.9</v>
          </cell>
          <cell r="F105">
            <v>80</v>
          </cell>
          <cell r="G105">
            <v>420</v>
          </cell>
          <cell r="J105">
            <v>7730</v>
          </cell>
          <cell r="K105">
            <v>46004</v>
          </cell>
          <cell r="M105">
            <v>890</v>
          </cell>
          <cell r="O105">
            <v>1190</v>
          </cell>
          <cell r="P105">
            <v>8154.2568099999917</v>
          </cell>
          <cell r="Q105">
            <v>7260</v>
          </cell>
          <cell r="R105">
            <v>30</v>
          </cell>
          <cell r="U105">
            <v>38290</v>
          </cell>
          <cell r="W105">
            <v>250</v>
          </cell>
          <cell r="X105">
            <v>170</v>
          </cell>
          <cell r="Z105">
            <v>1660</v>
          </cell>
          <cell r="AA105">
            <v>18583</v>
          </cell>
          <cell r="AB105">
            <v>0</v>
          </cell>
          <cell r="AC105">
            <v>20</v>
          </cell>
          <cell r="AD105">
            <v>280</v>
          </cell>
          <cell r="AE105">
            <v>530</v>
          </cell>
          <cell r="AF105">
            <v>10</v>
          </cell>
          <cell r="AG105">
            <v>13311.739</v>
          </cell>
          <cell r="AJ105">
            <v>60</v>
          </cell>
          <cell r="AK105">
            <v>1228380</v>
          </cell>
          <cell r="AL105">
            <v>4800</v>
          </cell>
          <cell r="AM105">
            <v>8024.7855590551189</v>
          </cell>
          <cell r="AN105">
            <v>109460</v>
          </cell>
          <cell r="AO105">
            <v>20</v>
          </cell>
          <cell r="AP105">
            <v>690</v>
          </cell>
          <cell r="AQ105">
            <v>10</v>
          </cell>
          <cell r="AR105">
            <v>20</v>
          </cell>
          <cell r="AT105">
            <v>0</v>
          </cell>
          <cell r="BC105">
            <v>1844995.7063690552</v>
          </cell>
        </row>
        <row r="106">
          <cell r="A106">
            <v>1938</v>
          </cell>
          <cell r="B106">
            <v>102873.5</v>
          </cell>
          <cell r="C106">
            <v>167502.0625</v>
          </cell>
          <cell r="D106">
            <v>83290</v>
          </cell>
          <cell r="E106">
            <v>20636.599999999999</v>
          </cell>
          <cell r="F106">
            <v>50</v>
          </cell>
          <cell r="G106">
            <v>1750</v>
          </cell>
          <cell r="J106">
            <v>5830</v>
          </cell>
          <cell r="K106">
            <v>43955</v>
          </cell>
          <cell r="M106">
            <v>560</v>
          </cell>
          <cell r="O106">
            <v>1010</v>
          </cell>
          <cell r="P106">
            <v>0</v>
          </cell>
          <cell r="Q106">
            <v>4690</v>
          </cell>
          <cell r="R106">
            <v>20</v>
          </cell>
          <cell r="U106">
            <v>40290</v>
          </cell>
          <cell r="W106">
            <v>1240</v>
          </cell>
          <cell r="X106">
            <v>0</v>
          </cell>
          <cell r="Z106">
            <v>2703</v>
          </cell>
          <cell r="AA106">
            <v>17716</v>
          </cell>
          <cell r="AB106">
            <v>0</v>
          </cell>
          <cell r="AC106">
            <v>10</v>
          </cell>
          <cell r="AD106">
            <v>250</v>
          </cell>
          <cell r="AE106">
            <v>402</v>
          </cell>
          <cell r="AF106">
            <v>10</v>
          </cell>
          <cell r="AG106">
            <v>11757.897000000001</v>
          </cell>
          <cell r="AJ106">
            <v>10</v>
          </cell>
          <cell r="AK106">
            <v>1688250</v>
          </cell>
          <cell r="AL106">
            <v>2760</v>
          </cell>
          <cell r="AM106">
            <v>8870.8165039370087</v>
          </cell>
          <cell r="AN106">
            <v>128510</v>
          </cell>
          <cell r="AO106">
            <v>120</v>
          </cell>
          <cell r="AP106">
            <v>800</v>
          </cell>
          <cell r="AQ106">
            <v>10</v>
          </cell>
          <cell r="AR106">
            <v>40</v>
          </cell>
          <cell r="AT106">
            <v>0</v>
          </cell>
          <cell r="BC106">
            <v>2336006.8760039369</v>
          </cell>
        </row>
        <row r="107">
          <cell r="A107">
            <v>1939</v>
          </cell>
          <cell r="B107">
            <v>91620</v>
          </cell>
          <cell r="C107">
            <v>148138.82500000001</v>
          </cell>
          <cell r="D107">
            <v>99230</v>
          </cell>
          <cell r="E107">
            <v>26270</v>
          </cell>
          <cell r="G107">
            <v>1860</v>
          </cell>
          <cell r="J107">
            <v>3879.9999999999995</v>
          </cell>
          <cell r="K107">
            <v>42974</v>
          </cell>
          <cell r="L107">
            <v>40</v>
          </cell>
          <cell r="M107">
            <v>190</v>
          </cell>
          <cell r="O107">
            <v>4920</v>
          </cell>
          <cell r="P107">
            <v>380</v>
          </cell>
          <cell r="Q107">
            <v>9680</v>
          </cell>
          <cell r="R107">
            <v>19260</v>
          </cell>
          <cell r="U107">
            <v>24490</v>
          </cell>
          <cell r="W107">
            <v>13140</v>
          </cell>
          <cell r="X107">
            <v>0</v>
          </cell>
          <cell r="Z107">
            <v>10200</v>
          </cell>
          <cell r="AA107">
            <v>16862</v>
          </cell>
          <cell r="AB107">
            <v>0</v>
          </cell>
          <cell r="AC107">
            <v>10</v>
          </cell>
          <cell r="AD107">
            <v>330</v>
          </cell>
          <cell r="AE107">
            <v>506</v>
          </cell>
          <cell r="AF107">
            <v>10</v>
          </cell>
          <cell r="AG107">
            <v>983.43899999999996</v>
          </cell>
          <cell r="AJ107">
            <v>0</v>
          </cell>
          <cell r="AK107">
            <v>1249650</v>
          </cell>
          <cell r="AL107">
            <v>15300</v>
          </cell>
          <cell r="AM107">
            <v>12926.669102362204</v>
          </cell>
          <cell r="AN107">
            <v>99130</v>
          </cell>
          <cell r="AO107">
            <v>1130</v>
          </cell>
          <cell r="AP107">
            <v>0</v>
          </cell>
          <cell r="AQ107">
            <v>0</v>
          </cell>
          <cell r="AR107">
            <v>40</v>
          </cell>
          <cell r="BC107">
            <v>1896200.9331023621</v>
          </cell>
        </row>
        <row r="108">
          <cell r="A108">
            <v>1940</v>
          </cell>
          <cell r="B108">
            <v>48240</v>
          </cell>
          <cell r="C108">
            <v>169815.47500000001</v>
          </cell>
          <cell r="D108">
            <v>70060</v>
          </cell>
          <cell r="E108">
            <v>43908.800000000003</v>
          </cell>
          <cell r="G108">
            <v>910</v>
          </cell>
          <cell r="J108">
            <v>1889.9999999999998</v>
          </cell>
          <cell r="K108">
            <v>22720</v>
          </cell>
          <cell r="L108">
            <v>40</v>
          </cell>
          <cell r="M108">
            <v>50</v>
          </cell>
          <cell r="O108">
            <v>3130</v>
          </cell>
          <cell r="P108">
            <v>460</v>
          </cell>
          <cell r="Q108">
            <v>8110</v>
          </cell>
          <cell r="R108">
            <v>38440</v>
          </cell>
          <cell r="U108">
            <v>13690</v>
          </cell>
          <cell r="W108">
            <v>9360</v>
          </cell>
          <cell r="X108">
            <v>0</v>
          </cell>
          <cell r="Z108">
            <v>12153.737142857144</v>
          </cell>
          <cell r="AA108">
            <v>16456</v>
          </cell>
          <cell r="AB108">
            <v>0</v>
          </cell>
          <cell r="AC108">
            <v>20</v>
          </cell>
          <cell r="AD108">
            <v>1510</v>
          </cell>
          <cell r="AE108">
            <v>688</v>
          </cell>
          <cell r="AF108">
            <v>0</v>
          </cell>
          <cell r="AG108">
            <v>1247.509</v>
          </cell>
          <cell r="AJ108">
            <v>90</v>
          </cell>
          <cell r="AK108">
            <v>839140</v>
          </cell>
          <cell r="AL108">
            <v>6820</v>
          </cell>
          <cell r="AM108">
            <v>7680.7456535433075</v>
          </cell>
          <cell r="AN108">
            <v>64560</v>
          </cell>
          <cell r="AO108">
            <v>0</v>
          </cell>
          <cell r="AP108">
            <v>20</v>
          </cell>
          <cell r="AQ108">
            <v>20</v>
          </cell>
          <cell r="AR108">
            <v>50</v>
          </cell>
          <cell r="BC108">
            <v>1383230.2667964005</v>
          </cell>
        </row>
        <row r="109">
          <cell r="A109">
            <v>1941</v>
          </cell>
          <cell r="B109">
            <v>164620</v>
          </cell>
          <cell r="C109">
            <v>183581.52500000002</v>
          </cell>
          <cell r="D109">
            <v>60060</v>
          </cell>
          <cell r="E109">
            <v>22113.4</v>
          </cell>
          <cell r="G109">
            <v>300</v>
          </cell>
          <cell r="J109">
            <v>2950</v>
          </cell>
          <cell r="K109">
            <v>5010</v>
          </cell>
          <cell r="L109">
            <v>90</v>
          </cell>
          <cell r="M109">
            <v>0</v>
          </cell>
          <cell r="O109">
            <v>9450</v>
          </cell>
          <cell r="P109">
            <v>480</v>
          </cell>
          <cell r="Q109">
            <v>7290</v>
          </cell>
          <cell r="R109">
            <v>13940</v>
          </cell>
          <cell r="U109">
            <v>14710</v>
          </cell>
          <cell r="W109">
            <v>0</v>
          </cell>
          <cell r="X109">
            <v>0</v>
          </cell>
          <cell r="Z109">
            <v>6679.5428571428565</v>
          </cell>
          <cell r="AA109">
            <v>7537</v>
          </cell>
          <cell r="AB109">
            <v>0</v>
          </cell>
          <cell r="AC109">
            <v>30</v>
          </cell>
          <cell r="AD109">
            <v>2890</v>
          </cell>
          <cell r="AE109">
            <v>1330</v>
          </cell>
          <cell r="AF109">
            <v>10</v>
          </cell>
          <cell r="AG109">
            <v>1575.577</v>
          </cell>
          <cell r="AJ109">
            <v>150</v>
          </cell>
          <cell r="AK109">
            <v>903330</v>
          </cell>
          <cell r="AL109">
            <v>4900</v>
          </cell>
          <cell r="AM109">
            <v>4576.2980787401575</v>
          </cell>
          <cell r="AN109">
            <v>78340</v>
          </cell>
          <cell r="AO109">
            <v>0</v>
          </cell>
          <cell r="AP109">
            <v>20</v>
          </cell>
          <cell r="AQ109">
            <v>50</v>
          </cell>
          <cell r="AR109">
            <v>30</v>
          </cell>
          <cell r="BC109">
            <v>1497503.3429358832</v>
          </cell>
        </row>
        <row r="110">
          <cell r="A110">
            <v>1942</v>
          </cell>
          <cell r="B110">
            <v>158860</v>
          </cell>
          <cell r="C110">
            <v>130021.1875</v>
          </cell>
          <cell r="D110">
            <v>79090</v>
          </cell>
          <cell r="E110">
            <v>28443.97</v>
          </cell>
          <cell r="G110">
            <v>0</v>
          </cell>
          <cell r="J110">
            <v>2050</v>
          </cell>
          <cell r="K110">
            <v>1200</v>
          </cell>
          <cell r="L110">
            <v>20</v>
          </cell>
          <cell r="M110">
            <v>0</v>
          </cell>
          <cell r="O110">
            <v>2400</v>
          </cell>
          <cell r="P110">
            <v>170</v>
          </cell>
          <cell r="Q110">
            <v>3190</v>
          </cell>
          <cell r="R110">
            <v>17400</v>
          </cell>
          <cell r="U110">
            <v>6690</v>
          </cell>
          <cell r="W110">
            <v>380</v>
          </cell>
          <cell r="X110">
            <v>0</v>
          </cell>
          <cell r="Z110">
            <v>5616.4114285714286</v>
          </cell>
          <cell r="AA110">
            <v>6336</v>
          </cell>
          <cell r="AB110">
            <v>0</v>
          </cell>
          <cell r="AC110">
            <v>30</v>
          </cell>
          <cell r="AD110">
            <v>2900</v>
          </cell>
          <cell r="AE110">
            <v>1364</v>
          </cell>
          <cell r="AF110">
            <v>0</v>
          </cell>
          <cell r="AG110">
            <v>1503.6489999999999</v>
          </cell>
          <cell r="AJ110">
            <v>170</v>
          </cell>
          <cell r="AK110">
            <v>428910</v>
          </cell>
          <cell r="AL110">
            <v>180</v>
          </cell>
          <cell r="AM110">
            <v>4892.5028031496058</v>
          </cell>
          <cell r="AN110">
            <v>27290</v>
          </cell>
          <cell r="AO110">
            <v>0</v>
          </cell>
          <cell r="AP110">
            <v>40</v>
          </cell>
          <cell r="AQ110">
            <v>10</v>
          </cell>
          <cell r="BC110">
            <v>909607.72073172103</v>
          </cell>
        </row>
        <row r="111">
          <cell r="A111">
            <v>1943</v>
          </cell>
          <cell r="B111">
            <v>194190</v>
          </cell>
          <cell r="C111">
            <v>41218</v>
          </cell>
          <cell r="D111">
            <v>62530</v>
          </cell>
          <cell r="E111">
            <v>59738.61</v>
          </cell>
          <cell r="G111">
            <v>10</v>
          </cell>
          <cell r="J111">
            <v>5520</v>
          </cell>
          <cell r="K111">
            <v>0</v>
          </cell>
          <cell r="M111">
            <v>0</v>
          </cell>
          <cell r="O111">
            <v>790</v>
          </cell>
          <cell r="P111">
            <v>70</v>
          </cell>
          <cell r="Q111">
            <v>4160</v>
          </cell>
          <cell r="R111">
            <v>13000</v>
          </cell>
          <cell r="U111">
            <v>19560</v>
          </cell>
          <cell r="W111">
            <v>110</v>
          </cell>
          <cell r="X111">
            <v>0</v>
          </cell>
          <cell r="Z111">
            <v>7591.1314285714288</v>
          </cell>
          <cell r="AA111">
            <v>3714</v>
          </cell>
          <cell r="AB111">
            <v>0</v>
          </cell>
          <cell r="AC111">
            <v>80</v>
          </cell>
          <cell r="AD111">
            <v>1900</v>
          </cell>
          <cell r="AE111">
            <v>1762</v>
          </cell>
          <cell r="AF111">
            <v>0</v>
          </cell>
          <cell r="AG111">
            <v>2419.7530000000002</v>
          </cell>
          <cell r="AJ111">
            <v>210</v>
          </cell>
          <cell r="AK111">
            <v>40910</v>
          </cell>
          <cell r="AL111">
            <v>0</v>
          </cell>
          <cell r="AM111">
            <v>6142.9091811023618</v>
          </cell>
          <cell r="AN111">
            <v>21792.5</v>
          </cell>
          <cell r="AO111">
            <v>870</v>
          </cell>
          <cell r="AP111">
            <v>70</v>
          </cell>
          <cell r="AQ111">
            <v>40</v>
          </cell>
          <cell r="BC111">
            <v>488768.90360967378</v>
          </cell>
        </row>
        <row r="112">
          <cell r="A112">
            <v>1944</v>
          </cell>
          <cell r="B112">
            <v>93550</v>
          </cell>
          <cell r="C112">
            <v>38003.35833333333</v>
          </cell>
          <cell r="D112">
            <v>48600</v>
          </cell>
          <cell r="E112">
            <v>76209.76999999999</v>
          </cell>
          <cell r="G112">
            <v>90</v>
          </cell>
          <cell r="J112">
            <v>1380</v>
          </cell>
          <cell r="K112">
            <v>0</v>
          </cell>
          <cell r="M112">
            <v>0</v>
          </cell>
          <cell r="O112">
            <v>3770</v>
          </cell>
          <cell r="P112">
            <v>70</v>
          </cell>
          <cell r="Q112">
            <v>3170</v>
          </cell>
          <cell r="R112">
            <v>990</v>
          </cell>
          <cell r="U112">
            <v>2440</v>
          </cell>
          <cell r="W112">
            <v>70</v>
          </cell>
          <cell r="X112">
            <v>0</v>
          </cell>
          <cell r="Z112">
            <v>799.68</v>
          </cell>
          <cell r="AA112">
            <v>5662</v>
          </cell>
          <cell r="AB112">
            <v>0</v>
          </cell>
          <cell r="AC112">
            <v>270</v>
          </cell>
          <cell r="AD112">
            <v>1080</v>
          </cell>
          <cell r="AE112">
            <v>2776</v>
          </cell>
          <cell r="AF112">
            <v>0</v>
          </cell>
          <cell r="AG112">
            <v>3939.4540000000002</v>
          </cell>
          <cell r="AJ112">
            <v>230</v>
          </cell>
          <cell r="AK112">
            <v>61220</v>
          </cell>
          <cell r="AL112">
            <v>250</v>
          </cell>
          <cell r="AM112">
            <v>8473.2371811023622</v>
          </cell>
          <cell r="AN112">
            <v>16295</v>
          </cell>
          <cell r="AO112">
            <v>0</v>
          </cell>
          <cell r="AP112">
            <v>0</v>
          </cell>
          <cell r="AQ112">
            <v>60</v>
          </cell>
          <cell r="BC112">
            <v>369708.49951443565</v>
          </cell>
        </row>
        <row r="113">
          <cell r="A113">
            <v>1945</v>
          </cell>
          <cell r="B113">
            <v>76560</v>
          </cell>
          <cell r="C113">
            <v>34898.34166666666</v>
          </cell>
          <cell r="D113">
            <v>56930</v>
          </cell>
          <cell r="E113">
            <v>43560.130000000005</v>
          </cell>
          <cell r="F113">
            <v>100</v>
          </cell>
          <cell r="G113">
            <v>10</v>
          </cell>
          <cell r="J113">
            <v>1380</v>
          </cell>
          <cell r="K113">
            <v>10</v>
          </cell>
          <cell r="M113">
            <v>0</v>
          </cell>
          <cell r="O113">
            <v>440</v>
          </cell>
          <cell r="P113">
            <v>400</v>
          </cell>
          <cell r="Q113">
            <v>3880</v>
          </cell>
          <cell r="R113">
            <v>2210</v>
          </cell>
          <cell r="U113">
            <v>50</v>
          </cell>
          <cell r="W113">
            <v>86</v>
          </cell>
          <cell r="X113">
            <v>0</v>
          </cell>
          <cell r="Z113">
            <v>526.90285714285721</v>
          </cell>
          <cell r="AA113">
            <v>7051</v>
          </cell>
          <cell r="AB113">
            <v>0</v>
          </cell>
          <cell r="AC113">
            <v>300</v>
          </cell>
          <cell r="AD113">
            <v>1700</v>
          </cell>
          <cell r="AE113">
            <v>1815</v>
          </cell>
          <cell r="AF113">
            <v>0</v>
          </cell>
          <cell r="AG113">
            <v>3855.2849999999999</v>
          </cell>
          <cell r="AJ113">
            <v>240</v>
          </cell>
          <cell r="AK113">
            <v>153720</v>
          </cell>
          <cell r="AL113">
            <v>20</v>
          </cell>
          <cell r="AM113">
            <v>12316.888913385825</v>
          </cell>
          <cell r="AN113">
            <v>10797.5</v>
          </cell>
          <cell r="AO113">
            <v>0</v>
          </cell>
          <cell r="AP113">
            <v>560</v>
          </cell>
          <cell r="AQ113">
            <v>0</v>
          </cell>
          <cell r="BC113">
            <v>413687.04843719536</v>
          </cell>
        </row>
        <row r="114">
          <cell r="A114">
            <v>1946</v>
          </cell>
          <cell r="B114">
            <v>72900</v>
          </cell>
          <cell r="C114">
            <v>32544.600000000002</v>
          </cell>
          <cell r="D114">
            <v>131200</v>
          </cell>
          <cell r="E114">
            <v>56488.239999999991</v>
          </cell>
          <cell r="F114">
            <v>100</v>
          </cell>
          <cell r="G114">
            <v>100</v>
          </cell>
          <cell r="J114">
            <v>10100</v>
          </cell>
          <cell r="K114">
            <v>700</v>
          </cell>
          <cell r="O114">
            <v>1100</v>
          </cell>
          <cell r="P114">
            <v>600</v>
          </cell>
          <cell r="Q114">
            <v>3900</v>
          </cell>
          <cell r="R114">
            <v>3700</v>
          </cell>
          <cell r="U114">
            <v>12900</v>
          </cell>
          <cell r="W114">
            <v>102</v>
          </cell>
          <cell r="X114">
            <v>1936.7067137809188</v>
          </cell>
          <cell r="Z114">
            <v>3870.1714285714288</v>
          </cell>
          <cell r="AA114">
            <v>8112</v>
          </cell>
          <cell r="AB114">
            <v>0</v>
          </cell>
          <cell r="AC114">
            <v>100</v>
          </cell>
          <cell r="AD114">
            <v>2300</v>
          </cell>
          <cell r="AE114">
            <v>1951</v>
          </cell>
          <cell r="AG114">
            <v>8300</v>
          </cell>
          <cell r="AJ114">
            <v>140</v>
          </cell>
          <cell r="AK114">
            <v>996500</v>
          </cell>
          <cell r="AL114">
            <v>2700</v>
          </cell>
          <cell r="AM114">
            <v>13974</v>
          </cell>
          <cell r="AN114">
            <v>5300</v>
          </cell>
          <cell r="AO114">
            <v>300</v>
          </cell>
          <cell r="AP114">
            <v>390</v>
          </cell>
          <cell r="BC114">
            <v>1372308.7181423523</v>
          </cell>
        </row>
        <row r="115">
          <cell r="A115">
            <v>1947</v>
          </cell>
          <cell r="B115">
            <v>55200</v>
          </cell>
          <cell r="C115">
            <v>49233.537499999999</v>
          </cell>
          <cell r="D115">
            <v>82700</v>
          </cell>
          <cell r="E115">
            <v>36110.97</v>
          </cell>
          <cell r="F115">
            <v>100</v>
          </cell>
          <cell r="G115">
            <v>500</v>
          </cell>
          <cell r="J115">
            <v>5900</v>
          </cell>
          <cell r="K115">
            <v>16400</v>
          </cell>
          <cell r="O115">
            <v>2300</v>
          </cell>
          <cell r="P115">
            <v>1300</v>
          </cell>
          <cell r="Q115">
            <v>5400</v>
          </cell>
          <cell r="R115">
            <v>1200</v>
          </cell>
          <cell r="U115">
            <v>7700</v>
          </cell>
          <cell r="W115">
            <v>118</v>
          </cell>
          <cell r="X115">
            <v>1991.8162544169609</v>
          </cell>
          <cell r="Z115">
            <v>2074.9714285714285</v>
          </cell>
          <cell r="AA115">
            <v>12368</v>
          </cell>
          <cell r="AB115">
            <v>0</v>
          </cell>
          <cell r="AC115">
            <v>100</v>
          </cell>
          <cell r="AD115">
            <v>1400</v>
          </cell>
          <cell r="AE115">
            <v>896</v>
          </cell>
          <cell r="AG115">
            <v>6500</v>
          </cell>
          <cell r="AJ115">
            <v>153.33333333333334</v>
          </cell>
          <cell r="AK115">
            <v>765900</v>
          </cell>
          <cell r="AL115">
            <v>6000</v>
          </cell>
          <cell r="AM115">
            <v>15629.834551181102</v>
          </cell>
          <cell r="AN115">
            <v>12200</v>
          </cell>
          <cell r="AO115">
            <v>1100</v>
          </cell>
          <cell r="AP115">
            <v>410</v>
          </cell>
          <cell r="BC115">
            <v>1090886.4630675029</v>
          </cell>
        </row>
        <row r="116">
          <cell r="A116">
            <v>1948</v>
          </cell>
          <cell r="B116">
            <v>62000</v>
          </cell>
          <cell r="C116">
            <v>63900.137500000004</v>
          </cell>
          <cell r="D116">
            <v>99900</v>
          </cell>
          <cell r="E116">
            <v>83085.210000000006</v>
          </cell>
          <cell r="F116">
            <v>100</v>
          </cell>
          <cell r="G116">
            <v>600</v>
          </cell>
          <cell r="J116">
            <v>1700</v>
          </cell>
          <cell r="K116">
            <v>32000</v>
          </cell>
          <cell r="O116">
            <v>3600</v>
          </cell>
          <cell r="P116">
            <v>1200</v>
          </cell>
          <cell r="Q116">
            <v>7000</v>
          </cell>
          <cell r="R116">
            <v>1133.3333333333333</v>
          </cell>
          <cell r="U116">
            <v>5050</v>
          </cell>
          <cell r="W116">
            <v>134</v>
          </cell>
          <cell r="X116">
            <v>2046.9257950530032</v>
          </cell>
          <cell r="Z116">
            <v>17500</v>
          </cell>
          <cell r="AA116">
            <v>12221</v>
          </cell>
          <cell r="AB116">
            <v>0</v>
          </cell>
          <cell r="AC116">
            <v>100</v>
          </cell>
          <cell r="AD116">
            <v>900</v>
          </cell>
          <cell r="AE116">
            <v>944</v>
          </cell>
          <cell r="AG116">
            <v>6100</v>
          </cell>
          <cell r="AJ116">
            <v>166.66666666666669</v>
          </cell>
          <cell r="AK116">
            <v>996600</v>
          </cell>
          <cell r="AL116">
            <v>4700</v>
          </cell>
          <cell r="AM116">
            <v>16308.469464566928</v>
          </cell>
          <cell r="AN116">
            <v>14100</v>
          </cell>
          <cell r="AO116">
            <v>100</v>
          </cell>
          <cell r="AR116">
            <v>100</v>
          </cell>
          <cell r="AW116">
            <v>200</v>
          </cell>
          <cell r="AX116">
            <v>600</v>
          </cell>
          <cell r="BC116">
            <v>1434089.7427596201</v>
          </cell>
        </row>
        <row r="117">
          <cell r="A117">
            <v>1949</v>
          </cell>
          <cell r="B117">
            <v>74400</v>
          </cell>
          <cell r="C117">
            <v>69021.925000000003</v>
          </cell>
          <cell r="D117">
            <v>117000</v>
          </cell>
          <cell r="E117">
            <v>136990.96000000002</v>
          </cell>
          <cell r="F117">
            <v>100</v>
          </cell>
          <cell r="G117">
            <v>200</v>
          </cell>
          <cell r="J117">
            <v>1450</v>
          </cell>
          <cell r="K117">
            <v>37900</v>
          </cell>
          <cell r="M117">
            <v>100</v>
          </cell>
          <cell r="O117">
            <v>4200</v>
          </cell>
          <cell r="P117">
            <v>2800</v>
          </cell>
          <cell r="Q117">
            <v>6100</v>
          </cell>
          <cell r="R117">
            <v>1066.6666666666665</v>
          </cell>
          <cell r="U117">
            <v>2400</v>
          </cell>
          <cell r="W117">
            <v>150</v>
          </cell>
          <cell r="X117">
            <v>2102.035335689045</v>
          </cell>
          <cell r="Z117">
            <v>14900</v>
          </cell>
          <cell r="AA117">
            <v>8535</v>
          </cell>
          <cell r="AB117">
            <v>0</v>
          </cell>
          <cell r="AC117">
            <v>100</v>
          </cell>
          <cell r="AD117">
            <v>800</v>
          </cell>
          <cell r="AE117">
            <v>210</v>
          </cell>
          <cell r="AG117">
            <v>19980.563999999998</v>
          </cell>
          <cell r="AJ117">
            <v>180.00000000000003</v>
          </cell>
          <cell r="AK117">
            <v>890300</v>
          </cell>
          <cell r="AL117">
            <v>5200</v>
          </cell>
          <cell r="AM117">
            <v>8848.5171968503928</v>
          </cell>
          <cell r="AN117">
            <v>48100</v>
          </cell>
          <cell r="AO117">
            <v>0</v>
          </cell>
          <cell r="AP117">
            <v>300</v>
          </cell>
          <cell r="AR117">
            <v>100</v>
          </cell>
          <cell r="AW117">
            <v>100</v>
          </cell>
          <cell r="AX117">
            <v>400</v>
          </cell>
          <cell r="BC117">
            <v>1454035.6681992062</v>
          </cell>
        </row>
        <row r="118">
          <cell r="A118">
            <v>1950</v>
          </cell>
          <cell r="B118">
            <v>98200</v>
          </cell>
          <cell r="C118">
            <v>56953.425000000003</v>
          </cell>
          <cell r="D118">
            <v>100900</v>
          </cell>
          <cell r="E118">
            <v>88566.87999999999</v>
          </cell>
          <cell r="F118">
            <v>12200</v>
          </cell>
          <cell r="G118">
            <v>100</v>
          </cell>
          <cell r="J118">
            <v>3609</v>
          </cell>
          <cell r="K118">
            <v>18800</v>
          </cell>
          <cell r="L118">
            <v>100</v>
          </cell>
          <cell r="M118">
            <v>400</v>
          </cell>
          <cell r="O118">
            <v>2800</v>
          </cell>
          <cell r="P118">
            <v>3000</v>
          </cell>
          <cell r="Q118">
            <v>5800</v>
          </cell>
          <cell r="R118">
            <v>999.99999999999989</v>
          </cell>
          <cell r="U118">
            <v>11400</v>
          </cell>
          <cell r="W118">
            <v>166</v>
          </cell>
          <cell r="X118">
            <v>2157.1448763250874</v>
          </cell>
          <cell r="Z118">
            <v>18400</v>
          </cell>
          <cell r="AA118">
            <v>5009</v>
          </cell>
          <cell r="AB118">
            <v>0</v>
          </cell>
          <cell r="AD118">
            <v>700</v>
          </cell>
          <cell r="AE118">
            <v>215</v>
          </cell>
          <cell r="AG118">
            <v>3230.3292000000001</v>
          </cell>
          <cell r="AJ118">
            <v>193.33333333333337</v>
          </cell>
          <cell r="AK118">
            <v>1230000</v>
          </cell>
          <cell r="AL118">
            <v>6400</v>
          </cell>
          <cell r="AM118">
            <v>10596.157795275591</v>
          </cell>
          <cell r="AN118">
            <v>41200</v>
          </cell>
          <cell r="AO118">
            <v>600</v>
          </cell>
          <cell r="AP118">
            <v>300</v>
          </cell>
          <cell r="AR118">
            <v>100</v>
          </cell>
          <cell r="AW118">
            <v>100</v>
          </cell>
          <cell r="AX118">
            <v>1900</v>
          </cell>
          <cell r="BC118">
            <v>1725096.2702049338</v>
          </cell>
        </row>
        <row r="119">
          <cell r="A119">
            <v>1951</v>
          </cell>
          <cell r="B119">
            <v>134500</v>
          </cell>
          <cell r="C119">
            <v>97724.044999999998</v>
          </cell>
          <cell r="D119">
            <v>121200</v>
          </cell>
          <cell r="E119">
            <v>94595.92</v>
          </cell>
          <cell r="F119">
            <v>3300</v>
          </cell>
          <cell r="G119">
            <v>400</v>
          </cell>
          <cell r="J119">
            <v>5985</v>
          </cell>
          <cell r="K119">
            <v>22100</v>
          </cell>
          <cell r="M119">
            <v>200</v>
          </cell>
          <cell r="O119">
            <v>1000</v>
          </cell>
          <cell r="P119">
            <v>2500</v>
          </cell>
          <cell r="Q119">
            <v>13700</v>
          </cell>
          <cell r="R119">
            <v>1000</v>
          </cell>
          <cell r="U119">
            <v>7000</v>
          </cell>
          <cell r="W119">
            <v>182</v>
          </cell>
          <cell r="X119">
            <v>2212.2544169611297</v>
          </cell>
          <cell r="Z119">
            <v>15400</v>
          </cell>
          <cell r="AA119">
            <v>5557</v>
          </cell>
          <cell r="AB119">
            <v>0</v>
          </cell>
          <cell r="AD119">
            <v>600</v>
          </cell>
          <cell r="AE119">
            <v>117</v>
          </cell>
          <cell r="AG119">
            <v>8400</v>
          </cell>
          <cell r="AJ119">
            <v>206.66666666666671</v>
          </cell>
          <cell r="AK119">
            <v>1000300</v>
          </cell>
          <cell r="AL119">
            <v>28000</v>
          </cell>
          <cell r="AM119">
            <v>13661.217259842519</v>
          </cell>
          <cell r="AN119">
            <v>49000</v>
          </cell>
          <cell r="AO119">
            <v>300</v>
          </cell>
          <cell r="AP119">
            <v>400</v>
          </cell>
          <cell r="AR119">
            <v>100</v>
          </cell>
          <cell r="AW119">
            <v>200</v>
          </cell>
          <cell r="BC119">
            <v>1629841.10334347</v>
          </cell>
        </row>
        <row r="120">
          <cell r="A120">
            <v>1952</v>
          </cell>
          <cell r="B120">
            <v>147900</v>
          </cell>
          <cell r="C120">
            <v>121747.19599999998</v>
          </cell>
          <cell r="D120">
            <v>113600</v>
          </cell>
          <cell r="E120">
            <v>89175</v>
          </cell>
          <cell r="F120">
            <v>1500</v>
          </cell>
          <cell r="G120">
            <v>1400</v>
          </cell>
          <cell r="J120">
            <v>3900</v>
          </cell>
          <cell r="K120">
            <v>18700</v>
          </cell>
          <cell r="L120">
            <v>100</v>
          </cell>
          <cell r="M120">
            <v>200</v>
          </cell>
          <cell r="O120">
            <v>1400</v>
          </cell>
          <cell r="P120">
            <v>2500</v>
          </cell>
          <cell r="Q120">
            <v>11700</v>
          </cell>
          <cell r="R120">
            <v>500</v>
          </cell>
          <cell r="U120">
            <v>4000</v>
          </cell>
          <cell r="W120">
            <v>200</v>
          </cell>
          <cell r="X120">
            <v>2267.3639575971733</v>
          </cell>
          <cell r="Z120">
            <v>7000</v>
          </cell>
          <cell r="AA120">
            <v>5275</v>
          </cell>
          <cell r="AB120">
            <v>0</v>
          </cell>
          <cell r="AD120">
            <v>600</v>
          </cell>
          <cell r="AE120">
            <v>40</v>
          </cell>
          <cell r="AG120">
            <v>3300</v>
          </cell>
          <cell r="AJ120">
            <v>220.00000000000006</v>
          </cell>
          <cell r="AK120">
            <v>1168600</v>
          </cell>
          <cell r="AL120">
            <v>30600</v>
          </cell>
          <cell r="AM120">
            <v>11725.0911496063</v>
          </cell>
          <cell r="AN120">
            <v>38200</v>
          </cell>
          <cell r="AO120">
            <v>220</v>
          </cell>
          <cell r="AP120">
            <v>300</v>
          </cell>
          <cell r="AR120">
            <v>100</v>
          </cell>
          <cell r="AT120">
            <v>100</v>
          </cell>
          <cell r="AX120">
            <v>100</v>
          </cell>
          <cell r="BC120">
            <v>1787169.6511072034</v>
          </cell>
        </row>
        <row r="121">
          <cell r="A121">
            <v>1953</v>
          </cell>
          <cell r="B121">
            <v>167900</v>
          </cell>
          <cell r="C121">
            <v>116124.08</v>
          </cell>
          <cell r="D121">
            <v>106700</v>
          </cell>
          <cell r="E121">
            <v>103058</v>
          </cell>
          <cell r="F121">
            <v>1600</v>
          </cell>
          <cell r="G121">
            <v>500</v>
          </cell>
          <cell r="J121">
            <v>5100</v>
          </cell>
          <cell r="K121">
            <v>25700</v>
          </cell>
          <cell r="L121">
            <v>100</v>
          </cell>
          <cell r="M121">
            <v>200</v>
          </cell>
          <cell r="O121">
            <v>1900</v>
          </cell>
          <cell r="P121">
            <v>2700</v>
          </cell>
          <cell r="Q121">
            <v>9600</v>
          </cell>
          <cell r="R121">
            <v>500</v>
          </cell>
          <cell r="U121">
            <v>4000</v>
          </cell>
          <cell r="W121">
            <v>970</v>
          </cell>
          <cell r="X121">
            <v>2905.0600706713781</v>
          </cell>
          <cell r="Z121">
            <v>9900</v>
          </cell>
          <cell r="AA121">
            <v>5302</v>
          </cell>
          <cell r="AB121">
            <v>0</v>
          </cell>
          <cell r="AD121">
            <v>700</v>
          </cell>
          <cell r="AE121">
            <v>57</v>
          </cell>
          <cell r="AG121">
            <v>2900</v>
          </cell>
          <cell r="AH121">
            <v>100</v>
          </cell>
          <cell r="AJ121">
            <v>233.3333333333334</v>
          </cell>
          <cell r="AK121">
            <v>1181100</v>
          </cell>
          <cell r="AL121">
            <v>24400</v>
          </cell>
          <cell r="AM121">
            <v>17157.103370078737</v>
          </cell>
          <cell r="AN121">
            <v>21900</v>
          </cell>
          <cell r="AO121">
            <v>140</v>
          </cell>
          <cell r="AP121">
            <v>200</v>
          </cell>
          <cell r="AR121">
            <v>100</v>
          </cell>
          <cell r="AX121">
            <v>100</v>
          </cell>
          <cell r="BC121">
            <v>1813846.5767740835</v>
          </cell>
        </row>
        <row r="122">
          <cell r="A122">
            <v>1954</v>
          </cell>
          <cell r="B122">
            <v>163900</v>
          </cell>
          <cell r="C122">
            <v>115812.59999999999</v>
          </cell>
          <cell r="D122">
            <v>129500</v>
          </cell>
          <cell r="E122">
            <v>154467.5</v>
          </cell>
          <cell r="F122">
            <v>1000</v>
          </cell>
          <cell r="G122">
            <v>2000</v>
          </cell>
          <cell r="J122">
            <v>7100</v>
          </cell>
          <cell r="K122">
            <v>28300</v>
          </cell>
          <cell r="M122">
            <v>700</v>
          </cell>
          <cell r="O122">
            <v>5700</v>
          </cell>
          <cell r="P122">
            <v>1200</v>
          </cell>
          <cell r="Q122">
            <v>8400</v>
          </cell>
          <cell r="R122">
            <v>700</v>
          </cell>
          <cell r="U122">
            <v>2800</v>
          </cell>
          <cell r="W122">
            <v>1740</v>
          </cell>
          <cell r="X122">
            <v>3259.3356890459363</v>
          </cell>
          <cell r="Z122">
            <v>16000</v>
          </cell>
          <cell r="AA122">
            <v>6340</v>
          </cell>
          <cell r="AB122">
            <v>0</v>
          </cell>
          <cell r="AD122">
            <v>600</v>
          </cell>
          <cell r="AE122">
            <v>109</v>
          </cell>
          <cell r="AG122">
            <v>12800</v>
          </cell>
          <cell r="AH122">
            <v>100</v>
          </cell>
          <cell r="AJ122">
            <v>246.66666666666674</v>
          </cell>
          <cell r="AK122">
            <v>1473100</v>
          </cell>
          <cell r="AL122">
            <v>62800</v>
          </cell>
          <cell r="AM122">
            <v>20116.622691292876</v>
          </cell>
          <cell r="AN122">
            <v>41100</v>
          </cell>
          <cell r="AO122">
            <v>170</v>
          </cell>
          <cell r="AP122">
            <v>400</v>
          </cell>
          <cell r="AR122">
            <v>0</v>
          </cell>
          <cell r="AX122">
            <v>100</v>
          </cell>
          <cell r="BC122">
            <v>2260561.7250470053</v>
          </cell>
        </row>
        <row r="123">
          <cell r="A123">
            <v>1955</v>
          </cell>
          <cell r="B123">
            <v>183100</v>
          </cell>
          <cell r="C123">
            <v>116593.2</v>
          </cell>
          <cell r="D123">
            <v>162700</v>
          </cell>
          <cell r="E123">
            <v>66732.032999999996</v>
          </cell>
          <cell r="F123">
            <v>2400</v>
          </cell>
          <cell r="G123">
            <v>1300</v>
          </cell>
          <cell r="J123">
            <v>7900</v>
          </cell>
          <cell r="K123">
            <v>28200</v>
          </cell>
          <cell r="M123">
            <v>200</v>
          </cell>
          <cell r="O123">
            <v>900</v>
          </cell>
          <cell r="P123">
            <v>3000</v>
          </cell>
          <cell r="Q123">
            <v>10400</v>
          </cell>
          <cell r="R123">
            <v>36600</v>
          </cell>
          <cell r="U123">
            <v>23600</v>
          </cell>
          <cell r="W123">
            <v>2500</v>
          </cell>
          <cell r="X123">
            <v>3330.190812720848</v>
          </cell>
          <cell r="Z123">
            <v>33425</v>
          </cell>
          <cell r="AA123">
            <v>5745</v>
          </cell>
          <cell r="AB123">
            <v>0</v>
          </cell>
          <cell r="AD123">
            <v>700</v>
          </cell>
          <cell r="AE123">
            <v>140</v>
          </cell>
          <cell r="AG123">
            <v>7722</v>
          </cell>
          <cell r="AH123">
            <v>100</v>
          </cell>
          <cell r="AJ123">
            <v>260.00000000000006</v>
          </cell>
          <cell r="AK123">
            <v>1665900</v>
          </cell>
          <cell r="AL123">
            <v>152700</v>
          </cell>
          <cell r="AM123">
            <v>19963.060686015833</v>
          </cell>
          <cell r="AN123">
            <v>71700</v>
          </cell>
          <cell r="AO123">
            <v>2900</v>
          </cell>
          <cell r="AP123">
            <v>400</v>
          </cell>
          <cell r="AX123">
            <v>100</v>
          </cell>
          <cell r="BC123">
            <v>2611210.4844987369</v>
          </cell>
        </row>
        <row r="124">
          <cell r="A124">
            <v>1956</v>
          </cell>
          <cell r="B124">
            <v>295100</v>
          </cell>
          <cell r="C124">
            <v>150677.1</v>
          </cell>
          <cell r="D124">
            <v>185600</v>
          </cell>
          <cell r="E124">
            <v>141169.997</v>
          </cell>
          <cell r="F124">
            <v>5400</v>
          </cell>
          <cell r="G124">
            <v>2000</v>
          </cell>
          <cell r="J124">
            <v>8800</v>
          </cell>
          <cell r="K124">
            <v>25800</v>
          </cell>
          <cell r="M124">
            <v>1200</v>
          </cell>
          <cell r="O124">
            <v>2100</v>
          </cell>
          <cell r="P124">
            <v>3000</v>
          </cell>
          <cell r="Q124">
            <v>11000</v>
          </cell>
          <cell r="R124">
            <v>30100</v>
          </cell>
          <cell r="U124">
            <v>27700</v>
          </cell>
          <cell r="W124">
            <v>11400</v>
          </cell>
          <cell r="X124">
            <v>3613.6113074204945</v>
          </cell>
          <cell r="Z124">
            <v>50850</v>
          </cell>
          <cell r="AA124">
            <v>5471</v>
          </cell>
          <cell r="AB124">
            <v>0</v>
          </cell>
          <cell r="AD124">
            <v>700</v>
          </cell>
          <cell r="AE124">
            <v>16</v>
          </cell>
          <cell r="AG124">
            <v>5500</v>
          </cell>
          <cell r="AH124">
            <v>100</v>
          </cell>
          <cell r="AJ124">
            <v>273.33333333333337</v>
          </cell>
          <cell r="AK124">
            <v>1333400</v>
          </cell>
          <cell r="AL124">
            <v>110000</v>
          </cell>
          <cell r="AM124">
            <v>18273.878627968337</v>
          </cell>
          <cell r="AN124">
            <v>72100</v>
          </cell>
          <cell r="AO124">
            <v>2900</v>
          </cell>
          <cell r="AP124">
            <v>400</v>
          </cell>
          <cell r="AR124">
            <v>100</v>
          </cell>
          <cell r="AX124">
            <v>100</v>
          </cell>
          <cell r="BC124">
            <v>2506644.9202687223</v>
          </cell>
        </row>
        <row r="125">
          <cell r="A125">
            <v>1957</v>
          </cell>
          <cell r="B125">
            <v>177100</v>
          </cell>
          <cell r="C125">
            <v>165092.29999999999</v>
          </cell>
          <cell r="D125">
            <v>180800</v>
          </cell>
          <cell r="E125">
            <v>147999.601</v>
          </cell>
          <cell r="F125">
            <v>3700</v>
          </cell>
          <cell r="G125">
            <v>800</v>
          </cell>
          <cell r="J125">
            <v>16000</v>
          </cell>
          <cell r="K125">
            <v>26100</v>
          </cell>
          <cell r="M125">
            <v>500</v>
          </cell>
          <cell r="O125">
            <v>600</v>
          </cell>
          <cell r="P125">
            <v>3200</v>
          </cell>
          <cell r="Q125">
            <v>12500</v>
          </cell>
          <cell r="R125">
            <v>38900</v>
          </cell>
          <cell r="U125">
            <v>23400</v>
          </cell>
          <cell r="W125">
            <v>200</v>
          </cell>
          <cell r="X125">
            <v>3897.0318021201415</v>
          </cell>
          <cell r="Z125">
            <v>68275</v>
          </cell>
          <cell r="AA125">
            <v>7938</v>
          </cell>
          <cell r="AB125">
            <v>0</v>
          </cell>
          <cell r="AD125">
            <v>900</v>
          </cell>
          <cell r="AE125">
            <v>49</v>
          </cell>
          <cell r="AG125">
            <v>2088</v>
          </cell>
          <cell r="AJ125">
            <v>286.66666666666669</v>
          </cell>
          <cell r="AK125">
            <v>1611800</v>
          </cell>
          <cell r="AL125">
            <v>135900</v>
          </cell>
          <cell r="AM125">
            <v>21037.994722955144</v>
          </cell>
          <cell r="AN125">
            <v>138100</v>
          </cell>
          <cell r="AO125">
            <v>1100</v>
          </cell>
          <cell r="AP125">
            <v>700</v>
          </cell>
          <cell r="AR125">
            <v>100</v>
          </cell>
          <cell r="AX125">
            <v>100</v>
          </cell>
          <cell r="BC125">
            <v>2791163.5941917417</v>
          </cell>
        </row>
        <row r="126">
          <cell r="A126">
            <v>1958</v>
          </cell>
          <cell r="B126">
            <v>130500</v>
          </cell>
          <cell r="C126">
            <v>173589.5</v>
          </cell>
          <cell r="D126">
            <v>228600</v>
          </cell>
          <cell r="E126">
            <v>327090.50800000003</v>
          </cell>
          <cell r="F126">
            <v>3400</v>
          </cell>
          <cell r="G126">
            <v>500</v>
          </cell>
          <cell r="J126">
            <v>17700</v>
          </cell>
          <cell r="K126">
            <v>179400</v>
          </cell>
          <cell r="M126">
            <v>500</v>
          </cell>
          <cell r="O126">
            <v>500</v>
          </cell>
          <cell r="P126">
            <v>2600</v>
          </cell>
          <cell r="Q126">
            <v>26700</v>
          </cell>
          <cell r="R126">
            <v>43000</v>
          </cell>
          <cell r="U126">
            <v>35600</v>
          </cell>
          <cell r="W126">
            <v>26100</v>
          </cell>
          <cell r="X126">
            <v>4393.0176678445232</v>
          </cell>
          <cell r="Z126">
            <v>85700</v>
          </cell>
          <cell r="AA126">
            <v>6771</v>
          </cell>
          <cell r="AB126">
            <v>0</v>
          </cell>
          <cell r="AD126">
            <v>1000</v>
          </cell>
          <cell r="AE126">
            <v>28</v>
          </cell>
          <cell r="AF126">
            <v>20000</v>
          </cell>
          <cell r="AG126">
            <v>34282</v>
          </cell>
          <cell r="AJ126">
            <v>300</v>
          </cell>
          <cell r="AK126">
            <v>1228200</v>
          </cell>
          <cell r="AL126">
            <v>84900</v>
          </cell>
          <cell r="AM126">
            <v>29483.905013192609</v>
          </cell>
          <cell r="AN126">
            <v>133200</v>
          </cell>
          <cell r="AO126">
            <v>3600</v>
          </cell>
          <cell r="AP126">
            <v>600</v>
          </cell>
          <cell r="AR126">
            <v>100</v>
          </cell>
          <cell r="AX126">
            <v>100</v>
          </cell>
          <cell r="BC126">
            <v>2828437.9306810368</v>
          </cell>
        </row>
        <row r="127">
          <cell r="A127">
            <v>1959</v>
          </cell>
          <cell r="B127">
            <v>189500</v>
          </cell>
          <cell r="C127">
            <v>161978.29999999999</v>
          </cell>
          <cell r="D127">
            <v>158200</v>
          </cell>
          <cell r="E127">
            <v>136892.52299999999</v>
          </cell>
          <cell r="F127">
            <v>3900</v>
          </cell>
          <cell r="G127">
            <v>900</v>
          </cell>
          <cell r="J127">
            <v>20100</v>
          </cell>
          <cell r="K127">
            <v>10700</v>
          </cell>
          <cell r="M127">
            <v>400</v>
          </cell>
          <cell r="O127">
            <v>500</v>
          </cell>
          <cell r="P127">
            <v>2800</v>
          </cell>
          <cell r="Q127">
            <v>15400</v>
          </cell>
          <cell r="R127">
            <v>44400</v>
          </cell>
          <cell r="U127">
            <v>53000</v>
          </cell>
          <cell r="W127">
            <v>17700</v>
          </cell>
          <cell r="X127">
            <v>4747.293286219081</v>
          </cell>
          <cell r="Z127">
            <v>43700</v>
          </cell>
          <cell r="AA127">
            <v>7935</v>
          </cell>
          <cell r="AB127">
            <v>0</v>
          </cell>
          <cell r="AD127">
            <v>1000</v>
          </cell>
          <cell r="AE127">
            <v>35</v>
          </cell>
          <cell r="AF127">
            <v>100</v>
          </cell>
          <cell r="AG127">
            <v>706</v>
          </cell>
          <cell r="AH127">
            <v>200</v>
          </cell>
          <cell r="AJ127">
            <v>300</v>
          </cell>
          <cell r="AK127">
            <v>1313700</v>
          </cell>
          <cell r="AL127">
            <v>177500</v>
          </cell>
          <cell r="AM127">
            <v>23648.548812664907</v>
          </cell>
          <cell r="AN127">
            <v>131900</v>
          </cell>
          <cell r="AP127">
            <v>800</v>
          </cell>
          <cell r="AR127">
            <v>100</v>
          </cell>
          <cell r="AT127">
            <v>100</v>
          </cell>
          <cell r="AX127">
            <v>100</v>
          </cell>
          <cell r="BC127">
            <v>2522942.6650988841</v>
          </cell>
        </row>
        <row r="128">
          <cell r="A128">
            <v>1960</v>
          </cell>
          <cell r="B128">
            <v>315000</v>
          </cell>
          <cell r="C128">
            <v>190193.3</v>
          </cell>
          <cell r="D128">
            <v>160500</v>
          </cell>
          <cell r="E128">
            <v>119921.052</v>
          </cell>
          <cell r="F128">
            <v>2600</v>
          </cell>
          <cell r="G128">
            <v>3200</v>
          </cell>
          <cell r="J128">
            <v>22100</v>
          </cell>
          <cell r="K128">
            <v>12500</v>
          </cell>
          <cell r="M128">
            <v>1400</v>
          </cell>
          <cell r="O128">
            <v>700</v>
          </cell>
          <cell r="P128">
            <v>2700</v>
          </cell>
          <cell r="Q128">
            <v>13100</v>
          </cell>
          <cell r="R128">
            <v>71600</v>
          </cell>
          <cell r="U128">
            <v>50900</v>
          </cell>
          <cell r="W128">
            <v>19300</v>
          </cell>
          <cell r="X128">
            <v>5526.6996466431092</v>
          </cell>
          <cell r="Z128">
            <v>55000</v>
          </cell>
          <cell r="AA128">
            <v>7904</v>
          </cell>
          <cell r="AB128">
            <v>0</v>
          </cell>
          <cell r="AD128">
            <v>1100</v>
          </cell>
          <cell r="AE128">
            <v>30</v>
          </cell>
          <cell r="AG128">
            <v>1883</v>
          </cell>
          <cell r="AJ128">
            <v>400</v>
          </cell>
          <cell r="AK128">
            <v>1458400</v>
          </cell>
          <cell r="AL128">
            <v>138700</v>
          </cell>
          <cell r="AM128">
            <v>22266.490765171504</v>
          </cell>
          <cell r="AN128">
            <v>135000</v>
          </cell>
          <cell r="AP128">
            <v>700</v>
          </cell>
          <cell r="AR128">
            <v>100</v>
          </cell>
          <cell r="AT128">
            <v>100</v>
          </cell>
          <cell r="AX128">
            <v>100</v>
          </cell>
          <cell r="BC128">
            <v>2812924.5424118149</v>
          </cell>
        </row>
        <row r="129">
          <cell r="A129">
            <v>1961</v>
          </cell>
          <cell r="B129">
            <v>400361</v>
          </cell>
          <cell r="C129">
            <v>191738.8</v>
          </cell>
          <cell r="D129">
            <v>162904</v>
          </cell>
          <cell r="E129">
            <v>152958</v>
          </cell>
          <cell r="F129">
            <v>4130</v>
          </cell>
          <cell r="G129">
            <v>1320</v>
          </cell>
          <cell r="H129">
            <v>177</v>
          </cell>
          <cell r="I129">
            <v>0</v>
          </cell>
          <cell r="J129">
            <v>15300</v>
          </cell>
          <cell r="K129">
            <v>21915</v>
          </cell>
          <cell r="M129">
            <v>1060</v>
          </cell>
          <cell r="N129">
            <v>4</v>
          </cell>
          <cell r="O129">
            <v>657</v>
          </cell>
          <cell r="P129">
            <v>4481</v>
          </cell>
          <cell r="Q129">
            <v>11896</v>
          </cell>
          <cell r="R129">
            <v>73548</v>
          </cell>
          <cell r="U129">
            <v>41088</v>
          </cell>
          <cell r="W129">
            <v>31300</v>
          </cell>
          <cell r="X129">
            <v>7680</v>
          </cell>
          <cell r="Z129">
            <v>40077</v>
          </cell>
          <cell r="AA129">
            <v>8603</v>
          </cell>
          <cell r="AB129">
            <v>1</v>
          </cell>
          <cell r="AC129">
            <v>0</v>
          </cell>
          <cell r="AD129">
            <v>1096</v>
          </cell>
          <cell r="AE129">
            <v>22</v>
          </cell>
          <cell r="AG129">
            <v>2272.605</v>
          </cell>
          <cell r="AH129">
            <v>77</v>
          </cell>
          <cell r="AJ129">
            <v>18</v>
          </cell>
          <cell r="AK129">
            <v>1309000</v>
          </cell>
          <cell r="AL129">
            <v>138216</v>
          </cell>
          <cell r="AM129">
            <v>18210</v>
          </cell>
          <cell r="AN129">
            <v>133467</v>
          </cell>
          <cell r="AO129">
            <v>2000</v>
          </cell>
          <cell r="AP129">
            <v>6162</v>
          </cell>
          <cell r="AQ129">
            <v>0</v>
          </cell>
          <cell r="AR129">
            <v>100</v>
          </cell>
          <cell r="AS129">
            <v>0</v>
          </cell>
          <cell r="AT129">
            <v>170</v>
          </cell>
          <cell r="AV129">
            <v>2</v>
          </cell>
          <cell r="AX129">
            <v>100</v>
          </cell>
          <cell r="AY129">
            <v>0</v>
          </cell>
          <cell r="BC129">
            <v>2782113.4050000003</v>
          </cell>
        </row>
        <row r="130">
          <cell r="A130">
            <v>1962</v>
          </cell>
          <cell r="B130">
            <v>340288</v>
          </cell>
          <cell r="C130">
            <v>210824.7</v>
          </cell>
          <cell r="D130">
            <v>149814</v>
          </cell>
          <cell r="E130">
            <v>176331</v>
          </cell>
          <cell r="F130">
            <v>780</v>
          </cell>
          <cell r="G130">
            <v>3034</v>
          </cell>
          <cell r="H130">
            <v>222</v>
          </cell>
          <cell r="I130">
            <v>10</v>
          </cell>
          <cell r="J130">
            <v>14453</v>
          </cell>
          <cell r="K130">
            <v>25172</v>
          </cell>
          <cell r="M130">
            <v>144</v>
          </cell>
          <cell r="N130">
            <v>10</v>
          </cell>
          <cell r="O130">
            <v>708</v>
          </cell>
          <cell r="P130">
            <v>4535</v>
          </cell>
          <cell r="Q130">
            <v>16085</v>
          </cell>
          <cell r="R130">
            <v>70112</v>
          </cell>
          <cell r="U130">
            <v>33712</v>
          </cell>
          <cell r="W130">
            <v>20700</v>
          </cell>
          <cell r="X130">
            <v>9549</v>
          </cell>
          <cell r="Z130">
            <v>51235</v>
          </cell>
          <cell r="AA130">
            <v>7562</v>
          </cell>
          <cell r="AB130">
            <v>0</v>
          </cell>
          <cell r="AC130">
            <v>0</v>
          </cell>
          <cell r="AD130">
            <v>860</v>
          </cell>
          <cell r="AE130">
            <v>36</v>
          </cell>
          <cell r="AF130">
            <v>4</v>
          </cell>
          <cell r="AG130">
            <v>5034.9080000000004</v>
          </cell>
          <cell r="AH130">
            <v>6</v>
          </cell>
          <cell r="AJ130">
            <v>79</v>
          </cell>
          <cell r="AK130">
            <v>1479704</v>
          </cell>
          <cell r="AL130">
            <v>168400</v>
          </cell>
          <cell r="AM130">
            <v>15250</v>
          </cell>
          <cell r="AN130">
            <v>124994</v>
          </cell>
          <cell r="AO130">
            <v>2053</v>
          </cell>
          <cell r="AP130">
            <v>8589</v>
          </cell>
          <cell r="AQ130">
            <v>0</v>
          </cell>
          <cell r="AR130">
            <v>81</v>
          </cell>
          <cell r="AS130">
            <v>0</v>
          </cell>
          <cell r="AT130">
            <v>120</v>
          </cell>
          <cell r="AV130">
            <v>0</v>
          </cell>
          <cell r="AX130">
            <v>148</v>
          </cell>
          <cell r="AY130">
            <v>0</v>
          </cell>
          <cell r="BC130">
            <v>2940639.608</v>
          </cell>
        </row>
        <row r="131">
          <cell r="A131">
            <v>1963</v>
          </cell>
          <cell r="B131">
            <v>423056</v>
          </cell>
          <cell r="C131">
            <v>227018.6</v>
          </cell>
          <cell r="D131">
            <v>174348</v>
          </cell>
          <cell r="E131">
            <v>182261</v>
          </cell>
          <cell r="F131">
            <v>560</v>
          </cell>
          <cell r="G131">
            <v>2798</v>
          </cell>
          <cell r="H131">
            <v>241</v>
          </cell>
          <cell r="I131">
            <v>0</v>
          </cell>
          <cell r="J131">
            <v>15953</v>
          </cell>
          <cell r="K131">
            <v>32980</v>
          </cell>
          <cell r="M131">
            <v>131</v>
          </cell>
          <cell r="N131">
            <v>6</v>
          </cell>
          <cell r="O131">
            <v>860</v>
          </cell>
          <cell r="P131">
            <v>4702</v>
          </cell>
          <cell r="Q131">
            <v>23869</v>
          </cell>
          <cell r="R131">
            <v>71281</v>
          </cell>
          <cell r="U131">
            <v>40292</v>
          </cell>
          <cell r="W131">
            <v>26800</v>
          </cell>
          <cell r="X131">
            <v>11720</v>
          </cell>
          <cell r="Z131">
            <v>44003</v>
          </cell>
          <cell r="AA131">
            <v>7325</v>
          </cell>
          <cell r="AB131">
            <v>5</v>
          </cell>
          <cell r="AC131">
            <v>0</v>
          </cell>
          <cell r="AD131">
            <v>1138</v>
          </cell>
          <cell r="AE131">
            <v>272</v>
          </cell>
          <cell r="AF131">
            <v>13</v>
          </cell>
          <cell r="AG131">
            <v>11690.2</v>
          </cell>
          <cell r="AH131">
            <v>35</v>
          </cell>
          <cell r="AJ131">
            <v>35</v>
          </cell>
          <cell r="AK131">
            <v>709158</v>
          </cell>
          <cell r="AL131">
            <v>163188</v>
          </cell>
          <cell r="AM131">
            <v>17660</v>
          </cell>
          <cell r="AN131">
            <v>166733</v>
          </cell>
          <cell r="AO131">
            <v>1759</v>
          </cell>
          <cell r="AP131">
            <v>10046</v>
          </cell>
          <cell r="AQ131">
            <v>0</v>
          </cell>
          <cell r="AR131">
            <v>80</v>
          </cell>
          <cell r="AS131">
            <v>0</v>
          </cell>
          <cell r="AT131">
            <v>90</v>
          </cell>
          <cell r="AV131">
            <v>44</v>
          </cell>
          <cell r="AX131">
            <v>142</v>
          </cell>
          <cell r="AY131">
            <v>0</v>
          </cell>
          <cell r="BC131">
            <v>2372336.7999999998</v>
          </cell>
        </row>
        <row r="132">
          <cell r="A132">
            <v>1964</v>
          </cell>
          <cell r="B132">
            <v>350230</v>
          </cell>
          <cell r="C132">
            <v>212256.4</v>
          </cell>
          <cell r="D132">
            <v>226578</v>
          </cell>
          <cell r="E132">
            <v>200744</v>
          </cell>
          <cell r="F132">
            <v>1613</v>
          </cell>
          <cell r="G132">
            <v>2853</v>
          </cell>
          <cell r="H132">
            <v>364</v>
          </cell>
          <cell r="I132">
            <v>9</v>
          </cell>
          <cell r="J132">
            <v>17819</v>
          </cell>
          <cell r="K132">
            <v>26935</v>
          </cell>
          <cell r="M132">
            <v>84</v>
          </cell>
          <cell r="N132">
            <v>6</v>
          </cell>
          <cell r="O132">
            <v>974</v>
          </cell>
          <cell r="P132">
            <v>5470</v>
          </cell>
          <cell r="Q132">
            <v>22905</v>
          </cell>
          <cell r="R132">
            <v>101435</v>
          </cell>
          <cell r="U132">
            <v>57111</v>
          </cell>
          <cell r="W132">
            <v>42400</v>
          </cell>
          <cell r="X132">
            <v>5366</v>
          </cell>
          <cell r="Z132">
            <v>50634</v>
          </cell>
          <cell r="AA132">
            <v>6986</v>
          </cell>
          <cell r="AB132">
            <v>11</v>
          </cell>
          <cell r="AC132">
            <v>0</v>
          </cell>
          <cell r="AD132">
            <v>789</v>
          </cell>
          <cell r="AE132">
            <v>518</v>
          </cell>
          <cell r="AF132">
            <v>13</v>
          </cell>
          <cell r="AG132">
            <v>7919.4319999999998</v>
          </cell>
          <cell r="AH132">
            <v>11</v>
          </cell>
          <cell r="AJ132">
            <v>60</v>
          </cell>
          <cell r="AK132">
            <v>941043</v>
          </cell>
          <cell r="AL132">
            <v>194570</v>
          </cell>
          <cell r="AM132">
            <v>19196</v>
          </cell>
          <cell r="AN132">
            <v>148872</v>
          </cell>
          <cell r="AO132">
            <v>1451</v>
          </cell>
          <cell r="AP132">
            <v>10808</v>
          </cell>
          <cell r="AQ132">
            <v>0</v>
          </cell>
          <cell r="AR132">
            <v>95</v>
          </cell>
          <cell r="AS132">
            <v>0</v>
          </cell>
          <cell r="AT132">
            <v>184</v>
          </cell>
          <cell r="AV132">
            <v>2</v>
          </cell>
          <cell r="AX132">
            <v>148</v>
          </cell>
          <cell r="AY132">
            <v>0</v>
          </cell>
          <cell r="BC132">
            <v>2658464.8319999999</v>
          </cell>
        </row>
        <row r="133">
          <cell r="A133">
            <v>1965</v>
          </cell>
          <cell r="B133">
            <v>333082</v>
          </cell>
          <cell r="C133">
            <v>240492.2</v>
          </cell>
          <cell r="D133">
            <v>245011</v>
          </cell>
          <cell r="E133">
            <v>218063</v>
          </cell>
          <cell r="F133">
            <v>4030</v>
          </cell>
          <cell r="G133">
            <v>3266</v>
          </cell>
          <cell r="H133">
            <v>480</v>
          </cell>
          <cell r="I133">
            <v>4</v>
          </cell>
          <cell r="J133">
            <v>20191</v>
          </cell>
          <cell r="K133">
            <v>47499</v>
          </cell>
          <cell r="M133">
            <v>164</v>
          </cell>
          <cell r="N133">
            <v>9</v>
          </cell>
          <cell r="O133">
            <v>945</v>
          </cell>
          <cell r="P133">
            <v>5841</v>
          </cell>
          <cell r="Q133">
            <v>24976</v>
          </cell>
          <cell r="R133">
            <v>110924</v>
          </cell>
          <cell r="U133">
            <v>69173</v>
          </cell>
          <cell r="W133">
            <v>43300</v>
          </cell>
          <cell r="X133">
            <v>5789</v>
          </cell>
          <cell r="Z133">
            <v>42170</v>
          </cell>
          <cell r="AA133">
            <v>9058</v>
          </cell>
          <cell r="AB133">
            <v>10</v>
          </cell>
          <cell r="AC133">
            <v>0</v>
          </cell>
          <cell r="AD133">
            <v>1084</v>
          </cell>
          <cell r="AE133">
            <v>563</v>
          </cell>
          <cell r="AG133">
            <v>4664.1189999999997</v>
          </cell>
          <cell r="AH133">
            <v>62</v>
          </cell>
          <cell r="AJ133">
            <v>73</v>
          </cell>
          <cell r="AK133">
            <v>849000</v>
          </cell>
          <cell r="AL133">
            <v>153353</v>
          </cell>
          <cell r="AM133">
            <v>18251</v>
          </cell>
          <cell r="AN133">
            <v>72293</v>
          </cell>
          <cell r="AO133">
            <v>2517</v>
          </cell>
          <cell r="AP133">
            <v>11144</v>
          </cell>
          <cell r="AQ133">
            <v>0</v>
          </cell>
          <cell r="AR133">
            <v>82</v>
          </cell>
          <cell r="AS133">
            <v>0</v>
          </cell>
          <cell r="AT133">
            <v>130</v>
          </cell>
          <cell r="AV133">
            <v>2</v>
          </cell>
          <cell r="AX133">
            <v>241</v>
          </cell>
          <cell r="AY133">
            <v>0</v>
          </cell>
          <cell r="BC133">
            <v>2537939.3190000001</v>
          </cell>
        </row>
        <row r="134">
          <cell r="A134">
            <v>1966</v>
          </cell>
          <cell r="B134">
            <v>369189</v>
          </cell>
          <cell r="C134">
            <v>233362.9</v>
          </cell>
          <cell r="D134">
            <v>276830</v>
          </cell>
          <cell r="E134">
            <v>242597</v>
          </cell>
          <cell r="F134">
            <v>1315</v>
          </cell>
          <cell r="G134">
            <v>4825</v>
          </cell>
          <cell r="H134">
            <v>349</v>
          </cell>
          <cell r="I134">
            <v>8</v>
          </cell>
          <cell r="J134">
            <v>18905</v>
          </cell>
          <cell r="K134">
            <v>56604</v>
          </cell>
          <cell r="M134">
            <v>150</v>
          </cell>
          <cell r="N134">
            <v>12</v>
          </cell>
          <cell r="O134">
            <v>1053</v>
          </cell>
          <cell r="P134">
            <v>5925</v>
          </cell>
          <cell r="Q134">
            <v>33076</v>
          </cell>
          <cell r="R134">
            <v>141338</v>
          </cell>
          <cell r="U134">
            <v>72375</v>
          </cell>
          <cell r="W134">
            <v>46000</v>
          </cell>
          <cell r="X134">
            <v>7335</v>
          </cell>
          <cell r="Z134">
            <v>42131</v>
          </cell>
          <cell r="AA134">
            <v>8897</v>
          </cell>
          <cell r="AB134">
            <v>17</v>
          </cell>
          <cell r="AC134">
            <v>0</v>
          </cell>
          <cell r="AD134">
            <v>1203</v>
          </cell>
          <cell r="AE134">
            <v>490</v>
          </cell>
          <cell r="AF134">
            <v>7</v>
          </cell>
          <cell r="AG134">
            <v>4754.05</v>
          </cell>
          <cell r="AH134">
            <v>87</v>
          </cell>
          <cell r="AI134">
            <v>22</v>
          </cell>
          <cell r="AJ134">
            <v>223</v>
          </cell>
          <cell r="AK134">
            <v>877000</v>
          </cell>
          <cell r="AL134">
            <v>149891</v>
          </cell>
          <cell r="AM134">
            <v>14540</v>
          </cell>
          <cell r="AN134">
            <v>131031</v>
          </cell>
          <cell r="AO134">
            <v>4750</v>
          </cell>
          <cell r="AP134">
            <v>9013</v>
          </cell>
          <cell r="AQ134">
            <v>0</v>
          </cell>
          <cell r="AR134">
            <v>76</v>
          </cell>
          <cell r="AS134">
            <v>0</v>
          </cell>
          <cell r="AT134">
            <v>156</v>
          </cell>
          <cell r="AV134">
            <v>2</v>
          </cell>
          <cell r="AX134">
            <v>501</v>
          </cell>
          <cell r="AY134">
            <v>0</v>
          </cell>
          <cell r="BC134">
            <v>2756041.95</v>
          </cell>
        </row>
        <row r="135">
          <cell r="A135">
            <v>1967</v>
          </cell>
          <cell r="B135">
            <v>324295</v>
          </cell>
          <cell r="C135">
            <v>237891</v>
          </cell>
          <cell r="D135">
            <v>251841</v>
          </cell>
          <cell r="E135">
            <v>265863</v>
          </cell>
          <cell r="F135">
            <v>1409</v>
          </cell>
          <cell r="G135">
            <v>4068</v>
          </cell>
          <cell r="H135">
            <v>336</v>
          </cell>
          <cell r="I135">
            <v>4</v>
          </cell>
          <cell r="J135">
            <v>21853</v>
          </cell>
          <cell r="K135">
            <v>55566</v>
          </cell>
          <cell r="M135">
            <v>22284</v>
          </cell>
          <cell r="N135">
            <v>3</v>
          </cell>
          <cell r="O135">
            <v>1093</v>
          </cell>
          <cell r="P135">
            <v>5686</v>
          </cell>
          <cell r="Q135">
            <v>32497</v>
          </cell>
          <cell r="R135">
            <v>162631</v>
          </cell>
          <cell r="U135">
            <v>73227</v>
          </cell>
          <cell r="W135">
            <v>52700</v>
          </cell>
          <cell r="X135">
            <v>8436</v>
          </cell>
          <cell r="Z135">
            <v>51708</v>
          </cell>
          <cell r="AA135">
            <v>8077</v>
          </cell>
          <cell r="AB135">
            <v>6</v>
          </cell>
          <cell r="AC135">
            <v>0</v>
          </cell>
          <cell r="AD135">
            <v>1446</v>
          </cell>
          <cell r="AE135">
            <v>580</v>
          </cell>
          <cell r="AF135">
            <v>2</v>
          </cell>
          <cell r="AG135">
            <v>3259.8710000000001</v>
          </cell>
          <cell r="AH135">
            <v>29</v>
          </cell>
          <cell r="AI135">
            <v>66</v>
          </cell>
          <cell r="AJ135">
            <v>308</v>
          </cell>
          <cell r="AK135">
            <v>534000</v>
          </cell>
          <cell r="AL135">
            <v>114712</v>
          </cell>
          <cell r="AM135">
            <v>13126</v>
          </cell>
          <cell r="AN135">
            <v>108262</v>
          </cell>
          <cell r="AO135">
            <v>4709</v>
          </cell>
          <cell r="AP135">
            <v>14870</v>
          </cell>
          <cell r="AQ135">
            <v>0</v>
          </cell>
          <cell r="AR135">
            <v>98</v>
          </cell>
          <cell r="AS135">
            <v>0</v>
          </cell>
          <cell r="AT135">
            <v>187</v>
          </cell>
          <cell r="AV135">
            <v>4</v>
          </cell>
          <cell r="AX135">
            <v>207</v>
          </cell>
          <cell r="AY135">
            <v>0</v>
          </cell>
          <cell r="BC135">
            <v>2377344.8710000003</v>
          </cell>
        </row>
        <row r="136">
          <cell r="A136">
            <v>1968</v>
          </cell>
          <cell r="B136">
            <v>337631</v>
          </cell>
          <cell r="C136">
            <v>265003.09999999998</v>
          </cell>
          <cell r="D136">
            <v>240790</v>
          </cell>
          <cell r="E136">
            <v>238446</v>
          </cell>
          <cell r="F136">
            <v>1665</v>
          </cell>
          <cell r="G136">
            <v>4072</v>
          </cell>
          <cell r="H136">
            <v>346</v>
          </cell>
          <cell r="I136">
            <v>4</v>
          </cell>
          <cell r="J136">
            <v>24338</v>
          </cell>
          <cell r="K136">
            <v>82216</v>
          </cell>
          <cell r="M136">
            <v>44097</v>
          </cell>
          <cell r="N136">
            <v>9</v>
          </cell>
          <cell r="O136">
            <v>1081</v>
          </cell>
          <cell r="P136">
            <v>7010</v>
          </cell>
          <cell r="Q136">
            <v>42042</v>
          </cell>
          <cell r="R136">
            <v>170803</v>
          </cell>
          <cell r="U136">
            <v>79511</v>
          </cell>
          <cell r="W136">
            <v>57900</v>
          </cell>
          <cell r="X136">
            <v>9973</v>
          </cell>
          <cell r="Z136">
            <v>35715</v>
          </cell>
          <cell r="AA136">
            <v>8386</v>
          </cell>
          <cell r="AB136">
            <v>12</v>
          </cell>
          <cell r="AC136">
            <v>0</v>
          </cell>
          <cell r="AD136">
            <v>2306</v>
          </cell>
          <cell r="AE136">
            <v>2909</v>
          </cell>
          <cell r="AF136">
            <v>3</v>
          </cell>
          <cell r="AG136">
            <v>3267.6329999999998</v>
          </cell>
          <cell r="AH136">
            <v>22</v>
          </cell>
          <cell r="AI136">
            <v>8</v>
          </cell>
          <cell r="AJ136">
            <v>647</v>
          </cell>
          <cell r="AK136">
            <v>639834</v>
          </cell>
          <cell r="AL136">
            <v>67413</v>
          </cell>
          <cell r="AM136">
            <v>15052</v>
          </cell>
          <cell r="AN136">
            <v>68020</v>
          </cell>
          <cell r="AO136">
            <v>8324</v>
          </cell>
          <cell r="AP136">
            <v>16127</v>
          </cell>
          <cell r="AQ136">
            <v>0</v>
          </cell>
          <cell r="AR136">
            <v>107</v>
          </cell>
          <cell r="AS136">
            <v>0</v>
          </cell>
          <cell r="AT136">
            <v>20</v>
          </cell>
          <cell r="AV136">
            <v>5</v>
          </cell>
          <cell r="AX136">
            <v>296</v>
          </cell>
          <cell r="AY136">
            <v>0</v>
          </cell>
          <cell r="BC136">
            <v>2475416.733</v>
          </cell>
        </row>
        <row r="137">
          <cell r="A137">
            <v>1969</v>
          </cell>
          <cell r="B137">
            <v>373941</v>
          </cell>
          <cell r="C137">
            <v>302064.8</v>
          </cell>
          <cell r="D137">
            <v>240459</v>
          </cell>
          <cell r="E137">
            <v>258145</v>
          </cell>
          <cell r="F137">
            <v>3515</v>
          </cell>
          <cell r="G137">
            <v>11369</v>
          </cell>
          <cell r="H137">
            <v>347</v>
          </cell>
          <cell r="I137">
            <v>4</v>
          </cell>
          <cell r="J137">
            <v>28682</v>
          </cell>
          <cell r="K137">
            <v>91403</v>
          </cell>
          <cell r="M137">
            <v>49696</v>
          </cell>
          <cell r="N137">
            <v>15</v>
          </cell>
          <cell r="O137">
            <v>1299</v>
          </cell>
          <cell r="P137">
            <v>7583</v>
          </cell>
          <cell r="Q137">
            <v>32911</v>
          </cell>
          <cell r="R137">
            <v>183690</v>
          </cell>
          <cell r="U137">
            <v>86711</v>
          </cell>
          <cell r="W137">
            <v>67500</v>
          </cell>
          <cell r="X137">
            <v>24070</v>
          </cell>
          <cell r="Z137">
            <v>52823</v>
          </cell>
          <cell r="AA137">
            <v>8200</v>
          </cell>
          <cell r="AB137">
            <v>21</v>
          </cell>
          <cell r="AC137">
            <v>0</v>
          </cell>
          <cell r="AD137">
            <v>3154</v>
          </cell>
          <cell r="AE137">
            <v>4279</v>
          </cell>
          <cell r="AF137">
            <v>86</v>
          </cell>
          <cell r="AG137">
            <v>5790.2629999999999</v>
          </cell>
          <cell r="AH137">
            <v>24</v>
          </cell>
          <cell r="AI137">
            <v>10</v>
          </cell>
          <cell r="AJ137">
            <v>655</v>
          </cell>
          <cell r="AK137">
            <v>1142755</v>
          </cell>
          <cell r="AL137">
            <v>90343</v>
          </cell>
          <cell r="AM137">
            <v>12968</v>
          </cell>
          <cell r="AN137">
            <v>67489</v>
          </cell>
          <cell r="AO137">
            <v>5914</v>
          </cell>
          <cell r="AP137">
            <v>17567</v>
          </cell>
          <cell r="AQ137">
            <v>0</v>
          </cell>
          <cell r="AR137">
            <v>126</v>
          </cell>
          <cell r="AS137">
            <v>0</v>
          </cell>
          <cell r="AT137">
            <v>33</v>
          </cell>
          <cell r="AV137">
            <v>3</v>
          </cell>
          <cell r="AX137">
            <v>504</v>
          </cell>
          <cell r="AY137">
            <v>0</v>
          </cell>
          <cell r="BC137">
            <v>3176153.0630000001</v>
          </cell>
        </row>
        <row r="138">
          <cell r="A138">
            <v>1970</v>
          </cell>
          <cell r="B138">
            <v>387923</v>
          </cell>
          <cell r="C138">
            <v>483110</v>
          </cell>
          <cell r="D138">
            <v>204606</v>
          </cell>
          <cell r="E138">
            <v>324428</v>
          </cell>
          <cell r="F138">
            <v>5123</v>
          </cell>
          <cell r="G138">
            <v>8020</v>
          </cell>
          <cell r="H138">
            <v>390</v>
          </cell>
          <cell r="I138">
            <v>6</v>
          </cell>
          <cell r="J138">
            <v>34526</v>
          </cell>
          <cell r="K138">
            <v>116157</v>
          </cell>
          <cell r="M138">
            <v>52245</v>
          </cell>
          <cell r="N138">
            <v>9</v>
          </cell>
          <cell r="O138">
            <v>1318</v>
          </cell>
          <cell r="P138">
            <v>7812</v>
          </cell>
          <cell r="Q138">
            <v>26922</v>
          </cell>
          <cell r="R138">
            <v>194098</v>
          </cell>
          <cell r="U138">
            <v>97458</v>
          </cell>
          <cell r="W138">
            <v>68800</v>
          </cell>
          <cell r="X138">
            <v>23000</v>
          </cell>
          <cell r="Z138">
            <v>48553</v>
          </cell>
          <cell r="AA138">
            <v>5886</v>
          </cell>
          <cell r="AB138">
            <v>60</v>
          </cell>
          <cell r="AC138">
            <v>0</v>
          </cell>
          <cell r="AD138">
            <v>2958</v>
          </cell>
          <cell r="AE138">
            <v>2001</v>
          </cell>
          <cell r="AF138">
            <v>174</v>
          </cell>
          <cell r="AG138">
            <v>4632.0839999999998</v>
          </cell>
          <cell r="AH138">
            <v>68</v>
          </cell>
          <cell r="AJ138">
            <v>728</v>
          </cell>
          <cell r="AK138">
            <v>1231058</v>
          </cell>
          <cell r="AL138">
            <v>88388</v>
          </cell>
          <cell r="AM138">
            <v>10968</v>
          </cell>
          <cell r="AN138">
            <v>83397</v>
          </cell>
          <cell r="AO138">
            <v>5426</v>
          </cell>
          <cell r="AP138">
            <v>18703</v>
          </cell>
          <cell r="AQ138">
            <v>0</v>
          </cell>
          <cell r="AR138">
            <v>132</v>
          </cell>
          <cell r="AS138">
            <v>0</v>
          </cell>
          <cell r="AT138">
            <v>45</v>
          </cell>
          <cell r="AV138">
            <v>3</v>
          </cell>
          <cell r="AX138">
            <v>331</v>
          </cell>
          <cell r="AY138">
            <v>0</v>
          </cell>
          <cell r="BC138">
            <v>3539466.0839999998</v>
          </cell>
        </row>
        <row r="139">
          <cell r="A139">
            <v>1971</v>
          </cell>
          <cell r="B139">
            <v>473634</v>
          </cell>
          <cell r="C139">
            <v>846800</v>
          </cell>
          <cell r="D139">
            <v>201273</v>
          </cell>
          <cell r="E139">
            <v>357361</v>
          </cell>
          <cell r="F139">
            <v>10446</v>
          </cell>
          <cell r="G139">
            <v>5630</v>
          </cell>
          <cell r="H139">
            <v>430</v>
          </cell>
          <cell r="I139">
            <v>2</v>
          </cell>
          <cell r="J139">
            <v>44997</v>
          </cell>
          <cell r="K139">
            <v>88776</v>
          </cell>
          <cell r="M139">
            <v>21478</v>
          </cell>
          <cell r="N139">
            <v>8</v>
          </cell>
          <cell r="O139">
            <v>1295</v>
          </cell>
          <cell r="P139">
            <v>9452</v>
          </cell>
          <cell r="Q139">
            <v>35158</v>
          </cell>
          <cell r="R139">
            <v>206748</v>
          </cell>
          <cell r="U139">
            <v>108796</v>
          </cell>
          <cell r="W139">
            <v>80100</v>
          </cell>
          <cell r="X139">
            <v>21000</v>
          </cell>
          <cell r="Z139">
            <v>65206</v>
          </cell>
          <cell r="AA139">
            <v>6563</v>
          </cell>
          <cell r="AB139">
            <v>45</v>
          </cell>
          <cell r="AC139">
            <v>0</v>
          </cell>
          <cell r="AD139">
            <v>2118</v>
          </cell>
          <cell r="AE139">
            <v>2803</v>
          </cell>
          <cell r="AF139">
            <v>301</v>
          </cell>
          <cell r="AG139">
            <v>3568.529</v>
          </cell>
          <cell r="AH139">
            <v>84</v>
          </cell>
          <cell r="AI139">
            <v>5</v>
          </cell>
          <cell r="AJ139">
            <v>553</v>
          </cell>
          <cell r="AK139">
            <v>550776</v>
          </cell>
          <cell r="AL139">
            <v>43463</v>
          </cell>
          <cell r="AM139">
            <v>12336</v>
          </cell>
          <cell r="AN139">
            <v>23777</v>
          </cell>
          <cell r="AO139">
            <v>4304</v>
          </cell>
          <cell r="AP139">
            <v>19727</v>
          </cell>
          <cell r="AQ139">
            <v>0</v>
          </cell>
          <cell r="AR139">
            <v>142</v>
          </cell>
          <cell r="AS139">
            <v>0</v>
          </cell>
          <cell r="AT139">
            <v>752</v>
          </cell>
          <cell r="AV139">
            <v>8</v>
          </cell>
          <cell r="AX139">
            <v>165</v>
          </cell>
          <cell r="AY139">
            <v>0</v>
          </cell>
          <cell r="BC139">
            <v>3250091.5290000001</v>
          </cell>
        </row>
        <row r="140">
          <cell r="A140">
            <v>1972</v>
          </cell>
          <cell r="B140">
            <v>564560</v>
          </cell>
          <cell r="C140">
            <v>1339900</v>
          </cell>
          <cell r="D140">
            <v>196278</v>
          </cell>
          <cell r="E140">
            <v>368159</v>
          </cell>
          <cell r="F140">
            <v>22606</v>
          </cell>
          <cell r="G140">
            <v>7363</v>
          </cell>
          <cell r="H140">
            <v>486</v>
          </cell>
          <cell r="I140">
            <v>4</v>
          </cell>
          <cell r="J140">
            <v>52120</v>
          </cell>
          <cell r="K140">
            <v>76285</v>
          </cell>
          <cell r="L140">
            <v>273</v>
          </cell>
          <cell r="M140">
            <v>13385</v>
          </cell>
          <cell r="N140">
            <v>15</v>
          </cell>
          <cell r="O140">
            <v>1430</v>
          </cell>
          <cell r="P140">
            <v>9454</v>
          </cell>
          <cell r="Q140">
            <v>47292</v>
          </cell>
          <cell r="R140">
            <v>213808</v>
          </cell>
          <cell r="U140">
            <v>120050</v>
          </cell>
          <cell r="W140">
            <v>69800</v>
          </cell>
          <cell r="X140">
            <v>33249</v>
          </cell>
          <cell r="Z140">
            <v>70566</v>
          </cell>
          <cell r="AA140">
            <v>7957</v>
          </cell>
          <cell r="AB140">
            <v>78</v>
          </cell>
          <cell r="AC140">
            <v>0</v>
          </cell>
          <cell r="AD140">
            <v>2689</v>
          </cell>
          <cell r="AE140">
            <v>3160</v>
          </cell>
          <cell r="AF140">
            <v>446</v>
          </cell>
          <cell r="AG140">
            <v>3665.1849999999999</v>
          </cell>
          <cell r="AH140">
            <v>262</v>
          </cell>
          <cell r="AI140">
            <v>15</v>
          </cell>
          <cell r="AJ140">
            <v>1051</v>
          </cell>
          <cell r="AK140">
            <v>567004</v>
          </cell>
          <cell r="AL140">
            <v>65166</v>
          </cell>
          <cell r="AM140">
            <v>11581</v>
          </cell>
          <cell r="AN140">
            <v>59028</v>
          </cell>
          <cell r="AO140">
            <v>4690</v>
          </cell>
          <cell r="AP140">
            <v>23714</v>
          </cell>
          <cell r="AQ140">
            <v>0</v>
          </cell>
          <cell r="AR140">
            <v>102</v>
          </cell>
          <cell r="AS140">
            <v>0</v>
          </cell>
          <cell r="AT140">
            <v>22</v>
          </cell>
          <cell r="AU140">
            <v>15</v>
          </cell>
          <cell r="AV140">
            <v>3</v>
          </cell>
          <cell r="AX140">
            <v>174</v>
          </cell>
          <cell r="AY140">
            <v>9</v>
          </cell>
          <cell r="BC140">
            <v>3957920.1850000001</v>
          </cell>
        </row>
        <row r="141">
          <cell r="A141">
            <v>1973</v>
          </cell>
          <cell r="B141">
            <v>688039</v>
          </cell>
          <cell r="C141">
            <v>950100</v>
          </cell>
          <cell r="D141">
            <v>209390</v>
          </cell>
          <cell r="E141">
            <v>376938</v>
          </cell>
          <cell r="F141">
            <v>18186</v>
          </cell>
          <cell r="G141">
            <v>9829</v>
          </cell>
          <cell r="H141">
            <v>612</v>
          </cell>
          <cell r="I141">
            <v>854</v>
          </cell>
          <cell r="J141">
            <v>67337</v>
          </cell>
          <cell r="K141">
            <v>91569</v>
          </cell>
          <cell r="L141">
            <v>91</v>
          </cell>
          <cell r="M141">
            <v>7458</v>
          </cell>
          <cell r="N141">
            <v>9</v>
          </cell>
          <cell r="O141">
            <v>1404</v>
          </cell>
          <cell r="P141">
            <v>11266</v>
          </cell>
          <cell r="Q141">
            <v>60705</v>
          </cell>
          <cell r="R141">
            <v>188639</v>
          </cell>
          <cell r="U141">
            <v>145616</v>
          </cell>
          <cell r="W141">
            <v>84122</v>
          </cell>
          <cell r="X141">
            <v>9219</v>
          </cell>
          <cell r="Z141">
            <v>73033</v>
          </cell>
          <cell r="AA141">
            <v>6244</v>
          </cell>
          <cell r="AB141">
            <v>196</v>
          </cell>
          <cell r="AC141">
            <v>0</v>
          </cell>
          <cell r="AD141">
            <v>3548</v>
          </cell>
          <cell r="AE141">
            <v>6438</v>
          </cell>
          <cell r="AF141">
            <v>595</v>
          </cell>
          <cell r="AG141">
            <v>4245.0443999999998</v>
          </cell>
          <cell r="AH141">
            <v>607</v>
          </cell>
          <cell r="AJ141">
            <v>938</v>
          </cell>
          <cell r="AK141">
            <v>969460</v>
          </cell>
          <cell r="AL141">
            <v>136360</v>
          </cell>
          <cell r="AM141">
            <v>11997</v>
          </cell>
          <cell r="AN141">
            <v>143468</v>
          </cell>
          <cell r="AO141">
            <v>3952</v>
          </cell>
          <cell r="AP141">
            <v>31427</v>
          </cell>
          <cell r="AQ141">
            <v>0</v>
          </cell>
          <cell r="AR141">
            <v>250</v>
          </cell>
          <cell r="AS141">
            <v>0</v>
          </cell>
          <cell r="AT141">
            <v>2170</v>
          </cell>
          <cell r="AU141">
            <v>23</v>
          </cell>
          <cell r="AV141">
            <v>6</v>
          </cell>
          <cell r="AX141">
            <v>190</v>
          </cell>
          <cell r="AY141">
            <v>1</v>
          </cell>
          <cell r="BC141">
            <v>4316541.0444</v>
          </cell>
        </row>
        <row r="142">
          <cell r="A142">
            <v>1974</v>
          </cell>
          <cell r="B142">
            <v>613124</v>
          </cell>
          <cell r="C142">
            <v>954400</v>
          </cell>
          <cell r="D142">
            <v>186696</v>
          </cell>
          <cell r="E142">
            <v>428949</v>
          </cell>
          <cell r="F142">
            <v>22147</v>
          </cell>
          <cell r="G142">
            <v>8564</v>
          </cell>
          <cell r="H142">
            <v>842</v>
          </cell>
          <cell r="I142">
            <v>9</v>
          </cell>
          <cell r="J142">
            <v>66127</v>
          </cell>
          <cell r="K142">
            <v>57918</v>
          </cell>
          <cell r="L142">
            <v>50</v>
          </cell>
          <cell r="M142">
            <v>3260</v>
          </cell>
          <cell r="N142">
            <v>25</v>
          </cell>
          <cell r="O142">
            <v>844</v>
          </cell>
          <cell r="P142">
            <v>12980</v>
          </cell>
          <cell r="Q142">
            <v>37980</v>
          </cell>
          <cell r="R142">
            <v>231123</v>
          </cell>
          <cell r="U142">
            <v>162384</v>
          </cell>
          <cell r="W142">
            <v>89464</v>
          </cell>
          <cell r="X142">
            <v>10609</v>
          </cell>
          <cell r="Z142">
            <v>97707</v>
          </cell>
          <cell r="AA142">
            <v>8466</v>
          </cell>
          <cell r="AB142">
            <v>360</v>
          </cell>
          <cell r="AC142">
            <v>0</v>
          </cell>
          <cell r="AD142">
            <v>5538</v>
          </cell>
          <cell r="AE142">
            <v>9008</v>
          </cell>
          <cell r="AF142">
            <v>378</v>
          </cell>
          <cell r="AG142">
            <v>4745.7470999999996</v>
          </cell>
          <cell r="AH142">
            <v>276</v>
          </cell>
          <cell r="AI142">
            <v>40</v>
          </cell>
          <cell r="AJ142">
            <v>1158</v>
          </cell>
          <cell r="AK142">
            <v>615275</v>
          </cell>
          <cell r="AL142">
            <v>64252</v>
          </cell>
          <cell r="AM142">
            <v>17000</v>
          </cell>
          <cell r="AN142">
            <v>91455</v>
          </cell>
          <cell r="AO142">
            <v>6946</v>
          </cell>
          <cell r="AP142">
            <v>21799</v>
          </cell>
          <cell r="AQ142">
            <v>0</v>
          </cell>
          <cell r="AR142">
            <v>100</v>
          </cell>
          <cell r="AS142">
            <v>24</v>
          </cell>
          <cell r="AT142">
            <v>2336</v>
          </cell>
          <cell r="AU142">
            <v>15</v>
          </cell>
          <cell r="AV142">
            <v>2</v>
          </cell>
          <cell r="AX142">
            <v>170</v>
          </cell>
          <cell r="AY142">
            <v>3</v>
          </cell>
          <cell r="BC142">
            <v>3834579.7470999998</v>
          </cell>
        </row>
        <row r="143">
          <cell r="A143">
            <v>1975</v>
          </cell>
          <cell r="B143">
            <v>593151</v>
          </cell>
          <cell r="C143">
            <v>1290900</v>
          </cell>
          <cell r="D143">
            <v>207132</v>
          </cell>
          <cell r="E143">
            <v>483122</v>
          </cell>
          <cell r="F143">
            <v>17269</v>
          </cell>
          <cell r="G143">
            <v>8449</v>
          </cell>
          <cell r="H143">
            <v>951</v>
          </cell>
          <cell r="I143">
            <v>12</v>
          </cell>
          <cell r="J143">
            <v>81287</v>
          </cell>
          <cell r="K143">
            <v>99488</v>
          </cell>
          <cell r="L143">
            <v>45</v>
          </cell>
          <cell r="M143">
            <v>871</v>
          </cell>
          <cell r="N143">
            <v>2</v>
          </cell>
          <cell r="O143">
            <v>756</v>
          </cell>
          <cell r="P143">
            <v>12516</v>
          </cell>
          <cell r="Q143">
            <v>32196</v>
          </cell>
          <cell r="R143">
            <v>243433</v>
          </cell>
          <cell r="U143">
            <v>152217</v>
          </cell>
          <cell r="W143">
            <v>84100</v>
          </cell>
          <cell r="X143">
            <v>13140</v>
          </cell>
          <cell r="Z143">
            <v>73230</v>
          </cell>
          <cell r="AA143">
            <v>6546</v>
          </cell>
          <cell r="AB143">
            <v>276</v>
          </cell>
          <cell r="AC143">
            <v>0</v>
          </cell>
          <cell r="AD143">
            <v>5388</v>
          </cell>
          <cell r="AE143">
            <v>11376</v>
          </cell>
          <cell r="AF143">
            <v>731</v>
          </cell>
          <cell r="AG143">
            <v>9367.4</v>
          </cell>
          <cell r="AH143">
            <v>185</v>
          </cell>
          <cell r="AI143">
            <v>9</v>
          </cell>
          <cell r="AJ143">
            <v>1330</v>
          </cell>
          <cell r="AK143">
            <v>476451</v>
          </cell>
          <cell r="AL143">
            <v>45613</v>
          </cell>
          <cell r="AM143">
            <v>12000</v>
          </cell>
          <cell r="AN143">
            <v>89007</v>
          </cell>
          <cell r="AO143">
            <v>5046</v>
          </cell>
          <cell r="AP143">
            <v>25001</v>
          </cell>
          <cell r="AQ143">
            <v>0</v>
          </cell>
          <cell r="AR143">
            <v>55</v>
          </cell>
          <cell r="AS143">
            <v>6</v>
          </cell>
          <cell r="AT143">
            <v>567</v>
          </cell>
          <cell r="AU143">
            <v>9</v>
          </cell>
          <cell r="AV143">
            <v>6</v>
          </cell>
          <cell r="AX143">
            <v>127</v>
          </cell>
          <cell r="AY143">
            <v>0</v>
          </cell>
          <cell r="BC143">
            <v>4083386.4</v>
          </cell>
        </row>
        <row r="144">
          <cell r="A144">
            <v>1976</v>
          </cell>
          <cell r="B144">
            <v>671883</v>
          </cell>
          <cell r="C144">
            <v>1287300</v>
          </cell>
          <cell r="D144">
            <v>187906</v>
          </cell>
          <cell r="E144">
            <v>570036</v>
          </cell>
          <cell r="F144">
            <v>18675</v>
          </cell>
          <cell r="G144">
            <v>7516</v>
          </cell>
          <cell r="H144">
            <v>1579</v>
          </cell>
          <cell r="I144">
            <v>2</v>
          </cell>
          <cell r="J144">
            <v>109003</v>
          </cell>
          <cell r="K144">
            <v>75022</v>
          </cell>
          <cell r="L144">
            <v>42</v>
          </cell>
          <cell r="M144">
            <v>1149</v>
          </cell>
          <cell r="O144">
            <v>901</v>
          </cell>
          <cell r="P144">
            <v>13631</v>
          </cell>
          <cell r="Q144">
            <v>34814</v>
          </cell>
          <cell r="R144">
            <v>223838</v>
          </cell>
          <cell r="U144">
            <v>165824</v>
          </cell>
          <cell r="W144">
            <v>70800</v>
          </cell>
          <cell r="X144">
            <v>13323</v>
          </cell>
          <cell r="Z144">
            <v>87508</v>
          </cell>
          <cell r="AA144">
            <v>6132</v>
          </cell>
          <cell r="AB144">
            <v>285</v>
          </cell>
          <cell r="AC144">
            <v>0</v>
          </cell>
          <cell r="AD144">
            <v>5942</v>
          </cell>
          <cell r="AE144">
            <v>45028</v>
          </cell>
          <cell r="AF144">
            <v>764</v>
          </cell>
          <cell r="AG144">
            <v>10700</v>
          </cell>
          <cell r="AH144">
            <v>218</v>
          </cell>
          <cell r="AI144">
            <v>18</v>
          </cell>
          <cell r="AJ144">
            <v>1474</v>
          </cell>
          <cell r="AK144">
            <v>385331</v>
          </cell>
          <cell r="AL144">
            <v>42885</v>
          </cell>
          <cell r="AM144">
            <v>10700</v>
          </cell>
          <cell r="AN144">
            <v>70358</v>
          </cell>
          <cell r="AO144">
            <v>3098</v>
          </cell>
          <cell r="AP144">
            <v>24618</v>
          </cell>
          <cell r="AQ144">
            <v>0</v>
          </cell>
          <cell r="AR144">
            <v>86</v>
          </cell>
          <cell r="AS144">
            <v>3</v>
          </cell>
          <cell r="AT144">
            <v>229</v>
          </cell>
          <cell r="AU144">
            <v>9</v>
          </cell>
          <cell r="AV144">
            <v>1</v>
          </cell>
          <cell r="AX144">
            <v>121</v>
          </cell>
          <cell r="AY144">
            <v>0</v>
          </cell>
          <cell r="BC144">
            <v>4148761</v>
          </cell>
        </row>
        <row r="145">
          <cell r="A145">
            <v>1977</v>
          </cell>
          <cell r="B145">
            <v>792608</v>
          </cell>
          <cell r="C145">
            <v>1071600</v>
          </cell>
          <cell r="D145">
            <v>168263</v>
          </cell>
          <cell r="E145">
            <v>519062</v>
          </cell>
          <cell r="F145">
            <v>17143</v>
          </cell>
          <cell r="G145">
            <v>15286</v>
          </cell>
          <cell r="H145">
            <v>2149</v>
          </cell>
          <cell r="I145">
            <v>3</v>
          </cell>
          <cell r="J145">
            <v>121671</v>
          </cell>
          <cell r="K145">
            <v>88612</v>
          </cell>
          <cell r="L145">
            <v>44</v>
          </cell>
          <cell r="M145">
            <v>2080</v>
          </cell>
          <cell r="O145">
            <v>1011</v>
          </cell>
          <cell r="P145">
            <v>15108</v>
          </cell>
          <cell r="Q145">
            <v>43719</v>
          </cell>
          <cell r="R145">
            <v>238241</v>
          </cell>
          <cell r="U145">
            <v>200696</v>
          </cell>
          <cell r="W145">
            <v>87400</v>
          </cell>
          <cell r="X145">
            <v>11971</v>
          </cell>
          <cell r="Z145">
            <v>93364</v>
          </cell>
          <cell r="AA145">
            <v>4924</v>
          </cell>
          <cell r="AB145">
            <v>263</v>
          </cell>
          <cell r="AC145">
            <v>0</v>
          </cell>
          <cell r="AD145">
            <v>8410</v>
          </cell>
          <cell r="AE145">
            <v>49013</v>
          </cell>
          <cell r="AF145">
            <v>1023</v>
          </cell>
          <cell r="AG145">
            <v>7402.6350000000002</v>
          </cell>
          <cell r="AH145">
            <v>2444</v>
          </cell>
          <cell r="AI145">
            <v>170</v>
          </cell>
          <cell r="AJ145">
            <v>1137</v>
          </cell>
          <cell r="AK145">
            <v>410960</v>
          </cell>
          <cell r="AL145">
            <v>33091</v>
          </cell>
          <cell r="AM145">
            <v>7100</v>
          </cell>
          <cell r="AN145">
            <v>20214</v>
          </cell>
          <cell r="AO145">
            <v>2563</v>
          </cell>
          <cell r="AP145">
            <v>27850</v>
          </cell>
          <cell r="AQ145">
            <v>0</v>
          </cell>
          <cell r="AR145">
            <v>103</v>
          </cell>
          <cell r="AS145">
            <v>14</v>
          </cell>
          <cell r="AT145">
            <v>78</v>
          </cell>
          <cell r="AV145">
            <v>1</v>
          </cell>
          <cell r="AX145">
            <v>153</v>
          </cell>
          <cell r="AY145">
            <v>0</v>
          </cell>
          <cell r="BC145">
            <v>4066965.6349999998</v>
          </cell>
        </row>
        <row r="146">
          <cell r="A146">
            <v>1978</v>
          </cell>
          <cell r="B146">
            <v>720581</v>
          </cell>
          <cell r="C146">
            <v>1199900</v>
          </cell>
          <cell r="D146">
            <v>137546</v>
          </cell>
          <cell r="E146">
            <v>341762</v>
          </cell>
          <cell r="F146">
            <v>24778</v>
          </cell>
          <cell r="G146">
            <v>17969</v>
          </cell>
          <cell r="H146">
            <v>2538</v>
          </cell>
          <cell r="I146">
            <v>4</v>
          </cell>
          <cell r="J146">
            <v>147376</v>
          </cell>
          <cell r="K146">
            <v>86231</v>
          </cell>
          <cell r="L146">
            <v>178</v>
          </cell>
          <cell r="M146">
            <v>2230</v>
          </cell>
          <cell r="N146">
            <v>1</v>
          </cell>
          <cell r="O146">
            <v>1401</v>
          </cell>
          <cell r="P146">
            <v>21602</v>
          </cell>
          <cell r="Q146">
            <v>38198</v>
          </cell>
          <cell r="R146">
            <v>238149</v>
          </cell>
          <cell r="U146">
            <v>187395</v>
          </cell>
          <cell r="W146">
            <v>90800</v>
          </cell>
          <cell r="X146">
            <v>13990</v>
          </cell>
          <cell r="Z146">
            <v>101384</v>
          </cell>
          <cell r="AA146">
            <v>4629</v>
          </cell>
          <cell r="AB146">
            <v>306</v>
          </cell>
          <cell r="AC146">
            <v>0</v>
          </cell>
          <cell r="AD146">
            <v>9385</v>
          </cell>
          <cell r="AE146">
            <v>67287</v>
          </cell>
          <cell r="AF146">
            <v>559</v>
          </cell>
          <cell r="AG146">
            <v>11299.22</v>
          </cell>
          <cell r="AH146">
            <v>120</v>
          </cell>
          <cell r="AI146">
            <v>52</v>
          </cell>
          <cell r="AJ146">
            <v>1238</v>
          </cell>
          <cell r="AK146">
            <v>365565</v>
          </cell>
          <cell r="AL146">
            <v>9746</v>
          </cell>
          <cell r="AM146">
            <v>7400</v>
          </cell>
          <cell r="AN146">
            <v>36527</v>
          </cell>
          <cell r="AO146">
            <v>4025</v>
          </cell>
          <cell r="AP146">
            <v>30200</v>
          </cell>
          <cell r="AQ146">
            <v>0</v>
          </cell>
          <cell r="AR146">
            <v>146</v>
          </cell>
          <cell r="AS146">
            <v>18</v>
          </cell>
          <cell r="AT146">
            <v>98</v>
          </cell>
          <cell r="AU146">
            <v>20</v>
          </cell>
          <cell r="AV146">
            <v>1</v>
          </cell>
          <cell r="AX146">
            <v>176</v>
          </cell>
          <cell r="AY146">
            <v>0</v>
          </cell>
          <cell r="BC146">
            <v>3922835.22</v>
          </cell>
        </row>
        <row r="147">
          <cell r="A147">
            <v>1979</v>
          </cell>
          <cell r="B147">
            <v>819781</v>
          </cell>
          <cell r="C147">
            <v>1771100</v>
          </cell>
          <cell r="D147">
            <v>140028</v>
          </cell>
          <cell r="E147">
            <v>609837</v>
          </cell>
          <cell r="F147">
            <v>44348</v>
          </cell>
          <cell r="G147">
            <v>13219</v>
          </cell>
          <cell r="H147">
            <v>1886</v>
          </cell>
          <cell r="I147">
            <v>15</v>
          </cell>
          <cell r="J147">
            <v>163704</v>
          </cell>
          <cell r="K147">
            <v>91811</v>
          </cell>
          <cell r="L147">
            <v>365</v>
          </cell>
          <cell r="M147">
            <v>2433</v>
          </cell>
          <cell r="N147">
            <v>1</v>
          </cell>
          <cell r="O147">
            <v>1250</v>
          </cell>
          <cell r="P147">
            <v>22235</v>
          </cell>
          <cell r="Q147">
            <v>42391</v>
          </cell>
          <cell r="R147">
            <v>270887</v>
          </cell>
          <cell r="U147">
            <v>206678</v>
          </cell>
          <cell r="W147">
            <v>90300</v>
          </cell>
          <cell r="X147">
            <v>11566</v>
          </cell>
          <cell r="Z147">
            <v>126916</v>
          </cell>
          <cell r="AA147">
            <v>5239</v>
          </cell>
          <cell r="AB147">
            <v>372</v>
          </cell>
          <cell r="AC147">
            <v>0</v>
          </cell>
          <cell r="AD147">
            <v>19584</v>
          </cell>
          <cell r="AE147">
            <v>8781</v>
          </cell>
          <cell r="AF147">
            <v>4437</v>
          </cell>
          <cell r="AG147">
            <v>28787.588</v>
          </cell>
          <cell r="AH147">
            <v>242</v>
          </cell>
          <cell r="AI147">
            <v>18</v>
          </cell>
          <cell r="AJ147">
            <v>1378</v>
          </cell>
          <cell r="AK147">
            <v>238394</v>
          </cell>
          <cell r="AL147">
            <v>15343</v>
          </cell>
          <cell r="AM147">
            <v>8600</v>
          </cell>
          <cell r="AN147">
            <v>22541</v>
          </cell>
          <cell r="AO147">
            <v>5020</v>
          </cell>
          <cell r="AP147">
            <v>21144</v>
          </cell>
          <cell r="AQ147">
            <v>0</v>
          </cell>
          <cell r="AR147">
            <v>203</v>
          </cell>
          <cell r="AS147">
            <v>1</v>
          </cell>
          <cell r="AT147">
            <v>41</v>
          </cell>
          <cell r="AU147">
            <v>10</v>
          </cell>
          <cell r="AV147">
            <v>11</v>
          </cell>
          <cell r="AX147">
            <v>252</v>
          </cell>
          <cell r="AY147">
            <v>0</v>
          </cell>
          <cell r="BC147">
            <v>4811168.5880000005</v>
          </cell>
        </row>
        <row r="148">
          <cell r="A148">
            <v>1980</v>
          </cell>
          <cell r="B148">
            <v>887266</v>
          </cell>
          <cell r="C148">
            <v>1506500</v>
          </cell>
          <cell r="D148">
            <v>161480</v>
          </cell>
          <cell r="E148">
            <v>545881</v>
          </cell>
          <cell r="F148">
            <v>47148</v>
          </cell>
          <cell r="G148">
            <v>16329</v>
          </cell>
          <cell r="H148">
            <v>1889</v>
          </cell>
          <cell r="I148">
            <v>26</v>
          </cell>
          <cell r="J148">
            <v>185084</v>
          </cell>
          <cell r="K148">
            <v>25502</v>
          </cell>
          <cell r="L148">
            <v>416</v>
          </cell>
          <cell r="M148">
            <v>2065</v>
          </cell>
          <cell r="O148">
            <v>1726</v>
          </cell>
          <cell r="P148">
            <v>17528</v>
          </cell>
          <cell r="Q148">
            <v>33439</v>
          </cell>
          <cell r="R148">
            <v>271005</v>
          </cell>
          <cell r="U148">
            <v>209215</v>
          </cell>
          <cell r="W148">
            <v>103100</v>
          </cell>
          <cell r="X148">
            <v>12934</v>
          </cell>
          <cell r="Z148">
            <v>141408</v>
          </cell>
          <cell r="AA148">
            <v>6087</v>
          </cell>
          <cell r="AB148">
            <v>473</v>
          </cell>
          <cell r="AC148">
            <v>0</v>
          </cell>
          <cell r="AD148">
            <v>29308</v>
          </cell>
          <cell r="AE148">
            <v>7134</v>
          </cell>
          <cell r="AF148">
            <v>2844</v>
          </cell>
          <cell r="AG148">
            <v>13818.088</v>
          </cell>
          <cell r="AH148">
            <v>299</v>
          </cell>
          <cell r="AI148">
            <v>98</v>
          </cell>
          <cell r="AJ148">
            <v>1472</v>
          </cell>
          <cell r="AK148">
            <v>226103</v>
          </cell>
          <cell r="AL148">
            <v>24360</v>
          </cell>
          <cell r="AM148">
            <v>12500</v>
          </cell>
          <cell r="AN148">
            <v>22844</v>
          </cell>
          <cell r="AO148">
            <v>6403</v>
          </cell>
          <cell r="AP148">
            <v>19324</v>
          </cell>
          <cell r="AQ148">
            <v>0</v>
          </cell>
          <cell r="AR148">
            <v>151</v>
          </cell>
          <cell r="AS148">
            <v>0</v>
          </cell>
          <cell r="AT148">
            <v>80</v>
          </cell>
          <cell r="AU148">
            <v>4</v>
          </cell>
          <cell r="AV148">
            <v>0</v>
          </cell>
          <cell r="AX148">
            <v>240</v>
          </cell>
          <cell r="AY148">
            <v>0</v>
          </cell>
          <cell r="BC148">
            <v>4543488.0880000005</v>
          </cell>
        </row>
        <row r="149">
          <cell r="A149">
            <v>1981</v>
          </cell>
          <cell r="B149">
            <v>886760</v>
          </cell>
          <cell r="C149">
            <v>1896600</v>
          </cell>
          <cell r="D149">
            <v>137293</v>
          </cell>
          <cell r="E149">
            <v>564476</v>
          </cell>
          <cell r="F149">
            <v>51751</v>
          </cell>
          <cell r="G149">
            <v>16941</v>
          </cell>
          <cell r="H149">
            <v>2200</v>
          </cell>
          <cell r="I149">
            <v>2</v>
          </cell>
          <cell r="J149">
            <v>205763</v>
          </cell>
          <cell r="K149">
            <v>22335</v>
          </cell>
          <cell r="L149">
            <v>310</v>
          </cell>
          <cell r="M149">
            <v>2794</v>
          </cell>
          <cell r="N149">
            <v>3</v>
          </cell>
          <cell r="O149">
            <v>880</v>
          </cell>
          <cell r="P149">
            <v>13934</v>
          </cell>
          <cell r="Q149">
            <v>40747</v>
          </cell>
          <cell r="R149">
            <v>272361</v>
          </cell>
          <cell r="U149">
            <v>225141</v>
          </cell>
          <cell r="W149">
            <v>83000</v>
          </cell>
          <cell r="X149">
            <v>17066</v>
          </cell>
          <cell r="Z149">
            <v>152339</v>
          </cell>
          <cell r="AA149">
            <v>7470</v>
          </cell>
          <cell r="AB149">
            <v>610</v>
          </cell>
          <cell r="AC149">
            <v>0</v>
          </cell>
          <cell r="AD149">
            <v>39457</v>
          </cell>
          <cell r="AE149">
            <v>11146</v>
          </cell>
          <cell r="AF149">
            <v>821</v>
          </cell>
          <cell r="AG149">
            <v>9688.08</v>
          </cell>
          <cell r="AH149">
            <v>223</v>
          </cell>
          <cell r="AJ149">
            <v>1106</v>
          </cell>
          <cell r="AK149">
            <v>239276</v>
          </cell>
          <cell r="AL149">
            <v>49239</v>
          </cell>
          <cell r="AM149">
            <v>11300</v>
          </cell>
          <cell r="AN149">
            <v>38156</v>
          </cell>
          <cell r="AO149">
            <v>4446</v>
          </cell>
          <cell r="AP149">
            <v>19518</v>
          </cell>
          <cell r="AQ149">
            <v>0</v>
          </cell>
          <cell r="AR149">
            <v>124</v>
          </cell>
          <cell r="AS149">
            <v>32</v>
          </cell>
          <cell r="AT149">
            <v>109</v>
          </cell>
          <cell r="AU149">
            <v>6</v>
          </cell>
          <cell r="AV149">
            <v>6</v>
          </cell>
          <cell r="AX149">
            <v>397</v>
          </cell>
          <cell r="AY149">
            <v>0</v>
          </cell>
          <cell r="BC149">
            <v>5025875.08</v>
          </cell>
        </row>
        <row r="150">
          <cell r="A150">
            <v>1982</v>
          </cell>
          <cell r="B150">
            <v>889856</v>
          </cell>
          <cell r="C150">
            <v>1942100</v>
          </cell>
          <cell r="D150">
            <v>135125</v>
          </cell>
          <cell r="E150">
            <v>454631</v>
          </cell>
          <cell r="F150">
            <v>44459</v>
          </cell>
          <cell r="G150">
            <v>18607</v>
          </cell>
          <cell r="H150">
            <v>2145</v>
          </cell>
          <cell r="I150">
            <v>4</v>
          </cell>
          <cell r="J150">
            <v>224172</v>
          </cell>
          <cell r="K150">
            <v>23754</v>
          </cell>
          <cell r="L150">
            <v>313</v>
          </cell>
          <cell r="M150">
            <v>4968</v>
          </cell>
          <cell r="N150">
            <v>2</v>
          </cell>
          <cell r="O150">
            <v>847</v>
          </cell>
          <cell r="P150">
            <v>12605</v>
          </cell>
          <cell r="Q150">
            <v>44268</v>
          </cell>
          <cell r="R150">
            <v>286770</v>
          </cell>
          <cell r="U150">
            <v>227071</v>
          </cell>
          <cell r="W150">
            <v>84600</v>
          </cell>
          <cell r="X150">
            <v>15206</v>
          </cell>
          <cell r="Z150">
            <v>172874</v>
          </cell>
          <cell r="AA150">
            <v>8401</v>
          </cell>
          <cell r="AB150">
            <v>535</v>
          </cell>
          <cell r="AC150">
            <v>0</v>
          </cell>
          <cell r="AD150">
            <v>34222</v>
          </cell>
          <cell r="AE150">
            <v>23086</v>
          </cell>
          <cell r="AF150">
            <v>676</v>
          </cell>
          <cell r="AG150">
            <v>7855.8859999999995</v>
          </cell>
          <cell r="AH150">
            <v>186</v>
          </cell>
          <cell r="AI150">
            <v>36</v>
          </cell>
          <cell r="AJ150">
            <v>863</v>
          </cell>
          <cell r="AK150">
            <v>171349</v>
          </cell>
          <cell r="AL150">
            <v>42353</v>
          </cell>
          <cell r="AM150">
            <v>11000</v>
          </cell>
          <cell r="AN150">
            <v>33796</v>
          </cell>
          <cell r="AO150">
            <v>3921</v>
          </cell>
          <cell r="AP150">
            <v>16783</v>
          </cell>
          <cell r="AQ150">
            <v>0</v>
          </cell>
          <cell r="AR150">
            <v>264</v>
          </cell>
          <cell r="AS150">
            <v>12</v>
          </cell>
          <cell r="AT150">
            <v>83</v>
          </cell>
          <cell r="AV150">
            <v>3</v>
          </cell>
          <cell r="AX150">
            <v>434</v>
          </cell>
          <cell r="AY150">
            <v>0</v>
          </cell>
          <cell r="BC150">
            <v>4940274.8859999999</v>
          </cell>
        </row>
        <row r="151">
          <cell r="A151">
            <v>1983</v>
          </cell>
          <cell r="B151">
            <v>1051188</v>
          </cell>
          <cell r="C151">
            <v>1372500</v>
          </cell>
          <cell r="D151">
            <v>142071</v>
          </cell>
          <cell r="E151">
            <v>555412</v>
          </cell>
          <cell r="F151">
            <v>41194</v>
          </cell>
          <cell r="G151">
            <v>13834</v>
          </cell>
          <cell r="H151">
            <v>2012</v>
          </cell>
          <cell r="I151">
            <v>2</v>
          </cell>
          <cell r="J151">
            <v>263518</v>
          </cell>
          <cell r="K151">
            <v>19947</v>
          </cell>
          <cell r="L151">
            <v>151</v>
          </cell>
          <cell r="M151">
            <v>6522</v>
          </cell>
          <cell r="N151">
            <v>3</v>
          </cell>
          <cell r="O151">
            <v>1151</v>
          </cell>
          <cell r="P151">
            <v>5227</v>
          </cell>
          <cell r="Q151">
            <v>40907</v>
          </cell>
          <cell r="R151">
            <v>303208</v>
          </cell>
          <cell r="U151">
            <v>258568</v>
          </cell>
          <cell r="W151">
            <v>78800</v>
          </cell>
          <cell r="X151">
            <v>14480</v>
          </cell>
          <cell r="Z151">
            <v>164296</v>
          </cell>
          <cell r="AA151">
            <v>7931</v>
          </cell>
          <cell r="AB151">
            <v>555</v>
          </cell>
          <cell r="AC151">
            <v>0</v>
          </cell>
          <cell r="AD151">
            <v>28647</v>
          </cell>
          <cell r="AE151">
            <v>10193</v>
          </cell>
          <cell r="AF151">
            <v>672</v>
          </cell>
          <cell r="AG151">
            <v>8440.125</v>
          </cell>
          <cell r="AH151">
            <v>215</v>
          </cell>
          <cell r="AJ151">
            <v>1168</v>
          </cell>
          <cell r="AK151">
            <v>83070</v>
          </cell>
          <cell r="AL151">
            <v>13744</v>
          </cell>
          <cell r="AM151">
            <v>11500</v>
          </cell>
          <cell r="AN151">
            <v>21857</v>
          </cell>
          <cell r="AO151">
            <v>3225</v>
          </cell>
          <cell r="AP151">
            <v>12684</v>
          </cell>
          <cell r="AQ151">
            <v>0</v>
          </cell>
          <cell r="AR151">
            <v>309</v>
          </cell>
          <cell r="AS151">
            <v>8</v>
          </cell>
          <cell r="AT151">
            <v>77</v>
          </cell>
          <cell r="AV151">
            <v>22</v>
          </cell>
          <cell r="AX151">
            <v>450</v>
          </cell>
          <cell r="AY151">
            <v>0</v>
          </cell>
          <cell r="AZ151">
            <v>1</v>
          </cell>
          <cell r="BC151">
            <v>4539797.125</v>
          </cell>
        </row>
        <row r="152">
          <cell r="A152">
            <v>1984</v>
          </cell>
          <cell r="B152">
            <v>1115879</v>
          </cell>
          <cell r="C152">
            <v>1575100</v>
          </cell>
          <cell r="D152">
            <v>147864</v>
          </cell>
          <cell r="E152">
            <v>625730</v>
          </cell>
          <cell r="F152">
            <v>48014</v>
          </cell>
          <cell r="G152">
            <v>9933</v>
          </cell>
          <cell r="H152">
            <v>3301</v>
          </cell>
          <cell r="I152">
            <v>2</v>
          </cell>
          <cell r="J152">
            <v>312460</v>
          </cell>
          <cell r="K152">
            <v>44023</v>
          </cell>
          <cell r="L152">
            <v>185</v>
          </cell>
          <cell r="M152">
            <v>8944</v>
          </cell>
          <cell r="N152">
            <v>24</v>
          </cell>
          <cell r="O152">
            <v>1523</v>
          </cell>
          <cell r="P152">
            <v>6916</v>
          </cell>
          <cell r="Q152">
            <v>38957</v>
          </cell>
          <cell r="R152">
            <v>297917</v>
          </cell>
          <cell r="U152">
            <v>274485</v>
          </cell>
          <cell r="W152">
            <v>71500</v>
          </cell>
          <cell r="X152">
            <v>17012</v>
          </cell>
          <cell r="Z152">
            <v>149978</v>
          </cell>
          <cell r="AA152">
            <v>8899</v>
          </cell>
          <cell r="AB152">
            <v>728</v>
          </cell>
          <cell r="AC152">
            <v>0</v>
          </cell>
          <cell r="AD152">
            <v>23362</v>
          </cell>
          <cell r="AE152">
            <v>26941</v>
          </cell>
          <cell r="AF152">
            <v>713</v>
          </cell>
          <cell r="AG152">
            <v>10072.331999999999</v>
          </cell>
          <cell r="AH152">
            <v>1191</v>
          </cell>
          <cell r="AJ152">
            <v>737</v>
          </cell>
          <cell r="AK152">
            <v>121444</v>
          </cell>
          <cell r="AL152">
            <v>16643</v>
          </cell>
          <cell r="AM152">
            <v>9500</v>
          </cell>
          <cell r="AN152">
            <v>9633</v>
          </cell>
          <cell r="AO152">
            <v>3292</v>
          </cell>
          <cell r="AP152">
            <v>9055</v>
          </cell>
          <cell r="AQ152">
            <v>0</v>
          </cell>
          <cell r="AR152">
            <v>304</v>
          </cell>
          <cell r="AS152">
            <v>10</v>
          </cell>
          <cell r="AT152">
            <v>84</v>
          </cell>
          <cell r="AU152">
            <v>3</v>
          </cell>
          <cell r="AV152">
            <v>11</v>
          </cell>
          <cell r="AX152">
            <v>425</v>
          </cell>
          <cell r="AY152">
            <v>0</v>
          </cell>
          <cell r="AZ152">
            <v>3</v>
          </cell>
          <cell r="BC152">
            <v>4992829.3320000004</v>
          </cell>
        </row>
        <row r="153">
          <cell r="A153">
            <v>1985</v>
          </cell>
          <cell r="B153">
            <v>1161694</v>
          </cell>
          <cell r="C153">
            <v>1684700</v>
          </cell>
          <cell r="D153">
            <v>141399</v>
          </cell>
          <cell r="E153">
            <v>648337</v>
          </cell>
          <cell r="F153">
            <v>27157</v>
          </cell>
          <cell r="G153">
            <v>10272</v>
          </cell>
          <cell r="H153">
            <v>3625</v>
          </cell>
          <cell r="I153">
            <v>4</v>
          </cell>
          <cell r="J153">
            <v>289721</v>
          </cell>
          <cell r="K153">
            <v>129078</v>
          </cell>
          <cell r="L153">
            <v>227</v>
          </cell>
          <cell r="M153">
            <v>9371</v>
          </cell>
          <cell r="N153">
            <v>2</v>
          </cell>
          <cell r="O153">
            <v>1902</v>
          </cell>
          <cell r="P153">
            <v>7901</v>
          </cell>
          <cell r="Q153">
            <v>31288</v>
          </cell>
          <cell r="R153">
            <v>290568</v>
          </cell>
          <cell r="U153">
            <v>270445</v>
          </cell>
          <cell r="W153">
            <v>66700</v>
          </cell>
          <cell r="X153">
            <v>14028</v>
          </cell>
          <cell r="Z153">
            <v>150781</v>
          </cell>
          <cell r="AA153">
            <v>8698</v>
          </cell>
          <cell r="AB153">
            <v>818</v>
          </cell>
          <cell r="AC153">
            <v>0</v>
          </cell>
          <cell r="AD153">
            <v>22582</v>
          </cell>
          <cell r="AE153">
            <v>19588</v>
          </cell>
          <cell r="AF153">
            <v>1320</v>
          </cell>
          <cell r="AG153">
            <v>10781.968999999999</v>
          </cell>
          <cell r="AH153">
            <v>183</v>
          </cell>
          <cell r="AI153">
            <v>13</v>
          </cell>
          <cell r="AJ153">
            <v>758</v>
          </cell>
          <cell r="AK153">
            <v>167435</v>
          </cell>
          <cell r="AL153">
            <v>7203</v>
          </cell>
          <cell r="AM153">
            <v>7759</v>
          </cell>
          <cell r="AN153">
            <v>43316</v>
          </cell>
          <cell r="AO153">
            <v>3515</v>
          </cell>
          <cell r="AP153">
            <v>8008</v>
          </cell>
          <cell r="AQ153">
            <v>0</v>
          </cell>
          <cell r="AR153">
            <v>486</v>
          </cell>
          <cell r="AS153">
            <v>13</v>
          </cell>
          <cell r="AT153">
            <v>58</v>
          </cell>
          <cell r="AU153">
            <v>3</v>
          </cell>
          <cell r="AV153">
            <v>12</v>
          </cell>
          <cell r="AX153">
            <v>361</v>
          </cell>
          <cell r="AY153">
            <v>0</v>
          </cell>
          <cell r="BC153">
            <v>5242142.9689999996</v>
          </cell>
        </row>
        <row r="154">
          <cell r="A154">
            <v>1986</v>
          </cell>
          <cell r="B154">
            <v>1279695</v>
          </cell>
          <cell r="C154">
            <v>1051300</v>
          </cell>
          <cell r="D154">
            <v>149827</v>
          </cell>
          <cell r="E154">
            <v>519991</v>
          </cell>
          <cell r="F154">
            <v>4564</v>
          </cell>
          <cell r="G154">
            <v>10797</v>
          </cell>
          <cell r="H154">
            <v>3580</v>
          </cell>
          <cell r="I154">
            <v>0</v>
          </cell>
          <cell r="J154">
            <v>251662</v>
          </cell>
          <cell r="K154">
            <v>96030</v>
          </cell>
          <cell r="L154">
            <v>267</v>
          </cell>
          <cell r="M154">
            <v>8471</v>
          </cell>
          <cell r="N154">
            <v>4</v>
          </cell>
          <cell r="O154">
            <v>1947</v>
          </cell>
          <cell r="P154">
            <v>5469</v>
          </cell>
          <cell r="Q154">
            <v>25204</v>
          </cell>
          <cell r="R154">
            <v>205443</v>
          </cell>
          <cell r="U154">
            <v>174509</v>
          </cell>
          <cell r="W154">
            <v>55300</v>
          </cell>
          <cell r="X154">
            <v>64477</v>
          </cell>
          <cell r="Z154">
            <v>139418</v>
          </cell>
          <cell r="AA154">
            <v>10828</v>
          </cell>
          <cell r="AB154">
            <v>1133</v>
          </cell>
          <cell r="AC154">
            <v>0</v>
          </cell>
          <cell r="AD154">
            <v>27218</v>
          </cell>
          <cell r="AE154">
            <v>19831</v>
          </cell>
          <cell r="AF154">
            <v>2503</v>
          </cell>
          <cell r="AG154">
            <v>11556.252</v>
          </cell>
          <cell r="AH154">
            <v>205</v>
          </cell>
          <cell r="AI154">
            <v>4</v>
          </cell>
          <cell r="AJ154">
            <v>1136</v>
          </cell>
          <cell r="AK154">
            <v>49429</v>
          </cell>
          <cell r="AL154">
            <v>3340</v>
          </cell>
          <cell r="AM154">
            <v>8862</v>
          </cell>
          <cell r="AN154">
            <v>30824</v>
          </cell>
          <cell r="AO154">
            <v>3633</v>
          </cell>
          <cell r="AP154">
            <v>6601</v>
          </cell>
          <cell r="AQ154">
            <v>1385</v>
          </cell>
          <cell r="AR154">
            <v>508</v>
          </cell>
          <cell r="AS154">
            <v>122</v>
          </cell>
          <cell r="AT154">
            <v>105</v>
          </cell>
          <cell r="AU154">
            <v>3</v>
          </cell>
          <cell r="AV154">
            <v>25</v>
          </cell>
          <cell r="AX154">
            <v>317</v>
          </cell>
          <cell r="AY154">
            <v>0</v>
          </cell>
          <cell r="BC154">
            <v>4227691.2520000003</v>
          </cell>
        </row>
        <row r="155">
          <cell r="A155">
            <v>1987</v>
          </cell>
          <cell r="B155">
            <v>1326799</v>
          </cell>
          <cell r="C155">
            <v>1089700</v>
          </cell>
          <cell r="D155">
            <v>156791</v>
          </cell>
          <cell r="E155">
            <v>441981</v>
          </cell>
          <cell r="F155">
            <v>4891</v>
          </cell>
          <cell r="G155">
            <v>11444</v>
          </cell>
          <cell r="H155">
            <v>3658</v>
          </cell>
          <cell r="I155">
            <v>0</v>
          </cell>
          <cell r="J155">
            <v>261880</v>
          </cell>
          <cell r="K155">
            <v>69477</v>
          </cell>
          <cell r="L155">
            <v>116</v>
          </cell>
          <cell r="M155">
            <v>4865</v>
          </cell>
          <cell r="N155">
            <v>11</v>
          </cell>
          <cell r="O155">
            <v>1900</v>
          </cell>
          <cell r="P155">
            <v>5449</v>
          </cell>
          <cell r="Q155">
            <v>15581</v>
          </cell>
          <cell r="R155">
            <v>194104</v>
          </cell>
          <cell r="U155">
            <v>171434</v>
          </cell>
          <cell r="W155">
            <v>36700</v>
          </cell>
          <cell r="X155">
            <v>91155</v>
          </cell>
          <cell r="Z155">
            <v>125287</v>
          </cell>
          <cell r="AA155">
            <v>21323</v>
          </cell>
          <cell r="AB155">
            <v>1042</v>
          </cell>
          <cell r="AC155">
            <v>0</v>
          </cell>
          <cell r="AD155">
            <v>43174</v>
          </cell>
          <cell r="AE155">
            <v>12970</v>
          </cell>
          <cell r="AF155">
            <v>1066</v>
          </cell>
          <cell r="AG155">
            <v>13974.275999999998</v>
          </cell>
          <cell r="AH155">
            <v>395</v>
          </cell>
          <cell r="AI155">
            <v>5</v>
          </cell>
          <cell r="AJ155">
            <v>1183</v>
          </cell>
          <cell r="AK155">
            <v>41440</v>
          </cell>
          <cell r="AL155">
            <v>4918</v>
          </cell>
          <cell r="AM155">
            <v>8556</v>
          </cell>
          <cell r="AN155">
            <v>24419</v>
          </cell>
          <cell r="AO155">
            <v>3682</v>
          </cell>
          <cell r="AP155">
            <v>6214</v>
          </cell>
          <cell r="AQ155">
            <v>1360</v>
          </cell>
          <cell r="AR155">
            <v>533</v>
          </cell>
          <cell r="AS155">
            <v>63</v>
          </cell>
          <cell r="AT155">
            <v>89</v>
          </cell>
          <cell r="AU155">
            <v>67</v>
          </cell>
          <cell r="AV155">
            <v>28</v>
          </cell>
          <cell r="AX155">
            <v>331</v>
          </cell>
          <cell r="AY155">
            <v>0</v>
          </cell>
          <cell r="BC155">
            <v>4200151.2760000005</v>
          </cell>
        </row>
        <row r="156">
          <cell r="A156">
            <v>1988</v>
          </cell>
          <cell r="B156">
            <v>1299169</v>
          </cell>
          <cell r="C156">
            <v>1188000</v>
          </cell>
          <cell r="D156">
            <v>157318</v>
          </cell>
          <cell r="E156">
            <v>432175</v>
          </cell>
          <cell r="F156">
            <v>3995</v>
          </cell>
          <cell r="G156">
            <v>9835</v>
          </cell>
          <cell r="H156">
            <v>3277</v>
          </cell>
          <cell r="I156">
            <v>102</v>
          </cell>
          <cell r="J156">
            <v>277178</v>
          </cell>
          <cell r="K156">
            <v>41687</v>
          </cell>
          <cell r="L156">
            <v>92</v>
          </cell>
          <cell r="M156">
            <v>3877</v>
          </cell>
          <cell r="N156">
            <v>239</v>
          </cell>
          <cell r="O156">
            <v>1183</v>
          </cell>
          <cell r="P156">
            <v>5777</v>
          </cell>
          <cell r="Q156">
            <v>17920</v>
          </cell>
          <cell r="R156">
            <v>200916</v>
          </cell>
          <cell r="U156">
            <v>183362</v>
          </cell>
          <cell r="W156">
            <v>37200</v>
          </cell>
          <cell r="X156">
            <v>81033</v>
          </cell>
          <cell r="Z156">
            <v>119704</v>
          </cell>
          <cell r="AA156">
            <v>39135</v>
          </cell>
          <cell r="AB156">
            <v>2915</v>
          </cell>
          <cell r="AC156">
            <v>3571</v>
          </cell>
          <cell r="AD156">
            <v>61613</v>
          </cell>
          <cell r="AE156">
            <v>12342</v>
          </cell>
          <cell r="AF156">
            <v>2180</v>
          </cell>
          <cell r="AG156">
            <v>18510</v>
          </cell>
          <cell r="AH156">
            <v>757</v>
          </cell>
          <cell r="AI156">
            <v>5</v>
          </cell>
          <cell r="AJ156">
            <v>873</v>
          </cell>
          <cell r="AK156">
            <v>35369</v>
          </cell>
          <cell r="AL156">
            <v>4167</v>
          </cell>
          <cell r="AM156">
            <v>9032</v>
          </cell>
          <cell r="AN156">
            <v>12163</v>
          </cell>
          <cell r="AO156">
            <v>3285</v>
          </cell>
          <cell r="AP156">
            <v>3145</v>
          </cell>
          <cell r="AQ156">
            <v>1597</v>
          </cell>
          <cell r="AR156">
            <v>616</v>
          </cell>
          <cell r="AS156">
            <v>85</v>
          </cell>
          <cell r="AT156">
            <v>142.178</v>
          </cell>
          <cell r="AU156">
            <v>12</v>
          </cell>
          <cell r="AV156">
            <v>53</v>
          </cell>
          <cell r="AX156">
            <v>489</v>
          </cell>
          <cell r="AY156">
            <v>0</v>
          </cell>
          <cell r="AZ156">
            <v>131</v>
          </cell>
          <cell r="BC156">
            <v>4276500.1780000003</v>
          </cell>
        </row>
        <row r="157">
          <cell r="A157">
            <v>1989</v>
          </cell>
          <cell r="B157">
            <v>1297434</v>
          </cell>
          <cell r="C157">
            <v>1382700</v>
          </cell>
          <cell r="D157">
            <v>156754</v>
          </cell>
          <cell r="E157">
            <v>485486</v>
          </cell>
          <cell r="F157">
            <v>5043</v>
          </cell>
          <cell r="G157">
            <v>11478</v>
          </cell>
          <cell r="H157">
            <v>3697</v>
          </cell>
          <cell r="I157">
            <v>128</v>
          </cell>
          <cell r="J157">
            <v>288481</v>
          </cell>
          <cell r="K157">
            <v>92067</v>
          </cell>
          <cell r="L157">
            <v>164</v>
          </cell>
          <cell r="M157">
            <v>4026</v>
          </cell>
          <cell r="N157">
            <v>108</v>
          </cell>
          <cell r="O157">
            <v>1040</v>
          </cell>
          <cell r="P157">
            <v>7262</v>
          </cell>
          <cell r="Q157">
            <v>27513</v>
          </cell>
          <cell r="R157">
            <v>178991</v>
          </cell>
          <cell r="U157">
            <v>193354</v>
          </cell>
          <cell r="W157">
            <v>56870</v>
          </cell>
          <cell r="X157">
            <v>44045</v>
          </cell>
          <cell r="Z157">
            <v>100460</v>
          </cell>
          <cell r="AA157">
            <v>39044</v>
          </cell>
          <cell r="AB157">
            <v>2674</v>
          </cell>
          <cell r="AC157">
            <v>610</v>
          </cell>
          <cell r="AD157">
            <v>78800</v>
          </cell>
          <cell r="AE157">
            <v>20766</v>
          </cell>
          <cell r="AF157">
            <v>4955</v>
          </cell>
          <cell r="AG157">
            <v>28610</v>
          </cell>
          <cell r="AH157">
            <v>957</v>
          </cell>
          <cell r="AI157">
            <v>14</v>
          </cell>
          <cell r="AJ157">
            <v>994</v>
          </cell>
          <cell r="AK157">
            <v>87103</v>
          </cell>
          <cell r="AL157">
            <v>3192</v>
          </cell>
          <cell r="AM157">
            <v>10000</v>
          </cell>
          <cell r="AN157">
            <v>7486</v>
          </cell>
          <cell r="AO157">
            <v>1843</v>
          </cell>
          <cell r="AP157">
            <v>4403</v>
          </cell>
          <cell r="AQ157">
            <v>1152</v>
          </cell>
          <cell r="AR157">
            <v>501</v>
          </cell>
          <cell r="AS157">
            <v>123</v>
          </cell>
          <cell r="AT157">
            <v>167.52699999999999</v>
          </cell>
          <cell r="AU157">
            <v>5</v>
          </cell>
          <cell r="AV157">
            <v>22</v>
          </cell>
          <cell r="AX157">
            <v>454</v>
          </cell>
          <cell r="AY157">
            <v>11</v>
          </cell>
          <cell r="AZ157">
            <v>148</v>
          </cell>
          <cell r="BC157">
            <v>4631435.5269999998</v>
          </cell>
        </row>
        <row r="158">
          <cell r="A158">
            <v>1990</v>
          </cell>
          <cell r="B158">
            <v>1230755</v>
          </cell>
          <cell r="C158">
            <v>1248900</v>
          </cell>
          <cell r="D158">
            <v>156307</v>
          </cell>
          <cell r="E158">
            <v>442998</v>
          </cell>
          <cell r="F158">
            <v>13000</v>
          </cell>
          <cell r="G158">
            <v>11825</v>
          </cell>
          <cell r="H158">
            <v>3336</v>
          </cell>
          <cell r="I158">
            <v>35</v>
          </cell>
          <cell r="J158">
            <v>277622</v>
          </cell>
          <cell r="K158">
            <v>93005</v>
          </cell>
          <cell r="L158">
            <v>115</v>
          </cell>
          <cell r="M158">
            <v>3746</v>
          </cell>
          <cell r="N158">
            <v>44</v>
          </cell>
          <cell r="O158">
            <v>1136</v>
          </cell>
          <cell r="P158">
            <v>6636</v>
          </cell>
          <cell r="Q158">
            <v>58162</v>
          </cell>
          <cell r="R158">
            <v>122331</v>
          </cell>
          <cell r="U158">
            <v>128702</v>
          </cell>
          <cell r="W158">
            <v>16521</v>
          </cell>
          <cell r="X158">
            <v>26543</v>
          </cell>
          <cell r="Z158">
            <v>106448</v>
          </cell>
          <cell r="AA158">
            <v>38120</v>
          </cell>
          <cell r="AB158">
            <v>4101</v>
          </cell>
          <cell r="AC158">
            <v>608</v>
          </cell>
          <cell r="AD158">
            <v>94918</v>
          </cell>
          <cell r="AE158">
            <v>44553</v>
          </cell>
          <cell r="AF158">
            <v>3536</v>
          </cell>
          <cell r="AG158">
            <v>43050</v>
          </cell>
          <cell r="AH158">
            <v>650</v>
          </cell>
          <cell r="AI158">
            <v>16</v>
          </cell>
          <cell r="AJ158">
            <v>919</v>
          </cell>
          <cell r="AK158">
            <v>26412</v>
          </cell>
          <cell r="AL158">
            <v>4164</v>
          </cell>
          <cell r="AM158">
            <v>15000</v>
          </cell>
          <cell r="AN158">
            <v>7130</v>
          </cell>
          <cell r="AO158">
            <v>2026</v>
          </cell>
          <cell r="AP158">
            <v>4488</v>
          </cell>
          <cell r="AQ158">
            <v>1128</v>
          </cell>
          <cell r="AR158">
            <v>418</v>
          </cell>
          <cell r="AS158">
            <v>185</v>
          </cell>
          <cell r="AT158">
            <v>253.255</v>
          </cell>
          <cell r="AU158">
            <v>16</v>
          </cell>
          <cell r="AV158">
            <v>22</v>
          </cell>
          <cell r="AX158">
            <v>621</v>
          </cell>
          <cell r="AY158">
            <v>0</v>
          </cell>
          <cell r="AZ158">
            <v>137</v>
          </cell>
          <cell r="BC158">
            <v>4240989.2549999999</v>
          </cell>
        </row>
        <row r="159">
          <cell r="A159">
            <v>1991</v>
          </cell>
          <cell r="B159">
            <v>1217774</v>
          </cell>
          <cell r="C159">
            <v>1226800</v>
          </cell>
          <cell r="D159">
            <v>166847</v>
          </cell>
          <cell r="E159">
            <v>624622</v>
          </cell>
          <cell r="F159">
            <v>21066</v>
          </cell>
          <cell r="G159">
            <v>12352</v>
          </cell>
          <cell r="H159">
            <v>3461</v>
          </cell>
          <cell r="I159">
            <v>64</v>
          </cell>
          <cell r="J159">
            <v>248520</v>
          </cell>
          <cell r="K159">
            <v>58564</v>
          </cell>
          <cell r="L159">
            <v>52</v>
          </cell>
          <cell r="M159">
            <v>4267</v>
          </cell>
          <cell r="N159">
            <v>35</v>
          </cell>
          <cell r="O159">
            <v>1124</v>
          </cell>
          <cell r="P159">
            <v>5114</v>
          </cell>
          <cell r="Q159">
            <v>46754</v>
          </cell>
          <cell r="R159">
            <v>57206</v>
          </cell>
          <cell r="U159">
            <v>76798</v>
          </cell>
          <cell r="W159">
            <v>16544</v>
          </cell>
          <cell r="X159">
            <v>20000</v>
          </cell>
          <cell r="Z159">
            <v>99000</v>
          </cell>
          <cell r="AA159">
            <v>54156</v>
          </cell>
          <cell r="AB159">
            <v>5741</v>
          </cell>
          <cell r="AC159">
            <v>792</v>
          </cell>
          <cell r="AD159">
            <v>103713</v>
          </cell>
          <cell r="AE159">
            <v>28209</v>
          </cell>
          <cell r="AF159">
            <v>4325</v>
          </cell>
          <cell r="AG159">
            <v>64673</v>
          </cell>
          <cell r="AH159">
            <v>947</v>
          </cell>
          <cell r="AI159">
            <v>47</v>
          </cell>
          <cell r="AJ159">
            <v>758</v>
          </cell>
          <cell r="AK159">
            <v>10236</v>
          </cell>
          <cell r="AL159">
            <v>5538</v>
          </cell>
          <cell r="AM159">
            <v>18000</v>
          </cell>
          <cell r="AN159">
            <v>9638</v>
          </cell>
          <cell r="AO159">
            <v>1888</v>
          </cell>
          <cell r="AP159">
            <v>3204</v>
          </cell>
          <cell r="AQ159">
            <v>1255</v>
          </cell>
          <cell r="AR159">
            <v>405</v>
          </cell>
          <cell r="AS159">
            <v>113</v>
          </cell>
          <cell r="AT159">
            <v>229.48</v>
          </cell>
          <cell r="AU159">
            <v>7</v>
          </cell>
          <cell r="AV159">
            <v>10</v>
          </cell>
          <cell r="AX159">
            <v>900</v>
          </cell>
          <cell r="AY159">
            <v>9</v>
          </cell>
          <cell r="AZ159">
            <v>289</v>
          </cell>
          <cell r="BC159">
            <v>4222480.4800000004</v>
          </cell>
        </row>
        <row r="160">
          <cell r="A160">
            <v>1992</v>
          </cell>
          <cell r="B160">
            <v>1142570</v>
          </cell>
          <cell r="C160">
            <v>1163600</v>
          </cell>
          <cell r="D160">
            <v>248610</v>
          </cell>
          <cell r="E160">
            <v>676085</v>
          </cell>
          <cell r="F160">
            <v>17889</v>
          </cell>
          <cell r="G160">
            <v>11781</v>
          </cell>
          <cell r="H160">
            <v>3010</v>
          </cell>
          <cell r="I160">
            <v>19</v>
          </cell>
          <cell r="J160">
            <v>296962</v>
          </cell>
          <cell r="K160">
            <v>62107</v>
          </cell>
          <cell r="L160">
            <v>228</v>
          </cell>
          <cell r="M160">
            <v>5111</v>
          </cell>
          <cell r="N160">
            <v>98</v>
          </cell>
          <cell r="O160">
            <v>1167</v>
          </cell>
          <cell r="P160">
            <v>5799</v>
          </cell>
          <cell r="Q160">
            <v>39521</v>
          </cell>
          <cell r="R160">
            <v>83700</v>
          </cell>
          <cell r="S160">
            <v>30339</v>
          </cell>
          <cell r="T160">
            <v>3000</v>
          </cell>
          <cell r="U160">
            <v>78407</v>
          </cell>
          <cell r="V160">
            <v>164353</v>
          </cell>
          <cell r="W160">
            <v>17736</v>
          </cell>
          <cell r="X160">
            <v>1205</v>
          </cell>
          <cell r="Y160">
            <v>44000</v>
          </cell>
          <cell r="Z160">
            <v>135270</v>
          </cell>
          <cell r="AA160">
            <v>78679</v>
          </cell>
          <cell r="AB160">
            <v>7313</v>
          </cell>
          <cell r="AC160">
            <v>536</v>
          </cell>
          <cell r="AD160">
            <v>120062</v>
          </cell>
          <cell r="AE160">
            <v>22738</v>
          </cell>
          <cell r="AF160">
            <v>7487</v>
          </cell>
          <cell r="AG160">
            <v>74029</v>
          </cell>
          <cell r="AH160">
            <v>755</v>
          </cell>
          <cell r="AI160">
            <v>98</v>
          </cell>
          <cell r="AJ160">
            <v>1026</v>
          </cell>
          <cell r="AK160">
            <v>4316</v>
          </cell>
          <cell r="AL160">
            <v>5491</v>
          </cell>
          <cell r="AM160">
            <v>27482</v>
          </cell>
          <cell r="AN160">
            <v>8196</v>
          </cell>
          <cell r="AO160">
            <v>2140</v>
          </cell>
          <cell r="AP160">
            <v>4216</v>
          </cell>
          <cell r="AQ160">
            <v>3418</v>
          </cell>
          <cell r="AR160">
            <v>444</v>
          </cell>
          <cell r="AS160">
            <v>76</v>
          </cell>
          <cell r="AT160">
            <v>184.27099999999999</v>
          </cell>
          <cell r="AU160">
            <v>3</v>
          </cell>
          <cell r="AV160">
            <v>68</v>
          </cell>
          <cell r="AX160">
            <v>984</v>
          </cell>
          <cell r="AY160">
            <v>1</v>
          </cell>
          <cell r="AZ160">
            <v>303</v>
          </cell>
          <cell r="BC160">
            <v>4603072.2709999997</v>
          </cell>
        </row>
        <row r="161">
          <cell r="A161">
            <v>1993</v>
          </cell>
          <cell r="B161">
            <v>1071518</v>
          </cell>
          <cell r="C161">
            <v>1292500</v>
          </cell>
          <cell r="D161">
            <v>214428</v>
          </cell>
          <cell r="E161">
            <v>974684</v>
          </cell>
          <cell r="F161">
            <v>11731</v>
          </cell>
          <cell r="G161">
            <v>15902</v>
          </cell>
          <cell r="H161">
            <v>2792</v>
          </cell>
          <cell r="I161">
            <v>25</v>
          </cell>
          <cell r="J161">
            <v>277344</v>
          </cell>
          <cell r="K161">
            <v>52043</v>
          </cell>
          <cell r="L161">
            <v>24</v>
          </cell>
          <cell r="M161">
            <v>9358</v>
          </cell>
          <cell r="N161">
            <v>39</v>
          </cell>
          <cell r="O161">
            <v>1431</v>
          </cell>
          <cell r="P161">
            <v>4863</v>
          </cell>
          <cell r="Q161">
            <v>41971</v>
          </cell>
          <cell r="R161">
            <v>108811</v>
          </cell>
          <cell r="S161">
            <v>29184</v>
          </cell>
          <cell r="T161">
            <v>3000</v>
          </cell>
          <cell r="U161">
            <v>108343</v>
          </cell>
          <cell r="V161">
            <v>72800</v>
          </cell>
          <cell r="W161">
            <v>20725</v>
          </cell>
          <cell r="X161">
            <v>482</v>
          </cell>
          <cell r="Y161">
            <v>45000</v>
          </cell>
          <cell r="Z161">
            <v>124594</v>
          </cell>
          <cell r="AA161">
            <v>102832</v>
          </cell>
          <cell r="AB161">
            <v>8614</v>
          </cell>
          <cell r="AC161">
            <v>696</v>
          </cell>
          <cell r="AD161">
            <v>115382</v>
          </cell>
          <cell r="AE161">
            <v>25079</v>
          </cell>
          <cell r="AF161">
            <v>20846</v>
          </cell>
          <cell r="AG161">
            <v>86630</v>
          </cell>
          <cell r="AH161">
            <v>1062</v>
          </cell>
          <cell r="AI161">
            <v>101</v>
          </cell>
          <cell r="AJ161">
            <v>962</v>
          </cell>
          <cell r="AK161">
            <v>4827</v>
          </cell>
          <cell r="AL161">
            <v>3793</v>
          </cell>
          <cell r="AM161">
            <v>24597</v>
          </cell>
          <cell r="AN161">
            <v>7823</v>
          </cell>
          <cell r="AO161">
            <v>2577</v>
          </cell>
          <cell r="AP161">
            <v>4393</v>
          </cell>
          <cell r="AQ161">
            <v>4433</v>
          </cell>
          <cell r="AR161">
            <v>440</v>
          </cell>
          <cell r="AS161">
            <v>38</v>
          </cell>
          <cell r="AT161">
            <v>244.352</v>
          </cell>
          <cell r="AU161">
            <v>6</v>
          </cell>
          <cell r="AV161">
            <v>2</v>
          </cell>
          <cell r="AW161">
            <v>9</v>
          </cell>
          <cell r="AX161">
            <v>1175</v>
          </cell>
          <cell r="AY161">
            <v>1</v>
          </cell>
          <cell r="AZ161">
            <v>265</v>
          </cell>
          <cell r="BC161">
            <v>4900742.352</v>
          </cell>
        </row>
        <row r="162">
          <cell r="A162">
            <v>1994</v>
          </cell>
          <cell r="B162">
            <v>1116187</v>
          </cell>
          <cell r="C162">
            <v>1698300</v>
          </cell>
          <cell r="D162">
            <v>189000</v>
          </cell>
          <cell r="E162">
            <v>775153</v>
          </cell>
          <cell r="F162">
            <v>13684</v>
          </cell>
          <cell r="G162">
            <v>17133</v>
          </cell>
          <cell r="H162">
            <v>4002</v>
          </cell>
          <cell r="I162">
            <v>57</v>
          </cell>
          <cell r="J162">
            <v>291288</v>
          </cell>
          <cell r="K162">
            <v>54610</v>
          </cell>
          <cell r="L162">
            <v>364</v>
          </cell>
          <cell r="M162">
            <v>13881</v>
          </cell>
          <cell r="N162">
            <v>1221</v>
          </cell>
          <cell r="O162">
            <v>1368</v>
          </cell>
          <cell r="P162">
            <v>4990</v>
          </cell>
          <cell r="Q162">
            <v>52855</v>
          </cell>
          <cell r="R162">
            <v>131593</v>
          </cell>
          <cell r="S162">
            <v>18056</v>
          </cell>
          <cell r="T162">
            <v>2182</v>
          </cell>
          <cell r="U162">
            <v>102183</v>
          </cell>
          <cell r="V162">
            <v>164074</v>
          </cell>
          <cell r="W162">
            <v>36622</v>
          </cell>
          <cell r="X162">
            <v>7300</v>
          </cell>
          <cell r="Y162">
            <v>90361</v>
          </cell>
          <cell r="Z162">
            <v>162250</v>
          </cell>
          <cell r="AA162">
            <v>125464</v>
          </cell>
          <cell r="AB162">
            <v>7938</v>
          </cell>
          <cell r="AC162">
            <v>801</v>
          </cell>
          <cell r="AD162">
            <v>117791</v>
          </cell>
          <cell r="AE162">
            <v>22631</v>
          </cell>
          <cell r="AF162">
            <v>14911</v>
          </cell>
          <cell r="AG162">
            <v>107904</v>
          </cell>
          <cell r="AH162">
            <v>1200</v>
          </cell>
          <cell r="AI162">
            <v>139</v>
          </cell>
          <cell r="AJ162">
            <v>1190</v>
          </cell>
          <cell r="AK162">
            <v>3651</v>
          </cell>
          <cell r="AL162">
            <v>5191</v>
          </cell>
          <cell r="AM162">
            <v>52703</v>
          </cell>
          <cell r="AN162">
            <v>13388</v>
          </cell>
          <cell r="AO162">
            <v>2873</v>
          </cell>
          <cell r="AP162">
            <v>4935</v>
          </cell>
          <cell r="AQ162">
            <v>10278</v>
          </cell>
          <cell r="AR162">
            <v>520</v>
          </cell>
          <cell r="AS162">
            <v>120</v>
          </cell>
          <cell r="AT162">
            <v>275.89600000000002</v>
          </cell>
          <cell r="AU162">
            <v>3</v>
          </cell>
          <cell r="AV162">
            <v>66</v>
          </cell>
          <cell r="AW162">
            <v>1</v>
          </cell>
          <cell r="AX162">
            <v>1472</v>
          </cell>
          <cell r="AY162">
            <v>7</v>
          </cell>
          <cell r="AZ162">
            <v>240</v>
          </cell>
          <cell r="BC162">
            <v>5444833.8959999997</v>
          </cell>
        </row>
        <row r="163">
          <cell r="A163">
            <v>1995</v>
          </cell>
          <cell r="B163">
            <v>1139634</v>
          </cell>
          <cell r="C163">
            <v>1762700</v>
          </cell>
          <cell r="D163">
            <v>155262</v>
          </cell>
          <cell r="E163">
            <v>626047</v>
          </cell>
          <cell r="F163">
            <v>23097</v>
          </cell>
          <cell r="G163">
            <v>32792</v>
          </cell>
          <cell r="H163">
            <v>3589</v>
          </cell>
          <cell r="I163">
            <v>177</v>
          </cell>
          <cell r="J163">
            <v>230151</v>
          </cell>
          <cell r="K163">
            <v>54411</v>
          </cell>
          <cell r="L163">
            <v>614</v>
          </cell>
          <cell r="M163">
            <v>8916</v>
          </cell>
          <cell r="N163">
            <v>278</v>
          </cell>
          <cell r="O163">
            <v>1117</v>
          </cell>
          <cell r="P163">
            <v>10908</v>
          </cell>
          <cell r="Q163">
            <v>50470</v>
          </cell>
          <cell r="R163">
            <v>199700</v>
          </cell>
          <cell r="S163">
            <v>19294</v>
          </cell>
          <cell r="T163">
            <v>3458</v>
          </cell>
          <cell r="U163">
            <v>126854</v>
          </cell>
          <cell r="V163">
            <v>165411</v>
          </cell>
          <cell r="W163">
            <v>30511</v>
          </cell>
          <cell r="X163">
            <v>11791</v>
          </cell>
          <cell r="Y163">
            <v>101629</v>
          </cell>
          <cell r="Z163">
            <v>186976</v>
          </cell>
          <cell r="AA163">
            <v>113663</v>
          </cell>
          <cell r="AB163">
            <v>7934</v>
          </cell>
          <cell r="AC163">
            <v>1308</v>
          </cell>
          <cell r="AD163">
            <v>132874</v>
          </cell>
          <cell r="AE163">
            <v>197036</v>
          </cell>
          <cell r="AF163">
            <v>14642</v>
          </cell>
          <cell r="AG163">
            <v>128973.06299999999</v>
          </cell>
          <cell r="AH163">
            <v>1955</v>
          </cell>
          <cell r="AI163">
            <v>192</v>
          </cell>
          <cell r="AJ163">
            <v>1100</v>
          </cell>
          <cell r="AK163">
            <v>12849</v>
          </cell>
          <cell r="AL163">
            <v>7469</v>
          </cell>
          <cell r="AM163">
            <v>129459</v>
          </cell>
          <cell r="AN163">
            <v>10316</v>
          </cell>
          <cell r="AO163">
            <v>2973</v>
          </cell>
          <cell r="AP163">
            <v>4161</v>
          </cell>
          <cell r="AQ163">
            <v>2622</v>
          </cell>
          <cell r="AR163">
            <v>478</v>
          </cell>
          <cell r="AS163">
            <v>80</v>
          </cell>
          <cell r="AT163">
            <v>302.221</v>
          </cell>
          <cell r="AU163">
            <v>10</v>
          </cell>
          <cell r="AV163">
            <v>38</v>
          </cell>
          <cell r="AX163">
            <v>1743</v>
          </cell>
          <cell r="AY163">
            <v>7</v>
          </cell>
          <cell r="AZ163">
            <v>215</v>
          </cell>
          <cell r="BC163">
            <v>5718521.284</v>
          </cell>
        </row>
        <row r="164">
          <cell r="A164">
            <v>1996</v>
          </cell>
          <cell r="B164">
            <v>1293710</v>
          </cell>
          <cell r="C164">
            <v>1391300</v>
          </cell>
          <cell r="D164">
            <v>194729</v>
          </cell>
          <cell r="E164">
            <v>672932</v>
          </cell>
          <cell r="F164">
            <v>21592</v>
          </cell>
          <cell r="G164">
            <v>18079</v>
          </cell>
          <cell r="H164">
            <v>4395</v>
          </cell>
          <cell r="I164">
            <v>211</v>
          </cell>
          <cell r="J164">
            <v>246508</v>
          </cell>
          <cell r="K164">
            <v>48464</v>
          </cell>
          <cell r="L164">
            <v>600</v>
          </cell>
          <cell r="M164">
            <v>12393</v>
          </cell>
          <cell r="N164">
            <v>229</v>
          </cell>
          <cell r="O164">
            <v>1137</v>
          </cell>
          <cell r="P164">
            <v>21454</v>
          </cell>
          <cell r="Q164">
            <v>16201</v>
          </cell>
          <cell r="R164">
            <v>180462</v>
          </cell>
          <cell r="S164">
            <v>24022</v>
          </cell>
          <cell r="T164">
            <v>3671</v>
          </cell>
          <cell r="U164">
            <v>106181</v>
          </cell>
          <cell r="V164">
            <v>160129</v>
          </cell>
          <cell r="W164">
            <v>45408</v>
          </cell>
          <cell r="X164">
            <v>8797</v>
          </cell>
          <cell r="Y164">
            <v>73809</v>
          </cell>
          <cell r="Z164">
            <v>145410</v>
          </cell>
          <cell r="AA164">
            <v>129671</v>
          </cell>
          <cell r="AB164">
            <v>11073</v>
          </cell>
          <cell r="AC164">
            <v>1177</v>
          </cell>
          <cell r="AD164">
            <v>161471</v>
          </cell>
          <cell r="AE164">
            <v>111986</v>
          </cell>
          <cell r="AF164">
            <v>14484</v>
          </cell>
          <cell r="AG164">
            <v>184083.5</v>
          </cell>
          <cell r="AH164">
            <v>1432</v>
          </cell>
          <cell r="AI164">
            <v>950</v>
          </cell>
          <cell r="AJ164">
            <v>897</v>
          </cell>
          <cell r="AK164">
            <v>19534</v>
          </cell>
          <cell r="AL164">
            <v>5941</v>
          </cell>
          <cell r="AM164">
            <v>119974</v>
          </cell>
          <cell r="AN164">
            <v>8902</v>
          </cell>
          <cell r="AO164">
            <v>3733</v>
          </cell>
          <cell r="AP164">
            <v>5258</v>
          </cell>
          <cell r="AQ164">
            <v>2900</v>
          </cell>
          <cell r="AR164">
            <v>3157</v>
          </cell>
          <cell r="AS164">
            <v>178</v>
          </cell>
          <cell r="AT164">
            <v>264.60300000000001</v>
          </cell>
          <cell r="AU164">
            <v>25</v>
          </cell>
          <cell r="AV164">
            <v>133</v>
          </cell>
          <cell r="AX164">
            <v>1987</v>
          </cell>
          <cell r="AY164">
            <v>1</v>
          </cell>
          <cell r="AZ164">
            <v>878</v>
          </cell>
          <cell r="BC164">
            <v>5483109.1030000001</v>
          </cell>
        </row>
        <row r="165">
          <cell r="A165">
            <v>1997</v>
          </cell>
          <cell r="B165">
            <v>1506469</v>
          </cell>
          <cell r="C165">
            <v>1445000</v>
          </cell>
          <cell r="D165">
            <v>244956</v>
          </cell>
          <cell r="E165">
            <v>867888</v>
          </cell>
          <cell r="F165">
            <v>17567</v>
          </cell>
          <cell r="G165">
            <v>21931</v>
          </cell>
          <cell r="H165">
            <v>9245</v>
          </cell>
          <cell r="I165">
            <v>116</v>
          </cell>
          <cell r="J165">
            <v>222921</v>
          </cell>
          <cell r="K165">
            <v>46206</v>
          </cell>
          <cell r="L165">
            <v>577</v>
          </cell>
          <cell r="M165">
            <v>22735</v>
          </cell>
          <cell r="N165">
            <v>967</v>
          </cell>
          <cell r="O165">
            <v>1507</v>
          </cell>
          <cell r="P165">
            <v>28954</v>
          </cell>
          <cell r="Q165">
            <v>11871</v>
          </cell>
          <cell r="R165">
            <v>162594</v>
          </cell>
          <cell r="S165">
            <v>7797</v>
          </cell>
          <cell r="T165">
            <v>12442</v>
          </cell>
          <cell r="U165">
            <v>100643</v>
          </cell>
          <cell r="V165">
            <v>197906</v>
          </cell>
          <cell r="W165">
            <v>80650</v>
          </cell>
          <cell r="X165">
            <v>912</v>
          </cell>
          <cell r="Y165">
            <v>56455</v>
          </cell>
          <cell r="Z165">
            <v>156798</v>
          </cell>
          <cell r="AA165">
            <v>154375</v>
          </cell>
          <cell r="AB165">
            <v>13098</v>
          </cell>
          <cell r="AC165">
            <v>2452</v>
          </cell>
          <cell r="AD165">
            <v>204049</v>
          </cell>
          <cell r="AE165">
            <v>120468</v>
          </cell>
          <cell r="AF165">
            <v>15292</v>
          </cell>
          <cell r="AG165">
            <v>216267.5</v>
          </cell>
          <cell r="AH165">
            <v>2218</v>
          </cell>
          <cell r="AI165">
            <v>1078</v>
          </cell>
          <cell r="AJ165">
            <v>911</v>
          </cell>
          <cell r="AK165">
            <v>6144</v>
          </cell>
          <cell r="AL165">
            <v>5743</v>
          </cell>
          <cell r="AM165">
            <v>102114</v>
          </cell>
          <cell r="AN165">
            <v>6264</v>
          </cell>
          <cell r="AO165">
            <v>10782</v>
          </cell>
          <cell r="AP165">
            <v>6174</v>
          </cell>
          <cell r="AQ165">
            <v>2779</v>
          </cell>
          <cell r="AR165">
            <v>24365</v>
          </cell>
          <cell r="AS165">
            <v>114</v>
          </cell>
          <cell r="AT165">
            <v>581.86900000000003</v>
          </cell>
          <cell r="AU165">
            <v>58</v>
          </cell>
          <cell r="AV165">
            <v>133</v>
          </cell>
          <cell r="AW165">
            <v>60</v>
          </cell>
          <cell r="AX165">
            <v>1993</v>
          </cell>
          <cell r="AY165">
            <v>9</v>
          </cell>
          <cell r="AZ165">
            <v>716</v>
          </cell>
          <cell r="BC165">
            <v>6124337.3689999999</v>
          </cell>
        </row>
        <row r="166">
          <cell r="A166">
            <v>1998</v>
          </cell>
          <cell r="B166">
            <v>1636456</v>
          </cell>
          <cell r="C166">
            <v>1557000</v>
          </cell>
          <cell r="D166">
            <v>224769</v>
          </cell>
          <cell r="E166">
            <v>1024929</v>
          </cell>
          <cell r="F166">
            <v>19957</v>
          </cell>
          <cell r="G166">
            <v>23596</v>
          </cell>
          <cell r="H166">
            <v>10767</v>
          </cell>
          <cell r="I166">
            <v>169</v>
          </cell>
          <cell r="J166">
            <v>222595</v>
          </cell>
          <cell r="K166">
            <v>59342</v>
          </cell>
          <cell r="L166">
            <v>3103</v>
          </cell>
          <cell r="M166">
            <v>24473</v>
          </cell>
          <cell r="N166">
            <v>2046</v>
          </cell>
          <cell r="O166">
            <v>1349</v>
          </cell>
          <cell r="P166">
            <v>30780</v>
          </cell>
          <cell r="Q166">
            <v>6528</v>
          </cell>
          <cell r="R166">
            <v>152559</v>
          </cell>
          <cell r="S166">
            <v>8717</v>
          </cell>
          <cell r="T166">
            <v>15354</v>
          </cell>
          <cell r="U166">
            <v>107555</v>
          </cell>
          <cell r="V166">
            <v>140446</v>
          </cell>
          <cell r="W166">
            <v>64743</v>
          </cell>
          <cell r="X166">
            <v>842</v>
          </cell>
          <cell r="Y166">
            <v>29873</v>
          </cell>
          <cell r="Z166">
            <v>121603</v>
          </cell>
          <cell r="AA166">
            <v>192404</v>
          </cell>
          <cell r="AB166">
            <v>15546</v>
          </cell>
          <cell r="AC166">
            <v>1387</v>
          </cell>
          <cell r="AD166">
            <v>252013</v>
          </cell>
          <cell r="AE166">
            <v>108904</v>
          </cell>
          <cell r="AF166">
            <v>7754</v>
          </cell>
          <cell r="AG166">
            <v>229801.8</v>
          </cell>
          <cell r="AH166">
            <v>2636</v>
          </cell>
          <cell r="AI166">
            <v>1097</v>
          </cell>
          <cell r="AJ166">
            <v>694</v>
          </cell>
          <cell r="AK166">
            <v>3985</v>
          </cell>
          <cell r="AL166">
            <v>6866</v>
          </cell>
          <cell r="AM166">
            <v>107622</v>
          </cell>
          <cell r="AN166">
            <v>5384</v>
          </cell>
          <cell r="AO166">
            <v>4808</v>
          </cell>
          <cell r="AP166">
            <v>5418</v>
          </cell>
          <cell r="AQ166">
            <v>3268</v>
          </cell>
          <cell r="AR166">
            <v>15368</v>
          </cell>
          <cell r="AS166">
            <v>285</v>
          </cell>
          <cell r="AT166">
            <v>421.22500000000002</v>
          </cell>
          <cell r="AU166">
            <v>360</v>
          </cell>
          <cell r="AV166">
            <v>203</v>
          </cell>
          <cell r="AX166">
            <v>2139</v>
          </cell>
          <cell r="AY166">
            <v>11</v>
          </cell>
          <cell r="AZ166">
            <v>431</v>
          </cell>
          <cell r="BC166">
            <v>6459295.0249999994</v>
          </cell>
        </row>
        <row r="167">
          <cell r="A167">
            <v>1999</v>
          </cell>
          <cell r="B167">
            <v>1587824</v>
          </cell>
          <cell r="C167">
            <v>1832000</v>
          </cell>
          <cell r="D167">
            <v>190382</v>
          </cell>
          <cell r="E167">
            <v>834923</v>
          </cell>
          <cell r="F167">
            <v>27900</v>
          </cell>
          <cell r="G167">
            <v>23941</v>
          </cell>
          <cell r="H167">
            <v>11085</v>
          </cell>
          <cell r="I167">
            <v>144</v>
          </cell>
          <cell r="J167">
            <v>231529</v>
          </cell>
          <cell r="K167">
            <v>49266</v>
          </cell>
          <cell r="L167">
            <v>440</v>
          </cell>
          <cell r="M167">
            <v>25548</v>
          </cell>
          <cell r="N167">
            <v>1241</v>
          </cell>
          <cell r="O167">
            <v>2629</v>
          </cell>
          <cell r="P167">
            <v>22050</v>
          </cell>
          <cell r="Q167">
            <v>5946</v>
          </cell>
          <cell r="R167">
            <v>97800</v>
          </cell>
          <cell r="S167">
            <v>6590</v>
          </cell>
          <cell r="T167">
            <v>14484</v>
          </cell>
          <cell r="U167">
            <v>87225</v>
          </cell>
          <cell r="V167">
            <v>65728</v>
          </cell>
          <cell r="W167">
            <v>29282</v>
          </cell>
          <cell r="X167">
            <v>771</v>
          </cell>
          <cell r="Y167">
            <v>15744</v>
          </cell>
          <cell r="Z167">
            <v>124987</v>
          </cell>
          <cell r="AA167">
            <v>216149</v>
          </cell>
          <cell r="AB167">
            <v>17948</v>
          </cell>
          <cell r="AC167">
            <v>1460</v>
          </cell>
          <cell r="AD167">
            <v>262397</v>
          </cell>
          <cell r="AE167">
            <v>88046</v>
          </cell>
          <cell r="AF167">
            <v>7564</v>
          </cell>
          <cell r="AG167">
            <v>229843.7</v>
          </cell>
          <cell r="AH167">
            <v>2339</v>
          </cell>
          <cell r="AI167">
            <v>3019</v>
          </cell>
          <cell r="AJ167">
            <v>801</v>
          </cell>
          <cell r="AK167">
            <v>2621</v>
          </cell>
          <cell r="AL167">
            <v>5766</v>
          </cell>
          <cell r="AM167">
            <v>81263</v>
          </cell>
          <cell r="AN167">
            <v>6974</v>
          </cell>
          <cell r="AO167">
            <v>4298</v>
          </cell>
          <cell r="AP167">
            <v>4807</v>
          </cell>
          <cell r="AQ167">
            <v>4531</v>
          </cell>
          <cell r="AR167">
            <v>2049</v>
          </cell>
          <cell r="AS167">
            <v>146</v>
          </cell>
          <cell r="AT167">
            <v>533.18899999999996</v>
          </cell>
          <cell r="AU167">
            <v>82</v>
          </cell>
          <cell r="AV167">
            <v>490</v>
          </cell>
          <cell r="AW167">
            <v>5</v>
          </cell>
          <cell r="AX167">
            <v>2519</v>
          </cell>
          <cell r="AY167">
            <v>292</v>
          </cell>
          <cell r="AZ167">
            <v>1418</v>
          </cell>
          <cell r="BC167">
            <v>6238915.8890000004</v>
          </cell>
        </row>
        <row r="168">
          <cell r="A168">
            <v>2000</v>
          </cell>
          <cell r="B168">
            <v>1482513</v>
          </cell>
          <cell r="C168">
            <v>1928945.9669999999</v>
          </cell>
          <cell r="D168">
            <v>187551</v>
          </cell>
          <cell r="E168">
            <v>777302</v>
          </cell>
          <cell r="F168">
            <v>32281</v>
          </cell>
          <cell r="G168">
            <v>28318</v>
          </cell>
          <cell r="H168">
            <v>17146</v>
          </cell>
          <cell r="I168">
            <v>128</v>
          </cell>
          <cell r="J168">
            <v>241437</v>
          </cell>
          <cell r="K168">
            <v>42974</v>
          </cell>
          <cell r="L168">
            <v>280</v>
          </cell>
          <cell r="M168">
            <v>13504</v>
          </cell>
          <cell r="N168">
            <v>927</v>
          </cell>
          <cell r="O168">
            <v>1305</v>
          </cell>
          <cell r="P168">
            <v>19490</v>
          </cell>
          <cell r="Q168">
            <v>7881</v>
          </cell>
          <cell r="R168">
            <v>79300</v>
          </cell>
          <cell r="S168">
            <v>7790</v>
          </cell>
          <cell r="T168">
            <v>18430</v>
          </cell>
          <cell r="U168">
            <v>80225</v>
          </cell>
          <cell r="V168">
            <v>99183</v>
          </cell>
          <cell r="W168">
            <v>25354</v>
          </cell>
          <cell r="X168">
            <v>1457</v>
          </cell>
          <cell r="Y168">
            <v>10042</v>
          </cell>
          <cell r="Z168">
            <v>110398</v>
          </cell>
          <cell r="AA168">
            <v>284935</v>
          </cell>
          <cell r="AB168">
            <v>19200</v>
          </cell>
          <cell r="AC168">
            <v>2506</v>
          </cell>
          <cell r="AD168">
            <v>276943</v>
          </cell>
          <cell r="AE168">
            <v>84302</v>
          </cell>
          <cell r="AF168">
            <v>6512</v>
          </cell>
          <cell r="AG168">
            <v>264749.90000000002</v>
          </cell>
          <cell r="AH168">
            <v>1579</v>
          </cell>
          <cell r="AI168">
            <v>3309</v>
          </cell>
          <cell r="AJ168">
            <v>1552</v>
          </cell>
          <cell r="AK168">
            <v>5475</v>
          </cell>
          <cell r="AL168">
            <v>6442</v>
          </cell>
          <cell r="AM168">
            <v>170000</v>
          </cell>
          <cell r="AN168">
            <v>7262</v>
          </cell>
          <cell r="AO168">
            <v>5859</v>
          </cell>
          <cell r="AP168">
            <v>4775</v>
          </cell>
          <cell r="AQ168">
            <v>4200</v>
          </cell>
          <cell r="AR168">
            <v>973</v>
          </cell>
          <cell r="AS168">
            <v>178</v>
          </cell>
          <cell r="AT168">
            <v>859.35500000000002</v>
          </cell>
          <cell r="AU168">
            <v>44</v>
          </cell>
          <cell r="AV168">
            <v>236</v>
          </cell>
          <cell r="AW168">
            <v>33</v>
          </cell>
          <cell r="AX168">
            <v>2854</v>
          </cell>
          <cell r="AY168">
            <v>0</v>
          </cell>
          <cell r="AZ168">
            <v>1059</v>
          </cell>
          <cell r="BC168">
            <v>6371541.222000001</v>
          </cell>
        </row>
        <row r="169">
          <cell r="A169">
            <v>2001</v>
          </cell>
          <cell r="B169">
            <v>1551660</v>
          </cell>
          <cell r="C169">
            <v>1793839.09</v>
          </cell>
          <cell r="D169">
            <v>160072</v>
          </cell>
          <cell r="E169">
            <v>904986</v>
          </cell>
          <cell r="F169">
            <v>51795</v>
          </cell>
          <cell r="G169">
            <v>27670</v>
          </cell>
          <cell r="H169">
            <v>25715</v>
          </cell>
          <cell r="I169">
            <v>252</v>
          </cell>
          <cell r="J169">
            <v>237166</v>
          </cell>
          <cell r="K169">
            <v>55261</v>
          </cell>
          <cell r="L169">
            <v>396</v>
          </cell>
          <cell r="M169">
            <v>13675</v>
          </cell>
          <cell r="N169">
            <v>1548</v>
          </cell>
          <cell r="O169">
            <v>1404</v>
          </cell>
          <cell r="P169">
            <v>16401</v>
          </cell>
          <cell r="Q169">
            <v>6855</v>
          </cell>
          <cell r="R169">
            <v>79100</v>
          </cell>
          <cell r="S169">
            <v>8859</v>
          </cell>
          <cell r="T169">
            <v>21612</v>
          </cell>
          <cell r="U169">
            <v>69557</v>
          </cell>
          <cell r="V169">
            <v>136799</v>
          </cell>
          <cell r="W169">
            <v>39444</v>
          </cell>
          <cell r="X169">
            <v>881</v>
          </cell>
          <cell r="Y169">
            <v>18296</v>
          </cell>
          <cell r="Z169">
            <v>121169</v>
          </cell>
          <cell r="AA169">
            <v>338289</v>
          </cell>
          <cell r="AB169">
            <v>21920</v>
          </cell>
          <cell r="AC169">
            <v>2902</v>
          </cell>
          <cell r="AD169">
            <v>284356</v>
          </cell>
          <cell r="AE169">
            <v>88161</v>
          </cell>
          <cell r="AF169">
            <v>5607</v>
          </cell>
          <cell r="AG169">
            <v>308941.40000000002</v>
          </cell>
          <cell r="AH169">
            <v>1837</v>
          </cell>
          <cell r="AI169">
            <v>2620</v>
          </cell>
          <cell r="AJ169">
            <v>1507</v>
          </cell>
          <cell r="AK169">
            <v>2922</v>
          </cell>
          <cell r="AL169">
            <v>6480</v>
          </cell>
          <cell r="AM169">
            <v>165129</v>
          </cell>
          <cell r="AN169">
            <v>13164</v>
          </cell>
          <cell r="AO169">
            <v>4810</v>
          </cell>
          <cell r="AP169">
            <v>6464</v>
          </cell>
          <cell r="AQ169">
            <v>2967</v>
          </cell>
          <cell r="AR169">
            <v>1007</v>
          </cell>
          <cell r="AS169">
            <v>352</v>
          </cell>
          <cell r="AT169">
            <v>842.23099999999999</v>
          </cell>
          <cell r="AU169">
            <v>54</v>
          </cell>
          <cell r="AV169">
            <v>249</v>
          </cell>
          <cell r="AX169">
            <v>2954</v>
          </cell>
          <cell r="AY169">
            <v>33</v>
          </cell>
          <cell r="AZ169">
            <v>1056</v>
          </cell>
          <cell r="BC169">
            <v>6611115.7209999999</v>
          </cell>
        </row>
        <row r="170">
          <cell r="A170">
            <v>2002</v>
          </cell>
          <cell r="B170">
            <v>1536883</v>
          </cell>
          <cell r="C170">
            <v>1775687.4480000001</v>
          </cell>
          <cell r="D170">
            <v>206739</v>
          </cell>
          <cell r="E170">
            <v>901638</v>
          </cell>
          <cell r="F170">
            <v>60726</v>
          </cell>
          <cell r="G170">
            <v>27242</v>
          </cell>
          <cell r="H170">
            <v>29944</v>
          </cell>
          <cell r="I170">
            <v>277</v>
          </cell>
          <cell r="J170">
            <v>237471</v>
          </cell>
          <cell r="K170">
            <v>29071</v>
          </cell>
          <cell r="L170">
            <v>567</v>
          </cell>
          <cell r="M170">
            <v>36199</v>
          </cell>
          <cell r="N170">
            <v>2267</v>
          </cell>
          <cell r="O170">
            <v>1197</v>
          </cell>
          <cell r="P170">
            <v>23738</v>
          </cell>
          <cell r="Q170">
            <v>6425</v>
          </cell>
          <cell r="R170">
            <v>78784</v>
          </cell>
          <cell r="S170">
            <v>10753</v>
          </cell>
          <cell r="T170">
            <v>23399</v>
          </cell>
          <cell r="U170">
            <v>76724</v>
          </cell>
          <cell r="V170">
            <v>153656</v>
          </cell>
          <cell r="W170">
            <v>50346</v>
          </cell>
          <cell r="X170">
            <v>1005</v>
          </cell>
          <cell r="Y170">
            <v>16107</v>
          </cell>
          <cell r="Z170">
            <v>111384</v>
          </cell>
          <cell r="AA170">
            <v>415714.46610999998</v>
          </cell>
          <cell r="AB170">
            <v>25615</v>
          </cell>
          <cell r="AC170">
            <v>1824</v>
          </cell>
          <cell r="AD170">
            <v>266239</v>
          </cell>
          <cell r="AE170">
            <v>123448</v>
          </cell>
          <cell r="AF170">
            <v>2296</v>
          </cell>
          <cell r="AG170">
            <v>355300</v>
          </cell>
          <cell r="AH170">
            <v>1371</v>
          </cell>
          <cell r="AI170">
            <v>2020</v>
          </cell>
          <cell r="AJ170">
            <v>900</v>
          </cell>
          <cell r="AK170">
            <v>4029</v>
          </cell>
          <cell r="AL170">
            <v>14921</v>
          </cell>
          <cell r="AM170">
            <v>210432</v>
          </cell>
          <cell r="AN170">
            <v>9431</v>
          </cell>
          <cell r="AO170">
            <v>8531</v>
          </cell>
          <cell r="AP170">
            <v>12253</v>
          </cell>
          <cell r="AQ170">
            <v>2287</v>
          </cell>
          <cell r="AR170">
            <v>1035</v>
          </cell>
          <cell r="AS170">
            <v>374</v>
          </cell>
          <cell r="AT170">
            <v>328.334</v>
          </cell>
          <cell r="AU170">
            <v>17</v>
          </cell>
          <cell r="AV170">
            <v>298</v>
          </cell>
          <cell r="AX170">
            <v>3826</v>
          </cell>
          <cell r="AY170">
            <v>174</v>
          </cell>
          <cell r="AZ170">
            <v>1142</v>
          </cell>
          <cell r="BC170">
            <v>6864070.24811</v>
          </cell>
        </row>
        <row r="171">
          <cell r="A171">
            <v>2003</v>
          </cell>
          <cell r="B171">
            <v>1496243</v>
          </cell>
          <cell r="C171">
            <v>1424525.9809999999</v>
          </cell>
          <cell r="D171">
            <v>305522</v>
          </cell>
          <cell r="E171">
            <v>1175810</v>
          </cell>
          <cell r="F171">
            <v>81650</v>
          </cell>
          <cell r="G171">
            <v>24606</v>
          </cell>
          <cell r="H171">
            <v>34429</v>
          </cell>
          <cell r="I171">
            <v>433</v>
          </cell>
          <cell r="J171">
            <v>270203</v>
          </cell>
          <cell r="K171">
            <v>36445</v>
          </cell>
          <cell r="L171">
            <v>586</v>
          </cell>
          <cell r="M171">
            <v>35044</v>
          </cell>
          <cell r="N171">
            <v>5815</v>
          </cell>
          <cell r="O171">
            <v>1382</v>
          </cell>
          <cell r="P171">
            <v>21857</v>
          </cell>
          <cell r="Q171">
            <v>10787</v>
          </cell>
          <cell r="R171">
            <v>83426</v>
          </cell>
          <cell r="S171">
            <v>8145</v>
          </cell>
          <cell r="T171">
            <v>34706</v>
          </cell>
          <cell r="U171">
            <v>68861</v>
          </cell>
          <cell r="V171">
            <v>202170</v>
          </cell>
          <cell r="W171">
            <v>40998</v>
          </cell>
          <cell r="X171">
            <v>1160</v>
          </cell>
          <cell r="Y171">
            <v>19346</v>
          </cell>
          <cell r="Z171">
            <v>94845</v>
          </cell>
          <cell r="AA171">
            <v>507960.19520000002</v>
          </cell>
          <cell r="AB171">
            <v>27205</v>
          </cell>
          <cell r="AC171">
            <v>3074</v>
          </cell>
          <cell r="AD171">
            <v>329330</v>
          </cell>
          <cell r="AE171">
            <v>185226</v>
          </cell>
          <cell r="AF171">
            <v>1456</v>
          </cell>
          <cell r="AG171">
            <v>402942.1</v>
          </cell>
          <cell r="AH171">
            <v>1031</v>
          </cell>
          <cell r="AI171">
            <v>1762</v>
          </cell>
          <cell r="AJ171">
            <v>1067</v>
          </cell>
          <cell r="AK171">
            <v>2030</v>
          </cell>
          <cell r="AL171">
            <v>7643</v>
          </cell>
          <cell r="AM171">
            <v>232924</v>
          </cell>
          <cell r="AN171">
            <v>19529</v>
          </cell>
          <cell r="AO171">
            <v>5975</v>
          </cell>
          <cell r="AP171">
            <v>7296</v>
          </cell>
          <cell r="AQ171">
            <v>2004</v>
          </cell>
          <cell r="AR171">
            <v>1023</v>
          </cell>
          <cell r="AS171">
            <v>345</v>
          </cell>
          <cell r="AT171">
            <v>447.89100000000002</v>
          </cell>
          <cell r="AU171">
            <v>17</v>
          </cell>
          <cell r="AV171">
            <v>710</v>
          </cell>
          <cell r="AX171">
            <v>4890</v>
          </cell>
          <cell r="AY171">
            <v>100</v>
          </cell>
          <cell r="AZ171">
            <v>1000</v>
          </cell>
          <cell r="BC171">
            <v>7228177.1671999991</v>
          </cell>
        </row>
        <row r="172">
          <cell r="A172">
            <v>2004</v>
          </cell>
          <cell r="B172">
            <v>1435043</v>
          </cell>
          <cell r="C172">
            <v>1503020.7879999999</v>
          </cell>
          <cell r="D172">
            <v>312802</v>
          </cell>
          <cell r="E172">
            <v>1352196</v>
          </cell>
          <cell r="F172">
            <v>74073</v>
          </cell>
          <cell r="G172">
            <v>23339</v>
          </cell>
          <cell r="H172">
            <v>39424</v>
          </cell>
          <cell r="I172">
            <v>718</v>
          </cell>
          <cell r="J172">
            <v>271316</v>
          </cell>
          <cell r="K172">
            <v>35044</v>
          </cell>
          <cell r="L172">
            <v>155</v>
          </cell>
          <cell r="M172">
            <v>22607</v>
          </cell>
          <cell r="N172">
            <v>7467</v>
          </cell>
          <cell r="O172">
            <v>1912</v>
          </cell>
          <cell r="P172">
            <v>26170</v>
          </cell>
          <cell r="Q172">
            <v>5960</v>
          </cell>
          <cell r="R172">
            <v>92342</v>
          </cell>
          <cell r="S172">
            <v>4903</v>
          </cell>
          <cell r="T172">
            <v>40047</v>
          </cell>
          <cell r="U172">
            <v>45817</v>
          </cell>
          <cell r="V172">
            <v>228036</v>
          </cell>
          <cell r="W172">
            <v>37040</v>
          </cell>
          <cell r="X172">
            <v>1219</v>
          </cell>
          <cell r="Y172">
            <v>21138</v>
          </cell>
          <cell r="Z172">
            <v>93052</v>
          </cell>
          <cell r="AA172">
            <v>580740.38270800002</v>
          </cell>
          <cell r="AB172">
            <v>40669</v>
          </cell>
          <cell r="AC172">
            <v>2818</v>
          </cell>
          <cell r="AD172">
            <v>387382</v>
          </cell>
          <cell r="AE172">
            <v>155339</v>
          </cell>
          <cell r="AF172">
            <v>3001</v>
          </cell>
          <cell r="AG172">
            <v>465772</v>
          </cell>
          <cell r="AH172">
            <v>1299</v>
          </cell>
          <cell r="AI172">
            <v>1282</v>
          </cell>
          <cell r="AJ172">
            <v>1597</v>
          </cell>
          <cell r="AK172">
            <v>2941</v>
          </cell>
          <cell r="AL172">
            <v>8174</v>
          </cell>
          <cell r="AM172">
            <v>261350</v>
          </cell>
          <cell r="AN172">
            <v>38485</v>
          </cell>
          <cell r="AO172">
            <v>4353</v>
          </cell>
          <cell r="AP172">
            <v>8967</v>
          </cell>
          <cell r="AQ172">
            <v>2038</v>
          </cell>
          <cell r="AR172">
            <v>1697</v>
          </cell>
          <cell r="AS172">
            <v>339</v>
          </cell>
          <cell r="AT172">
            <v>413.36500000000001</v>
          </cell>
          <cell r="AU172">
            <v>5</v>
          </cell>
          <cell r="AV172">
            <v>1409</v>
          </cell>
          <cell r="AW172">
            <v>5</v>
          </cell>
          <cell r="AX172">
            <v>5801</v>
          </cell>
          <cell r="AY172">
            <v>11</v>
          </cell>
          <cell r="AZ172">
            <v>1291</v>
          </cell>
          <cell r="BC172">
            <v>7655151.535708</v>
          </cell>
        </row>
        <row r="173">
          <cell r="A173">
            <v>2005</v>
          </cell>
          <cell r="B173">
            <v>1367842</v>
          </cell>
          <cell r="C173">
            <v>1690742.4269999999</v>
          </cell>
          <cell r="D173">
            <v>251459</v>
          </cell>
          <cell r="E173">
            <v>1364746</v>
          </cell>
          <cell r="F173">
            <v>69555</v>
          </cell>
          <cell r="G173">
            <v>24866</v>
          </cell>
          <cell r="H173">
            <v>36650</v>
          </cell>
          <cell r="I173">
            <v>884</v>
          </cell>
          <cell r="J173">
            <v>284490</v>
          </cell>
          <cell r="K173">
            <v>33637</v>
          </cell>
          <cell r="L173">
            <v>576</v>
          </cell>
          <cell r="M173">
            <v>38633</v>
          </cell>
          <cell r="N173">
            <v>5556</v>
          </cell>
          <cell r="O173">
            <v>2393</v>
          </cell>
          <cell r="P173">
            <v>37479</v>
          </cell>
          <cell r="Q173">
            <v>8162</v>
          </cell>
          <cell r="R173">
            <v>114512</v>
          </cell>
          <cell r="S173">
            <v>2863</v>
          </cell>
          <cell r="T173">
            <v>64994</v>
          </cell>
          <cell r="U173">
            <v>61262</v>
          </cell>
          <cell r="V173">
            <v>254187</v>
          </cell>
          <cell r="W173">
            <v>26943</v>
          </cell>
          <cell r="X173">
            <v>1389</v>
          </cell>
          <cell r="Y173">
            <v>29193</v>
          </cell>
          <cell r="Z173">
            <v>115242</v>
          </cell>
          <cell r="AA173">
            <v>660885.58330599987</v>
          </cell>
          <cell r="AB173">
            <v>57400</v>
          </cell>
          <cell r="AC173">
            <v>1877</v>
          </cell>
          <cell r="AD173">
            <v>345905</v>
          </cell>
          <cell r="AE173">
            <v>214776</v>
          </cell>
          <cell r="AF173">
            <v>3641</v>
          </cell>
          <cell r="AG173">
            <v>415972</v>
          </cell>
          <cell r="AH173">
            <v>1284</v>
          </cell>
          <cell r="AI173">
            <v>1560</v>
          </cell>
          <cell r="AJ173">
            <v>1278</v>
          </cell>
          <cell r="AK173">
            <v>1126</v>
          </cell>
          <cell r="AL173">
            <v>6765</v>
          </cell>
          <cell r="AM173">
            <v>349266</v>
          </cell>
          <cell r="AN173">
            <v>28694</v>
          </cell>
          <cell r="AO173">
            <v>4442</v>
          </cell>
          <cell r="AP173">
            <v>7389</v>
          </cell>
          <cell r="AQ173">
            <v>2712</v>
          </cell>
          <cell r="AR173">
            <v>2047</v>
          </cell>
          <cell r="AS173">
            <v>473</v>
          </cell>
          <cell r="AT173">
            <v>371.505</v>
          </cell>
          <cell r="AU173">
            <v>38</v>
          </cell>
          <cell r="AV173">
            <v>2077</v>
          </cell>
          <cell r="AW173">
            <v>37</v>
          </cell>
          <cell r="AX173">
            <v>7734</v>
          </cell>
          <cell r="AY173">
            <v>4</v>
          </cell>
          <cell r="AZ173">
            <v>2434</v>
          </cell>
          <cell r="BC173">
            <v>8013546.5153059997</v>
          </cell>
        </row>
        <row r="174">
          <cell r="A174">
            <v>2006</v>
          </cell>
          <cell r="B174">
            <v>1461663</v>
          </cell>
          <cell r="C174">
            <v>1999017.017</v>
          </cell>
          <cell r="D174">
            <v>286103</v>
          </cell>
          <cell r="E174">
            <v>1336762</v>
          </cell>
          <cell r="F174">
            <v>53394</v>
          </cell>
          <cell r="G174">
            <v>28573</v>
          </cell>
          <cell r="H174">
            <v>33180</v>
          </cell>
          <cell r="I174">
            <v>1119</v>
          </cell>
          <cell r="J174">
            <v>315962</v>
          </cell>
          <cell r="K174">
            <v>31721</v>
          </cell>
          <cell r="L174">
            <v>242</v>
          </cell>
          <cell r="M174">
            <v>29501</v>
          </cell>
          <cell r="N174">
            <v>4523</v>
          </cell>
          <cell r="O174">
            <v>2719</v>
          </cell>
          <cell r="P174">
            <v>42930</v>
          </cell>
          <cell r="Q174">
            <v>3389</v>
          </cell>
          <cell r="R174">
            <v>153895</v>
          </cell>
          <cell r="S174">
            <v>3032</v>
          </cell>
          <cell r="T174">
            <v>24540</v>
          </cell>
          <cell r="U174">
            <v>74505</v>
          </cell>
          <cell r="V174">
            <v>146083</v>
          </cell>
          <cell r="W174">
            <v>25384</v>
          </cell>
          <cell r="X174">
            <v>22057</v>
          </cell>
          <cell r="Y174">
            <v>26533</v>
          </cell>
          <cell r="Z174">
            <v>154146</v>
          </cell>
          <cell r="AA174">
            <v>735869.46928099985</v>
          </cell>
          <cell r="AB174">
            <v>64765</v>
          </cell>
          <cell r="AC174">
            <v>1543</v>
          </cell>
          <cell r="AD174">
            <v>368868</v>
          </cell>
          <cell r="AE174">
            <v>293424</v>
          </cell>
          <cell r="AF174">
            <v>3576</v>
          </cell>
          <cell r="AG174">
            <v>471756</v>
          </cell>
          <cell r="AH174">
            <v>871</v>
          </cell>
          <cell r="AI174">
            <v>3272</v>
          </cell>
          <cell r="AJ174">
            <v>1597</v>
          </cell>
          <cell r="AK174">
            <v>1952</v>
          </cell>
          <cell r="AL174">
            <v>5843</v>
          </cell>
          <cell r="AM174">
            <v>272386</v>
          </cell>
          <cell r="AN174">
            <v>10000</v>
          </cell>
          <cell r="AO174">
            <v>6269</v>
          </cell>
          <cell r="AP174">
            <v>7983</v>
          </cell>
          <cell r="AQ174">
            <v>3789</v>
          </cell>
          <cell r="AR174">
            <v>3576</v>
          </cell>
          <cell r="AS174">
            <v>1059</v>
          </cell>
          <cell r="AT174">
            <v>462.048</v>
          </cell>
          <cell r="AU174">
            <v>106</v>
          </cell>
          <cell r="AV174">
            <v>1827</v>
          </cell>
          <cell r="AW174">
            <v>50</v>
          </cell>
          <cell r="AX174">
            <v>8808</v>
          </cell>
          <cell r="AY174">
            <v>31</v>
          </cell>
          <cell r="AZ174">
            <v>2113</v>
          </cell>
          <cell r="BC174">
            <v>8537880.5342810005</v>
          </cell>
        </row>
        <row r="175">
          <cell r="A175">
            <v>2007</v>
          </cell>
          <cell r="B175">
            <v>1492933</v>
          </cell>
          <cell r="C175">
            <v>1981164.9890000001</v>
          </cell>
          <cell r="D175">
            <v>341935</v>
          </cell>
          <cell r="E175">
            <v>1433966</v>
          </cell>
          <cell r="F175">
            <v>56555</v>
          </cell>
          <cell r="G175">
            <v>41127</v>
          </cell>
          <cell r="H175">
            <v>34066</v>
          </cell>
          <cell r="I175">
            <v>1897</v>
          </cell>
          <cell r="J175">
            <v>344412</v>
          </cell>
          <cell r="K175">
            <v>30745</v>
          </cell>
          <cell r="L175">
            <v>701</v>
          </cell>
          <cell r="M175">
            <v>35691</v>
          </cell>
          <cell r="N175">
            <v>2797</v>
          </cell>
          <cell r="O175">
            <v>1982</v>
          </cell>
          <cell r="P175">
            <v>45130</v>
          </cell>
          <cell r="Q175">
            <v>7487</v>
          </cell>
          <cell r="R175">
            <v>113913</v>
          </cell>
          <cell r="S175">
            <v>3030</v>
          </cell>
          <cell r="T175">
            <v>14840</v>
          </cell>
          <cell r="U175">
            <v>68581</v>
          </cell>
          <cell r="V175">
            <v>66062</v>
          </cell>
          <cell r="W175">
            <v>14839</v>
          </cell>
          <cell r="X175">
            <v>3722</v>
          </cell>
          <cell r="Y175">
            <v>26061</v>
          </cell>
          <cell r="Z175">
            <v>183191</v>
          </cell>
          <cell r="AA175">
            <v>798444.26087099989</v>
          </cell>
          <cell r="AB175">
            <v>84171</v>
          </cell>
          <cell r="AC175">
            <v>2960</v>
          </cell>
          <cell r="AD175">
            <v>423118</v>
          </cell>
          <cell r="AE175">
            <v>359770</v>
          </cell>
          <cell r="AF175">
            <v>3333</v>
          </cell>
          <cell r="AG175">
            <v>606666</v>
          </cell>
          <cell r="AH175">
            <v>750</v>
          </cell>
          <cell r="AI175">
            <v>9537</v>
          </cell>
          <cell r="AJ175">
            <v>1530</v>
          </cell>
          <cell r="AK175">
            <v>2374</v>
          </cell>
          <cell r="AL175">
            <v>7794</v>
          </cell>
          <cell r="AM175">
            <v>420544</v>
          </cell>
          <cell r="AN175">
            <v>9044</v>
          </cell>
          <cell r="AO175">
            <v>5708</v>
          </cell>
          <cell r="AP175">
            <v>13108</v>
          </cell>
          <cell r="AQ175">
            <v>9285</v>
          </cell>
          <cell r="AR175">
            <v>5763</v>
          </cell>
          <cell r="AS175">
            <v>1262</v>
          </cell>
          <cell r="AT175">
            <v>346.95100000000002</v>
          </cell>
          <cell r="AU175">
            <v>62</v>
          </cell>
          <cell r="AV175">
            <v>3116</v>
          </cell>
          <cell r="AW175">
            <v>40</v>
          </cell>
          <cell r="AX175">
            <v>11616</v>
          </cell>
          <cell r="AY175">
            <v>63</v>
          </cell>
          <cell r="AZ175">
            <v>2749</v>
          </cell>
          <cell r="BC175">
            <v>9137642.2008710001</v>
          </cell>
        </row>
        <row r="176">
          <cell r="A176">
            <v>2008</v>
          </cell>
          <cell r="B176">
            <v>1345513</v>
          </cell>
          <cell r="C176">
            <v>1931157.466</v>
          </cell>
          <cell r="D176">
            <v>286549</v>
          </cell>
          <cell r="E176">
            <v>1532257</v>
          </cell>
          <cell r="F176">
            <v>63100</v>
          </cell>
          <cell r="G176">
            <v>48991</v>
          </cell>
          <cell r="H176">
            <v>36501</v>
          </cell>
          <cell r="I176">
            <v>1866</v>
          </cell>
          <cell r="J176">
            <v>358090</v>
          </cell>
          <cell r="K176">
            <v>27736</v>
          </cell>
          <cell r="L176">
            <v>564</v>
          </cell>
          <cell r="M176">
            <v>24022</v>
          </cell>
          <cell r="N176">
            <v>3359</v>
          </cell>
          <cell r="O176">
            <v>2027</v>
          </cell>
          <cell r="P176">
            <v>36650</v>
          </cell>
          <cell r="Q176">
            <v>3140</v>
          </cell>
          <cell r="R176">
            <v>87045</v>
          </cell>
          <cell r="S176">
            <v>2676</v>
          </cell>
          <cell r="T176">
            <v>17135</v>
          </cell>
          <cell r="U176">
            <v>64886</v>
          </cell>
          <cell r="V176">
            <v>89869</v>
          </cell>
          <cell r="W176">
            <v>13733</v>
          </cell>
          <cell r="X176">
            <v>1763</v>
          </cell>
          <cell r="Y176">
            <v>36376</v>
          </cell>
          <cell r="Z176">
            <v>175852</v>
          </cell>
          <cell r="AA176">
            <v>708914.52056580002</v>
          </cell>
          <cell r="AB176">
            <v>92050</v>
          </cell>
          <cell r="AC176">
            <v>8555</v>
          </cell>
          <cell r="AD176">
            <v>463817</v>
          </cell>
          <cell r="AE176">
            <v>414054</v>
          </cell>
          <cell r="AF176">
            <v>10702</v>
          </cell>
          <cell r="AG176">
            <v>584460</v>
          </cell>
          <cell r="AH176">
            <v>758</v>
          </cell>
          <cell r="AI176">
            <v>13574</v>
          </cell>
          <cell r="AJ176">
            <v>2441</v>
          </cell>
          <cell r="AK176">
            <v>1689</v>
          </cell>
          <cell r="AL176">
            <v>5987</v>
          </cell>
          <cell r="AM176">
            <v>432789</v>
          </cell>
          <cell r="AN176">
            <v>12490</v>
          </cell>
          <cell r="AO176">
            <v>3768</v>
          </cell>
          <cell r="AP176">
            <v>18168</v>
          </cell>
          <cell r="AQ176">
            <v>5378</v>
          </cell>
          <cell r="AR176">
            <v>6932</v>
          </cell>
          <cell r="AS176">
            <v>1681</v>
          </cell>
          <cell r="AT176">
            <v>370.28500000000003</v>
          </cell>
          <cell r="AU176">
            <v>93</v>
          </cell>
          <cell r="AV176">
            <v>3823</v>
          </cell>
          <cell r="AW176">
            <v>19</v>
          </cell>
          <cell r="AX176">
            <v>13043</v>
          </cell>
          <cell r="AY176">
            <v>282</v>
          </cell>
          <cell r="AZ176">
            <v>3188</v>
          </cell>
          <cell r="BC176">
            <v>9008711.2715658005</v>
          </cell>
        </row>
        <row r="177">
          <cell r="A177">
            <v>2009</v>
          </cell>
          <cell r="B177">
            <v>1215987</v>
          </cell>
          <cell r="C177">
            <v>2063450.196</v>
          </cell>
          <cell r="D177">
            <v>230903</v>
          </cell>
          <cell r="E177">
            <v>1457607</v>
          </cell>
          <cell r="F177">
            <v>71854</v>
          </cell>
          <cell r="G177">
            <v>30587</v>
          </cell>
          <cell r="H177">
            <v>35884</v>
          </cell>
          <cell r="I177">
            <v>2734</v>
          </cell>
          <cell r="J177">
            <v>349530</v>
          </cell>
          <cell r="K177">
            <v>30434</v>
          </cell>
          <cell r="L177">
            <v>999</v>
          </cell>
          <cell r="M177">
            <v>18518</v>
          </cell>
          <cell r="N177">
            <v>4035</v>
          </cell>
          <cell r="O177">
            <v>1970</v>
          </cell>
          <cell r="P177">
            <v>43815</v>
          </cell>
          <cell r="Q177">
            <v>2628</v>
          </cell>
          <cell r="R177">
            <v>54224</v>
          </cell>
          <cell r="S177">
            <v>2561</v>
          </cell>
          <cell r="T177">
            <v>15483</v>
          </cell>
          <cell r="U177">
            <v>72675</v>
          </cell>
          <cell r="V177">
            <v>95715</v>
          </cell>
          <cell r="W177">
            <v>10888</v>
          </cell>
          <cell r="X177">
            <v>1466</v>
          </cell>
          <cell r="Y177">
            <v>73127</v>
          </cell>
          <cell r="Z177">
            <v>179981</v>
          </cell>
          <cell r="AA177">
            <v>750508.59348479996</v>
          </cell>
          <cell r="AB177">
            <v>128555</v>
          </cell>
          <cell r="AC177">
            <v>11063</v>
          </cell>
          <cell r="AD177">
            <v>397397</v>
          </cell>
          <cell r="AE177">
            <v>283049</v>
          </cell>
          <cell r="AF177">
            <v>28375</v>
          </cell>
          <cell r="AG177">
            <v>689519</v>
          </cell>
          <cell r="AH177">
            <v>811</v>
          </cell>
          <cell r="AI177">
            <v>1691</v>
          </cell>
          <cell r="AJ177">
            <v>2028</v>
          </cell>
          <cell r="AK177">
            <v>466</v>
          </cell>
          <cell r="AL177">
            <v>5175</v>
          </cell>
          <cell r="AM177">
            <v>429299</v>
          </cell>
          <cell r="AN177">
            <v>5799</v>
          </cell>
          <cell r="AO177">
            <v>3852</v>
          </cell>
          <cell r="AP177">
            <v>15986</v>
          </cell>
          <cell r="AQ177">
            <v>1483</v>
          </cell>
          <cell r="AR177">
            <v>8493</v>
          </cell>
          <cell r="AS177">
            <v>1513</v>
          </cell>
          <cell r="AT177">
            <v>366.66899999999998</v>
          </cell>
          <cell r="AU177">
            <v>106</v>
          </cell>
          <cell r="AV177">
            <v>2945</v>
          </cell>
          <cell r="AW177">
            <v>37</v>
          </cell>
          <cell r="AX177">
            <v>10585</v>
          </cell>
          <cell r="AY177">
            <v>232</v>
          </cell>
          <cell r="AZ177">
            <v>3672</v>
          </cell>
          <cell r="BC177">
            <v>8858322.4584848005</v>
          </cell>
        </row>
        <row r="178">
          <cell r="A178">
            <v>2010</v>
          </cell>
          <cell r="B178">
            <v>1411363</v>
          </cell>
          <cell r="C178">
            <v>2257035.3199999998</v>
          </cell>
          <cell r="D178">
            <v>265700</v>
          </cell>
          <cell r="E178">
            <v>1771386</v>
          </cell>
          <cell r="F178">
            <v>67572</v>
          </cell>
          <cell r="G178">
            <v>26532</v>
          </cell>
          <cell r="H178">
            <v>34058</v>
          </cell>
          <cell r="I178">
            <v>2780</v>
          </cell>
          <cell r="J178">
            <v>385199</v>
          </cell>
          <cell r="K178">
            <v>33603</v>
          </cell>
          <cell r="L178">
            <v>4531</v>
          </cell>
          <cell r="M178">
            <v>21156</v>
          </cell>
          <cell r="N178">
            <v>3316</v>
          </cell>
          <cell r="O178">
            <v>2131</v>
          </cell>
          <cell r="P178">
            <v>73856</v>
          </cell>
          <cell r="Q178">
            <v>2181</v>
          </cell>
          <cell r="R178">
            <v>50560</v>
          </cell>
          <cell r="S178">
            <v>2463</v>
          </cell>
          <cell r="T178">
            <v>19907</v>
          </cell>
          <cell r="U178">
            <v>81513</v>
          </cell>
          <cell r="V178">
            <v>126025</v>
          </cell>
          <cell r="W178">
            <v>9812</v>
          </cell>
          <cell r="X178">
            <v>1562</v>
          </cell>
          <cell r="Y178">
            <v>60235</v>
          </cell>
          <cell r="Z178">
            <v>222169</v>
          </cell>
          <cell r="AA178">
            <v>776954.17330599995</v>
          </cell>
          <cell r="AB178">
            <v>157100</v>
          </cell>
          <cell r="AC178">
            <v>15135</v>
          </cell>
          <cell r="AD178">
            <v>400854</v>
          </cell>
          <cell r="AE178">
            <v>274431</v>
          </cell>
          <cell r="AF178">
            <v>10538</v>
          </cell>
          <cell r="AG178">
            <v>727634</v>
          </cell>
          <cell r="AH178">
            <v>1066</v>
          </cell>
          <cell r="AI178">
            <v>3772</v>
          </cell>
          <cell r="AJ178">
            <v>2004</v>
          </cell>
          <cell r="AK178">
            <v>605</v>
          </cell>
          <cell r="AL178">
            <v>5701</v>
          </cell>
          <cell r="AM178">
            <v>397300</v>
          </cell>
          <cell r="AN178">
            <v>2524</v>
          </cell>
          <cell r="AO178">
            <v>3466</v>
          </cell>
          <cell r="AP178">
            <v>14774</v>
          </cell>
          <cell r="AQ178">
            <v>1450</v>
          </cell>
          <cell r="AR178">
            <v>12336</v>
          </cell>
          <cell r="AS178">
            <v>694</v>
          </cell>
          <cell r="AT178">
            <v>222.31100000000001</v>
          </cell>
          <cell r="AU178">
            <v>148</v>
          </cell>
          <cell r="AV178">
            <v>3608</v>
          </cell>
          <cell r="AW178">
            <v>41</v>
          </cell>
          <cell r="AX178">
            <v>11804</v>
          </cell>
          <cell r="AY178">
            <v>425</v>
          </cell>
          <cell r="AZ178">
            <v>3957</v>
          </cell>
          <cell r="BC178">
            <v>9773664.8043060005</v>
          </cell>
        </row>
        <row r="179">
          <cell r="A179">
            <v>2011</v>
          </cell>
          <cell r="B179">
            <v>1532748</v>
          </cell>
          <cell r="C179">
            <v>2444576.2110000001</v>
          </cell>
          <cell r="D179">
            <v>307400</v>
          </cell>
          <cell r="E179">
            <v>2275392</v>
          </cell>
          <cell r="F179">
            <v>49559</v>
          </cell>
          <cell r="G179">
            <v>27243</v>
          </cell>
          <cell r="H179">
            <v>25169</v>
          </cell>
          <cell r="I179">
            <v>2391</v>
          </cell>
          <cell r="J179">
            <v>412828</v>
          </cell>
          <cell r="K179">
            <v>34093</v>
          </cell>
          <cell r="L179">
            <v>1498</v>
          </cell>
          <cell r="M179">
            <v>29409</v>
          </cell>
          <cell r="N179">
            <v>4184</v>
          </cell>
          <cell r="O179">
            <v>2146</v>
          </cell>
          <cell r="P179">
            <v>68077</v>
          </cell>
          <cell r="Q179">
            <v>2040</v>
          </cell>
          <cell r="R179">
            <v>52995</v>
          </cell>
          <cell r="S179">
            <v>3894</v>
          </cell>
          <cell r="T179">
            <v>23595</v>
          </cell>
          <cell r="U179">
            <v>60774</v>
          </cell>
          <cell r="V179">
            <v>119838</v>
          </cell>
          <cell r="W179">
            <v>10479</v>
          </cell>
          <cell r="X179">
            <v>1134</v>
          </cell>
          <cell r="Y179">
            <v>39986</v>
          </cell>
          <cell r="Z179">
            <v>278038</v>
          </cell>
          <cell r="AA179">
            <v>727405.48950399994</v>
          </cell>
          <cell r="AB179">
            <v>168100</v>
          </cell>
          <cell r="AC179">
            <v>21918</v>
          </cell>
          <cell r="AD179">
            <v>421040</v>
          </cell>
          <cell r="AE179">
            <v>311541</v>
          </cell>
          <cell r="AF179">
            <v>1327</v>
          </cell>
          <cell r="AG179">
            <v>658530.57799999998</v>
          </cell>
          <cell r="AH179">
            <v>1152</v>
          </cell>
          <cell r="AI179">
            <v>2374</v>
          </cell>
          <cell r="AJ179">
            <v>1818</v>
          </cell>
          <cell r="AK179">
            <v>448</v>
          </cell>
          <cell r="AL179">
            <v>5181</v>
          </cell>
          <cell r="AM179">
            <v>376900</v>
          </cell>
          <cell r="AN179">
            <v>2437</v>
          </cell>
          <cell r="AO179">
            <v>3846</v>
          </cell>
          <cell r="AP179">
            <v>13858</v>
          </cell>
          <cell r="AQ179">
            <v>1916</v>
          </cell>
          <cell r="AR179">
            <v>18491</v>
          </cell>
          <cell r="AS179">
            <v>1118</v>
          </cell>
          <cell r="AT179">
            <v>252.267</v>
          </cell>
          <cell r="AU179">
            <v>50</v>
          </cell>
          <cell r="AV179">
            <v>2676</v>
          </cell>
          <cell r="AW179">
            <v>4</v>
          </cell>
          <cell r="AX179">
            <v>13849</v>
          </cell>
          <cell r="AY179">
            <v>479</v>
          </cell>
          <cell r="AZ179">
            <v>5494</v>
          </cell>
          <cell r="BC179">
            <v>10581536.545504</v>
          </cell>
        </row>
        <row r="180">
          <cell r="A180">
            <v>2012</v>
          </cell>
          <cell r="B180">
            <v>1565416</v>
          </cell>
          <cell r="C180">
            <v>2275859.81</v>
          </cell>
          <cell r="D180">
            <v>341400</v>
          </cell>
          <cell r="E180">
            <v>2095279</v>
          </cell>
          <cell r="F180">
            <v>50344</v>
          </cell>
          <cell r="G180">
            <v>30573</v>
          </cell>
          <cell r="H180">
            <v>38000</v>
          </cell>
          <cell r="I180">
            <v>1394</v>
          </cell>
          <cell r="J180">
            <v>408000</v>
          </cell>
          <cell r="K180">
            <v>30270</v>
          </cell>
          <cell r="L180">
            <v>563</v>
          </cell>
          <cell r="M180">
            <v>34547</v>
          </cell>
          <cell r="N180">
            <v>6088</v>
          </cell>
          <cell r="O180">
            <v>1711</v>
          </cell>
          <cell r="P180">
            <v>79291</v>
          </cell>
          <cell r="Q180">
            <v>1301</v>
          </cell>
          <cell r="R180">
            <v>54589</v>
          </cell>
          <cell r="S180">
            <v>5809</v>
          </cell>
          <cell r="T180">
            <v>20213</v>
          </cell>
          <cell r="U180">
            <v>51691</v>
          </cell>
          <cell r="V180">
            <v>121837</v>
          </cell>
          <cell r="W180">
            <v>10249</v>
          </cell>
          <cell r="X180">
            <v>1121</v>
          </cell>
          <cell r="Y180">
            <v>50666</v>
          </cell>
          <cell r="Z180">
            <v>321365</v>
          </cell>
          <cell r="AA180">
            <v>734736</v>
          </cell>
          <cell r="AB180">
            <v>175900</v>
          </cell>
          <cell r="AC180">
            <v>26792</v>
          </cell>
          <cell r="AD180">
            <v>400705</v>
          </cell>
          <cell r="AE180">
            <v>365642</v>
          </cell>
          <cell r="AF180">
            <v>5948</v>
          </cell>
          <cell r="AG180">
            <v>747364</v>
          </cell>
          <cell r="AH180">
            <v>1173</v>
          </cell>
          <cell r="AI180">
            <v>4995</v>
          </cell>
          <cell r="AJ180">
            <v>7725</v>
          </cell>
          <cell r="AK180">
            <v>421</v>
          </cell>
          <cell r="AL180">
            <v>3623</v>
          </cell>
          <cell r="AM180">
            <v>446300</v>
          </cell>
          <cell r="AN180">
            <v>2799</v>
          </cell>
          <cell r="AO180">
            <v>3865</v>
          </cell>
          <cell r="AP180">
            <v>14967</v>
          </cell>
          <cell r="AQ180">
            <v>2038</v>
          </cell>
          <cell r="AR180">
            <v>18675</v>
          </cell>
          <cell r="AS180">
            <v>909</v>
          </cell>
          <cell r="AT180">
            <v>174.48099999999999</v>
          </cell>
          <cell r="AU180">
            <v>6</v>
          </cell>
          <cell r="AV180">
            <v>2308</v>
          </cell>
          <cell r="AW180">
            <v>10</v>
          </cell>
          <cell r="AX180">
            <v>15286</v>
          </cell>
          <cell r="AY180">
            <v>286.10599999999999</v>
          </cell>
          <cell r="AZ180">
            <v>6855</v>
          </cell>
          <cell r="BC180">
            <v>10597959.397000002</v>
          </cell>
        </row>
        <row r="181">
          <cell r="A181">
            <v>2013</v>
          </cell>
          <cell r="B181">
            <v>1515045</v>
          </cell>
          <cell r="C181">
            <v>2167671.0860000001</v>
          </cell>
          <cell r="D181">
            <v>303200</v>
          </cell>
          <cell r="E181">
            <v>1800589</v>
          </cell>
          <cell r="F181">
            <v>47854</v>
          </cell>
          <cell r="G181">
            <v>34269</v>
          </cell>
          <cell r="H181">
            <v>44198</v>
          </cell>
          <cell r="I181">
            <v>1102</v>
          </cell>
          <cell r="J181">
            <v>401000</v>
          </cell>
          <cell r="K181">
            <v>26630</v>
          </cell>
          <cell r="L181">
            <v>567</v>
          </cell>
          <cell r="M181">
            <v>32537</v>
          </cell>
          <cell r="N181">
            <v>8124</v>
          </cell>
          <cell r="O181">
            <v>1792</v>
          </cell>
          <cell r="P181">
            <v>100593</v>
          </cell>
          <cell r="Q181">
            <v>1031</v>
          </cell>
          <cell r="R181">
            <v>50007</v>
          </cell>
          <cell r="S181">
            <v>3390</v>
          </cell>
          <cell r="T181">
            <v>35906</v>
          </cell>
          <cell r="U181">
            <v>52609</v>
          </cell>
          <cell r="V181">
            <v>123299</v>
          </cell>
          <cell r="W181">
            <v>10481</v>
          </cell>
          <cell r="X181">
            <v>1130</v>
          </cell>
          <cell r="Y181">
            <v>77148</v>
          </cell>
          <cell r="Z181">
            <v>296690</v>
          </cell>
          <cell r="AA181">
            <v>711291</v>
          </cell>
          <cell r="AB181">
            <v>175000</v>
          </cell>
          <cell r="AC181">
            <v>42316</v>
          </cell>
          <cell r="AD181">
            <v>407041</v>
          </cell>
          <cell r="AE181">
            <v>315046</v>
          </cell>
          <cell r="AF181">
            <v>20035</v>
          </cell>
          <cell r="AG181">
            <v>878932</v>
          </cell>
          <cell r="AH181">
            <v>1130</v>
          </cell>
          <cell r="AI181">
            <v>4033</v>
          </cell>
          <cell r="AJ181">
            <v>8020</v>
          </cell>
          <cell r="AK181">
            <v>211</v>
          </cell>
          <cell r="AL181">
            <v>4232</v>
          </cell>
          <cell r="AM181">
            <v>525600</v>
          </cell>
          <cell r="AN181">
            <v>1516</v>
          </cell>
          <cell r="AO181">
            <v>4542</v>
          </cell>
          <cell r="AP181">
            <v>18922.202000000001</v>
          </cell>
          <cell r="AQ181">
            <v>1900</v>
          </cell>
          <cell r="AR181">
            <v>19111</v>
          </cell>
          <cell r="AS181">
            <v>1745</v>
          </cell>
          <cell r="AT181">
            <v>237.197</v>
          </cell>
          <cell r="AU181">
            <v>24</v>
          </cell>
          <cell r="AV181">
            <v>2317</v>
          </cell>
          <cell r="AW181">
            <v>40</v>
          </cell>
          <cell r="AX181">
            <v>16237</v>
          </cell>
          <cell r="AY181">
            <v>128.79599999999999</v>
          </cell>
          <cell r="AZ181">
            <v>8283</v>
          </cell>
          <cell r="BC181">
            <v>10317811.280999999</v>
          </cell>
        </row>
        <row r="182">
          <cell r="A182">
            <v>2014</v>
          </cell>
          <cell r="B182">
            <v>1467245</v>
          </cell>
          <cell r="C182">
            <v>2162436.9500000002</v>
          </cell>
          <cell r="D182">
            <v>284290</v>
          </cell>
          <cell r="E182">
            <v>2345512</v>
          </cell>
          <cell r="F182">
            <v>49709</v>
          </cell>
          <cell r="G182">
            <v>40079</v>
          </cell>
          <cell r="H182">
            <v>37365</v>
          </cell>
          <cell r="I182">
            <v>7654.4508934020996</v>
          </cell>
          <cell r="J182">
            <v>392318</v>
          </cell>
          <cell r="K182">
            <v>28268.062591552734</v>
          </cell>
          <cell r="L182">
            <v>680.45300245285034</v>
          </cell>
          <cell r="M182">
            <v>35019</v>
          </cell>
          <cell r="N182">
            <v>5749.5660781860352</v>
          </cell>
          <cell r="O182">
            <v>1560</v>
          </cell>
          <cell r="P182">
            <v>116018</v>
          </cell>
          <cell r="Q182">
            <v>1916.029</v>
          </cell>
          <cell r="R182">
            <v>43231.052398681641</v>
          </cell>
          <cell r="S182">
            <v>3657.3588848114014</v>
          </cell>
          <cell r="T182">
            <v>45931.034088134766</v>
          </cell>
          <cell r="U182">
            <v>61270</v>
          </cell>
          <cell r="V182">
            <v>102301</v>
          </cell>
          <cell r="W182">
            <v>10514</v>
          </cell>
          <cell r="X182">
            <v>1289.0149354934692</v>
          </cell>
          <cell r="Y182">
            <v>47220</v>
          </cell>
          <cell r="Z182">
            <v>285413.72680664063</v>
          </cell>
          <cell r="AA182">
            <v>724000</v>
          </cell>
          <cell r="AB182">
            <v>193100</v>
          </cell>
          <cell r="AC182">
            <v>64684</v>
          </cell>
          <cell r="AD182">
            <v>397919</v>
          </cell>
          <cell r="AE182">
            <v>266267</v>
          </cell>
          <cell r="AF182">
            <v>3022</v>
          </cell>
          <cell r="AG182">
            <v>805936</v>
          </cell>
          <cell r="AH182">
            <v>1188.5440349578857</v>
          </cell>
          <cell r="AI182">
            <v>4198.0409622192383</v>
          </cell>
          <cell r="AJ182">
            <v>20006.028999999999</v>
          </cell>
          <cell r="AK182">
            <v>269</v>
          </cell>
          <cell r="AL182">
            <v>4714</v>
          </cell>
          <cell r="AM182">
            <v>422600</v>
          </cell>
          <cell r="AN182">
            <v>1994</v>
          </cell>
          <cell r="AO182">
            <v>4243.3080673217773</v>
          </cell>
          <cell r="AP182">
            <v>32075.433000000001</v>
          </cell>
          <cell r="AQ182">
            <v>3670</v>
          </cell>
          <cell r="AR182">
            <v>22334</v>
          </cell>
          <cell r="AS182">
            <v>1384.4729661941528</v>
          </cell>
          <cell r="AT182">
            <v>207.89500000000001</v>
          </cell>
          <cell r="AU182">
            <v>78.294001519680023</v>
          </cell>
          <cell r="AV182">
            <v>2283</v>
          </cell>
          <cell r="AW182">
            <v>187</v>
          </cell>
          <cell r="AX182">
            <v>17893.415451049805</v>
          </cell>
          <cell r="AY182">
            <v>96.832999999999998</v>
          </cell>
          <cell r="AZ182">
            <v>8221</v>
          </cell>
          <cell r="BC182">
            <v>10401023</v>
          </cell>
        </row>
        <row r="183">
          <cell r="A183">
            <v>2015</v>
          </cell>
          <cell r="B183">
            <v>1454396</v>
          </cell>
          <cell r="C183">
            <v>2026222</v>
          </cell>
          <cell r="D183">
            <v>280320</v>
          </cell>
          <cell r="E183">
            <v>2474416</v>
          </cell>
          <cell r="F183">
            <v>48531</v>
          </cell>
          <cell r="G183">
            <v>40006</v>
          </cell>
          <cell r="H183">
            <v>33665</v>
          </cell>
          <cell r="I183">
            <v>9520</v>
          </cell>
          <cell r="J183">
            <v>369054</v>
          </cell>
          <cell r="K183">
            <v>28014</v>
          </cell>
          <cell r="L183">
            <v>1161</v>
          </cell>
          <cell r="M183">
            <v>43895</v>
          </cell>
          <cell r="N183">
            <v>6107</v>
          </cell>
          <cell r="O183">
            <v>1329</v>
          </cell>
          <cell r="P183">
            <v>108162</v>
          </cell>
          <cell r="Q183">
            <v>5451.7430000000004</v>
          </cell>
          <cell r="R183">
            <v>39871</v>
          </cell>
          <cell r="S183">
            <v>4932</v>
          </cell>
          <cell r="T183">
            <v>27170</v>
          </cell>
          <cell r="U183">
            <v>62213</v>
          </cell>
          <cell r="V183">
            <v>113444</v>
          </cell>
          <cell r="W183">
            <v>13882</v>
          </cell>
          <cell r="X183">
            <v>7676</v>
          </cell>
          <cell r="Y183">
            <v>64141</v>
          </cell>
          <cell r="Z183">
            <v>206786.71</v>
          </cell>
          <cell r="AA183">
            <v>744600</v>
          </cell>
          <cell r="AB183">
            <v>211700</v>
          </cell>
          <cell r="AC183">
            <v>73560</v>
          </cell>
          <cell r="AD183">
            <v>419250</v>
          </cell>
          <cell r="AE183">
            <v>269974</v>
          </cell>
          <cell r="AF183">
            <v>1591</v>
          </cell>
          <cell r="AG183">
            <v>881438</v>
          </cell>
          <cell r="AH183">
            <v>1290</v>
          </cell>
          <cell r="AI183">
            <v>2375</v>
          </cell>
          <cell r="AJ183">
            <v>5234.5950000000003</v>
          </cell>
          <cell r="AK183">
            <v>210</v>
          </cell>
          <cell r="AL183">
            <v>8324</v>
          </cell>
          <cell r="AM183">
            <v>420000</v>
          </cell>
          <cell r="AN183">
            <v>1465</v>
          </cell>
          <cell r="AO183">
            <v>4472</v>
          </cell>
          <cell r="AP183">
            <v>21332.337</v>
          </cell>
          <cell r="AQ183">
            <v>8221</v>
          </cell>
          <cell r="AR183">
            <v>27342</v>
          </cell>
          <cell r="AS183">
            <v>973.43799999999999</v>
          </cell>
          <cell r="AT183">
            <v>283.70100000000002</v>
          </cell>
          <cell r="AU183">
            <v>104</v>
          </cell>
          <cell r="AV183">
            <v>4260</v>
          </cell>
          <cell r="AW183">
            <v>76</v>
          </cell>
          <cell r="AX183">
            <v>17934</v>
          </cell>
          <cell r="AY183">
            <v>53.399000000000001</v>
          </cell>
          <cell r="AZ183">
            <v>9331</v>
          </cell>
          <cell r="BC183">
            <v>11042327</v>
          </cell>
        </row>
        <row r="184">
          <cell r="B184">
            <v>1410000</v>
          </cell>
          <cell r="C184">
            <v>2060000</v>
          </cell>
          <cell r="D184">
            <v>277763</v>
          </cell>
          <cell r="E184">
            <v>2230000</v>
          </cell>
          <cell r="F184">
            <v>49000</v>
          </cell>
          <cell r="G184">
            <v>36498.082999999999</v>
          </cell>
          <cell r="H184">
            <v>33650</v>
          </cell>
          <cell r="J184">
            <v>360000</v>
          </cell>
          <cell r="K184">
            <v>29943</v>
          </cell>
          <cell r="L184">
            <v>4089</v>
          </cell>
          <cell r="N184">
            <v>7314.0709999999999</v>
          </cell>
          <cell r="O184">
            <v>1237</v>
          </cell>
          <cell r="P184">
            <v>93959</v>
          </cell>
          <cell r="Q184">
            <v>5718.4129999999996</v>
          </cell>
          <cell r="R184">
            <v>28821.16</v>
          </cell>
          <cell r="S184">
            <v>3610.7339999999999</v>
          </cell>
          <cell r="T184">
            <v>37603</v>
          </cell>
          <cell r="U184">
            <v>67634.248000000007</v>
          </cell>
          <cell r="V184">
            <v>133310.54399999999</v>
          </cell>
          <cell r="W184">
            <v>12868.975</v>
          </cell>
          <cell r="X184">
            <v>4900.5690000000004</v>
          </cell>
          <cell r="Z184">
            <v>215942.63200000001</v>
          </cell>
          <cell r="AA184">
            <v>750000</v>
          </cell>
          <cell r="AB184">
            <v>213400</v>
          </cell>
          <cell r="AC184">
            <v>71772</v>
          </cell>
          <cell r="AD184">
            <v>445500</v>
          </cell>
          <cell r="AE184">
            <v>260000</v>
          </cell>
          <cell r="AF184">
            <v>2278</v>
          </cell>
          <cell r="AG184">
            <v>910966</v>
          </cell>
          <cell r="AH184">
            <v>1152.0160000000001</v>
          </cell>
          <cell r="AI184">
            <v>3381.846</v>
          </cell>
          <cell r="AJ184">
            <v>5228.4440000000004</v>
          </cell>
          <cell r="AK184">
            <v>228.39599999999999</v>
          </cell>
          <cell r="AL184">
            <v>6931.0339999999997</v>
          </cell>
          <cell r="AM184">
            <v>428400</v>
          </cell>
          <cell r="AN184">
            <v>569.32100000000003</v>
          </cell>
          <cell r="AO184">
            <v>4212</v>
          </cell>
          <cell r="AP184">
            <v>32395.187999999998</v>
          </cell>
          <cell r="AQ184">
            <v>10007</v>
          </cell>
          <cell r="AR184">
            <v>27157</v>
          </cell>
          <cell r="AS184">
            <v>1290.3810000000001</v>
          </cell>
          <cell r="AT184">
            <v>225.84399999999999</v>
          </cell>
          <cell r="AU184">
            <v>214.89099999999999</v>
          </cell>
          <cell r="AV184">
            <v>4494.6239999999998</v>
          </cell>
          <cell r="AW184">
            <v>663</v>
          </cell>
          <cell r="AX184">
            <v>17411.251</v>
          </cell>
          <cell r="BC184">
            <v>10489455.415999999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2">
          <cell r="B2" t="str">
            <v>France</v>
          </cell>
          <cell r="C2" t="str">
            <v>Italy</v>
          </cell>
          <cell r="D2" t="str">
            <v>Portugal</v>
          </cell>
          <cell r="E2" t="str">
            <v>Spain</v>
          </cell>
          <cell r="F2" t="str">
            <v>Austria</v>
          </cell>
          <cell r="H2" t="str">
            <v>Denmark</v>
          </cell>
          <cell r="I2" t="str">
            <v>Finland</v>
          </cell>
          <cell r="J2" t="str">
            <v>Germany</v>
          </cell>
          <cell r="K2" t="str">
            <v>Greece</v>
          </cell>
          <cell r="L2" t="str">
            <v>Ireland</v>
          </cell>
          <cell r="M2" t="str">
            <v>Netherlands</v>
          </cell>
          <cell r="N2" t="str">
            <v>Sweden</v>
          </cell>
          <cell r="O2" t="str">
            <v>Switzerland</v>
          </cell>
          <cell r="P2" t="str">
            <v>United Kingdom</v>
          </cell>
          <cell r="Q2" t="str">
            <v>Other WEM</v>
          </cell>
          <cell r="R2" t="str">
            <v>Bulgaria</v>
          </cell>
          <cell r="S2" t="str">
            <v>Croatia</v>
          </cell>
          <cell r="T2" t="str">
            <v>Georgia</v>
          </cell>
          <cell r="U2" t="str">
            <v>Hungary</v>
          </cell>
          <cell r="V2" t="str">
            <v>Moldova</v>
          </cell>
          <cell r="W2" t="str">
            <v>Romania</v>
          </cell>
          <cell r="X2" t="str">
            <v>Russia</v>
          </cell>
          <cell r="Y2" t="str">
            <v>Ukraine</v>
          </cell>
          <cell r="Z2" t="str">
            <v>Other ECA</v>
          </cell>
          <cell r="AA2" t="str">
            <v>Australia</v>
          </cell>
          <cell r="AB2" t="str">
            <v>New Zealand</v>
          </cell>
          <cell r="AC2" t="str">
            <v>Canada</v>
          </cell>
          <cell r="AD2" t="str">
            <v>United States</v>
          </cell>
          <cell r="AE2" t="str">
            <v>Argentina</v>
          </cell>
          <cell r="AF2" t="str">
            <v>Brazil</v>
          </cell>
          <cell r="AG2" t="str">
            <v>Chile</v>
          </cell>
          <cell r="AH2" t="str">
            <v>Mexico</v>
          </cell>
          <cell r="AI2" t="str">
            <v>Uruguay</v>
          </cell>
          <cell r="AJ2" t="str">
            <v>Other LAC</v>
          </cell>
          <cell r="AK2" t="str">
            <v>Algeria</v>
          </cell>
          <cell r="AL2" t="str">
            <v>Morocco</v>
          </cell>
          <cell r="AM2" t="str">
            <v>South Africa</v>
          </cell>
          <cell r="AN2" t="str">
            <v>Tunisia</v>
          </cell>
          <cell r="AO2" t="str">
            <v>Turkey</v>
          </cell>
          <cell r="AP2" t="str">
            <v>Other AME</v>
          </cell>
          <cell r="AQ2" t="str">
            <v>China</v>
          </cell>
          <cell r="AR2" t="str">
            <v>Hong Kong</v>
          </cell>
          <cell r="AS2" t="str">
            <v>India</v>
          </cell>
          <cell r="AT2" t="str">
            <v>Japan</v>
          </cell>
          <cell r="AU2" t="str">
            <v>Korea</v>
          </cell>
          <cell r="AV2" t="str">
            <v>Malaysia</v>
          </cell>
          <cell r="AW2" t="str">
            <v>Philippines</v>
          </cell>
          <cell r="AX2" t="str">
            <v>Singapore</v>
          </cell>
          <cell r="AY2" t="str">
            <v>Taiwan</v>
          </cell>
          <cell r="AZ2" t="str">
            <v>Thailand</v>
          </cell>
          <cell r="BC2" t="str">
            <v>World</v>
          </cell>
        </row>
        <row r="33">
          <cell r="A33">
            <v>1865</v>
          </cell>
          <cell r="B33">
            <v>9962.2100000000009</v>
          </cell>
          <cell r="C33">
            <v>22069.3</v>
          </cell>
          <cell r="E33">
            <v>10273.168000000001</v>
          </cell>
          <cell r="F33">
            <v>6243.3</v>
          </cell>
          <cell r="J33">
            <v>16983</v>
          </cell>
          <cell r="P33">
            <v>64871.148777120005</v>
          </cell>
          <cell r="AA33">
            <v>0</v>
          </cell>
          <cell r="AK33">
            <v>37886.776859504134</v>
          </cell>
          <cell r="BC33">
            <v>566411.76127885806</v>
          </cell>
        </row>
        <row r="34">
          <cell r="A34">
            <v>1866</v>
          </cell>
          <cell r="B34">
            <v>8189.1580000000013</v>
          </cell>
          <cell r="C34">
            <v>20394.349999999999</v>
          </cell>
          <cell r="D34">
            <v>62.92</v>
          </cell>
          <cell r="E34">
            <v>2343.2089999999998</v>
          </cell>
          <cell r="F34">
            <v>10687.5</v>
          </cell>
          <cell r="J34">
            <v>19704.999999999996</v>
          </cell>
          <cell r="P34">
            <v>69650.31709574</v>
          </cell>
          <cell r="AA34">
            <v>2426.1667136363631</v>
          </cell>
          <cell r="AK34">
            <v>45306.198347107442</v>
          </cell>
          <cell r="BC34">
            <v>612112.54482091614</v>
          </cell>
        </row>
        <row r="35">
          <cell r="A35">
            <v>1867</v>
          </cell>
          <cell r="B35">
            <v>20394.243999999999</v>
          </cell>
          <cell r="C35">
            <v>16842.55</v>
          </cell>
          <cell r="D35">
            <v>60.96</v>
          </cell>
          <cell r="E35">
            <v>4986.9049999999997</v>
          </cell>
          <cell r="F35">
            <v>3442.9</v>
          </cell>
          <cell r="J35">
            <v>21374</v>
          </cell>
          <cell r="P35">
            <v>70066.517980860008</v>
          </cell>
          <cell r="AA35">
            <v>1108.1184500000008</v>
          </cell>
          <cell r="AK35">
            <v>37489.772727272728</v>
          </cell>
          <cell r="BC35">
            <v>570741.45799217967</v>
          </cell>
        </row>
        <row r="36">
          <cell r="A36">
            <v>1868</v>
          </cell>
          <cell r="B36">
            <v>39501.922999999995</v>
          </cell>
          <cell r="C36">
            <v>9961.85</v>
          </cell>
          <cell r="D36">
            <v>54.27</v>
          </cell>
          <cell r="E36">
            <v>1045.9009999999998</v>
          </cell>
          <cell r="F36">
            <v>4058.7</v>
          </cell>
          <cell r="J36">
            <v>21945</v>
          </cell>
          <cell r="P36">
            <v>77071.305439739997</v>
          </cell>
          <cell r="AA36">
            <v>401.94164308605167</v>
          </cell>
          <cell r="AK36">
            <v>38792.665289256205</v>
          </cell>
          <cell r="BC36">
            <v>652631.83226734726</v>
          </cell>
        </row>
        <row r="37">
          <cell r="A37">
            <v>1869</v>
          </cell>
          <cell r="B37">
            <v>37817.300999999999</v>
          </cell>
          <cell r="C37">
            <v>12077.1</v>
          </cell>
          <cell r="D37">
            <v>61.08</v>
          </cell>
          <cell r="E37">
            <v>4721.0419999999995</v>
          </cell>
          <cell r="F37">
            <v>4091.4</v>
          </cell>
          <cell r="J37">
            <v>27745</v>
          </cell>
          <cell r="P37">
            <v>78120.995239800002</v>
          </cell>
          <cell r="AA37">
            <v>240.22073710934896</v>
          </cell>
          <cell r="AK37">
            <v>35841.528925619838</v>
          </cell>
          <cell r="BC37">
            <v>644512.78458270617</v>
          </cell>
        </row>
        <row r="38">
          <cell r="A38">
            <v>1870</v>
          </cell>
          <cell r="B38">
            <v>12661.007</v>
          </cell>
          <cell r="C38">
            <v>7482.3249999999998</v>
          </cell>
          <cell r="D38">
            <v>50.730000000000004</v>
          </cell>
          <cell r="E38">
            <v>205.04300000000003</v>
          </cell>
          <cell r="F38">
            <v>5875.4</v>
          </cell>
          <cell r="J38">
            <v>41503</v>
          </cell>
          <cell r="P38">
            <v>80805.225458920002</v>
          </cell>
          <cell r="AA38">
            <v>33.814558149034156</v>
          </cell>
          <cell r="AK38">
            <v>37470.247933884297</v>
          </cell>
          <cell r="BC38">
            <v>611872.63144435256</v>
          </cell>
        </row>
        <row r="39">
          <cell r="A39">
            <v>1871</v>
          </cell>
          <cell r="B39">
            <v>14776.182999999999</v>
          </cell>
          <cell r="C39">
            <v>5813.3249999999998</v>
          </cell>
          <cell r="D39">
            <v>62.35</v>
          </cell>
          <cell r="E39">
            <v>273.51900000000001</v>
          </cell>
          <cell r="F39">
            <v>14041</v>
          </cell>
          <cell r="J39">
            <v>32796.999999999993</v>
          </cell>
          <cell r="P39">
            <v>82851.488894000009</v>
          </cell>
          <cell r="AA39">
            <v>0</v>
          </cell>
          <cell r="AD39">
            <v>41071.035000000003</v>
          </cell>
          <cell r="AK39">
            <v>40867.975206611569</v>
          </cell>
          <cell r="BC39">
            <v>698510.09258986299</v>
          </cell>
        </row>
        <row r="40">
          <cell r="A40">
            <v>1872</v>
          </cell>
          <cell r="B40">
            <v>51844.014000000003</v>
          </cell>
          <cell r="C40">
            <v>4240.0749999999998</v>
          </cell>
          <cell r="D40">
            <v>100.25</v>
          </cell>
          <cell r="E40">
            <v>290.18299999999999</v>
          </cell>
          <cell r="F40">
            <v>19396.3</v>
          </cell>
          <cell r="J40">
            <v>47251</v>
          </cell>
          <cell r="P40">
            <v>89376.116949620002</v>
          </cell>
          <cell r="AA40">
            <v>0</v>
          </cell>
          <cell r="AD40">
            <v>36763.705000000002</v>
          </cell>
          <cell r="AK40">
            <v>36116.012396694219</v>
          </cell>
          <cell r="BC40">
            <v>747309.07535530208</v>
          </cell>
        </row>
        <row r="41">
          <cell r="A41">
            <v>1873</v>
          </cell>
          <cell r="B41">
            <v>64380.090999999993</v>
          </cell>
          <cell r="C41">
            <v>15263.85</v>
          </cell>
          <cell r="D41">
            <v>76.400000000000006</v>
          </cell>
          <cell r="E41">
            <v>196.762</v>
          </cell>
          <cell r="F41">
            <v>12871.3</v>
          </cell>
          <cell r="J41">
            <v>81086.999999999985</v>
          </cell>
          <cell r="P41">
            <v>98569.29131736001</v>
          </cell>
          <cell r="AA41">
            <v>2354.5325835614763</v>
          </cell>
          <cell r="AD41">
            <v>37448.79</v>
          </cell>
          <cell r="AK41">
            <v>25805.268595041322</v>
          </cell>
          <cell r="BC41">
            <v>868740.93077955069</v>
          </cell>
        </row>
        <row r="42">
          <cell r="A42">
            <v>1874</v>
          </cell>
          <cell r="B42">
            <v>68063.486999999994</v>
          </cell>
          <cell r="C42">
            <v>11428.95</v>
          </cell>
          <cell r="D42">
            <v>84.63</v>
          </cell>
          <cell r="E42">
            <v>234.304</v>
          </cell>
          <cell r="F42">
            <v>9112.7000000000007</v>
          </cell>
          <cell r="J42">
            <v>64668.000000000007</v>
          </cell>
          <cell r="P42">
            <v>82897.276810320007</v>
          </cell>
          <cell r="AA42">
            <v>2222.6073800663362</v>
          </cell>
          <cell r="AD42">
            <v>36021.845000000001</v>
          </cell>
          <cell r="AK42">
            <v>27892.458677685951</v>
          </cell>
          <cell r="BC42">
            <v>704454.13444309984</v>
          </cell>
        </row>
        <row r="43">
          <cell r="A43">
            <v>1875</v>
          </cell>
          <cell r="B43">
            <v>29182.996999999996</v>
          </cell>
          <cell r="C43">
            <v>5420.1</v>
          </cell>
          <cell r="D43">
            <v>83.289999999999992</v>
          </cell>
          <cell r="E43">
            <v>324.053</v>
          </cell>
          <cell r="F43">
            <v>10619.5</v>
          </cell>
          <cell r="J43">
            <v>69038</v>
          </cell>
          <cell r="P43">
            <v>83780.726288300008</v>
          </cell>
          <cell r="AA43">
            <v>1892.5054391169601</v>
          </cell>
          <cell r="AD43">
            <v>26631.260000000002</v>
          </cell>
          <cell r="AK43">
            <v>33342.045454545456</v>
          </cell>
          <cell r="BC43">
            <v>852841.05372008367</v>
          </cell>
        </row>
        <row r="44">
          <cell r="A44">
            <v>1876</v>
          </cell>
          <cell r="B44">
            <v>67640.085000000006</v>
          </cell>
          <cell r="C44">
            <v>7243.6750000000002</v>
          </cell>
          <cell r="D44">
            <v>89.37</v>
          </cell>
          <cell r="E44">
            <v>353.34699999999998</v>
          </cell>
          <cell r="F44">
            <v>9115.9</v>
          </cell>
          <cell r="J44">
            <v>64719.000000000007</v>
          </cell>
          <cell r="P44">
            <v>90697.183801380001</v>
          </cell>
          <cell r="AA44">
            <v>0</v>
          </cell>
          <cell r="AD44">
            <v>19659.29</v>
          </cell>
          <cell r="AE44">
            <v>48214</v>
          </cell>
          <cell r="AK44">
            <v>35878.719008264467</v>
          </cell>
          <cell r="BC44">
            <v>715308.1226751738</v>
          </cell>
        </row>
        <row r="45">
          <cell r="A45">
            <v>1877</v>
          </cell>
          <cell r="B45">
            <v>70736.3</v>
          </cell>
          <cell r="C45">
            <v>10029.450000000001</v>
          </cell>
          <cell r="D45">
            <v>72.37</v>
          </cell>
          <cell r="E45">
            <v>334.42600000000004</v>
          </cell>
          <cell r="F45">
            <v>9236</v>
          </cell>
          <cell r="J45">
            <v>59110.999999999985</v>
          </cell>
          <cell r="P45">
            <v>88960.970750420005</v>
          </cell>
          <cell r="AA45">
            <v>2415.3411594015738</v>
          </cell>
          <cell r="AD45">
            <v>18671.405000000002</v>
          </cell>
          <cell r="AE45">
            <v>65018</v>
          </cell>
          <cell r="AK45">
            <v>39907.438016528926</v>
          </cell>
          <cell r="BC45">
            <v>772431.07893413655</v>
          </cell>
        </row>
        <row r="46">
          <cell r="A46">
            <v>1878</v>
          </cell>
          <cell r="B46">
            <v>160291</v>
          </cell>
          <cell r="C46">
            <v>4201.3249999999998</v>
          </cell>
          <cell r="D46">
            <v>114.1</v>
          </cell>
          <cell r="E46">
            <v>473.15500000000003</v>
          </cell>
          <cell r="F46">
            <v>8545.2000000000007</v>
          </cell>
          <cell r="J46">
            <v>56397</v>
          </cell>
          <cell r="P46">
            <v>74794.224900280009</v>
          </cell>
          <cell r="AA46">
            <v>959.82189344592064</v>
          </cell>
          <cell r="AD46">
            <v>16317.135</v>
          </cell>
          <cell r="AE46">
            <v>54413</v>
          </cell>
          <cell r="AK46">
            <v>29494.421487603307</v>
          </cell>
          <cell r="BC46">
            <v>893459.62410620111</v>
          </cell>
        </row>
        <row r="47">
          <cell r="A47">
            <v>1879</v>
          </cell>
          <cell r="B47">
            <v>293811.09999999998</v>
          </cell>
          <cell r="C47">
            <v>2918.4749999999999</v>
          </cell>
          <cell r="D47">
            <v>273.45</v>
          </cell>
          <cell r="E47">
            <v>533.45399999999995</v>
          </cell>
          <cell r="F47">
            <v>10658</v>
          </cell>
          <cell r="J47">
            <v>106331.99999999999</v>
          </cell>
          <cell r="P47">
            <v>68931.257693420004</v>
          </cell>
          <cell r="AA47">
            <v>1927.3400742907802</v>
          </cell>
          <cell r="AD47">
            <v>17153.62</v>
          </cell>
          <cell r="AE47">
            <v>54683</v>
          </cell>
          <cell r="AK47">
            <v>36238.135593220337</v>
          </cell>
          <cell r="BC47">
            <v>1051982.3429757291</v>
          </cell>
        </row>
        <row r="48">
          <cell r="A48">
            <v>1880</v>
          </cell>
          <cell r="B48">
            <v>722057.4</v>
          </cell>
          <cell r="C48">
            <v>3084.15</v>
          </cell>
          <cell r="D48">
            <v>126.80999999999999</v>
          </cell>
          <cell r="E48">
            <v>666.09699999999998</v>
          </cell>
          <cell r="F48">
            <v>2986.1</v>
          </cell>
          <cell r="J48">
            <v>47420</v>
          </cell>
          <cell r="P48">
            <v>79035.507945760008</v>
          </cell>
          <cell r="AA48">
            <v>0</v>
          </cell>
          <cell r="AD48">
            <v>18164.215</v>
          </cell>
          <cell r="AE48">
            <v>51104</v>
          </cell>
          <cell r="AK48">
            <v>30481.186440677971</v>
          </cell>
          <cell r="BC48">
            <v>1336301.2121685364</v>
          </cell>
        </row>
        <row r="49">
          <cell r="A49">
            <v>1881</v>
          </cell>
          <cell r="B49">
            <v>783880.7</v>
          </cell>
          <cell r="C49">
            <v>3704.5250000000001</v>
          </cell>
          <cell r="D49">
            <v>105.60999999999999</v>
          </cell>
          <cell r="E49">
            <v>688.47</v>
          </cell>
          <cell r="F49">
            <v>3019.7</v>
          </cell>
          <cell r="G49">
            <v>19800</v>
          </cell>
          <cell r="H49">
            <v>3361.6000000000004</v>
          </cell>
          <cell r="J49">
            <v>48550</v>
          </cell>
          <cell r="M49">
            <v>9400</v>
          </cell>
          <cell r="O49">
            <v>125955.99999999999</v>
          </cell>
          <cell r="P49">
            <v>74087.289839980003</v>
          </cell>
          <cell r="AA49">
            <v>1226.9545994532</v>
          </cell>
          <cell r="AD49">
            <v>19723.635000000002</v>
          </cell>
          <cell r="AE49">
            <v>68770</v>
          </cell>
          <cell r="AK49">
            <v>38769.152542372882</v>
          </cell>
          <cell r="BC49">
            <v>1380898.7340389988</v>
          </cell>
        </row>
        <row r="50">
          <cell r="A50">
            <v>1882</v>
          </cell>
          <cell r="B50">
            <v>753713.9</v>
          </cell>
          <cell r="C50">
            <v>5996.125</v>
          </cell>
          <cell r="D50">
            <v>105.35</v>
          </cell>
          <cell r="E50">
            <v>878.17200000000014</v>
          </cell>
          <cell r="F50">
            <v>3940.9</v>
          </cell>
          <cell r="G50">
            <v>19800</v>
          </cell>
          <cell r="H50">
            <v>3392</v>
          </cell>
          <cell r="J50">
            <v>54727.999999999993</v>
          </cell>
          <cell r="M50">
            <v>9400</v>
          </cell>
          <cell r="O50">
            <v>124656</v>
          </cell>
          <cell r="P50">
            <v>71445.028846779998</v>
          </cell>
          <cell r="AA50">
            <v>331.86969047767622</v>
          </cell>
          <cell r="AD50">
            <v>21301.98</v>
          </cell>
          <cell r="AE50">
            <v>51104</v>
          </cell>
          <cell r="AK50">
            <v>39381.355932203391</v>
          </cell>
          <cell r="BC50">
            <v>1410244.4926716953</v>
          </cell>
        </row>
        <row r="51">
          <cell r="A51">
            <v>1883</v>
          </cell>
          <cell r="B51">
            <v>897979.3</v>
          </cell>
          <cell r="C51">
            <v>4585.0749999999998</v>
          </cell>
          <cell r="E51">
            <v>2286.3689999999997</v>
          </cell>
          <cell r="F51">
            <v>4186.5</v>
          </cell>
          <cell r="G51">
            <v>19800</v>
          </cell>
          <cell r="H51">
            <v>3419.2000000000003</v>
          </cell>
          <cell r="J51">
            <v>56158</v>
          </cell>
          <cell r="M51">
            <v>9400</v>
          </cell>
          <cell r="O51">
            <v>123426</v>
          </cell>
          <cell r="P51">
            <v>70735.761657700001</v>
          </cell>
          <cell r="AA51">
            <v>3906.7941659321859</v>
          </cell>
          <cell r="AD51">
            <v>31688.02</v>
          </cell>
          <cell r="AE51">
            <v>62863</v>
          </cell>
          <cell r="AK51">
            <v>24904.237288135595</v>
          </cell>
          <cell r="BC51">
            <v>1554656.8069291082</v>
          </cell>
        </row>
        <row r="52">
          <cell r="A52">
            <v>1884</v>
          </cell>
          <cell r="B52">
            <v>812987.4</v>
          </cell>
          <cell r="C52">
            <v>11505.6</v>
          </cell>
          <cell r="E52">
            <v>923.18700000000013</v>
          </cell>
          <cell r="F52">
            <v>3919.3</v>
          </cell>
          <cell r="G52">
            <v>19800</v>
          </cell>
          <cell r="H52">
            <v>3456</v>
          </cell>
          <cell r="J52">
            <v>58436</v>
          </cell>
          <cell r="M52">
            <v>9400</v>
          </cell>
          <cell r="O52">
            <v>122196.00000000001</v>
          </cell>
          <cell r="P52">
            <v>68669.468282260001</v>
          </cell>
          <cell r="AA52">
            <v>635.24270461545689</v>
          </cell>
          <cell r="AD52">
            <v>11654.015000000001</v>
          </cell>
          <cell r="AE52">
            <v>80699</v>
          </cell>
          <cell r="AK52">
            <v>17886.4406779661</v>
          </cell>
          <cell r="BC52">
            <v>1416804.3172985124</v>
          </cell>
        </row>
        <row r="53">
          <cell r="A53">
            <v>1885</v>
          </cell>
          <cell r="B53">
            <v>818366.5</v>
          </cell>
          <cell r="C53">
            <v>31506.75</v>
          </cell>
          <cell r="D53">
            <v>65.97999999999999</v>
          </cell>
          <cell r="E53">
            <v>2217.8960000000002</v>
          </cell>
          <cell r="F53">
            <v>3033.7</v>
          </cell>
          <cell r="G53">
            <v>19800</v>
          </cell>
          <cell r="H53">
            <v>3497.6000000000004</v>
          </cell>
          <cell r="J53">
            <v>57417.000000000007</v>
          </cell>
          <cell r="M53">
            <v>9400</v>
          </cell>
          <cell r="O53">
            <v>120998.79999999999</v>
          </cell>
          <cell r="P53">
            <v>66507.666732280006</v>
          </cell>
          <cell r="AA53">
            <v>3498.5694561371911</v>
          </cell>
          <cell r="AD53">
            <v>17036.285</v>
          </cell>
          <cell r="AE53">
            <v>57016</v>
          </cell>
          <cell r="AK53">
            <v>39518.813559322036</v>
          </cell>
          <cell r="BC53">
            <v>1514104.8783274316</v>
          </cell>
        </row>
        <row r="54">
          <cell r="A54">
            <v>1886</v>
          </cell>
          <cell r="B54">
            <v>1104209.1000000001</v>
          </cell>
          <cell r="C54">
            <v>25585.1</v>
          </cell>
          <cell r="D54">
            <v>88.01</v>
          </cell>
          <cell r="E54">
            <v>3251.3890000000001</v>
          </cell>
          <cell r="F54">
            <v>2468.3000000000002</v>
          </cell>
          <cell r="G54">
            <v>18300</v>
          </cell>
          <cell r="H54">
            <v>3540.8</v>
          </cell>
          <cell r="J54">
            <v>55859</v>
          </cell>
          <cell r="M54">
            <v>8900</v>
          </cell>
          <cell r="O54">
            <v>119801.59999999999</v>
          </cell>
          <cell r="P54">
            <v>66158.192915840002</v>
          </cell>
          <cell r="AA54">
            <v>2039.3022192234434</v>
          </cell>
          <cell r="AD54">
            <v>17793.285</v>
          </cell>
          <cell r="AE54">
            <v>75428</v>
          </cell>
          <cell r="AK54">
            <v>31250.677966101699</v>
          </cell>
          <cell r="BC54">
            <v>1720558.4385207768</v>
          </cell>
        </row>
        <row r="55">
          <cell r="A55">
            <v>1887</v>
          </cell>
          <cell r="B55">
            <v>1228228.6000000001</v>
          </cell>
          <cell r="C55">
            <v>13521.85</v>
          </cell>
          <cell r="D55">
            <v>81.429999999999993</v>
          </cell>
          <cell r="E55">
            <v>1888.5909999999999</v>
          </cell>
          <cell r="F55">
            <v>2177.9</v>
          </cell>
          <cell r="G55">
            <v>19200</v>
          </cell>
          <cell r="H55">
            <v>3579.2000000000003</v>
          </cell>
          <cell r="J55">
            <v>57870</v>
          </cell>
          <cell r="M55">
            <v>10000</v>
          </cell>
          <cell r="O55">
            <v>118604.4</v>
          </cell>
          <cell r="P55">
            <v>69934.955004460004</v>
          </cell>
          <cell r="AA55">
            <v>2999.4911519048874</v>
          </cell>
          <cell r="AD55">
            <v>17479.13</v>
          </cell>
          <cell r="AE55">
            <v>107345</v>
          </cell>
          <cell r="AK55">
            <v>15471.1</v>
          </cell>
          <cell r="BC55">
            <v>1891256.5160903807</v>
          </cell>
        </row>
        <row r="56">
          <cell r="A56">
            <v>1888</v>
          </cell>
          <cell r="B56">
            <v>1206927.1000000001</v>
          </cell>
          <cell r="C56">
            <v>3856.95</v>
          </cell>
          <cell r="D56">
            <v>94.81</v>
          </cell>
          <cell r="E56">
            <v>2194.7580000000003</v>
          </cell>
          <cell r="F56">
            <v>2570.8000000000002</v>
          </cell>
          <cell r="G56">
            <v>20200</v>
          </cell>
          <cell r="H56">
            <v>3611.2000000000003</v>
          </cell>
          <cell r="J56">
            <v>67383</v>
          </cell>
          <cell r="M56">
            <v>8800</v>
          </cell>
          <cell r="O56">
            <v>114073.86666666668</v>
          </cell>
          <cell r="P56">
            <v>67032.386615659998</v>
          </cell>
          <cell r="AA56">
            <v>1256.4773715182644</v>
          </cell>
          <cell r="AD56">
            <v>17615.39</v>
          </cell>
          <cell r="AE56">
            <v>81962</v>
          </cell>
          <cell r="AK56">
            <v>13345.5</v>
          </cell>
          <cell r="BC56">
            <v>1844582.2659165338</v>
          </cell>
        </row>
        <row r="57">
          <cell r="A57">
            <v>1889</v>
          </cell>
          <cell r="B57">
            <v>1047017.7</v>
          </cell>
          <cell r="C57">
            <v>1539.85</v>
          </cell>
          <cell r="D57">
            <v>124.38</v>
          </cell>
          <cell r="E57">
            <v>2389.5610000000001</v>
          </cell>
          <cell r="F57">
            <v>2341.5</v>
          </cell>
          <cell r="G57">
            <v>20400</v>
          </cell>
          <cell r="H57">
            <v>3641.6000000000004</v>
          </cell>
          <cell r="J57">
            <v>74556</v>
          </cell>
          <cell r="M57">
            <v>9000</v>
          </cell>
          <cell r="O57">
            <v>111876.66666666669</v>
          </cell>
          <cell r="P57">
            <v>72285.75899894</v>
          </cell>
          <cell r="AA57">
            <v>3425.8341957796529</v>
          </cell>
          <cell r="AD57">
            <v>17168.760000000002</v>
          </cell>
          <cell r="AE57">
            <v>105621</v>
          </cell>
          <cell r="AK57">
            <v>12393.5</v>
          </cell>
          <cell r="BC57">
            <v>1769388.7707857445</v>
          </cell>
        </row>
        <row r="58">
          <cell r="A58">
            <v>1890</v>
          </cell>
          <cell r="B58">
            <v>1083045.2</v>
          </cell>
          <cell r="C58">
            <v>1619.375</v>
          </cell>
          <cell r="D58">
            <v>82.77000000000001</v>
          </cell>
          <cell r="E58">
            <v>1709.7729999999999</v>
          </cell>
          <cell r="F58">
            <v>4009.3</v>
          </cell>
          <cell r="G58">
            <v>21500</v>
          </cell>
          <cell r="H58">
            <v>3670.4</v>
          </cell>
          <cell r="J58">
            <v>73713</v>
          </cell>
          <cell r="M58">
            <v>9300</v>
          </cell>
          <cell r="O58">
            <v>109980</v>
          </cell>
          <cell r="P58">
            <v>73619.382068420004</v>
          </cell>
          <cell r="AA58">
            <v>1443.7582409090928</v>
          </cell>
          <cell r="AD58">
            <v>19114.25</v>
          </cell>
          <cell r="AE58">
            <v>85605</v>
          </cell>
          <cell r="AK58">
            <v>11152.6</v>
          </cell>
          <cell r="BC58">
            <v>1746241.996069405</v>
          </cell>
        </row>
        <row r="59">
          <cell r="A59">
            <v>1891</v>
          </cell>
          <cell r="B59">
            <v>1228065.8</v>
          </cell>
          <cell r="C59">
            <v>1017.05</v>
          </cell>
          <cell r="D59">
            <v>73.03</v>
          </cell>
          <cell r="E59">
            <v>1417.6299999999999</v>
          </cell>
          <cell r="F59">
            <v>5135.7</v>
          </cell>
          <cell r="G59">
            <v>25000</v>
          </cell>
          <cell r="H59">
            <v>3697.6000000000004</v>
          </cell>
          <cell r="J59">
            <v>72875</v>
          </cell>
          <cell r="M59">
            <v>9200</v>
          </cell>
          <cell r="O59">
            <v>107959.99999999999</v>
          </cell>
          <cell r="P59">
            <v>76294.847483860009</v>
          </cell>
          <cell r="AA59">
            <v>1356.3125227272715</v>
          </cell>
          <cell r="AD59">
            <v>20052.93</v>
          </cell>
          <cell r="AE59">
            <v>32352</v>
          </cell>
          <cell r="AK59">
            <v>12468.777</v>
          </cell>
          <cell r="BC59">
            <v>1860132.7837720232</v>
          </cell>
        </row>
        <row r="60">
          <cell r="A60">
            <v>1892</v>
          </cell>
          <cell r="B60">
            <v>939733.6</v>
          </cell>
          <cell r="C60">
            <v>929.625</v>
          </cell>
          <cell r="D60">
            <v>48.53</v>
          </cell>
          <cell r="E60">
            <v>926.99799999999993</v>
          </cell>
          <cell r="F60">
            <v>53025.5</v>
          </cell>
          <cell r="G60">
            <v>23800</v>
          </cell>
          <cell r="H60">
            <v>3723.2000000000003</v>
          </cell>
          <cell r="J60">
            <v>84858</v>
          </cell>
          <cell r="M60">
            <v>9200</v>
          </cell>
          <cell r="O60">
            <v>107550</v>
          </cell>
          <cell r="P60">
            <v>78735.38161062001</v>
          </cell>
          <cell r="AA60">
            <v>1763.5408454545436</v>
          </cell>
          <cell r="AD60">
            <v>20567.690000000002</v>
          </cell>
          <cell r="AE60">
            <v>51869</v>
          </cell>
          <cell r="AK60">
            <v>10772.458000000001</v>
          </cell>
          <cell r="BC60">
            <v>1599018.6894327933</v>
          </cell>
        </row>
        <row r="61">
          <cell r="A61">
            <v>1893</v>
          </cell>
          <cell r="B61">
            <v>590530.80000000005</v>
          </cell>
          <cell r="C61">
            <v>2389.1750000000002</v>
          </cell>
          <cell r="D61">
            <v>24.490000000000002</v>
          </cell>
          <cell r="E61">
            <v>214.21700000000001</v>
          </cell>
          <cell r="F61">
            <v>122213.9</v>
          </cell>
          <cell r="G61">
            <v>21100</v>
          </cell>
          <cell r="H61">
            <v>3750.4</v>
          </cell>
          <cell r="J61">
            <v>78227</v>
          </cell>
          <cell r="M61">
            <v>9300</v>
          </cell>
          <cell r="O61">
            <v>107210.00000000001</v>
          </cell>
          <cell r="P61">
            <v>66714.344258060009</v>
          </cell>
          <cell r="AA61">
            <v>797.5855409090932</v>
          </cell>
          <cell r="AD61">
            <v>21184.645</v>
          </cell>
          <cell r="AE61">
            <v>69408</v>
          </cell>
          <cell r="AK61">
            <v>8893.2851239669435</v>
          </cell>
          <cell r="BC61">
            <v>1281007.7330497883</v>
          </cell>
        </row>
        <row r="62">
          <cell r="A62">
            <v>1894</v>
          </cell>
          <cell r="B62">
            <v>449634.3</v>
          </cell>
          <cell r="C62">
            <v>5684.15</v>
          </cell>
          <cell r="D62">
            <v>28.31</v>
          </cell>
          <cell r="E62">
            <v>248.554</v>
          </cell>
          <cell r="F62">
            <v>91411</v>
          </cell>
          <cell r="G62">
            <v>24700</v>
          </cell>
          <cell r="H62">
            <v>3800</v>
          </cell>
          <cell r="J62">
            <v>73099</v>
          </cell>
          <cell r="M62">
            <v>9100</v>
          </cell>
          <cell r="O62">
            <v>111010</v>
          </cell>
          <cell r="P62">
            <v>65317.885547260004</v>
          </cell>
          <cell r="AA62">
            <v>0</v>
          </cell>
          <cell r="AD62">
            <v>12312.605</v>
          </cell>
          <cell r="AE62">
            <v>53569</v>
          </cell>
          <cell r="AK62">
            <v>6075.1</v>
          </cell>
          <cell r="AN62">
            <v>40.1</v>
          </cell>
          <cell r="BC62">
            <v>1161796.2790023664</v>
          </cell>
        </row>
        <row r="63">
          <cell r="A63">
            <v>1895</v>
          </cell>
          <cell r="B63">
            <v>633651.9</v>
          </cell>
          <cell r="C63">
            <v>10565.174999999999</v>
          </cell>
          <cell r="D63">
            <v>26.490000000000002</v>
          </cell>
          <cell r="E63">
            <v>262.91700000000003</v>
          </cell>
          <cell r="F63">
            <v>81293</v>
          </cell>
          <cell r="G63">
            <v>26400</v>
          </cell>
          <cell r="H63">
            <v>3700</v>
          </cell>
          <cell r="J63">
            <v>70139.000000000015</v>
          </cell>
          <cell r="M63">
            <v>9100</v>
          </cell>
          <cell r="O63">
            <v>116730.74666666669</v>
          </cell>
          <cell r="P63">
            <v>72120.186947680006</v>
          </cell>
          <cell r="AA63">
            <v>0</v>
          </cell>
          <cell r="AD63">
            <v>11559.390000000001</v>
          </cell>
          <cell r="AE63">
            <v>65306</v>
          </cell>
          <cell r="AK63">
            <v>3545.6611570247933</v>
          </cell>
          <cell r="AN63">
            <v>37.1</v>
          </cell>
          <cell r="BC63">
            <v>1378347.2614941979</v>
          </cell>
        </row>
        <row r="64">
          <cell r="A64">
            <v>1896</v>
          </cell>
          <cell r="B64">
            <v>881443.1</v>
          </cell>
          <cell r="C64">
            <v>12301.3</v>
          </cell>
          <cell r="D64">
            <v>24.520000000000003</v>
          </cell>
          <cell r="E64">
            <v>244.23900000000003</v>
          </cell>
          <cell r="F64">
            <v>88857.600000000006</v>
          </cell>
          <cell r="G64">
            <v>30600</v>
          </cell>
          <cell r="H64">
            <v>4000</v>
          </cell>
          <cell r="J64">
            <v>66797.999999999985</v>
          </cell>
          <cell r="M64">
            <v>9300</v>
          </cell>
          <cell r="O64">
            <v>90187.366666666654</v>
          </cell>
          <cell r="P64">
            <v>75898.108281599998</v>
          </cell>
          <cell r="AA64">
            <v>966.25361818181409</v>
          </cell>
          <cell r="AD64">
            <v>15526.07</v>
          </cell>
          <cell r="AE64">
            <v>58748</v>
          </cell>
          <cell r="AK64">
            <v>5360.4</v>
          </cell>
          <cell r="AN64">
            <v>0</v>
          </cell>
          <cell r="BC64">
            <v>1534842.3063655496</v>
          </cell>
        </row>
        <row r="65">
          <cell r="A65">
            <v>1897</v>
          </cell>
          <cell r="B65">
            <v>753056.7</v>
          </cell>
          <cell r="C65">
            <v>20714.974999999999</v>
          </cell>
          <cell r="D65">
            <v>26.88</v>
          </cell>
          <cell r="E65">
            <v>223.47499999999999</v>
          </cell>
          <cell r="F65">
            <v>144059.1</v>
          </cell>
          <cell r="G65">
            <v>25800</v>
          </cell>
          <cell r="H65">
            <v>400</v>
          </cell>
          <cell r="J65">
            <v>70102</v>
          </cell>
          <cell r="M65">
            <v>9000</v>
          </cell>
          <cell r="O65">
            <v>122082.81666666665</v>
          </cell>
          <cell r="P65">
            <v>79826.085399560005</v>
          </cell>
          <cell r="AA65">
            <v>2238.2518590909126</v>
          </cell>
          <cell r="AD65">
            <v>16392.834999999999</v>
          </cell>
          <cell r="AE65">
            <v>52324</v>
          </cell>
          <cell r="AK65">
            <v>4341</v>
          </cell>
          <cell r="AN65">
            <v>70.099999999999994</v>
          </cell>
          <cell r="BC65">
            <v>1536304.0819687401</v>
          </cell>
        </row>
        <row r="66">
          <cell r="A66">
            <v>1898</v>
          </cell>
          <cell r="B66">
            <v>860344.4</v>
          </cell>
          <cell r="C66">
            <v>7852.875</v>
          </cell>
          <cell r="D66">
            <v>25.049999999999997</v>
          </cell>
          <cell r="E66">
            <v>137.745</v>
          </cell>
          <cell r="F66">
            <v>142000</v>
          </cell>
          <cell r="G66">
            <v>26100</v>
          </cell>
          <cell r="H66">
            <v>4200</v>
          </cell>
          <cell r="J66">
            <v>71297</v>
          </cell>
          <cell r="M66">
            <v>9200</v>
          </cell>
          <cell r="O66">
            <v>141817.21666666667</v>
          </cell>
          <cell r="P66">
            <v>82464.490560680002</v>
          </cell>
          <cell r="AA66">
            <v>1888.4574136363631</v>
          </cell>
          <cell r="AD66">
            <v>11786.49</v>
          </cell>
          <cell r="AE66">
            <v>55899</v>
          </cell>
          <cell r="AK66">
            <v>3021.4</v>
          </cell>
          <cell r="AN66">
            <v>84</v>
          </cell>
          <cell r="BC66">
            <v>1605596.1619014314</v>
          </cell>
        </row>
        <row r="67">
          <cell r="A67">
            <v>1899</v>
          </cell>
          <cell r="B67">
            <v>846582.9</v>
          </cell>
          <cell r="C67">
            <v>14162.924999999999</v>
          </cell>
          <cell r="D67">
            <v>21.94</v>
          </cell>
          <cell r="E67">
            <v>225.42099999999999</v>
          </cell>
          <cell r="F67">
            <v>140000</v>
          </cell>
          <cell r="G67">
            <v>28200</v>
          </cell>
          <cell r="H67">
            <v>4400</v>
          </cell>
          <cell r="J67">
            <v>75049</v>
          </cell>
          <cell r="M67">
            <v>9200</v>
          </cell>
          <cell r="O67">
            <v>128522.54666666669</v>
          </cell>
          <cell r="P67">
            <v>79046.249120959998</v>
          </cell>
          <cell r="AA67">
            <v>1619.698249999999</v>
          </cell>
          <cell r="AD67">
            <v>13342.125</v>
          </cell>
          <cell r="AE67">
            <v>45925</v>
          </cell>
          <cell r="AK67">
            <v>2481.8000000000002</v>
          </cell>
          <cell r="AN67">
            <v>141.30000000000001</v>
          </cell>
          <cell r="BC67">
            <v>1606640.6125469047</v>
          </cell>
        </row>
        <row r="68">
          <cell r="A68">
            <v>1900</v>
          </cell>
          <cell r="B68">
            <v>521655.4</v>
          </cell>
          <cell r="C68">
            <v>12665.05</v>
          </cell>
          <cell r="D68">
            <v>26.52</v>
          </cell>
          <cell r="E68">
            <v>235.43899999999999</v>
          </cell>
          <cell r="F68">
            <v>138000</v>
          </cell>
          <cell r="G68">
            <v>33449.381193913381</v>
          </cell>
          <cell r="H68">
            <v>4400</v>
          </cell>
          <cell r="J68">
            <v>80296</v>
          </cell>
          <cell r="M68">
            <v>9063.4333333333325</v>
          </cell>
          <cell r="N68">
            <v>2940</v>
          </cell>
          <cell r="O68">
            <v>25951.931393939405</v>
          </cell>
          <cell r="P68">
            <v>76391.718978609992</v>
          </cell>
          <cell r="AA68">
            <v>3784.8432727272716</v>
          </cell>
          <cell r="AD68">
            <v>14178.61</v>
          </cell>
          <cell r="AE68">
            <v>45377</v>
          </cell>
          <cell r="AK68">
            <v>2567.1</v>
          </cell>
          <cell r="AN68">
            <v>590</v>
          </cell>
          <cell r="BC68">
            <v>1265138.0991149535</v>
          </cell>
        </row>
        <row r="69">
          <cell r="A69">
            <v>1901</v>
          </cell>
          <cell r="B69">
            <v>370809</v>
          </cell>
          <cell r="C69">
            <v>18512.275000000001</v>
          </cell>
          <cell r="D69">
            <v>33.19</v>
          </cell>
          <cell r="E69">
            <v>290.41199999999998</v>
          </cell>
          <cell r="F69">
            <v>136000</v>
          </cell>
          <cell r="G69">
            <v>21967.563012095201</v>
          </cell>
          <cell r="H69">
            <v>4100</v>
          </cell>
          <cell r="J69">
            <v>79830</v>
          </cell>
          <cell r="M69">
            <v>9263.4333333333325</v>
          </cell>
          <cell r="N69">
            <v>2940</v>
          </cell>
          <cell r="O69">
            <v>131200.43636363637</v>
          </cell>
          <cell r="P69">
            <v>75220.541634539986</v>
          </cell>
          <cell r="AA69">
            <v>964</v>
          </cell>
          <cell r="AD69">
            <v>16608.580000000002</v>
          </cell>
          <cell r="AE69">
            <v>44947</v>
          </cell>
          <cell r="AK69">
            <v>1957.7</v>
          </cell>
          <cell r="AN69">
            <v>98.2</v>
          </cell>
          <cell r="BC69">
            <v>1080397.278003139</v>
          </cell>
        </row>
        <row r="70">
          <cell r="A70">
            <v>1902</v>
          </cell>
          <cell r="B70">
            <v>444691.6</v>
          </cell>
          <cell r="C70">
            <v>13492.35</v>
          </cell>
          <cell r="D70">
            <v>30.13</v>
          </cell>
          <cell r="E70">
            <v>307.66800000000001</v>
          </cell>
          <cell r="F70">
            <v>134000</v>
          </cell>
          <cell r="G70">
            <v>23582.028254389385</v>
          </cell>
          <cell r="H70">
            <v>4200</v>
          </cell>
          <cell r="J70">
            <v>75979</v>
          </cell>
          <cell r="M70">
            <v>9263.4333333333325</v>
          </cell>
          <cell r="N70">
            <v>2940</v>
          </cell>
          <cell r="O70">
            <v>147763.59975757575</v>
          </cell>
          <cell r="P70">
            <v>74694.140781260008</v>
          </cell>
          <cell r="AA70">
            <v>1004</v>
          </cell>
          <cell r="AD70">
            <v>19000.7</v>
          </cell>
          <cell r="AE70">
            <v>30928</v>
          </cell>
          <cell r="AK70">
            <v>2191.1999999999998</v>
          </cell>
          <cell r="AN70">
            <v>130.69999999999999</v>
          </cell>
          <cell r="BC70">
            <v>1180441.5706064203</v>
          </cell>
        </row>
        <row r="71">
          <cell r="A71">
            <v>1903</v>
          </cell>
          <cell r="B71">
            <v>618931.1</v>
          </cell>
          <cell r="C71">
            <v>12427.875</v>
          </cell>
          <cell r="D71">
            <v>38.270000000000003</v>
          </cell>
          <cell r="E71">
            <v>256.08100000000002</v>
          </cell>
          <cell r="F71">
            <v>132000</v>
          </cell>
          <cell r="G71">
            <v>27496.493496683572</v>
          </cell>
          <cell r="H71">
            <v>4000</v>
          </cell>
          <cell r="J71">
            <v>74824</v>
          </cell>
          <cell r="M71">
            <v>9163.4333333333325</v>
          </cell>
          <cell r="N71">
            <v>2940</v>
          </cell>
          <cell r="O71">
            <v>196951.63741414144</v>
          </cell>
          <cell r="P71">
            <v>66875.657000920008</v>
          </cell>
          <cell r="AA71">
            <v>824</v>
          </cell>
          <cell r="AD71">
            <v>21214.924999999999</v>
          </cell>
          <cell r="AE71">
            <v>37048</v>
          </cell>
          <cell r="AK71">
            <v>1531.5</v>
          </cell>
          <cell r="AN71">
            <v>167.8</v>
          </cell>
          <cell r="BC71">
            <v>1381097.2913912211</v>
          </cell>
        </row>
        <row r="72">
          <cell r="A72">
            <v>1904</v>
          </cell>
          <cell r="B72">
            <v>668606.69999999995</v>
          </cell>
          <cell r="C72">
            <v>6766.2</v>
          </cell>
          <cell r="D72">
            <v>37.54</v>
          </cell>
          <cell r="E72">
            <v>238.78400000000002</v>
          </cell>
          <cell r="F72">
            <v>130000</v>
          </cell>
          <cell r="G72">
            <v>25610.958738977763</v>
          </cell>
          <cell r="H72">
            <v>3900</v>
          </cell>
          <cell r="J72">
            <v>70592</v>
          </cell>
          <cell r="M72">
            <v>8963.4333333333325</v>
          </cell>
          <cell r="N72">
            <v>2940</v>
          </cell>
          <cell r="O72">
            <v>110893.18294949495</v>
          </cell>
          <cell r="P72">
            <v>56131.455171459995</v>
          </cell>
          <cell r="AA72">
            <v>557</v>
          </cell>
          <cell r="AD72">
            <v>21847.02</v>
          </cell>
          <cell r="AE72">
            <v>37147</v>
          </cell>
          <cell r="AK72">
            <v>1521.6</v>
          </cell>
          <cell r="AN72">
            <v>332</v>
          </cell>
          <cell r="BC72">
            <v>1307474.3796009745</v>
          </cell>
        </row>
        <row r="73">
          <cell r="A73">
            <v>1905</v>
          </cell>
          <cell r="B73">
            <v>517486.1</v>
          </cell>
          <cell r="C73">
            <v>2641.1</v>
          </cell>
          <cell r="D73">
            <v>43.62</v>
          </cell>
          <cell r="E73">
            <v>253.95400000000001</v>
          </cell>
          <cell r="F73">
            <v>128000</v>
          </cell>
          <cell r="G73">
            <v>30625.423981271946</v>
          </cell>
          <cell r="H73">
            <v>3800</v>
          </cell>
          <cell r="J73">
            <v>80641</v>
          </cell>
          <cell r="M73">
            <v>11180</v>
          </cell>
          <cell r="N73">
            <v>2940</v>
          </cell>
          <cell r="O73">
            <v>206300</v>
          </cell>
          <cell r="P73">
            <v>57876.499094499995</v>
          </cell>
          <cell r="AA73">
            <v>499</v>
          </cell>
          <cell r="AD73">
            <v>21536.65</v>
          </cell>
          <cell r="AE73">
            <v>42562</v>
          </cell>
          <cell r="AK73">
            <v>1675.2</v>
          </cell>
          <cell r="AN73">
            <v>55.1</v>
          </cell>
          <cell r="BC73">
            <v>1319463.0232017152</v>
          </cell>
        </row>
        <row r="74">
          <cell r="A74">
            <v>1906</v>
          </cell>
          <cell r="B74">
            <v>576454.1</v>
          </cell>
          <cell r="C74">
            <v>3203.9</v>
          </cell>
          <cell r="D74">
            <v>39.199999999999996</v>
          </cell>
          <cell r="E74">
            <v>284.49099999999999</v>
          </cell>
          <cell r="F74">
            <v>126000</v>
          </cell>
          <cell r="G74">
            <v>35439.889223566133</v>
          </cell>
          <cell r="H74">
            <v>3800</v>
          </cell>
          <cell r="J74">
            <v>55224</v>
          </cell>
          <cell r="M74">
            <v>10500</v>
          </cell>
          <cell r="N74">
            <v>2940</v>
          </cell>
          <cell r="O74">
            <v>63550</v>
          </cell>
          <cell r="P74">
            <v>59568.799281359999</v>
          </cell>
          <cell r="AA74">
            <v>515</v>
          </cell>
          <cell r="AD74">
            <v>25124.83</v>
          </cell>
          <cell r="AE74">
            <v>57161</v>
          </cell>
          <cell r="AK74">
            <v>1767.8</v>
          </cell>
          <cell r="AN74">
            <v>0</v>
          </cell>
          <cell r="BC74">
            <v>1246379.8279043562</v>
          </cell>
        </row>
        <row r="75">
          <cell r="A75">
            <v>1907</v>
          </cell>
          <cell r="B75">
            <v>592335.5</v>
          </cell>
          <cell r="C75">
            <v>4199.45</v>
          </cell>
          <cell r="D75">
            <v>40.840000000000003</v>
          </cell>
          <cell r="E75">
            <v>257.09000000000003</v>
          </cell>
          <cell r="F75">
            <v>124000</v>
          </cell>
          <cell r="G75">
            <v>32188.043115099492</v>
          </cell>
          <cell r="H75">
            <v>4100</v>
          </cell>
          <cell r="J75">
            <v>90960.939480000001</v>
          </cell>
          <cell r="M75">
            <v>10270</v>
          </cell>
          <cell r="N75">
            <v>2940</v>
          </cell>
          <cell r="O75">
            <v>128520</v>
          </cell>
          <cell r="P75">
            <v>59911.706303970001</v>
          </cell>
          <cell r="AA75">
            <v>524</v>
          </cell>
          <cell r="AD75">
            <v>28993.100000000002</v>
          </cell>
          <cell r="AE75">
            <v>58547</v>
          </cell>
          <cell r="AK75">
            <v>1735</v>
          </cell>
          <cell r="AN75">
            <v>165</v>
          </cell>
          <cell r="BC75">
            <v>1377424.7055944838</v>
          </cell>
        </row>
        <row r="76">
          <cell r="A76">
            <v>1908</v>
          </cell>
          <cell r="B76">
            <v>689344</v>
          </cell>
          <cell r="C76">
            <v>1741.85</v>
          </cell>
          <cell r="D76">
            <v>33.32</v>
          </cell>
          <cell r="E76">
            <v>240.70500000000001</v>
          </cell>
          <cell r="F76">
            <v>122000</v>
          </cell>
          <cell r="G76">
            <v>25741.039191572374</v>
          </cell>
          <cell r="H76">
            <v>6400</v>
          </cell>
          <cell r="J76">
            <v>98071</v>
          </cell>
          <cell r="M76">
            <v>9450</v>
          </cell>
          <cell r="N76">
            <v>2940</v>
          </cell>
          <cell r="O76">
            <v>142330</v>
          </cell>
          <cell r="P76">
            <v>53994.615573949995</v>
          </cell>
          <cell r="AA76">
            <v>538</v>
          </cell>
          <cell r="AD76">
            <v>29144.5</v>
          </cell>
          <cell r="AE76">
            <v>56649</v>
          </cell>
          <cell r="AG76">
            <v>158.23450000000003</v>
          </cell>
          <cell r="AK76">
            <v>1513</v>
          </cell>
          <cell r="AN76">
            <v>192.8</v>
          </cell>
          <cell r="BC76">
            <v>1470283.4941102921</v>
          </cell>
        </row>
        <row r="77">
          <cell r="A77">
            <v>1909</v>
          </cell>
          <cell r="B77">
            <v>618279.30000000005</v>
          </cell>
          <cell r="C77">
            <v>1568.625</v>
          </cell>
          <cell r="D77">
            <v>37.230000000000004</v>
          </cell>
          <cell r="E77">
            <v>254.58599999999996</v>
          </cell>
          <cell r="F77">
            <v>120000</v>
          </cell>
          <cell r="G77">
            <v>33774.991076082719</v>
          </cell>
          <cell r="H77">
            <v>2600</v>
          </cell>
          <cell r="I77">
            <v>29.4</v>
          </cell>
          <cell r="J77">
            <v>88517.548657000007</v>
          </cell>
          <cell r="K77">
            <v>984.9</v>
          </cell>
          <cell r="M77">
            <v>9950</v>
          </cell>
          <cell r="N77">
            <v>2940</v>
          </cell>
          <cell r="O77">
            <v>154830</v>
          </cell>
          <cell r="P77">
            <v>56073.62436057</v>
          </cell>
          <cell r="Q77">
            <v>1.4</v>
          </cell>
          <cell r="R77">
            <v>318.7</v>
          </cell>
          <cell r="U77">
            <v>34063.300000000003</v>
          </cell>
          <cell r="W77">
            <v>932.3</v>
          </cell>
          <cell r="X77">
            <v>8644.2000000000007</v>
          </cell>
          <cell r="AA77">
            <v>596</v>
          </cell>
          <cell r="AB77">
            <v>672.1</v>
          </cell>
          <cell r="AC77">
            <v>4112.8</v>
          </cell>
          <cell r="AD77">
            <v>30923.45</v>
          </cell>
          <cell r="AE77">
            <v>53747</v>
          </cell>
          <cell r="AG77">
            <v>182.43799999999999</v>
          </cell>
          <cell r="AH77">
            <v>9624</v>
          </cell>
          <cell r="AI77">
            <v>12393.5</v>
          </cell>
          <cell r="AJ77">
            <v>40914.327259999998</v>
          </cell>
          <cell r="AK77">
            <v>1616.6</v>
          </cell>
          <cell r="AL77">
            <v>4408.6000000000004</v>
          </cell>
          <cell r="AM77">
            <v>428</v>
          </cell>
          <cell r="AN77">
            <v>195.1</v>
          </cell>
          <cell r="AP77">
            <v>42002.999999999993</v>
          </cell>
          <cell r="AS77">
            <v>1786.9</v>
          </cell>
          <cell r="AT77">
            <v>1879</v>
          </cell>
          <cell r="AU77">
            <v>98.3</v>
          </cell>
          <cell r="AW77">
            <v>1274.0999999999999</v>
          </cell>
          <cell r="AY77">
            <v>93.3</v>
          </cell>
          <cell r="BC77">
            <v>1430958.7174638317</v>
          </cell>
        </row>
        <row r="78">
          <cell r="A78">
            <v>1910</v>
          </cell>
          <cell r="B78">
            <v>800303.4</v>
          </cell>
          <cell r="C78">
            <v>1617.35</v>
          </cell>
          <cell r="D78">
            <v>37.409999999999997</v>
          </cell>
          <cell r="E78">
            <v>281.20400000000001</v>
          </cell>
          <cell r="F78">
            <v>118000</v>
          </cell>
          <cell r="G78">
            <v>47251.890824814669</v>
          </cell>
          <cell r="H78">
            <v>3600</v>
          </cell>
          <cell r="I78">
            <v>29.4</v>
          </cell>
          <cell r="J78">
            <v>137416.87743399999</v>
          </cell>
          <cell r="K78">
            <v>984.9</v>
          </cell>
          <cell r="M78">
            <v>12290</v>
          </cell>
          <cell r="N78">
            <v>2940</v>
          </cell>
          <cell r="O78">
            <v>168360</v>
          </cell>
          <cell r="P78">
            <v>62429.817377599989</v>
          </cell>
          <cell r="Q78">
            <v>1.4</v>
          </cell>
          <cell r="R78">
            <v>318.7</v>
          </cell>
          <cell r="U78">
            <v>34063.300000000003</v>
          </cell>
          <cell r="W78">
            <v>932.3</v>
          </cell>
          <cell r="X78">
            <v>8644.2000000000007</v>
          </cell>
          <cell r="AA78">
            <v>494</v>
          </cell>
          <cell r="AB78">
            <v>672.1</v>
          </cell>
          <cell r="AC78">
            <v>4112.8</v>
          </cell>
          <cell r="AD78">
            <v>37335.24</v>
          </cell>
          <cell r="AE78">
            <v>52669</v>
          </cell>
          <cell r="AF78">
            <v>68890.8</v>
          </cell>
          <cell r="AG78">
            <v>227.43724999999998</v>
          </cell>
          <cell r="AH78">
            <v>9624</v>
          </cell>
          <cell r="AI78">
            <v>12393.5</v>
          </cell>
          <cell r="AJ78">
            <v>40914.327259999998</v>
          </cell>
          <cell r="AK78">
            <v>2551</v>
          </cell>
          <cell r="AL78">
            <v>4408.6000000000004</v>
          </cell>
          <cell r="AM78">
            <v>428</v>
          </cell>
          <cell r="AN78">
            <v>220</v>
          </cell>
          <cell r="AP78">
            <v>42002.999999999993</v>
          </cell>
          <cell r="AS78">
            <v>1786.9</v>
          </cell>
          <cell r="AT78">
            <v>1879</v>
          </cell>
          <cell r="AU78">
            <v>98.3</v>
          </cell>
          <cell r="AW78">
            <v>1274.0999999999999</v>
          </cell>
          <cell r="AY78">
            <v>93.3</v>
          </cell>
          <cell r="BC78">
            <v>1721745.6347743254</v>
          </cell>
        </row>
        <row r="79">
          <cell r="A79">
            <v>1911</v>
          </cell>
          <cell r="B79">
            <v>923129.9</v>
          </cell>
          <cell r="C79">
            <v>2598.5749999999998</v>
          </cell>
          <cell r="D79">
            <v>33.909999999999997</v>
          </cell>
          <cell r="E79">
            <v>307.34700000000004</v>
          </cell>
          <cell r="F79">
            <v>116000</v>
          </cell>
          <cell r="G79">
            <v>19954.380073351538</v>
          </cell>
          <cell r="H79">
            <v>3800</v>
          </cell>
          <cell r="I79">
            <v>29.4</v>
          </cell>
          <cell r="J79">
            <v>139526.47236800002</v>
          </cell>
          <cell r="K79">
            <v>984.9</v>
          </cell>
          <cell r="M79">
            <v>10510</v>
          </cell>
          <cell r="N79">
            <v>2940</v>
          </cell>
          <cell r="O79">
            <v>136090</v>
          </cell>
          <cell r="P79">
            <v>57145.842417519991</v>
          </cell>
          <cell r="Q79">
            <v>1.4</v>
          </cell>
          <cell r="R79">
            <v>318.7</v>
          </cell>
          <cell r="U79">
            <v>34063.300000000003</v>
          </cell>
          <cell r="W79">
            <v>932.3</v>
          </cell>
          <cell r="X79">
            <v>8644.2000000000007</v>
          </cell>
          <cell r="AA79">
            <v>554</v>
          </cell>
          <cell r="AB79">
            <v>672.1</v>
          </cell>
          <cell r="AC79">
            <v>4112.8</v>
          </cell>
          <cell r="AD79">
            <v>27267.14</v>
          </cell>
          <cell r="AE79">
            <v>44293</v>
          </cell>
          <cell r="AF79">
            <v>68890.8</v>
          </cell>
          <cell r="AG79">
            <v>355.14600000000002</v>
          </cell>
          <cell r="AH79">
            <v>9624</v>
          </cell>
          <cell r="AI79">
            <v>12393.5</v>
          </cell>
          <cell r="AJ79">
            <v>40914.327259999998</v>
          </cell>
          <cell r="AK79">
            <v>2551</v>
          </cell>
          <cell r="AL79">
            <v>4408.6000000000004</v>
          </cell>
          <cell r="AM79">
            <v>428</v>
          </cell>
          <cell r="AN79">
            <v>106.1</v>
          </cell>
          <cell r="AP79">
            <v>42002.999999999993</v>
          </cell>
          <cell r="AS79">
            <v>1786.9</v>
          </cell>
          <cell r="AT79">
            <v>1879</v>
          </cell>
          <cell r="AU79">
            <v>98.3</v>
          </cell>
          <cell r="AW79">
            <v>1274.0999999999999</v>
          </cell>
          <cell r="AY79">
            <v>93.3</v>
          </cell>
          <cell r="BC79">
            <v>1703323.874537247</v>
          </cell>
        </row>
        <row r="80">
          <cell r="A80">
            <v>1912</v>
          </cell>
          <cell r="B80">
            <v>924964.7</v>
          </cell>
          <cell r="C80">
            <v>4859.5249999999996</v>
          </cell>
          <cell r="D80">
            <v>34.24</v>
          </cell>
          <cell r="E80">
            <v>314.11199999999997</v>
          </cell>
          <cell r="F80">
            <v>114000</v>
          </cell>
          <cell r="G80">
            <v>29615.79370737417</v>
          </cell>
          <cell r="H80">
            <v>3800</v>
          </cell>
          <cell r="I80">
            <v>29.4</v>
          </cell>
          <cell r="J80">
            <v>132534.146159</v>
          </cell>
          <cell r="K80">
            <v>984.9</v>
          </cell>
          <cell r="M80">
            <v>12230</v>
          </cell>
          <cell r="N80">
            <v>3050</v>
          </cell>
          <cell r="O80">
            <v>144650</v>
          </cell>
          <cell r="P80">
            <v>55422.374237620003</v>
          </cell>
          <cell r="Q80">
            <v>1.4</v>
          </cell>
          <cell r="R80">
            <v>318.7</v>
          </cell>
          <cell r="U80">
            <v>34063.300000000003</v>
          </cell>
          <cell r="W80">
            <v>932.3</v>
          </cell>
          <cell r="X80">
            <v>8644.2000000000007</v>
          </cell>
          <cell r="AA80">
            <v>698</v>
          </cell>
          <cell r="AB80">
            <v>672.1</v>
          </cell>
          <cell r="AC80">
            <v>4112.8</v>
          </cell>
          <cell r="AD80">
            <v>21971.924999999999</v>
          </cell>
          <cell r="AE80">
            <v>45732</v>
          </cell>
          <cell r="AF80">
            <v>68890.8</v>
          </cell>
          <cell r="AG80">
            <v>232.578</v>
          </cell>
          <cell r="AH80">
            <v>9624</v>
          </cell>
          <cell r="AJ80">
            <v>40914.327259999998</v>
          </cell>
          <cell r="AK80">
            <v>2551</v>
          </cell>
          <cell r="AL80">
            <v>4408.6000000000004</v>
          </cell>
          <cell r="AM80">
            <v>428</v>
          </cell>
          <cell r="AN80">
            <v>237.5</v>
          </cell>
          <cell r="AP80">
            <v>42002.999999999993</v>
          </cell>
          <cell r="AS80">
            <v>1786.9</v>
          </cell>
          <cell r="AT80">
            <v>1879</v>
          </cell>
          <cell r="AU80">
            <v>98.3</v>
          </cell>
          <cell r="AW80">
            <v>1274.0999999999999</v>
          </cell>
          <cell r="AY80">
            <v>93.3</v>
          </cell>
          <cell r="BC80">
            <v>1805577.2685959535</v>
          </cell>
        </row>
        <row r="81">
          <cell r="A81">
            <v>1913</v>
          </cell>
          <cell r="B81">
            <v>760955</v>
          </cell>
          <cell r="C81">
            <v>3313.7750000000001</v>
          </cell>
          <cell r="D81">
            <v>37.220000000000006</v>
          </cell>
          <cell r="E81">
            <v>292.22300000000001</v>
          </cell>
          <cell r="F81">
            <v>112000</v>
          </cell>
          <cell r="G81">
            <v>35340</v>
          </cell>
          <cell r="H81">
            <v>3820</v>
          </cell>
          <cell r="I81">
            <v>29.4</v>
          </cell>
          <cell r="J81">
            <v>130397.60244999999</v>
          </cell>
          <cell r="K81">
            <v>984.9</v>
          </cell>
          <cell r="M81">
            <v>12020</v>
          </cell>
          <cell r="N81">
            <v>3220</v>
          </cell>
          <cell r="O81">
            <v>168170</v>
          </cell>
          <cell r="P81">
            <v>56066.527914079998</v>
          </cell>
          <cell r="Q81">
            <v>1.4</v>
          </cell>
          <cell r="R81">
            <v>318.7</v>
          </cell>
          <cell r="U81">
            <v>34063.300000000003</v>
          </cell>
          <cell r="W81">
            <v>932.3</v>
          </cell>
          <cell r="X81">
            <v>8644.2000000000007</v>
          </cell>
          <cell r="AA81">
            <v>699</v>
          </cell>
          <cell r="AB81">
            <v>672.1</v>
          </cell>
          <cell r="AC81">
            <v>4112.8</v>
          </cell>
          <cell r="AD81">
            <v>25147.54</v>
          </cell>
          <cell r="AE81">
            <v>40207</v>
          </cell>
          <cell r="AF81">
            <v>68890.8</v>
          </cell>
          <cell r="AH81">
            <v>9624.2999999999993</v>
          </cell>
          <cell r="AJ81">
            <v>40914.327259999998</v>
          </cell>
          <cell r="AK81">
            <v>2551</v>
          </cell>
          <cell r="AL81">
            <v>4408.6000000000004</v>
          </cell>
          <cell r="AM81">
            <v>428</v>
          </cell>
          <cell r="AN81">
            <v>219.9</v>
          </cell>
          <cell r="AP81">
            <v>42002.999999999993</v>
          </cell>
          <cell r="AS81">
            <v>1786.9</v>
          </cell>
          <cell r="AT81">
            <v>1879</v>
          </cell>
          <cell r="AU81">
            <v>98.3</v>
          </cell>
          <cell r="AW81">
            <v>1274.0999999999999</v>
          </cell>
          <cell r="AY81">
            <v>93.3</v>
          </cell>
          <cell r="BC81">
            <v>1538194.2590832785</v>
          </cell>
        </row>
        <row r="82">
          <cell r="A82">
            <v>1914</v>
          </cell>
          <cell r="B82">
            <v>686993.8</v>
          </cell>
          <cell r="C82">
            <v>1559.1</v>
          </cell>
          <cell r="D82">
            <v>27.09</v>
          </cell>
          <cell r="E82">
            <v>220.48400000000001</v>
          </cell>
          <cell r="F82">
            <v>110000</v>
          </cell>
          <cell r="G82">
            <v>17387.51182850638</v>
          </cell>
          <cell r="H82">
            <v>2734.1931039007904</v>
          </cell>
          <cell r="M82">
            <v>9600</v>
          </cell>
          <cell r="N82">
            <v>3070</v>
          </cell>
          <cell r="O82">
            <v>125430</v>
          </cell>
          <cell r="P82">
            <v>52177.120614580002</v>
          </cell>
          <cell r="AA82">
            <v>682</v>
          </cell>
          <cell r="AD82">
            <v>28179.325000000001</v>
          </cell>
          <cell r="AE82">
            <v>27463</v>
          </cell>
          <cell r="AK82">
            <v>2170.5</v>
          </cell>
          <cell r="AN82">
            <v>164.6</v>
          </cell>
          <cell r="BC82">
            <v>1274346.9976245631</v>
          </cell>
        </row>
        <row r="83">
          <cell r="A83">
            <v>1915</v>
          </cell>
          <cell r="B83">
            <v>840319.1</v>
          </cell>
          <cell r="C83">
            <v>591.6</v>
          </cell>
          <cell r="D83">
            <v>18.91</v>
          </cell>
          <cell r="E83">
            <v>240.667</v>
          </cell>
          <cell r="F83">
            <v>108000</v>
          </cell>
          <cell r="G83">
            <v>11354.49103247291</v>
          </cell>
          <cell r="H83">
            <v>3976.5329788696881</v>
          </cell>
          <cell r="M83">
            <v>8050</v>
          </cell>
          <cell r="N83">
            <v>3070</v>
          </cell>
          <cell r="O83">
            <v>105180</v>
          </cell>
          <cell r="P83">
            <v>50710.752008539996</v>
          </cell>
          <cell r="AA83">
            <v>454</v>
          </cell>
          <cell r="AD83">
            <v>21407.96</v>
          </cell>
          <cell r="AE83">
            <v>17739</v>
          </cell>
          <cell r="AK83">
            <v>1790</v>
          </cell>
          <cell r="AN83">
            <v>194.05940594059405</v>
          </cell>
          <cell r="BC83">
            <v>1443534.5475803458</v>
          </cell>
        </row>
        <row r="84">
          <cell r="A84">
            <v>1916</v>
          </cell>
          <cell r="B84">
            <v>848499.1</v>
          </cell>
          <cell r="C84">
            <v>1871.5250000000001</v>
          </cell>
          <cell r="D84">
            <v>25.74</v>
          </cell>
          <cell r="E84">
            <v>297.8</v>
          </cell>
          <cell r="F84">
            <v>106000</v>
          </cell>
          <cell r="G84">
            <v>4481.6515494043661</v>
          </cell>
          <cell r="H84">
            <v>5946.2216547047692</v>
          </cell>
          <cell r="M84">
            <v>11560</v>
          </cell>
          <cell r="N84">
            <v>3070</v>
          </cell>
          <cell r="O84">
            <v>80050</v>
          </cell>
          <cell r="P84">
            <v>58916.058040889991</v>
          </cell>
          <cell r="AA84">
            <v>405</v>
          </cell>
          <cell r="AD84">
            <v>20280.030000000002</v>
          </cell>
          <cell r="AE84">
            <v>11558</v>
          </cell>
          <cell r="AK84">
            <v>1523.2438016528927</v>
          </cell>
          <cell r="AN84">
            <v>208.04455445544554</v>
          </cell>
          <cell r="BC84">
            <v>1279336.2809342586</v>
          </cell>
        </row>
        <row r="85">
          <cell r="A85">
            <v>1917</v>
          </cell>
          <cell r="B85">
            <v>1044247.6</v>
          </cell>
          <cell r="C85">
            <v>469.65</v>
          </cell>
          <cell r="D85">
            <v>29.700000000000003</v>
          </cell>
          <cell r="E85">
            <v>380.45099999999996</v>
          </cell>
          <cell r="F85">
            <v>104000</v>
          </cell>
          <cell r="G85">
            <v>5013.3812413418036</v>
          </cell>
          <cell r="H85">
            <v>280.40563475899523</v>
          </cell>
          <cell r="M85">
            <v>3550</v>
          </cell>
          <cell r="N85">
            <v>3070</v>
          </cell>
          <cell r="O85">
            <v>114450</v>
          </cell>
          <cell r="P85">
            <v>47157</v>
          </cell>
          <cell r="AA85">
            <v>302</v>
          </cell>
          <cell r="AD85">
            <v>19239.155000000002</v>
          </cell>
          <cell r="AE85">
            <v>7330</v>
          </cell>
          <cell r="AK85">
            <v>954.54545454545462</v>
          </cell>
          <cell r="AN85">
            <v>99.257425742574256</v>
          </cell>
          <cell r="BC85">
            <v>1545433.6436258422</v>
          </cell>
        </row>
        <row r="86">
          <cell r="A86">
            <v>1918</v>
          </cell>
          <cell r="B86">
            <v>592231.1</v>
          </cell>
          <cell r="C86">
            <v>260.625</v>
          </cell>
          <cell r="D86">
            <v>21.38</v>
          </cell>
          <cell r="E86">
            <v>341.726</v>
          </cell>
          <cell r="F86">
            <v>102000</v>
          </cell>
          <cell r="G86">
            <v>1730.9446250465701</v>
          </cell>
          <cell r="H86">
            <v>7408.8863198458585</v>
          </cell>
          <cell r="M86">
            <v>2540</v>
          </cell>
          <cell r="N86">
            <v>3070</v>
          </cell>
          <cell r="O86">
            <v>94530</v>
          </cell>
          <cell r="P86">
            <v>59807.268978399996</v>
          </cell>
          <cell r="AA86">
            <v>187</v>
          </cell>
          <cell r="AD86">
            <v>12619.19</v>
          </cell>
          <cell r="AE86">
            <v>4825</v>
          </cell>
          <cell r="AK86">
            <v>772.93388429752065</v>
          </cell>
          <cell r="AN86">
            <v>131.93069306930693</v>
          </cell>
          <cell r="BC86">
            <v>1071618.9295747075</v>
          </cell>
        </row>
        <row r="87">
          <cell r="A87">
            <v>1919</v>
          </cell>
          <cell r="B87">
            <v>610360.19999999995</v>
          </cell>
          <cell r="C87">
            <v>578.4</v>
          </cell>
          <cell r="D87">
            <v>36.36</v>
          </cell>
          <cell r="E87">
            <v>364.98600000000005</v>
          </cell>
          <cell r="F87">
            <v>100000</v>
          </cell>
          <cell r="G87">
            <v>50368.141056574328</v>
          </cell>
          <cell r="H87">
            <v>3800</v>
          </cell>
          <cell r="M87">
            <v>20120</v>
          </cell>
          <cell r="N87">
            <v>3070</v>
          </cell>
          <cell r="O87">
            <v>137530</v>
          </cell>
          <cell r="P87">
            <v>114799.62401683</v>
          </cell>
          <cell r="AA87">
            <v>173</v>
          </cell>
          <cell r="AD87">
            <v>7433.7400000000007</v>
          </cell>
          <cell r="AE87">
            <v>3606</v>
          </cell>
          <cell r="AK87">
            <v>1194.5247933884298</v>
          </cell>
          <cell r="AN87">
            <v>94.678217821782169</v>
          </cell>
          <cell r="BC87">
            <v>1412619.6894942201</v>
          </cell>
        </row>
        <row r="88">
          <cell r="A88">
            <v>1920</v>
          </cell>
          <cell r="B88">
            <v>538960.1</v>
          </cell>
          <cell r="C88">
            <v>1154.7</v>
          </cell>
          <cell r="D88">
            <v>25.320000000000004</v>
          </cell>
          <cell r="E88">
            <v>577.24300000000005</v>
          </cell>
          <cell r="F88">
            <v>101322.8</v>
          </cell>
          <cell r="G88">
            <v>47543.201370269206</v>
          </cell>
          <cell r="H88">
            <v>3900</v>
          </cell>
          <cell r="J88">
            <v>87143.530555000005</v>
          </cell>
          <cell r="M88">
            <v>11850</v>
          </cell>
          <cell r="N88">
            <v>4500</v>
          </cell>
          <cell r="O88">
            <v>144910</v>
          </cell>
          <cell r="P88">
            <v>90812</v>
          </cell>
          <cell r="AA88">
            <v>416</v>
          </cell>
          <cell r="AE88">
            <v>5268</v>
          </cell>
          <cell r="AK88">
            <v>11080</v>
          </cell>
          <cell r="AN88">
            <v>225.61881188118812</v>
          </cell>
          <cell r="BC88">
            <v>1189959.6720406772</v>
          </cell>
        </row>
        <row r="89">
          <cell r="A89">
            <v>1921</v>
          </cell>
          <cell r="B89">
            <v>540126.1</v>
          </cell>
          <cell r="C89">
            <v>641.85</v>
          </cell>
          <cell r="E89">
            <v>202.99299999999999</v>
          </cell>
          <cell r="F89">
            <v>89012.800000000003</v>
          </cell>
          <cell r="G89">
            <v>45200</v>
          </cell>
          <cell r="H89">
            <v>3240</v>
          </cell>
          <cell r="J89">
            <v>74899.745505999992</v>
          </cell>
          <cell r="M89">
            <v>12560</v>
          </cell>
          <cell r="N89">
            <v>2860</v>
          </cell>
          <cell r="O89">
            <v>134680</v>
          </cell>
          <cell r="P89">
            <v>57696</v>
          </cell>
          <cell r="AA89">
            <v>470</v>
          </cell>
          <cell r="AE89">
            <v>519</v>
          </cell>
          <cell r="AK89">
            <v>850</v>
          </cell>
          <cell r="AN89">
            <v>201.36138613861382</v>
          </cell>
          <cell r="BC89">
            <v>1191612.0690632653</v>
          </cell>
        </row>
        <row r="90">
          <cell r="A90">
            <v>1922</v>
          </cell>
          <cell r="B90">
            <v>796124.2</v>
          </cell>
          <cell r="C90">
            <v>1231.7</v>
          </cell>
          <cell r="E90">
            <v>189.57400000000001</v>
          </cell>
          <cell r="F90">
            <v>91291.4</v>
          </cell>
          <cell r="G90">
            <v>50940</v>
          </cell>
          <cell r="H90">
            <v>5230</v>
          </cell>
          <cell r="J90">
            <v>47331.067200999998</v>
          </cell>
          <cell r="M90">
            <v>14690</v>
          </cell>
          <cell r="N90">
            <v>1950</v>
          </cell>
          <cell r="O90">
            <v>114000</v>
          </cell>
          <cell r="P90">
            <v>55823.121163299991</v>
          </cell>
          <cell r="AA90">
            <v>206</v>
          </cell>
          <cell r="AE90">
            <v>4194</v>
          </cell>
          <cell r="AK90">
            <v>1860</v>
          </cell>
          <cell r="AL90">
            <v>30590</v>
          </cell>
          <cell r="AN90">
            <v>182.54950495049505</v>
          </cell>
          <cell r="BC90">
            <v>1225012.5753761751</v>
          </cell>
        </row>
        <row r="91">
          <cell r="A91">
            <v>1923</v>
          </cell>
          <cell r="B91">
            <v>810944.3</v>
          </cell>
          <cell r="C91">
            <v>723.52499999999998</v>
          </cell>
          <cell r="E91">
            <v>309.37399999999997</v>
          </cell>
          <cell r="F91">
            <v>13385.2</v>
          </cell>
          <cell r="G91">
            <v>54710</v>
          </cell>
          <cell r="H91">
            <v>5070</v>
          </cell>
          <cell r="J91">
            <v>29047</v>
          </cell>
          <cell r="M91">
            <v>10010</v>
          </cell>
          <cell r="N91">
            <v>2440</v>
          </cell>
          <cell r="O91">
            <v>107770</v>
          </cell>
          <cell r="P91">
            <v>60178.807275829997</v>
          </cell>
          <cell r="AA91">
            <v>266</v>
          </cell>
          <cell r="AE91">
            <v>4054</v>
          </cell>
          <cell r="AK91">
            <v>1860</v>
          </cell>
          <cell r="AL91">
            <v>25840</v>
          </cell>
          <cell r="AN91">
            <v>296.90594059405942</v>
          </cell>
          <cell r="BC91">
            <v>1377076.5899504083</v>
          </cell>
        </row>
        <row r="92">
          <cell r="A92">
            <v>1924</v>
          </cell>
          <cell r="B92">
            <v>910293.5</v>
          </cell>
          <cell r="C92">
            <v>2437.375</v>
          </cell>
          <cell r="D92">
            <v>32</v>
          </cell>
          <cell r="E92">
            <v>283.30500000000001</v>
          </cell>
          <cell r="F92">
            <v>37922.5</v>
          </cell>
          <cell r="G92">
            <v>65460</v>
          </cell>
          <cell r="H92">
            <v>4230</v>
          </cell>
          <cell r="J92">
            <v>74789</v>
          </cell>
          <cell r="M92">
            <v>12530</v>
          </cell>
          <cell r="N92">
            <v>3520</v>
          </cell>
          <cell r="O92">
            <v>140680</v>
          </cell>
          <cell r="P92">
            <v>80242.393591309999</v>
          </cell>
          <cell r="AA92">
            <v>349</v>
          </cell>
          <cell r="AE92">
            <v>4052</v>
          </cell>
          <cell r="AK92">
            <v>1358.7</v>
          </cell>
          <cell r="AL92">
            <v>18770</v>
          </cell>
          <cell r="AN92">
            <v>295.54455445544556</v>
          </cell>
          <cell r="BC92">
            <v>1734186.7003733304</v>
          </cell>
        </row>
        <row r="93">
          <cell r="A93">
            <v>1925</v>
          </cell>
          <cell r="B93">
            <v>855219.8</v>
          </cell>
          <cell r="C93">
            <v>1526</v>
          </cell>
          <cell r="D93">
            <v>117.1</v>
          </cell>
          <cell r="E93">
            <v>284.79599999999999</v>
          </cell>
          <cell r="F93">
            <v>31057</v>
          </cell>
          <cell r="G93">
            <v>50084.6</v>
          </cell>
          <cell r="H93">
            <v>4665.2</v>
          </cell>
          <cell r="I93">
            <v>103.7</v>
          </cell>
          <cell r="J93">
            <v>132571</v>
          </cell>
          <cell r="K93">
            <v>124.7</v>
          </cell>
          <cell r="L93">
            <v>3885.4</v>
          </cell>
          <cell r="M93">
            <v>14873.9</v>
          </cell>
          <cell r="N93">
            <v>3651.6</v>
          </cell>
          <cell r="O93">
            <v>145494.69999999998</v>
          </cell>
          <cell r="P93">
            <v>80769.399999999994</v>
          </cell>
          <cell r="Q93">
            <v>8788.4</v>
          </cell>
          <cell r="R93">
            <v>0.1</v>
          </cell>
          <cell r="U93">
            <v>386.1</v>
          </cell>
          <cell r="W93">
            <v>37.700000000000003</v>
          </cell>
          <cell r="X93">
            <v>106.4</v>
          </cell>
          <cell r="Z93">
            <v>29616.5</v>
          </cell>
          <cell r="AA93">
            <v>370</v>
          </cell>
          <cell r="AB93">
            <v>1095</v>
          </cell>
          <cell r="AC93">
            <v>3103.5</v>
          </cell>
          <cell r="AD93">
            <v>289.89999999999998</v>
          </cell>
          <cell r="AE93">
            <v>4349</v>
          </cell>
          <cell r="AF93">
            <v>27532.2</v>
          </cell>
          <cell r="AG93">
            <v>86.4</v>
          </cell>
          <cell r="AH93">
            <v>5162.1000000000004</v>
          </cell>
          <cell r="AI93">
            <v>3641.6</v>
          </cell>
          <cell r="AJ93">
            <v>40005.1</v>
          </cell>
          <cell r="AK93">
            <v>1715.3</v>
          </cell>
          <cell r="AL93">
            <v>25320.300000000003</v>
          </cell>
          <cell r="AM93">
            <v>218.6</v>
          </cell>
          <cell r="AN93">
            <v>314.3</v>
          </cell>
          <cell r="AO93">
            <v>0</v>
          </cell>
          <cell r="AP93">
            <v>61820.099999999984</v>
          </cell>
          <cell r="AQ93">
            <v>1753.7</v>
          </cell>
          <cell r="AR93">
            <v>150</v>
          </cell>
          <cell r="AS93">
            <v>1568.9</v>
          </cell>
          <cell r="AT93">
            <v>3039.7</v>
          </cell>
          <cell r="AU93">
            <v>170.4</v>
          </cell>
          <cell r="AV93">
            <v>459</v>
          </cell>
          <cell r="AW93">
            <v>441.9</v>
          </cell>
          <cell r="AY93">
            <v>212.2</v>
          </cell>
          <cell r="AZ93">
            <v>0</v>
          </cell>
          <cell r="BC93">
            <v>1558485.1959999995</v>
          </cell>
        </row>
        <row r="94">
          <cell r="A94">
            <v>1926</v>
          </cell>
          <cell r="B94">
            <v>1054336.3</v>
          </cell>
          <cell r="C94">
            <v>1254.4000000000001</v>
          </cell>
          <cell r="D94">
            <v>106.3</v>
          </cell>
          <cell r="E94">
            <v>357.6</v>
          </cell>
          <cell r="F94">
            <v>32735</v>
          </cell>
          <cell r="G94">
            <v>63512</v>
          </cell>
          <cell r="H94">
            <v>5225.2</v>
          </cell>
          <cell r="I94">
            <v>257.5</v>
          </cell>
          <cell r="J94">
            <v>69546</v>
          </cell>
          <cell r="K94">
            <v>93.7</v>
          </cell>
          <cell r="L94">
            <v>3240.5</v>
          </cell>
          <cell r="M94">
            <v>16081</v>
          </cell>
          <cell r="N94">
            <v>4204.3999999999996</v>
          </cell>
          <cell r="O94">
            <v>145497.29999999999</v>
          </cell>
          <cell r="P94">
            <v>81911.600000000006</v>
          </cell>
          <cell r="Q94">
            <v>11415</v>
          </cell>
          <cell r="R94">
            <v>1.3</v>
          </cell>
          <cell r="U94">
            <v>269.60000000000002</v>
          </cell>
          <cell r="W94">
            <v>2.4</v>
          </cell>
          <cell r="X94">
            <v>263.7</v>
          </cell>
          <cell r="Z94">
            <v>24554.799999999999</v>
          </cell>
          <cell r="AA94">
            <v>397</v>
          </cell>
          <cell r="AB94">
            <v>1168.7</v>
          </cell>
          <cell r="AC94">
            <v>3813.6</v>
          </cell>
          <cell r="AD94">
            <v>183.6</v>
          </cell>
          <cell r="AE94">
            <v>3938</v>
          </cell>
          <cell r="AF94">
            <v>32837.9</v>
          </cell>
          <cell r="AG94">
            <v>82.5</v>
          </cell>
          <cell r="AH94">
            <v>4965.5</v>
          </cell>
          <cell r="AI94">
            <v>4582.7</v>
          </cell>
          <cell r="AJ94">
            <v>31378.400000000001</v>
          </cell>
          <cell r="AK94">
            <v>1839.3</v>
          </cell>
          <cell r="AL94">
            <v>28759</v>
          </cell>
          <cell r="AM94">
            <v>104.2</v>
          </cell>
          <cell r="AN94">
            <v>443.3</v>
          </cell>
          <cell r="AO94">
            <v>0</v>
          </cell>
          <cell r="AP94">
            <v>72013.599999999977</v>
          </cell>
          <cell r="AQ94">
            <v>2018.0999999999997</v>
          </cell>
          <cell r="AR94">
            <v>150</v>
          </cell>
          <cell r="AS94">
            <v>1659.6</v>
          </cell>
          <cell r="AT94">
            <v>2784.9</v>
          </cell>
          <cell r="AU94">
            <v>169</v>
          </cell>
          <cell r="AV94">
            <v>572.29999999999995</v>
          </cell>
          <cell r="AW94">
            <v>461.9</v>
          </cell>
          <cell r="AY94">
            <v>223.7</v>
          </cell>
          <cell r="AZ94">
            <v>0</v>
          </cell>
          <cell r="BC94">
            <v>1725096.9</v>
          </cell>
        </row>
        <row r="95">
          <cell r="A95">
            <v>1927</v>
          </cell>
          <cell r="B95">
            <v>1048208.6</v>
          </cell>
          <cell r="C95">
            <v>2545.2750000000001</v>
          </cell>
          <cell r="D95">
            <v>52.6</v>
          </cell>
          <cell r="E95">
            <v>366.7</v>
          </cell>
          <cell r="F95">
            <v>42888.1</v>
          </cell>
          <cell r="G95">
            <v>43285.2</v>
          </cell>
          <cell r="H95">
            <v>4446.2</v>
          </cell>
          <cell r="I95">
            <v>289.3</v>
          </cell>
          <cell r="J95">
            <v>135986</v>
          </cell>
          <cell r="K95">
            <v>237.9</v>
          </cell>
          <cell r="L95">
            <v>2586.1</v>
          </cell>
          <cell r="M95">
            <v>14252</v>
          </cell>
          <cell r="N95">
            <v>5119.3999999999996</v>
          </cell>
          <cell r="O95">
            <v>120568.69999999998</v>
          </cell>
          <cell r="P95">
            <v>84219.5</v>
          </cell>
          <cell r="Q95">
            <v>10665.7</v>
          </cell>
          <cell r="R95">
            <v>4</v>
          </cell>
          <cell r="U95">
            <v>288.7</v>
          </cell>
          <cell r="W95">
            <v>112.1</v>
          </cell>
          <cell r="X95">
            <v>0</v>
          </cell>
          <cell r="Z95">
            <v>31862.3</v>
          </cell>
          <cell r="AA95">
            <v>407</v>
          </cell>
          <cell r="AB95">
            <v>907</v>
          </cell>
          <cell r="AC95">
            <v>5151.8999999999996</v>
          </cell>
          <cell r="AD95">
            <v>103.2</v>
          </cell>
          <cell r="AE95">
            <v>4554</v>
          </cell>
          <cell r="AF95">
            <v>24786.400000000001</v>
          </cell>
          <cell r="AG95">
            <v>60.3</v>
          </cell>
          <cell r="AH95">
            <v>3911.3999999999996</v>
          </cell>
          <cell r="AI95">
            <v>2189.3000000000002</v>
          </cell>
          <cell r="AJ95">
            <v>27685.699999999993</v>
          </cell>
          <cell r="AK95">
            <v>1351.5</v>
          </cell>
          <cell r="AL95">
            <v>26469.100000000002</v>
          </cell>
          <cell r="AM95">
            <v>236.8</v>
          </cell>
          <cell r="AN95">
            <v>354</v>
          </cell>
          <cell r="AO95">
            <v>0</v>
          </cell>
          <cell r="AP95">
            <v>66603.526836000005</v>
          </cell>
          <cell r="AQ95">
            <v>955.60000000000014</v>
          </cell>
          <cell r="AR95">
            <v>150</v>
          </cell>
          <cell r="AS95">
            <v>1669.2</v>
          </cell>
          <cell r="AT95">
            <v>2115</v>
          </cell>
          <cell r="AU95">
            <v>39.4</v>
          </cell>
          <cell r="AV95">
            <v>602.20000000000005</v>
          </cell>
          <cell r="AW95">
            <v>600.70000000000005</v>
          </cell>
          <cell r="AY95">
            <v>269.8</v>
          </cell>
          <cell r="AZ95">
            <v>0</v>
          </cell>
          <cell r="BC95">
            <v>1732233.6018359996</v>
          </cell>
        </row>
        <row r="96">
          <cell r="A96">
            <v>1928</v>
          </cell>
          <cell r="B96">
            <v>1197671</v>
          </cell>
          <cell r="C96">
            <v>1752.925</v>
          </cell>
          <cell r="D96">
            <v>32</v>
          </cell>
          <cell r="E96">
            <v>223.3</v>
          </cell>
          <cell r="F96">
            <v>48210.2</v>
          </cell>
          <cell r="G96">
            <v>41580.400000000001</v>
          </cell>
          <cell r="H96">
            <v>4593.5</v>
          </cell>
          <cell r="I96">
            <v>225.9</v>
          </cell>
          <cell r="J96">
            <v>137064</v>
          </cell>
          <cell r="K96">
            <v>224.6</v>
          </cell>
          <cell r="L96">
            <v>2616.1</v>
          </cell>
          <cell r="M96">
            <v>14286</v>
          </cell>
          <cell r="N96">
            <v>5234.3999999999996</v>
          </cell>
          <cell r="O96">
            <v>123843.5</v>
          </cell>
          <cell r="P96">
            <v>62026.2</v>
          </cell>
          <cell r="Q96">
            <v>9456.9</v>
          </cell>
          <cell r="R96">
            <v>0.5</v>
          </cell>
          <cell r="U96">
            <v>178.8</v>
          </cell>
          <cell r="W96">
            <v>85.9</v>
          </cell>
          <cell r="X96">
            <v>0</v>
          </cell>
          <cell r="Z96">
            <v>34600</v>
          </cell>
          <cell r="AA96">
            <v>346</v>
          </cell>
          <cell r="AB96">
            <v>890.1</v>
          </cell>
          <cell r="AC96">
            <v>5428.9</v>
          </cell>
          <cell r="AD96">
            <v>192</v>
          </cell>
          <cell r="AE96">
            <v>4562</v>
          </cell>
          <cell r="AF96">
            <v>8635.1</v>
          </cell>
          <cell r="AG96">
            <v>107.9</v>
          </cell>
          <cell r="AH96">
            <v>4185.8500000000004</v>
          </cell>
          <cell r="AI96">
            <v>2455.3000000000002</v>
          </cell>
          <cell r="AJ96">
            <v>26749.199999999993</v>
          </cell>
          <cell r="AK96">
            <v>1750</v>
          </cell>
          <cell r="AL96">
            <v>15480</v>
          </cell>
          <cell r="AM96">
            <v>257.7</v>
          </cell>
          <cell r="AN96">
            <v>432.5</v>
          </cell>
          <cell r="AO96">
            <v>0</v>
          </cell>
          <cell r="AP96">
            <v>62709.590000000004</v>
          </cell>
          <cell r="AQ96">
            <v>991.5</v>
          </cell>
          <cell r="AR96">
            <v>150</v>
          </cell>
          <cell r="AS96">
            <v>1739.8000000000002</v>
          </cell>
          <cell r="AT96">
            <v>2565.4</v>
          </cell>
          <cell r="AU96">
            <v>23.6</v>
          </cell>
          <cell r="AV96">
            <v>468.1</v>
          </cell>
          <cell r="AW96">
            <v>490</v>
          </cell>
          <cell r="AY96">
            <v>277.7</v>
          </cell>
          <cell r="AZ96">
            <v>0</v>
          </cell>
          <cell r="BC96">
            <v>1842010.165</v>
          </cell>
        </row>
        <row r="97">
          <cell r="A97">
            <v>1929</v>
          </cell>
          <cell r="B97">
            <v>1202800.3999999999</v>
          </cell>
          <cell r="C97">
            <v>2539.9749999999999</v>
          </cell>
          <cell r="D97">
            <v>64.900000000000006</v>
          </cell>
          <cell r="E97">
            <v>249</v>
          </cell>
          <cell r="F97">
            <v>42456.6</v>
          </cell>
          <cell r="G97">
            <v>44892.7</v>
          </cell>
          <cell r="H97">
            <v>5402.6</v>
          </cell>
          <cell r="I97">
            <v>105.1</v>
          </cell>
          <cell r="J97">
            <v>115381</v>
          </cell>
          <cell r="K97">
            <v>194.7</v>
          </cell>
          <cell r="L97">
            <v>2490.1999999999998</v>
          </cell>
          <cell r="M97">
            <v>14715</v>
          </cell>
          <cell r="N97">
            <v>5852</v>
          </cell>
          <cell r="O97">
            <v>116957.8</v>
          </cell>
          <cell r="P97">
            <v>69628.5</v>
          </cell>
          <cell r="Q97">
            <v>15224.099999999999</v>
          </cell>
          <cell r="R97">
            <v>0.7</v>
          </cell>
          <cell r="U97">
            <v>135.30000000000001</v>
          </cell>
          <cell r="W97">
            <v>59.7</v>
          </cell>
          <cell r="X97">
            <v>0</v>
          </cell>
          <cell r="Z97">
            <v>34467</v>
          </cell>
          <cell r="AA97">
            <v>347</v>
          </cell>
          <cell r="AB97">
            <v>977</v>
          </cell>
          <cell r="AC97">
            <v>6085.9</v>
          </cell>
          <cell r="AD97">
            <v>78.8</v>
          </cell>
          <cell r="AE97">
            <v>4138</v>
          </cell>
          <cell r="AF97">
            <v>24732.400000000001</v>
          </cell>
          <cell r="AG97">
            <v>132.09100000000001</v>
          </cell>
          <cell r="AH97">
            <v>4460.3</v>
          </cell>
          <cell r="AI97">
            <v>2204.6999999999998</v>
          </cell>
          <cell r="AJ97">
            <v>23598.809000000001</v>
          </cell>
          <cell r="AK97">
            <v>2362.3000000000002</v>
          </cell>
          <cell r="AL97">
            <v>23437.899999999998</v>
          </cell>
          <cell r="AM97">
            <v>233.5</v>
          </cell>
          <cell r="AN97">
            <v>553.4</v>
          </cell>
          <cell r="AO97">
            <v>217.5</v>
          </cell>
          <cell r="AP97">
            <v>70075.900000000009</v>
          </cell>
          <cell r="AQ97">
            <v>641.1</v>
          </cell>
          <cell r="AR97">
            <v>150</v>
          </cell>
          <cell r="AS97">
            <v>1688.3999999999999</v>
          </cell>
          <cell r="AT97">
            <v>2972.9</v>
          </cell>
          <cell r="AU97">
            <v>172.4</v>
          </cell>
          <cell r="AV97">
            <v>586.1</v>
          </cell>
          <cell r="AW97">
            <v>487.8</v>
          </cell>
          <cell r="AY97">
            <v>671.9</v>
          </cell>
          <cell r="AZ97">
            <v>0</v>
          </cell>
          <cell r="BC97">
            <v>1861020.0749999995</v>
          </cell>
        </row>
        <row r="98">
          <cell r="A98">
            <v>1930</v>
          </cell>
          <cell r="B98">
            <v>1282858.6000000001</v>
          </cell>
          <cell r="C98">
            <v>2970.2</v>
          </cell>
          <cell r="D98">
            <v>64.900000000000006</v>
          </cell>
          <cell r="E98">
            <v>97.6</v>
          </cell>
          <cell r="F98">
            <v>37285.300000000003</v>
          </cell>
          <cell r="G98">
            <v>40972.6</v>
          </cell>
          <cell r="H98">
            <v>6217.2</v>
          </cell>
          <cell r="I98">
            <v>108.3</v>
          </cell>
          <cell r="J98">
            <v>83037</v>
          </cell>
          <cell r="K98">
            <v>86.4</v>
          </cell>
          <cell r="L98">
            <v>2630.5</v>
          </cell>
          <cell r="M98">
            <v>14099.9</v>
          </cell>
          <cell r="N98">
            <v>6500</v>
          </cell>
          <cell r="O98">
            <v>116424.29999999999</v>
          </cell>
          <cell r="P98">
            <v>62910</v>
          </cell>
          <cell r="Q98">
            <v>14379.9</v>
          </cell>
          <cell r="R98">
            <v>0.2</v>
          </cell>
          <cell r="U98">
            <v>86.4</v>
          </cell>
          <cell r="W98">
            <v>36.4</v>
          </cell>
          <cell r="X98">
            <v>0</v>
          </cell>
          <cell r="Z98">
            <v>32072.3</v>
          </cell>
          <cell r="AA98">
            <v>369</v>
          </cell>
          <cell r="AB98">
            <v>933.2</v>
          </cell>
          <cell r="AC98">
            <v>5083.2</v>
          </cell>
          <cell r="AD98">
            <v>172</v>
          </cell>
          <cell r="AE98">
            <v>3927</v>
          </cell>
          <cell r="AF98">
            <v>16124</v>
          </cell>
          <cell r="AG98">
            <v>115.062</v>
          </cell>
          <cell r="AH98">
            <v>53.1</v>
          </cell>
          <cell r="AI98">
            <v>3638.6</v>
          </cell>
          <cell r="AJ98">
            <v>19090.238000000005</v>
          </cell>
          <cell r="AK98">
            <v>2484.5</v>
          </cell>
          <cell r="AL98">
            <v>27133.3</v>
          </cell>
          <cell r="AM98">
            <v>217.2</v>
          </cell>
          <cell r="AN98">
            <v>585.29999999999995</v>
          </cell>
          <cell r="AO98">
            <v>7.7</v>
          </cell>
          <cell r="AP98">
            <v>65114.5</v>
          </cell>
          <cell r="AQ98">
            <v>445.70000000000005</v>
          </cell>
          <cell r="AR98">
            <v>150</v>
          </cell>
          <cell r="AS98">
            <v>1525</v>
          </cell>
          <cell r="AT98">
            <v>2055.4</v>
          </cell>
          <cell r="AU98">
            <v>150.20000000000002</v>
          </cell>
          <cell r="AV98">
            <v>409.9</v>
          </cell>
          <cell r="AW98">
            <v>365.3</v>
          </cell>
          <cell r="AY98">
            <v>578.79999999999995</v>
          </cell>
          <cell r="AZ98">
            <v>0</v>
          </cell>
          <cell r="BC98">
            <v>1866976.4999999995</v>
          </cell>
        </row>
        <row r="99">
          <cell r="A99">
            <v>1931</v>
          </cell>
          <cell r="B99">
            <v>1560040.1</v>
          </cell>
          <cell r="C99">
            <v>2882.375</v>
          </cell>
          <cell r="D99">
            <v>42.2</v>
          </cell>
          <cell r="E99">
            <v>38.4</v>
          </cell>
          <cell r="F99">
            <v>28206.1</v>
          </cell>
          <cell r="G99">
            <v>35019.5</v>
          </cell>
          <cell r="H99">
            <v>5720.6</v>
          </cell>
          <cell r="I99">
            <v>102</v>
          </cell>
          <cell r="J99">
            <v>68725</v>
          </cell>
          <cell r="K99">
            <v>101.2</v>
          </cell>
          <cell r="L99">
            <v>2576.1999999999998</v>
          </cell>
          <cell r="M99">
            <v>11973.2</v>
          </cell>
          <cell r="N99">
            <v>6706.8</v>
          </cell>
          <cell r="O99">
            <v>115688.5</v>
          </cell>
          <cell r="P99">
            <v>66849</v>
          </cell>
          <cell r="Q99">
            <v>14632.999999999998</v>
          </cell>
          <cell r="R99">
            <v>0</v>
          </cell>
          <cell r="U99">
            <v>65.8</v>
          </cell>
          <cell r="W99">
            <v>15.1</v>
          </cell>
          <cell r="X99">
            <v>0</v>
          </cell>
          <cell r="Z99">
            <v>18045.899999999998</v>
          </cell>
          <cell r="AA99">
            <v>70</v>
          </cell>
          <cell r="AB99">
            <v>630.79999999999995</v>
          </cell>
          <cell r="AC99">
            <v>4215.2</v>
          </cell>
          <cell r="AD99">
            <v>81</v>
          </cell>
          <cell r="AE99">
            <v>2415</v>
          </cell>
          <cell r="AF99">
            <v>6998.2</v>
          </cell>
          <cell r="AG99">
            <v>52.487000000000002</v>
          </cell>
          <cell r="AH99">
            <v>2810.3</v>
          </cell>
          <cell r="AI99">
            <v>2343.9</v>
          </cell>
          <cell r="AJ99">
            <v>16131.112999999998</v>
          </cell>
          <cell r="AK99">
            <v>2425.6999999999998</v>
          </cell>
          <cell r="AL99">
            <v>27182</v>
          </cell>
          <cell r="AM99">
            <v>179.6</v>
          </cell>
          <cell r="AN99">
            <v>659.5</v>
          </cell>
          <cell r="AO99">
            <v>5.4</v>
          </cell>
          <cell r="AP99">
            <v>53145.399999999994</v>
          </cell>
          <cell r="AQ99">
            <v>316.60000000000002</v>
          </cell>
          <cell r="AR99">
            <v>150</v>
          </cell>
          <cell r="AS99">
            <v>1286.9000000000001</v>
          </cell>
          <cell r="AT99">
            <v>1635.6</v>
          </cell>
          <cell r="AU99">
            <v>124</v>
          </cell>
          <cell r="AV99">
            <v>282.5</v>
          </cell>
          <cell r="AW99">
            <v>400.1</v>
          </cell>
          <cell r="AY99">
            <v>380.5</v>
          </cell>
          <cell r="AZ99">
            <v>0</v>
          </cell>
          <cell r="BC99">
            <v>2073273.9749999999</v>
          </cell>
        </row>
        <row r="100">
          <cell r="A100">
            <v>1932</v>
          </cell>
          <cell r="B100">
            <v>1360057</v>
          </cell>
          <cell r="C100">
            <v>2063.0749999999998</v>
          </cell>
          <cell r="D100">
            <v>27.5</v>
          </cell>
          <cell r="E100">
            <v>44.2</v>
          </cell>
          <cell r="F100">
            <v>17090.199999999997</v>
          </cell>
          <cell r="G100">
            <v>28671.200000000001</v>
          </cell>
          <cell r="H100">
            <v>3621.1</v>
          </cell>
          <cell r="I100">
            <v>1184</v>
          </cell>
          <cell r="J100">
            <v>70619</v>
          </cell>
          <cell r="K100">
            <v>38.6</v>
          </cell>
          <cell r="L100">
            <v>2009</v>
          </cell>
          <cell r="M100">
            <v>9460.6</v>
          </cell>
          <cell r="N100">
            <v>4384.3999999999996</v>
          </cell>
          <cell r="O100">
            <v>119919</v>
          </cell>
          <cell r="P100">
            <v>56457.399999999994</v>
          </cell>
          <cell r="Q100">
            <v>12615.7</v>
          </cell>
          <cell r="R100">
            <v>1.3</v>
          </cell>
          <cell r="U100">
            <v>23.6</v>
          </cell>
          <cell r="W100">
            <v>5.6</v>
          </cell>
          <cell r="X100">
            <v>0</v>
          </cell>
          <cell r="Z100">
            <v>12287.5</v>
          </cell>
          <cell r="AA100">
            <v>38</v>
          </cell>
          <cell r="AB100">
            <v>447</v>
          </cell>
          <cell r="AC100">
            <v>3180.1</v>
          </cell>
          <cell r="AD100">
            <v>127.2</v>
          </cell>
          <cell r="AE100">
            <v>1130</v>
          </cell>
          <cell r="AF100">
            <v>5229.3999999999996</v>
          </cell>
          <cell r="AG100">
            <v>24.044</v>
          </cell>
          <cell r="AH100">
            <v>2669</v>
          </cell>
          <cell r="AI100">
            <v>347.1</v>
          </cell>
          <cell r="AJ100">
            <v>13714.055999999997</v>
          </cell>
          <cell r="AK100">
            <v>2225.6</v>
          </cell>
          <cell r="AL100">
            <v>16490.2</v>
          </cell>
          <cell r="AM100">
            <v>118.8</v>
          </cell>
          <cell r="AN100">
            <v>722.4</v>
          </cell>
          <cell r="AO100">
            <v>0.3</v>
          </cell>
          <cell r="AP100">
            <v>55333.9</v>
          </cell>
          <cell r="AQ100">
            <v>681.5</v>
          </cell>
          <cell r="AR100">
            <v>150</v>
          </cell>
          <cell r="AS100">
            <v>993.80000000000007</v>
          </cell>
          <cell r="AT100">
            <v>1691.3</v>
          </cell>
          <cell r="AU100">
            <v>167.79999999999998</v>
          </cell>
          <cell r="AV100">
            <v>204.7</v>
          </cell>
          <cell r="AW100">
            <v>298.7</v>
          </cell>
          <cell r="AY100">
            <v>401.2</v>
          </cell>
          <cell r="AZ100">
            <v>0</v>
          </cell>
          <cell r="BC100">
            <v>1817882.5750000002</v>
          </cell>
        </row>
        <row r="101">
          <cell r="A101">
            <v>1933</v>
          </cell>
          <cell r="B101">
            <v>1718779.1</v>
          </cell>
          <cell r="C101">
            <v>2156.3000000000002</v>
          </cell>
          <cell r="D101">
            <v>30</v>
          </cell>
          <cell r="E101">
            <v>98.2</v>
          </cell>
          <cell r="F101">
            <v>6540.0000000000009</v>
          </cell>
          <cell r="G101">
            <v>27430</v>
          </cell>
          <cell r="H101">
            <v>3970</v>
          </cell>
          <cell r="I101">
            <v>510</v>
          </cell>
          <cell r="J101">
            <v>70319</v>
          </cell>
          <cell r="K101">
            <v>10</v>
          </cell>
          <cell r="L101">
            <v>1980</v>
          </cell>
          <cell r="M101">
            <v>7760</v>
          </cell>
          <cell r="N101">
            <v>3060</v>
          </cell>
          <cell r="O101">
            <v>137790</v>
          </cell>
          <cell r="P101">
            <v>66380</v>
          </cell>
          <cell r="Q101">
            <v>13360</v>
          </cell>
          <cell r="R101">
            <v>0</v>
          </cell>
          <cell r="U101">
            <v>20</v>
          </cell>
          <cell r="W101">
            <v>10</v>
          </cell>
          <cell r="X101">
            <v>0</v>
          </cell>
          <cell r="Z101">
            <v>10410</v>
          </cell>
          <cell r="AA101">
            <v>67</v>
          </cell>
          <cell r="AB101">
            <v>520</v>
          </cell>
          <cell r="AC101">
            <v>2470</v>
          </cell>
          <cell r="AD101">
            <v>5180</v>
          </cell>
          <cell r="AE101">
            <v>960</v>
          </cell>
          <cell r="AF101">
            <v>7520</v>
          </cell>
          <cell r="AG101">
            <v>6.1840000000000002</v>
          </cell>
          <cell r="AH101">
            <v>2660</v>
          </cell>
          <cell r="AI101">
            <v>690</v>
          </cell>
          <cell r="AJ101">
            <v>11470</v>
          </cell>
          <cell r="AK101">
            <v>6632.6</v>
          </cell>
          <cell r="AL101">
            <v>12210</v>
          </cell>
          <cell r="AM101">
            <v>160</v>
          </cell>
          <cell r="AN101">
            <v>510</v>
          </cell>
          <cell r="AO101">
            <v>0</v>
          </cell>
          <cell r="AP101">
            <v>57580</v>
          </cell>
          <cell r="AQ101">
            <v>1000</v>
          </cell>
          <cell r="AR101">
            <v>150</v>
          </cell>
          <cell r="AS101">
            <v>1190</v>
          </cell>
          <cell r="AT101">
            <v>1520</v>
          </cell>
          <cell r="AU101">
            <v>20</v>
          </cell>
          <cell r="AV101">
            <v>210</v>
          </cell>
          <cell r="AW101">
            <v>280</v>
          </cell>
          <cell r="AY101">
            <v>320</v>
          </cell>
          <cell r="AZ101">
            <v>0</v>
          </cell>
          <cell r="BC101">
            <v>2193428.3840000001</v>
          </cell>
        </row>
        <row r="102">
          <cell r="A102">
            <v>1934</v>
          </cell>
          <cell r="B102">
            <v>1246739.3999999999</v>
          </cell>
          <cell r="C102">
            <v>3266.25</v>
          </cell>
          <cell r="D102">
            <v>30</v>
          </cell>
          <cell r="E102">
            <v>60.4</v>
          </cell>
          <cell r="F102">
            <v>4860</v>
          </cell>
          <cell r="G102">
            <v>25280</v>
          </cell>
          <cell r="H102">
            <v>4800</v>
          </cell>
          <cell r="I102">
            <v>650</v>
          </cell>
          <cell r="J102">
            <v>91586</v>
          </cell>
          <cell r="K102">
            <v>20</v>
          </cell>
          <cell r="L102">
            <v>1920</v>
          </cell>
          <cell r="M102">
            <v>8010</v>
          </cell>
          <cell r="N102">
            <v>4050</v>
          </cell>
          <cell r="O102">
            <v>114390.00000000001</v>
          </cell>
          <cell r="P102">
            <v>66050</v>
          </cell>
          <cell r="Q102">
            <v>12230</v>
          </cell>
          <cell r="R102">
            <v>0</v>
          </cell>
          <cell r="U102">
            <v>20</v>
          </cell>
          <cell r="W102">
            <v>20</v>
          </cell>
          <cell r="X102">
            <v>0</v>
          </cell>
          <cell r="Z102">
            <v>10060</v>
          </cell>
          <cell r="AA102">
            <v>110</v>
          </cell>
          <cell r="AB102">
            <v>680</v>
          </cell>
          <cell r="AC102">
            <v>2420</v>
          </cell>
          <cell r="AD102">
            <v>14190</v>
          </cell>
          <cell r="AE102">
            <v>632</v>
          </cell>
          <cell r="AF102">
            <v>6509.9999999999991</v>
          </cell>
          <cell r="AG102">
            <v>10.898</v>
          </cell>
          <cell r="AH102">
            <v>4029.9999999999995</v>
          </cell>
          <cell r="AI102">
            <v>150</v>
          </cell>
          <cell r="AJ102">
            <v>12740</v>
          </cell>
          <cell r="AK102">
            <v>5203.3</v>
          </cell>
          <cell r="AL102">
            <v>9070</v>
          </cell>
          <cell r="AM102">
            <v>210</v>
          </cell>
          <cell r="AN102">
            <v>500</v>
          </cell>
          <cell r="AO102">
            <v>0</v>
          </cell>
          <cell r="AP102">
            <v>53070</v>
          </cell>
          <cell r="AQ102">
            <v>1250</v>
          </cell>
          <cell r="AR102">
            <v>160</v>
          </cell>
          <cell r="AS102">
            <v>1280</v>
          </cell>
          <cell r="AT102">
            <v>1700</v>
          </cell>
          <cell r="AU102">
            <v>20</v>
          </cell>
          <cell r="AV102">
            <v>330</v>
          </cell>
          <cell r="AW102">
            <v>280</v>
          </cell>
          <cell r="AY102">
            <v>390</v>
          </cell>
          <cell r="AZ102">
            <v>0</v>
          </cell>
          <cell r="BC102">
            <v>1719328.2479999999</v>
          </cell>
        </row>
        <row r="103">
          <cell r="A103">
            <v>1935</v>
          </cell>
          <cell r="B103">
            <v>1235180.6000000001</v>
          </cell>
          <cell r="C103">
            <v>5348.6750000000002</v>
          </cell>
          <cell r="D103">
            <v>230</v>
          </cell>
          <cell r="E103">
            <v>26.4</v>
          </cell>
          <cell r="F103">
            <v>6450</v>
          </cell>
          <cell r="G103">
            <v>32480</v>
          </cell>
          <cell r="H103">
            <v>5610</v>
          </cell>
          <cell r="I103">
            <v>900</v>
          </cell>
          <cell r="J103">
            <v>89985</v>
          </cell>
          <cell r="K103">
            <v>10</v>
          </cell>
          <cell r="L103">
            <v>2150</v>
          </cell>
          <cell r="M103">
            <v>9180</v>
          </cell>
          <cell r="N103">
            <v>4550</v>
          </cell>
          <cell r="O103">
            <v>86870</v>
          </cell>
          <cell r="P103">
            <v>73130</v>
          </cell>
          <cell r="Q103">
            <v>13320</v>
          </cell>
          <cell r="R103">
            <v>0</v>
          </cell>
          <cell r="U103">
            <v>20</v>
          </cell>
          <cell r="W103">
            <v>20</v>
          </cell>
          <cell r="X103">
            <v>0</v>
          </cell>
          <cell r="Z103">
            <v>11040</v>
          </cell>
          <cell r="AA103">
            <v>129</v>
          </cell>
          <cell r="AB103">
            <v>750</v>
          </cell>
          <cell r="AC103">
            <v>2350</v>
          </cell>
          <cell r="AD103">
            <v>10400</v>
          </cell>
          <cell r="AE103">
            <v>717</v>
          </cell>
          <cell r="AF103">
            <v>6770</v>
          </cell>
          <cell r="AG103">
            <v>10.308</v>
          </cell>
          <cell r="AH103">
            <v>2960</v>
          </cell>
          <cell r="AI103">
            <v>140</v>
          </cell>
          <cell r="AJ103">
            <v>13500</v>
          </cell>
          <cell r="AK103">
            <v>2536.6</v>
          </cell>
          <cell r="AL103">
            <v>5590</v>
          </cell>
          <cell r="AM103">
            <v>240</v>
          </cell>
          <cell r="AN103">
            <v>410</v>
          </cell>
          <cell r="AO103">
            <v>0</v>
          </cell>
          <cell r="AP103">
            <v>69850</v>
          </cell>
          <cell r="AQ103">
            <v>1090</v>
          </cell>
          <cell r="AR103">
            <v>140</v>
          </cell>
          <cell r="AS103">
            <v>1530</v>
          </cell>
          <cell r="AT103">
            <v>1830</v>
          </cell>
          <cell r="AU103">
            <v>20</v>
          </cell>
          <cell r="AV103">
            <v>370</v>
          </cell>
          <cell r="AW103">
            <v>280</v>
          </cell>
          <cell r="AY103">
            <v>420</v>
          </cell>
          <cell r="AZ103">
            <v>0</v>
          </cell>
          <cell r="BC103">
            <v>1708833.5830000001</v>
          </cell>
        </row>
        <row r="104">
          <cell r="A104">
            <v>1936</v>
          </cell>
          <cell r="B104">
            <v>1208011.7</v>
          </cell>
          <cell r="C104">
            <v>2196.8249999999998</v>
          </cell>
          <cell r="D104">
            <v>30</v>
          </cell>
          <cell r="E104">
            <v>0</v>
          </cell>
          <cell r="F104">
            <v>6690.0000000000009</v>
          </cell>
          <cell r="G104">
            <v>33840</v>
          </cell>
          <cell r="H104">
            <v>5090</v>
          </cell>
          <cell r="I104">
            <v>1040</v>
          </cell>
          <cell r="J104">
            <v>94070</v>
          </cell>
          <cell r="K104">
            <v>20</v>
          </cell>
          <cell r="L104">
            <v>2190</v>
          </cell>
          <cell r="M104">
            <v>9680</v>
          </cell>
          <cell r="N104">
            <v>4880</v>
          </cell>
          <cell r="O104">
            <v>81270</v>
          </cell>
          <cell r="P104">
            <v>79280</v>
          </cell>
          <cell r="Q104">
            <v>13530</v>
          </cell>
          <cell r="R104">
            <v>0</v>
          </cell>
          <cell r="U104">
            <v>30</v>
          </cell>
          <cell r="W104">
            <v>10</v>
          </cell>
          <cell r="X104">
            <v>80</v>
          </cell>
          <cell r="Z104">
            <v>10150</v>
          </cell>
          <cell r="AA104">
            <v>136</v>
          </cell>
          <cell r="AB104">
            <v>890</v>
          </cell>
          <cell r="AC104">
            <v>2100</v>
          </cell>
          <cell r="AD104">
            <v>13680.000000000002</v>
          </cell>
          <cell r="AE104">
            <v>758</v>
          </cell>
          <cell r="AF104">
            <v>6870</v>
          </cell>
          <cell r="AG104">
            <v>20</v>
          </cell>
          <cell r="AH104">
            <v>2480</v>
          </cell>
          <cell r="AI104">
            <v>170</v>
          </cell>
          <cell r="AJ104">
            <v>13780</v>
          </cell>
          <cell r="AK104">
            <v>4535.7</v>
          </cell>
          <cell r="AL104">
            <v>4370</v>
          </cell>
          <cell r="AM104">
            <v>250</v>
          </cell>
          <cell r="AN104">
            <v>530</v>
          </cell>
          <cell r="AO104">
            <v>0</v>
          </cell>
          <cell r="AP104">
            <v>102730</v>
          </cell>
          <cell r="AQ104">
            <v>310</v>
          </cell>
          <cell r="AR104">
            <v>160</v>
          </cell>
          <cell r="AS104">
            <v>1360</v>
          </cell>
          <cell r="AT104">
            <v>1640</v>
          </cell>
          <cell r="AU104">
            <v>20</v>
          </cell>
          <cell r="AV104">
            <v>330</v>
          </cell>
          <cell r="AW104">
            <v>260</v>
          </cell>
          <cell r="AY104">
            <v>490</v>
          </cell>
          <cell r="AZ104">
            <v>0</v>
          </cell>
          <cell r="BC104">
            <v>1722188.2249999999</v>
          </cell>
        </row>
        <row r="105">
          <cell r="A105">
            <v>1937</v>
          </cell>
          <cell r="B105">
            <v>1224464.3</v>
          </cell>
          <cell r="C105">
            <v>2034.9</v>
          </cell>
          <cell r="D105">
            <v>40</v>
          </cell>
          <cell r="E105">
            <v>0</v>
          </cell>
          <cell r="F105">
            <v>5900</v>
          </cell>
          <cell r="G105">
            <v>40990</v>
          </cell>
          <cell r="H105">
            <v>5760</v>
          </cell>
          <cell r="I105">
            <v>1690</v>
          </cell>
          <cell r="J105">
            <v>106570</v>
          </cell>
          <cell r="K105">
            <v>20</v>
          </cell>
          <cell r="L105">
            <v>2430</v>
          </cell>
          <cell r="M105">
            <v>11170</v>
          </cell>
          <cell r="N105">
            <v>5580</v>
          </cell>
          <cell r="O105">
            <v>92820</v>
          </cell>
          <cell r="P105">
            <v>81760</v>
          </cell>
          <cell r="Q105">
            <v>11360</v>
          </cell>
          <cell r="R105">
            <v>0</v>
          </cell>
          <cell r="U105">
            <v>30</v>
          </cell>
          <cell r="W105">
            <v>20</v>
          </cell>
          <cell r="X105">
            <v>10</v>
          </cell>
          <cell r="Z105">
            <v>11190</v>
          </cell>
          <cell r="AA105">
            <v>156</v>
          </cell>
          <cell r="AB105">
            <v>1000</v>
          </cell>
          <cell r="AC105">
            <v>2330</v>
          </cell>
          <cell r="AD105">
            <v>14369.999999999998</v>
          </cell>
          <cell r="AE105">
            <v>1165</v>
          </cell>
          <cell r="AF105">
            <v>7700</v>
          </cell>
          <cell r="AG105">
            <v>30</v>
          </cell>
          <cell r="AH105">
            <v>2850</v>
          </cell>
          <cell r="AI105">
            <v>200</v>
          </cell>
          <cell r="AJ105">
            <v>13430</v>
          </cell>
          <cell r="AK105">
            <v>2097.6</v>
          </cell>
          <cell r="AL105">
            <v>4040</v>
          </cell>
          <cell r="AM105">
            <v>220</v>
          </cell>
          <cell r="AN105">
            <v>570</v>
          </cell>
          <cell r="AO105">
            <v>0</v>
          </cell>
          <cell r="AP105">
            <v>102620</v>
          </cell>
          <cell r="AQ105">
            <v>340</v>
          </cell>
          <cell r="AR105">
            <v>160</v>
          </cell>
          <cell r="AS105">
            <v>1330</v>
          </cell>
          <cell r="AT105">
            <v>1920</v>
          </cell>
          <cell r="AU105">
            <v>20</v>
          </cell>
          <cell r="AV105">
            <v>440</v>
          </cell>
          <cell r="AW105">
            <v>290</v>
          </cell>
          <cell r="AY105">
            <v>450</v>
          </cell>
          <cell r="AZ105">
            <v>0</v>
          </cell>
          <cell r="BC105">
            <v>1774727.8</v>
          </cell>
        </row>
        <row r="106">
          <cell r="A106">
            <v>1938</v>
          </cell>
          <cell r="B106">
            <v>1607834.7</v>
          </cell>
          <cell r="C106">
            <v>1961.5250000000001</v>
          </cell>
          <cell r="D106">
            <v>40</v>
          </cell>
          <cell r="E106">
            <v>0</v>
          </cell>
          <cell r="F106">
            <v>6550</v>
          </cell>
          <cell r="G106">
            <v>39440</v>
          </cell>
          <cell r="H106">
            <v>6010</v>
          </cell>
          <cell r="I106">
            <v>1780</v>
          </cell>
          <cell r="J106">
            <v>126700</v>
          </cell>
          <cell r="K106">
            <v>50</v>
          </cell>
          <cell r="L106">
            <v>2190</v>
          </cell>
          <cell r="M106">
            <v>10490</v>
          </cell>
          <cell r="N106">
            <v>6550</v>
          </cell>
          <cell r="O106">
            <v>95740</v>
          </cell>
          <cell r="P106">
            <v>72400</v>
          </cell>
          <cell r="Q106">
            <v>11440</v>
          </cell>
          <cell r="R106">
            <v>0</v>
          </cell>
          <cell r="U106">
            <v>30</v>
          </cell>
          <cell r="W106">
            <v>10</v>
          </cell>
          <cell r="X106">
            <v>0</v>
          </cell>
          <cell r="Z106">
            <v>13080</v>
          </cell>
          <cell r="AA106">
            <v>226</v>
          </cell>
          <cell r="AB106">
            <v>900</v>
          </cell>
          <cell r="AC106">
            <v>2040</v>
          </cell>
          <cell r="AD106">
            <v>12980.000000000002</v>
          </cell>
          <cell r="AE106">
            <v>1062</v>
          </cell>
          <cell r="AF106">
            <v>13119.999999999998</v>
          </cell>
          <cell r="AG106">
            <v>40</v>
          </cell>
          <cell r="AH106">
            <v>1700</v>
          </cell>
          <cell r="AI106">
            <v>195</v>
          </cell>
          <cell r="AJ106">
            <v>13024</v>
          </cell>
          <cell r="AK106">
            <v>2237.6</v>
          </cell>
          <cell r="AL106">
            <v>3860</v>
          </cell>
          <cell r="AM106">
            <v>250</v>
          </cell>
          <cell r="AN106">
            <v>530</v>
          </cell>
          <cell r="AO106">
            <v>0</v>
          </cell>
          <cell r="AP106">
            <v>113460</v>
          </cell>
          <cell r="AQ106">
            <v>60</v>
          </cell>
          <cell r="AR106">
            <v>200</v>
          </cell>
          <cell r="AS106">
            <v>1330</v>
          </cell>
          <cell r="AT106">
            <v>220</v>
          </cell>
          <cell r="AU106">
            <v>10</v>
          </cell>
          <cell r="AV106">
            <v>410</v>
          </cell>
          <cell r="AW106">
            <v>240</v>
          </cell>
          <cell r="AY106">
            <v>500</v>
          </cell>
          <cell r="AZ106">
            <v>0</v>
          </cell>
          <cell r="BC106">
            <v>2184140.8250000002</v>
          </cell>
        </row>
        <row r="107">
          <cell r="A107">
            <v>1939</v>
          </cell>
          <cell r="B107">
            <v>1477740</v>
          </cell>
          <cell r="C107">
            <v>863.01250000000005</v>
          </cell>
          <cell r="D107">
            <v>40</v>
          </cell>
          <cell r="E107">
            <v>0</v>
          </cell>
          <cell r="G107">
            <v>30200</v>
          </cell>
          <cell r="H107">
            <v>6680</v>
          </cell>
          <cell r="I107">
            <v>1210</v>
          </cell>
          <cell r="J107">
            <v>173960</v>
          </cell>
          <cell r="K107">
            <v>40</v>
          </cell>
          <cell r="L107">
            <v>2610</v>
          </cell>
          <cell r="M107">
            <v>11710</v>
          </cell>
          <cell r="N107">
            <v>68.5</v>
          </cell>
          <cell r="O107">
            <v>99440</v>
          </cell>
          <cell r="P107">
            <v>78500</v>
          </cell>
          <cell r="Q107">
            <v>16060.5</v>
          </cell>
          <cell r="R107">
            <v>0</v>
          </cell>
          <cell r="U107">
            <v>30</v>
          </cell>
          <cell r="W107">
            <v>10</v>
          </cell>
          <cell r="X107">
            <v>0</v>
          </cell>
          <cell r="Z107">
            <v>20160</v>
          </cell>
          <cell r="AA107">
            <v>187</v>
          </cell>
          <cell r="AB107">
            <v>480</v>
          </cell>
          <cell r="AC107">
            <v>2050</v>
          </cell>
          <cell r="AD107">
            <v>14800</v>
          </cell>
          <cell r="AE107">
            <v>875</v>
          </cell>
          <cell r="AF107">
            <v>7270</v>
          </cell>
          <cell r="AG107">
            <v>40.051000000000002</v>
          </cell>
          <cell r="AH107">
            <v>2050</v>
          </cell>
          <cell r="AI107">
            <v>190</v>
          </cell>
          <cell r="AJ107">
            <v>13624.949000000001</v>
          </cell>
          <cell r="AK107">
            <v>2200</v>
          </cell>
          <cell r="AL107">
            <v>4630</v>
          </cell>
          <cell r="AM107">
            <v>180</v>
          </cell>
          <cell r="AN107">
            <v>513.75</v>
          </cell>
          <cell r="AO107">
            <v>10</v>
          </cell>
          <cell r="AP107">
            <v>68480</v>
          </cell>
          <cell r="AQ107">
            <v>100</v>
          </cell>
          <cell r="AR107">
            <v>180</v>
          </cell>
          <cell r="AS107">
            <v>640</v>
          </cell>
          <cell r="AT107">
            <v>90</v>
          </cell>
          <cell r="AU107">
            <v>0</v>
          </cell>
          <cell r="AV107">
            <v>350</v>
          </cell>
          <cell r="AW107">
            <v>260</v>
          </cell>
          <cell r="AY107">
            <v>0</v>
          </cell>
          <cell r="AZ107">
            <v>50</v>
          </cell>
          <cell r="BC107">
            <v>2055382.7625</v>
          </cell>
        </row>
        <row r="108">
          <cell r="A108">
            <v>1940</v>
          </cell>
          <cell r="B108">
            <v>955220</v>
          </cell>
          <cell r="C108">
            <v>486.5</v>
          </cell>
          <cell r="D108">
            <v>30</v>
          </cell>
          <cell r="E108">
            <v>2.7</v>
          </cell>
          <cell r="G108">
            <v>15470</v>
          </cell>
          <cell r="H108">
            <v>5310</v>
          </cell>
          <cell r="I108">
            <v>1090</v>
          </cell>
          <cell r="J108">
            <v>177200</v>
          </cell>
          <cell r="K108">
            <v>20</v>
          </cell>
          <cell r="L108">
            <v>2290</v>
          </cell>
          <cell r="M108">
            <v>8950</v>
          </cell>
          <cell r="N108">
            <v>27.3</v>
          </cell>
          <cell r="O108">
            <v>97650</v>
          </cell>
          <cell r="P108">
            <v>68910</v>
          </cell>
          <cell r="Q108">
            <v>9301.9499999999498</v>
          </cell>
          <cell r="R108">
            <v>0</v>
          </cell>
          <cell r="U108">
            <v>30</v>
          </cell>
          <cell r="W108">
            <v>10</v>
          </cell>
          <cell r="X108">
            <v>0</v>
          </cell>
          <cell r="Z108">
            <v>23060</v>
          </cell>
          <cell r="AA108">
            <v>120</v>
          </cell>
          <cell r="AB108">
            <v>630</v>
          </cell>
          <cell r="AC108">
            <v>2290</v>
          </cell>
          <cell r="AD108">
            <v>13640</v>
          </cell>
          <cell r="AE108">
            <v>706</v>
          </cell>
          <cell r="AF108">
            <v>4980</v>
          </cell>
          <cell r="AG108">
            <v>28.414999999999999</v>
          </cell>
          <cell r="AH108">
            <v>2210</v>
          </cell>
          <cell r="AI108">
            <v>250</v>
          </cell>
          <cell r="AJ108">
            <v>12195.584999999999</v>
          </cell>
          <cell r="AK108">
            <v>1940</v>
          </cell>
          <cell r="AL108">
            <v>4140</v>
          </cell>
          <cell r="AM108">
            <v>190</v>
          </cell>
          <cell r="AN108">
            <v>497.5</v>
          </cell>
          <cell r="AO108">
            <v>10</v>
          </cell>
          <cell r="AP108">
            <v>66050</v>
          </cell>
          <cell r="AQ108">
            <v>60</v>
          </cell>
          <cell r="AR108">
            <v>120</v>
          </cell>
          <cell r="AS108">
            <v>680</v>
          </cell>
          <cell r="AT108">
            <v>0</v>
          </cell>
          <cell r="AU108">
            <v>0</v>
          </cell>
          <cell r="AV108">
            <v>410</v>
          </cell>
          <cell r="AW108">
            <v>180</v>
          </cell>
          <cell r="AY108">
            <v>0</v>
          </cell>
          <cell r="AZ108">
            <v>30</v>
          </cell>
          <cell r="BC108">
            <v>1489915.95</v>
          </cell>
        </row>
        <row r="109">
          <cell r="A109">
            <v>1941</v>
          </cell>
          <cell r="B109">
            <v>1015120</v>
          </cell>
          <cell r="C109">
            <v>656.58749999999998</v>
          </cell>
          <cell r="D109">
            <v>30</v>
          </cell>
          <cell r="E109">
            <v>0.5</v>
          </cell>
          <cell r="G109">
            <v>19240</v>
          </cell>
          <cell r="H109">
            <v>1450</v>
          </cell>
          <cell r="I109">
            <v>490</v>
          </cell>
          <cell r="J109">
            <v>300700</v>
          </cell>
          <cell r="K109">
            <v>0</v>
          </cell>
          <cell r="L109">
            <v>3010</v>
          </cell>
          <cell r="M109">
            <v>4360</v>
          </cell>
          <cell r="N109">
            <v>21.2</v>
          </cell>
          <cell r="O109">
            <v>109730</v>
          </cell>
          <cell r="P109">
            <v>11690</v>
          </cell>
          <cell r="Q109">
            <v>11362.275000000129</v>
          </cell>
          <cell r="R109">
            <v>30</v>
          </cell>
          <cell r="U109">
            <v>70</v>
          </cell>
          <cell r="W109">
            <v>0</v>
          </cell>
          <cell r="X109">
            <v>0</v>
          </cell>
          <cell r="Z109">
            <v>12970</v>
          </cell>
          <cell r="AA109">
            <v>29</v>
          </cell>
          <cell r="AB109">
            <v>460</v>
          </cell>
          <cell r="AC109">
            <v>1920</v>
          </cell>
          <cell r="AD109">
            <v>6250</v>
          </cell>
          <cell r="AE109">
            <v>227</v>
          </cell>
          <cell r="AF109">
            <v>6060</v>
          </cell>
          <cell r="AG109">
            <v>10</v>
          </cell>
          <cell r="AH109">
            <v>1800</v>
          </cell>
          <cell r="AI109">
            <v>20</v>
          </cell>
          <cell r="AJ109">
            <v>12133</v>
          </cell>
          <cell r="AK109">
            <v>1660</v>
          </cell>
          <cell r="AL109">
            <v>4480</v>
          </cell>
          <cell r="AM109">
            <v>190</v>
          </cell>
          <cell r="AN109">
            <v>481.25</v>
          </cell>
          <cell r="AO109">
            <v>0</v>
          </cell>
          <cell r="AP109">
            <v>55330</v>
          </cell>
          <cell r="AQ109">
            <v>100</v>
          </cell>
          <cell r="AR109">
            <v>40</v>
          </cell>
          <cell r="AS109">
            <v>840</v>
          </cell>
          <cell r="AT109">
            <v>0</v>
          </cell>
          <cell r="AU109">
            <v>0</v>
          </cell>
          <cell r="AV109">
            <v>370</v>
          </cell>
          <cell r="AW109">
            <v>110</v>
          </cell>
          <cell r="AY109">
            <v>0</v>
          </cell>
          <cell r="AZ109">
            <v>20</v>
          </cell>
          <cell r="BC109">
            <v>1599290.8125</v>
          </cell>
        </row>
        <row r="110">
          <cell r="A110">
            <v>1942</v>
          </cell>
          <cell r="B110">
            <v>459580</v>
          </cell>
          <cell r="C110">
            <v>230.1</v>
          </cell>
          <cell r="D110">
            <v>20</v>
          </cell>
          <cell r="E110">
            <v>2.87</v>
          </cell>
          <cell r="G110">
            <v>10440</v>
          </cell>
          <cell r="H110">
            <v>1450</v>
          </cell>
          <cell r="I110">
            <v>1110</v>
          </cell>
          <cell r="J110">
            <v>288620</v>
          </cell>
          <cell r="K110">
            <v>10</v>
          </cell>
          <cell r="L110">
            <v>3370</v>
          </cell>
          <cell r="M110">
            <v>2180</v>
          </cell>
          <cell r="N110">
            <v>3300</v>
          </cell>
          <cell r="O110">
            <v>104850</v>
          </cell>
          <cell r="P110">
            <v>4110</v>
          </cell>
          <cell r="Q110">
            <v>3847.5549999999298</v>
          </cell>
          <cell r="R110">
            <v>0</v>
          </cell>
          <cell r="U110">
            <v>80</v>
          </cell>
          <cell r="W110">
            <v>130</v>
          </cell>
          <cell r="X110">
            <v>0</v>
          </cell>
          <cell r="Z110">
            <v>5010</v>
          </cell>
          <cell r="AA110">
            <v>14</v>
          </cell>
          <cell r="AB110">
            <v>600</v>
          </cell>
          <cell r="AC110">
            <v>2080</v>
          </cell>
          <cell r="AD110">
            <v>3880</v>
          </cell>
          <cell r="AE110">
            <v>338</v>
          </cell>
          <cell r="AF110">
            <v>4090</v>
          </cell>
          <cell r="AG110">
            <v>17.277000000000001</v>
          </cell>
          <cell r="AH110">
            <v>910</v>
          </cell>
          <cell r="AI110">
            <v>30</v>
          </cell>
          <cell r="AJ110">
            <v>6454.723</v>
          </cell>
          <cell r="AK110">
            <v>300</v>
          </cell>
          <cell r="AL110">
            <v>8110</v>
          </cell>
          <cell r="AM110">
            <v>40</v>
          </cell>
          <cell r="AN110">
            <v>465</v>
          </cell>
          <cell r="AO110">
            <v>0</v>
          </cell>
          <cell r="AP110">
            <v>41840</v>
          </cell>
          <cell r="AQ110">
            <v>60</v>
          </cell>
          <cell r="AR110">
            <v>0</v>
          </cell>
          <cell r="AS110">
            <v>510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C110">
            <v>965739.52499999991</v>
          </cell>
        </row>
        <row r="111">
          <cell r="A111">
            <v>1943</v>
          </cell>
          <cell r="B111">
            <v>250</v>
          </cell>
          <cell r="C111">
            <v>163.76249999999999</v>
          </cell>
          <cell r="D111">
            <v>30</v>
          </cell>
          <cell r="E111">
            <v>1.2600000000000002</v>
          </cell>
          <cell r="G111">
            <v>17910</v>
          </cell>
          <cell r="H111">
            <v>920</v>
          </cell>
          <cell r="I111">
            <v>1570</v>
          </cell>
          <cell r="J111">
            <v>283288</v>
          </cell>
          <cell r="K111">
            <v>10</v>
          </cell>
          <cell r="L111">
            <v>2640</v>
          </cell>
          <cell r="M111">
            <v>1960</v>
          </cell>
          <cell r="N111">
            <v>4890</v>
          </cell>
          <cell r="O111">
            <v>98660</v>
          </cell>
          <cell r="P111">
            <v>4940</v>
          </cell>
          <cell r="Q111">
            <v>556.94000000000199</v>
          </cell>
          <cell r="R111">
            <v>0</v>
          </cell>
          <cell r="U111">
            <v>60</v>
          </cell>
          <cell r="W111">
            <v>0</v>
          </cell>
          <cell r="X111">
            <v>0</v>
          </cell>
          <cell r="Z111">
            <v>3360</v>
          </cell>
          <cell r="AB111">
            <v>1000</v>
          </cell>
          <cell r="AC111">
            <v>1330</v>
          </cell>
          <cell r="AD111">
            <v>15850</v>
          </cell>
          <cell r="AE111">
            <v>33</v>
          </cell>
          <cell r="AF111">
            <v>5850</v>
          </cell>
          <cell r="AG111">
            <v>36.798000000000002</v>
          </cell>
          <cell r="AH111">
            <v>1650</v>
          </cell>
          <cell r="AI111">
            <v>20</v>
          </cell>
          <cell r="AJ111">
            <v>5530.2020000000011</v>
          </cell>
          <cell r="AK111">
            <v>0</v>
          </cell>
          <cell r="AL111">
            <v>23650</v>
          </cell>
          <cell r="AM111">
            <v>10</v>
          </cell>
          <cell r="AN111">
            <v>448.75</v>
          </cell>
          <cell r="AO111">
            <v>0</v>
          </cell>
          <cell r="AP111">
            <v>43730</v>
          </cell>
          <cell r="AQ111">
            <v>100</v>
          </cell>
          <cell r="AR111">
            <v>0</v>
          </cell>
          <cell r="AS111">
            <v>420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C111">
            <v>524088.71250000002</v>
          </cell>
        </row>
        <row r="112">
          <cell r="A112">
            <v>1944</v>
          </cell>
          <cell r="B112">
            <v>490</v>
          </cell>
          <cell r="D112">
            <v>20</v>
          </cell>
          <cell r="E112">
            <v>1.26</v>
          </cell>
          <cell r="G112">
            <v>6820</v>
          </cell>
          <cell r="H112">
            <v>460</v>
          </cell>
          <cell r="I112">
            <v>710</v>
          </cell>
          <cell r="J112">
            <v>146210</v>
          </cell>
          <cell r="K112">
            <v>0</v>
          </cell>
          <cell r="L112">
            <v>40</v>
          </cell>
          <cell r="M112">
            <v>0</v>
          </cell>
          <cell r="N112">
            <v>3840</v>
          </cell>
          <cell r="O112">
            <v>54610</v>
          </cell>
          <cell r="P112">
            <v>5830</v>
          </cell>
          <cell r="Q112">
            <v>6748.7399999999898</v>
          </cell>
          <cell r="R112">
            <v>0</v>
          </cell>
          <cell r="U112">
            <v>0</v>
          </cell>
          <cell r="W112">
            <v>0</v>
          </cell>
          <cell r="X112">
            <v>0</v>
          </cell>
          <cell r="Z112">
            <v>5040</v>
          </cell>
          <cell r="AA112">
            <v>3</v>
          </cell>
          <cell r="AB112">
            <v>580</v>
          </cell>
          <cell r="AC112">
            <v>1360</v>
          </cell>
          <cell r="AD112">
            <v>30630</v>
          </cell>
          <cell r="AE112">
            <v>234</v>
          </cell>
          <cell r="AF112">
            <v>6460</v>
          </cell>
          <cell r="AG112">
            <v>10</v>
          </cell>
          <cell r="AH112">
            <v>2270</v>
          </cell>
          <cell r="AI112">
            <v>20</v>
          </cell>
          <cell r="AJ112">
            <v>7816</v>
          </cell>
          <cell r="AK112">
            <v>0</v>
          </cell>
          <cell r="AL112">
            <v>49390</v>
          </cell>
          <cell r="AM112">
            <v>10</v>
          </cell>
          <cell r="AN112">
            <v>432.5</v>
          </cell>
          <cell r="AO112">
            <v>0</v>
          </cell>
          <cell r="AP112">
            <v>55720</v>
          </cell>
          <cell r="AQ112">
            <v>110</v>
          </cell>
          <cell r="AR112">
            <v>0</v>
          </cell>
          <cell r="AS112">
            <v>500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C112">
            <v>388705.5</v>
          </cell>
        </row>
        <row r="113">
          <cell r="A113">
            <v>1945</v>
          </cell>
          <cell r="B113">
            <v>75860</v>
          </cell>
          <cell r="D113">
            <v>20</v>
          </cell>
          <cell r="E113">
            <v>1.94</v>
          </cell>
          <cell r="G113">
            <v>13970</v>
          </cell>
          <cell r="H113">
            <v>510</v>
          </cell>
          <cell r="I113">
            <v>730</v>
          </cell>
          <cell r="J113">
            <v>0</v>
          </cell>
          <cell r="K113">
            <v>0</v>
          </cell>
          <cell r="L113">
            <v>2100</v>
          </cell>
          <cell r="M113">
            <v>0</v>
          </cell>
          <cell r="N113">
            <v>6390</v>
          </cell>
          <cell r="O113">
            <v>80350</v>
          </cell>
          <cell r="P113">
            <v>17230</v>
          </cell>
          <cell r="Q113">
            <v>6798.06</v>
          </cell>
          <cell r="R113">
            <v>0</v>
          </cell>
          <cell r="U113">
            <v>10</v>
          </cell>
          <cell r="W113">
            <v>0</v>
          </cell>
          <cell r="X113">
            <v>0</v>
          </cell>
          <cell r="Z113">
            <v>430</v>
          </cell>
          <cell r="AB113">
            <v>940</v>
          </cell>
          <cell r="AC113">
            <v>2320</v>
          </cell>
          <cell r="AD113">
            <v>10150</v>
          </cell>
          <cell r="AE113">
            <v>289</v>
          </cell>
          <cell r="AF113">
            <v>13100</v>
          </cell>
          <cell r="AG113">
            <v>79.468999999999994</v>
          </cell>
          <cell r="AH113">
            <v>2400</v>
          </cell>
          <cell r="AI113">
            <v>20</v>
          </cell>
          <cell r="AJ113">
            <v>7441.530999999999</v>
          </cell>
          <cell r="AK113">
            <v>200</v>
          </cell>
          <cell r="AL113">
            <v>49390</v>
          </cell>
          <cell r="AM113">
            <v>30</v>
          </cell>
          <cell r="AN113">
            <v>416.25</v>
          </cell>
          <cell r="AO113">
            <v>0</v>
          </cell>
          <cell r="AP113">
            <v>91310</v>
          </cell>
          <cell r="AQ113">
            <v>150</v>
          </cell>
          <cell r="AR113">
            <v>0</v>
          </cell>
          <cell r="AS113">
            <v>630</v>
          </cell>
          <cell r="AT113">
            <v>0</v>
          </cell>
          <cell r="AU113">
            <v>0</v>
          </cell>
          <cell r="AV113">
            <v>0</v>
          </cell>
          <cell r="AW113">
            <v>100</v>
          </cell>
          <cell r="AY113">
            <v>0</v>
          </cell>
          <cell r="AZ113">
            <v>0</v>
          </cell>
          <cell r="BC113">
            <v>385326.25</v>
          </cell>
        </row>
        <row r="114">
          <cell r="A114">
            <v>1946</v>
          </cell>
          <cell r="B114">
            <v>928200</v>
          </cell>
          <cell r="C114">
            <v>87.487499999999997</v>
          </cell>
          <cell r="D114">
            <v>100</v>
          </cell>
          <cell r="E114">
            <v>12.209999999999999</v>
          </cell>
          <cell r="F114">
            <v>100</v>
          </cell>
          <cell r="G114">
            <v>40600</v>
          </cell>
          <cell r="H114">
            <v>2900</v>
          </cell>
          <cell r="I114">
            <v>200</v>
          </cell>
          <cell r="J114">
            <v>1500</v>
          </cell>
          <cell r="K114">
            <v>0</v>
          </cell>
          <cell r="L114">
            <v>3300</v>
          </cell>
          <cell r="M114">
            <v>5100</v>
          </cell>
          <cell r="N114">
            <v>7900</v>
          </cell>
          <cell r="O114">
            <v>129200</v>
          </cell>
          <cell r="P114">
            <v>38500</v>
          </cell>
          <cell r="Q114">
            <v>9887.7900000000373</v>
          </cell>
          <cell r="R114">
            <v>0</v>
          </cell>
          <cell r="U114">
            <v>0</v>
          </cell>
          <cell r="W114">
            <v>0</v>
          </cell>
          <cell r="X114">
            <v>0</v>
          </cell>
          <cell r="Z114">
            <v>2900</v>
          </cell>
          <cell r="AA114">
            <v>2</v>
          </cell>
          <cell r="AB114">
            <v>700</v>
          </cell>
          <cell r="AC114">
            <v>4300</v>
          </cell>
          <cell r="AD114">
            <v>19000</v>
          </cell>
          <cell r="AE114">
            <v>651</v>
          </cell>
          <cell r="AF114">
            <v>16800</v>
          </cell>
          <cell r="AG114">
            <v>108.325</v>
          </cell>
          <cell r="AH114">
            <v>3400</v>
          </cell>
          <cell r="AI114">
            <v>300</v>
          </cell>
          <cell r="AJ114">
            <v>10240.675000000003</v>
          </cell>
          <cell r="AK114">
            <v>600</v>
          </cell>
          <cell r="AL114">
            <v>31900</v>
          </cell>
          <cell r="AM114">
            <v>300</v>
          </cell>
          <cell r="AN114">
            <v>400</v>
          </cell>
          <cell r="AO114">
            <v>0</v>
          </cell>
          <cell r="AP114">
            <v>103300</v>
          </cell>
          <cell r="AQ114">
            <v>0</v>
          </cell>
          <cell r="AR114">
            <v>100</v>
          </cell>
          <cell r="AS114">
            <v>1200</v>
          </cell>
          <cell r="AT114">
            <v>0</v>
          </cell>
          <cell r="AU114">
            <v>0</v>
          </cell>
          <cell r="AV114">
            <v>0</v>
          </cell>
          <cell r="AW114">
            <v>600</v>
          </cell>
          <cell r="AY114">
            <v>0</v>
          </cell>
          <cell r="AZ114">
            <v>0</v>
          </cell>
          <cell r="BC114">
            <v>1369489.4875</v>
          </cell>
        </row>
        <row r="115">
          <cell r="A115">
            <v>1947</v>
          </cell>
          <cell r="B115">
            <v>646300</v>
          </cell>
          <cell r="C115">
            <v>118</v>
          </cell>
          <cell r="D115">
            <v>100</v>
          </cell>
          <cell r="E115">
            <v>9.9499999999999993</v>
          </cell>
          <cell r="F115">
            <v>1100</v>
          </cell>
          <cell r="G115">
            <v>31600</v>
          </cell>
          <cell r="H115">
            <v>2500</v>
          </cell>
          <cell r="I115">
            <v>300</v>
          </cell>
          <cell r="J115">
            <v>400</v>
          </cell>
          <cell r="K115">
            <v>10</v>
          </cell>
          <cell r="L115">
            <v>2800</v>
          </cell>
          <cell r="M115">
            <v>7400</v>
          </cell>
          <cell r="N115">
            <v>7600</v>
          </cell>
          <cell r="O115">
            <v>85800</v>
          </cell>
          <cell r="P115">
            <v>50100</v>
          </cell>
          <cell r="Q115">
            <v>14992.375</v>
          </cell>
          <cell r="R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10700</v>
          </cell>
          <cell r="AA115">
            <v>15</v>
          </cell>
          <cell r="AB115">
            <v>1300</v>
          </cell>
          <cell r="AC115">
            <v>3000</v>
          </cell>
          <cell r="AD115">
            <v>8600</v>
          </cell>
          <cell r="AE115">
            <v>373</v>
          </cell>
          <cell r="AF115">
            <v>16000</v>
          </cell>
          <cell r="AG115">
            <v>132.60400000000001</v>
          </cell>
          <cell r="AH115">
            <v>2700</v>
          </cell>
          <cell r="AI115">
            <v>300</v>
          </cell>
          <cell r="AJ115">
            <v>12494.396000000001</v>
          </cell>
          <cell r="AK115">
            <v>1000</v>
          </cell>
          <cell r="AL115">
            <v>21700</v>
          </cell>
          <cell r="AM115">
            <v>300</v>
          </cell>
          <cell r="AN115">
            <v>300</v>
          </cell>
          <cell r="AO115">
            <v>0</v>
          </cell>
          <cell r="AP115">
            <v>100300</v>
          </cell>
          <cell r="AQ115">
            <v>0</v>
          </cell>
          <cell r="AR115">
            <v>300</v>
          </cell>
          <cell r="AS115">
            <v>300</v>
          </cell>
          <cell r="AT115">
            <v>60</v>
          </cell>
          <cell r="AU115">
            <v>0</v>
          </cell>
          <cell r="AV115">
            <v>0</v>
          </cell>
          <cell r="AW115">
            <v>300</v>
          </cell>
          <cell r="AY115">
            <v>0</v>
          </cell>
          <cell r="AZ115">
            <v>0</v>
          </cell>
          <cell r="BC115">
            <v>1045205.325</v>
          </cell>
        </row>
        <row r="116">
          <cell r="A116">
            <v>1948</v>
          </cell>
          <cell r="B116">
            <v>989400</v>
          </cell>
          <cell r="C116">
            <v>58.362499999999997</v>
          </cell>
          <cell r="D116">
            <v>100</v>
          </cell>
          <cell r="E116">
            <v>0.57000000000000006</v>
          </cell>
          <cell r="F116">
            <v>4000</v>
          </cell>
          <cell r="G116">
            <v>39200</v>
          </cell>
          <cell r="H116">
            <v>3900</v>
          </cell>
          <cell r="I116">
            <v>500</v>
          </cell>
          <cell r="J116">
            <v>2000</v>
          </cell>
          <cell r="K116">
            <v>200</v>
          </cell>
          <cell r="L116">
            <v>2500</v>
          </cell>
          <cell r="M116">
            <v>10700</v>
          </cell>
          <cell r="N116">
            <v>10100</v>
          </cell>
          <cell r="O116">
            <v>92300</v>
          </cell>
          <cell r="P116">
            <v>52900</v>
          </cell>
          <cell r="Q116">
            <v>26940.955000000075</v>
          </cell>
          <cell r="R116">
            <v>0</v>
          </cell>
          <cell r="U116">
            <v>0</v>
          </cell>
          <cell r="W116">
            <v>0</v>
          </cell>
          <cell r="X116">
            <v>0</v>
          </cell>
          <cell r="Z116">
            <v>100</v>
          </cell>
          <cell r="AA116">
            <v>86</v>
          </cell>
          <cell r="AB116">
            <v>1200</v>
          </cell>
          <cell r="AC116">
            <v>3000</v>
          </cell>
          <cell r="AD116">
            <v>11000</v>
          </cell>
          <cell r="AE116">
            <v>223</v>
          </cell>
          <cell r="AF116">
            <v>10700</v>
          </cell>
          <cell r="AG116">
            <v>53.869</v>
          </cell>
          <cell r="AH116">
            <v>100</v>
          </cell>
          <cell r="AI116">
            <v>200</v>
          </cell>
          <cell r="AJ116">
            <v>10723.131000000001</v>
          </cell>
          <cell r="AK116">
            <v>1100</v>
          </cell>
          <cell r="AL116">
            <v>15600</v>
          </cell>
          <cell r="AM116">
            <v>100</v>
          </cell>
          <cell r="AN116">
            <v>1000</v>
          </cell>
          <cell r="AO116">
            <v>0</v>
          </cell>
          <cell r="AP116">
            <v>83100</v>
          </cell>
          <cell r="AQ116">
            <v>100</v>
          </cell>
          <cell r="AR116">
            <v>200</v>
          </cell>
          <cell r="AS116">
            <v>300</v>
          </cell>
          <cell r="AT116">
            <v>120</v>
          </cell>
          <cell r="AU116">
            <v>0</v>
          </cell>
          <cell r="AV116">
            <v>300</v>
          </cell>
          <cell r="AW116">
            <v>100</v>
          </cell>
          <cell r="AY116">
            <v>0</v>
          </cell>
          <cell r="AZ116">
            <v>0</v>
          </cell>
          <cell r="BC116">
            <v>1390005.8875000002</v>
          </cell>
        </row>
        <row r="117">
          <cell r="A117">
            <v>1949</v>
          </cell>
          <cell r="B117">
            <v>1030300</v>
          </cell>
          <cell r="C117">
            <v>5323.8625000000002</v>
          </cell>
          <cell r="D117">
            <v>100</v>
          </cell>
          <cell r="E117">
            <v>26.669999999999998</v>
          </cell>
          <cell r="F117">
            <v>4300</v>
          </cell>
          <cell r="G117">
            <v>43700</v>
          </cell>
          <cell r="H117">
            <v>7600</v>
          </cell>
          <cell r="I117">
            <v>800</v>
          </cell>
          <cell r="J117">
            <v>11000</v>
          </cell>
          <cell r="K117">
            <v>200</v>
          </cell>
          <cell r="L117">
            <v>1800</v>
          </cell>
          <cell r="M117">
            <v>5500</v>
          </cell>
          <cell r="N117">
            <v>7000</v>
          </cell>
          <cell r="O117">
            <v>83000</v>
          </cell>
          <cell r="P117">
            <v>39800</v>
          </cell>
          <cell r="Q117">
            <v>23848.304999999935</v>
          </cell>
          <cell r="R117">
            <v>0</v>
          </cell>
          <cell r="U117">
            <v>0</v>
          </cell>
          <cell r="W117">
            <v>0</v>
          </cell>
          <cell r="X117">
            <v>0</v>
          </cell>
          <cell r="Z117">
            <v>766.66666666666663</v>
          </cell>
          <cell r="AA117">
            <v>199</v>
          </cell>
          <cell r="AB117">
            <v>1300</v>
          </cell>
          <cell r="AC117">
            <v>3300</v>
          </cell>
          <cell r="AD117">
            <v>12000</v>
          </cell>
          <cell r="AE117">
            <v>22</v>
          </cell>
          <cell r="AF117">
            <v>3200</v>
          </cell>
          <cell r="AG117">
            <v>3.6999999999999998E-2</v>
          </cell>
          <cell r="AH117">
            <v>200</v>
          </cell>
          <cell r="AI117">
            <v>100</v>
          </cell>
          <cell r="AJ117">
            <v>13177.963</v>
          </cell>
          <cell r="AK117">
            <v>2050</v>
          </cell>
          <cell r="AL117">
            <v>19400</v>
          </cell>
          <cell r="AM117">
            <v>100</v>
          </cell>
          <cell r="AN117">
            <v>400</v>
          </cell>
          <cell r="AO117">
            <v>0</v>
          </cell>
          <cell r="AP117">
            <v>87000</v>
          </cell>
          <cell r="AQ117">
            <v>1500</v>
          </cell>
          <cell r="AR117">
            <v>300</v>
          </cell>
          <cell r="AS117">
            <v>800</v>
          </cell>
          <cell r="AT117">
            <v>180</v>
          </cell>
          <cell r="AU117">
            <v>0</v>
          </cell>
          <cell r="AV117">
            <v>300</v>
          </cell>
          <cell r="AW117">
            <v>100</v>
          </cell>
          <cell r="AY117">
            <v>0</v>
          </cell>
          <cell r="AZ117">
            <v>0</v>
          </cell>
          <cell r="BC117">
            <v>1424194.5041666669</v>
          </cell>
        </row>
        <row r="118">
          <cell r="A118">
            <v>1950</v>
          </cell>
          <cell r="B118">
            <v>1203400</v>
          </cell>
          <cell r="C118">
            <v>3961.1374999999998</v>
          </cell>
          <cell r="D118">
            <v>100</v>
          </cell>
          <cell r="E118">
            <v>25.18</v>
          </cell>
          <cell r="F118">
            <v>5200</v>
          </cell>
          <cell r="G118">
            <v>46700</v>
          </cell>
          <cell r="H118">
            <v>5800</v>
          </cell>
          <cell r="I118">
            <v>1100</v>
          </cell>
          <cell r="J118">
            <v>86384</v>
          </cell>
          <cell r="K118">
            <v>200</v>
          </cell>
          <cell r="L118">
            <v>2400</v>
          </cell>
          <cell r="M118">
            <v>5400</v>
          </cell>
          <cell r="N118">
            <v>7700</v>
          </cell>
          <cell r="O118">
            <v>95100</v>
          </cell>
          <cell r="P118">
            <v>42500</v>
          </cell>
          <cell r="Q118">
            <v>26612.795000000158</v>
          </cell>
          <cell r="R118">
            <v>0</v>
          </cell>
          <cell r="U118">
            <v>0</v>
          </cell>
          <cell r="W118">
            <v>0</v>
          </cell>
          <cell r="X118">
            <v>0</v>
          </cell>
          <cell r="Z118">
            <v>1433.3333333333333</v>
          </cell>
          <cell r="AA118">
            <v>120</v>
          </cell>
          <cell r="AB118">
            <v>1700</v>
          </cell>
          <cell r="AC118">
            <v>3600</v>
          </cell>
          <cell r="AD118">
            <v>17600</v>
          </cell>
          <cell r="AE118">
            <v>129</v>
          </cell>
          <cell r="AF118">
            <v>4400</v>
          </cell>
          <cell r="AG118">
            <v>4.8000000000000001E-2</v>
          </cell>
          <cell r="AH118">
            <v>600</v>
          </cell>
          <cell r="AI118">
            <v>400</v>
          </cell>
          <cell r="AJ118">
            <v>14770.952000000001</v>
          </cell>
          <cell r="AK118">
            <v>3100</v>
          </cell>
          <cell r="AL118">
            <v>11600</v>
          </cell>
          <cell r="AM118">
            <v>100</v>
          </cell>
          <cell r="AN118">
            <v>500</v>
          </cell>
          <cell r="AO118">
            <v>0</v>
          </cell>
          <cell r="AP118">
            <v>125000</v>
          </cell>
          <cell r="AQ118">
            <v>500</v>
          </cell>
          <cell r="AR118">
            <v>400</v>
          </cell>
          <cell r="AS118">
            <v>600</v>
          </cell>
          <cell r="AT118">
            <v>240</v>
          </cell>
          <cell r="AU118">
            <v>0</v>
          </cell>
          <cell r="AV118">
            <v>400</v>
          </cell>
          <cell r="AW118">
            <v>100</v>
          </cell>
          <cell r="AY118">
            <v>0</v>
          </cell>
          <cell r="AZ118">
            <v>0</v>
          </cell>
          <cell r="BC118">
            <v>1739476.4458333333</v>
          </cell>
        </row>
        <row r="119">
          <cell r="A119">
            <v>1951</v>
          </cell>
          <cell r="B119">
            <v>1009900</v>
          </cell>
          <cell r="C119">
            <v>5888.8890000000001</v>
          </cell>
          <cell r="D119">
            <v>100</v>
          </cell>
          <cell r="E119">
            <v>18.77</v>
          </cell>
          <cell r="F119">
            <v>3500</v>
          </cell>
          <cell r="G119">
            <v>47500</v>
          </cell>
          <cell r="H119">
            <v>7800</v>
          </cell>
          <cell r="I119">
            <v>3000</v>
          </cell>
          <cell r="J119">
            <v>118576</v>
          </cell>
          <cell r="K119">
            <v>300</v>
          </cell>
          <cell r="L119">
            <v>2800</v>
          </cell>
          <cell r="M119">
            <v>6500</v>
          </cell>
          <cell r="N119">
            <v>8800</v>
          </cell>
          <cell r="O119">
            <v>98900</v>
          </cell>
          <cell r="P119">
            <v>53300</v>
          </cell>
          <cell r="Q119">
            <v>26981.229999999981</v>
          </cell>
          <cell r="R119">
            <v>0</v>
          </cell>
          <cell r="U119">
            <v>100</v>
          </cell>
          <cell r="W119">
            <v>668</v>
          </cell>
          <cell r="X119">
            <v>4475</v>
          </cell>
          <cell r="Z119">
            <v>2100</v>
          </cell>
          <cell r="AA119">
            <v>208</v>
          </cell>
          <cell r="AB119">
            <v>1300</v>
          </cell>
          <cell r="AC119">
            <v>4300</v>
          </cell>
          <cell r="AD119">
            <v>19800</v>
          </cell>
          <cell r="AE119">
            <v>282</v>
          </cell>
          <cell r="AF119">
            <v>9900</v>
          </cell>
          <cell r="AG119">
            <v>0</v>
          </cell>
          <cell r="AH119">
            <v>3200</v>
          </cell>
          <cell r="AI119">
            <v>700</v>
          </cell>
          <cell r="AJ119">
            <v>20318</v>
          </cell>
          <cell r="AK119">
            <v>25300</v>
          </cell>
          <cell r="AL119">
            <v>4200</v>
          </cell>
          <cell r="AM119">
            <v>100</v>
          </cell>
          <cell r="AN119">
            <v>6200</v>
          </cell>
          <cell r="AO119">
            <v>0</v>
          </cell>
          <cell r="AP119">
            <v>163800</v>
          </cell>
          <cell r="AQ119">
            <v>0</v>
          </cell>
          <cell r="AR119">
            <v>500</v>
          </cell>
          <cell r="AS119">
            <v>500</v>
          </cell>
          <cell r="AT119">
            <v>300</v>
          </cell>
          <cell r="AU119">
            <v>0</v>
          </cell>
          <cell r="AV119">
            <v>200</v>
          </cell>
          <cell r="AW119">
            <v>100</v>
          </cell>
          <cell r="AY119">
            <v>0</v>
          </cell>
          <cell r="AZ119">
            <v>0</v>
          </cell>
          <cell r="BC119">
            <v>1684915.889</v>
          </cell>
        </row>
        <row r="120">
          <cell r="A120">
            <v>1952</v>
          </cell>
          <cell r="B120">
            <v>1175800</v>
          </cell>
          <cell r="C120">
            <v>4965.5889999999999</v>
          </cell>
          <cell r="D120">
            <v>100</v>
          </cell>
          <cell r="E120">
            <v>25.65</v>
          </cell>
          <cell r="F120">
            <v>5700</v>
          </cell>
          <cell r="G120">
            <v>49800</v>
          </cell>
          <cell r="H120">
            <v>6000</v>
          </cell>
          <cell r="I120">
            <v>3600</v>
          </cell>
          <cell r="J120">
            <v>131700</v>
          </cell>
          <cell r="K120">
            <v>300</v>
          </cell>
          <cell r="L120">
            <v>2200</v>
          </cell>
          <cell r="M120">
            <v>5900</v>
          </cell>
          <cell r="N120">
            <v>11400</v>
          </cell>
          <cell r="O120">
            <v>97500</v>
          </cell>
          <cell r="P120">
            <v>41500</v>
          </cell>
          <cell r="Q120">
            <v>18274.350000000093</v>
          </cell>
          <cell r="R120">
            <v>0</v>
          </cell>
          <cell r="U120">
            <v>600</v>
          </cell>
          <cell r="W120">
            <v>1336</v>
          </cell>
          <cell r="X120">
            <v>8950</v>
          </cell>
          <cell r="Z120">
            <v>100</v>
          </cell>
          <cell r="AA120">
            <v>363</v>
          </cell>
          <cell r="AB120">
            <v>1200</v>
          </cell>
          <cell r="AC120">
            <v>4900</v>
          </cell>
          <cell r="AD120">
            <v>20200</v>
          </cell>
          <cell r="AE120">
            <v>33</v>
          </cell>
          <cell r="AF120">
            <v>4900</v>
          </cell>
          <cell r="AG120">
            <v>0</v>
          </cell>
          <cell r="AH120">
            <v>1300</v>
          </cell>
          <cell r="AI120">
            <v>400</v>
          </cell>
          <cell r="AJ120">
            <v>10367</v>
          </cell>
          <cell r="AK120">
            <v>43600</v>
          </cell>
          <cell r="AL120">
            <v>8500</v>
          </cell>
          <cell r="AM120">
            <v>100</v>
          </cell>
          <cell r="AN120">
            <v>600</v>
          </cell>
          <cell r="AO120">
            <v>0</v>
          </cell>
          <cell r="AP120">
            <v>195400</v>
          </cell>
          <cell r="AQ120">
            <v>0</v>
          </cell>
          <cell r="AR120">
            <v>400</v>
          </cell>
          <cell r="AS120">
            <v>800</v>
          </cell>
          <cell r="AT120">
            <v>400</v>
          </cell>
          <cell r="AU120">
            <v>0</v>
          </cell>
          <cell r="AV120">
            <v>600</v>
          </cell>
          <cell r="AW120">
            <v>100</v>
          </cell>
          <cell r="AY120">
            <v>0</v>
          </cell>
          <cell r="AZ120">
            <v>0</v>
          </cell>
          <cell r="BC120">
            <v>1886814.5889999999</v>
          </cell>
        </row>
        <row r="121">
          <cell r="A121">
            <v>1953</v>
          </cell>
          <cell r="B121">
            <v>1182500</v>
          </cell>
          <cell r="C121">
            <v>5012.7039999999997</v>
          </cell>
          <cell r="D121">
            <v>100</v>
          </cell>
          <cell r="E121">
            <v>129.53</v>
          </cell>
          <cell r="F121">
            <v>7800</v>
          </cell>
          <cell r="G121">
            <v>48300</v>
          </cell>
          <cell r="H121">
            <v>8900</v>
          </cell>
          <cell r="I121">
            <v>3500</v>
          </cell>
          <cell r="J121">
            <v>162300</v>
          </cell>
          <cell r="K121">
            <v>300</v>
          </cell>
          <cell r="L121">
            <v>1900</v>
          </cell>
          <cell r="M121">
            <v>7000</v>
          </cell>
          <cell r="N121">
            <v>12600</v>
          </cell>
          <cell r="O121">
            <v>96400</v>
          </cell>
          <cell r="P121">
            <v>47400</v>
          </cell>
          <cell r="Q121">
            <v>3470.4699999999721</v>
          </cell>
          <cell r="R121">
            <v>0</v>
          </cell>
          <cell r="U121">
            <v>1100</v>
          </cell>
          <cell r="W121">
            <v>2004</v>
          </cell>
          <cell r="X121">
            <v>13425</v>
          </cell>
          <cell r="Z121">
            <v>1300</v>
          </cell>
          <cell r="AA121">
            <v>35</v>
          </cell>
          <cell r="AB121">
            <v>900</v>
          </cell>
          <cell r="AC121">
            <v>5600</v>
          </cell>
          <cell r="AD121">
            <v>22600</v>
          </cell>
          <cell r="AE121">
            <v>16</v>
          </cell>
          <cell r="AF121">
            <v>2800</v>
          </cell>
          <cell r="AG121">
            <v>0</v>
          </cell>
          <cell r="AH121">
            <v>1400</v>
          </cell>
          <cell r="AI121">
            <v>200</v>
          </cell>
          <cell r="AJ121">
            <v>22384</v>
          </cell>
          <cell r="AK121">
            <v>47200</v>
          </cell>
          <cell r="AL121">
            <v>3700</v>
          </cell>
          <cell r="AM121">
            <v>200</v>
          </cell>
          <cell r="AN121">
            <v>300</v>
          </cell>
          <cell r="AO121">
            <v>0</v>
          </cell>
          <cell r="AP121">
            <v>233700</v>
          </cell>
          <cell r="AQ121">
            <v>0</v>
          </cell>
          <cell r="AR121">
            <v>300</v>
          </cell>
          <cell r="AS121">
            <v>200</v>
          </cell>
          <cell r="AT121">
            <v>700</v>
          </cell>
          <cell r="AU121">
            <v>0</v>
          </cell>
          <cell r="AV121">
            <v>600</v>
          </cell>
          <cell r="AW121">
            <v>100</v>
          </cell>
          <cell r="AY121">
            <v>0</v>
          </cell>
          <cell r="AZ121">
            <v>0</v>
          </cell>
          <cell r="BC121">
            <v>1973376.7039999999</v>
          </cell>
        </row>
        <row r="122">
          <cell r="A122">
            <v>1954</v>
          </cell>
          <cell r="B122">
            <v>1526400</v>
          </cell>
          <cell r="C122">
            <v>5184.7</v>
          </cell>
          <cell r="D122">
            <v>100</v>
          </cell>
          <cell r="E122">
            <v>47.489999999999995</v>
          </cell>
          <cell r="F122">
            <v>9000</v>
          </cell>
          <cell r="G122">
            <v>54300</v>
          </cell>
          <cell r="H122">
            <v>10300</v>
          </cell>
          <cell r="I122">
            <v>4800</v>
          </cell>
          <cell r="J122">
            <v>200900</v>
          </cell>
          <cell r="K122">
            <v>100</v>
          </cell>
          <cell r="L122">
            <v>2300</v>
          </cell>
          <cell r="M122">
            <v>10100</v>
          </cell>
          <cell r="N122">
            <v>15200</v>
          </cell>
          <cell r="O122">
            <v>104200</v>
          </cell>
          <cell r="P122">
            <v>54600</v>
          </cell>
          <cell r="Q122">
            <v>6252.5100000000093</v>
          </cell>
          <cell r="R122">
            <v>0</v>
          </cell>
          <cell r="U122">
            <v>9000</v>
          </cell>
          <cell r="W122">
            <v>2672</v>
          </cell>
          <cell r="X122">
            <v>17900</v>
          </cell>
          <cell r="Z122">
            <v>7200</v>
          </cell>
          <cell r="AA122">
            <v>184</v>
          </cell>
          <cell r="AB122">
            <v>500</v>
          </cell>
          <cell r="AC122">
            <v>6100</v>
          </cell>
          <cell r="AD122">
            <v>24000</v>
          </cell>
          <cell r="AE122">
            <v>11</v>
          </cell>
          <cell r="AF122">
            <v>3500</v>
          </cell>
          <cell r="AG122">
            <v>92</v>
          </cell>
          <cell r="AH122">
            <v>1000</v>
          </cell>
          <cell r="AI122">
            <v>100</v>
          </cell>
          <cell r="AJ122">
            <v>23197</v>
          </cell>
          <cell r="AK122">
            <v>7180</v>
          </cell>
          <cell r="AL122">
            <v>2800</v>
          </cell>
          <cell r="AM122">
            <v>200</v>
          </cell>
          <cell r="AN122">
            <v>100</v>
          </cell>
          <cell r="AO122">
            <v>0</v>
          </cell>
          <cell r="AP122">
            <v>285900</v>
          </cell>
          <cell r="AQ122">
            <v>0</v>
          </cell>
          <cell r="AR122">
            <v>200</v>
          </cell>
          <cell r="AS122">
            <v>200</v>
          </cell>
          <cell r="AT122">
            <v>200</v>
          </cell>
          <cell r="AU122">
            <v>0</v>
          </cell>
          <cell r="AV122">
            <v>600</v>
          </cell>
          <cell r="AW122">
            <v>100</v>
          </cell>
          <cell r="AY122">
            <v>0</v>
          </cell>
          <cell r="AZ122">
            <v>0</v>
          </cell>
          <cell r="BC122">
            <v>2415320.7000000002</v>
          </cell>
        </row>
        <row r="123">
          <cell r="A123">
            <v>1955</v>
          </cell>
          <cell r="B123">
            <v>1867700</v>
          </cell>
          <cell r="C123">
            <v>5137.4160000000002</v>
          </cell>
          <cell r="D123">
            <v>100</v>
          </cell>
          <cell r="E123">
            <v>36.476999999999997</v>
          </cell>
          <cell r="F123">
            <v>8900</v>
          </cell>
          <cell r="G123">
            <v>56000</v>
          </cell>
          <cell r="H123">
            <v>9700</v>
          </cell>
          <cell r="I123">
            <v>900</v>
          </cell>
          <cell r="J123">
            <v>265900</v>
          </cell>
          <cell r="K123">
            <v>0</v>
          </cell>
          <cell r="L123">
            <v>2600</v>
          </cell>
          <cell r="M123">
            <v>12500</v>
          </cell>
          <cell r="N123">
            <v>17900</v>
          </cell>
          <cell r="O123">
            <v>106100</v>
          </cell>
          <cell r="P123">
            <v>61800</v>
          </cell>
          <cell r="Q123">
            <v>5100</v>
          </cell>
          <cell r="R123">
            <v>0</v>
          </cell>
          <cell r="U123">
            <v>9300</v>
          </cell>
          <cell r="W123">
            <v>4800</v>
          </cell>
          <cell r="X123">
            <v>22375</v>
          </cell>
          <cell r="Z123">
            <v>18600</v>
          </cell>
          <cell r="AA123">
            <v>242</v>
          </cell>
          <cell r="AB123">
            <v>1100</v>
          </cell>
          <cell r="AC123">
            <v>6200</v>
          </cell>
          <cell r="AD123">
            <v>26900</v>
          </cell>
          <cell r="AE123">
            <v>14</v>
          </cell>
          <cell r="AF123">
            <v>1800</v>
          </cell>
          <cell r="AG123">
            <v>108.824</v>
          </cell>
          <cell r="AH123">
            <v>800</v>
          </cell>
          <cell r="AI123">
            <v>100</v>
          </cell>
          <cell r="AJ123">
            <v>24077.175999999999</v>
          </cell>
          <cell r="AK123">
            <v>10160</v>
          </cell>
          <cell r="AL123">
            <v>2900</v>
          </cell>
          <cell r="AM123">
            <v>300</v>
          </cell>
          <cell r="AN123">
            <v>700</v>
          </cell>
          <cell r="AO123">
            <v>0</v>
          </cell>
          <cell r="AP123">
            <v>215940</v>
          </cell>
          <cell r="AQ123">
            <v>0</v>
          </cell>
          <cell r="AR123">
            <v>250</v>
          </cell>
          <cell r="AS123">
            <v>200</v>
          </cell>
          <cell r="AT123">
            <v>100</v>
          </cell>
          <cell r="AU123">
            <v>0</v>
          </cell>
          <cell r="AV123">
            <v>600</v>
          </cell>
          <cell r="AW123">
            <v>100</v>
          </cell>
          <cell r="AY123">
            <v>0</v>
          </cell>
          <cell r="AZ123">
            <v>0</v>
          </cell>
          <cell r="BC123">
            <v>2778390.8930000002</v>
          </cell>
        </row>
        <row r="124">
          <cell r="A124">
            <v>1956</v>
          </cell>
          <cell r="B124">
            <v>1453900</v>
          </cell>
          <cell r="C124">
            <v>6024.2</v>
          </cell>
          <cell r="D124">
            <v>100</v>
          </cell>
          <cell r="E124">
            <v>51.311</v>
          </cell>
          <cell r="F124">
            <v>16900</v>
          </cell>
          <cell r="G124">
            <v>61300</v>
          </cell>
          <cell r="H124">
            <v>9200</v>
          </cell>
          <cell r="I124">
            <v>6200</v>
          </cell>
          <cell r="J124">
            <v>375900</v>
          </cell>
          <cell r="K124">
            <v>0</v>
          </cell>
          <cell r="L124">
            <v>2700</v>
          </cell>
          <cell r="M124">
            <v>16300</v>
          </cell>
          <cell r="N124">
            <v>14400</v>
          </cell>
          <cell r="O124">
            <v>113800</v>
          </cell>
          <cell r="P124">
            <v>65300</v>
          </cell>
          <cell r="Q124">
            <v>5200</v>
          </cell>
          <cell r="R124">
            <v>0</v>
          </cell>
          <cell r="U124">
            <v>1000</v>
          </cell>
          <cell r="W124">
            <v>700</v>
          </cell>
          <cell r="X124">
            <v>26850</v>
          </cell>
          <cell r="Z124">
            <v>14900</v>
          </cell>
          <cell r="AA124">
            <v>221</v>
          </cell>
          <cell r="AB124">
            <v>1100</v>
          </cell>
          <cell r="AC124">
            <v>7100</v>
          </cell>
          <cell r="AD124">
            <v>29400</v>
          </cell>
          <cell r="AE124">
            <v>16</v>
          </cell>
          <cell r="AF124">
            <v>2100</v>
          </cell>
          <cell r="AG124">
            <v>93.483000000000004</v>
          </cell>
          <cell r="AH124">
            <v>2300</v>
          </cell>
          <cell r="AI124">
            <v>200</v>
          </cell>
          <cell r="AJ124">
            <v>25290.517</v>
          </cell>
          <cell r="AK124">
            <v>65000</v>
          </cell>
          <cell r="AL124">
            <v>2400</v>
          </cell>
          <cell r="AM124">
            <v>300</v>
          </cell>
          <cell r="AN124">
            <v>5000</v>
          </cell>
          <cell r="AO124">
            <v>0</v>
          </cell>
          <cell r="AP124">
            <v>264300</v>
          </cell>
          <cell r="AQ124">
            <v>0</v>
          </cell>
          <cell r="AR124">
            <v>300</v>
          </cell>
          <cell r="AS124">
            <v>200</v>
          </cell>
          <cell r="AT124">
            <v>100</v>
          </cell>
          <cell r="AU124">
            <v>0</v>
          </cell>
          <cell r="AV124">
            <v>600</v>
          </cell>
          <cell r="AW124">
            <v>200</v>
          </cell>
          <cell r="AY124">
            <v>0</v>
          </cell>
          <cell r="AZ124">
            <v>100</v>
          </cell>
          <cell r="BC124">
            <v>2604246.5109999999</v>
          </cell>
        </row>
        <row r="125">
          <cell r="A125">
            <v>1957</v>
          </cell>
          <cell r="B125">
            <v>1847600</v>
          </cell>
          <cell r="C125">
            <v>6044.3</v>
          </cell>
          <cell r="D125">
            <v>100</v>
          </cell>
          <cell r="E125">
            <v>59.702999999999996</v>
          </cell>
          <cell r="F125">
            <v>37200</v>
          </cell>
          <cell r="G125">
            <v>66000</v>
          </cell>
          <cell r="H125">
            <v>10000</v>
          </cell>
          <cell r="I125">
            <v>5700</v>
          </cell>
          <cell r="J125">
            <v>325000</v>
          </cell>
          <cell r="K125">
            <v>0</v>
          </cell>
          <cell r="L125">
            <v>2600</v>
          </cell>
          <cell r="M125">
            <v>17000</v>
          </cell>
          <cell r="N125">
            <v>20900</v>
          </cell>
          <cell r="O125">
            <v>136300</v>
          </cell>
          <cell r="P125">
            <v>73400</v>
          </cell>
          <cell r="Q125">
            <v>6300</v>
          </cell>
          <cell r="R125">
            <v>0</v>
          </cell>
          <cell r="U125">
            <v>1400</v>
          </cell>
          <cell r="W125">
            <v>100</v>
          </cell>
          <cell r="X125">
            <v>31325</v>
          </cell>
          <cell r="Z125">
            <v>24800</v>
          </cell>
          <cell r="AA125">
            <v>152</v>
          </cell>
          <cell r="AB125">
            <v>1300</v>
          </cell>
          <cell r="AC125">
            <v>7700</v>
          </cell>
          <cell r="AD125">
            <v>31900</v>
          </cell>
          <cell r="AE125">
            <v>46</v>
          </cell>
          <cell r="AF125">
            <v>1500</v>
          </cell>
          <cell r="AG125">
            <v>0</v>
          </cell>
          <cell r="AH125">
            <v>1000</v>
          </cell>
          <cell r="AI125">
            <v>100</v>
          </cell>
          <cell r="AJ125">
            <v>22754</v>
          </cell>
          <cell r="AK125">
            <v>9100</v>
          </cell>
          <cell r="AL125">
            <v>1600</v>
          </cell>
          <cell r="AM125">
            <v>300</v>
          </cell>
          <cell r="AN125">
            <v>500</v>
          </cell>
          <cell r="AO125">
            <v>0</v>
          </cell>
          <cell r="AP125">
            <v>241500</v>
          </cell>
          <cell r="AQ125">
            <v>0</v>
          </cell>
          <cell r="AR125">
            <v>500</v>
          </cell>
          <cell r="AS125">
            <v>100</v>
          </cell>
          <cell r="AT125">
            <v>200</v>
          </cell>
          <cell r="AU125">
            <v>0</v>
          </cell>
          <cell r="AV125">
            <v>600</v>
          </cell>
          <cell r="AW125">
            <v>200</v>
          </cell>
          <cell r="AY125">
            <v>0</v>
          </cell>
          <cell r="AZ125">
            <v>100</v>
          </cell>
          <cell r="BC125">
            <v>2942581.003</v>
          </cell>
        </row>
        <row r="126">
          <cell r="A126">
            <v>1958</v>
          </cell>
          <cell r="B126">
            <v>1993100</v>
          </cell>
          <cell r="C126">
            <v>4743.6000000000004</v>
          </cell>
          <cell r="D126">
            <v>100</v>
          </cell>
          <cell r="E126">
            <v>80.570000000000007</v>
          </cell>
          <cell r="F126">
            <v>17100</v>
          </cell>
          <cell r="G126">
            <v>58700</v>
          </cell>
          <cell r="H126">
            <v>10800</v>
          </cell>
          <cell r="I126">
            <v>2400</v>
          </cell>
          <cell r="J126">
            <v>363200</v>
          </cell>
          <cell r="K126">
            <v>0</v>
          </cell>
          <cell r="L126">
            <v>2500</v>
          </cell>
          <cell r="M126">
            <v>16600</v>
          </cell>
          <cell r="N126">
            <v>21400</v>
          </cell>
          <cell r="O126">
            <v>139400</v>
          </cell>
          <cell r="P126">
            <v>69800</v>
          </cell>
          <cell r="Q126">
            <v>5800</v>
          </cell>
          <cell r="R126">
            <v>0</v>
          </cell>
          <cell r="U126">
            <v>10700</v>
          </cell>
          <cell r="W126">
            <v>0</v>
          </cell>
          <cell r="X126">
            <v>35800</v>
          </cell>
          <cell r="Z126">
            <v>44100</v>
          </cell>
          <cell r="AA126">
            <v>223</v>
          </cell>
          <cell r="AB126">
            <v>700</v>
          </cell>
          <cell r="AC126">
            <v>8800</v>
          </cell>
          <cell r="AD126">
            <v>33900</v>
          </cell>
          <cell r="AE126">
            <v>6948</v>
          </cell>
          <cell r="AF126">
            <v>1400</v>
          </cell>
          <cell r="AG126">
            <v>0</v>
          </cell>
          <cell r="AH126">
            <v>700</v>
          </cell>
          <cell r="AI126">
            <v>0</v>
          </cell>
          <cell r="AJ126">
            <v>21252</v>
          </cell>
          <cell r="AK126">
            <v>4500</v>
          </cell>
          <cell r="AL126">
            <v>1500</v>
          </cell>
          <cell r="AM126">
            <v>400</v>
          </cell>
          <cell r="AN126">
            <v>500</v>
          </cell>
          <cell r="AO126">
            <v>0</v>
          </cell>
          <cell r="AP126">
            <v>194100</v>
          </cell>
          <cell r="AQ126">
            <v>0</v>
          </cell>
          <cell r="AR126">
            <v>300</v>
          </cell>
          <cell r="AS126">
            <v>800</v>
          </cell>
          <cell r="AT126">
            <v>200</v>
          </cell>
          <cell r="AU126">
            <v>0</v>
          </cell>
          <cell r="AV126">
            <v>600</v>
          </cell>
          <cell r="AW126">
            <v>100</v>
          </cell>
          <cell r="AY126">
            <v>0</v>
          </cell>
          <cell r="AZ126">
            <v>100</v>
          </cell>
          <cell r="BC126">
            <v>3082047.17</v>
          </cell>
        </row>
        <row r="127">
          <cell r="A127">
            <v>1959</v>
          </cell>
          <cell r="B127">
            <v>1546000</v>
          </cell>
          <cell r="C127">
            <v>4355.5</v>
          </cell>
          <cell r="D127">
            <v>100</v>
          </cell>
          <cell r="E127">
            <v>32.445</v>
          </cell>
          <cell r="F127">
            <v>14700</v>
          </cell>
          <cell r="G127">
            <v>61300</v>
          </cell>
          <cell r="H127">
            <v>11300</v>
          </cell>
          <cell r="I127">
            <v>2200</v>
          </cell>
          <cell r="J127">
            <v>380100</v>
          </cell>
          <cell r="K127">
            <v>100</v>
          </cell>
          <cell r="L127">
            <v>1800</v>
          </cell>
          <cell r="M127">
            <v>18700</v>
          </cell>
          <cell r="N127">
            <v>24300</v>
          </cell>
          <cell r="O127">
            <v>117300</v>
          </cell>
          <cell r="P127">
            <v>80600</v>
          </cell>
          <cell r="Q127">
            <v>4900</v>
          </cell>
          <cell r="R127">
            <v>0</v>
          </cell>
          <cell r="U127">
            <v>100</v>
          </cell>
          <cell r="W127">
            <v>0</v>
          </cell>
          <cell r="X127">
            <v>33900</v>
          </cell>
          <cell r="Z127">
            <v>43700</v>
          </cell>
          <cell r="AA127">
            <v>236</v>
          </cell>
          <cell r="AB127">
            <v>600</v>
          </cell>
          <cell r="AC127">
            <v>8900</v>
          </cell>
          <cell r="AD127">
            <v>37100</v>
          </cell>
          <cell r="AE127">
            <v>1764</v>
          </cell>
          <cell r="AF127">
            <v>1700</v>
          </cell>
          <cell r="AG127">
            <v>53.377000000000002</v>
          </cell>
          <cell r="AH127">
            <v>500</v>
          </cell>
          <cell r="AI127">
            <v>0</v>
          </cell>
          <cell r="AJ127">
            <v>18882.623</v>
          </cell>
          <cell r="AK127">
            <v>22500</v>
          </cell>
          <cell r="AL127">
            <v>100</v>
          </cell>
          <cell r="AM127">
            <v>400</v>
          </cell>
          <cell r="AN127">
            <v>400</v>
          </cell>
          <cell r="AO127">
            <v>0</v>
          </cell>
          <cell r="AP127">
            <v>197300</v>
          </cell>
          <cell r="AQ127">
            <v>0</v>
          </cell>
          <cell r="AR127">
            <v>400</v>
          </cell>
          <cell r="AS127">
            <v>700</v>
          </cell>
          <cell r="AT127">
            <v>200</v>
          </cell>
          <cell r="AU127">
            <v>0</v>
          </cell>
          <cell r="AV127">
            <v>700</v>
          </cell>
          <cell r="AW127">
            <v>200</v>
          </cell>
          <cell r="AY127">
            <v>0</v>
          </cell>
          <cell r="AZ127">
            <v>300</v>
          </cell>
          <cell r="BC127">
            <v>2644923.9450000003</v>
          </cell>
        </row>
        <row r="128">
          <cell r="A128">
            <v>1960</v>
          </cell>
          <cell r="B128">
            <v>1671100</v>
          </cell>
          <cell r="C128">
            <v>4567.3</v>
          </cell>
          <cell r="D128">
            <v>100</v>
          </cell>
          <cell r="E128">
            <v>66.790999999999997</v>
          </cell>
          <cell r="F128">
            <v>43600</v>
          </cell>
          <cell r="G128">
            <v>68900</v>
          </cell>
          <cell r="H128">
            <v>12400</v>
          </cell>
          <cell r="I128">
            <v>2900</v>
          </cell>
          <cell r="J128">
            <v>485100</v>
          </cell>
          <cell r="K128">
            <v>0</v>
          </cell>
          <cell r="L128">
            <v>2700</v>
          </cell>
          <cell r="M128">
            <v>22600</v>
          </cell>
          <cell r="N128">
            <v>26600</v>
          </cell>
          <cell r="O128">
            <v>124000</v>
          </cell>
          <cell r="P128">
            <v>95900</v>
          </cell>
          <cell r="Q128">
            <v>5200</v>
          </cell>
          <cell r="R128">
            <v>0</v>
          </cell>
          <cell r="U128">
            <v>13500</v>
          </cell>
          <cell r="W128">
            <v>0</v>
          </cell>
          <cell r="X128">
            <v>56700</v>
          </cell>
          <cell r="Z128">
            <v>54900</v>
          </cell>
          <cell r="AA128">
            <v>273</v>
          </cell>
          <cell r="AB128">
            <v>1000</v>
          </cell>
          <cell r="AC128">
            <v>9500</v>
          </cell>
          <cell r="AD128">
            <v>40200</v>
          </cell>
          <cell r="AE128">
            <v>50</v>
          </cell>
          <cell r="AF128">
            <v>1800</v>
          </cell>
          <cell r="AG128">
            <v>0</v>
          </cell>
          <cell r="AH128">
            <v>800</v>
          </cell>
          <cell r="AI128">
            <v>100</v>
          </cell>
          <cell r="AJ128">
            <v>7850</v>
          </cell>
          <cell r="AK128">
            <v>40900</v>
          </cell>
          <cell r="AL128">
            <v>0</v>
          </cell>
          <cell r="AM128">
            <v>300</v>
          </cell>
          <cell r="AN128">
            <v>300</v>
          </cell>
          <cell r="AO128">
            <v>0</v>
          </cell>
          <cell r="AP128">
            <v>221000</v>
          </cell>
          <cell r="AQ128">
            <v>0</v>
          </cell>
          <cell r="AR128">
            <v>400</v>
          </cell>
          <cell r="AS128">
            <v>700</v>
          </cell>
          <cell r="AT128">
            <v>400</v>
          </cell>
          <cell r="AU128">
            <v>0</v>
          </cell>
          <cell r="AV128">
            <v>700</v>
          </cell>
          <cell r="AW128">
            <v>100</v>
          </cell>
          <cell r="AY128">
            <v>0</v>
          </cell>
          <cell r="AZ128">
            <v>100</v>
          </cell>
          <cell r="BC128">
            <v>3024707.091</v>
          </cell>
        </row>
        <row r="129">
          <cell r="A129">
            <v>1961</v>
          </cell>
          <cell r="B129">
            <v>1493984</v>
          </cell>
          <cell r="C129">
            <v>4936.7</v>
          </cell>
          <cell r="D129">
            <v>93</v>
          </cell>
          <cell r="E129">
            <v>92.094000000000008</v>
          </cell>
          <cell r="F129">
            <v>50679</v>
          </cell>
          <cell r="G129">
            <v>70941</v>
          </cell>
          <cell r="H129">
            <v>12403</v>
          </cell>
          <cell r="I129">
            <v>3350</v>
          </cell>
          <cell r="J129">
            <v>399787</v>
          </cell>
          <cell r="K129">
            <v>52</v>
          </cell>
          <cell r="L129">
            <v>3170</v>
          </cell>
          <cell r="M129">
            <v>27257</v>
          </cell>
          <cell r="N129">
            <v>27483</v>
          </cell>
          <cell r="O129">
            <v>128117</v>
          </cell>
          <cell r="P129">
            <v>100307</v>
          </cell>
          <cell r="Q129">
            <v>4624</v>
          </cell>
          <cell r="R129">
            <v>0</v>
          </cell>
          <cell r="U129">
            <v>29135</v>
          </cell>
          <cell r="V129">
            <v>0</v>
          </cell>
          <cell r="W129">
            <v>1930</v>
          </cell>
          <cell r="X129">
            <v>57100</v>
          </cell>
          <cell r="Z129">
            <v>50900</v>
          </cell>
          <cell r="AA129">
            <v>446</v>
          </cell>
          <cell r="AB129">
            <v>1000</v>
          </cell>
          <cell r="AC129">
            <v>10851</v>
          </cell>
          <cell r="AD129">
            <v>45562</v>
          </cell>
          <cell r="AE129">
            <v>276</v>
          </cell>
          <cell r="AF129">
            <v>1626</v>
          </cell>
          <cell r="AG129">
            <v>40</v>
          </cell>
          <cell r="AH129">
            <v>560</v>
          </cell>
          <cell r="AI129">
            <v>36</v>
          </cell>
          <cell r="AJ129">
            <v>7204</v>
          </cell>
          <cell r="AK129">
            <v>61200</v>
          </cell>
          <cell r="AL129">
            <v>866</v>
          </cell>
          <cell r="AM129">
            <v>290</v>
          </cell>
          <cell r="AN129">
            <v>218</v>
          </cell>
          <cell r="AO129">
            <v>2</v>
          </cell>
          <cell r="AP129">
            <v>206397</v>
          </cell>
          <cell r="AQ129">
            <v>0</v>
          </cell>
          <cell r="AR129">
            <v>500</v>
          </cell>
          <cell r="AS129">
            <v>70</v>
          </cell>
          <cell r="AT129">
            <v>510</v>
          </cell>
          <cell r="AU129">
            <v>0</v>
          </cell>
          <cell r="AV129">
            <v>700</v>
          </cell>
          <cell r="AW129">
            <v>0</v>
          </cell>
          <cell r="AX129">
            <v>400</v>
          </cell>
          <cell r="AY129">
            <v>0</v>
          </cell>
          <cell r="AZ129">
            <v>113</v>
          </cell>
          <cell r="BC129">
            <v>2801060</v>
          </cell>
        </row>
        <row r="130">
          <cell r="A130">
            <v>1962</v>
          </cell>
          <cell r="B130">
            <v>1680935</v>
          </cell>
          <cell r="C130">
            <v>5749.8</v>
          </cell>
          <cell r="D130">
            <v>65</v>
          </cell>
          <cell r="E130">
            <v>79.551000000000002</v>
          </cell>
          <cell r="F130">
            <v>28839</v>
          </cell>
          <cell r="G130">
            <v>67292</v>
          </cell>
          <cell r="H130">
            <v>13042</v>
          </cell>
          <cell r="I130">
            <v>3758</v>
          </cell>
          <cell r="J130">
            <v>453820</v>
          </cell>
          <cell r="K130">
            <v>50</v>
          </cell>
          <cell r="L130">
            <v>3270</v>
          </cell>
          <cell r="M130">
            <v>26890</v>
          </cell>
          <cell r="N130">
            <v>29498</v>
          </cell>
          <cell r="O130">
            <v>140318</v>
          </cell>
          <cell r="P130">
            <v>93560</v>
          </cell>
          <cell r="Q130">
            <v>5038</v>
          </cell>
          <cell r="R130">
            <v>0</v>
          </cell>
          <cell r="U130">
            <v>8043</v>
          </cell>
          <cell r="V130">
            <v>0</v>
          </cell>
          <cell r="W130">
            <v>3320</v>
          </cell>
          <cell r="X130">
            <v>55000</v>
          </cell>
          <cell r="Z130">
            <v>12400</v>
          </cell>
          <cell r="AA130">
            <v>373</v>
          </cell>
          <cell r="AB130">
            <v>822</v>
          </cell>
          <cell r="AC130">
            <v>11033</v>
          </cell>
          <cell r="AD130">
            <v>38395</v>
          </cell>
          <cell r="AE130">
            <v>112</v>
          </cell>
          <cell r="AF130">
            <v>717</v>
          </cell>
          <cell r="AG130">
            <v>20</v>
          </cell>
          <cell r="AH130">
            <v>703</v>
          </cell>
          <cell r="AI130">
            <v>0</v>
          </cell>
          <cell r="AJ130">
            <v>7133</v>
          </cell>
          <cell r="AK130">
            <v>0</v>
          </cell>
          <cell r="AL130">
            <v>339</v>
          </cell>
          <cell r="AM130">
            <v>290</v>
          </cell>
          <cell r="AN130">
            <v>156</v>
          </cell>
          <cell r="AO130">
            <v>6</v>
          </cell>
          <cell r="AP130">
            <v>179910</v>
          </cell>
          <cell r="AQ130">
            <v>0</v>
          </cell>
          <cell r="AR130">
            <v>515</v>
          </cell>
          <cell r="AS130">
            <v>35</v>
          </cell>
          <cell r="AT130">
            <v>260</v>
          </cell>
          <cell r="AU130">
            <v>0</v>
          </cell>
          <cell r="AV130">
            <v>414</v>
          </cell>
          <cell r="AW130">
            <v>140</v>
          </cell>
          <cell r="AX130">
            <v>380</v>
          </cell>
          <cell r="AY130">
            <v>0</v>
          </cell>
          <cell r="AZ130">
            <v>83</v>
          </cell>
          <cell r="BC130">
            <v>2954018</v>
          </cell>
        </row>
        <row r="131">
          <cell r="A131">
            <v>1963</v>
          </cell>
          <cell r="B131">
            <v>975671</v>
          </cell>
          <cell r="C131">
            <v>7580.2</v>
          </cell>
          <cell r="D131">
            <v>81</v>
          </cell>
          <cell r="E131">
            <v>102.339</v>
          </cell>
          <cell r="F131">
            <v>51982</v>
          </cell>
          <cell r="G131">
            <v>74820</v>
          </cell>
          <cell r="H131">
            <v>12454</v>
          </cell>
          <cell r="I131">
            <v>4621</v>
          </cell>
          <cell r="J131">
            <v>501288</v>
          </cell>
          <cell r="K131">
            <v>70</v>
          </cell>
          <cell r="L131">
            <v>3610</v>
          </cell>
          <cell r="M131">
            <v>27486</v>
          </cell>
          <cell r="N131">
            <v>28416</v>
          </cell>
          <cell r="O131">
            <v>152648</v>
          </cell>
          <cell r="P131">
            <v>108129</v>
          </cell>
          <cell r="Q131">
            <v>4635</v>
          </cell>
          <cell r="R131">
            <v>4333</v>
          </cell>
          <cell r="U131">
            <v>9989</v>
          </cell>
          <cell r="V131">
            <v>0</v>
          </cell>
          <cell r="W131">
            <v>1520</v>
          </cell>
          <cell r="X131">
            <v>74500</v>
          </cell>
          <cell r="Z131">
            <v>17130</v>
          </cell>
          <cell r="AA131">
            <v>404</v>
          </cell>
          <cell r="AB131">
            <v>1018</v>
          </cell>
          <cell r="AC131">
            <v>11198</v>
          </cell>
          <cell r="AD131">
            <v>38182</v>
          </cell>
          <cell r="AE131">
            <v>36</v>
          </cell>
          <cell r="AF131">
            <v>668</v>
          </cell>
          <cell r="AG131">
            <v>10</v>
          </cell>
          <cell r="AH131">
            <v>786</v>
          </cell>
          <cell r="AI131">
            <v>2</v>
          </cell>
          <cell r="AJ131">
            <v>8505</v>
          </cell>
          <cell r="AK131">
            <v>0</v>
          </cell>
          <cell r="AL131">
            <v>490</v>
          </cell>
          <cell r="AM131">
            <v>420</v>
          </cell>
          <cell r="AN131">
            <v>168</v>
          </cell>
          <cell r="AO131">
            <v>0</v>
          </cell>
          <cell r="AP131">
            <v>185407</v>
          </cell>
          <cell r="AQ131">
            <v>0</v>
          </cell>
          <cell r="AR131">
            <v>552</v>
          </cell>
          <cell r="AS131">
            <v>34</v>
          </cell>
          <cell r="AT131">
            <v>590</v>
          </cell>
          <cell r="AU131">
            <v>0</v>
          </cell>
          <cell r="AV131">
            <v>435</v>
          </cell>
          <cell r="AW131">
            <v>107</v>
          </cell>
          <cell r="AX131">
            <v>418</v>
          </cell>
          <cell r="AY131">
            <v>0</v>
          </cell>
          <cell r="AZ131">
            <v>120</v>
          </cell>
          <cell r="BC131">
            <v>2393269</v>
          </cell>
        </row>
        <row r="132">
          <cell r="A132">
            <v>1964</v>
          </cell>
          <cell r="B132">
            <v>1148415</v>
          </cell>
          <cell r="C132">
            <v>8313.2999999999993</v>
          </cell>
          <cell r="D132">
            <v>98</v>
          </cell>
          <cell r="E132">
            <v>141.10599999999999</v>
          </cell>
          <cell r="F132">
            <v>26858</v>
          </cell>
          <cell r="G132">
            <v>80094</v>
          </cell>
          <cell r="H132">
            <v>14686</v>
          </cell>
          <cell r="I132">
            <v>4933</v>
          </cell>
          <cell r="J132">
            <v>456475</v>
          </cell>
          <cell r="K132">
            <v>70</v>
          </cell>
          <cell r="L132">
            <v>3980</v>
          </cell>
          <cell r="M132">
            <v>30730</v>
          </cell>
          <cell r="N132">
            <v>33571</v>
          </cell>
          <cell r="O132">
            <v>144762</v>
          </cell>
          <cell r="P132">
            <v>122891</v>
          </cell>
          <cell r="Q132">
            <v>4512</v>
          </cell>
          <cell r="R132">
            <v>5</v>
          </cell>
          <cell r="U132">
            <v>5327</v>
          </cell>
          <cell r="V132">
            <v>0</v>
          </cell>
          <cell r="W132">
            <v>2460</v>
          </cell>
          <cell r="X132">
            <v>106100</v>
          </cell>
          <cell r="Z132">
            <v>20650</v>
          </cell>
          <cell r="AA132">
            <v>534</v>
          </cell>
          <cell r="AB132">
            <v>979</v>
          </cell>
          <cell r="AC132">
            <v>13732</v>
          </cell>
          <cell r="AD132">
            <v>41282</v>
          </cell>
          <cell r="AE132">
            <v>14</v>
          </cell>
          <cell r="AF132">
            <v>550</v>
          </cell>
          <cell r="AG132">
            <v>10</v>
          </cell>
          <cell r="AH132">
            <v>1136</v>
          </cell>
          <cell r="AI132">
            <v>17</v>
          </cell>
          <cell r="AJ132">
            <v>9355</v>
          </cell>
          <cell r="AK132">
            <v>0</v>
          </cell>
          <cell r="AL132">
            <v>415</v>
          </cell>
          <cell r="AM132">
            <v>6595</v>
          </cell>
          <cell r="AN132">
            <v>100</v>
          </cell>
          <cell r="AO132">
            <v>5</v>
          </cell>
          <cell r="AP132">
            <v>198004</v>
          </cell>
          <cell r="AQ132">
            <v>0</v>
          </cell>
          <cell r="AR132">
            <v>503</v>
          </cell>
          <cell r="AS132">
            <v>43</v>
          </cell>
          <cell r="AT132">
            <v>650</v>
          </cell>
          <cell r="AU132">
            <v>0</v>
          </cell>
          <cell r="AV132">
            <v>446</v>
          </cell>
          <cell r="AW132">
            <v>97</v>
          </cell>
          <cell r="AX132">
            <v>389</v>
          </cell>
          <cell r="AY132">
            <v>0</v>
          </cell>
          <cell r="AZ132">
            <v>81</v>
          </cell>
          <cell r="BC132">
            <v>2589104</v>
          </cell>
        </row>
        <row r="133">
          <cell r="A133">
            <v>1965</v>
          </cell>
          <cell r="B133">
            <v>911272</v>
          </cell>
          <cell r="C133">
            <v>7197.7</v>
          </cell>
          <cell r="D133">
            <v>105</v>
          </cell>
          <cell r="E133">
            <v>252.029</v>
          </cell>
          <cell r="F133">
            <v>24237</v>
          </cell>
          <cell r="G133">
            <v>96555</v>
          </cell>
          <cell r="H133">
            <v>16989</v>
          </cell>
          <cell r="I133">
            <v>5571</v>
          </cell>
          <cell r="J133">
            <v>469719</v>
          </cell>
          <cell r="K133">
            <v>61</v>
          </cell>
          <cell r="L133">
            <v>4380</v>
          </cell>
          <cell r="M133">
            <v>36398</v>
          </cell>
          <cell r="N133">
            <v>32046</v>
          </cell>
          <cell r="O133">
            <v>155068</v>
          </cell>
          <cell r="P133">
            <v>122055</v>
          </cell>
          <cell r="Q133">
            <v>5215</v>
          </cell>
          <cell r="R133">
            <v>3014</v>
          </cell>
          <cell r="U133">
            <v>509</v>
          </cell>
          <cell r="V133">
            <v>0</v>
          </cell>
          <cell r="W133">
            <v>1120</v>
          </cell>
          <cell r="X133">
            <v>128200</v>
          </cell>
          <cell r="Z133">
            <v>14350</v>
          </cell>
          <cell r="AA133">
            <v>681</v>
          </cell>
          <cell r="AB133">
            <v>1069</v>
          </cell>
          <cell r="AC133">
            <v>15831</v>
          </cell>
          <cell r="AD133">
            <v>40393</v>
          </cell>
          <cell r="AE133">
            <v>722</v>
          </cell>
          <cell r="AF133">
            <v>369</v>
          </cell>
          <cell r="AG133">
            <v>5</v>
          </cell>
          <cell r="AH133">
            <v>513</v>
          </cell>
          <cell r="AI133">
            <v>9</v>
          </cell>
          <cell r="AJ133">
            <v>10425</v>
          </cell>
          <cell r="AK133">
            <v>0</v>
          </cell>
          <cell r="AL133">
            <v>354</v>
          </cell>
          <cell r="AM133">
            <v>6454</v>
          </cell>
          <cell r="AN133">
            <v>55</v>
          </cell>
          <cell r="AO133">
            <v>1</v>
          </cell>
          <cell r="AP133">
            <v>205495</v>
          </cell>
          <cell r="AQ133">
            <v>0</v>
          </cell>
          <cell r="AR133">
            <v>605</v>
          </cell>
          <cell r="AS133">
            <v>70</v>
          </cell>
          <cell r="AT133">
            <v>350</v>
          </cell>
          <cell r="AU133">
            <v>12</v>
          </cell>
          <cell r="AV133">
            <v>415</v>
          </cell>
          <cell r="AW133">
            <v>165</v>
          </cell>
          <cell r="AX133">
            <v>599</v>
          </cell>
          <cell r="AY133">
            <v>0</v>
          </cell>
          <cell r="AZ133">
            <v>96</v>
          </cell>
          <cell r="BC133">
            <v>2417207</v>
          </cell>
        </row>
        <row r="134">
          <cell r="A134">
            <v>1966</v>
          </cell>
          <cell r="B134">
            <v>995435</v>
          </cell>
          <cell r="C134">
            <v>10127.799999999999</v>
          </cell>
          <cell r="D134">
            <v>115</v>
          </cell>
          <cell r="E134">
            <v>297.26799999999997</v>
          </cell>
          <cell r="F134">
            <v>45820</v>
          </cell>
          <cell r="G134">
            <v>88054</v>
          </cell>
          <cell r="H134">
            <v>17942</v>
          </cell>
          <cell r="I134">
            <v>5765</v>
          </cell>
          <cell r="J134">
            <v>585460</v>
          </cell>
          <cell r="K134">
            <v>87</v>
          </cell>
          <cell r="L134">
            <v>3910</v>
          </cell>
          <cell r="M134">
            <v>38380</v>
          </cell>
          <cell r="N134">
            <v>31723</v>
          </cell>
          <cell r="O134">
            <v>158362</v>
          </cell>
          <cell r="P134">
            <v>123922</v>
          </cell>
          <cell r="Q134">
            <v>5988</v>
          </cell>
          <cell r="R134">
            <v>38</v>
          </cell>
          <cell r="U134">
            <v>33178</v>
          </cell>
          <cell r="V134">
            <v>0</v>
          </cell>
          <cell r="W134">
            <v>6330</v>
          </cell>
          <cell r="X134">
            <v>129200</v>
          </cell>
          <cell r="Z134">
            <v>16770</v>
          </cell>
          <cell r="AA134">
            <v>663</v>
          </cell>
          <cell r="AB134">
            <v>1228</v>
          </cell>
          <cell r="AC134">
            <v>16662</v>
          </cell>
          <cell r="AD134">
            <v>51229</v>
          </cell>
          <cell r="AE134">
            <v>0.75600000000000001</v>
          </cell>
          <cell r="AF134">
            <v>635</v>
          </cell>
          <cell r="AG134">
            <v>6</v>
          </cell>
          <cell r="AH134">
            <v>571</v>
          </cell>
          <cell r="AI134">
            <v>0</v>
          </cell>
          <cell r="AJ134">
            <v>13954</v>
          </cell>
          <cell r="AK134">
            <v>0</v>
          </cell>
          <cell r="AL134">
            <v>173</v>
          </cell>
          <cell r="AM134">
            <v>303</v>
          </cell>
          <cell r="AN134">
            <v>46</v>
          </cell>
          <cell r="AO134">
            <v>2</v>
          </cell>
          <cell r="AP134">
            <v>217910</v>
          </cell>
          <cell r="AQ134">
            <v>0</v>
          </cell>
          <cell r="AR134">
            <v>539</v>
          </cell>
          <cell r="AS134">
            <v>39</v>
          </cell>
          <cell r="AT134">
            <v>387</v>
          </cell>
          <cell r="AU134">
            <v>16</v>
          </cell>
          <cell r="AV134">
            <v>393</v>
          </cell>
          <cell r="AW134">
            <v>137</v>
          </cell>
          <cell r="AX134">
            <v>833</v>
          </cell>
          <cell r="AY134">
            <v>4</v>
          </cell>
          <cell r="AZ134">
            <v>128</v>
          </cell>
          <cell r="BC134">
            <v>2737063</v>
          </cell>
        </row>
        <row r="135">
          <cell r="A135">
            <v>1967</v>
          </cell>
          <cell r="B135">
            <v>488035</v>
          </cell>
          <cell r="C135">
            <v>11092.1</v>
          </cell>
          <cell r="D135">
            <v>106</v>
          </cell>
          <cell r="E135">
            <v>405</v>
          </cell>
          <cell r="F135">
            <v>46698</v>
          </cell>
          <cell r="G135">
            <v>93792</v>
          </cell>
          <cell r="H135">
            <v>18404</v>
          </cell>
          <cell r="I135">
            <v>6811</v>
          </cell>
          <cell r="J135">
            <v>520198</v>
          </cell>
          <cell r="K135">
            <v>99</v>
          </cell>
          <cell r="L135">
            <v>5022</v>
          </cell>
          <cell r="M135">
            <v>60453</v>
          </cell>
          <cell r="N135">
            <v>37099</v>
          </cell>
          <cell r="O135">
            <v>164528</v>
          </cell>
          <cell r="P135">
            <v>142389</v>
          </cell>
          <cell r="Q135">
            <v>5654</v>
          </cell>
          <cell r="R135">
            <v>2057</v>
          </cell>
          <cell r="U135">
            <v>64538</v>
          </cell>
          <cell r="V135">
            <v>0</v>
          </cell>
          <cell r="W135">
            <v>3820</v>
          </cell>
          <cell r="X135">
            <v>179800</v>
          </cell>
          <cell r="Z135">
            <v>22013</v>
          </cell>
          <cell r="AA135">
            <v>861</v>
          </cell>
          <cell r="AB135">
            <v>857</v>
          </cell>
          <cell r="AC135">
            <v>17087</v>
          </cell>
          <cell r="AD135">
            <v>54910</v>
          </cell>
          <cell r="AE135">
            <v>54</v>
          </cell>
          <cell r="AF135">
            <v>1702</v>
          </cell>
          <cell r="AG135">
            <v>5</v>
          </cell>
          <cell r="AH135">
            <v>808</v>
          </cell>
          <cell r="AI135">
            <v>0</v>
          </cell>
          <cell r="AJ135">
            <v>11629</v>
          </cell>
          <cell r="AK135">
            <v>0</v>
          </cell>
          <cell r="AL135">
            <v>166</v>
          </cell>
          <cell r="AM135">
            <v>407</v>
          </cell>
          <cell r="AN135">
            <v>0</v>
          </cell>
          <cell r="AO135">
            <v>2</v>
          </cell>
          <cell r="AP135">
            <v>208585</v>
          </cell>
          <cell r="AQ135">
            <v>0</v>
          </cell>
          <cell r="AR135">
            <v>746</v>
          </cell>
          <cell r="AS135">
            <v>30</v>
          </cell>
          <cell r="AT135">
            <v>467</v>
          </cell>
          <cell r="AU135">
            <v>22</v>
          </cell>
          <cell r="AV135">
            <v>323</v>
          </cell>
          <cell r="AW135">
            <v>189</v>
          </cell>
          <cell r="AX135">
            <v>562</v>
          </cell>
          <cell r="AY135">
            <v>6</v>
          </cell>
          <cell r="AZ135">
            <v>135</v>
          </cell>
          <cell r="BC135">
            <v>2304138</v>
          </cell>
        </row>
        <row r="136">
          <cell r="A136">
            <v>1968</v>
          </cell>
          <cell r="B136">
            <v>398979</v>
          </cell>
          <cell r="C136">
            <v>13400</v>
          </cell>
          <cell r="D136">
            <v>116</v>
          </cell>
          <cell r="E136">
            <v>454</v>
          </cell>
          <cell r="F136">
            <v>34548</v>
          </cell>
          <cell r="G136">
            <v>103601</v>
          </cell>
          <cell r="H136">
            <v>18522</v>
          </cell>
          <cell r="I136">
            <v>7946</v>
          </cell>
          <cell r="J136">
            <v>580259</v>
          </cell>
          <cell r="K136">
            <v>86</v>
          </cell>
          <cell r="L136">
            <v>4700</v>
          </cell>
          <cell r="M136">
            <v>82015</v>
          </cell>
          <cell r="N136">
            <v>43346</v>
          </cell>
          <cell r="O136">
            <v>168537</v>
          </cell>
          <cell r="P136">
            <v>165649</v>
          </cell>
          <cell r="Q136">
            <v>8352</v>
          </cell>
          <cell r="R136">
            <v>25550</v>
          </cell>
          <cell r="U136">
            <v>21622</v>
          </cell>
          <cell r="V136">
            <v>0</v>
          </cell>
          <cell r="W136">
            <v>5010</v>
          </cell>
          <cell r="X136">
            <v>271600</v>
          </cell>
          <cell r="Z136">
            <v>28371</v>
          </cell>
          <cell r="AA136">
            <v>1388</v>
          </cell>
          <cell r="AB136">
            <v>1209</v>
          </cell>
          <cell r="AC136">
            <v>12916</v>
          </cell>
          <cell r="AD136">
            <v>65598</v>
          </cell>
          <cell r="AE136">
            <v>112</v>
          </cell>
          <cell r="AF136">
            <v>2932</v>
          </cell>
          <cell r="AG136">
            <v>10</v>
          </cell>
          <cell r="AH136">
            <v>856</v>
          </cell>
          <cell r="AI136">
            <v>0</v>
          </cell>
          <cell r="AJ136">
            <v>16796</v>
          </cell>
          <cell r="AK136">
            <v>239</v>
          </cell>
          <cell r="AL136">
            <v>479</v>
          </cell>
          <cell r="AM136">
            <v>486</v>
          </cell>
          <cell r="AN136">
            <v>3</v>
          </cell>
          <cell r="AO136">
            <v>1</v>
          </cell>
          <cell r="AP136">
            <v>204543</v>
          </cell>
          <cell r="AQ136">
            <v>0</v>
          </cell>
          <cell r="AR136">
            <v>742</v>
          </cell>
          <cell r="AS136">
            <v>140</v>
          </cell>
          <cell r="AT136">
            <v>496</v>
          </cell>
          <cell r="AU136">
            <v>14</v>
          </cell>
          <cell r="AV136">
            <v>358</v>
          </cell>
          <cell r="AW136">
            <v>182</v>
          </cell>
          <cell r="AX136">
            <v>762</v>
          </cell>
          <cell r="AY136">
            <v>6</v>
          </cell>
          <cell r="AZ136">
            <v>165</v>
          </cell>
          <cell r="BC136">
            <v>2404831</v>
          </cell>
        </row>
        <row r="137">
          <cell r="A137">
            <v>1969</v>
          </cell>
          <cell r="B137">
            <v>611565</v>
          </cell>
          <cell r="C137">
            <v>21549.599999999999</v>
          </cell>
          <cell r="D137">
            <v>103</v>
          </cell>
          <cell r="E137">
            <v>555</v>
          </cell>
          <cell r="F137">
            <v>24097</v>
          </cell>
          <cell r="G137">
            <v>114552</v>
          </cell>
          <cell r="H137">
            <v>22010</v>
          </cell>
          <cell r="I137">
            <v>7196</v>
          </cell>
          <cell r="J137">
            <v>635026</v>
          </cell>
          <cell r="K137">
            <v>98</v>
          </cell>
          <cell r="L137">
            <v>4713</v>
          </cell>
          <cell r="M137">
            <v>105270</v>
          </cell>
          <cell r="N137">
            <v>43271</v>
          </cell>
          <cell r="O137">
            <v>178666</v>
          </cell>
          <cell r="P137">
            <v>169378</v>
          </cell>
          <cell r="Q137">
            <v>8562</v>
          </cell>
          <cell r="R137">
            <v>10042</v>
          </cell>
          <cell r="U137">
            <v>9309</v>
          </cell>
          <cell r="V137">
            <v>0</v>
          </cell>
          <cell r="W137">
            <v>1210</v>
          </cell>
          <cell r="X137">
            <v>683700</v>
          </cell>
          <cell r="Z137">
            <v>33697</v>
          </cell>
          <cell r="AA137">
            <v>2074</v>
          </cell>
          <cell r="AB137">
            <v>1378</v>
          </cell>
          <cell r="AC137">
            <v>27025</v>
          </cell>
          <cell r="AD137">
            <v>72517</v>
          </cell>
          <cell r="AE137">
            <v>155</v>
          </cell>
          <cell r="AF137">
            <v>989</v>
          </cell>
          <cell r="AG137">
            <v>6</v>
          </cell>
          <cell r="AH137">
            <v>728</v>
          </cell>
          <cell r="AI137">
            <v>5</v>
          </cell>
          <cell r="AJ137">
            <v>15077</v>
          </cell>
          <cell r="AK137">
            <v>354</v>
          </cell>
          <cell r="AL137">
            <v>318</v>
          </cell>
          <cell r="AM137">
            <v>453</v>
          </cell>
          <cell r="AN137">
            <v>18</v>
          </cell>
          <cell r="AO137">
            <v>8</v>
          </cell>
          <cell r="AP137">
            <v>195680</v>
          </cell>
          <cell r="AQ137">
            <v>0</v>
          </cell>
          <cell r="AR137">
            <v>788</v>
          </cell>
          <cell r="AS137">
            <v>89</v>
          </cell>
          <cell r="AT137">
            <v>529</v>
          </cell>
          <cell r="AU137">
            <v>12</v>
          </cell>
          <cell r="AV137">
            <v>364</v>
          </cell>
          <cell r="AW137">
            <v>215</v>
          </cell>
          <cell r="AX137">
            <v>1030</v>
          </cell>
          <cell r="AY137">
            <v>10</v>
          </cell>
          <cell r="AZ137">
            <v>158</v>
          </cell>
          <cell r="BC137">
            <v>3110968</v>
          </cell>
        </row>
        <row r="138">
          <cell r="A138">
            <v>1970</v>
          </cell>
          <cell r="B138">
            <v>1016975</v>
          </cell>
          <cell r="C138">
            <v>18000</v>
          </cell>
          <cell r="D138">
            <v>154</v>
          </cell>
          <cell r="E138">
            <v>552</v>
          </cell>
          <cell r="F138">
            <v>22758</v>
          </cell>
          <cell r="G138">
            <v>128193</v>
          </cell>
          <cell r="H138">
            <v>26859</v>
          </cell>
          <cell r="I138">
            <v>9648</v>
          </cell>
          <cell r="J138">
            <v>687621</v>
          </cell>
          <cell r="K138">
            <v>1830</v>
          </cell>
          <cell r="L138">
            <v>4879</v>
          </cell>
          <cell r="M138">
            <v>115592</v>
          </cell>
          <cell r="N138">
            <v>49234</v>
          </cell>
          <cell r="O138">
            <v>189270</v>
          </cell>
          <cell r="P138">
            <v>158435</v>
          </cell>
          <cell r="Q138">
            <v>8791</v>
          </cell>
          <cell r="R138">
            <v>6557</v>
          </cell>
          <cell r="U138">
            <v>9114</v>
          </cell>
          <cell r="V138">
            <v>0</v>
          </cell>
          <cell r="W138">
            <v>890</v>
          </cell>
          <cell r="X138">
            <v>718800</v>
          </cell>
          <cell r="Z138">
            <v>32877</v>
          </cell>
          <cell r="AA138">
            <v>1953</v>
          </cell>
          <cell r="AB138">
            <v>1364</v>
          </cell>
          <cell r="AC138">
            <v>28538</v>
          </cell>
          <cell r="AD138">
            <v>91182</v>
          </cell>
          <cell r="AE138">
            <v>136</v>
          </cell>
          <cell r="AF138">
            <v>1628</v>
          </cell>
          <cell r="AG138">
            <v>7</v>
          </cell>
          <cell r="AH138">
            <v>903</v>
          </cell>
          <cell r="AI138">
            <v>2</v>
          </cell>
          <cell r="AJ138">
            <v>18774</v>
          </cell>
          <cell r="AK138">
            <v>24</v>
          </cell>
          <cell r="AL138">
            <v>313</v>
          </cell>
          <cell r="AM138">
            <v>634</v>
          </cell>
          <cell r="AN138">
            <v>8</v>
          </cell>
          <cell r="AO138">
            <v>0</v>
          </cell>
          <cell r="AP138">
            <v>177651</v>
          </cell>
          <cell r="AQ138">
            <v>0</v>
          </cell>
          <cell r="AR138">
            <v>1055</v>
          </cell>
          <cell r="AS138">
            <v>19</v>
          </cell>
          <cell r="AT138">
            <v>1297</v>
          </cell>
          <cell r="AU138">
            <v>21</v>
          </cell>
          <cell r="AV138">
            <v>329</v>
          </cell>
          <cell r="AW138">
            <v>119</v>
          </cell>
          <cell r="AX138">
            <v>1053</v>
          </cell>
          <cell r="AY138">
            <v>13</v>
          </cell>
          <cell r="AZ138">
            <v>145</v>
          </cell>
          <cell r="BC138">
            <v>3632841</v>
          </cell>
        </row>
        <row r="139">
          <cell r="A139">
            <v>1971</v>
          </cell>
          <cell r="B139">
            <v>516766</v>
          </cell>
          <cell r="C139">
            <v>33800</v>
          </cell>
          <cell r="D139">
            <v>167</v>
          </cell>
          <cell r="E139">
            <v>461</v>
          </cell>
          <cell r="F139">
            <v>25585</v>
          </cell>
          <cell r="G139">
            <v>121444</v>
          </cell>
          <cell r="H139">
            <v>28885</v>
          </cell>
          <cell r="I139">
            <v>9211</v>
          </cell>
          <cell r="J139">
            <v>721636</v>
          </cell>
          <cell r="K139">
            <v>2138</v>
          </cell>
          <cell r="L139">
            <v>5101</v>
          </cell>
          <cell r="M139">
            <v>90190</v>
          </cell>
          <cell r="N139">
            <v>53082</v>
          </cell>
          <cell r="O139">
            <v>196163</v>
          </cell>
          <cell r="P139">
            <v>196672</v>
          </cell>
          <cell r="Q139">
            <v>10945</v>
          </cell>
          <cell r="R139">
            <v>7085</v>
          </cell>
          <cell r="U139">
            <v>33545</v>
          </cell>
          <cell r="V139">
            <v>0</v>
          </cell>
          <cell r="W139">
            <v>900</v>
          </cell>
          <cell r="X139">
            <v>771800</v>
          </cell>
          <cell r="Z139">
            <v>32981</v>
          </cell>
          <cell r="AA139">
            <v>2403</v>
          </cell>
          <cell r="AB139">
            <v>1391</v>
          </cell>
          <cell r="AC139">
            <v>32591</v>
          </cell>
          <cell r="AD139">
            <v>113631</v>
          </cell>
          <cell r="AE139">
            <v>74</v>
          </cell>
          <cell r="AF139">
            <v>1799</v>
          </cell>
          <cell r="AG139">
            <v>0</v>
          </cell>
          <cell r="AH139">
            <v>1807</v>
          </cell>
          <cell r="AI139">
            <v>1</v>
          </cell>
          <cell r="AJ139">
            <v>16543</v>
          </cell>
          <cell r="AK139">
            <v>43</v>
          </cell>
          <cell r="AL139">
            <v>204</v>
          </cell>
          <cell r="AM139">
            <v>766</v>
          </cell>
          <cell r="AN139">
            <v>20</v>
          </cell>
          <cell r="AO139">
            <v>0</v>
          </cell>
          <cell r="AP139">
            <v>142662</v>
          </cell>
          <cell r="AQ139">
            <v>0</v>
          </cell>
          <cell r="AR139">
            <v>1178</v>
          </cell>
          <cell r="AS139">
            <v>38</v>
          </cell>
          <cell r="AT139">
            <v>1508</v>
          </cell>
          <cell r="AU139">
            <v>39</v>
          </cell>
          <cell r="AV139">
            <v>313</v>
          </cell>
          <cell r="AW139">
            <v>199</v>
          </cell>
          <cell r="AX139">
            <v>1159</v>
          </cell>
          <cell r="AY139">
            <v>63</v>
          </cell>
          <cell r="AZ139">
            <v>67</v>
          </cell>
          <cell r="BC139">
            <v>3275957</v>
          </cell>
        </row>
        <row r="140">
          <cell r="A140">
            <v>1972</v>
          </cell>
          <cell r="B140">
            <v>853433</v>
          </cell>
          <cell r="C140">
            <v>28800</v>
          </cell>
          <cell r="D140">
            <v>186</v>
          </cell>
          <cell r="E140">
            <v>16089</v>
          </cell>
          <cell r="F140">
            <v>45567</v>
          </cell>
          <cell r="G140">
            <v>135418</v>
          </cell>
          <cell r="H140">
            <v>32444</v>
          </cell>
          <cell r="I140">
            <v>11137</v>
          </cell>
          <cell r="J140">
            <v>851205</v>
          </cell>
          <cell r="K140">
            <v>1203</v>
          </cell>
          <cell r="L140">
            <v>5983</v>
          </cell>
          <cell r="M140">
            <v>108907</v>
          </cell>
          <cell r="N140">
            <v>65583</v>
          </cell>
          <cell r="O140">
            <v>210063</v>
          </cell>
          <cell r="P140">
            <v>234214</v>
          </cell>
          <cell r="Q140">
            <v>11031</v>
          </cell>
          <cell r="R140">
            <v>15048</v>
          </cell>
          <cell r="U140">
            <v>28145</v>
          </cell>
          <cell r="V140">
            <v>0</v>
          </cell>
          <cell r="W140">
            <v>1000</v>
          </cell>
          <cell r="X140">
            <v>779300</v>
          </cell>
          <cell r="Z140">
            <v>48990</v>
          </cell>
          <cell r="AA140">
            <v>2530</v>
          </cell>
          <cell r="AB140">
            <v>1801</v>
          </cell>
          <cell r="AC140">
            <v>37392</v>
          </cell>
          <cell r="AD140">
            <v>153100</v>
          </cell>
          <cell r="AE140">
            <v>72</v>
          </cell>
          <cell r="AF140">
            <v>3125</v>
          </cell>
          <cell r="AG140">
            <v>3</v>
          </cell>
          <cell r="AH140">
            <v>2709</v>
          </cell>
          <cell r="AI140">
            <v>1</v>
          </cell>
          <cell r="AJ140">
            <v>17484</v>
          </cell>
          <cell r="AK140">
            <v>20</v>
          </cell>
          <cell r="AL140">
            <v>157</v>
          </cell>
          <cell r="AM140">
            <v>420</v>
          </cell>
          <cell r="AN140">
            <v>46</v>
          </cell>
          <cell r="AO140">
            <v>0</v>
          </cell>
          <cell r="AP140">
            <v>131369</v>
          </cell>
          <cell r="AQ140">
            <v>0</v>
          </cell>
          <cell r="AR140">
            <v>1311</v>
          </cell>
          <cell r="AS140">
            <v>25</v>
          </cell>
          <cell r="AT140">
            <v>3292</v>
          </cell>
          <cell r="AU140">
            <v>32</v>
          </cell>
          <cell r="AV140">
            <v>349</v>
          </cell>
          <cell r="AW140">
            <v>147</v>
          </cell>
          <cell r="AX140">
            <v>978</v>
          </cell>
          <cell r="AY140">
            <v>6</v>
          </cell>
          <cell r="AZ140">
            <v>97</v>
          </cell>
          <cell r="BC140">
            <v>3937470</v>
          </cell>
        </row>
        <row r="141">
          <cell r="A141">
            <v>1973</v>
          </cell>
          <cell r="B141">
            <v>867019</v>
          </cell>
          <cell r="C141">
            <v>112000</v>
          </cell>
          <cell r="D141">
            <v>246</v>
          </cell>
          <cell r="E141">
            <v>83154</v>
          </cell>
          <cell r="F141">
            <v>54462</v>
          </cell>
          <cell r="G141">
            <v>135483</v>
          </cell>
          <cell r="H141">
            <v>52840</v>
          </cell>
          <cell r="I141">
            <v>13560</v>
          </cell>
          <cell r="J141">
            <v>840258</v>
          </cell>
          <cell r="K141">
            <v>38893</v>
          </cell>
          <cell r="L141">
            <v>7896</v>
          </cell>
          <cell r="M141">
            <v>113703</v>
          </cell>
          <cell r="N141">
            <v>50938</v>
          </cell>
          <cell r="O141">
            <v>241456</v>
          </cell>
          <cell r="P141">
            <v>320388</v>
          </cell>
          <cell r="Q141">
            <v>12310</v>
          </cell>
          <cell r="R141">
            <v>15198</v>
          </cell>
          <cell r="U141">
            <v>21270</v>
          </cell>
          <cell r="V141">
            <v>0</v>
          </cell>
          <cell r="W141">
            <v>3000</v>
          </cell>
          <cell r="X141">
            <v>672130</v>
          </cell>
          <cell r="Z141">
            <v>52377</v>
          </cell>
          <cell r="AA141">
            <v>3005</v>
          </cell>
          <cell r="AB141">
            <v>2078</v>
          </cell>
          <cell r="AC141">
            <v>52540</v>
          </cell>
          <cell r="AD141">
            <v>192092</v>
          </cell>
          <cell r="AE141">
            <v>0</v>
          </cell>
          <cell r="AF141">
            <v>4593</v>
          </cell>
          <cell r="AG141">
            <v>0</v>
          </cell>
          <cell r="AH141">
            <v>2664</v>
          </cell>
          <cell r="AI141">
            <v>1</v>
          </cell>
          <cell r="AJ141">
            <v>18886</v>
          </cell>
          <cell r="AK141">
            <v>19</v>
          </cell>
          <cell r="AL141">
            <v>193</v>
          </cell>
          <cell r="AM141">
            <v>456</v>
          </cell>
          <cell r="AN141">
            <v>108</v>
          </cell>
          <cell r="AO141">
            <v>21</v>
          </cell>
          <cell r="AP141">
            <v>121866</v>
          </cell>
          <cell r="AQ141">
            <v>0</v>
          </cell>
          <cell r="AR141">
            <v>1845</v>
          </cell>
          <cell r="AS141">
            <v>18</v>
          </cell>
          <cell r="AT141">
            <v>17121</v>
          </cell>
          <cell r="AU141">
            <v>47</v>
          </cell>
          <cell r="AV141">
            <v>503</v>
          </cell>
          <cell r="AW141">
            <v>140</v>
          </cell>
          <cell r="AX141">
            <v>1287</v>
          </cell>
          <cell r="AY141">
            <v>73</v>
          </cell>
          <cell r="AZ141">
            <v>134</v>
          </cell>
          <cell r="BC141">
            <v>4247705</v>
          </cell>
        </row>
        <row r="142">
          <cell r="A142">
            <v>1974</v>
          </cell>
          <cell r="B142">
            <v>577682</v>
          </cell>
          <cell r="C142">
            <v>47000</v>
          </cell>
          <cell r="D142">
            <v>166</v>
          </cell>
          <cell r="E142">
            <v>574</v>
          </cell>
          <cell r="F142">
            <v>49814</v>
          </cell>
          <cell r="G142">
            <v>135310</v>
          </cell>
          <cell r="H142">
            <v>38225</v>
          </cell>
          <cell r="I142">
            <v>14686</v>
          </cell>
          <cell r="J142">
            <v>762174</v>
          </cell>
          <cell r="K142">
            <v>25779</v>
          </cell>
          <cell r="L142">
            <v>5862</v>
          </cell>
          <cell r="M142">
            <v>129757</v>
          </cell>
          <cell r="N142">
            <v>59729</v>
          </cell>
          <cell r="O142">
            <v>229244</v>
          </cell>
          <cell r="P142">
            <v>296740</v>
          </cell>
          <cell r="Q142">
            <v>12646</v>
          </cell>
          <cell r="R142">
            <v>13885</v>
          </cell>
          <cell r="U142">
            <v>9742</v>
          </cell>
          <cell r="V142">
            <v>0</v>
          </cell>
          <cell r="W142">
            <v>3300</v>
          </cell>
          <cell r="X142">
            <v>759730</v>
          </cell>
          <cell r="Z142">
            <v>43468</v>
          </cell>
          <cell r="AA142">
            <v>4310</v>
          </cell>
          <cell r="AB142">
            <v>2482</v>
          </cell>
          <cell r="AC142">
            <v>49222</v>
          </cell>
          <cell r="AD142">
            <v>179659</v>
          </cell>
          <cell r="AE142">
            <v>0</v>
          </cell>
          <cell r="AF142">
            <v>4800</v>
          </cell>
          <cell r="AG142">
            <v>1</v>
          </cell>
          <cell r="AH142">
            <v>3251</v>
          </cell>
          <cell r="AI142">
            <v>1</v>
          </cell>
          <cell r="AJ142">
            <v>20209</v>
          </cell>
          <cell r="AK142">
            <v>0</v>
          </cell>
          <cell r="AL142">
            <v>181</v>
          </cell>
          <cell r="AM142">
            <v>5324</v>
          </cell>
          <cell r="AN142">
            <v>61</v>
          </cell>
          <cell r="AO142">
            <v>4</v>
          </cell>
          <cell r="AP142">
            <v>113472</v>
          </cell>
          <cell r="AQ142">
            <v>0</v>
          </cell>
          <cell r="AR142">
            <v>1414</v>
          </cell>
          <cell r="AS142">
            <v>29</v>
          </cell>
          <cell r="AT142">
            <v>37641</v>
          </cell>
          <cell r="AU142">
            <v>34</v>
          </cell>
          <cell r="AV142">
            <v>543</v>
          </cell>
          <cell r="AW142">
            <v>175</v>
          </cell>
          <cell r="AX142">
            <v>1476</v>
          </cell>
          <cell r="AY142">
            <v>109</v>
          </cell>
          <cell r="AZ142">
            <v>152</v>
          </cell>
          <cell r="BC142">
            <v>3758539</v>
          </cell>
        </row>
        <row r="143">
          <cell r="A143">
            <v>1975</v>
          </cell>
          <cell r="B143">
            <v>919025</v>
          </cell>
          <cell r="C143">
            <v>20000</v>
          </cell>
          <cell r="D143">
            <v>42</v>
          </cell>
          <cell r="E143">
            <v>713</v>
          </cell>
          <cell r="F143">
            <v>86430</v>
          </cell>
          <cell r="G143">
            <v>148207</v>
          </cell>
          <cell r="H143">
            <v>50798</v>
          </cell>
          <cell r="I143">
            <v>13051</v>
          </cell>
          <cell r="J143">
            <v>825630</v>
          </cell>
          <cell r="K143">
            <v>613</v>
          </cell>
          <cell r="L143">
            <v>6289</v>
          </cell>
          <cell r="M143">
            <v>133063</v>
          </cell>
          <cell r="N143">
            <v>68217</v>
          </cell>
          <cell r="O143">
            <v>215340</v>
          </cell>
          <cell r="P143">
            <v>266418</v>
          </cell>
          <cell r="Q143">
            <v>13983</v>
          </cell>
          <cell r="R143">
            <v>28454</v>
          </cell>
          <cell r="U143">
            <v>23858</v>
          </cell>
          <cell r="V143">
            <v>0</v>
          </cell>
          <cell r="W143">
            <v>1372</v>
          </cell>
          <cell r="X143">
            <v>849763</v>
          </cell>
          <cell r="Z143">
            <v>40814</v>
          </cell>
          <cell r="AA143">
            <v>5294</v>
          </cell>
          <cell r="AB143">
            <v>2383</v>
          </cell>
          <cell r="AC143">
            <v>60413</v>
          </cell>
          <cell r="AD143">
            <v>163398</v>
          </cell>
          <cell r="AE143">
            <v>8</v>
          </cell>
          <cell r="AF143">
            <v>4375</v>
          </cell>
          <cell r="AG143">
            <v>3</v>
          </cell>
          <cell r="AH143">
            <v>2561</v>
          </cell>
          <cell r="AI143">
            <v>17</v>
          </cell>
          <cell r="AJ143">
            <v>21769</v>
          </cell>
          <cell r="AK143">
            <v>59</v>
          </cell>
          <cell r="AL143">
            <v>213</v>
          </cell>
          <cell r="AM143">
            <v>7161</v>
          </cell>
          <cell r="AN143">
            <v>15</v>
          </cell>
          <cell r="AO143">
            <v>10</v>
          </cell>
          <cell r="AP143">
            <v>109728</v>
          </cell>
          <cell r="AQ143">
            <v>0</v>
          </cell>
          <cell r="AR143">
            <v>1287</v>
          </cell>
          <cell r="AS143">
            <v>54</v>
          </cell>
          <cell r="AT143">
            <v>12305</v>
          </cell>
          <cell r="AU143">
            <v>32</v>
          </cell>
          <cell r="AV143">
            <v>404</v>
          </cell>
          <cell r="AW143">
            <v>258</v>
          </cell>
          <cell r="AX143">
            <v>1387</v>
          </cell>
          <cell r="AY143">
            <v>8</v>
          </cell>
          <cell r="AZ143">
            <v>134</v>
          </cell>
          <cell r="BC143">
            <v>4263565</v>
          </cell>
        </row>
        <row r="144">
          <cell r="A144">
            <v>1976</v>
          </cell>
          <cell r="B144">
            <v>698131</v>
          </cell>
          <cell r="C144">
            <v>21100</v>
          </cell>
          <cell r="D144">
            <v>21</v>
          </cell>
          <cell r="E144">
            <v>990</v>
          </cell>
          <cell r="F144">
            <v>39975</v>
          </cell>
          <cell r="G144">
            <v>134148</v>
          </cell>
          <cell r="H144">
            <v>59558</v>
          </cell>
          <cell r="I144">
            <v>11744</v>
          </cell>
          <cell r="J144">
            <v>899147</v>
          </cell>
          <cell r="K144">
            <v>230</v>
          </cell>
          <cell r="L144">
            <v>7598</v>
          </cell>
          <cell r="M144">
            <v>142018</v>
          </cell>
          <cell r="N144">
            <v>65976</v>
          </cell>
          <cell r="O144">
            <v>203514</v>
          </cell>
          <cell r="P144">
            <v>273501</v>
          </cell>
          <cell r="Q144">
            <v>14555</v>
          </cell>
          <cell r="R144">
            <v>21722</v>
          </cell>
          <cell r="U144">
            <v>29669</v>
          </cell>
          <cell r="V144">
            <v>0</v>
          </cell>
          <cell r="W144">
            <v>3400</v>
          </cell>
          <cell r="X144">
            <v>776393</v>
          </cell>
          <cell r="Z144">
            <v>54432</v>
          </cell>
          <cell r="AA144">
            <v>6925</v>
          </cell>
          <cell r="AB144">
            <v>1776</v>
          </cell>
          <cell r="AC144">
            <v>69258</v>
          </cell>
          <cell r="AD144">
            <v>194790</v>
          </cell>
          <cell r="AE144">
            <v>3</v>
          </cell>
          <cell r="AF144">
            <v>5947</v>
          </cell>
          <cell r="AG144">
            <v>2232</v>
          </cell>
          <cell r="AH144">
            <v>3701</v>
          </cell>
          <cell r="AI144">
            <v>9</v>
          </cell>
          <cell r="AJ144">
            <v>30580</v>
          </cell>
          <cell r="AK144">
            <v>57</v>
          </cell>
          <cell r="AL144">
            <v>190</v>
          </cell>
          <cell r="AM144">
            <v>512</v>
          </cell>
          <cell r="AN144">
            <v>35</v>
          </cell>
          <cell r="AO144">
            <v>7</v>
          </cell>
          <cell r="AP144">
            <v>100076</v>
          </cell>
          <cell r="AQ144">
            <v>0</v>
          </cell>
          <cell r="AR144">
            <v>1844</v>
          </cell>
          <cell r="AS144">
            <v>32</v>
          </cell>
          <cell r="AT144">
            <v>18018</v>
          </cell>
          <cell r="AU144">
            <v>26</v>
          </cell>
          <cell r="AV144">
            <v>407</v>
          </cell>
          <cell r="AW144">
            <v>331</v>
          </cell>
          <cell r="AX144">
            <v>1614</v>
          </cell>
          <cell r="AY144">
            <v>21</v>
          </cell>
          <cell r="AZ144">
            <v>224</v>
          </cell>
          <cell r="BC144">
            <v>4009561</v>
          </cell>
        </row>
        <row r="145">
          <cell r="A145">
            <v>1977</v>
          </cell>
          <cell r="B145">
            <v>639804</v>
          </cell>
          <cell r="C145">
            <v>23500</v>
          </cell>
          <cell r="D145">
            <v>55</v>
          </cell>
          <cell r="E145">
            <v>1051</v>
          </cell>
          <cell r="F145">
            <v>26444</v>
          </cell>
          <cell r="G145">
            <v>160184</v>
          </cell>
          <cell r="H145">
            <v>56555</v>
          </cell>
          <cell r="I145">
            <v>10800</v>
          </cell>
          <cell r="J145">
            <v>950715</v>
          </cell>
          <cell r="K145">
            <v>274</v>
          </cell>
          <cell r="L145">
            <v>8364</v>
          </cell>
          <cell r="M145">
            <v>155048</v>
          </cell>
          <cell r="N145">
            <v>80932</v>
          </cell>
          <cell r="O145">
            <v>203853</v>
          </cell>
          <cell r="P145">
            <v>318043</v>
          </cell>
          <cell r="Q145">
            <v>15049</v>
          </cell>
          <cell r="R145">
            <v>32584</v>
          </cell>
          <cell r="U145">
            <v>34439</v>
          </cell>
          <cell r="V145">
            <v>0</v>
          </cell>
          <cell r="W145">
            <v>23000</v>
          </cell>
          <cell r="X145">
            <v>641290</v>
          </cell>
          <cell r="Z145">
            <v>64000</v>
          </cell>
          <cell r="AA145">
            <v>8098</v>
          </cell>
          <cell r="AB145">
            <v>1731</v>
          </cell>
          <cell r="AC145">
            <v>95898</v>
          </cell>
          <cell r="AD145">
            <v>234615</v>
          </cell>
          <cell r="AE145">
            <v>190</v>
          </cell>
          <cell r="AF145">
            <v>6459</v>
          </cell>
          <cell r="AG145">
            <v>12200</v>
          </cell>
          <cell r="AH145">
            <v>2961</v>
          </cell>
          <cell r="AI145">
            <v>106</v>
          </cell>
          <cell r="AJ145">
            <v>34592</v>
          </cell>
          <cell r="AK145">
            <v>24</v>
          </cell>
          <cell r="AL145">
            <v>221</v>
          </cell>
          <cell r="AM145">
            <v>632</v>
          </cell>
          <cell r="AN145">
            <v>37</v>
          </cell>
          <cell r="AO145">
            <v>0</v>
          </cell>
          <cell r="AP145">
            <v>97591</v>
          </cell>
          <cell r="AQ145">
            <v>0</v>
          </cell>
          <cell r="AR145">
            <v>2002</v>
          </cell>
          <cell r="AS145">
            <v>46</v>
          </cell>
          <cell r="AT145">
            <v>23490</v>
          </cell>
          <cell r="AU145">
            <v>79</v>
          </cell>
          <cell r="AV145">
            <v>481</v>
          </cell>
          <cell r="AW145">
            <v>410</v>
          </cell>
          <cell r="AX145">
            <v>1942</v>
          </cell>
          <cell r="AY145">
            <v>0</v>
          </cell>
          <cell r="AZ145">
            <v>287</v>
          </cell>
          <cell r="BC145">
            <v>4082441</v>
          </cell>
        </row>
        <row r="146">
          <cell r="A146">
            <v>1978</v>
          </cell>
          <cell r="B146">
            <v>745824</v>
          </cell>
          <cell r="C146">
            <v>23200</v>
          </cell>
          <cell r="D146">
            <v>36</v>
          </cell>
          <cell r="E146">
            <v>2158</v>
          </cell>
          <cell r="F146">
            <v>23253</v>
          </cell>
          <cell r="G146">
            <v>159562</v>
          </cell>
          <cell r="H146">
            <v>58629</v>
          </cell>
          <cell r="I146">
            <v>10386</v>
          </cell>
          <cell r="J146">
            <v>868678</v>
          </cell>
          <cell r="K146">
            <v>422</v>
          </cell>
          <cell r="L146">
            <v>9174</v>
          </cell>
          <cell r="M146">
            <v>160426</v>
          </cell>
          <cell r="N146">
            <v>71111</v>
          </cell>
          <cell r="O146">
            <v>207258</v>
          </cell>
          <cell r="P146">
            <v>328451</v>
          </cell>
          <cell r="Q146">
            <v>12470</v>
          </cell>
          <cell r="R146">
            <v>15385</v>
          </cell>
          <cell r="U146">
            <v>20382</v>
          </cell>
          <cell r="V146">
            <v>0</v>
          </cell>
          <cell r="W146">
            <v>15000</v>
          </cell>
          <cell r="X146">
            <v>583662</v>
          </cell>
          <cell r="Z146">
            <v>46153</v>
          </cell>
          <cell r="AA146">
            <v>7802</v>
          </cell>
          <cell r="AB146">
            <v>1611</v>
          </cell>
          <cell r="AC146">
            <v>104670</v>
          </cell>
          <cell r="AD146">
            <v>328783</v>
          </cell>
          <cell r="AE146">
            <v>359</v>
          </cell>
          <cell r="AF146">
            <v>8864</v>
          </cell>
          <cell r="AG146">
            <v>4576</v>
          </cell>
          <cell r="AH146">
            <v>3838</v>
          </cell>
          <cell r="AI146">
            <v>187</v>
          </cell>
          <cell r="AJ146">
            <v>40523</v>
          </cell>
          <cell r="AK146">
            <v>0</v>
          </cell>
          <cell r="AL146">
            <v>218</v>
          </cell>
          <cell r="AM146">
            <v>649</v>
          </cell>
          <cell r="AN146">
            <v>22</v>
          </cell>
          <cell r="AO146">
            <v>0</v>
          </cell>
          <cell r="AP146">
            <v>83821</v>
          </cell>
          <cell r="AQ146">
            <v>0</v>
          </cell>
          <cell r="AR146">
            <v>2355</v>
          </cell>
          <cell r="AS146">
            <v>42</v>
          </cell>
          <cell r="AT146">
            <v>20870</v>
          </cell>
          <cell r="AU146">
            <v>260</v>
          </cell>
          <cell r="AV146">
            <v>591</v>
          </cell>
          <cell r="AW146">
            <v>465</v>
          </cell>
          <cell r="AX146">
            <v>1904</v>
          </cell>
          <cell r="AY146">
            <v>157</v>
          </cell>
          <cell r="AZ146">
            <v>288</v>
          </cell>
          <cell r="BC146">
            <v>4105248</v>
          </cell>
        </row>
        <row r="147">
          <cell r="A147">
            <v>1979</v>
          </cell>
          <cell r="B147">
            <v>848602</v>
          </cell>
          <cell r="C147">
            <v>22500</v>
          </cell>
          <cell r="D147">
            <v>59.698</v>
          </cell>
          <cell r="E147">
            <v>844</v>
          </cell>
          <cell r="F147">
            <v>21108</v>
          </cell>
          <cell r="G147">
            <v>182006</v>
          </cell>
          <cell r="H147">
            <v>64801</v>
          </cell>
          <cell r="I147">
            <v>10822</v>
          </cell>
          <cell r="J147">
            <v>973277</v>
          </cell>
          <cell r="K147">
            <v>280</v>
          </cell>
          <cell r="L147">
            <v>10803</v>
          </cell>
          <cell r="M147">
            <v>158995</v>
          </cell>
          <cell r="N147">
            <v>77496</v>
          </cell>
          <cell r="O147">
            <v>214226</v>
          </cell>
          <cell r="P147">
            <v>410266</v>
          </cell>
          <cell r="Q147">
            <v>17577</v>
          </cell>
          <cell r="R147">
            <v>5935</v>
          </cell>
          <cell r="U147">
            <v>20038</v>
          </cell>
          <cell r="V147">
            <v>0</v>
          </cell>
          <cell r="W147">
            <v>5200</v>
          </cell>
          <cell r="X147">
            <v>686847</v>
          </cell>
          <cell r="Z147">
            <v>46249</v>
          </cell>
          <cell r="AA147">
            <v>8481</v>
          </cell>
          <cell r="AB147">
            <v>1677</v>
          </cell>
          <cell r="AC147">
            <v>100918</v>
          </cell>
          <cell r="AD147">
            <v>326922</v>
          </cell>
          <cell r="AE147">
            <v>17887</v>
          </cell>
          <cell r="AF147">
            <v>9682</v>
          </cell>
          <cell r="AG147">
            <v>1300</v>
          </cell>
          <cell r="AH147">
            <v>7248</v>
          </cell>
          <cell r="AI147">
            <v>369</v>
          </cell>
          <cell r="AJ147">
            <v>34751</v>
          </cell>
          <cell r="AK147">
            <v>1</v>
          </cell>
          <cell r="AL147">
            <v>175</v>
          </cell>
          <cell r="AM147">
            <v>618</v>
          </cell>
          <cell r="AN147">
            <v>6</v>
          </cell>
          <cell r="AO147">
            <v>0</v>
          </cell>
          <cell r="AP147">
            <v>72007</v>
          </cell>
          <cell r="AQ147">
            <v>0</v>
          </cell>
          <cell r="AR147">
            <v>2931</v>
          </cell>
          <cell r="AS147">
            <v>35</v>
          </cell>
          <cell r="AT147">
            <v>27549</v>
          </cell>
          <cell r="AU147">
            <v>488</v>
          </cell>
          <cell r="AV147">
            <v>674</v>
          </cell>
          <cell r="AW147">
            <v>629</v>
          </cell>
          <cell r="AX147">
            <v>1961</v>
          </cell>
          <cell r="AY147">
            <v>144</v>
          </cell>
          <cell r="AZ147">
            <v>347</v>
          </cell>
          <cell r="BC147">
            <v>4562008</v>
          </cell>
        </row>
        <row r="148">
          <cell r="A148">
            <v>1980</v>
          </cell>
          <cell r="B148">
            <v>667092</v>
          </cell>
          <cell r="C148">
            <v>19500</v>
          </cell>
          <cell r="D148">
            <v>62</v>
          </cell>
          <cell r="E148">
            <v>741</v>
          </cell>
          <cell r="F148">
            <v>22379</v>
          </cell>
          <cell r="G148">
            <v>182505</v>
          </cell>
          <cell r="H148">
            <v>65177</v>
          </cell>
          <cell r="I148">
            <v>11603</v>
          </cell>
          <cell r="J148">
            <v>1039170</v>
          </cell>
          <cell r="K148">
            <v>270</v>
          </cell>
          <cell r="L148">
            <v>10459</v>
          </cell>
          <cell r="M148">
            <v>173088</v>
          </cell>
          <cell r="N148">
            <v>76678</v>
          </cell>
          <cell r="O148">
            <v>232731</v>
          </cell>
          <cell r="P148">
            <v>351692</v>
          </cell>
          <cell r="Q148">
            <v>17321</v>
          </cell>
          <cell r="R148">
            <v>8582</v>
          </cell>
          <cell r="U148">
            <v>14148</v>
          </cell>
          <cell r="V148">
            <v>0</v>
          </cell>
          <cell r="W148">
            <v>6700</v>
          </cell>
          <cell r="X148">
            <v>828117</v>
          </cell>
          <cell r="Z148">
            <v>56190</v>
          </cell>
          <cell r="AA148">
            <v>6874</v>
          </cell>
          <cell r="AB148">
            <v>1850</v>
          </cell>
          <cell r="AC148">
            <v>110059</v>
          </cell>
          <cell r="AD148">
            <v>367990</v>
          </cell>
          <cell r="AE148">
            <v>4043</v>
          </cell>
          <cell r="AF148">
            <v>5948</v>
          </cell>
          <cell r="AG148">
            <v>4050</v>
          </cell>
          <cell r="AH148">
            <v>8723</v>
          </cell>
          <cell r="AI148">
            <v>392</v>
          </cell>
          <cell r="AJ148">
            <v>46328</v>
          </cell>
          <cell r="AK148">
            <v>1</v>
          </cell>
          <cell r="AL148">
            <v>61</v>
          </cell>
          <cell r="AM148">
            <v>768</v>
          </cell>
          <cell r="AN148">
            <v>0</v>
          </cell>
          <cell r="AO148">
            <v>0</v>
          </cell>
          <cell r="AP148">
            <v>82078</v>
          </cell>
          <cell r="AQ148">
            <v>0</v>
          </cell>
          <cell r="AR148">
            <v>2695</v>
          </cell>
          <cell r="AS148">
            <v>36</v>
          </cell>
          <cell r="AT148">
            <v>32328</v>
          </cell>
          <cell r="AU148">
            <v>173</v>
          </cell>
          <cell r="AV148">
            <v>608</v>
          </cell>
          <cell r="AW148">
            <v>559</v>
          </cell>
          <cell r="AX148">
            <v>2079</v>
          </cell>
          <cell r="AY148">
            <v>129</v>
          </cell>
          <cell r="AZ148">
            <v>305</v>
          </cell>
          <cell r="BC148">
            <v>4561364</v>
          </cell>
        </row>
        <row r="149">
          <cell r="A149">
            <v>1981</v>
          </cell>
          <cell r="B149">
            <v>777707</v>
          </cell>
          <cell r="C149">
            <v>17700</v>
          </cell>
          <cell r="D149">
            <v>78</v>
          </cell>
          <cell r="E149">
            <v>1244</v>
          </cell>
          <cell r="F149">
            <v>29911</v>
          </cell>
          <cell r="G149">
            <v>187115</v>
          </cell>
          <cell r="H149">
            <v>75115</v>
          </cell>
          <cell r="I149">
            <v>9596</v>
          </cell>
          <cell r="J149">
            <v>1157896</v>
          </cell>
          <cell r="K149">
            <v>250</v>
          </cell>
          <cell r="L149">
            <v>11537</v>
          </cell>
          <cell r="M149">
            <v>176767</v>
          </cell>
          <cell r="N149">
            <v>73800</v>
          </cell>
          <cell r="O149">
            <v>270616</v>
          </cell>
          <cell r="P149">
            <v>409662</v>
          </cell>
          <cell r="Q149">
            <v>19961</v>
          </cell>
          <cell r="R149">
            <v>18895</v>
          </cell>
          <cell r="U149">
            <v>40314</v>
          </cell>
          <cell r="V149">
            <v>0</v>
          </cell>
          <cell r="W149">
            <v>7600</v>
          </cell>
          <cell r="X149">
            <v>794164</v>
          </cell>
          <cell r="Z149">
            <v>27991</v>
          </cell>
          <cell r="AA149">
            <v>7492</v>
          </cell>
          <cell r="AB149">
            <v>2288</v>
          </cell>
          <cell r="AC149">
            <v>120381</v>
          </cell>
          <cell r="AD149">
            <v>414791</v>
          </cell>
          <cell r="AE149">
            <v>626</v>
          </cell>
          <cell r="AF149">
            <v>4462</v>
          </cell>
          <cell r="AG149">
            <v>8198</v>
          </cell>
          <cell r="AH149">
            <v>10637</v>
          </cell>
          <cell r="AI149">
            <v>400</v>
          </cell>
          <cell r="AJ149">
            <v>48844</v>
          </cell>
          <cell r="AK149">
            <v>0</v>
          </cell>
          <cell r="AL149">
            <v>116</v>
          </cell>
          <cell r="AM149">
            <v>922</v>
          </cell>
          <cell r="AN149">
            <v>92</v>
          </cell>
          <cell r="AO149">
            <v>0</v>
          </cell>
          <cell r="AP149">
            <v>92443</v>
          </cell>
          <cell r="AQ149">
            <v>0</v>
          </cell>
          <cell r="AR149">
            <v>3298</v>
          </cell>
          <cell r="AS149">
            <v>24</v>
          </cell>
          <cell r="AT149">
            <v>32660</v>
          </cell>
          <cell r="AU149">
            <v>87</v>
          </cell>
          <cell r="AV149">
            <v>858</v>
          </cell>
          <cell r="AW149">
            <v>605</v>
          </cell>
          <cell r="AX149">
            <v>2164</v>
          </cell>
          <cell r="AY149">
            <v>177</v>
          </cell>
          <cell r="AZ149">
            <v>478</v>
          </cell>
          <cell r="BC149">
            <v>4972564</v>
          </cell>
        </row>
        <row r="150">
          <cell r="A150">
            <v>1982</v>
          </cell>
          <cell r="B150">
            <v>752694</v>
          </cell>
          <cell r="C150">
            <v>14400</v>
          </cell>
          <cell r="D150">
            <v>84</v>
          </cell>
          <cell r="E150">
            <v>1490</v>
          </cell>
          <cell r="F150">
            <v>33337</v>
          </cell>
          <cell r="G150">
            <v>188175</v>
          </cell>
          <cell r="H150">
            <v>83761</v>
          </cell>
          <cell r="I150">
            <v>9895</v>
          </cell>
          <cell r="J150">
            <v>1126645</v>
          </cell>
          <cell r="K150">
            <v>320</v>
          </cell>
          <cell r="L150">
            <v>9909</v>
          </cell>
          <cell r="M150">
            <v>195383</v>
          </cell>
          <cell r="N150">
            <v>80536</v>
          </cell>
          <cell r="O150">
            <v>264297</v>
          </cell>
          <cell r="P150">
            <v>405034</v>
          </cell>
          <cell r="Q150">
            <v>13191</v>
          </cell>
          <cell r="R150">
            <v>18754</v>
          </cell>
          <cell r="U150">
            <v>60033</v>
          </cell>
          <cell r="V150">
            <v>0</v>
          </cell>
          <cell r="W150">
            <v>3000</v>
          </cell>
          <cell r="X150">
            <v>666294</v>
          </cell>
          <cell r="Z150">
            <v>41183</v>
          </cell>
          <cell r="AA150">
            <v>8992</v>
          </cell>
          <cell r="AB150">
            <v>3369</v>
          </cell>
          <cell r="AC150">
            <v>121810</v>
          </cell>
          <cell r="AD150">
            <v>441710</v>
          </cell>
          <cell r="AE150">
            <v>80</v>
          </cell>
          <cell r="AF150">
            <v>4417</v>
          </cell>
          <cell r="AG150">
            <v>172</v>
          </cell>
          <cell r="AH150">
            <v>5317</v>
          </cell>
          <cell r="AI150">
            <v>175</v>
          </cell>
          <cell r="AJ150">
            <v>45919</v>
          </cell>
          <cell r="AK150">
            <v>12</v>
          </cell>
          <cell r="AL150">
            <v>73</v>
          </cell>
          <cell r="AM150">
            <v>1248</v>
          </cell>
          <cell r="AN150">
            <v>60</v>
          </cell>
          <cell r="AO150">
            <v>0</v>
          </cell>
          <cell r="AP150">
            <v>102419</v>
          </cell>
          <cell r="AQ150">
            <v>0</v>
          </cell>
          <cell r="AR150">
            <v>3669</v>
          </cell>
          <cell r="AS150">
            <v>31</v>
          </cell>
          <cell r="AT150">
            <v>37124</v>
          </cell>
          <cell r="AU150">
            <v>80</v>
          </cell>
          <cell r="AV150">
            <v>580</v>
          </cell>
          <cell r="AW150">
            <v>782</v>
          </cell>
          <cell r="AX150">
            <v>2274</v>
          </cell>
          <cell r="AY150">
            <v>70</v>
          </cell>
          <cell r="AZ150">
            <v>488</v>
          </cell>
          <cell r="BC150">
            <v>4873427</v>
          </cell>
        </row>
        <row r="151">
          <cell r="A151">
            <v>1983</v>
          </cell>
          <cell r="B151">
            <v>538151</v>
          </cell>
          <cell r="C151">
            <v>17100</v>
          </cell>
          <cell r="D151">
            <v>40</v>
          </cell>
          <cell r="E151">
            <v>2149</v>
          </cell>
          <cell r="F151">
            <v>20262</v>
          </cell>
          <cell r="G151">
            <v>199001</v>
          </cell>
          <cell r="H151">
            <v>88866</v>
          </cell>
          <cell r="I151">
            <v>12375</v>
          </cell>
          <cell r="J151">
            <v>1139657</v>
          </cell>
          <cell r="K151">
            <v>352</v>
          </cell>
          <cell r="L151">
            <v>10037</v>
          </cell>
          <cell r="M151">
            <v>194189</v>
          </cell>
          <cell r="N151">
            <v>88669</v>
          </cell>
          <cell r="O151">
            <v>221267</v>
          </cell>
          <cell r="P151">
            <v>445290</v>
          </cell>
          <cell r="Q151">
            <v>19555</v>
          </cell>
          <cell r="R151">
            <v>10224</v>
          </cell>
          <cell r="U151">
            <v>23999</v>
          </cell>
          <cell r="V151">
            <v>0</v>
          </cell>
          <cell r="W151">
            <v>2200</v>
          </cell>
          <cell r="X151">
            <v>631298</v>
          </cell>
          <cell r="Z151">
            <v>61233</v>
          </cell>
          <cell r="AA151">
            <v>7334</v>
          </cell>
          <cell r="AB151">
            <v>2502</v>
          </cell>
          <cell r="AC151">
            <v>122451</v>
          </cell>
          <cell r="AD151">
            <v>475846</v>
          </cell>
          <cell r="AE151">
            <v>0</v>
          </cell>
          <cell r="AF151">
            <v>4072</v>
          </cell>
          <cell r="AG151">
            <v>55</v>
          </cell>
          <cell r="AH151">
            <v>193</v>
          </cell>
          <cell r="AI151">
            <v>66</v>
          </cell>
          <cell r="AJ151">
            <v>29205</v>
          </cell>
          <cell r="AK151">
            <v>0</v>
          </cell>
          <cell r="AL151">
            <v>29</v>
          </cell>
          <cell r="AM151">
            <v>1615</v>
          </cell>
          <cell r="AN151">
            <v>43</v>
          </cell>
          <cell r="AO151">
            <v>0</v>
          </cell>
          <cell r="AP151">
            <v>108121</v>
          </cell>
          <cell r="AQ151">
            <v>0</v>
          </cell>
          <cell r="AR151">
            <v>3501</v>
          </cell>
          <cell r="AS151">
            <v>36</v>
          </cell>
          <cell r="AT151">
            <v>46699</v>
          </cell>
          <cell r="AU151">
            <v>76</v>
          </cell>
          <cell r="AV151">
            <v>791</v>
          </cell>
          <cell r="AW151">
            <v>925</v>
          </cell>
          <cell r="AX151">
            <v>2471</v>
          </cell>
          <cell r="AY151">
            <v>159</v>
          </cell>
          <cell r="AZ151">
            <v>648</v>
          </cell>
          <cell r="BC151">
            <v>4638443</v>
          </cell>
        </row>
        <row r="152">
          <cell r="A152">
            <v>1984</v>
          </cell>
          <cell r="B152">
            <v>578313</v>
          </cell>
          <cell r="C152">
            <v>14600</v>
          </cell>
          <cell r="D152">
            <v>60</v>
          </cell>
          <cell r="E152">
            <v>1804</v>
          </cell>
          <cell r="F152">
            <v>19606</v>
          </cell>
          <cell r="G152">
            <v>191380</v>
          </cell>
          <cell r="H152">
            <v>93231</v>
          </cell>
          <cell r="I152">
            <v>12119</v>
          </cell>
          <cell r="J152">
            <v>1076210</v>
          </cell>
          <cell r="K152">
            <v>468</v>
          </cell>
          <cell r="L152">
            <v>11938</v>
          </cell>
          <cell r="M152">
            <v>215093</v>
          </cell>
          <cell r="N152">
            <v>90807</v>
          </cell>
          <cell r="O152">
            <v>226121</v>
          </cell>
          <cell r="P152">
            <v>509610</v>
          </cell>
          <cell r="Q152">
            <v>20689</v>
          </cell>
          <cell r="R152">
            <v>6498</v>
          </cell>
          <cell r="U152">
            <v>23734</v>
          </cell>
          <cell r="V152">
            <v>0</v>
          </cell>
          <cell r="W152">
            <v>2300</v>
          </cell>
          <cell r="X152">
            <v>725784</v>
          </cell>
          <cell r="Z152">
            <v>69863</v>
          </cell>
          <cell r="AA152">
            <v>9646</v>
          </cell>
          <cell r="AB152">
            <v>3233</v>
          </cell>
          <cell r="AC152">
            <v>162442</v>
          </cell>
          <cell r="AD152">
            <v>519838</v>
          </cell>
          <cell r="AE152">
            <v>0</v>
          </cell>
          <cell r="AF152">
            <v>2219</v>
          </cell>
          <cell r="AG152">
            <v>49</v>
          </cell>
          <cell r="AH152">
            <v>107</v>
          </cell>
          <cell r="AI152">
            <v>135</v>
          </cell>
          <cell r="AJ152">
            <v>33556</v>
          </cell>
          <cell r="AK152">
            <v>11</v>
          </cell>
          <cell r="AL152">
            <v>72</v>
          </cell>
          <cell r="AM152">
            <v>2958</v>
          </cell>
          <cell r="AN152">
            <v>6</v>
          </cell>
          <cell r="AO152">
            <v>41</v>
          </cell>
          <cell r="AP152">
            <v>115077</v>
          </cell>
          <cell r="AQ152">
            <v>0</v>
          </cell>
          <cell r="AR152">
            <v>3716</v>
          </cell>
          <cell r="AS152">
            <v>41</v>
          </cell>
          <cell r="AT152">
            <v>48903</v>
          </cell>
          <cell r="AU152">
            <v>222</v>
          </cell>
          <cell r="AV152">
            <v>875</v>
          </cell>
          <cell r="AW152">
            <v>259</v>
          </cell>
          <cell r="AX152">
            <v>2660</v>
          </cell>
          <cell r="AY152">
            <v>267</v>
          </cell>
          <cell r="AZ152">
            <v>663</v>
          </cell>
          <cell r="BC152">
            <v>4898720</v>
          </cell>
        </row>
        <row r="153">
          <cell r="A153">
            <v>1985</v>
          </cell>
          <cell r="B153">
            <v>685876</v>
          </cell>
          <cell r="C153">
            <v>68900</v>
          </cell>
          <cell r="D153">
            <v>30</v>
          </cell>
          <cell r="E153">
            <v>4068</v>
          </cell>
          <cell r="F153">
            <v>24780</v>
          </cell>
          <cell r="G153">
            <v>201156</v>
          </cell>
          <cell r="H153">
            <v>102114</v>
          </cell>
          <cell r="I153">
            <v>10745</v>
          </cell>
          <cell r="J153">
            <v>1102646</v>
          </cell>
          <cell r="K153">
            <v>700</v>
          </cell>
          <cell r="L153">
            <v>12021</v>
          </cell>
          <cell r="M153">
            <v>214825</v>
          </cell>
          <cell r="N153">
            <v>91399</v>
          </cell>
          <cell r="O153">
            <v>233540</v>
          </cell>
          <cell r="P153">
            <v>537620</v>
          </cell>
          <cell r="Q153">
            <v>22919</v>
          </cell>
          <cell r="R153">
            <v>1650</v>
          </cell>
          <cell r="U153">
            <v>73645</v>
          </cell>
          <cell r="V153">
            <v>0</v>
          </cell>
          <cell r="W153">
            <v>2600</v>
          </cell>
          <cell r="X153">
            <v>678567</v>
          </cell>
          <cell r="Z153">
            <v>85551</v>
          </cell>
          <cell r="AA153">
            <v>13119</v>
          </cell>
          <cell r="AB153">
            <v>3852</v>
          </cell>
          <cell r="AC153">
            <v>138614</v>
          </cell>
          <cell r="AD153">
            <v>496653</v>
          </cell>
          <cell r="AE153">
            <v>0</v>
          </cell>
          <cell r="AF153">
            <v>5253</v>
          </cell>
          <cell r="AG153">
            <v>69</v>
          </cell>
          <cell r="AH153">
            <v>232</v>
          </cell>
          <cell r="AI153">
            <v>285</v>
          </cell>
          <cell r="AJ153">
            <v>33860</v>
          </cell>
          <cell r="AK153">
            <v>2</v>
          </cell>
          <cell r="AL153">
            <v>119</v>
          </cell>
          <cell r="AM153">
            <v>1078</v>
          </cell>
          <cell r="AN153">
            <v>10</v>
          </cell>
          <cell r="AO153">
            <v>0</v>
          </cell>
          <cell r="AP153">
            <v>108918</v>
          </cell>
          <cell r="AQ153">
            <v>0</v>
          </cell>
          <cell r="AR153">
            <v>3990</v>
          </cell>
          <cell r="AS153">
            <v>400</v>
          </cell>
          <cell r="AT153">
            <v>45293</v>
          </cell>
          <cell r="AU153">
            <v>167</v>
          </cell>
          <cell r="AV153">
            <v>1530</v>
          </cell>
          <cell r="AW153">
            <v>445</v>
          </cell>
          <cell r="AX153">
            <v>2119</v>
          </cell>
          <cell r="AY153">
            <v>119</v>
          </cell>
          <cell r="AZ153">
            <v>939</v>
          </cell>
          <cell r="BC153">
            <v>5143024</v>
          </cell>
        </row>
        <row r="154">
          <cell r="A154">
            <v>1986</v>
          </cell>
          <cell r="B154">
            <v>403759</v>
          </cell>
          <cell r="C154">
            <v>59600</v>
          </cell>
          <cell r="D154">
            <v>256</v>
          </cell>
          <cell r="E154">
            <v>4990</v>
          </cell>
          <cell r="F154">
            <v>25320</v>
          </cell>
          <cell r="G154">
            <v>187552</v>
          </cell>
          <cell r="H154">
            <v>99358</v>
          </cell>
          <cell r="I154">
            <v>14388</v>
          </cell>
          <cell r="J154">
            <v>1031513</v>
          </cell>
          <cell r="K154">
            <v>496</v>
          </cell>
          <cell r="L154">
            <v>13174</v>
          </cell>
          <cell r="M154">
            <v>213436</v>
          </cell>
          <cell r="N154">
            <v>94872</v>
          </cell>
          <cell r="O154">
            <v>212372</v>
          </cell>
          <cell r="P154">
            <v>558427</v>
          </cell>
          <cell r="Q154">
            <v>23852</v>
          </cell>
          <cell r="R154">
            <v>124</v>
          </cell>
          <cell r="U154">
            <v>97460</v>
          </cell>
          <cell r="V154">
            <v>0</v>
          </cell>
          <cell r="W154">
            <v>0</v>
          </cell>
          <cell r="X154">
            <v>234453</v>
          </cell>
          <cell r="Z154">
            <v>99380</v>
          </cell>
          <cell r="AA154">
            <v>12794</v>
          </cell>
          <cell r="AB154">
            <v>2846</v>
          </cell>
          <cell r="AC154">
            <v>133620</v>
          </cell>
          <cell r="AD154">
            <v>377925</v>
          </cell>
          <cell r="AE154">
            <v>0</v>
          </cell>
          <cell r="AF154">
            <v>8213</v>
          </cell>
          <cell r="AG154">
            <v>52</v>
          </cell>
          <cell r="AH154">
            <v>964</v>
          </cell>
          <cell r="AI154">
            <v>282</v>
          </cell>
          <cell r="AJ154">
            <v>33393</v>
          </cell>
          <cell r="AK154">
            <v>0</v>
          </cell>
          <cell r="AL154">
            <v>87</v>
          </cell>
          <cell r="AM154">
            <v>928</v>
          </cell>
          <cell r="AN154">
            <v>10</v>
          </cell>
          <cell r="AO154">
            <v>11</v>
          </cell>
          <cell r="AP154">
            <v>92408</v>
          </cell>
          <cell r="AQ154">
            <v>142</v>
          </cell>
          <cell r="AR154">
            <v>4146</v>
          </cell>
          <cell r="AS154">
            <v>98</v>
          </cell>
          <cell r="AT154">
            <v>33656</v>
          </cell>
          <cell r="AU154">
            <v>195</v>
          </cell>
          <cell r="AV154">
            <v>1089</v>
          </cell>
          <cell r="AW154">
            <v>540</v>
          </cell>
          <cell r="AX154">
            <v>2125</v>
          </cell>
          <cell r="AY154">
            <v>144</v>
          </cell>
          <cell r="AZ154">
            <v>716</v>
          </cell>
          <cell r="BC154">
            <v>4218423</v>
          </cell>
        </row>
        <row r="155">
          <cell r="A155">
            <v>1987</v>
          </cell>
          <cell r="B155">
            <v>416406</v>
          </cell>
          <cell r="C155">
            <v>57000</v>
          </cell>
          <cell r="D155">
            <v>296</v>
          </cell>
          <cell r="E155">
            <v>7146</v>
          </cell>
          <cell r="F155">
            <v>36710</v>
          </cell>
          <cell r="G155">
            <v>209286</v>
          </cell>
          <cell r="H155">
            <v>103781</v>
          </cell>
          <cell r="I155">
            <v>14741</v>
          </cell>
          <cell r="J155">
            <v>1084309</v>
          </cell>
          <cell r="K155">
            <v>929</v>
          </cell>
          <cell r="L155">
            <v>13110</v>
          </cell>
          <cell r="M155">
            <v>208738</v>
          </cell>
          <cell r="N155">
            <v>97151</v>
          </cell>
          <cell r="O155">
            <v>217107</v>
          </cell>
          <cell r="P155">
            <v>605406</v>
          </cell>
          <cell r="Q155">
            <v>26044</v>
          </cell>
          <cell r="R155">
            <v>55</v>
          </cell>
          <cell r="U155">
            <v>41926</v>
          </cell>
          <cell r="V155">
            <v>0</v>
          </cell>
          <cell r="W155">
            <v>0</v>
          </cell>
          <cell r="X155">
            <v>175949</v>
          </cell>
          <cell r="Z155">
            <v>105047</v>
          </cell>
          <cell r="AA155">
            <v>7667</v>
          </cell>
          <cell r="AB155">
            <v>1793</v>
          </cell>
          <cell r="AC155">
            <v>133469</v>
          </cell>
          <cell r="AD155">
            <v>311259</v>
          </cell>
          <cell r="AE155">
            <v>4</v>
          </cell>
          <cell r="AF155">
            <v>5009</v>
          </cell>
          <cell r="AG155">
            <v>125</v>
          </cell>
          <cell r="AH155">
            <v>3722</v>
          </cell>
          <cell r="AI155">
            <v>501</v>
          </cell>
          <cell r="AJ155">
            <v>36760</v>
          </cell>
          <cell r="AK155">
            <v>0</v>
          </cell>
          <cell r="AL155">
            <v>132</v>
          </cell>
          <cell r="AM155">
            <v>663</v>
          </cell>
          <cell r="AN155">
            <v>7</v>
          </cell>
          <cell r="AO155">
            <v>34</v>
          </cell>
          <cell r="AP155">
            <v>72468</v>
          </cell>
          <cell r="AQ155">
            <v>150</v>
          </cell>
          <cell r="AR155">
            <v>4569</v>
          </cell>
          <cell r="AS155">
            <v>90</v>
          </cell>
          <cell r="AT155">
            <v>52295</v>
          </cell>
          <cell r="AU155">
            <v>201</v>
          </cell>
          <cell r="AV155">
            <v>1058</v>
          </cell>
          <cell r="AW155">
            <v>1250</v>
          </cell>
          <cell r="AX155">
            <v>2437</v>
          </cell>
          <cell r="AY155">
            <v>211</v>
          </cell>
          <cell r="AZ155">
            <v>895</v>
          </cell>
          <cell r="BC155">
            <v>4160982</v>
          </cell>
        </row>
        <row r="156">
          <cell r="A156">
            <v>1988</v>
          </cell>
          <cell r="B156">
            <v>553131</v>
          </cell>
          <cell r="C156">
            <v>37200</v>
          </cell>
          <cell r="D156">
            <v>642</v>
          </cell>
          <cell r="E156">
            <v>6778</v>
          </cell>
          <cell r="F156">
            <v>35721</v>
          </cell>
          <cell r="G156">
            <v>201732</v>
          </cell>
          <cell r="H156">
            <v>108466</v>
          </cell>
          <cell r="I156">
            <v>15637</v>
          </cell>
          <cell r="J156">
            <v>1090144</v>
          </cell>
          <cell r="K156">
            <v>1395</v>
          </cell>
          <cell r="L156">
            <v>7535</v>
          </cell>
          <cell r="M156">
            <v>210312</v>
          </cell>
          <cell r="N156">
            <v>102396</v>
          </cell>
          <cell r="O156">
            <v>192745</v>
          </cell>
          <cell r="P156">
            <v>614377</v>
          </cell>
          <cell r="Q156">
            <v>29109</v>
          </cell>
          <cell r="R156">
            <v>5345</v>
          </cell>
          <cell r="U156">
            <v>31979</v>
          </cell>
          <cell r="V156">
            <v>0</v>
          </cell>
          <cell r="W156">
            <v>0</v>
          </cell>
          <cell r="X156">
            <v>155914</v>
          </cell>
          <cell r="Z156">
            <v>97367</v>
          </cell>
          <cell r="AA156">
            <v>8146</v>
          </cell>
          <cell r="AB156">
            <v>2197</v>
          </cell>
          <cell r="AC156">
            <v>135793</v>
          </cell>
          <cell r="AD156">
            <v>288549</v>
          </cell>
          <cell r="AE156">
            <v>6</v>
          </cell>
          <cell r="AF156">
            <v>6672</v>
          </cell>
          <cell r="AG156">
            <v>145</v>
          </cell>
          <cell r="AH156">
            <v>6591</v>
          </cell>
          <cell r="AI156">
            <v>253</v>
          </cell>
          <cell r="AJ156">
            <v>34310</v>
          </cell>
          <cell r="AK156">
            <v>0</v>
          </cell>
          <cell r="AL156">
            <v>157</v>
          </cell>
          <cell r="AM156">
            <v>881</v>
          </cell>
          <cell r="AN156">
            <v>10</v>
          </cell>
          <cell r="AO156">
            <v>407</v>
          </cell>
          <cell r="AP156">
            <v>77177</v>
          </cell>
          <cell r="AQ156">
            <v>195</v>
          </cell>
          <cell r="AR156">
            <v>4272</v>
          </cell>
          <cell r="AS156">
            <v>170</v>
          </cell>
          <cell r="AT156">
            <v>76227.122000000003</v>
          </cell>
          <cell r="AU156">
            <v>1373</v>
          </cell>
          <cell r="AV156">
            <v>1153</v>
          </cell>
          <cell r="AW156">
            <v>1216</v>
          </cell>
          <cell r="AX156">
            <v>2819</v>
          </cell>
          <cell r="AY156">
            <v>1824</v>
          </cell>
          <cell r="AZ156">
            <v>1267</v>
          </cell>
          <cell r="BC156">
            <v>4266402</v>
          </cell>
        </row>
        <row r="157">
          <cell r="A157">
            <v>1989</v>
          </cell>
          <cell r="B157">
            <v>569267</v>
          </cell>
          <cell r="C157">
            <v>87600</v>
          </cell>
          <cell r="D157">
            <v>181461</v>
          </cell>
          <cell r="E157">
            <v>4504</v>
          </cell>
          <cell r="F157">
            <v>25166</v>
          </cell>
          <cell r="G157">
            <v>199541</v>
          </cell>
          <cell r="H157">
            <v>101857</v>
          </cell>
          <cell r="I157">
            <v>17659</v>
          </cell>
          <cell r="J157">
            <v>1060363</v>
          </cell>
          <cell r="K157">
            <v>3787</v>
          </cell>
          <cell r="L157">
            <v>13830</v>
          </cell>
          <cell r="M157">
            <v>211965</v>
          </cell>
          <cell r="N157">
            <v>112350</v>
          </cell>
          <cell r="O157">
            <v>195297</v>
          </cell>
          <cell r="P157">
            <v>626934</v>
          </cell>
          <cell r="Q157">
            <v>28095</v>
          </cell>
          <cell r="R157">
            <v>3866</v>
          </cell>
          <cell r="U157">
            <v>11461</v>
          </cell>
          <cell r="V157">
            <v>0</v>
          </cell>
          <cell r="W157">
            <v>0</v>
          </cell>
          <cell r="X157">
            <v>228704</v>
          </cell>
          <cell r="Z157">
            <v>114788</v>
          </cell>
          <cell r="AA157">
            <v>9737</v>
          </cell>
          <cell r="AB157">
            <v>6798</v>
          </cell>
          <cell r="AC157">
            <v>147337</v>
          </cell>
          <cell r="AD157">
            <v>273420</v>
          </cell>
          <cell r="AE157">
            <v>41</v>
          </cell>
          <cell r="AF157">
            <v>9347</v>
          </cell>
          <cell r="AG157">
            <v>55</v>
          </cell>
          <cell r="AH157">
            <v>13026</v>
          </cell>
          <cell r="AI157">
            <v>243</v>
          </cell>
          <cell r="AJ157">
            <v>30071</v>
          </cell>
          <cell r="AK157">
            <v>0</v>
          </cell>
          <cell r="AL157">
            <v>621</v>
          </cell>
          <cell r="AM157">
            <v>686</v>
          </cell>
          <cell r="AN157">
            <v>40</v>
          </cell>
          <cell r="AO157">
            <v>27</v>
          </cell>
          <cell r="AP157">
            <v>84313</v>
          </cell>
          <cell r="AQ157">
            <v>61</v>
          </cell>
          <cell r="AR157">
            <v>4936</v>
          </cell>
          <cell r="AS157">
            <v>162</v>
          </cell>
          <cell r="AT157">
            <v>82851.649999999994</v>
          </cell>
          <cell r="AU157">
            <v>1308</v>
          </cell>
          <cell r="AV157">
            <v>701</v>
          </cell>
          <cell r="AW157">
            <v>1199</v>
          </cell>
          <cell r="AX157">
            <v>3180</v>
          </cell>
          <cell r="AY157">
            <v>1918</v>
          </cell>
          <cell r="AZ157">
            <v>1489</v>
          </cell>
          <cell r="BC157">
            <v>4538248</v>
          </cell>
        </row>
        <row r="158">
          <cell r="A158">
            <v>1990</v>
          </cell>
          <cell r="B158">
            <v>450408</v>
          </cell>
          <cell r="C158">
            <v>73100</v>
          </cell>
          <cell r="D158">
            <v>21111</v>
          </cell>
          <cell r="E158">
            <v>4271</v>
          </cell>
          <cell r="F158">
            <v>24337</v>
          </cell>
          <cell r="G158">
            <v>215544</v>
          </cell>
          <cell r="H158">
            <v>110862</v>
          </cell>
          <cell r="I158">
            <v>21141</v>
          </cell>
          <cell r="J158">
            <v>1008437</v>
          </cell>
          <cell r="K158">
            <v>5428</v>
          </cell>
          <cell r="L158">
            <v>14605</v>
          </cell>
          <cell r="M158">
            <v>208848</v>
          </cell>
          <cell r="N158">
            <v>106779</v>
          </cell>
          <cell r="O158">
            <v>182840</v>
          </cell>
          <cell r="P158">
            <v>639508</v>
          </cell>
          <cell r="Q158">
            <v>30051</v>
          </cell>
          <cell r="R158">
            <v>6253</v>
          </cell>
          <cell r="U158">
            <v>20875</v>
          </cell>
          <cell r="V158">
            <v>0</v>
          </cell>
          <cell r="W158">
            <v>25000</v>
          </cell>
          <cell r="X158">
            <v>142132</v>
          </cell>
          <cell r="Z158">
            <v>69593</v>
          </cell>
          <cell r="AA158">
            <v>10453</v>
          </cell>
          <cell r="AB158">
            <v>7978</v>
          </cell>
          <cell r="AC158">
            <v>144199</v>
          </cell>
          <cell r="AD158">
            <v>241773</v>
          </cell>
          <cell r="AE158">
            <v>160</v>
          </cell>
          <cell r="AF158">
            <v>9200</v>
          </cell>
          <cell r="AG158">
            <v>49</v>
          </cell>
          <cell r="AH158">
            <v>19707</v>
          </cell>
          <cell r="AI158">
            <v>437</v>
          </cell>
          <cell r="AJ158">
            <v>33723</v>
          </cell>
          <cell r="AK158">
            <v>0</v>
          </cell>
          <cell r="AL158">
            <v>485</v>
          </cell>
          <cell r="AM158">
            <v>696</v>
          </cell>
          <cell r="AN158">
            <v>49</v>
          </cell>
          <cell r="AO158">
            <v>9</v>
          </cell>
          <cell r="AP158">
            <v>79642</v>
          </cell>
          <cell r="AQ158">
            <v>76</v>
          </cell>
          <cell r="AR158">
            <v>4814</v>
          </cell>
          <cell r="AS158">
            <v>143</v>
          </cell>
          <cell r="AT158">
            <v>86024.794000000009</v>
          </cell>
          <cell r="AU158">
            <v>1917</v>
          </cell>
          <cell r="AV158">
            <v>887</v>
          </cell>
          <cell r="AW158">
            <v>786</v>
          </cell>
          <cell r="AX158">
            <v>2930</v>
          </cell>
          <cell r="AY158">
            <v>1973</v>
          </cell>
          <cell r="AZ158">
            <v>1445</v>
          </cell>
          <cell r="BC158">
            <v>4138944</v>
          </cell>
        </row>
        <row r="159">
          <cell r="A159">
            <v>1991</v>
          </cell>
          <cell r="B159">
            <v>541403</v>
          </cell>
          <cell r="C159">
            <v>78400</v>
          </cell>
          <cell r="D159">
            <v>2632</v>
          </cell>
          <cell r="E159">
            <v>14134</v>
          </cell>
          <cell r="F159">
            <v>22432</v>
          </cell>
          <cell r="G159">
            <v>211782</v>
          </cell>
          <cell r="H159">
            <v>117953</v>
          </cell>
          <cell r="I159">
            <v>25200</v>
          </cell>
          <cell r="J159">
            <v>1072879</v>
          </cell>
          <cell r="K159">
            <v>7655</v>
          </cell>
          <cell r="L159">
            <v>15079</v>
          </cell>
          <cell r="M159">
            <v>224589</v>
          </cell>
          <cell r="N159">
            <v>100993</v>
          </cell>
          <cell r="O159">
            <v>179271</v>
          </cell>
          <cell r="P159">
            <v>619795</v>
          </cell>
          <cell r="Q159">
            <v>30493</v>
          </cell>
          <cell r="R159">
            <v>2175</v>
          </cell>
          <cell r="U159">
            <v>7745</v>
          </cell>
          <cell r="V159">
            <v>0</v>
          </cell>
          <cell r="W159">
            <v>21568</v>
          </cell>
          <cell r="X159">
            <v>120000</v>
          </cell>
          <cell r="Z159">
            <v>37236</v>
          </cell>
          <cell r="AA159">
            <v>8999</v>
          </cell>
          <cell r="AB159">
            <v>11328</v>
          </cell>
          <cell r="AC159">
            <v>141235</v>
          </cell>
          <cell r="AD159">
            <v>223136</v>
          </cell>
          <cell r="AE159">
            <v>929</v>
          </cell>
          <cell r="AF159">
            <v>8423</v>
          </cell>
          <cell r="AG159">
            <v>91</v>
          </cell>
          <cell r="AH159">
            <v>12272</v>
          </cell>
          <cell r="AI159">
            <v>1254</v>
          </cell>
          <cell r="AJ159">
            <v>42681</v>
          </cell>
          <cell r="AK159">
            <v>2</v>
          </cell>
          <cell r="AL159">
            <v>295</v>
          </cell>
          <cell r="AM159">
            <v>620</v>
          </cell>
          <cell r="AN159">
            <v>39</v>
          </cell>
          <cell r="AO159">
            <v>7</v>
          </cell>
          <cell r="AP159">
            <v>84431</v>
          </cell>
          <cell r="AQ159">
            <v>49</v>
          </cell>
          <cell r="AR159">
            <v>4618</v>
          </cell>
          <cell r="AS159">
            <v>43</v>
          </cell>
          <cell r="AT159">
            <v>75223.440999999992</v>
          </cell>
          <cell r="AU159">
            <v>1247</v>
          </cell>
          <cell r="AV159">
            <v>1058</v>
          </cell>
          <cell r="AW159">
            <v>851</v>
          </cell>
          <cell r="AX159">
            <v>3675</v>
          </cell>
          <cell r="AY159">
            <v>2029</v>
          </cell>
          <cell r="AZ159">
            <v>1248</v>
          </cell>
          <cell r="BC159">
            <v>4161652</v>
          </cell>
        </row>
        <row r="160">
          <cell r="A160">
            <v>1992</v>
          </cell>
          <cell r="B160">
            <v>583215</v>
          </cell>
          <cell r="C160">
            <v>72300</v>
          </cell>
          <cell r="D160">
            <v>2291</v>
          </cell>
          <cell r="E160">
            <v>7778</v>
          </cell>
          <cell r="F160">
            <v>21488</v>
          </cell>
          <cell r="G160">
            <v>223058</v>
          </cell>
          <cell r="H160">
            <v>126617</v>
          </cell>
          <cell r="I160">
            <v>26991</v>
          </cell>
          <cell r="J160">
            <v>995642</v>
          </cell>
          <cell r="K160">
            <v>5424</v>
          </cell>
          <cell r="L160">
            <v>12949</v>
          </cell>
          <cell r="M160">
            <v>243249</v>
          </cell>
          <cell r="N160">
            <v>103730</v>
          </cell>
          <cell r="O160">
            <v>171316</v>
          </cell>
          <cell r="P160">
            <v>638850</v>
          </cell>
          <cell r="Q160">
            <v>29208</v>
          </cell>
          <cell r="R160">
            <v>9204</v>
          </cell>
          <cell r="S160">
            <v>24442</v>
          </cell>
          <cell r="T160">
            <v>200</v>
          </cell>
          <cell r="U160">
            <v>8607</v>
          </cell>
          <cell r="V160">
            <v>0</v>
          </cell>
          <cell r="W160">
            <v>25000</v>
          </cell>
          <cell r="X160">
            <v>203097</v>
          </cell>
          <cell r="Y160">
            <v>17000</v>
          </cell>
          <cell r="Z160">
            <v>114760</v>
          </cell>
          <cell r="AA160">
            <v>8703</v>
          </cell>
          <cell r="AB160">
            <v>8506</v>
          </cell>
          <cell r="AC160">
            <v>140965</v>
          </cell>
          <cell r="AD160">
            <v>258243</v>
          </cell>
          <cell r="AE160">
            <v>2061</v>
          </cell>
          <cell r="AF160">
            <v>6275</v>
          </cell>
          <cell r="AG160">
            <v>283</v>
          </cell>
          <cell r="AH160">
            <v>11929</v>
          </cell>
          <cell r="AI160">
            <v>2268</v>
          </cell>
          <cell r="AJ160">
            <v>43939</v>
          </cell>
          <cell r="AK160">
            <v>13</v>
          </cell>
          <cell r="AL160">
            <v>291</v>
          </cell>
          <cell r="AM160">
            <v>610</v>
          </cell>
          <cell r="AN160">
            <v>91</v>
          </cell>
          <cell r="AO160">
            <v>30</v>
          </cell>
          <cell r="AP160">
            <v>125786</v>
          </cell>
          <cell r="AQ160">
            <v>157</v>
          </cell>
          <cell r="AR160">
            <v>4880</v>
          </cell>
          <cell r="AS160">
            <v>84</v>
          </cell>
          <cell r="AT160">
            <v>68370.331000000006</v>
          </cell>
          <cell r="AU160">
            <v>2108</v>
          </cell>
          <cell r="AV160">
            <v>751</v>
          </cell>
          <cell r="AW160">
            <v>1242</v>
          </cell>
          <cell r="AX160">
            <v>3954</v>
          </cell>
          <cell r="AY160">
            <v>2518</v>
          </cell>
          <cell r="AZ160">
            <v>1627</v>
          </cell>
          <cell r="BC160">
            <v>4405668</v>
          </cell>
        </row>
        <row r="161">
          <cell r="A161">
            <v>1993</v>
          </cell>
          <cell r="B161">
            <v>576479</v>
          </cell>
          <cell r="C161">
            <v>45800</v>
          </cell>
          <cell r="D161">
            <v>20414</v>
          </cell>
          <cell r="E161">
            <v>560</v>
          </cell>
          <cell r="F161">
            <v>19729</v>
          </cell>
          <cell r="G161">
            <v>229363</v>
          </cell>
          <cell r="H161">
            <v>115531</v>
          </cell>
          <cell r="I161">
            <v>27714</v>
          </cell>
          <cell r="J161">
            <v>929958</v>
          </cell>
          <cell r="K161">
            <v>4959</v>
          </cell>
          <cell r="L161">
            <v>14521</v>
          </cell>
          <cell r="M161">
            <v>191510</v>
          </cell>
          <cell r="N161">
            <v>102674</v>
          </cell>
          <cell r="O161">
            <v>175664</v>
          </cell>
          <cell r="P161">
            <v>653560</v>
          </cell>
          <cell r="Q161">
            <v>29141</v>
          </cell>
          <cell r="R161">
            <v>11589</v>
          </cell>
          <cell r="S161">
            <v>18702</v>
          </cell>
          <cell r="T161">
            <v>1700</v>
          </cell>
          <cell r="U161">
            <v>9771</v>
          </cell>
          <cell r="V161">
            <v>0</v>
          </cell>
          <cell r="W161">
            <v>31745</v>
          </cell>
          <cell r="X161">
            <v>279086</v>
          </cell>
          <cell r="Y161">
            <v>19800</v>
          </cell>
          <cell r="Z161">
            <v>159833</v>
          </cell>
          <cell r="AA161">
            <v>7832</v>
          </cell>
          <cell r="AB161">
            <v>19003</v>
          </cell>
          <cell r="AC161">
            <v>154624</v>
          </cell>
          <cell r="AD161">
            <v>235809</v>
          </cell>
          <cell r="AE161">
            <v>28932</v>
          </cell>
          <cell r="AF161">
            <v>12530</v>
          </cell>
          <cell r="AG161">
            <v>165</v>
          </cell>
          <cell r="AH161">
            <v>12826</v>
          </cell>
          <cell r="AI161">
            <v>2010</v>
          </cell>
          <cell r="AJ161">
            <v>48490</v>
          </cell>
          <cell r="AK161">
            <v>21</v>
          </cell>
          <cell r="AL161">
            <v>333</v>
          </cell>
          <cell r="AM161">
            <v>697</v>
          </cell>
          <cell r="AN161">
            <v>147</v>
          </cell>
          <cell r="AO161">
            <v>54</v>
          </cell>
          <cell r="AP161">
            <v>93495</v>
          </cell>
          <cell r="AQ161">
            <v>367</v>
          </cell>
          <cell r="AR161">
            <v>4960</v>
          </cell>
          <cell r="AS161">
            <v>70</v>
          </cell>
          <cell r="AT161">
            <v>65048.12200000001</v>
          </cell>
          <cell r="AU161">
            <v>3231</v>
          </cell>
          <cell r="AV161">
            <v>768</v>
          </cell>
          <cell r="AW161">
            <v>1307</v>
          </cell>
          <cell r="AX161">
            <v>4399</v>
          </cell>
          <cell r="AY161">
            <v>2169</v>
          </cell>
          <cell r="AZ161">
            <v>2043</v>
          </cell>
          <cell r="BC161">
            <v>4406237</v>
          </cell>
        </row>
        <row r="162">
          <cell r="A162">
            <v>1994</v>
          </cell>
          <cell r="B162">
            <v>681295</v>
          </cell>
          <cell r="C162">
            <v>31400</v>
          </cell>
          <cell r="D162">
            <v>135360</v>
          </cell>
          <cell r="E162">
            <v>50649</v>
          </cell>
          <cell r="F162">
            <v>17761</v>
          </cell>
          <cell r="G162">
            <v>222068</v>
          </cell>
          <cell r="H162">
            <v>121970</v>
          </cell>
          <cell r="I162">
            <v>28146</v>
          </cell>
          <cell r="J162">
            <v>1012463</v>
          </cell>
          <cell r="K162">
            <v>4222</v>
          </cell>
          <cell r="L162">
            <v>18350</v>
          </cell>
          <cell r="M162">
            <v>232247</v>
          </cell>
          <cell r="N162">
            <v>135967</v>
          </cell>
          <cell r="O162">
            <v>174635</v>
          </cell>
          <cell r="P162">
            <v>741796</v>
          </cell>
          <cell r="Q162">
            <v>32465</v>
          </cell>
          <cell r="R162">
            <v>15447</v>
          </cell>
          <cell r="S162">
            <v>6562</v>
          </cell>
          <cell r="T162">
            <v>82</v>
          </cell>
          <cell r="U162">
            <v>7275</v>
          </cell>
          <cell r="V162">
            <v>0</v>
          </cell>
          <cell r="W162">
            <v>3847</v>
          </cell>
          <cell r="X162">
            <v>325000</v>
          </cell>
          <cell r="Y162">
            <v>19033</v>
          </cell>
          <cell r="Z162">
            <v>190914</v>
          </cell>
          <cell r="AA162">
            <v>8341</v>
          </cell>
          <cell r="AB162">
            <v>32689</v>
          </cell>
          <cell r="AC162">
            <v>155314</v>
          </cell>
          <cell r="AD162">
            <v>261812</v>
          </cell>
          <cell r="AE162">
            <v>23346</v>
          </cell>
          <cell r="AF162">
            <v>22625</v>
          </cell>
          <cell r="AG162">
            <v>183</v>
          </cell>
          <cell r="AH162">
            <v>21677</v>
          </cell>
          <cell r="AI162">
            <v>2885</v>
          </cell>
          <cell r="AJ162">
            <v>63409</v>
          </cell>
          <cell r="AK162">
            <v>17</v>
          </cell>
          <cell r="AL162">
            <v>9677</v>
          </cell>
          <cell r="AM162">
            <v>888</v>
          </cell>
          <cell r="AN162">
            <v>126</v>
          </cell>
          <cell r="AO162">
            <v>35</v>
          </cell>
          <cell r="AP162">
            <v>92091</v>
          </cell>
          <cell r="AQ162">
            <v>155</v>
          </cell>
          <cell r="AR162">
            <v>5620</v>
          </cell>
          <cell r="AS162">
            <v>154</v>
          </cell>
          <cell r="AT162">
            <v>89706.875999999989</v>
          </cell>
          <cell r="AU162">
            <v>3927</v>
          </cell>
          <cell r="AV162">
            <v>820</v>
          </cell>
          <cell r="AW162">
            <v>1406</v>
          </cell>
          <cell r="AX162">
            <v>5418</v>
          </cell>
          <cell r="AY162">
            <v>3405</v>
          </cell>
          <cell r="AZ162">
            <v>2159</v>
          </cell>
          <cell r="BC162">
            <v>5052651</v>
          </cell>
        </row>
        <row r="163">
          <cell r="A163">
            <v>1995</v>
          </cell>
          <cell r="B163">
            <v>600029</v>
          </cell>
          <cell r="C163">
            <v>29700</v>
          </cell>
          <cell r="D163">
            <v>75582</v>
          </cell>
          <cell r="E163">
            <v>139265</v>
          </cell>
          <cell r="F163">
            <v>26239</v>
          </cell>
          <cell r="G163">
            <v>229924</v>
          </cell>
          <cell r="H163">
            <v>129763</v>
          </cell>
          <cell r="I163">
            <v>28232</v>
          </cell>
          <cell r="J163">
            <v>877082</v>
          </cell>
          <cell r="K163">
            <v>3967</v>
          </cell>
          <cell r="L163">
            <v>16156</v>
          </cell>
          <cell r="M163">
            <v>188308</v>
          </cell>
          <cell r="N163">
            <v>87376</v>
          </cell>
          <cell r="O163">
            <v>187372</v>
          </cell>
          <cell r="P163">
            <v>639415</v>
          </cell>
          <cell r="Q163">
            <v>34339</v>
          </cell>
          <cell r="R163">
            <v>39600</v>
          </cell>
          <cell r="S163">
            <v>3364</v>
          </cell>
          <cell r="T163">
            <v>1246</v>
          </cell>
          <cell r="U163">
            <v>3342</v>
          </cell>
          <cell r="V163">
            <v>0</v>
          </cell>
          <cell r="W163">
            <v>13946</v>
          </cell>
          <cell r="X163">
            <v>469302</v>
          </cell>
          <cell r="Y163">
            <v>27093</v>
          </cell>
          <cell r="Z163">
            <v>196386</v>
          </cell>
          <cell r="AA163">
            <v>14057</v>
          </cell>
          <cell r="AB163">
            <v>25513</v>
          </cell>
          <cell r="AC163">
            <v>147728</v>
          </cell>
          <cell r="AD163">
            <v>275331</v>
          </cell>
          <cell r="AE163">
            <v>5051</v>
          </cell>
          <cell r="AF163">
            <v>27907</v>
          </cell>
          <cell r="AG163">
            <v>195</v>
          </cell>
          <cell r="AH163">
            <v>4849</v>
          </cell>
          <cell r="AI163">
            <v>4586</v>
          </cell>
          <cell r="AJ163">
            <v>56803</v>
          </cell>
          <cell r="AK163">
            <v>72</v>
          </cell>
          <cell r="AL163">
            <v>14393</v>
          </cell>
          <cell r="AM163">
            <v>4377</v>
          </cell>
          <cell r="AN163">
            <v>60</v>
          </cell>
          <cell r="AO163">
            <v>28</v>
          </cell>
          <cell r="AP163">
            <v>89951</v>
          </cell>
          <cell r="AQ163">
            <v>712</v>
          </cell>
          <cell r="AR163">
            <v>5699</v>
          </cell>
          <cell r="AS163">
            <v>259</v>
          </cell>
          <cell r="AT163">
            <v>107669.10100000001</v>
          </cell>
          <cell r="AU163">
            <v>5668</v>
          </cell>
          <cell r="AV163">
            <v>1253</v>
          </cell>
          <cell r="AW163">
            <v>1673</v>
          </cell>
          <cell r="AX163">
            <v>5954</v>
          </cell>
          <cell r="AY163">
            <v>3628</v>
          </cell>
          <cell r="AZ163">
            <v>4187</v>
          </cell>
          <cell r="BC163">
            <v>4988541</v>
          </cell>
        </row>
        <row r="164">
          <cell r="A164">
            <v>1996</v>
          </cell>
          <cell r="B164">
            <v>499083</v>
          </cell>
          <cell r="C164">
            <v>34900</v>
          </cell>
          <cell r="D164">
            <v>51158</v>
          </cell>
          <cell r="E164">
            <v>113700</v>
          </cell>
          <cell r="F164">
            <v>29864</v>
          </cell>
          <cell r="G164">
            <v>218009</v>
          </cell>
          <cell r="H164">
            <v>147334</v>
          </cell>
          <cell r="I164">
            <v>26406</v>
          </cell>
          <cell r="J164">
            <v>1071914</v>
          </cell>
          <cell r="K164">
            <v>3957</v>
          </cell>
          <cell r="L164">
            <v>26597</v>
          </cell>
          <cell r="M164">
            <v>211002</v>
          </cell>
          <cell r="N164">
            <v>114387</v>
          </cell>
          <cell r="O164">
            <v>184773</v>
          </cell>
          <cell r="P164">
            <v>701246</v>
          </cell>
          <cell r="Q164">
            <v>39521</v>
          </cell>
          <cell r="R164">
            <v>23128</v>
          </cell>
          <cell r="S164">
            <v>7263</v>
          </cell>
          <cell r="T164">
            <v>1014</v>
          </cell>
          <cell r="U164">
            <v>5172</v>
          </cell>
          <cell r="V164">
            <v>0</v>
          </cell>
          <cell r="W164">
            <v>5138</v>
          </cell>
          <cell r="X164">
            <v>234688</v>
          </cell>
          <cell r="Y164">
            <v>40591</v>
          </cell>
          <cell r="Z164">
            <v>226804</v>
          </cell>
          <cell r="AA164">
            <v>20256</v>
          </cell>
          <cell r="AB164">
            <v>21318</v>
          </cell>
          <cell r="AC164">
            <v>169842</v>
          </cell>
          <cell r="AD164">
            <v>347244</v>
          </cell>
          <cell r="AE164">
            <v>4393</v>
          </cell>
          <cell r="AF164">
            <v>23383</v>
          </cell>
          <cell r="AG164">
            <v>417</v>
          </cell>
          <cell r="AH164">
            <v>7339</v>
          </cell>
          <cell r="AI164">
            <v>8435</v>
          </cell>
          <cell r="AJ164">
            <v>56839</v>
          </cell>
          <cell r="AK164">
            <v>30</v>
          </cell>
          <cell r="AL164">
            <v>22577</v>
          </cell>
          <cell r="AM164">
            <v>16505</v>
          </cell>
          <cell r="AN164">
            <v>97</v>
          </cell>
          <cell r="AO164">
            <v>164</v>
          </cell>
          <cell r="AP164">
            <v>83352</v>
          </cell>
          <cell r="AQ164">
            <v>4355</v>
          </cell>
          <cell r="AR164">
            <v>10583</v>
          </cell>
          <cell r="AS164">
            <v>300</v>
          </cell>
          <cell r="AT164">
            <v>107351.24299999999</v>
          </cell>
          <cell r="AU164">
            <v>5853</v>
          </cell>
          <cell r="AV164">
            <v>966</v>
          </cell>
          <cell r="AW164">
            <v>2265</v>
          </cell>
          <cell r="AX164">
            <v>6494</v>
          </cell>
          <cell r="AY164">
            <v>5323</v>
          </cell>
          <cell r="AZ164">
            <v>8852</v>
          </cell>
          <cell r="BC164">
            <v>5003272</v>
          </cell>
        </row>
        <row r="165">
          <cell r="A165">
            <v>1997</v>
          </cell>
          <cell r="B165">
            <v>541777</v>
          </cell>
          <cell r="C165">
            <v>70400</v>
          </cell>
          <cell r="D165">
            <v>41627</v>
          </cell>
          <cell r="E165">
            <v>14702</v>
          </cell>
          <cell r="F165">
            <v>59569</v>
          </cell>
          <cell r="G165">
            <v>228273</v>
          </cell>
          <cell r="H165">
            <v>168261</v>
          </cell>
          <cell r="I165">
            <v>30624</v>
          </cell>
          <cell r="J165">
            <v>985461</v>
          </cell>
          <cell r="K165">
            <v>4025</v>
          </cell>
          <cell r="L165">
            <v>29224</v>
          </cell>
          <cell r="M165">
            <v>189470</v>
          </cell>
          <cell r="N165">
            <v>106027</v>
          </cell>
          <cell r="O165">
            <v>184624</v>
          </cell>
          <cell r="P165">
            <v>841948</v>
          </cell>
          <cell r="Q165">
            <v>44937</v>
          </cell>
          <cell r="R165">
            <v>11745</v>
          </cell>
          <cell r="S165">
            <v>4742</v>
          </cell>
          <cell r="T165">
            <v>619</v>
          </cell>
          <cell r="U165">
            <v>3747</v>
          </cell>
          <cell r="V165">
            <v>0</v>
          </cell>
          <cell r="W165">
            <v>774</v>
          </cell>
          <cell r="X165">
            <v>314753</v>
          </cell>
          <cell r="Y165">
            <v>40526</v>
          </cell>
          <cell r="Z165">
            <v>238360</v>
          </cell>
          <cell r="AA165">
            <v>13589</v>
          </cell>
          <cell r="AB165">
            <v>22409</v>
          </cell>
          <cell r="AC165">
            <v>178381</v>
          </cell>
          <cell r="AD165">
            <v>445150</v>
          </cell>
          <cell r="AE165">
            <v>7526</v>
          </cell>
          <cell r="AF165">
            <v>25252</v>
          </cell>
          <cell r="AG165">
            <v>476</v>
          </cell>
          <cell r="AH165">
            <v>11940</v>
          </cell>
          <cell r="AI165">
            <v>9286</v>
          </cell>
          <cell r="AJ165">
            <v>60667</v>
          </cell>
          <cell r="AK165">
            <v>16</v>
          </cell>
          <cell r="AL165">
            <v>9367</v>
          </cell>
          <cell r="AM165">
            <v>19696</v>
          </cell>
          <cell r="AN165">
            <v>127</v>
          </cell>
          <cell r="AO165">
            <v>174</v>
          </cell>
          <cell r="AP165">
            <v>131011</v>
          </cell>
          <cell r="AQ165">
            <v>33578</v>
          </cell>
          <cell r="AR165">
            <v>34095</v>
          </cell>
          <cell r="AS165">
            <v>244</v>
          </cell>
          <cell r="AT165">
            <v>145184.55100000001</v>
          </cell>
          <cell r="AU165">
            <v>9390</v>
          </cell>
          <cell r="AV165">
            <v>966</v>
          </cell>
          <cell r="AW165">
            <v>2352</v>
          </cell>
          <cell r="AX165">
            <v>8152</v>
          </cell>
          <cell r="AY165">
            <v>24561</v>
          </cell>
          <cell r="AZ165">
            <v>5799</v>
          </cell>
          <cell r="BC165">
            <v>5416065</v>
          </cell>
        </row>
        <row r="166">
          <cell r="A166">
            <v>1998</v>
          </cell>
          <cell r="B166">
            <v>546916</v>
          </cell>
          <cell r="C166">
            <v>107200</v>
          </cell>
          <cell r="D166">
            <v>147905</v>
          </cell>
          <cell r="E166">
            <v>89658</v>
          </cell>
          <cell r="F166">
            <v>60542</v>
          </cell>
          <cell r="G166">
            <v>252044</v>
          </cell>
          <cell r="H166">
            <v>169889</v>
          </cell>
          <cell r="I166">
            <v>34922</v>
          </cell>
          <cell r="J166">
            <v>1163110</v>
          </cell>
          <cell r="K166">
            <v>4664</v>
          </cell>
          <cell r="L166">
            <v>31625</v>
          </cell>
          <cell r="M166">
            <v>199896</v>
          </cell>
          <cell r="N166">
            <v>112107</v>
          </cell>
          <cell r="O166">
            <v>187653</v>
          </cell>
          <cell r="P166">
            <v>857286</v>
          </cell>
          <cell r="Q166">
            <v>46657</v>
          </cell>
          <cell r="R166">
            <v>22548</v>
          </cell>
          <cell r="S166">
            <v>572</v>
          </cell>
          <cell r="T166">
            <v>1299</v>
          </cell>
          <cell r="U166">
            <v>2473</v>
          </cell>
          <cell r="V166">
            <v>0</v>
          </cell>
          <cell r="W166">
            <v>7112</v>
          </cell>
          <cell r="X166">
            <v>291090</v>
          </cell>
          <cell r="Y166">
            <v>47300</v>
          </cell>
          <cell r="Z166">
            <v>199780</v>
          </cell>
          <cell r="AA166">
            <v>25622</v>
          </cell>
          <cell r="AB166">
            <v>28164</v>
          </cell>
          <cell r="AC166">
            <v>203032</v>
          </cell>
          <cell r="AD166">
            <v>400425</v>
          </cell>
          <cell r="AE166">
            <v>8669</v>
          </cell>
          <cell r="AF166">
            <v>24145</v>
          </cell>
          <cell r="AG166">
            <v>2362</v>
          </cell>
          <cell r="AH166">
            <v>11423</v>
          </cell>
          <cell r="AI166">
            <v>8400</v>
          </cell>
          <cell r="AJ166">
            <v>55553</v>
          </cell>
          <cell r="AK166">
            <v>19</v>
          </cell>
          <cell r="AL166">
            <v>839</v>
          </cell>
          <cell r="AM166">
            <v>11383</v>
          </cell>
          <cell r="AN166">
            <v>86</v>
          </cell>
          <cell r="AO166">
            <v>209</v>
          </cell>
          <cell r="AP166">
            <v>132339</v>
          </cell>
          <cell r="AQ166">
            <v>46227</v>
          </cell>
          <cell r="AR166">
            <v>20785</v>
          </cell>
          <cell r="AS166">
            <v>423</v>
          </cell>
          <cell r="AT166">
            <v>321391.603</v>
          </cell>
          <cell r="AU166">
            <v>2559</v>
          </cell>
          <cell r="AV166">
            <v>1663</v>
          </cell>
          <cell r="AW166">
            <v>2937</v>
          </cell>
          <cell r="AX166">
            <v>6846</v>
          </cell>
          <cell r="AY166">
            <v>15613</v>
          </cell>
          <cell r="AZ166">
            <v>2407</v>
          </cell>
          <cell r="BC166">
            <v>5959763</v>
          </cell>
        </row>
        <row r="167">
          <cell r="A167">
            <v>1999</v>
          </cell>
          <cell r="B167">
            <v>561027</v>
          </cell>
          <cell r="C167">
            <v>53600</v>
          </cell>
          <cell r="D167">
            <v>217562</v>
          </cell>
          <cell r="E167">
            <v>11518</v>
          </cell>
          <cell r="F167">
            <v>52441</v>
          </cell>
          <cell r="G167">
            <v>241924</v>
          </cell>
          <cell r="H167">
            <v>167663</v>
          </cell>
          <cell r="I167">
            <v>34687</v>
          </cell>
          <cell r="J167">
            <v>1185386</v>
          </cell>
          <cell r="K167">
            <v>6984</v>
          </cell>
          <cell r="L167">
            <v>41310</v>
          </cell>
          <cell r="M167">
            <v>277200</v>
          </cell>
          <cell r="N167">
            <v>121445</v>
          </cell>
          <cell r="O167">
            <v>188553</v>
          </cell>
          <cell r="P167">
            <v>896301</v>
          </cell>
          <cell r="Q167">
            <v>52211</v>
          </cell>
          <cell r="R167">
            <v>13162</v>
          </cell>
          <cell r="S167">
            <v>5322</v>
          </cell>
          <cell r="T167">
            <v>227</v>
          </cell>
          <cell r="U167">
            <v>2109</v>
          </cell>
          <cell r="V167">
            <v>0</v>
          </cell>
          <cell r="W167">
            <v>7690</v>
          </cell>
          <cell r="X167">
            <v>81242</v>
          </cell>
          <cell r="Y167">
            <v>12274</v>
          </cell>
          <cell r="Z167">
            <v>200426</v>
          </cell>
          <cell r="AA167">
            <v>24255</v>
          </cell>
          <cell r="AB167">
            <v>40778</v>
          </cell>
          <cell r="AC167">
            <v>219491</v>
          </cell>
          <cell r="AD167">
            <v>407234</v>
          </cell>
          <cell r="AE167">
            <v>9645</v>
          </cell>
          <cell r="AF167">
            <v>28449</v>
          </cell>
          <cell r="AG167">
            <v>2373</v>
          </cell>
          <cell r="AH167">
            <v>13696</v>
          </cell>
          <cell r="AI167">
            <v>6751</v>
          </cell>
          <cell r="AJ167">
            <v>62362</v>
          </cell>
          <cell r="AK167">
            <v>5479</v>
          </cell>
          <cell r="AL167">
            <v>5877</v>
          </cell>
          <cell r="AM167">
            <v>11003</v>
          </cell>
          <cell r="AN167">
            <v>92</v>
          </cell>
          <cell r="AO167">
            <v>169</v>
          </cell>
          <cell r="AP167">
            <v>94342</v>
          </cell>
          <cell r="AQ167">
            <v>43658</v>
          </cell>
          <cell r="AR167">
            <v>10292</v>
          </cell>
          <cell r="AS167">
            <v>306</v>
          </cell>
          <cell r="AT167">
            <v>188634.82800000001</v>
          </cell>
          <cell r="AU167">
            <v>5766</v>
          </cell>
          <cell r="AV167">
            <v>2782</v>
          </cell>
          <cell r="AW167">
            <v>3461</v>
          </cell>
          <cell r="AX167">
            <v>9167</v>
          </cell>
          <cell r="AY167">
            <v>9191</v>
          </cell>
          <cell r="AZ167">
            <v>5938</v>
          </cell>
          <cell r="BC167">
            <v>5779058</v>
          </cell>
        </row>
        <row r="168">
          <cell r="A168">
            <v>2000</v>
          </cell>
          <cell r="B168">
            <v>435013</v>
          </cell>
          <cell r="C168">
            <v>64973.338000000003</v>
          </cell>
          <cell r="D168">
            <v>188635</v>
          </cell>
          <cell r="E168">
            <v>12037</v>
          </cell>
          <cell r="F168">
            <v>48737</v>
          </cell>
          <cell r="G168">
            <v>274775</v>
          </cell>
          <cell r="H168">
            <v>179398</v>
          </cell>
          <cell r="I168">
            <v>40214</v>
          </cell>
          <cell r="J168">
            <v>992225</v>
          </cell>
          <cell r="K168">
            <v>6287</v>
          </cell>
          <cell r="L168">
            <v>43507</v>
          </cell>
          <cell r="M168">
            <v>201365</v>
          </cell>
          <cell r="N168">
            <v>119168</v>
          </cell>
          <cell r="O168">
            <v>180859</v>
          </cell>
          <cell r="P168">
            <v>887803</v>
          </cell>
          <cell r="Q168">
            <v>50705</v>
          </cell>
          <cell r="R168">
            <v>5530</v>
          </cell>
          <cell r="S168">
            <v>2644</v>
          </cell>
          <cell r="T168">
            <v>224</v>
          </cell>
          <cell r="U168">
            <v>2385</v>
          </cell>
          <cell r="V168">
            <v>0</v>
          </cell>
          <cell r="W168">
            <v>1277</v>
          </cell>
          <cell r="X168">
            <v>162346</v>
          </cell>
          <cell r="Y168">
            <v>9469</v>
          </cell>
          <cell r="Z168">
            <v>240167</v>
          </cell>
          <cell r="AA168">
            <v>19607</v>
          </cell>
          <cell r="AB168">
            <v>40789</v>
          </cell>
          <cell r="AC168">
            <v>235757</v>
          </cell>
          <cell r="AD168">
            <v>447940</v>
          </cell>
          <cell r="AE168">
            <v>5910</v>
          </cell>
          <cell r="AF168">
            <v>31248</v>
          </cell>
          <cell r="AG168">
            <v>1812</v>
          </cell>
          <cell r="AH168">
            <v>16417</v>
          </cell>
          <cell r="AI168">
            <v>7851</v>
          </cell>
          <cell r="AJ168">
            <v>89051</v>
          </cell>
          <cell r="AK168">
            <v>304</v>
          </cell>
          <cell r="AL168">
            <v>1133</v>
          </cell>
          <cell r="AM168">
            <v>7769</v>
          </cell>
          <cell r="AN168">
            <v>72</v>
          </cell>
          <cell r="AO168">
            <v>216</v>
          </cell>
          <cell r="AP168">
            <v>102673</v>
          </cell>
          <cell r="AQ168">
            <v>34571</v>
          </cell>
          <cell r="AR168">
            <v>10135</v>
          </cell>
          <cell r="AS168">
            <v>383</v>
          </cell>
          <cell r="AT168">
            <v>165746.44999999998</v>
          </cell>
          <cell r="AU168">
            <v>8053</v>
          </cell>
          <cell r="AV168">
            <v>2386</v>
          </cell>
          <cell r="AW168">
            <v>5461</v>
          </cell>
          <cell r="AX168">
            <v>9713</v>
          </cell>
          <cell r="AY168">
            <v>6665</v>
          </cell>
          <cell r="AZ168">
            <v>6674</v>
          </cell>
          <cell r="BC168">
            <v>5479790</v>
          </cell>
        </row>
        <row r="169">
          <cell r="A169">
            <v>2001</v>
          </cell>
          <cell r="B169">
            <v>511113</v>
          </cell>
          <cell r="C169">
            <v>74603.975999999995</v>
          </cell>
          <cell r="D169">
            <v>161383</v>
          </cell>
          <cell r="E169">
            <v>4044</v>
          </cell>
          <cell r="F169">
            <v>59246</v>
          </cell>
          <cell r="G169">
            <v>263789</v>
          </cell>
          <cell r="H169">
            <v>202870</v>
          </cell>
          <cell r="I169">
            <v>43159</v>
          </cell>
          <cell r="J169">
            <v>1126787</v>
          </cell>
          <cell r="K169">
            <v>7215</v>
          </cell>
          <cell r="L169">
            <v>48172</v>
          </cell>
          <cell r="M169">
            <v>244920</v>
          </cell>
          <cell r="N169">
            <v>133596</v>
          </cell>
          <cell r="O169">
            <v>186331</v>
          </cell>
          <cell r="P169">
            <v>994339</v>
          </cell>
          <cell r="Q169">
            <v>66617</v>
          </cell>
          <cell r="R169">
            <v>1530</v>
          </cell>
          <cell r="S169">
            <v>6405</v>
          </cell>
          <cell r="T169">
            <v>81</v>
          </cell>
          <cell r="U169">
            <v>3445</v>
          </cell>
          <cell r="V169">
            <v>2</v>
          </cell>
          <cell r="W169">
            <v>661</v>
          </cell>
          <cell r="X169">
            <v>256615</v>
          </cell>
          <cell r="Y169">
            <v>7513</v>
          </cell>
          <cell r="Z169">
            <v>254356</v>
          </cell>
          <cell r="AA169">
            <v>12774</v>
          </cell>
          <cell r="AB169">
            <v>40192</v>
          </cell>
          <cell r="AC169">
            <v>238815</v>
          </cell>
          <cell r="AD169">
            <v>468794</v>
          </cell>
          <cell r="AE169">
            <v>6514</v>
          </cell>
          <cell r="AF169">
            <v>29871</v>
          </cell>
          <cell r="AG169">
            <v>663</v>
          </cell>
          <cell r="AH169">
            <v>22568</v>
          </cell>
          <cell r="AI169">
            <v>8150</v>
          </cell>
          <cell r="AJ169">
            <v>85630</v>
          </cell>
          <cell r="AK169">
            <v>763</v>
          </cell>
          <cell r="AL169">
            <v>1151</v>
          </cell>
          <cell r="AM169">
            <v>4321</v>
          </cell>
          <cell r="AN169">
            <v>69</v>
          </cell>
          <cell r="AO169">
            <v>160</v>
          </cell>
          <cell r="AP169">
            <v>139781</v>
          </cell>
          <cell r="AQ169">
            <v>29220</v>
          </cell>
          <cell r="AR169">
            <v>10798</v>
          </cell>
          <cell r="AS169">
            <v>478</v>
          </cell>
          <cell r="AT169">
            <v>169143.758</v>
          </cell>
          <cell r="AU169">
            <v>8862</v>
          </cell>
          <cell r="AV169">
            <v>2513</v>
          </cell>
          <cell r="AW169">
            <v>6264</v>
          </cell>
          <cell r="AX169">
            <v>10321</v>
          </cell>
          <cell r="AY169">
            <v>6873</v>
          </cell>
          <cell r="AZ169">
            <v>5903</v>
          </cell>
          <cell r="BC169">
            <v>6031285</v>
          </cell>
        </row>
        <row r="170">
          <cell r="A170">
            <v>2002</v>
          </cell>
          <cell r="B170">
            <v>452827</v>
          </cell>
          <cell r="C170">
            <v>98085.967999999993</v>
          </cell>
          <cell r="D170">
            <v>125860</v>
          </cell>
          <cell r="E170">
            <v>22441</v>
          </cell>
          <cell r="F170">
            <v>51918</v>
          </cell>
          <cell r="G170">
            <v>297221</v>
          </cell>
          <cell r="H170">
            <v>200842</v>
          </cell>
          <cell r="I170">
            <v>46589</v>
          </cell>
          <cell r="J170">
            <v>1170961</v>
          </cell>
          <cell r="K170">
            <v>10718</v>
          </cell>
          <cell r="L170">
            <v>52131</v>
          </cell>
          <cell r="M170">
            <v>281686</v>
          </cell>
          <cell r="N170">
            <v>149573</v>
          </cell>
          <cell r="O170">
            <v>183368</v>
          </cell>
          <cell r="P170">
            <v>1027038</v>
          </cell>
          <cell r="Q170">
            <v>65516</v>
          </cell>
          <cell r="R170">
            <v>4030</v>
          </cell>
          <cell r="S170">
            <v>7910</v>
          </cell>
          <cell r="T170">
            <v>244</v>
          </cell>
          <cell r="U170">
            <v>5440</v>
          </cell>
          <cell r="V170">
            <v>294</v>
          </cell>
          <cell r="W170">
            <v>728</v>
          </cell>
          <cell r="X170">
            <v>298380</v>
          </cell>
          <cell r="Y170">
            <v>11421</v>
          </cell>
          <cell r="Z170">
            <v>264736</v>
          </cell>
          <cell r="AA170">
            <v>14501.409886199994</v>
          </cell>
          <cell r="AB170">
            <v>40227</v>
          </cell>
          <cell r="AC170">
            <v>243746</v>
          </cell>
          <cell r="AD170">
            <v>552140</v>
          </cell>
          <cell r="AE170">
            <v>237</v>
          </cell>
          <cell r="AF170">
            <v>26554</v>
          </cell>
          <cell r="AG170">
            <v>484</v>
          </cell>
          <cell r="AH170">
            <v>34397</v>
          </cell>
          <cell r="AI170">
            <v>2288</v>
          </cell>
          <cell r="AJ170">
            <v>69171</v>
          </cell>
          <cell r="AK170">
            <v>6090</v>
          </cell>
          <cell r="AL170">
            <v>4137</v>
          </cell>
          <cell r="AM170">
            <v>5325</v>
          </cell>
          <cell r="AN170">
            <v>70</v>
          </cell>
          <cell r="AO170">
            <v>185</v>
          </cell>
          <cell r="AP170">
            <v>149100</v>
          </cell>
          <cell r="AQ170">
            <v>30224</v>
          </cell>
          <cell r="AR170">
            <v>10925</v>
          </cell>
          <cell r="AS170">
            <v>215</v>
          </cell>
          <cell r="AT170">
            <v>167938.307</v>
          </cell>
          <cell r="AU170">
            <v>11510</v>
          </cell>
          <cell r="AV170">
            <v>3001</v>
          </cell>
          <cell r="AW170">
            <v>5433</v>
          </cell>
          <cell r="AX170">
            <v>11336</v>
          </cell>
          <cell r="AY170">
            <v>7178</v>
          </cell>
          <cell r="AZ170">
            <v>5700</v>
          </cell>
          <cell r="BC170">
            <v>6297658</v>
          </cell>
        </row>
        <row r="171">
          <cell r="A171">
            <v>2003</v>
          </cell>
          <cell r="B171">
            <v>469583</v>
          </cell>
          <cell r="C171">
            <v>153213.01500000001</v>
          </cell>
          <cell r="D171">
            <v>120837</v>
          </cell>
          <cell r="E171">
            <v>2524</v>
          </cell>
          <cell r="F171">
            <v>53448</v>
          </cell>
          <cell r="G171">
            <v>286650</v>
          </cell>
          <cell r="H171">
            <v>205052</v>
          </cell>
          <cell r="I171">
            <v>50779</v>
          </cell>
          <cell r="J171">
            <v>1190564</v>
          </cell>
          <cell r="K171">
            <v>30460</v>
          </cell>
          <cell r="L171">
            <v>55690</v>
          </cell>
          <cell r="M171">
            <v>325884</v>
          </cell>
          <cell r="N171">
            <v>155999</v>
          </cell>
          <cell r="O171">
            <v>183261</v>
          </cell>
          <cell r="P171">
            <v>1133991</v>
          </cell>
          <cell r="Q171">
            <v>73459</v>
          </cell>
          <cell r="R171">
            <v>1693</v>
          </cell>
          <cell r="S171">
            <v>9155</v>
          </cell>
          <cell r="T171">
            <v>550</v>
          </cell>
          <cell r="U171">
            <v>6310</v>
          </cell>
          <cell r="V171">
            <v>87</v>
          </cell>
          <cell r="W171">
            <v>707</v>
          </cell>
          <cell r="X171">
            <v>416361</v>
          </cell>
          <cell r="Y171">
            <v>15512</v>
          </cell>
          <cell r="Z171">
            <v>279747</v>
          </cell>
          <cell r="AA171">
            <v>17132.486773399993</v>
          </cell>
          <cell r="AB171">
            <v>47159</v>
          </cell>
          <cell r="AC171">
            <v>269710</v>
          </cell>
          <cell r="AD171">
            <v>608245</v>
          </cell>
          <cell r="AE171">
            <v>242</v>
          </cell>
          <cell r="AF171">
            <v>29329</v>
          </cell>
          <cell r="AG171">
            <v>339</v>
          </cell>
          <cell r="AH171">
            <v>22692</v>
          </cell>
          <cell r="AI171">
            <v>5114</v>
          </cell>
          <cell r="AJ171">
            <v>85805</v>
          </cell>
          <cell r="AK171">
            <v>7935</v>
          </cell>
          <cell r="AL171">
            <v>8273</v>
          </cell>
          <cell r="AM171">
            <v>6759</v>
          </cell>
          <cell r="AN171">
            <v>79</v>
          </cell>
          <cell r="AO171">
            <v>144</v>
          </cell>
          <cell r="AP171">
            <v>157827</v>
          </cell>
          <cell r="AQ171">
            <v>41404</v>
          </cell>
          <cell r="AR171">
            <v>11200</v>
          </cell>
          <cell r="AS171">
            <v>522</v>
          </cell>
          <cell r="AT171">
            <v>161182.24</v>
          </cell>
          <cell r="AU171">
            <v>13980</v>
          </cell>
          <cell r="AV171">
            <v>5343</v>
          </cell>
          <cell r="AW171">
            <v>5360</v>
          </cell>
          <cell r="AX171">
            <v>12287</v>
          </cell>
          <cell r="AY171">
            <v>9072</v>
          </cell>
          <cell r="AZ171">
            <v>5503</v>
          </cell>
          <cell r="BC171">
            <v>6840638</v>
          </cell>
        </row>
        <row r="172">
          <cell r="A172">
            <v>2004</v>
          </cell>
          <cell r="B172">
            <v>472765</v>
          </cell>
          <cell r="C172">
            <v>165485.94200000001</v>
          </cell>
          <cell r="D172">
            <v>156691</v>
          </cell>
          <cell r="E172">
            <v>3928</v>
          </cell>
          <cell r="F172">
            <v>64615</v>
          </cell>
          <cell r="G172">
            <v>299763</v>
          </cell>
          <cell r="H172">
            <v>200594</v>
          </cell>
          <cell r="I172">
            <v>51726</v>
          </cell>
          <cell r="J172">
            <v>1304256</v>
          </cell>
          <cell r="K172">
            <v>24351</v>
          </cell>
          <cell r="L172">
            <v>64812</v>
          </cell>
          <cell r="M172">
            <v>318844</v>
          </cell>
          <cell r="N172">
            <v>124471</v>
          </cell>
          <cell r="O172">
            <v>179468</v>
          </cell>
          <cell r="P172">
            <v>1297578</v>
          </cell>
          <cell r="Q172">
            <v>82264</v>
          </cell>
          <cell r="R172">
            <v>803</v>
          </cell>
          <cell r="S172">
            <v>13488</v>
          </cell>
          <cell r="T172">
            <v>146</v>
          </cell>
          <cell r="U172">
            <v>4293</v>
          </cell>
          <cell r="V172">
            <v>471</v>
          </cell>
          <cell r="W172">
            <v>1189</v>
          </cell>
          <cell r="X172">
            <v>505125</v>
          </cell>
          <cell r="Y172">
            <v>11295</v>
          </cell>
          <cell r="Z172">
            <v>318539</v>
          </cell>
          <cell r="AA172">
            <v>18750.278876699991</v>
          </cell>
          <cell r="AB172">
            <v>37965</v>
          </cell>
          <cell r="AC172">
            <v>266845</v>
          </cell>
          <cell r="AD172">
            <v>641477</v>
          </cell>
          <cell r="AE172">
            <v>293</v>
          </cell>
          <cell r="AF172">
            <v>39157</v>
          </cell>
          <cell r="AG172">
            <v>412</v>
          </cell>
          <cell r="AH172">
            <v>22424</v>
          </cell>
          <cell r="AI172">
            <v>2968</v>
          </cell>
          <cell r="AJ172">
            <v>93815</v>
          </cell>
          <cell r="AK172">
            <v>8</v>
          </cell>
          <cell r="AL172">
            <v>4324</v>
          </cell>
          <cell r="AM172">
            <v>1622</v>
          </cell>
          <cell r="AN172">
            <v>81</v>
          </cell>
          <cell r="AO172">
            <v>921</v>
          </cell>
          <cell r="AP172">
            <v>169504</v>
          </cell>
          <cell r="AQ172">
            <v>44105</v>
          </cell>
          <cell r="AR172">
            <v>13440</v>
          </cell>
          <cell r="AS172">
            <v>975</v>
          </cell>
          <cell r="AT172">
            <v>166543.05999999997</v>
          </cell>
          <cell r="AU172">
            <v>15898</v>
          </cell>
          <cell r="AV172">
            <v>11051</v>
          </cell>
          <cell r="AW172">
            <v>6109</v>
          </cell>
          <cell r="AX172">
            <v>15177</v>
          </cell>
          <cell r="AY172">
            <v>12178</v>
          </cell>
          <cell r="AZ172">
            <v>6325</v>
          </cell>
          <cell r="BC172">
            <v>7348097</v>
          </cell>
        </row>
        <row r="173">
          <cell r="A173">
            <v>2005</v>
          </cell>
          <cell r="B173">
            <v>544451</v>
          </cell>
          <cell r="C173">
            <v>175472.98199999999</v>
          </cell>
          <cell r="D173">
            <v>139658</v>
          </cell>
          <cell r="E173">
            <v>2953</v>
          </cell>
          <cell r="F173">
            <v>67568</v>
          </cell>
          <cell r="G173">
            <v>301384</v>
          </cell>
          <cell r="H173">
            <v>185181</v>
          </cell>
          <cell r="I173">
            <v>55569</v>
          </cell>
          <cell r="J173">
            <v>1258954</v>
          </cell>
          <cell r="K173">
            <v>13315</v>
          </cell>
          <cell r="L173">
            <v>51362</v>
          </cell>
          <cell r="M173">
            <v>372021</v>
          </cell>
          <cell r="N173">
            <v>128660</v>
          </cell>
          <cell r="O173">
            <v>180087</v>
          </cell>
          <cell r="P173">
            <v>1315753</v>
          </cell>
          <cell r="Q173">
            <v>86739</v>
          </cell>
          <cell r="R173">
            <v>4848</v>
          </cell>
          <cell r="S173">
            <v>13393</v>
          </cell>
          <cell r="T173">
            <v>162</v>
          </cell>
          <cell r="U173">
            <v>6718</v>
          </cell>
          <cell r="V173">
            <v>9392</v>
          </cell>
          <cell r="W173">
            <v>4221</v>
          </cell>
          <cell r="X173">
            <v>622702</v>
          </cell>
          <cell r="Y173">
            <v>16836</v>
          </cell>
          <cell r="Z173">
            <v>331606</v>
          </cell>
          <cell r="AA173">
            <v>22148.858160200001</v>
          </cell>
          <cell r="AB173">
            <v>35097</v>
          </cell>
          <cell r="AC173">
            <v>280873</v>
          </cell>
          <cell r="AD173">
            <v>712919</v>
          </cell>
          <cell r="AE173">
            <v>254</v>
          </cell>
          <cell r="AF173">
            <v>40938</v>
          </cell>
          <cell r="AG173">
            <v>1462</v>
          </cell>
          <cell r="AH173">
            <v>27104</v>
          </cell>
          <cell r="AI173">
            <v>2317</v>
          </cell>
          <cell r="AJ173">
            <v>111268</v>
          </cell>
          <cell r="AK173">
            <v>255</v>
          </cell>
          <cell r="AL173">
            <v>6821</v>
          </cell>
          <cell r="AM173">
            <v>10458</v>
          </cell>
          <cell r="AN173">
            <v>68</v>
          </cell>
          <cell r="AO173">
            <v>1351</v>
          </cell>
          <cell r="AP173">
            <v>195041</v>
          </cell>
          <cell r="AQ173">
            <v>53971</v>
          </cell>
          <cell r="AR173">
            <v>15124</v>
          </cell>
          <cell r="AS173">
            <v>1690</v>
          </cell>
          <cell r="AT173">
            <v>158034.31200000001</v>
          </cell>
          <cell r="AU173">
            <v>18984</v>
          </cell>
          <cell r="AV173">
            <v>6384</v>
          </cell>
          <cell r="AW173">
            <v>6467</v>
          </cell>
          <cell r="AX173">
            <v>16430</v>
          </cell>
          <cell r="AY173">
            <v>16571</v>
          </cell>
          <cell r="AZ173">
            <v>7269</v>
          </cell>
          <cell r="BC173">
            <v>7733516</v>
          </cell>
        </row>
        <row r="174">
          <cell r="A174">
            <v>2006</v>
          </cell>
          <cell r="B174">
            <v>528685</v>
          </cell>
          <cell r="C174">
            <v>156737.924</v>
          </cell>
          <cell r="D174">
            <v>89785</v>
          </cell>
          <cell r="E174">
            <v>4127</v>
          </cell>
          <cell r="F174">
            <v>72919</v>
          </cell>
          <cell r="G174">
            <v>320087</v>
          </cell>
          <cell r="H174">
            <v>185749</v>
          </cell>
          <cell r="I174">
            <v>56512</v>
          </cell>
          <cell r="J174">
            <v>1330423</v>
          </cell>
          <cell r="K174">
            <v>16027</v>
          </cell>
          <cell r="L174">
            <v>57178</v>
          </cell>
          <cell r="M174">
            <v>314112</v>
          </cell>
          <cell r="N174">
            <v>163735</v>
          </cell>
          <cell r="O174">
            <v>175351</v>
          </cell>
          <cell r="P174">
            <v>1184626</v>
          </cell>
          <cell r="Q174">
            <v>86413</v>
          </cell>
          <cell r="R174">
            <v>22200</v>
          </cell>
          <cell r="S174">
            <v>14444</v>
          </cell>
          <cell r="T174">
            <v>4634</v>
          </cell>
          <cell r="U174">
            <v>18223</v>
          </cell>
          <cell r="V174">
            <v>10544</v>
          </cell>
          <cell r="W174">
            <v>73176</v>
          </cell>
          <cell r="X174">
            <v>369977</v>
          </cell>
          <cell r="Y174">
            <v>45582</v>
          </cell>
          <cell r="Z174">
            <v>374922</v>
          </cell>
          <cell r="AA174">
            <v>27176.1575791</v>
          </cell>
          <cell r="AB174">
            <v>35894</v>
          </cell>
          <cell r="AC174">
            <v>304358</v>
          </cell>
          <cell r="AD174">
            <v>782423</v>
          </cell>
          <cell r="AE174">
            <v>218</v>
          </cell>
          <cell r="AF174">
            <v>50923</v>
          </cell>
          <cell r="AG174">
            <v>6298</v>
          </cell>
          <cell r="AH174">
            <v>33611</v>
          </cell>
          <cell r="AI174">
            <v>2246</v>
          </cell>
          <cell r="AJ174">
            <v>132814</v>
          </cell>
          <cell r="AK174">
            <v>899</v>
          </cell>
          <cell r="AL174">
            <v>1607</v>
          </cell>
          <cell r="AM174">
            <v>8772</v>
          </cell>
          <cell r="AN174">
            <v>50</v>
          </cell>
          <cell r="AO174">
            <v>1573</v>
          </cell>
          <cell r="AP174">
            <v>244165</v>
          </cell>
          <cell r="AQ174">
            <v>115507</v>
          </cell>
          <cell r="AR174">
            <v>18336</v>
          </cell>
          <cell r="AS174">
            <v>1815</v>
          </cell>
          <cell r="AT174">
            <v>166243.46999999997</v>
          </cell>
          <cell r="AU174">
            <v>22194</v>
          </cell>
          <cell r="AV174">
            <v>5720</v>
          </cell>
          <cell r="AW174">
            <v>7005</v>
          </cell>
          <cell r="AX174">
            <v>19561</v>
          </cell>
          <cell r="AY174">
            <v>16968</v>
          </cell>
          <cell r="AZ174">
            <v>7344</v>
          </cell>
          <cell r="BC174">
            <v>7824164</v>
          </cell>
        </row>
        <row r="175">
          <cell r="A175">
            <v>2007</v>
          </cell>
          <cell r="B175">
            <v>526227</v>
          </cell>
          <cell r="C175">
            <v>177147.90900000001</v>
          </cell>
          <cell r="D175">
            <v>125295</v>
          </cell>
          <cell r="E175">
            <v>3789</v>
          </cell>
          <cell r="F175">
            <v>77041</v>
          </cell>
          <cell r="G175">
            <v>329469</v>
          </cell>
          <cell r="H175">
            <v>186760</v>
          </cell>
          <cell r="I175">
            <v>64191</v>
          </cell>
          <cell r="J175">
            <v>1418522</v>
          </cell>
          <cell r="K175">
            <v>19836</v>
          </cell>
          <cell r="L175">
            <v>72385</v>
          </cell>
          <cell r="M175">
            <v>342598</v>
          </cell>
          <cell r="N175">
            <v>142321</v>
          </cell>
          <cell r="O175">
            <v>185869</v>
          </cell>
          <cell r="P175">
            <v>1178888</v>
          </cell>
          <cell r="Q175">
            <v>84538</v>
          </cell>
          <cell r="R175">
            <v>16894</v>
          </cell>
          <cell r="S175">
            <v>15566</v>
          </cell>
          <cell r="T175">
            <v>1200</v>
          </cell>
          <cell r="U175">
            <v>25916</v>
          </cell>
          <cell r="V175">
            <v>12007</v>
          </cell>
          <cell r="W175">
            <v>38004</v>
          </cell>
          <cell r="X175">
            <v>399595</v>
          </cell>
          <cell r="Y175">
            <v>58035</v>
          </cell>
          <cell r="Z175">
            <v>406096</v>
          </cell>
          <cell r="AA175">
            <v>34352.256242299991</v>
          </cell>
          <cell r="AB175">
            <v>42378</v>
          </cell>
          <cell r="AC175">
            <v>311784</v>
          </cell>
          <cell r="AD175">
            <v>845234</v>
          </cell>
          <cell r="AE175">
            <v>354</v>
          </cell>
          <cell r="AF175">
            <v>60875</v>
          </cell>
          <cell r="AG175">
            <v>6203</v>
          </cell>
          <cell r="AH175">
            <v>38448</v>
          </cell>
          <cell r="AI175">
            <v>2116</v>
          </cell>
          <cell r="AJ175">
            <v>151325</v>
          </cell>
          <cell r="AK175">
            <v>749</v>
          </cell>
          <cell r="AL175">
            <v>2154</v>
          </cell>
          <cell r="AM175">
            <v>1855</v>
          </cell>
          <cell r="AN175">
            <v>45</v>
          </cell>
          <cell r="AO175">
            <v>1219</v>
          </cell>
          <cell r="AP175">
            <v>257774</v>
          </cell>
          <cell r="AQ175">
            <v>148240</v>
          </cell>
          <cell r="AR175">
            <v>23357</v>
          </cell>
          <cell r="AS175">
            <v>3187</v>
          </cell>
          <cell r="AT175">
            <v>166664.304</v>
          </cell>
          <cell r="AU175">
            <v>31810</v>
          </cell>
          <cell r="AV175">
            <v>6772</v>
          </cell>
          <cell r="AW175">
            <v>7487</v>
          </cell>
          <cell r="AX175">
            <v>23507</v>
          </cell>
          <cell r="AY175">
            <v>21743</v>
          </cell>
          <cell r="AZ175">
            <v>10632</v>
          </cell>
          <cell r="BC175">
            <v>8255779</v>
          </cell>
        </row>
        <row r="176">
          <cell r="A176">
            <v>2008</v>
          </cell>
          <cell r="B176">
            <v>570018</v>
          </cell>
          <cell r="C176">
            <v>184032.31099999999</v>
          </cell>
          <cell r="D176">
            <v>139881</v>
          </cell>
          <cell r="E176">
            <v>66873</v>
          </cell>
          <cell r="F176">
            <v>63966</v>
          </cell>
          <cell r="G176">
            <v>331220</v>
          </cell>
          <cell r="H176">
            <v>182872</v>
          </cell>
          <cell r="I176">
            <v>64957</v>
          </cell>
          <cell r="J176">
            <v>1366335</v>
          </cell>
          <cell r="K176">
            <v>19255</v>
          </cell>
          <cell r="L176">
            <v>48995</v>
          </cell>
          <cell r="M176">
            <v>356705</v>
          </cell>
          <cell r="N176">
            <v>145653</v>
          </cell>
          <cell r="O176">
            <v>183300</v>
          </cell>
          <cell r="P176">
            <v>1080247</v>
          </cell>
          <cell r="Q176">
            <v>86332</v>
          </cell>
          <cell r="R176">
            <v>6568</v>
          </cell>
          <cell r="S176">
            <v>14205</v>
          </cell>
          <cell r="T176">
            <v>17218</v>
          </cell>
          <cell r="U176">
            <v>24087</v>
          </cell>
          <cell r="V176">
            <v>13304</v>
          </cell>
          <cell r="W176">
            <v>36948</v>
          </cell>
          <cell r="X176">
            <v>417515</v>
          </cell>
          <cell r="Y176">
            <v>54082</v>
          </cell>
          <cell r="Z176">
            <v>425168</v>
          </cell>
          <cell r="AA176">
            <v>53092.700396100023</v>
          </cell>
          <cell r="AB176">
            <v>40949</v>
          </cell>
          <cell r="AC176">
            <v>319996</v>
          </cell>
          <cell r="AD176">
            <v>831788</v>
          </cell>
          <cell r="AE176">
            <v>400</v>
          </cell>
          <cell r="AF176">
            <v>57912</v>
          </cell>
          <cell r="AG176">
            <v>3881</v>
          </cell>
          <cell r="AH176">
            <v>48001</v>
          </cell>
          <cell r="AI176">
            <v>2408</v>
          </cell>
          <cell r="AJ176">
            <v>162769</v>
          </cell>
          <cell r="AK176">
            <v>2933</v>
          </cell>
          <cell r="AL176">
            <v>2614</v>
          </cell>
          <cell r="AM176">
            <v>1811</v>
          </cell>
          <cell r="AN176">
            <v>49</v>
          </cell>
          <cell r="AO176">
            <v>1451</v>
          </cell>
          <cell r="AP176">
            <v>292273</v>
          </cell>
          <cell r="AQ176">
            <v>164861</v>
          </cell>
          <cell r="AR176">
            <v>30327</v>
          </cell>
          <cell r="AS176">
            <v>3004</v>
          </cell>
          <cell r="AT176">
            <v>171760.20500000002</v>
          </cell>
          <cell r="AU176">
            <v>28795</v>
          </cell>
          <cell r="AV176">
            <v>8123</v>
          </cell>
          <cell r="AW176">
            <v>9927</v>
          </cell>
          <cell r="AX176">
            <v>24140</v>
          </cell>
          <cell r="AY176">
            <v>16407</v>
          </cell>
          <cell r="AZ176">
            <v>9327</v>
          </cell>
          <cell r="BC176">
            <v>8293363</v>
          </cell>
        </row>
        <row r="177">
          <cell r="A177">
            <v>2009</v>
          </cell>
          <cell r="B177">
            <v>576715</v>
          </cell>
          <cell r="C177">
            <v>144901.73699999999</v>
          </cell>
          <cell r="D177">
            <v>160308</v>
          </cell>
          <cell r="E177">
            <v>39683</v>
          </cell>
          <cell r="F177">
            <v>62238</v>
          </cell>
          <cell r="G177">
            <v>325891</v>
          </cell>
          <cell r="H177">
            <v>189458</v>
          </cell>
          <cell r="I177">
            <v>66332</v>
          </cell>
          <cell r="J177">
            <v>1411069</v>
          </cell>
          <cell r="K177">
            <v>17596</v>
          </cell>
          <cell r="L177">
            <v>62386</v>
          </cell>
          <cell r="M177">
            <v>360901</v>
          </cell>
          <cell r="N177">
            <v>148520</v>
          </cell>
          <cell r="O177">
            <v>189198</v>
          </cell>
          <cell r="P177">
            <v>1102908</v>
          </cell>
          <cell r="Q177">
            <v>89466</v>
          </cell>
          <cell r="R177">
            <v>5432</v>
          </cell>
          <cell r="S177">
            <v>13508</v>
          </cell>
          <cell r="T177">
            <v>95</v>
          </cell>
          <cell r="U177">
            <v>13410</v>
          </cell>
          <cell r="V177">
            <v>13304</v>
          </cell>
          <cell r="W177">
            <v>12642</v>
          </cell>
          <cell r="X177">
            <v>471736</v>
          </cell>
          <cell r="Y177">
            <v>24453</v>
          </cell>
          <cell r="Z177">
            <v>435671</v>
          </cell>
          <cell r="AA177">
            <v>62252.96552540001</v>
          </cell>
          <cell r="AB177">
            <v>33344</v>
          </cell>
          <cell r="AC177">
            <v>328224</v>
          </cell>
          <cell r="AD177">
            <v>926883</v>
          </cell>
          <cell r="AE177">
            <v>11336</v>
          </cell>
          <cell r="AF177">
            <v>59209</v>
          </cell>
          <cell r="AG177">
            <v>3021</v>
          </cell>
          <cell r="AH177">
            <v>38578</v>
          </cell>
          <cell r="AI177">
            <v>3429</v>
          </cell>
          <cell r="AJ177">
            <v>140619</v>
          </cell>
          <cell r="AK177">
            <v>2476</v>
          </cell>
          <cell r="AL177">
            <v>2945</v>
          </cell>
          <cell r="AM177">
            <v>2034</v>
          </cell>
          <cell r="AN177">
            <v>49</v>
          </cell>
          <cell r="AO177">
            <v>1067</v>
          </cell>
          <cell r="AP177">
            <v>224694</v>
          </cell>
          <cell r="AQ177">
            <v>172881</v>
          </cell>
          <cell r="AR177">
            <v>34837</v>
          </cell>
          <cell r="AS177">
            <v>1930</v>
          </cell>
          <cell r="AT177">
            <v>180740.45500000002</v>
          </cell>
          <cell r="AU177">
            <v>23009</v>
          </cell>
          <cell r="AV177">
            <v>6875</v>
          </cell>
          <cell r="AW177">
            <v>9739</v>
          </cell>
          <cell r="AX177">
            <v>20508</v>
          </cell>
          <cell r="AY177">
            <v>11338</v>
          </cell>
          <cell r="AZ177">
            <v>7832</v>
          </cell>
          <cell r="BC177">
            <v>8328451</v>
          </cell>
        </row>
        <row r="178">
          <cell r="A178">
            <v>2010</v>
          </cell>
          <cell r="B178">
            <v>583690</v>
          </cell>
          <cell r="C178">
            <v>150073.478</v>
          </cell>
          <cell r="D178">
            <v>145662</v>
          </cell>
          <cell r="E178">
            <v>47700</v>
          </cell>
          <cell r="F178">
            <v>79092</v>
          </cell>
          <cell r="G178">
            <v>301159</v>
          </cell>
          <cell r="H178">
            <v>195825</v>
          </cell>
          <cell r="I178">
            <v>67377</v>
          </cell>
          <cell r="J178">
            <v>1421739</v>
          </cell>
          <cell r="K178">
            <v>10843</v>
          </cell>
          <cell r="L178">
            <v>70817</v>
          </cell>
          <cell r="M178">
            <v>363833</v>
          </cell>
          <cell r="N178">
            <v>145167</v>
          </cell>
          <cell r="O178">
            <v>192161</v>
          </cell>
          <cell r="P178">
            <v>1253093</v>
          </cell>
          <cell r="Q178">
            <v>92063</v>
          </cell>
          <cell r="R178">
            <v>8230</v>
          </cell>
          <cell r="S178">
            <v>14832</v>
          </cell>
          <cell r="T178">
            <v>88</v>
          </cell>
          <cell r="U178">
            <v>17516</v>
          </cell>
          <cell r="V178">
            <v>15285</v>
          </cell>
          <cell r="W178">
            <v>22274</v>
          </cell>
          <cell r="X178">
            <v>546632</v>
          </cell>
          <cell r="Y178">
            <v>24689</v>
          </cell>
          <cell r="Z178">
            <v>505860</v>
          </cell>
          <cell r="AA178">
            <v>64415.354744900003</v>
          </cell>
          <cell r="AB178">
            <v>35059</v>
          </cell>
          <cell r="AC178">
            <v>350059</v>
          </cell>
          <cell r="AD178">
            <v>938418</v>
          </cell>
          <cell r="AE178">
            <v>28765</v>
          </cell>
          <cell r="AF178">
            <v>74603</v>
          </cell>
          <cell r="AG178">
            <v>2425</v>
          </cell>
          <cell r="AH178">
            <v>43974</v>
          </cell>
          <cell r="AI178">
            <v>6801</v>
          </cell>
          <cell r="AJ178">
            <v>134109</v>
          </cell>
          <cell r="AK178">
            <v>1690</v>
          </cell>
          <cell r="AL178">
            <v>2554</v>
          </cell>
          <cell r="AM178">
            <v>1605</v>
          </cell>
          <cell r="AN178">
            <v>80</v>
          </cell>
          <cell r="AO178">
            <v>1702</v>
          </cell>
          <cell r="AP178">
            <v>271011</v>
          </cell>
          <cell r="AQ178">
            <v>286040</v>
          </cell>
          <cell r="AR178">
            <v>39984</v>
          </cell>
          <cell r="AS178">
            <v>2023</v>
          </cell>
          <cell r="AT178">
            <v>193853.18099999998</v>
          </cell>
          <cell r="AU178">
            <v>24569</v>
          </cell>
          <cell r="AV178">
            <v>8528</v>
          </cell>
          <cell r="AW178">
            <v>11616</v>
          </cell>
          <cell r="AX178">
            <v>23534</v>
          </cell>
          <cell r="AY178">
            <v>16000</v>
          </cell>
          <cell r="AZ178">
            <v>9773</v>
          </cell>
          <cell r="BC178">
            <v>9117229</v>
          </cell>
        </row>
        <row r="179">
          <cell r="A179">
            <v>2011</v>
          </cell>
          <cell r="B179">
            <v>684113</v>
          </cell>
          <cell r="C179">
            <v>230021.774</v>
          </cell>
          <cell r="D179">
            <v>133718</v>
          </cell>
          <cell r="E179">
            <v>56600</v>
          </cell>
          <cell r="F179">
            <v>88225</v>
          </cell>
          <cell r="G179">
            <v>330916</v>
          </cell>
          <cell r="H179">
            <v>194028</v>
          </cell>
          <cell r="I179">
            <v>67590</v>
          </cell>
          <cell r="J179">
            <v>1598731</v>
          </cell>
          <cell r="K179">
            <v>19784</v>
          </cell>
          <cell r="L179">
            <v>70598</v>
          </cell>
          <cell r="M179">
            <v>382905</v>
          </cell>
          <cell r="N179">
            <v>189539</v>
          </cell>
          <cell r="O179">
            <v>188073</v>
          </cell>
          <cell r="P179">
            <v>1321398</v>
          </cell>
          <cell r="Q179">
            <v>97140</v>
          </cell>
          <cell r="R179">
            <v>6718</v>
          </cell>
          <cell r="S179">
            <v>14790</v>
          </cell>
          <cell r="T179">
            <v>174</v>
          </cell>
          <cell r="U179">
            <v>52412</v>
          </cell>
          <cell r="V179">
            <v>1896</v>
          </cell>
          <cell r="W179">
            <v>90521</v>
          </cell>
          <cell r="X179">
            <v>511176</v>
          </cell>
          <cell r="Y179">
            <v>63026</v>
          </cell>
          <cell r="Z179">
            <v>583942</v>
          </cell>
          <cell r="AA179">
            <v>67090.928071899994</v>
          </cell>
          <cell r="AB179">
            <v>27287</v>
          </cell>
          <cell r="AC179">
            <v>358376</v>
          </cell>
          <cell r="AD179">
            <v>1015121</v>
          </cell>
          <cell r="AE179">
            <v>6736</v>
          </cell>
          <cell r="AF179">
            <v>76865</v>
          </cell>
          <cell r="AG179">
            <v>5037</v>
          </cell>
          <cell r="AH179">
            <v>45389</v>
          </cell>
          <cell r="AI179">
            <v>7569</v>
          </cell>
          <cell r="AJ179">
            <v>135301</v>
          </cell>
          <cell r="AK179">
            <v>2390</v>
          </cell>
          <cell r="AL179">
            <v>9128</v>
          </cell>
          <cell r="AM179">
            <v>2156</v>
          </cell>
          <cell r="AN179">
            <v>104</v>
          </cell>
          <cell r="AO179">
            <v>1810</v>
          </cell>
          <cell r="AP179">
            <v>288620</v>
          </cell>
          <cell r="AQ179">
            <v>365535</v>
          </cell>
          <cell r="AR179">
            <v>48197</v>
          </cell>
          <cell r="AS179">
            <v>4400</v>
          </cell>
          <cell r="AT179">
            <v>208345.40599999999</v>
          </cell>
          <cell r="AU179">
            <v>26004</v>
          </cell>
          <cell r="AV179">
            <v>6041</v>
          </cell>
          <cell r="AW179">
            <v>11536</v>
          </cell>
          <cell r="AX179">
            <v>26824</v>
          </cell>
          <cell r="AY179">
            <v>17902</v>
          </cell>
          <cell r="AZ179">
            <v>11985</v>
          </cell>
          <cell r="BC179">
            <v>10032115</v>
          </cell>
        </row>
        <row r="180">
          <cell r="A180">
            <v>2012</v>
          </cell>
          <cell r="B180">
            <v>598962</v>
          </cell>
          <cell r="C180">
            <v>267858.07699999999</v>
          </cell>
          <cell r="D180">
            <v>125943</v>
          </cell>
          <cell r="E180">
            <v>194400</v>
          </cell>
          <cell r="F180">
            <v>83949</v>
          </cell>
          <cell r="G180">
            <v>334287</v>
          </cell>
          <cell r="H180">
            <v>190240</v>
          </cell>
          <cell r="I180">
            <v>65395</v>
          </cell>
          <cell r="J180">
            <v>1526704</v>
          </cell>
          <cell r="K180">
            <v>17348</v>
          </cell>
          <cell r="L180">
            <v>72048</v>
          </cell>
          <cell r="M180">
            <v>381056</v>
          </cell>
          <cell r="N180">
            <v>200189</v>
          </cell>
          <cell r="O180">
            <v>188318</v>
          </cell>
          <cell r="P180">
            <v>1311300</v>
          </cell>
          <cell r="Q180">
            <v>100779</v>
          </cell>
          <cell r="R180">
            <v>6522</v>
          </cell>
          <cell r="S180">
            <v>14579</v>
          </cell>
          <cell r="T180">
            <v>278</v>
          </cell>
          <cell r="U180">
            <v>39801</v>
          </cell>
          <cell r="V180">
            <v>387</v>
          </cell>
          <cell r="W180">
            <v>54237</v>
          </cell>
          <cell r="X180">
            <v>489955</v>
          </cell>
          <cell r="Y180">
            <v>47831</v>
          </cell>
          <cell r="Z180">
            <v>555341</v>
          </cell>
          <cell r="AA180">
            <v>84698</v>
          </cell>
          <cell r="AC180">
            <v>376808</v>
          </cell>
          <cell r="AD180">
            <v>1166946</v>
          </cell>
          <cell r="AE180">
            <v>713</v>
          </cell>
          <cell r="AF180">
            <v>78558</v>
          </cell>
          <cell r="AG180">
            <v>1369</v>
          </cell>
          <cell r="AH180">
            <v>44034</v>
          </cell>
          <cell r="AI180">
            <v>3685</v>
          </cell>
          <cell r="AJ180">
            <v>138215</v>
          </cell>
          <cell r="AK180">
            <v>3757</v>
          </cell>
          <cell r="AL180">
            <v>8798</v>
          </cell>
          <cell r="AM180">
            <v>2572</v>
          </cell>
          <cell r="AN180">
            <v>93</v>
          </cell>
          <cell r="AO180">
            <v>2192</v>
          </cell>
          <cell r="AP180">
            <v>328485</v>
          </cell>
          <cell r="AQ180">
            <v>394282</v>
          </cell>
          <cell r="AR180">
            <v>50525</v>
          </cell>
          <cell r="AS180">
            <v>4207</v>
          </cell>
          <cell r="AT180">
            <v>257126.38100000002</v>
          </cell>
          <cell r="AU180">
            <v>28083</v>
          </cell>
          <cell r="AV180">
            <v>5703</v>
          </cell>
          <cell r="AW180">
            <v>10779</v>
          </cell>
          <cell r="AX180">
            <v>27924</v>
          </cell>
          <cell r="AY180">
            <v>16820</v>
          </cell>
          <cell r="AZ180">
            <v>14906</v>
          </cell>
          <cell r="BC180">
            <v>10152119</v>
          </cell>
        </row>
        <row r="181">
          <cell r="A181">
            <v>2013</v>
          </cell>
          <cell r="B181">
            <v>532186</v>
          </cell>
          <cell r="C181">
            <v>255425.467</v>
          </cell>
          <cell r="D181">
            <v>152525</v>
          </cell>
          <cell r="E181">
            <v>60700</v>
          </cell>
          <cell r="F181">
            <v>80984</v>
          </cell>
          <cell r="G181">
            <v>335014</v>
          </cell>
          <cell r="H181">
            <v>202792</v>
          </cell>
          <cell r="I181">
            <v>64326</v>
          </cell>
          <cell r="J181">
            <v>1517600</v>
          </cell>
          <cell r="K181">
            <v>16600</v>
          </cell>
          <cell r="L181">
            <v>76137</v>
          </cell>
          <cell r="M181">
            <v>372258</v>
          </cell>
          <cell r="N181">
            <v>205057</v>
          </cell>
          <cell r="O181">
            <v>182812</v>
          </cell>
          <cell r="P181">
            <v>1204000</v>
          </cell>
          <cell r="Q181">
            <v>98253</v>
          </cell>
          <cell r="R181">
            <v>5972</v>
          </cell>
          <cell r="S181">
            <v>12783</v>
          </cell>
          <cell r="T181">
            <v>274</v>
          </cell>
          <cell r="U181">
            <v>42290</v>
          </cell>
          <cell r="V181">
            <v>643</v>
          </cell>
          <cell r="W181">
            <v>36487</v>
          </cell>
          <cell r="X181">
            <v>499303</v>
          </cell>
          <cell r="Y181">
            <v>50705</v>
          </cell>
          <cell r="Z181">
            <v>571117</v>
          </cell>
          <cell r="AA181">
            <v>83002</v>
          </cell>
          <cell r="AB181">
            <v>40892</v>
          </cell>
          <cell r="AC181">
            <v>372716</v>
          </cell>
          <cell r="AD181">
            <v>1096584</v>
          </cell>
          <cell r="AE181">
            <v>869</v>
          </cell>
          <cell r="AF181">
            <v>71284</v>
          </cell>
          <cell r="AG181">
            <v>2182</v>
          </cell>
          <cell r="AH181">
            <v>53685</v>
          </cell>
          <cell r="AI181">
            <v>2964</v>
          </cell>
          <cell r="AJ181">
            <v>126725</v>
          </cell>
          <cell r="AK181">
            <v>5562</v>
          </cell>
          <cell r="AL181">
            <v>5603</v>
          </cell>
          <cell r="AM181">
            <v>2399</v>
          </cell>
          <cell r="AN181">
            <v>75</v>
          </cell>
          <cell r="AO181">
            <v>1957</v>
          </cell>
          <cell r="AP181">
            <v>337390</v>
          </cell>
          <cell r="AQ181">
            <v>377541</v>
          </cell>
          <cell r="AR181">
            <v>50122</v>
          </cell>
          <cell r="AS181">
            <v>3878</v>
          </cell>
          <cell r="AT181">
            <v>263243.766</v>
          </cell>
          <cell r="AU181">
            <v>32547</v>
          </cell>
          <cell r="AV181">
            <v>6161</v>
          </cell>
          <cell r="AW181">
            <v>9872</v>
          </cell>
          <cell r="AX181">
            <v>29422</v>
          </cell>
          <cell r="AY181">
            <v>16643</v>
          </cell>
          <cell r="AZ181">
            <v>15493</v>
          </cell>
          <cell r="BC181">
            <v>10039933</v>
          </cell>
        </row>
        <row r="182">
          <cell r="A182">
            <v>2014</v>
          </cell>
          <cell r="B182">
            <v>665867</v>
          </cell>
          <cell r="C182">
            <v>257452.29699999999</v>
          </cell>
          <cell r="D182">
            <v>232398.529052734</v>
          </cell>
          <cell r="E182">
            <v>50521</v>
          </cell>
          <cell r="F182">
            <v>78245</v>
          </cell>
          <cell r="G182">
            <v>347510</v>
          </cell>
          <cell r="H182">
            <v>196576</v>
          </cell>
          <cell r="I182">
            <v>77070</v>
          </cell>
          <cell r="J182">
            <v>1558597</v>
          </cell>
          <cell r="K182">
            <v>16767</v>
          </cell>
          <cell r="L182">
            <v>77860</v>
          </cell>
          <cell r="M182">
            <v>409702</v>
          </cell>
          <cell r="N182">
            <v>155868</v>
          </cell>
          <cell r="O182">
            <v>188101</v>
          </cell>
          <cell r="P182">
            <v>1454681</v>
          </cell>
          <cell r="Q182">
            <v>136115.85998535156</v>
          </cell>
          <cell r="R182">
            <v>4937</v>
          </cell>
          <cell r="S182">
            <v>22424</v>
          </cell>
          <cell r="T182">
            <v>213</v>
          </cell>
          <cell r="U182">
            <v>36837</v>
          </cell>
          <cell r="V182">
            <v>352</v>
          </cell>
          <cell r="W182">
            <v>34158</v>
          </cell>
          <cell r="X182">
            <v>649233</v>
          </cell>
          <cell r="Y182">
            <v>40035</v>
          </cell>
          <cell r="Z182">
            <v>585282.3486328125</v>
          </cell>
          <cell r="AB182">
            <v>40724</v>
          </cell>
          <cell r="AC182">
            <v>384925</v>
          </cell>
          <cell r="AD182">
            <v>1074631</v>
          </cell>
          <cell r="AE182">
            <v>376</v>
          </cell>
          <cell r="AF182">
            <v>81229</v>
          </cell>
          <cell r="AG182">
            <v>1701</v>
          </cell>
          <cell r="AH182">
            <v>54308</v>
          </cell>
          <cell r="AI182">
            <v>6246.1528778076172</v>
          </cell>
          <cell r="AJ182">
            <v>127236.90795898438</v>
          </cell>
          <cell r="AK182">
            <v>7473</v>
          </cell>
          <cell r="AL182">
            <v>3025</v>
          </cell>
          <cell r="AM182">
            <v>2161</v>
          </cell>
          <cell r="AN182">
            <v>210</v>
          </cell>
          <cell r="AO182">
            <v>2741</v>
          </cell>
          <cell r="AP182">
            <v>371594.69223022461</v>
          </cell>
          <cell r="AQ182">
            <v>383431</v>
          </cell>
          <cell r="AR182">
            <v>52514</v>
          </cell>
          <cell r="AS182">
            <v>3542</v>
          </cell>
          <cell r="AT182">
            <v>270424.67199999996</v>
          </cell>
          <cell r="AU182">
            <v>33252</v>
          </cell>
          <cell r="AV182">
            <v>8099</v>
          </cell>
          <cell r="AW182">
            <v>14641</v>
          </cell>
          <cell r="AX182">
            <v>32888</v>
          </cell>
          <cell r="AY182">
            <v>17024</v>
          </cell>
          <cell r="AZ182">
            <v>14242</v>
          </cell>
          <cell r="BC182">
            <v>10790211.634665728</v>
          </cell>
        </row>
        <row r="183">
          <cell r="A183">
            <v>2015</v>
          </cell>
          <cell r="B183">
            <v>744363</v>
          </cell>
          <cell r="C183">
            <v>277950</v>
          </cell>
          <cell r="D183">
            <v>216000</v>
          </cell>
          <cell r="E183">
            <v>71706</v>
          </cell>
          <cell r="F183">
            <v>73652</v>
          </cell>
          <cell r="G183">
            <v>328490</v>
          </cell>
          <cell r="H183">
            <v>193019</v>
          </cell>
          <cell r="I183">
            <v>76013</v>
          </cell>
          <cell r="J183">
            <v>1539717</v>
          </cell>
          <cell r="K183">
            <v>14273</v>
          </cell>
          <cell r="L183">
            <v>84266</v>
          </cell>
          <cell r="M183">
            <v>447891</v>
          </cell>
          <cell r="N183">
            <v>137844</v>
          </cell>
          <cell r="O183">
            <v>187600</v>
          </cell>
          <cell r="P183">
            <v>1483766</v>
          </cell>
          <cell r="Q183">
            <v>97508.307000000001</v>
          </cell>
          <cell r="R183">
            <v>8885</v>
          </cell>
          <cell r="S183">
            <v>28916</v>
          </cell>
          <cell r="T183">
            <v>175</v>
          </cell>
          <cell r="U183">
            <v>20219</v>
          </cell>
          <cell r="V183">
            <v>1011</v>
          </cell>
          <cell r="W183">
            <v>50726</v>
          </cell>
          <cell r="X183">
            <v>529872</v>
          </cell>
          <cell r="Y183">
            <v>28935</v>
          </cell>
          <cell r="Z183">
            <v>605448.63</v>
          </cell>
          <cell r="AA183">
            <v>92083</v>
          </cell>
          <cell r="AB183">
            <v>34490</v>
          </cell>
          <cell r="AC183">
            <v>413439</v>
          </cell>
          <cell r="AD183">
            <v>1103651</v>
          </cell>
          <cell r="AE183">
            <v>524</v>
          </cell>
          <cell r="AF183">
            <v>81791</v>
          </cell>
          <cell r="AG183">
            <v>2409</v>
          </cell>
          <cell r="AH183">
            <v>55920</v>
          </cell>
          <cell r="AI183">
            <v>3012</v>
          </cell>
          <cell r="AJ183">
            <v>92043.722999999998</v>
          </cell>
          <cell r="AK183">
            <v>8485</v>
          </cell>
          <cell r="AL183">
            <v>1828</v>
          </cell>
          <cell r="AM183">
            <v>2912</v>
          </cell>
          <cell r="AN183">
            <v>133</v>
          </cell>
          <cell r="AO183">
            <v>2208</v>
          </cell>
          <cell r="AP183">
            <v>206724.19500000001</v>
          </cell>
          <cell r="AQ183">
            <v>552088</v>
          </cell>
          <cell r="AR183">
            <v>63390</v>
          </cell>
          <cell r="AS183">
            <v>3449</v>
          </cell>
          <cell r="AT183">
            <v>280070.83099999995</v>
          </cell>
          <cell r="AU183">
            <v>36805</v>
          </cell>
          <cell r="AV183">
            <v>10380</v>
          </cell>
          <cell r="AW183">
            <v>17155</v>
          </cell>
          <cell r="AX183">
            <v>30805</v>
          </cell>
          <cell r="AY183">
            <v>18547</v>
          </cell>
          <cell r="AZ183">
            <v>13260</v>
          </cell>
          <cell r="BC183">
            <v>10613771.252</v>
          </cell>
        </row>
        <row r="184">
          <cell r="B184">
            <v>790000</v>
          </cell>
          <cell r="C184">
            <v>170339.049</v>
          </cell>
          <cell r="D184">
            <v>179000</v>
          </cell>
          <cell r="E184">
            <v>77250.876999999993</v>
          </cell>
          <cell r="G184">
            <v>310000</v>
          </cell>
          <cell r="H184">
            <v>191850</v>
          </cell>
          <cell r="J184">
            <v>1450000</v>
          </cell>
          <cell r="K184">
            <v>20774</v>
          </cell>
          <cell r="L184">
            <v>117819</v>
          </cell>
          <cell r="M184">
            <v>380000</v>
          </cell>
          <cell r="N184">
            <v>218368.443</v>
          </cell>
          <cell r="O184">
            <v>184885</v>
          </cell>
          <cell r="P184">
            <v>1450117</v>
          </cell>
          <cell r="Q184">
            <v>100784.454</v>
          </cell>
          <cell r="R184">
            <v>7320.4870000000001</v>
          </cell>
          <cell r="S184">
            <v>30992.047999999999</v>
          </cell>
          <cell r="T184">
            <v>164</v>
          </cell>
          <cell r="U184">
            <v>21291.748</v>
          </cell>
          <cell r="V184">
            <v>1035.8589999999999</v>
          </cell>
          <cell r="W184">
            <v>50202.002</v>
          </cell>
          <cell r="X184">
            <v>400000</v>
          </cell>
          <cell r="Z184">
            <v>602289.53899999999</v>
          </cell>
          <cell r="AA184">
            <v>87394</v>
          </cell>
          <cell r="AB184">
            <v>37212</v>
          </cell>
          <cell r="AC184">
            <v>415683</v>
          </cell>
          <cell r="AD184">
            <v>1115727</v>
          </cell>
          <cell r="AE184">
            <v>10845.421</v>
          </cell>
          <cell r="AF184">
            <v>92138</v>
          </cell>
          <cell r="AG184">
            <v>2792</v>
          </cell>
          <cell r="AH184">
            <v>68147.683999999994</v>
          </cell>
          <cell r="AI184">
            <v>3078.3649999999998</v>
          </cell>
          <cell r="AJ184">
            <v>92383.695000000007</v>
          </cell>
          <cell r="AK184">
            <v>11282.13</v>
          </cell>
          <cell r="AL184">
            <v>2115.3270000000002</v>
          </cell>
          <cell r="AM184">
            <v>2691</v>
          </cell>
          <cell r="AN184">
            <v>148.56200000000001</v>
          </cell>
          <cell r="AO184">
            <v>2036</v>
          </cell>
          <cell r="AP184">
            <v>149384.58199999999</v>
          </cell>
          <cell r="AQ184">
            <v>638142</v>
          </cell>
          <cell r="AR184">
            <v>62935</v>
          </cell>
          <cell r="AS184">
            <v>4005</v>
          </cell>
          <cell r="AT184">
            <v>268639.43</v>
          </cell>
          <cell r="AU184">
            <v>37383.773999999998</v>
          </cell>
          <cell r="AV184">
            <v>12224.416999999999</v>
          </cell>
          <cell r="AW184">
            <v>20444</v>
          </cell>
          <cell r="AX184">
            <v>29958.49</v>
          </cell>
          <cell r="BC184">
            <v>10502028.697000001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3">
          <cell r="B33">
            <v>5464816.6361666666</v>
          </cell>
          <cell r="C33">
            <v>2193162.1654897821</v>
          </cell>
          <cell r="D33" t="str">
            <v/>
          </cell>
          <cell r="E33">
            <v>1342526.774</v>
          </cell>
          <cell r="F33">
            <v>166088.59333333338</v>
          </cell>
          <cell r="G33" t="str">
            <v/>
          </cell>
          <cell r="H33" t="str">
            <v/>
          </cell>
          <cell r="I33" t="str">
            <v/>
          </cell>
          <cell r="J33">
            <v>178243.21068826134</v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P33">
            <v>54525.803460000003</v>
          </cell>
          <cell r="Q33" t="str">
            <v/>
          </cell>
          <cell r="R33" t="str">
            <v/>
          </cell>
          <cell r="S33" t="str">
            <v/>
          </cell>
          <cell r="V33" t="str">
            <v/>
          </cell>
          <cell r="X33" t="str">
            <v/>
          </cell>
          <cell r="Y33" t="str">
            <v/>
          </cell>
          <cell r="Z33" t="str">
            <v/>
          </cell>
          <cell r="AA33">
            <v>4436.5977347822609</v>
          </cell>
          <cell r="AB33" t="str">
            <v/>
          </cell>
          <cell r="AC33" t="str">
            <v/>
          </cell>
          <cell r="AD33">
            <v>41863.382932810004</v>
          </cell>
          <cell r="AE33" t="str">
            <v/>
          </cell>
          <cell r="AF33" t="str">
            <v/>
          </cell>
          <cell r="AG33">
            <v>22165.3596701688</v>
          </cell>
          <cell r="AH33" t="str">
            <v/>
          </cell>
          <cell r="AI33" t="str">
            <v/>
          </cell>
          <cell r="AJ33" t="str">
            <v/>
          </cell>
          <cell r="AK33">
            <v>44946.210192837469</v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C33">
            <v>11287842.682593608</v>
          </cell>
        </row>
        <row r="34">
          <cell r="B34">
            <v>5841135.9795833332</v>
          </cell>
          <cell r="C34">
            <v>2322928.2801024546</v>
          </cell>
          <cell r="D34">
            <v>163936.58666666667</v>
          </cell>
          <cell r="E34">
            <v>1384769.064</v>
          </cell>
          <cell r="F34">
            <v>171990.52666666673</v>
          </cell>
          <cell r="G34" t="str">
            <v/>
          </cell>
          <cell r="H34" t="str">
            <v/>
          </cell>
          <cell r="I34" t="str">
            <v/>
          </cell>
          <cell r="J34">
            <v>198216.34840710185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P34">
            <v>60212.962050000002</v>
          </cell>
          <cell r="Q34" t="str">
            <v/>
          </cell>
          <cell r="R34" t="str">
            <v/>
          </cell>
          <cell r="S34" t="str">
            <v/>
          </cell>
          <cell r="V34" t="str">
            <v/>
          </cell>
          <cell r="X34" t="str">
            <v/>
          </cell>
          <cell r="Y34" t="str">
            <v/>
          </cell>
          <cell r="Z34" t="str">
            <v/>
          </cell>
          <cell r="AA34">
            <v>7729.0963636363631</v>
          </cell>
          <cell r="AB34" t="str">
            <v/>
          </cell>
          <cell r="AC34" t="str">
            <v/>
          </cell>
          <cell r="AD34">
            <v>41863.382932810004</v>
          </cell>
          <cell r="AE34" t="str">
            <v/>
          </cell>
          <cell r="AF34" t="str">
            <v/>
          </cell>
          <cell r="AG34">
            <v>21741.903464344799</v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C34">
            <v>11905621.443935052</v>
          </cell>
        </row>
        <row r="35">
          <cell r="B35">
            <v>5534552.2767500002</v>
          </cell>
          <cell r="C35">
            <v>2311145.0370727801</v>
          </cell>
          <cell r="D35">
            <v>168256.96</v>
          </cell>
          <cell r="E35">
            <v>1422090.855</v>
          </cell>
          <cell r="F35">
            <v>157647.3600000001</v>
          </cell>
          <cell r="G35" t="str">
            <v/>
          </cell>
          <cell r="H35" t="str">
            <v/>
          </cell>
          <cell r="I35" t="str">
            <v/>
          </cell>
          <cell r="J35">
            <v>261803.15279260903</v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P35">
            <v>62163.234660000009</v>
          </cell>
          <cell r="Q35" t="str">
            <v/>
          </cell>
          <cell r="R35" t="str">
            <v/>
          </cell>
          <cell r="S35" t="str">
            <v/>
          </cell>
          <cell r="V35" t="str">
            <v/>
          </cell>
          <cell r="X35" t="str">
            <v/>
          </cell>
          <cell r="Y35" t="str">
            <v/>
          </cell>
          <cell r="Z35" t="str">
            <v/>
          </cell>
          <cell r="AA35">
            <v>7319.51</v>
          </cell>
          <cell r="AB35">
            <v>963</v>
          </cell>
          <cell r="AC35" t="str">
            <v/>
          </cell>
          <cell r="AD35">
            <v>41863.382932810004</v>
          </cell>
          <cell r="AE35" t="str">
            <v/>
          </cell>
          <cell r="AF35" t="str">
            <v/>
          </cell>
          <cell r="AG35">
            <v>28617.551926118998</v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C35">
            <v>11830562.044423267</v>
          </cell>
        </row>
        <row r="36">
          <cell r="B36">
            <v>4966426.6230000006</v>
          </cell>
          <cell r="C36">
            <v>2281722.1519089304</v>
          </cell>
          <cell r="D36">
            <v>154492.26999999999</v>
          </cell>
          <cell r="E36">
            <v>1421536.5150000001</v>
          </cell>
          <cell r="F36">
            <v>150970.91777777782</v>
          </cell>
          <cell r="G36" t="str">
            <v/>
          </cell>
          <cell r="H36" t="str">
            <v/>
          </cell>
          <cell r="I36" t="str">
            <v/>
          </cell>
          <cell r="J36">
            <v>355291.95717811631</v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P36">
            <v>68486.845850000012</v>
          </cell>
          <cell r="Q36" t="str">
            <v/>
          </cell>
          <cell r="R36" t="str">
            <v/>
          </cell>
          <cell r="S36" t="str">
            <v/>
          </cell>
          <cell r="V36" t="str">
            <v/>
          </cell>
          <cell r="X36" t="str">
            <v/>
          </cell>
          <cell r="Y36" t="str">
            <v/>
          </cell>
          <cell r="Z36" t="str">
            <v/>
          </cell>
          <cell r="AA36">
            <v>7431.0227930860519</v>
          </cell>
          <cell r="AB36" t="str">
            <v/>
          </cell>
          <cell r="AC36" t="str">
            <v/>
          </cell>
          <cell r="AD36">
            <v>41863.382932810004</v>
          </cell>
          <cell r="AE36" t="str">
            <v/>
          </cell>
          <cell r="AF36" t="str">
            <v/>
          </cell>
          <cell r="AG36">
            <v>23809.347730909099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C36">
            <v>11607967.522175908</v>
          </cell>
        </row>
        <row r="37">
          <cell r="B37">
            <v>5146018.801</v>
          </cell>
          <cell r="C37">
            <v>2440357.9192306111</v>
          </cell>
          <cell r="D37">
            <v>139992.74666666664</v>
          </cell>
          <cell r="E37">
            <v>1519760.9019999998</v>
          </cell>
          <cell r="F37">
            <v>133839.53111111114</v>
          </cell>
          <cell r="G37" t="str">
            <v/>
          </cell>
          <cell r="H37" t="str">
            <v/>
          </cell>
          <cell r="I37" t="str">
            <v/>
          </cell>
          <cell r="J37">
            <v>330676.42823029013</v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P37">
            <v>65331.859390000005</v>
          </cell>
          <cell r="Q37" t="str">
            <v/>
          </cell>
          <cell r="R37" t="str">
            <v/>
          </cell>
          <cell r="S37" t="str">
            <v/>
          </cell>
          <cell r="V37" t="str">
            <v/>
          </cell>
          <cell r="X37" t="str">
            <v/>
          </cell>
          <cell r="Y37" t="str">
            <v/>
          </cell>
          <cell r="Z37" t="str">
            <v/>
          </cell>
          <cell r="AA37">
            <v>8119.7560371093487</v>
          </cell>
          <cell r="AB37" t="str">
            <v/>
          </cell>
          <cell r="AC37" t="str">
            <v/>
          </cell>
          <cell r="AD37">
            <v>41863.382932809996</v>
          </cell>
          <cell r="AF37" t="str">
            <v/>
          </cell>
          <cell r="AG37">
            <v>22897.244439432001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C37">
            <v>11949912.796493998</v>
          </cell>
        </row>
        <row r="38">
          <cell r="B38">
            <v>5657965.4236666672</v>
          </cell>
          <cell r="C38">
            <v>2586237.197028419</v>
          </cell>
          <cell r="D38">
            <v>181566.39666666667</v>
          </cell>
          <cell r="E38">
            <v>1541887.9306666667</v>
          </cell>
          <cell r="F38">
            <v>116011.2</v>
          </cell>
          <cell r="G38" t="str">
            <v/>
          </cell>
          <cell r="H38" t="str">
            <v/>
          </cell>
          <cell r="I38" t="str">
            <v/>
          </cell>
          <cell r="J38">
            <v>280482.98473635019</v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P38">
            <v>68555.037200000006</v>
          </cell>
          <cell r="Q38" t="str">
            <v/>
          </cell>
          <cell r="R38" t="str">
            <v/>
          </cell>
          <cell r="S38" t="str">
            <v/>
          </cell>
          <cell r="V38" t="str">
            <v/>
          </cell>
          <cell r="X38" t="str">
            <v/>
          </cell>
          <cell r="Y38" t="str">
            <v/>
          </cell>
          <cell r="Z38" t="str">
            <v/>
          </cell>
          <cell r="AA38">
            <v>8235.4034081490336</v>
          </cell>
          <cell r="AB38" t="str">
            <v/>
          </cell>
          <cell r="AC38" t="str">
            <v/>
          </cell>
          <cell r="AD38">
            <v>59552.070120000004</v>
          </cell>
          <cell r="AF38" t="str">
            <v/>
          </cell>
          <cell r="AG38">
            <v>20582.014999999999</v>
          </cell>
          <cell r="AH38" t="str">
            <v/>
          </cell>
          <cell r="AI38" t="str">
            <v/>
          </cell>
          <cell r="AJ38" t="str">
            <v/>
          </cell>
          <cell r="AK38">
            <v>49677.347933884295</v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C38">
            <v>12439727.410351211</v>
          </cell>
        </row>
        <row r="39">
          <cell r="B39">
            <v>5820112.7891108477</v>
          </cell>
          <cell r="C39">
            <v>2617609.8691172134</v>
          </cell>
          <cell r="D39">
            <v>191492.01666666666</v>
          </cell>
          <cell r="E39">
            <v>1559374.3313333334</v>
          </cell>
          <cell r="F39">
            <v>103999</v>
          </cell>
          <cell r="G39" t="str">
            <v/>
          </cell>
          <cell r="H39" t="str">
            <v/>
          </cell>
          <cell r="I39" t="str">
            <v/>
          </cell>
          <cell r="J39">
            <v>151994.58301100953</v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P39">
            <v>73396.623050000009</v>
          </cell>
          <cell r="Q39" t="str">
            <v/>
          </cell>
          <cell r="R39" t="str">
            <v/>
          </cell>
          <cell r="S39" t="str">
            <v/>
          </cell>
          <cell r="V39" t="str">
            <v/>
          </cell>
          <cell r="X39" t="str">
            <v/>
          </cell>
          <cell r="Y39" t="str">
            <v/>
          </cell>
          <cell r="Z39" t="str">
            <v/>
          </cell>
          <cell r="AA39">
            <v>8060.8632846650289</v>
          </cell>
          <cell r="AB39">
            <v>642</v>
          </cell>
          <cell r="AC39" t="str">
            <v/>
          </cell>
          <cell r="AD39">
            <v>60933.744770000005</v>
          </cell>
          <cell r="AF39" t="str">
            <v/>
          </cell>
          <cell r="AG39">
            <v>26185.726535901002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C39">
            <v>12602627.778577343</v>
          </cell>
        </row>
        <row r="40">
          <cell r="B40">
            <v>5218458.0343948314</v>
          </cell>
          <cell r="C40">
            <v>2670320.2331099641</v>
          </cell>
          <cell r="D40">
            <v>176668.58333333334</v>
          </cell>
          <cell r="E40">
            <v>1568042.4939999999</v>
          </cell>
          <cell r="F40">
            <v>96284.400000000009</v>
          </cell>
          <cell r="G40" t="str">
            <v/>
          </cell>
          <cell r="H40" t="str">
            <v/>
          </cell>
          <cell r="I40" t="str">
            <v/>
          </cell>
          <cell r="J40">
            <v>109219.98977920055</v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P40">
            <v>76215.198850000001</v>
          </cell>
          <cell r="Q40" t="str">
            <v/>
          </cell>
          <cell r="R40" t="str">
            <v/>
          </cell>
          <cell r="S40" t="str">
            <v/>
          </cell>
          <cell r="V40" t="str">
            <v/>
          </cell>
          <cell r="X40" t="str">
            <v/>
          </cell>
          <cell r="Y40" t="str">
            <v/>
          </cell>
          <cell r="Z40" t="str">
            <v/>
          </cell>
          <cell r="AA40">
            <v>8009.0921163115345</v>
          </cell>
          <cell r="AB40" t="str">
            <v/>
          </cell>
          <cell r="AC40" t="str">
            <v/>
          </cell>
          <cell r="AD40">
            <v>62413.840080000002</v>
          </cell>
          <cell r="AF40" t="str">
            <v/>
          </cell>
          <cell r="AG40">
            <v>32407.4969264912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C40">
            <v>11812829.865325095</v>
          </cell>
        </row>
        <row r="41">
          <cell r="B41">
            <v>4571482.5277484693</v>
          </cell>
          <cell r="C41">
            <v>2244686.8823102377</v>
          </cell>
          <cell r="D41">
            <v>176041.06666666665</v>
          </cell>
          <cell r="E41">
            <v>1553642.1750000003</v>
          </cell>
          <cell r="F41">
            <v>82135.7</v>
          </cell>
          <cell r="G41" t="str">
            <v/>
          </cell>
          <cell r="H41" t="str">
            <v/>
          </cell>
          <cell r="I41" t="str">
            <v/>
          </cell>
          <cell r="J41">
            <v>137870.4423571832</v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P41">
            <v>81397.741450000001</v>
          </cell>
          <cell r="Q41" t="str">
            <v/>
          </cell>
          <cell r="R41" t="str">
            <v/>
          </cell>
          <cell r="S41" t="str">
            <v/>
          </cell>
          <cell r="V41" t="str">
            <v/>
          </cell>
          <cell r="X41" t="str">
            <v/>
          </cell>
          <cell r="Y41" t="str">
            <v/>
          </cell>
          <cell r="Z41" t="str">
            <v/>
          </cell>
          <cell r="AA41">
            <v>10177.511383561476</v>
          </cell>
          <cell r="AB41" t="str">
            <v/>
          </cell>
          <cell r="AC41" t="str">
            <v/>
          </cell>
          <cell r="AD41">
            <v>68841.466260000001</v>
          </cell>
          <cell r="AF41" t="str">
            <v/>
          </cell>
          <cell r="AG41">
            <v>32144.0184015636</v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C41">
            <v>11309737.030021111</v>
          </cell>
        </row>
        <row r="42">
          <cell r="B42">
            <v>4872566.6655542869</v>
          </cell>
          <cell r="C42">
            <v>2062981.1041877666</v>
          </cell>
          <cell r="D42">
            <v>162421.69666666666</v>
          </cell>
          <cell r="E42">
            <v>1660237.4890000001</v>
          </cell>
          <cell r="F42">
            <v>74714.3</v>
          </cell>
          <cell r="G42" t="str">
            <v/>
          </cell>
          <cell r="H42" t="str">
            <v/>
          </cell>
          <cell r="I42" t="str">
            <v/>
          </cell>
          <cell r="J42">
            <v>152928.65285353825</v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P42">
            <v>78060.911390000008</v>
          </cell>
          <cell r="Q42" t="str">
            <v/>
          </cell>
          <cell r="R42" t="str">
            <v/>
          </cell>
          <cell r="S42" t="str">
            <v/>
          </cell>
          <cell r="V42" t="str">
            <v/>
          </cell>
          <cell r="X42" t="str">
            <v/>
          </cell>
          <cell r="Y42" t="str">
            <v/>
          </cell>
          <cell r="Z42" t="str">
            <v/>
          </cell>
          <cell r="AA42">
            <v>10499.116530066336</v>
          </cell>
          <cell r="AB42">
            <v>991</v>
          </cell>
          <cell r="AC42" t="str">
            <v/>
          </cell>
          <cell r="AD42">
            <v>70329.132389999999</v>
          </cell>
          <cell r="AF42" t="str">
            <v/>
          </cell>
          <cell r="AG42">
            <v>24684.736849471599</v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C42">
            <v>11488922.161961569</v>
          </cell>
        </row>
        <row r="43">
          <cell r="B43">
            <v>5944867.8279369725</v>
          </cell>
          <cell r="C43">
            <v>2435206.3033408043</v>
          </cell>
          <cell r="D43">
            <v>182133.09000000003</v>
          </cell>
          <cell r="E43">
            <v>1719076.675</v>
          </cell>
          <cell r="F43">
            <v>121292.6</v>
          </cell>
          <cell r="G43" t="str">
            <v/>
          </cell>
          <cell r="H43" t="str">
            <v/>
          </cell>
          <cell r="I43" t="str">
            <v/>
          </cell>
          <cell r="J43">
            <v>226042.92152302834</v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P43">
            <v>78392.775960000014</v>
          </cell>
          <cell r="Q43" t="str">
            <v/>
          </cell>
          <cell r="R43" t="str">
            <v/>
          </cell>
          <cell r="S43" t="str">
            <v/>
          </cell>
          <cell r="V43" t="str">
            <v/>
          </cell>
          <cell r="X43" t="str">
            <v/>
          </cell>
          <cell r="Y43" t="str">
            <v/>
          </cell>
          <cell r="Z43" t="str">
            <v/>
          </cell>
          <cell r="AA43">
            <v>11177.854239116959</v>
          </cell>
          <cell r="AB43" t="str">
            <v/>
          </cell>
          <cell r="AC43" t="str">
            <v/>
          </cell>
          <cell r="AD43">
            <v>69238.934309999997</v>
          </cell>
          <cell r="AE43" t="str">
            <v/>
          </cell>
          <cell r="AF43" t="str">
            <v/>
          </cell>
          <cell r="AG43">
            <v>29659.800217417302</v>
          </cell>
          <cell r="AH43" t="str">
            <v/>
          </cell>
          <cell r="AI43" t="str">
            <v/>
          </cell>
          <cell r="AJ43" t="str">
            <v/>
          </cell>
          <cell r="AK43">
            <v>52725.512121212123</v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C43">
            <v>13148161.821832052</v>
          </cell>
        </row>
        <row r="44">
          <cell r="B44">
            <v>6235765.6865833336</v>
          </cell>
          <cell r="C44">
            <v>2562672.064883389</v>
          </cell>
          <cell r="D44">
            <v>165992.6033333333</v>
          </cell>
          <cell r="E44">
            <v>1796376.0860000001</v>
          </cell>
          <cell r="F44">
            <v>121146</v>
          </cell>
          <cell r="G44" t="str">
            <v/>
          </cell>
          <cell r="H44" t="str">
            <v/>
          </cell>
          <cell r="I44" t="str">
            <v/>
          </cell>
          <cell r="J44">
            <v>264601.43266442098</v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P44">
            <v>84266.324240000002</v>
          </cell>
          <cell r="Q44" t="str">
            <v/>
          </cell>
          <cell r="R44" t="str">
            <v/>
          </cell>
          <cell r="S44" t="str">
            <v/>
          </cell>
          <cell r="V44" t="str">
            <v/>
          </cell>
          <cell r="X44" t="str">
            <v/>
          </cell>
          <cell r="Y44" t="str">
            <v/>
          </cell>
          <cell r="Z44" t="str">
            <v/>
          </cell>
          <cell r="AA44">
            <v>10027.050989012783</v>
          </cell>
          <cell r="AB44" t="str">
            <v/>
          </cell>
          <cell r="AC44" t="str">
            <v/>
          </cell>
          <cell r="AD44">
            <v>72236.979030000002</v>
          </cell>
          <cell r="AE44">
            <v>55348.868473512797</v>
          </cell>
          <cell r="AF44" t="str">
            <v/>
          </cell>
          <cell r="AG44">
            <v>26644.722474042599</v>
          </cell>
          <cell r="AH44" t="str">
            <v/>
          </cell>
          <cell r="AI44" t="str">
            <v/>
          </cell>
          <cell r="AJ44" t="str">
            <v/>
          </cell>
          <cell r="AK44">
            <v>57032.085674931135</v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C44">
            <v>13200882.563483464</v>
          </cell>
        </row>
        <row r="45">
          <cell r="B45">
            <v>6017564.4444166673</v>
          </cell>
          <cell r="C45">
            <v>2308897.9602360888</v>
          </cell>
          <cell r="D45">
            <v>164777.76999999999</v>
          </cell>
          <cell r="E45">
            <v>1777907.4006666669</v>
          </cell>
          <cell r="F45">
            <v>123430.1</v>
          </cell>
          <cell r="G45" t="str">
            <v/>
          </cell>
          <cell r="H45" t="str">
            <v/>
          </cell>
          <cell r="I45" t="str">
            <v/>
          </cell>
          <cell r="J45">
            <v>241275.97745217531</v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P45">
            <v>79852.070850000004</v>
          </cell>
          <cell r="Q45" t="str">
            <v/>
          </cell>
          <cell r="R45" t="str">
            <v/>
          </cell>
          <cell r="S45" t="str">
            <v/>
          </cell>
          <cell r="V45" t="str">
            <v/>
          </cell>
          <cell r="X45" t="str">
            <v/>
          </cell>
          <cell r="Y45" t="str">
            <v/>
          </cell>
          <cell r="Z45" t="str">
            <v/>
          </cell>
          <cell r="AA45">
            <v>10022.213159401574</v>
          </cell>
          <cell r="AB45" t="str">
            <v/>
          </cell>
          <cell r="AC45" t="str">
            <v/>
          </cell>
          <cell r="AD45">
            <v>75893.685089999999</v>
          </cell>
          <cell r="AE45">
            <v>73267.3349290755</v>
          </cell>
          <cell r="AF45" t="str">
            <v/>
          </cell>
          <cell r="AG45">
            <v>24953.2564090489</v>
          </cell>
          <cell r="AH45" t="str">
            <v/>
          </cell>
          <cell r="AI45" t="str">
            <v/>
          </cell>
          <cell r="AJ45" t="str">
            <v/>
          </cell>
          <cell r="AK45">
            <v>62487.004683195591</v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C45">
            <v>12991424.683045326</v>
          </cell>
        </row>
        <row r="46">
          <cell r="B46">
            <v>4925259.2826666664</v>
          </cell>
          <cell r="C46">
            <v>2308654.7026944719</v>
          </cell>
          <cell r="D46">
            <v>178604.7</v>
          </cell>
          <cell r="E46">
            <v>1708338.1206666667</v>
          </cell>
          <cell r="F46">
            <v>120106.1</v>
          </cell>
          <cell r="G46" t="str">
            <v/>
          </cell>
          <cell r="H46" t="str">
            <v/>
          </cell>
          <cell r="I46" t="str">
            <v/>
          </cell>
          <cell r="J46">
            <v>224270.23333333331</v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P46">
            <v>73519.367480000001</v>
          </cell>
          <cell r="Q46" t="str">
            <v/>
          </cell>
          <cell r="R46" t="str">
            <v/>
          </cell>
          <cell r="S46" t="str">
            <v/>
          </cell>
          <cell r="V46" t="str">
            <v/>
          </cell>
          <cell r="X46" t="str">
            <v/>
          </cell>
          <cell r="Y46" t="str">
            <v/>
          </cell>
          <cell r="Z46" t="str">
            <v/>
          </cell>
          <cell r="AA46">
            <v>8531.7724587186494</v>
          </cell>
          <cell r="AB46">
            <v>934</v>
          </cell>
          <cell r="AC46" t="str">
            <v/>
          </cell>
          <cell r="AD46">
            <v>80383.181349999999</v>
          </cell>
          <cell r="AE46">
            <v>63950.881044997092</v>
          </cell>
          <cell r="AF46" t="str">
            <v/>
          </cell>
          <cell r="AG46">
            <v>24706.9763257083</v>
          </cell>
          <cell r="AH46" t="str">
            <v/>
          </cell>
          <cell r="AI46" t="str">
            <v/>
          </cell>
          <cell r="AJ46" t="str">
            <v/>
          </cell>
          <cell r="AK46">
            <v>56914.921487603315</v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C46">
            <v>11823686.437982941</v>
          </cell>
        </row>
        <row r="47">
          <cell r="B47">
            <v>4471850.2003333326</v>
          </cell>
          <cell r="C47">
            <v>2464456.9318526895</v>
          </cell>
          <cell r="D47">
            <v>178642.78333333335</v>
          </cell>
          <cell r="E47">
            <v>1749965.5816666665</v>
          </cell>
          <cell r="F47">
            <v>108672.6</v>
          </cell>
          <cell r="G47" t="str">
            <v/>
          </cell>
          <cell r="H47" t="str">
            <v/>
          </cell>
          <cell r="I47" t="str">
            <v/>
          </cell>
          <cell r="J47">
            <v>222926.33333333331</v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P47">
            <v>64022.585470000005</v>
          </cell>
          <cell r="Q47" t="str">
            <v/>
          </cell>
          <cell r="R47" t="str">
            <v/>
          </cell>
          <cell r="S47" t="str">
            <v/>
          </cell>
          <cell r="V47" t="str">
            <v/>
          </cell>
          <cell r="X47" t="str">
            <v/>
          </cell>
          <cell r="Y47" t="str">
            <v/>
          </cell>
          <cell r="Z47" t="str">
            <v/>
          </cell>
          <cell r="AA47">
            <v>9391.8084704725989</v>
          </cell>
          <cell r="AB47" t="str">
            <v/>
          </cell>
          <cell r="AC47" t="str">
            <v/>
          </cell>
          <cell r="AD47">
            <v>88124.344800000006</v>
          </cell>
          <cell r="AE47">
            <v>65710.698064225639</v>
          </cell>
          <cell r="AF47" t="str">
            <v/>
          </cell>
          <cell r="AG47">
            <v>21821.768244027098</v>
          </cell>
          <cell r="AH47" t="str">
            <v/>
          </cell>
          <cell r="AI47" t="str">
            <v/>
          </cell>
          <cell r="AJ47" t="str">
            <v/>
          </cell>
          <cell r="AK47">
            <v>67527.235593220335</v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C47">
            <v>11702386.329999022</v>
          </cell>
        </row>
        <row r="48">
          <cell r="B48">
            <v>4026210.7942500003</v>
          </cell>
          <cell r="C48">
            <v>2371889.7985812426</v>
          </cell>
          <cell r="D48">
            <v>169991.4433333333</v>
          </cell>
          <cell r="E48">
            <v>1628816.3006666666</v>
          </cell>
          <cell r="F48">
            <v>37838.100000000006</v>
          </cell>
          <cell r="G48" t="str">
            <v/>
          </cell>
          <cell r="H48" t="str">
            <v/>
          </cell>
          <cell r="I48" t="str">
            <v/>
          </cell>
          <cell r="J48">
            <v>128401.59999999998</v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P48">
            <v>71605.463589999999</v>
          </cell>
          <cell r="Q48" t="str">
            <v/>
          </cell>
          <cell r="R48" t="str">
            <v/>
          </cell>
          <cell r="S48" t="str">
            <v/>
          </cell>
          <cell r="V48" t="str">
            <v/>
          </cell>
          <cell r="X48" t="str">
            <v/>
          </cell>
          <cell r="Y48" t="str">
            <v/>
          </cell>
          <cell r="Z48" t="str">
            <v/>
          </cell>
          <cell r="AA48">
            <v>8369.0267970123987</v>
          </cell>
          <cell r="AB48" t="str">
            <v/>
          </cell>
          <cell r="AC48" t="str">
            <v/>
          </cell>
          <cell r="AD48">
            <v>90740.063110000003</v>
          </cell>
          <cell r="AE48">
            <v>63854.224501857672</v>
          </cell>
          <cell r="AF48" t="str">
            <v/>
          </cell>
          <cell r="AG48">
            <v>19909.256740356701</v>
          </cell>
          <cell r="AH48" t="str">
            <v/>
          </cell>
          <cell r="AI48" t="str">
            <v/>
          </cell>
          <cell r="AJ48" t="str">
            <v/>
          </cell>
          <cell r="AK48">
            <v>66187.119774011313</v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C48">
            <v>10902574.133120628</v>
          </cell>
        </row>
        <row r="49">
          <cell r="B49">
            <v>3587513.9347499995</v>
          </cell>
          <cell r="C49">
            <v>2595988.0674579153</v>
          </cell>
          <cell r="D49">
            <v>161488.07666666666</v>
          </cell>
          <cell r="E49">
            <v>1612334.4680000003</v>
          </cell>
          <cell r="F49">
            <v>42756.399999999994</v>
          </cell>
          <cell r="G49">
            <v>19800</v>
          </cell>
          <cell r="H49">
            <v>3361.6000000000004</v>
          </cell>
          <cell r="I49" t="str">
            <v/>
          </cell>
          <cell r="J49">
            <v>117410.23333333334</v>
          </cell>
          <cell r="K49" t="str">
            <v/>
          </cell>
          <cell r="L49" t="str">
            <v/>
          </cell>
          <cell r="M49">
            <v>9400</v>
          </cell>
          <cell r="N49" t="str">
            <v/>
          </cell>
          <cell r="O49">
            <v>197660.79999999999</v>
          </cell>
          <cell r="P49">
            <v>70691.699500000002</v>
          </cell>
          <cell r="Q49" t="str">
            <v/>
          </cell>
          <cell r="R49" t="str">
            <v/>
          </cell>
          <cell r="S49" t="str">
            <v/>
          </cell>
          <cell r="U49">
            <v>460200</v>
          </cell>
          <cell r="V49" t="str">
            <v/>
          </cell>
          <cell r="X49" t="str">
            <v/>
          </cell>
          <cell r="Y49" t="str">
            <v/>
          </cell>
          <cell r="Z49" t="str">
            <v/>
          </cell>
          <cell r="AA49">
            <v>8733.0987494532001</v>
          </cell>
          <cell r="AB49" t="str">
            <v/>
          </cell>
          <cell r="AC49" t="str">
            <v/>
          </cell>
          <cell r="AD49">
            <v>91519.857570000007</v>
          </cell>
          <cell r="AE49">
            <v>83511.809569047851</v>
          </cell>
          <cell r="AF49" t="str">
            <v/>
          </cell>
          <cell r="AG49">
            <v>23221.000507144599</v>
          </cell>
          <cell r="AH49" t="str">
            <v/>
          </cell>
          <cell r="AI49" t="str">
            <v/>
          </cell>
          <cell r="AJ49" t="str">
            <v/>
          </cell>
          <cell r="AK49">
            <v>73442.485875706203</v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C49">
            <v>10187789.086404255</v>
          </cell>
        </row>
        <row r="50">
          <cell r="B50">
            <v>3740793.1014166665</v>
          </cell>
          <cell r="C50">
            <v>2602904.7653932613</v>
          </cell>
          <cell r="D50">
            <v>172886.05</v>
          </cell>
          <cell r="E50">
            <v>1414775.1419999995</v>
          </cell>
          <cell r="F50">
            <v>51462.399999999994</v>
          </cell>
          <cell r="G50">
            <v>19800</v>
          </cell>
          <cell r="H50">
            <v>3392</v>
          </cell>
          <cell r="I50" t="str">
            <v/>
          </cell>
          <cell r="J50">
            <v>129240.79999999999</v>
          </cell>
          <cell r="K50" t="str">
            <v/>
          </cell>
          <cell r="L50" t="str">
            <v/>
          </cell>
          <cell r="M50">
            <v>9400</v>
          </cell>
          <cell r="N50" t="str">
            <v/>
          </cell>
          <cell r="O50">
            <v>198352.6</v>
          </cell>
          <cell r="P50">
            <v>65186.384510000004</v>
          </cell>
          <cell r="Q50" t="str">
            <v/>
          </cell>
          <cell r="R50" t="str">
            <v/>
          </cell>
          <cell r="S50" t="str">
            <v/>
          </cell>
          <cell r="U50">
            <v>460200</v>
          </cell>
          <cell r="V50" t="str">
            <v/>
          </cell>
          <cell r="X50" t="str">
            <v/>
          </cell>
          <cell r="Y50" t="str">
            <v/>
          </cell>
          <cell r="Z50" t="str">
            <v/>
          </cell>
          <cell r="AA50">
            <v>9040.8517904776763</v>
          </cell>
          <cell r="AB50" t="str">
            <v/>
          </cell>
          <cell r="AC50" t="str">
            <v/>
          </cell>
          <cell r="AD50">
            <v>88646.731379999997</v>
          </cell>
          <cell r="AE50">
            <v>68148.480223733117</v>
          </cell>
          <cell r="AF50" t="str">
            <v/>
          </cell>
          <cell r="AG50">
            <v>28805.746172040901</v>
          </cell>
          <cell r="AH50" t="str">
            <v/>
          </cell>
          <cell r="AI50" t="str">
            <v/>
          </cell>
          <cell r="AJ50" t="str">
            <v/>
          </cell>
          <cell r="AK50">
            <v>85211.555932203381</v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C50">
            <v>10560454.781328967</v>
          </cell>
        </row>
        <row r="51">
          <cell r="B51">
            <v>4133265.8622499998</v>
          </cell>
          <cell r="C51">
            <v>2832950.5760819623</v>
          </cell>
          <cell r="D51" t="str">
            <v/>
          </cell>
          <cell r="E51">
            <v>1423207.9626666666</v>
          </cell>
          <cell r="F51">
            <v>72165.5</v>
          </cell>
          <cell r="G51">
            <v>19800</v>
          </cell>
          <cell r="H51">
            <v>3419.2000000000003</v>
          </cell>
          <cell r="I51" t="str">
            <v/>
          </cell>
          <cell r="J51">
            <v>178026.86666666667</v>
          </cell>
          <cell r="K51" t="str">
            <v/>
          </cell>
          <cell r="L51" t="str">
            <v/>
          </cell>
          <cell r="M51">
            <v>9400</v>
          </cell>
          <cell r="N51" t="str">
            <v/>
          </cell>
          <cell r="O51">
            <v>199114.4</v>
          </cell>
          <cell r="P51">
            <v>64949.987830000005</v>
          </cell>
          <cell r="Q51" t="str">
            <v/>
          </cell>
          <cell r="R51" t="str">
            <v/>
          </cell>
          <cell r="S51" t="str">
            <v/>
          </cell>
          <cell r="U51">
            <v>460200</v>
          </cell>
          <cell r="V51" t="str">
            <v/>
          </cell>
          <cell r="X51" t="str">
            <v/>
          </cell>
          <cell r="Y51" t="str">
            <v/>
          </cell>
          <cell r="Z51" t="str">
            <v/>
          </cell>
          <cell r="AA51">
            <v>10588.705765932185</v>
          </cell>
          <cell r="AB51">
            <v>632.29217394</v>
          </cell>
          <cell r="AC51" t="str">
            <v/>
          </cell>
          <cell r="AD51">
            <v>80307.473150000005</v>
          </cell>
          <cell r="AE51">
            <v>82569.82803468022</v>
          </cell>
          <cell r="AF51" t="str">
            <v/>
          </cell>
          <cell r="AG51">
            <v>39442.947744102501</v>
          </cell>
          <cell r="AH51" t="str">
            <v/>
          </cell>
          <cell r="AI51" t="str">
            <v/>
          </cell>
          <cell r="AJ51" t="str">
            <v/>
          </cell>
          <cell r="AK51">
            <v>76237.470621468921</v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C51">
            <v>11269917.854367046</v>
          </cell>
        </row>
        <row r="52">
          <cell r="B52">
            <v>4067092.7983333338</v>
          </cell>
          <cell r="C52">
            <v>2879350.146865977</v>
          </cell>
          <cell r="D52" t="str">
            <v/>
          </cell>
          <cell r="E52">
            <v>1550924.6046666666</v>
          </cell>
          <cell r="F52">
            <v>69757.3</v>
          </cell>
          <cell r="G52">
            <v>19800</v>
          </cell>
          <cell r="H52">
            <v>3456</v>
          </cell>
          <cell r="I52" t="str">
            <v/>
          </cell>
          <cell r="J52">
            <v>201265.50000000003</v>
          </cell>
          <cell r="K52" t="str">
            <v/>
          </cell>
          <cell r="L52" t="str">
            <v/>
          </cell>
          <cell r="M52">
            <v>9400</v>
          </cell>
          <cell r="N52" t="str">
            <v/>
          </cell>
          <cell r="O52">
            <v>199876.2</v>
          </cell>
          <cell r="P52">
            <v>63617.983460000003</v>
          </cell>
          <cell r="Q52" t="str">
            <v/>
          </cell>
          <cell r="R52" t="str">
            <v/>
          </cell>
          <cell r="S52" t="str">
            <v/>
          </cell>
          <cell r="U52">
            <v>460200</v>
          </cell>
          <cell r="V52" t="str">
            <v/>
          </cell>
          <cell r="X52" t="str">
            <v/>
          </cell>
          <cell r="Y52" t="str">
            <v/>
          </cell>
          <cell r="Z52" t="str">
            <v/>
          </cell>
          <cell r="AA52">
            <v>9323.7566527972758</v>
          </cell>
          <cell r="AB52">
            <v>572.70982054000001</v>
          </cell>
          <cell r="AC52" t="str">
            <v/>
          </cell>
          <cell r="AD52">
            <v>69916.522700000001</v>
          </cell>
          <cell r="AE52">
            <v>103484.03457369727</v>
          </cell>
          <cell r="AF52" t="str">
            <v/>
          </cell>
          <cell r="AG52">
            <v>33541.8867800648</v>
          </cell>
          <cell r="AH52" t="str">
            <v/>
          </cell>
          <cell r="AI52" t="str">
            <v/>
          </cell>
          <cell r="AJ52" t="str">
            <v/>
          </cell>
          <cell r="AK52">
            <v>78673.207344632741</v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C52">
            <v>11508585.788100841</v>
          </cell>
        </row>
        <row r="53">
          <cell r="B53">
            <v>4005532.91475</v>
          </cell>
          <cell r="C53">
            <v>2556869.8093813993</v>
          </cell>
          <cell r="D53">
            <v>213838.84666666668</v>
          </cell>
          <cell r="E53">
            <v>1486613.3440000005</v>
          </cell>
          <cell r="F53">
            <v>63375.1</v>
          </cell>
          <cell r="G53">
            <v>19800</v>
          </cell>
          <cell r="H53">
            <v>3497.6000000000004</v>
          </cell>
          <cell r="I53" t="str">
            <v/>
          </cell>
          <cell r="J53">
            <v>243066.80000000005</v>
          </cell>
          <cell r="K53" t="str">
            <v/>
          </cell>
          <cell r="L53" t="str">
            <v/>
          </cell>
          <cell r="M53">
            <v>9400</v>
          </cell>
          <cell r="N53" t="str">
            <v/>
          </cell>
          <cell r="O53">
            <v>200670.8</v>
          </cell>
          <cell r="P53">
            <v>62590.567120000007</v>
          </cell>
          <cell r="Q53" t="str">
            <v/>
          </cell>
          <cell r="R53" t="str">
            <v/>
          </cell>
          <cell r="S53" t="str">
            <v/>
          </cell>
          <cell r="U53">
            <v>460200</v>
          </cell>
          <cell r="V53" t="str">
            <v/>
          </cell>
          <cell r="X53" t="str">
            <v/>
          </cell>
          <cell r="Y53" t="str">
            <v/>
          </cell>
          <cell r="Z53" t="str">
            <v/>
          </cell>
          <cell r="AA53">
            <v>11469.108367500827</v>
          </cell>
          <cell r="AB53">
            <v>564.79074281999999</v>
          </cell>
          <cell r="AC53" t="str">
            <v/>
          </cell>
          <cell r="AD53">
            <v>73270.395960000009</v>
          </cell>
          <cell r="AE53">
            <v>83360.056974108782</v>
          </cell>
          <cell r="AF53" t="str">
            <v/>
          </cell>
          <cell r="AG53">
            <v>29968.133999999998</v>
          </cell>
          <cell r="AH53" t="str">
            <v/>
          </cell>
          <cell r="AI53" t="str">
            <v/>
          </cell>
          <cell r="AJ53" t="str">
            <v/>
          </cell>
          <cell r="AK53">
            <v>98116.446892655367</v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C53">
            <v>11554304.884303236</v>
          </cell>
        </row>
        <row r="54">
          <cell r="B54">
            <v>3897122.8888333337</v>
          </cell>
          <cell r="C54">
            <v>2655166.4154054578</v>
          </cell>
          <cell r="D54">
            <v>224831.54333333339</v>
          </cell>
          <cell r="E54">
            <v>1467429.7089999998</v>
          </cell>
          <cell r="F54">
            <v>44250.3</v>
          </cell>
          <cell r="G54">
            <v>18300</v>
          </cell>
          <cell r="H54">
            <v>3540.8</v>
          </cell>
          <cell r="I54" t="str">
            <v/>
          </cell>
          <cell r="J54">
            <v>203568.6</v>
          </cell>
          <cell r="K54" t="str">
            <v/>
          </cell>
          <cell r="L54" t="str">
            <v/>
          </cell>
          <cell r="M54">
            <v>8900</v>
          </cell>
          <cell r="N54" t="str">
            <v/>
          </cell>
          <cell r="O54">
            <v>201465.4</v>
          </cell>
          <cell r="P54">
            <v>59867.459210000008</v>
          </cell>
          <cell r="Q54" t="str">
            <v/>
          </cell>
          <cell r="R54" t="str">
            <v/>
          </cell>
          <cell r="S54" t="str">
            <v/>
          </cell>
          <cell r="U54">
            <v>287000</v>
          </cell>
          <cell r="V54" t="str">
            <v/>
          </cell>
          <cell r="X54" t="str">
            <v/>
          </cell>
          <cell r="Y54" t="str">
            <v/>
          </cell>
          <cell r="Z54" t="str">
            <v/>
          </cell>
          <cell r="AA54">
            <v>11222.754119223444</v>
          </cell>
          <cell r="AB54">
            <v>469.19399868000005</v>
          </cell>
          <cell r="AC54" t="str">
            <v/>
          </cell>
          <cell r="AD54">
            <v>83827.904450000002</v>
          </cell>
          <cell r="AE54">
            <v>105886.99867346456</v>
          </cell>
          <cell r="AF54" t="str">
            <v/>
          </cell>
          <cell r="AG54">
            <v>28818.0777776992</v>
          </cell>
          <cell r="AH54" t="str">
            <v/>
          </cell>
          <cell r="AI54" t="str">
            <v/>
          </cell>
          <cell r="AJ54" t="str">
            <v/>
          </cell>
          <cell r="AK54">
            <v>98134.411299435029</v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C54">
            <v>11368972.899435131</v>
          </cell>
        </row>
        <row r="55">
          <cell r="B55">
            <v>3703307.9283333337</v>
          </cell>
          <cell r="C55">
            <v>2962232.7627370874</v>
          </cell>
          <cell r="D55">
            <v>335539.09666666668</v>
          </cell>
          <cell r="E55">
            <v>1406798.7110000001</v>
          </cell>
          <cell r="F55">
            <v>68376.099999999991</v>
          </cell>
          <cell r="G55">
            <v>19200</v>
          </cell>
          <cell r="H55">
            <v>3579.2000000000003</v>
          </cell>
          <cell r="I55" t="str">
            <v/>
          </cell>
          <cell r="J55">
            <v>196329.4</v>
          </cell>
          <cell r="K55" t="str">
            <v/>
          </cell>
          <cell r="L55" t="str">
            <v/>
          </cell>
          <cell r="M55">
            <v>10000</v>
          </cell>
          <cell r="N55" t="str">
            <v/>
          </cell>
          <cell r="O55">
            <v>202260</v>
          </cell>
          <cell r="P55">
            <v>61799.547460000009</v>
          </cell>
          <cell r="Q55" t="str">
            <v/>
          </cell>
          <cell r="R55" t="str">
            <v/>
          </cell>
          <cell r="S55" t="str">
            <v/>
          </cell>
          <cell r="U55">
            <v>391100</v>
          </cell>
          <cell r="V55" t="str">
            <v/>
          </cell>
          <cell r="X55" t="str">
            <v/>
          </cell>
          <cell r="Y55" t="str">
            <v/>
          </cell>
          <cell r="Z55" t="str">
            <v/>
          </cell>
          <cell r="AA55">
            <v>12898.550942813978</v>
          </cell>
          <cell r="AB55">
            <v>448.192544</v>
          </cell>
          <cell r="AC55" t="str">
            <v/>
          </cell>
          <cell r="AD55">
            <v>92261.797930000001</v>
          </cell>
          <cell r="AE55">
            <v>142561.69426625973</v>
          </cell>
          <cell r="AF55" t="str">
            <v/>
          </cell>
          <cell r="AG55">
            <v>31658.509343266702</v>
          </cell>
          <cell r="AH55" t="str">
            <v/>
          </cell>
          <cell r="AI55" t="str">
            <v/>
          </cell>
          <cell r="AJ55" t="str">
            <v/>
          </cell>
          <cell r="AK55">
            <v>88592.833333333343</v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C55">
            <v>11466303.584301583</v>
          </cell>
        </row>
        <row r="56">
          <cell r="B56">
            <v>3751136.5283333333</v>
          </cell>
          <cell r="C56">
            <v>3102912.7561796559</v>
          </cell>
          <cell r="D56">
            <v>315844.9433333333</v>
          </cell>
          <cell r="E56">
            <v>1577621.6256666663</v>
          </cell>
          <cell r="F56">
            <v>38182.099999999991</v>
          </cell>
          <cell r="G56">
            <v>20200</v>
          </cell>
          <cell r="H56">
            <v>3611.2000000000003</v>
          </cell>
          <cell r="I56" t="str">
            <v/>
          </cell>
          <cell r="J56">
            <v>188320.63333333333</v>
          </cell>
          <cell r="K56" t="str">
            <v/>
          </cell>
          <cell r="L56" t="str">
            <v/>
          </cell>
          <cell r="M56">
            <v>8800</v>
          </cell>
          <cell r="N56" t="str">
            <v/>
          </cell>
          <cell r="O56">
            <v>201713.06666666668</v>
          </cell>
          <cell r="P56">
            <v>60994.889530000008</v>
          </cell>
          <cell r="Q56" t="str">
            <v/>
          </cell>
          <cell r="R56" t="str">
            <v/>
          </cell>
          <cell r="S56" t="str">
            <v/>
          </cell>
          <cell r="U56">
            <v>337200</v>
          </cell>
          <cell r="V56" t="str">
            <v/>
          </cell>
          <cell r="X56" t="str">
            <v/>
          </cell>
          <cell r="Y56" t="str">
            <v/>
          </cell>
          <cell r="Z56" t="str">
            <v/>
          </cell>
          <cell r="AA56">
            <v>13339.707621518264</v>
          </cell>
          <cell r="AB56">
            <v>383.25005004000002</v>
          </cell>
          <cell r="AC56" t="str">
            <v/>
          </cell>
          <cell r="AD56">
            <v>102773.8815</v>
          </cell>
          <cell r="AE56">
            <v>122679.54191064951</v>
          </cell>
          <cell r="AF56" t="str">
            <v/>
          </cell>
          <cell r="AG56">
            <v>35228.487242410098</v>
          </cell>
          <cell r="AH56" t="str">
            <v/>
          </cell>
          <cell r="AI56" t="str">
            <v/>
          </cell>
          <cell r="AJ56" t="str">
            <v/>
          </cell>
          <cell r="AK56">
            <v>96557.666666666657</v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C56">
            <v>11817866.934978133</v>
          </cell>
        </row>
        <row r="57">
          <cell r="B57">
            <v>3525497.1900833338</v>
          </cell>
          <cell r="C57">
            <v>3073042.4580037748</v>
          </cell>
          <cell r="D57">
            <v>325925.47999999992</v>
          </cell>
          <cell r="E57">
            <v>1827993.3866666667</v>
          </cell>
          <cell r="F57">
            <v>44047.733333333323</v>
          </cell>
          <cell r="G57">
            <v>20400</v>
          </cell>
          <cell r="H57">
            <v>3641.6000000000004</v>
          </cell>
          <cell r="I57" t="str">
            <v/>
          </cell>
          <cell r="J57">
            <v>214141.16666666666</v>
          </cell>
          <cell r="K57" t="str">
            <v/>
          </cell>
          <cell r="L57" t="str">
            <v/>
          </cell>
          <cell r="M57">
            <v>9000</v>
          </cell>
          <cell r="N57" t="str">
            <v/>
          </cell>
          <cell r="O57">
            <v>202503.56666666668</v>
          </cell>
          <cell r="P57">
            <v>63981.670660000003</v>
          </cell>
          <cell r="Q57" t="str">
            <v/>
          </cell>
          <cell r="R57" t="str">
            <v/>
          </cell>
          <cell r="S57" t="str">
            <v/>
          </cell>
          <cell r="U57">
            <v>335800</v>
          </cell>
          <cell r="V57" t="str">
            <v/>
          </cell>
          <cell r="X57" t="str">
            <v/>
          </cell>
          <cell r="Y57" t="str">
            <v/>
          </cell>
          <cell r="Z57" t="str">
            <v/>
          </cell>
          <cell r="AA57">
            <v>15173.205272506926</v>
          </cell>
          <cell r="AB57">
            <v>409.73277840000003</v>
          </cell>
          <cell r="AC57" t="str">
            <v/>
          </cell>
          <cell r="AD57">
            <v>97656.007180000001</v>
          </cell>
          <cell r="AE57">
            <v>152698.62195709295</v>
          </cell>
          <cell r="AF57" t="str">
            <v/>
          </cell>
          <cell r="AG57">
            <v>35533.836379988701</v>
          </cell>
          <cell r="AH57" t="str">
            <v/>
          </cell>
          <cell r="AI57" t="str">
            <v/>
          </cell>
          <cell r="AJ57" t="str">
            <v/>
          </cell>
          <cell r="AK57">
            <v>91299.233333333337</v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C57">
            <v>11529774.861238405</v>
          </cell>
        </row>
        <row r="58">
          <cell r="B58">
            <v>3671242.1841666666</v>
          </cell>
          <cell r="C58">
            <v>2832540.5766211064</v>
          </cell>
          <cell r="D58">
            <v>346112.23666666675</v>
          </cell>
          <cell r="E58">
            <v>1790184.0666666664</v>
          </cell>
          <cell r="F58">
            <v>46485.733333333323</v>
          </cell>
          <cell r="G58">
            <v>21500</v>
          </cell>
          <cell r="H58">
            <v>3670.4</v>
          </cell>
          <cell r="I58" t="str">
            <v/>
          </cell>
          <cell r="J58">
            <v>223420.96666666665</v>
          </cell>
          <cell r="K58" t="str">
            <v/>
          </cell>
          <cell r="L58" t="str">
            <v/>
          </cell>
          <cell r="M58">
            <v>9300</v>
          </cell>
          <cell r="N58" t="str">
            <v/>
          </cell>
          <cell r="O58">
            <v>203594.6</v>
          </cell>
          <cell r="P58">
            <v>67845.847160000005</v>
          </cell>
          <cell r="Q58" t="str">
            <v/>
          </cell>
          <cell r="R58" t="str">
            <v/>
          </cell>
          <cell r="S58" t="str">
            <v/>
          </cell>
          <cell r="U58">
            <v>203000</v>
          </cell>
          <cell r="V58" t="str">
            <v/>
          </cell>
          <cell r="X58" t="str">
            <v/>
          </cell>
          <cell r="Y58" t="str">
            <v/>
          </cell>
          <cell r="Z58" t="str">
            <v/>
          </cell>
          <cell r="AA58">
            <v>15534.585000000001</v>
          </cell>
          <cell r="AB58">
            <v>432.97519579999999</v>
          </cell>
          <cell r="AC58" t="str">
            <v/>
          </cell>
          <cell r="AD58">
            <v>97243.397490000003</v>
          </cell>
          <cell r="AE58">
            <v>140036.14650679086</v>
          </cell>
          <cell r="AF58" t="str">
            <v/>
          </cell>
          <cell r="AG58">
            <v>39176.417741032899</v>
          </cell>
          <cell r="AH58" t="str">
            <v/>
          </cell>
          <cell r="AI58" t="str">
            <v/>
          </cell>
          <cell r="AJ58" t="str">
            <v/>
          </cell>
          <cell r="AK58">
            <v>83507.933333333349</v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C58">
            <v>11431341.477679953</v>
          </cell>
        </row>
        <row r="59">
          <cell r="B59">
            <v>3800324.4685000009</v>
          </cell>
          <cell r="C59">
            <v>2940237.7848558924</v>
          </cell>
          <cell r="D59">
            <v>319229.69666666671</v>
          </cell>
          <cell r="E59">
            <v>1482978.622</v>
          </cell>
          <cell r="F59">
            <v>49064.566666666666</v>
          </cell>
          <cell r="G59">
            <v>25000</v>
          </cell>
          <cell r="H59">
            <v>3697.6000000000004</v>
          </cell>
          <cell r="I59" t="str">
            <v/>
          </cell>
          <cell r="J59">
            <v>192002.90000000002</v>
          </cell>
          <cell r="K59" t="str">
            <v/>
          </cell>
          <cell r="L59" t="str">
            <v/>
          </cell>
          <cell r="M59">
            <v>9200</v>
          </cell>
          <cell r="N59" t="str">
            <v/>
          </cell>
          <cell r="O59">
            <v>204562.3</v>
          </cell>
          <cell r="P59">
            <v>67168.479750000013</v>
          </cell>
          <cell r="Q59" t="str">
            <v/>
          </cell>
          <cell r="R59" t="str">
            <v/>
          </cell>
          <cell r="S59" t="str">
            <v/>
          </cell>
          <cell r="U59">
            <v>93600</v>
          </cell>
          <cell r="V59" t="str">
            <v/>
          </cell>
          <cell r="X59" t="str">
            <v/>
          </cell>
          <cell r="Y59" t="str">
            <v/>
          </cell>
          <cell r="Z59" t="str">
            <v/>
          </cell>
          <cell r="AA59">
            <v>17724.226545454545</v>
          </cell>
          <cell r="AB59">
            <v>410.76998073999999</v>
          </cell>
          <cell r="AC59" t="str">
            <v/>
          </cell>
          <cell r="AD59">
            <v>98057.260640000008</v>
          </cell>
          <cell r="AE59">
            <v>95285.291591151588</v>
          </cell>
          <cell r="AF59" t="str">
            <v/>
          </cell>
          <cell r="AG59">
            <v>35841.763834877398</v>
          </cell>
          <cell r="AH59" t="str">
            <v/>
          </cell>
          <cell r="AI59" t="str">
            <v/>
          </cell>
          <cell r="AJ59" t="str">
            <v/>
          </cell>
          <cell r="AK59">
            <v>140198.44366666669</v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C59">
            <v>11263114.631844029</v>
          </cell>
        </row>
        <row r="60">
          <cell r="B60">
            <v>3729633.2706666673</v>
          </cell>
          <cell r="C60">
            <v>3227957.2200201941</v>
          </cell>
          <cell r="D60">
            <v>265616.89666666673</v>
          </cell>
          <cell r="E60">
            <v>1943758.3356666667</v>
          </cell>
          <cell r="F60">
            <v>108066.53333333333</v>
          </cell>
          <cell r="G60">
            <v>23800</v>
          </cell>
          <cell r="H60">
            <v>3723.2000000000003</v>
          </cell>
          <cell r="I60" t="str">
            <v/>
          </cell>
          <cell r="J60">
            <v>179895.76666666666</v>
          </cell>
          <cell r="K60" t="str">
            <v/>
          </cell>
          <cell r="L60" t="str">
            <v/>
          </cell>
          <cell r="M60">
            <v>9200</v>
          </cell>
          <cell r="N60" t="str">
            <v/>
          </cell>
          <cell r="O60">
            <v>207140</v>
          </cell>
          <cell r="P60">
            <v>66091.056420000008</v>
          </cell>
          <cell r="Q60" t="str">
            <v/>
          </cell>
          <cell r="R60" t="str">
            <v/>
          </cell>
          <cell r="S60" t="str">
            <v/>
          </cell>
          <cell r="U60">
            <v>98800</v>
          </cell>
          <cell r="V60" t="str">
            <v/>
          </cell>
          <cell r="X60" t="str">
            <v/>
          </cell>
          <cell r="Y60" t="str">
            <v/>
          </cell>
          <cell r="Z60" t="str">
            <v/>
          </cell>
          <cell r="AA60">
            <v>15176.538272727272</v>
          </cell>
          <cell r="AB60">
            <v>423.27697538000007</v>
          </cell>
          <cell r="AC60" t="str">
            <v/>
          </cell>
          <cell r="AD60">
            <v>100400.42943</v>
          </cell>
          <cell r="AE60">
            <v>124632.47173768947</v>
          </cell>
          <cell r="AF60" t="str">
            <v/>
          </cell>
          <cell r="AG60">
            <v>43374.998691102395</v>
          </cell>
          <cell r="AH60" t="str">
            <v/>
          </cell>
          <cell r="AI60" t="str">
            <v/>
          </cell>
          <cell r="AJ60" t="str">
            <v/>
          </cell>
          <cell r="AK60">
            <v>52356.324666666624</v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C60">
            <v>11652847.311325535</v>
          </cell>
        </row>
        <row r="61">
          <cell r="B61">
            <v>4182198.7647499996</v>
          </cell>
          <cell r="C61">
            <v>3333519.9487436186</v>
          </cell>
          <cell r="D61">
            <v>258494.02333333332</v>
          </cell>
          <cell r="E61">
            <v>2008792.6040000003</v>
          </cell>
          <cell r="F61">
            <v>174347.19999999998</v>
          </cell>
          <cell r="G61">
            <v>21100</v>
          </cell>
          <cell r="H61">
            <v>3750.4</v>
          </cell>
          <cell r="I61" t="str">
            <v/>
          </cell>
          <cell r="J61">
            <v>188290.96666666667</v>
          </cell>
          <cell r="K61" t="str">
            <v/>
          </cell>
          <cell r="L61" t="str">
            <v/>
          </cell>
          <cell r="M61">
            <v>9300</v>
          </cell>
          <cell r="N61" t="str">
            <v/>
          </cell>
          <cell r="O61">
            <v>209787.7</v>
          </cell>
          <cell r="P61">
            <v>64031.677650000005</v>
          </cell>
          <cell r="Q61" t="str">
            <v/>
          </cell>
          <cell r="R61" t="str">
            <v/>
          </cell>
          <cell r="S61" t="str">
            <v/>
          </cell>
          <cell r="U61">
            <v>154000</v>
          </cell>
          <cell r="V61" t="str">
            <v/>
          </cell>
          <cell r="X61" t="str">
            <v/>
          </cell>
          <cell r="Y61" t="str">
            <v/>
          </cell>
          <cell r="Z61" t="str">
            <v/>
          </cell>
          <cell r="AA61">
            <v>14244.525000000001</v>
          </cell>
          <cell r="AC61" t="str">
            <v/>
          </cell>
          <cell r="AD61">
            <v>100124.09450000001</v>
          </cell>
          <cell r="AE61">
            <v>153537.12602311658</v>
          </cell>
          <cell r="AF61" t="str">
            <v/>
          </cell>
          <cell r="AG61">
            <v>37889.262439085294</v>
          </cell>
          <cell r="AH61" t="str">
            <v/>
          </cell>
          <cell r="AI61" t="str">
            <v/>
          </cell>
          <cell r="AJ61" t="str">
            <v/>
          </cell>
          <cell r="AK61">
            <v>188144.85179063355</v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C61">
            <v>12326387.72370667</v>
          </cell>
        </row>
        <row r="62">
          <cell r="B62">
            <v>4339250.5115833338</v>
          </cell>
          <cell r="C62">
            <v>3362691.9194263946</v>
          </cell>
          <cell r="D62">
            <v>249666.47666666668</v>
          </cell>
          <cell r="E62">
            <v>2030424.6040000001</v>
          </cell>
          <cell r="F62">
            <v>157078.70000000001</v>
          </cell>
          <cell r="G62">
            <v>24700</v>
          </cell>
          <cell r="H62">
            <v>3800</v>
          </cell>
          <cell r="I62" t="str">
            <v/>
          </cell>
          <cell r="J62">
            <v>239217.46666666667</v>
          </cell>
          <cell r="K62" t="str">
            <v/>
          </cell>
          <cell r="L62" t="str">
            <v/>
          </cell>
          <cell r="M62">
            <v>9100</v>
          </cell>
          <cell r="N62" t="str">
            <v/>
          </cell>
          <cell r="O62">
            <v>216575.4</v>
          </cell>
          <cell r="P62">
            <v>62626.935840000006</v>
          </cell>
          <cell r="Q62" t="str">
            <v/>
          </cell>
          <cell r="R62" t="str">
            <v/>
          </cell>
          <cell r="S62" t="str">
            <v/>
          </cell>
          <cell r="U62">
            <v>204800</v>
          </cell>
          <cell r="V62" t="str">
            <v/>
          </cell>
          <cell r="X62" t="str">
            <v/>
          </cell>
          <cell r="Y62" t="str">
            <v/>
          </cell>
          <cell r="Z62" t="str">
            <v/>
          </cell>
          <cell r="AA62">
            <v>12497.298545454545</v>
          </cell>
          <cell r="AC62" t="str">
            <v/>
          </cell>
          <cell r="AD62">
            <v>91285.162150000004</v>
          </cell>
          <cell r="AE62">
            <v>150839.09550792736</v>
          </cell>
          <cell r="AF62" t="str">
            <v/>
          </cell>
          <cell r="AG62">
            <v>41306.170424839394</v>
          </cell>
          <cell r="AH62" t="str">
            <v/>
          </cell>
          <cell r="AI62" t="str">
            <v/>
          </cell>
          <cell r="AJ62" t="str">
            <v/>
          </cell>
          <cell r="AK62">
            <v>152304.43333333335</v>
          </cell>
          <cell r="AL62" t="str">
            <v/>
          </cell>
          <cell r="AM62" t="str">
            <v/>
          </cell>
          <cell r="AN62">
            <v>9439.6113333333342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C62">
            <v>12205165.874558916</v>
          </cell>
        </row>
        <row r="63">
          <cell r="B63">
            <v>4436484.405166666</v>
          </cell>
          <cell r="C63">
            <v>3218141.284455589</v>
          </cell>
          <cell r="D63">
            <v>240079.3233333333</v>
          </cell>
          <cell r="E63">
            <v>1623827.8883333334</v>
          </cell>
          <cell r="F63">
            <v>149036.03333333335</v>
          </cell>
          <cell r="G63">
            <v>26400</v>
          </cell>
          <cell r="H63">
            <v>3700</v>
          </cell>
          <cell r="I63" t="str">
            <v/>
          </cell>
          <cell r="J63">
            <v>254915.63333333336</v>
          </cell>
          <cell r="K63" t="str">
            <v/>
          </cell>
          <cell r="L63" t="str">
            <v/>
          </cell>
          <cell r="M63">
            <v>9100</v>
          </cell>
          <cell r="N63" t="str">
            <v/>
          </cell>
          <cell r="O63">
            <v>205166.66666666669</v>
          </cell>
          <cell r="P63">
            <v>66159.247770000002</v>
          </cell>
          <cell r="Q63" t="str">
            <v/>
          </cell>
          <cell r="R63" t="str">
            <v/>
          </cell>
          <cell r="S63" t="str">
            <v/>
          </cell>
          <cell r="U63">
            <v>218900</v>
          </cell>
          <cell r="V63" t="str">
            <v/>
          </cell>
          <cell r="X63" t="str">
            <v/>
          </cell>
          <cell r="Y63" t="str">
            <v/>
          </cell>
          <cell r="Z63" t="str">
            <v/>
          </cell>
          <cell r="AA63">
            <v>16038.072</v>
          </cell>
          <cell r="AB63">
            <v>338.92668435000002</v>
          </cell>
          <cell r="AC63" t="str">
            <v/>
          </cell>
          <cell r="AD63">
            <v>84755.329899999997</v>
          </cell>
          <cell r="AE63">
            <v>177793.75202478172</v>
          </cell>
          <cell r="AF63" t="str">
            <v/>
          </cell>
          <cell r="AG63">
            <v>44530.604047142202</v>
          </cell>
          <cell r="AH63" t="str">
            <v/>
          </cell>
          <cell r="AI63" t="str">
            <v/>
          </cell>
          <cell r="AJ63" t="str">
            <v/>
          </cell>
          <cell r="AK63">
            <v>92583.727823691384</v>
          </cell>
          <cell r="AL63" t="str">
            <v/>
          </cell>
          <cell r="AM63" t="str">
            <v/>
          </cell>
          <cell r="AN63">
            <v>10637.099999999999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C63">
            <v>11628585.055886636</v>
          </cell>
        </row>
        <row r="64">
          <cell r="B64">
            <v>4497310.2009166665</v>
          </cell>
          <cell r="C64">
            <v>3201075.3888819981</v>
          </cell>
          <cell r="D64">
            <v>245953.45333333337</v>
          </cell>
          <cell r="E64">
            <v>1310546.5503333332</v>
          </cell>
          <cell r="F64">
            <v>152113.9</v>
          </cell>
          <cell r="G64">
            <v>30600</v>
          </cell>
          <cell r="H64">
            <v>4000</v>
          </cell>
          <cell r="I64" t="str">
            <v/>
          </cell>
          <cell r="J64">
            <v>287151.23333333328</v>
          </cell>
          <cell r="K64" t="str">
            <v/>
          </cell>
          <cell r="L64" t="str">
            <v/>
          </cell>
          <cell r="M64">
            <v>9300</v>
          </cell>
          <cell r="N64" t="str">
            <v/>
          </cell>
          <cell r="O64">
            <v>216666.66666666666</v>
          </cell>
          <cell r="P64">
            <v>71719.115840000013</v>
          </cell>
          <cell r="Q64" t="str">
            <v/>
          </cell>
          <cell r="R64" t="str">
            <v/>
          </cell>
          <cell r="S64" t="str">
            <v/>
          </cell>
          <cell r="U64">
            <v>182700</v>
          </cell>
          <cell r="V64" t="str">
            <v/>
          </cell>
          <cell r="X64" t="str">
            <v/>
          </cell>
          <cell r="Y64" t="str">
            <v/>
          </cell>
          <cell r="Z64" t="str">
            <v/>
          </cell>
          <cell r="AA64">
            <v>20173.527818181814</v>
          </cell>
          <cell r="AC64" t="str">
            <v/>
          </cell>
          <cell r="AD64">
            <v>82219.105200000005</v>
          </cell>
          <cell r="AE64">
            <v>183698.19347760273</v>
          </cell>
          <cell r="AF64" t="str">
            <v/>
          </cell>
          <cell r="AG64">
            <v>48008.626819512399</v>
          </cell>
          <cell r="AH64" t="str">
            <v/>
          </cell>
          <cell r="AI64" t="str">
            <v/>
          </cell>
          <cell r="AJ64" t="str">
            <v/>
          </cell>
          <cell r="AK64">
            <v>84583.633333333302</v>
          </cell>
          <cell r="AL64" t="str">
            <v/>
          </cell>
          <cell r="AM64" t="str">
            <v/>
          </cell>
          <cell r="AN64">
            <v>8648.6333333333314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C64">
            <v>11823852.623651026</v>
          </cell>
        </row>
        <row r="65">
          <cell r="B65">
            <v>4150206.0791666666</v>
          </cell>
          <cell r="C65">
            <v>3057758.5382547397</v>
          </cell>
          <cell r="D65">
            <v>273790.38</v>
          </cell>
          <cell r="E65">
            <v>1227938.57</v>
          </cell>
          <cell r="F65">
            <v>196811.06666666668</v>
          </cell>
          <cell r="G65">
            <v>25800</v>
          </cell>
          <cell r="H65">
            <v>400</v>
          </cell>
          <cell r="I65" t="str">
            <v/>
          </cell>
          <cell r="J65">
            <v>283036.73333333328</v>
          </cell>
          <cell r="K65" t="str">
            <v/>
          </cell>
          <cell r="L65" t="str">
            <v/>
          </cell>
          <cell r="M65">
            <v>9000</v>
          </cell>
          <cell r="N65" t="str">
            <v/>
          </cell>
          <cell r="O65">
            <v>223166.66666666666</v>
          </cell>
          <cell r="P65">
            <v>71737.300200000012</v>
          </cell>
          <cell r="Q65" t="str">
            <v/>
          </cell>
          <cell r="R65" t="str">
            <v/>
          </cell>
          <cell r="S65" t="str">
            <v/>
          </cell>
          <cell r="U65">
            <v>181900</v>
          </cell>
          <cell r="V65" t="str">
            <v/>
          </cell>
          <cell r="X65" t="str">
            <v/>
          </cell>
          <cell r="Y65" t="str">
            <v/>
          </cell>
          <cell r="Z65" t="str">
            <v/>
          </cell>
          <cell r="AA65">
            <v>22327.525181818182</v>
          </cell>
          <cell r="AC65" t="str">
            <v/>
          </cell>
          <cell r="AD65">
            <v>77877.239929999996</v>
          </cell>
          <cell r="AE65">
            <v>185502.6954147488</v>
          </cell>
          <cell r="AF65" t="str">
            <v/>
          </cell>
          <cell r="AG65">
            <v>52532.668568237401</v>
          </cell>
          <cell r="AH65" t="str">
            <v/>
          </cell>
          <cell r="AI65" t="str">
            <v/>
          </cell>
          <cell r="AJ65" t="str">
            <v/>
          </cell>
          <cell r="AK65">
            <v>42986.600000000035</v>
          </cell>
          <cell r="AL65" t="str">
            <v/>
          </cell>
          <cell r="AM65" t="str">
            <v/>
          </cell>
          <cell r="AN65">
            <v>11599.166666666666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C65">
            <v>10994003.38933043</v>
          </cell>
        </row>
        <row r="66">
          <cell r="B66">
            <v>4461121.3418333326</v>
          </cell>
          <cell r="C66">
            <v>3028100.0570813837</v>
          </cell>
          <cell r="D66">
            <v>295605.55</v>
          </cell>
          <cell r="E66">
            <v>1074421.402666667</v>
          </cell>
          <cell r="F66">
            <v>218482.26666666666</v>
          </cell>
          <cell r="G66">
            <v>26100</v>
          </cell>
          <cell r="H66">
            <v>4200</v>
          </cell>
          <cell r="I66" t="str">
            <v/>
          </cell>
          <cell r="J66">
            <v>262139.33333333337</v>
          </cell>
          <cell r="K66" t="str">
            <v/>
          </cell>
          <cell r="L66" t="str">
            <v/>
          </cell>
          <cell r="M66">
            <v>9200</v>
          </cell>
          <cell r="N66" t="str">
            <v/>
          </cell>
          <cell r="O66">
            <v>226966.66666666669</v>
          </cell>
          <cell r="P66">
            <v>74796.818770000013</v>
          </cell>
          <cell r="Q66" t="str">
            <v/>
          </cell>
          <cell r="R66" t="str">
            <v/>
          </cell>
          <cell r="S66" t="str">
            <v/>
          </cell>
          <cell r="U66">
            <v>187500</v>
          </cell>
          <cell r="V66" t="str">
            <v/>
          </cell>
          <cell r="X66" t="str">
            <v/>
          </cell>
          <cell r="Y66" t="str">
            <v/>
          </cell>
          <cell r="Z66" t="str">
            <v/>
          </cell>
          <cell r="AA66">
            <v>17213.186545454544</v>
          </cell>
          <cell r="AB66">
            <v>379.89617678000002</v>
          </cell>
          <cell r="AC66" t="str">
            <v/>
          </cell>
          <cell r="AD66">
            <v>92704.690900000001</v>
          </cell>
          <cell r="AE66">
            <v>189346.20963474878</v>
          </cell>
          <cell r="AF66" t="str">
            <v/>
          </cell>
          <cell r="AG66">
            <v>57727.916010513298</v>
          </cell>
          <cell r="AH66" t="str">
            <v/>
          </cell>
          <cell r="AI66" t="str">
            <v/>
          </cell>
          <cell r="AJ66" t="str">
            <v/>
          </cell>
          <cell r="AK66">
            <v>128418</v>
          </cell>
          <cell r="AL66" t="str">
            <v/>
          </cell>
          <cell r="AM66" t="str">
            <v/>
          </cell>
          <cell r="AN66">
            <v>10091.5</v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C66">
            <v>11449027.075242341</v>
          </cell>
        </row>
        <row r="67">
          <cell r="B67">
            <v>4523704.1258407217</v>
          </cell>
          <cell r="C67">
            <v>3072784.5413601175</v>
          </cell>
          <cell r="D67">
            <v>337192.94</v>
          </cell>
          <cell r="E67">
            <v>1396355.8246666666</v>
          </cell>
          <cell r="F67">
            <v>217505.43333333335</v>
          </cell>
          <cell r="G67">
            <v>28200</v>
          </cell>
          <cell r="H67">
            <v>4400</v>
          </cell>
          <cell r="I67" t="str">
            <v/>
          </cell>
          <cell r="J67">
            <v>181417.39999999997</v>
          </cell>
          <cell r="K67" t="str">
            <v/>
          </cell>
          <cell r="L67" t="str">
            <v/>
          </cell>
          <cell r="M67">
            <v>9200</v>
          </cell>
          <cell r="N67" t="str">
            <v/>
          </cell>
          <cell r="O67">
            <v>214966.66666666669</v>
          </cell>
          <cell r="P67">
            <v>75405.994830000011</v>
          </cell>
          <cell r="Q67" t="str">
            <v/>
          </cell>
          <cell r="R67" t="str">
            <v/>
          </cell>
          <cell r="S67" t="str">
            <v/>
          </cell>
          <cell r="U67">
            <v>266100</v>
          </cell>
          <cell r="V67" t="str">
            <v/>
          </cell>
          <cell r="X67" t="str">
            <v/>
          </cell>
          <cell r="Y67" t="str">
            <v/>
          </cell>
          <cell r="Z67" t="str">
            <v/>
          </cell>
          <cell r="AA67">
            <v>16087.923272727272</v>
          </cell>
          <cell r="AB67">
            <v>392.30096535000001</v>
          </cell>
          <cell r="AC67" t="str">
            <v/>
          </cell>
          <cell r="AD67">
            <v>101513.33997</v>
          </cell>
          <cell r="AE67">
            <v>174696.87878787878</v>
          </cell>
          <cell r="AF67" t="str">
            <v/>
          </cell>
          <cell r="AG67">
            <v>63789.024150555604</v>
          </cell>
          <cell r="AH67" t="str">
            <v/>
          </cell>
          <cell r="AI67" t="str">
            <v/>
          </cell>
          <cell r="AJ67" t="str">
            <v/>
          </cell>
          <cell r="AK67">
            <v>-993.93333333334886</v>
          </cell>
          <cell r="AL67" t="str">
            <v/>
          </cell>
          <cell r="AM67" t="str">
            <v/>
          </cell>
          <cell r="AN67">
            <v>9238.1666666666679</v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C67">
            <v>11598716.582087195</v>
          </cell>
        </row>
        <row r="68">
          <cell r="B68">
            <v>5361643.2355617993</v>
          </cell>
          <cell r="C68">
            <v>3100879.8604187788</v>
          </cell>
          <cell r="D68">
            <v>383809.35333333333</v>
          </cell>
          <cell r="E68">
            <v>1745061.0153333333</v>
          </cell>
          <cell r="F68">
            <v>250137.93333333335</v>
          </cell>
          <cell r="G68">
            <v>25900</v>
          </cell>
          <cell r="H68">
            <v>4400</v>
          </cell>
          <cell r="I68" t="str">
            <v/>
          </cell>
          <cell r="J68">
            <v>165752.03333333333</v>
          </cell>
          <cell r="K68" t="str">
            <v/>
          </cell>
          <cell r="L68" t="str">
            <v/>
          </cell>
          <cell r="M68">
            <v>8800</v>
          </cell>
          <cell r="N68" t="str">
            <v/>
          </cell>
          <cell r="O68">
            <v>235433.33333333334</v>
          </cell>
          <cell r="P68">
            <v>71900.959440000006</v>
          </cell>
          <cell r="Q68" t="str">
            <v/>
          </cell>
          <cell r="R68" t="str">
            <v/>
          </cell>
          <cell r="S68" t="str">
            <v/>
          </cell>
          <cell r="U68">
            <v>209300</v>
          </cell>
          <cell r="V68" t="str">
            <v/>
          </cell>
          <cell r="X68" t="str">
            <v/>
          </cell>
          <cell r="Y68" t="str">
            <v/>
          </cell>
          <cell r="Z68" t="str">
            <v/>
          </cell>
          <cell r="AA68">
            <v>14962.66</v>
          </cell>
          <cell r="AB68">
            <v>410.56556859999995</v>
          </cell>
          <cell r="AC68" t="str">
            <v/>
          </cell>
          <cell r="AD68">
            <v>112362.32503000001</v>
          </cell>
          <cell r="AE68">
            <v>175554.61778999999</v>
          </cell>
          <cell r="AF68" t="str">
            <v/>
          </cell>
          <cell r="AG68">
            <v>71251.367927565792</v>
          </cell>
          <cell r="AH68" t="str">
            <v/>
          </cell>
          <cell r="AI68" t="str">
            <v/>
          </cell>
          <cell r="AJ68" t="str">
            <v/>
          </cell>
          <cell r="AK68">
            <v>267432.76666666666</v>
          </cell>
          <cell r="AL68" t="str">
            <v/>
          </cell>
          <cell r="AM68" t="str">
            <v/>
          </cell>
          <cell r="AN68">
            <v>15925.033333333333</v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C68">
            <v>13458238.213434691</v>
          </cell>
        </row>
        <row r="69">
          <cell r="B69">
            <v>6071045.8291622316</v>
          </cell>
          <cell r="C69">
            <v>3156136.4971273299</v>
          </cell>
          <cell r="D69">
            <v>442268.35666666669</v>
          </cell>
          <cell r="E69">
            <v>1977785.5723333331</v>
          </cell>
          <cell r="F69">
            <v>255498.40000000002</v>
          </cell>
          <cell r="G69">
            <v>31600</v>
          </cell>
          <cell r="H69">
            <v>4100</v>
          </cell>
          <cell r="I69" t="str">
            <v/>
          </cell>
          <cell r="J69">
            <v>186932</v>
          </cell>
          <cell r="K69" t="str">
            <v/>
          </cell>
          <cell r="L69" t="str">
            <v/>
          </cell>
          <cell r="M69">
            <v>9000</v>
          </cell>
          <cell r="N69" t="str">
            <v/>
          </cell>
          <cell r="O69">
            <v>250733.33333333334</v>
          </cell>
          <cell r="P69">
            <v>69109.660180000006</v>
          </cell>
          <cell r="Q69" t="str">
            <v/>
          </cell>
          <cell r="R69" t="str">
            <v/>
          </cell>
          <cell r="S69" t="str">
            <v/>
          </cell>
          <cell r="U69">
            <v>313800</v>
          </cell>
          <cell r="V69" t="str">
            <v/>
          </cell>
          <cell r="X69" t="str">
            <v/>
          </cell>
          <cell r="Y69" t="str">
            <v/>
          </cell>
          <cell r="Z69" t="str">
            <v/>
          </cell>
          <cell r="AA69">
            <v>15520.150999999838</v>
          </cell>
          <cell r="AB69">
            <v>436.70003924000002</v>
          </cell>
          <cell r="AC69" t="str">
            <v/>
          </cell>
          <cell r="AD69">
            <v>101361.92357</v>
          </cell>
          <cell r="AE69">
            <v>186803.46636000002</v>
          </cell>
          <cell r="AF69" t="str">
            <v/>
          </cell>
          <cell r="AG69">
            <v>80012.927048820304</v>
          </cell>
          <cell r="AH69" t="str">
            <v/>
          </cell>
          <cell r="AI69" t="str">
            <v/>
          </cell>
          <cell r="AJ69" t="str">
            <v/>
          </cell>
          <cell r="AK69">
            <v>243873.10000000003</v>
          </cell>
          <cell r="AL69" t="str">
            <v/>
          </cell>
          <cell r="AM69" t="str">
            <v/>
          </cell>
          <cell r="AN69">
            <v>16438.51666666667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 t="str">
            <v/>
          </cell>
          <cell r="AU69" t="str">
            <v/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C69">
            <v>15204225.201351397</v>
          </cell>
        </row>
        <row r="70">
          <cell r="B70">
            <v>5873302.4193215091</v>
          </cell>
          <cell r="C70">
            <v>3312842.1664205948</v>
          </cell>
          <cell r="D70">
            <v>445299.66333333333</v>
          </cell>
          <cell r="E70">
            <v>1716299.7446666667</v>
          </cell>
          <cell r="F70">
            <v>261681.90000000002</v>
          </cell>
          <cell r="G70">
            <v>31600</v>
          </cell>
          <cell r="H70">
            <v>4200</v>
          </cell>
          <cell r="I70" t="str">
            <v/>
          </cell>
          <cell r="J70">
            <v>205575.80000000002</v>
          </cell>
          <cell r="K70" t="str">
            <v/>
          </cell>
          <cell r="L70" t="str">
            <v/>
          </cell>
          <cell r="M70">
            <v>9000</v>
          </cell>
          <cell r="N70" t="str">
            <v/>
          </cell>
          <cell r="O70">
            <v>266400</v>
          </cell>
          <cell r="P70">
            <v>69468.801290000003</v>
          </cell>
          <cell r="Q70" t="str">
            <v/>
          </cell>
          <cell r="R70" t="str">
            <v/>
          </cell>
          <cell r="S70" t="str">
            <v/>
          </cell>
          <cell r="U70">
            <v>315500</v>
          </cell>
          <cell r="V70" t="str">
            <v/>
          </cell>
          <cell r="X70" t="str">
            <v/>
          </cell>
          <cell r="Y70" t="str">
            <v/>
          </cell>
          <cell r="Z70" t="str">
            <v/>
          </cell>
          <cell r="AA70">
            <v>16077.64199999976</v>
          </cell>
          <cell r="AB70">
            <v>442.32515850000004</v>
          </cell>
          <cell r="AC70" t="str">
            <v/>
          </cell>
          <cell r="AD70">
            <v>118377.34152</v>
          </cell>
          <cell r="AE70">
            <v>184902.11658</v>
          </cell>
          <cell r="AF70" t="str">
            <v/>
          </cell>
          <cell r="AG70">
            <v>80793.3900734419</v>
          </cell>
          <cell r="AH70" t="str">
            <v/>
          </cell>
          <cell r="AI70" t="str">
            <v/>
          </cell>
          <cell r="AJ70" t="str">
            <v/>
          </cell>
          <cell r="AK70">
            <v>99608.033333333326</v>
          </cell>
          <cell r="AL70" t="str">
            <v/>
          </cell>
          <cell r="AM70" t="str">
            <v/>
          </cell>
          <cell r="AN70">
            <v>12209.633333333331</v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 t="str">
            <v/>
          </cell>
          <cell r="AU70" t="str">
            <v/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C70">
            <v>14956335.073815562</v>
          </cell>
        </row>
        <row r="71">
          <cell r="B71">
            <v>4999215.7464337647</v>
          </cell>
          <cell r="C71">
            <v>3397033.5959237912</v>
          </cell>
          <cell r="D71">
            <v>394328.03666666668</v>
          </cell>
          <cell r="E71">
            <v>1403692.7313333333</v>
          </cell>
          <cell r="F71">
            <v>237141.86666666664</v>
          </cell>
          <cell r="G71">
            <v>33900</v>
          </cell>
          <cell r="H71">
            <v>4000</v>
          </cell>
          <cell r="I71" t="str">
            <v/>
          </cell>
          <cell r="J71">
            <v>258934.59999999998</v>
          </cell>
          <cell r="K71" t="str">
            <v/>
          </cell>
          <cell r="L71" t="str">
            <v/>
          </cell>
          <cell r="M71">
            <v>8900</v>
          </cell>
          <cell r="N71" t="str">
            <v/>
          </cell>
          <cell r="O71">
            <v>295466.66666666669</v>
          </cell>
          <cell r="P71">
            <v>63063.360480000003</v>
          </cell>
          <cell r="Q71" t="str">
            <v/>
          </cell>
          <cell r="R71" t="str">
            <v/>
          </cell>
          <cell r="S71" t="str">
            <v/>
          </cell>
          <cell r="U71">
            <v>306000</v>
          </cell>
          <cell r="V71" t="str">
            <v/>
          </cell>
          <cell r="X71" t="str">
            <v/>
          </cell>
          <cell r="Y71" t="str">
            <v/>
          </cell>
          <cell r="Z71" t="str">
            <v/>
          </cell>
          <cell r="AA71">
            <v>16635.132999999998</v>
          </cell>
          <cell r="AB71">
            <v>426.79740667999999</v>
          </cell>
          <cell r="AC71" t="str">
            <v/>
          </cell>
          <cell r="AD71">
            <v>136240.69130999999</v>
          </cell>
          <cell r="AE71">
            <v>189632.16215999998</v>
          </cell>
          <cell r="AF71" t="str">
            <v/>
          </cell>
          <cell r="AG71">
            <v>93070.973763380505</v>
          </cell>
          <cell r="AH71" t="str">
            <v/>
          </cell>
          <cell r="AI71" t="str">
            <v/>
          </cell>
          <cell r="AJ71" t="str">
            <v/>
          </cell>
          <cell r="AK71">
            <v>29941.966666666674</v>
          </cell>
          <cell r="AL71" t="str">
            <v/>
          </cell>
          <cell r="AM71" t="str">
            <v/>
          </cell>
          <cell r="AN71">
            <v>13652.016666666666</v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 t="str">
            <v/>
          </cell>
          <cell r="AU71" t="str">
            <v/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C71">
            <v>13567897.722614242</v>
          </cell>
        </row>
        <row r="72">
          <cell r="B72">
            <v>5338474.8381666671</v>
          </cell>
          <cell r="C72">
            <v>3437262.7865963839</v>
          </cell>
          <cell r="D72">
            <v>332744.03999999998</v>
          </cell>
          <cell r="E72">
            <v>1398210.2169999999</v>
          </cell>
          <cell r="F72">
            <v>218398.71666666667</v>
          </cell>
          <cell r="G72">
            <v>30400</v>
          </cell>
          <cell r="H72">
            <v>3900</v>
          </cell>
          <cell r="I72" t="str">
            <v/>
          </cell>
          <cell r="J72">
            <v>307986.7333333334</v>
          </cell>
          <cell r="K72" t="str">
            <v/>
          </cell>
          <cell r="L72" t="str">
            <v/>
          </cell>
          <cell r="M72">
            <v>8700</v>
          </cell>
          <cell r="N72" t="str">
            <v/>
          </cell>
          <cell r="O72">
            <v>237100</v>
          </cell>
          <cell r="P72">
            <v>54257.584150000002</v>
          </cell>
          <cell r="Q72" t="str">
            <v/>
          </cell>
          <cell r="R72" t="str">
            <v/>
          </cell>
          <cell r="S72" t="str">
            <v/>
          </cell>
          <cell r="U72">
            <v>449000</v>
          </cell>
          <cell r="V72" t="str">
            <v/>
          </cell>
          <cell r="X72" t="str">
            <v/>
          </cell>
          <cell r="Y72" t="str">
            <v/>
          </cell>
          <cell r="Z72" t="str">
            <v/>
          </cell>
          <cell r="AA72">
            <v>18546.799749999773</v>
          </cell>
          <cell r="AB72">
            <v>412.40149245000003</v>
          </cell>
          <cell r="AC72" t="str">
            <v/>
          </cell>
          <cell r="AD72">
            <v>144924.42185000001</v>
          </cell>
          <cell r="AE72">
            <v>217204.53805999999</v>
          </cell>
          <cell r="AF72" t="str">
            <v/>
          </cell>
          <cell r="AG72">
            <v>114270.038483339</v>
          </cell>
          <cell r="AH72" t="str">
            <v/>
          </cell>
          <cell r="AI72" t="str">
            <v/>
          </cell>
          <cell r="AJ72" t="str">
            <v/>
          </cell>
          <cell r="AK72">
            <v>63271.666666666744</v>
          </cell>
          <cell r="AL72" t="str">
            <v/>
          </cell>
          <cell r="AM72" t="str">
            <v/>
          </cell>
          <cell r="AN72">
            <v>11954.833333333332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C72">
            <v>14447715.14963579</v>
          </cell>
        </row>
        <row r="73">
          <cell r="B73">
            <v>5668441.5184166664</v>
          </cell>
          <cell r="C73">
            <v>3424145.017988388</v>
          </cell>
          <cell r="D73">
            <v>286147.22000000003</v>
          </cell>
          <cell r="E73">
            <v>1597655.4856666664</v>
          </cell>
          <cell r="F73">
            <v>248575.71666666667</v>
          </cell>
          <cell r="G73">
            <v>33800</v>
          </cell>
          <cell r="H73">
            <v>3800</v>
          </cell>
          <cell r="I73" t="str">
            <v/>
          </cell>
          <cell r="J73">
            <v>349525.23333333334</v>
          </cell>
          <cell r="K73" t="str">
            <v/>
          </cell>
          <cell r="L73" t="str">
            <v/>
          </cell>
          <cell r="M73">
            <v>10000</v>
          </cell>
          <cell r="N73" t="str">
            <v/>
          </cell>
          <cell r="O73">
            <v>354700</v>
          </cell>
          <cell r="P73">
            <v>54057.556190000003</v>
          </cell>
          <cell r="Q73" t="str">
            <v/>
          </cell>
          <cell r="R73" t="str">
            <v/>
          </cell>
          <cell r="S73" t="str">
            <v/>
          </cell>
          <cell r="U73">
            <v>422500</v>
          </cell>
          <cell r="V73" t="str">
            <v/>
          </cell>
          <cell r="X73" t="str">
            <v/>
          </cell>
          <cell r="Y73" t="str">
            <v/>
          </cell>
          <cell r="Z73" t="str">
            <v/>
          </cell>
          <cell r="AA73">
            <v>20458.466499999631</v>
          </cell>
          <cell r="AB73">
            <v>386.77805216000002</v>
          </cell>
          <cell r="AC73" t="str">
            <v/>
          </cell>
          <cell r="AD73">
            <v>150606.32226000002</v>
          </cell>
          <cell r="AE73">
            <v>231940.79635999998</v>
          </cell>
          <cell r="AF73" t="str">
            <v/>
          </cell>
          <cell r="AG73">
            <v>116528.558843413</v>
          </cell>
          <cell r="AH73" t="str">
            <v/>
          </cell>
          <cell r="AI73" t="str">
            <v/>
          </cell>
          <cell r="AJ73" t="str">
            <v/>
          </cell>
          <cell r="AK73">
            <v>238994.03333333338</v>
          </cell>
          <cell r="AL73" t="str">
            <v/>
          </cell>
          <cell r="AM73" t="str">
            <v/>
          </cell>
          <cell r="AN73">
            <v>27625.266666666666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C73">
            <v>14345488.831236407</v>
          </cell>
        </row>
        <row r="74">
          <cell r="B74">
            <v>6331017.6640833346</v>
          </cell>
          <cell r="C74">
            <v>3470459.5319794579</v>
          </cell>
          <cell r="D74">
            <v>336266.33333333331</v>
          </cell>
          <cell r="E74">
            <v>1613043.823333333</v>
          </cell>
          <cell r="F74">
            <v>250879.75</v>
          </cell>
          <cell r="G74">
            <v>37000</v>
          </cell>
          <cell r="H74">
            <v>3800</v>
          </cell>
          <cell r="I74" t="str">
            <v/>
          </cell>
          <cell r="J74">
            <v>259411.87196633336</v>
          </cell>
          <cell r="K74" t="str">
            <v/>
          </cell>
          <cell r="L74" t="str">
            <v/>
          </cell>
          <cell r="M74">
            <v>9200</v>
          </cell>
          <cell r="N74" t="str">
            <v/>
          </cell>
          <cell r="O74">
            <v>175966.66666666669</v>
          </cell>
          <cell r="P74">
            <v>55816.893020000003</v>
          </cell>
          <cell r="Q74" t="str">
            <v/>
          </cell>
          <cell r="R74" t="str">
            <v/>
          </cell>
          <cell r="S74" t="str">
            <v/>
          </cell>
          <cell r="U74">
            <v>336700</v>
          </cell>
          <cell r="V74" t="str">
            <v/>
          </cell>
          <cell r="X74" t="str">
            <v/>
          </cell>
          <cell r="Y74" t="str">
            <v/>
          </cell>
          <cell r="Z74" t="str">
            <v/>
          </cell>
          <cell r="AA74">
            <v>22370.133249999955</v>
          </cell>
          <cell r="AB74">
            <v>434.50450144000007</v>
          </cell>
          <cell r="AC74" t="str">
            <v/>
          </cell>
          <cell r="AD74">
            <v>153437.80894000002</v>
          </cell>
          <cell r="AE74">
            <v>306398.84063999995</v>
          </cell>
          <cell r="AF74" t="str">
            <v/>
          </cell>
          <cell r="AG74">
            <v>80263.950970135702</v>
          </cell>
          <cell r="AH74" t="str">
            <v/>
          </cell>
          <cell r="AI74" t="str">
            <v/>
          </cell>
          <cell r="AJ74" t="str">
            <v/>
          </cell>
          <cell r="AK74">
            <v>211098.83333333349</v>
          </cell>
          <cell r="AL74" t="str">
            <v/>
          </cell>
          <cell r="AM74" t="str">
            <v/>
          </cell>
          <cell r="AN74">
            <v>29961.633333333335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C74">
            <v>14737867.219755599</v>
          </cell>
        </row>
        <row r="75">
          <cell r="B75">
            <v>6893911.9000000004</v>
          </cell>
          <cell r="C75">
            <v>3615642.9833420678</v>
          </cell>
          <cell r="D75">
            <v>412230.10666666663</v>
          </cell>
          <cell r="E75">
            <v>1496941.0226666669</v>
          </cell>
          <cell r="F75">
            <v>222858.7</v>
          </cell>
          <cell r="G75">
            <v>34500</v>
          </cell>
          <cell r="H75">
            <v>4100</v>
          </cell>
          <cell r="I75" t="str">
            <v/>
          </cell>
          <cell r="J75">
            <v>247130.00989266671</v>
          </cell>
          <cell r="K75" t="str">
            <v/>
          </cell>
          <cell r="L75" t="str">
            <v/>
          </cell>
          <cell r="M75">
            <v>9000</v>
          </cell>
          <cell r="N75" t="str">
            <v/>
          </cell>
          <cell r="O75">
            <v>221066.66666666669</v>
          </cell>
          <cell r="P75">
            <v>55835.077380000002</v>
          </cell>
          <cell r="Q75" t="str">
            <v/>
          </cell>
          <cell r="R75" t="str">
            <v/>
          </cell>
          <cell r="S75" t="str">
            <v/>
          </cell>
          <cell r="U75">
            <v>344400</v>
          </cell>
          <cell r="V75" t="str">
            <v/>
          </cell>
          <cell r="X75" t="str">
            <v/>
          </cell>
          <cell r="Y75" t="str">
            <v/>
          </cell>
          <cell r="Z75" t="str">
            <v/>
          </cell>
          <cell r="AA75">
            <v>24281.799999999814</v>
          </cell>
          <cell r="AB75">
            <v>495.57452097000004</v>
          </cell>
          <cell r="AC75" t="str">
            <v/>
          </cell>
          <cell r="AD75">
            <v>149489.62630999999</v>
          </cell>
          <cell r="AE75">
            <v>325460.22911999997</v>
          </cell>
          <cell r="AF75" t="str">
            <v/>
          </cell>
          <cell r="AG75">
            <v>91205.198128927601</v>
          </cell>
          <cell r="AH75" t="str">
            <v/>
          </cell>
          <cell r="AI75" t="str">
            <v/>
          </cell>
          <cell r="AJ75" t="str">
            <v/>
          </cell>
          <cell r="AK75">
            <v>202262.43333333335</v>
          </cell>
          <cell r="AL75" t="str">
            <v/>
          </cell>
          <cell r="AM75" t="str">
            <v/>
          </cell>
          <cell r="AN75">
            <v>27083.599999999999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C75">
            <v>16751874.361413229</v>
          </cell>
        </row>
        <row r="76">
          <cell r="B76">
            <v>6780443.7000000002</v>
          </cell>
          <cell r="C76">
            <v>3887197.4786861418</v>
          </cell>
          <cell r="D76">
            <v>529459.12</v>
          </cell>
          <cell r="E76">
            <v>1507678.2456666669</v>
          </cell>
          <cell r="F76">
            <v>205921.63333333336</v>
          </cell>
          <cell r="G76">
            <v>33900</v>
          </cell>
          <cell r="H76">
            <v>6400</v>
          </cell>
          <cell r="I76" t="str">
            <v/>
          </cell>
          <cell r="J76">
            <v>232731.12285966668</v>
          </cell>
          <cell r="K76" t="str">
            <v/>
          </cell>
          <cell r="L76" t="str">
            <v/>
          </cell>
          <cell r="M76">
            <v>8300</v>
          </cell>
          <cell r="N76" t="str">
            <v/>
          </cell>
          <cell r="O76">
            <v>240900</v>
          </cell>
          <cell r="P76">
            <v>51338.994370000008</v>
          </cell>
          <cell r="Q76" t="str">
            <v/>
          </cell>
          <cell r="R76" t="str">
            <v/>
          </cell>
          <cell r="S76" t="str">
            <v/>
          </cell>
          <cell r="U76">
            <v>762700</v>
          </cell>
          <cell r="V76" t="str">
            <v/>
          </cell>
          <cell r="X76" t="str">
            <v/>
          </cell>
          <cell r="Y76" t="str">
            <v/>
          </cell>
          <cell r="Z76" t="str">
            <v/>
          </cell>
          <cell r="AA76">
            <v>16326.999999999996</v>
          </cell>
          <cell r="AB76">
            <v>507.05566950000002</v>
          </cell>
          <cell r="AC76" t="str">
            <v/>
          </cell>
          <cell r="AD76">
            <v>150969.72162</v>
          </cell>
          <cell r="AE76">
            <v>348042.13951000001</v>
          </cell>
          <cell r="AF76" t="str">
            <v/>
          </cell>
          <cell r="AG76">
            <v>63344.918317608499</v>
          </cell>
          <cell r="AH76" t="str">
            <v/>
          </cell>
          <cell r="AI76" t="str">
            <v/>
          </cell>
          <cell r="AJ76" t="str">
            <v/>
          </cell>
          <cell r="AK76">
            <v>87513.266666666721</v>
          </cell>
          <cell r="AL76" t="str">
            <v/>
          </cell>
          <cell r="AM76" t="str">
            <v/>
          </cell>
          <cell r="AN76">
            <v>27269.633333333339</v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C76">
            <v>17299092.810117107</v>
          </cell>
        </row>
        <row r="77">
          <cell r="B77">
            <v>6534135.4000000004</v>
          </cell>
          <cell r="C77">
            <v>3992182.15505245</v>
          </cell>
          <cell r="D77">
            <v>578368.23</v>
          </cell>
          <cell r="E77">
            <v>1558700.4839999999</v>
          </cell>
          <cell r="F77">
            <v>218955.2</v>
          </cell>
          <cell r="G77">
            <v>35500</v>
          </cell>
          <cell r="H77">
            <v>2600</v>
          </cell>
          <cell r="I77" t="str">
            <v/>
          </cell>
          <cell r="J77">
            <v>243653.50466372335</v>
          </cell>
          <cell r="K77">
            <v>160005.19999999995</v>
          </cell>
          <cell r="L77" t="str">
            <v/>
          </cell>
          <cell r="M77">
            <v>8700</v>
          </cell>
          <cell r="N77" t="str">
            <v/>
          </cell>
          <cell r="O77">
            <v>223500</v>
          </cell>
          <cell r="P77">
            <v>51820.879910000003</v>
          </cell>
          <cell r="Q77">
            <v>24546.042967568963</v>
          </cell>
          <cell r="R77">
            <v>113536.76133174477</v>
          </cell>
          <cell r="S77" t="str">
            <v/>
          </cell>
          <cell r="U77">
            <v>373100</v>
          </cell>
          <cell r="V77" t="str">
            <v/>
          </cell>
          <cell r="X77">
            <v>239688.40000000005</v>
          </cell>
          <cell r="Y77" t="str">
            <v/>
          </cell>
          <cell r="Z77" t="str">
            <v/>
          </cell>
          <cell r="AA77">
            <v>22370.800000000003</v>
          </cell>
          <cell r="AB77">
            <v>840.1</v>
          </cell>
          <cell r="AC77">
            <v>4112.8</v>
          </cell>
          <cell r="AD77">
            <v>172523.84616000002</v>
          </cell>
          <cell r="AE77">
            <v>341545.70426000003</v>
          </cell>
          <cell r="AF77" t="str">
            <v/>
          </cell>
          <cell r="AG77">
            <v>94786.207411375392</v>
          </cell>
          <cell r="AH77" t="str">
            <v/>
          </cell>
          <cell r="AI77" t="str">
            <v/>
          </cell>
          <cell r="AJ77" t="str">
            <v/>
          </cell>
          <cell r="AK77">
            <v>208684.03333333333</v>
          </cell>
          <cell r="AL77">
            <v>12277.068051123453</v>
          </cell>
          <cell r="AM77">
            <v>25670.363882755904</v>
          </cell>
          <cell r="AN77">
            <v>23300.433333333334</v>
          </cell>
          <cell r="AO77" t="str">
            <v/>
          </cell>
          <cell r="AP77">
            <v>43030.03476872696</v>
          </cell>
          <cell r="AQ77" t="str">
            <v/>
          </cell>
          <cell r="AR77" t="str">
            <v/>
          </cell>
          <cell r="AS77" t="str">
            <v/>
          </cell>
          <cell r="AT77" t="str">
            <v/>
          </cell>
          <cell r="AU77" t="str">
            <v/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 t="str">
            <v/>
          </cell>
          <cell r="BC77">
            <v>17995938.053021993</v>
          </cell>
        </row>
        <row r="78">
          <cell r="B78">
            <v>5298735.3</v>
          </cell>
          <cell r="C78">
            <v>4033625.7824108675</v>
          </cell>
          <cell r="D78">
            <v>544986.44333333336</v>
          </cell>
          <cell r="E78">
            <v>1212907.5440000002</v>
          </cell>
          <cell r="F78">
            <v>210666.73333333334</v>
          </cell>
          <cell r="G78">
            <v>49100</v>
          </cell>
          <cell r="H78">
            <v>3600</v>
          </cell>
          <cell r="I78" t="str">
            <v/>
          </cell>
          <cell r="J78">
            <v>258130.88284466669</v>
          </cell>
          <cell r="K78">
            <v>163778.29999999999</v>
          </cell>
          <cell r="L78" t="str">
            <v/>
          </cell>
          <cell r="M78">
            <v>9100</v>
          </cell>
          <cell r="N78" t="str">
            <v/>
          </cell>
          <cell r="O78">
            <v>222300</v>
          </cell>
          <cell r="P78">
            <v>57608.052480000006</v>
          </cell>
          <cell r="Q78">
            <v>22751.523513168344</v>
          </cell>
          <cell r="R78">
            <v>111339.10227958698</v>
          </cell>
          <cell r="S78" t="str">
            <v/>
          </cell>
          <cell r="U78">
            <v>201000</v>
          </cell>
          <cell r="V78" t="str">
            <v/>
          </cell>
          <cell r="W78" t="str">
            <v/>
          </cell>
          <cell r="X78">
            <v>239688.40000000005</v>
          </cell>
          <cell r="Y78" t="str">
            <v/>
          </cell>
          <cell r="Z78" t="str">
            <v/>
          </cell>
          <cell r="AA78">
            <v>16997.999999999996</v>
          </cell>
          <cell r="AB78">
            <v>843.6</v>
          </cell>
          <cell r="AC78">
            <v>4112.8</v>
          </cell>
          <cell r="AD78">
            <v>182082.00641</v>
          </cell>
          <cell r="AE78">
            <v>403193.99400000001</v>
          </cell>
          <cell r="AF78" t="str">
            <v/>
          </cell>
          <cell r="AG78">
            <v>99712.949113657407</v>
          </cell>
          <cell r="AH78" t="str">
            <v/>
          </cell>
          <cell r="AI78" t="str">
            <v/>
          </cell>
          <cell r="AJ78" t="str">
            <v/>
          </cell>
          <cell r="AK78">
            <v>123184.26666666672</v>
          </cell>
          <cell r="AL78">
            <v>12198.521276798043</v>
          </cell>
          <cell r="AM78">
            <v>27876.854666666666</v>
          </cell>
          <cell r="AN78">
            <v>7514.7999999999993</v>
          </cell>
          <cell r="AO78" t="str">
            <v/>
          </cell>
          <cell r="AP78">
            <v>42974.455444521212</v>
          </cell>
          <cell r="AQ78" t="str">
            <v/>
          </cell>
          <cell r="AR78" t="str">
            <v/>
          </cell>
          <cell r="AS78" t="str">
            <v/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C78">
            <v>15472930.858710395</v>
          </cell>
        </row>
        <row r="79">
          <cell r="B79">
            <v>5547540</v>
          </cell>
          <cell r="C79">
            <v>3553017.8822680702</v>
          </cell>
          <cell r="D79">
            <v>475785.97666666657</v>
          </cell>
          <cell r="E79">
            <v>1031248.7193333335</v>
          </cell>
          <cell r="F79">
            <v>186647</v>
          </cell>
          <cell r="G79">
            <v>27800</v>
          </cell>
          <cell r="H79">
            <v>3800</v>
          </cell>
          <cell r="I79" t="str">
            <v/>
          </cell>
          <cell r="J79">
            <v>266468.92919433338</v>
          </cell>
          <cell r="K79">
            <v>198290.4</v>
          </cell>
          <cell r="L79" t="str">
            <v/>
          </cell>
          <cell r="M79">
            <v>7900</v>
          </cell>
          <cell r="N79" t="str">
            <v/>
          </cell>
          <cell r="O79">
            <v>195033.33333333334</v>
          </cell>
          <cell r="P79">
            <v>50998.037620000003</v>
          </cell>
          <cell r="Q79">
            <v>18831.950997026317</v>
          </cell>
          <cell r="R79">
            <v>78845.402952078381</v>
          </cell>
          <cell r="S79" t="str">
            <v/>
          </cell>
          <cell r="U79">
            <v>214600</v>
          </cell>
          <cell r="V79" t="str">
            <v/>
          </cell>
          <cell r="W79" t="str">
            <v/>
          </cell>
          <cell r="X79">
            <v>201481.03333333335</v>
          </cell>
          <cell r="Y79" t="str">
            <v/>
          </cell>
          <cell r="Z79" t="str">
            <v/>
          </cell>
          <cell r="AA79">
            <v>22917.800000000003</v>
          </cell>
          <cell r="AB79">
            <v>847.1</v>
          </cell>
          <cell r="AC79">
            <v>4112.8</v>
          </cell>
          <cell r="AD79">
            <v>184675.01226000002</v>
          </cell>
          <cell r="AE79">
            <v>430185.54800000001</v>
          </cell>
          <cell r="AF79" t="str">
            <v/>
          </cell>
          <cell r="AG79">
            <v>142541.72800908302</v>
          </cell>
          <cell r="AH79" t="str">
            <v/>
          </cell>
          <cell r="AI79" t="str">
            <v/>
          </cell>
          <cell r="AJ79" t="str">
            <v/>
          </cell>
          <cell r="AK79">
            <v>119715.46666666667</v>
          </cell>
          <cell r="AL79">
            <v>12816.756732924534</v>
          </cell>
          <cell r="AM79">
            <v>30995.464842894635</v>
          </cell>
          <cell r="AN79">
            <v>18429.866666666661</v>
          </cell>
          <cell r="AO79" t="str">
            <v/>
          </cell>
          <cell r="AP79">
            <v>43081.265497058266</v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C79">
            <v>14654548.660660883</v>
          </cell>
        </row>
        <row r="80">
          <cell r="B80">
            <v>5741329</v>
          </cell>
          <cell r="C80">
            <v>3497966.8656158932</v>
          </cell>
          <cell r="D80">
            <v>429049.5066666666</v>
          </cell>
          <cell r="E80">
            <v>1068859.0326666669</v>
          </cell>
          <cell r="F80">
            <v>147645.20000000001</v>
          </cell>
          <cell r="G80">
            <v>31900</v>
          </cell>
          <cell r="H80">
            <v>3800</v>
          </cell>
          <cell r="I80" t="str">
            <v/>
          </cell>
          <cell r="J80">
            <v>262790.79077900003</v>
          </cell>
          <cell r="K80">
            <v>231842.99000000005</v>
          </cell>
          <cell r="L80" t="str">
            <v/>
          </cell>
          <cell r="M80">
            <v>9000</v>
          </cell>
          <cell r="N80" t="str">
            <v/>
          </cell>
          <cell r="O80">
            <v>225766.66666666666</v>
          </cell>
          <cell r="P80">
            <v>51052.590700000008</v>
          </cell>
          <cell r="Q80">
            <v>17255.529044577321</v>
          </cell>
          <cell r="R80">
            <v>60531.752814402978</v>
          </cell>
          <cell r="S80" t="str">
            <v/>
          </cell>
          <cell r="U80">
            <v>363300</v>
          </cell>
          <cell r="V80" t="str">
            <v/>
          </cell>
          <cell r="W80" t="str">
            <v/>
          </cell>
          <cell r="X80">
            <v>163273.66666666669</v>
          </cell>
          <cell r="Y80" t="str">
            <v/>
          </cell>
          <cell r="Z80" t="str">
            <v/>
          </cell>
          <cell r="AA80">
            <v>18335.19999999999</v>
          </cell>
          <cell r="AB80">
            <v>850.5333333333333</v>
          </cell>
          <cell r="AC80">
            <v>4112.8</v>
          </cell>
          <cell r="AD80">
            <v>196133.44833000001</v>
          </cell>
          <cell r="AE80">
            <v>437202.41187000001</v>
          </cell>
          <cell r="AF80" t="str">
            <v/>
          </cell>
          <cell r="AG80">
            <v>150986.24794605101</v>
          </cell>
          <cell r="AH80" t="str">
            <v/>
          </cell>
          <cell r="AI80" t="str">
            <v/>
          </cell>
          <cell r="AJ80" t="str">
            <v/>
          </cell>
          <cell r="AK80">
            <v>36889.533333333326</v>
          </cell>
          <cell r="AL80">
            <v>12410.700979402798</v>
          </cell>
          <cell r="AM80">
            <v>36987.372733408323</v>
          </cell>
          <cell r="AN80">
            <v>11386.466666666671</v>
          </cell>
          <cell r="AO80" t="str">
            <v/>
          </cell>
          <cell r="AP80">
            <v>42931.255572364775</v>
          </cell>
          <cell r="AQ80" t="str">
            <v/>
          </cell>
          <cell r="AR80" t="str">
            <v/>
          </cell>
          <cell r="AS80" t="str">
            <v/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C80">
            <v>15018766.345967807</v>
          </cell>
        </row>
        <row r="81">
          <cell r="B81">
            <v>4676544.5999999996</v>
          </cell>
          <cell r="C81">
            <v>3661520.5939507266</v>
          </cell>
          <cell r="D81">
            <v>406991.68666666659</v>
          </cell>
          <cell r="E81">
            <v>1156593.5526666669</v>
          </cell>
          <cell r="F81">
            <v>159909.20000000001</v>
          </cell>
          <cell r="G81">
            <v>35300</v>
          </cell>
          <cell r="H81">
            <v>4200</v>
          </cell>
          <cell r="I81" t="str">
            <v/>
          </cell>
          <cell r="J81">
            <v>264455.27179933334</v>
          </cell>
          <cell r="K81">
            <v>234544.07</v>
          </cell>
          <cell r="L81" t="str">
            <v/>
          </cell>
          <cell r="M81">
            <v>8000</v>
          </cell>
          <cell r="N81" t="str">
            <v/>
          </cell>
          <cell r="O81">
            <v>228566.66666666666</v>
          </cell>
          <cell r="P81">
            <v>51679.951120000005</v>
          </cell>
          <cell r="Q81">
            <v>20857.43540062827</v>
          </cell>
          <cell r="R81">
            <v>55823.081683876087</v>
          </cell>
          <cell r="S81" t="str">
            <v/>
          </cell>
          <cell r="U81">
            <v>270500</v>
          </cell>
          <cell r="V81" t="str">
            <v/>
          </cell>
          <cell r="W81" t="str">
            <v/>
          </cell>
          <cell r="X81">
            <v>125066.30000000002</v>
          </cell>
          <cell r="Y81" t="str">
            <v/>
          </cell>
          <cell r="Z81" t="str">
            <v/>
          </cell>
          <cell r="AA81">
            <v>24898.999999999996</v>
          </cell>
          <cell r="AB81">
            <v>929.1</v>
          </cell>
          <cell r="AC81">
            <v>4112.8</v>
          </cell>
          <cell r="AD81">
            <v>200429.88868</v>
          </cell>
          <cell r="AE81">
            <v>469526.16326</v>
          </cell>
          <cell r="AF81" t="str">
            <v/>
          </cell>
          <cell r="AG81">
            <v>138114.700750149</v>
          </cell>
          <cell r="AH81" t="str">
            <v/>
          </cell>
          <cell r="AI81" t="str">
            <v/>
          </cell>
          <cell r="AJ81" t="str">
            <v/>
          </cell>
          <cell r="AK81">
            <v>300480.46666666656</v>
          </cell>
          <cell r="AL81">
            <v>12013.335084775248</v>
          </cell>
          <cell r="AM81">
            <v>39576.210679415075</v>
          </cell>
          <cell r="AN81">
            <v>21022.233333333337</v>
          </cell>
          <cell r="AO81" t="str">
            <v/>
          </cell>
          <cell r="AP81">
            <v>42814.292682316329</v>
          </cell>
          <cell r="AQ81" t="str">
            <v/>
          </cell>
          <cell r="AR81" t="str">
            <v/>
          </cell>
          <cell r="AS81" t="str">
            <v/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C81">
            <v>15557091.813953822</v>
          </cell>
        </row>
        <row r="82">
          <cell r="B82">
            <v>5878577.5</v>
          </cell>
          <cell r="C82">
            <v>4737982.73649053</v>
          </cell>
          <cell r="D82">
            <v>419996.95666666672</v>
          </cell>
          <cell r="E82">
            <v>1414032.8816666666</v>
          </cell>
          <cell r="F82">
            <v>170043.40000000002</v>
          </cell>
          <cell r="G82">
            <v>18355.041140250429</v>
          </cell>
          <cell r="H82">
            <v>3300</v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>
            <v>6600</v>
          </cell>
          <cell r="N82" t="str">
            <v/>
          </cell>
          <cell r="O82">
            <v>180766.66666666666</v>
          </cell>
          <cell r="P82">
            <v>48324.936700000006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>
            <v>344500</v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>
            <v>18925.999999999996</v>
          </cell>
          <cell r="AB82">
            <v>610.5109248</v>
          </cell>
          <cell r="AC82" t="str">
            <v/>
          </cell>
          <cell r="AD82">
            <v>214363.98289000001</v>
          </cell>
          <cell r="AE82">
            <v>423593.88926999999</v>
          </cell>
          <cell r="AF82" t="str">
            <v/>
          </cell>
          <cell r="AG82">
            <v>129743.621795146</v>
          </cell>
          <cell r="AH82" t="str">
            <v/>
          </cell>
          <cell r="AI82" t="str">
            <v/>
          </cell>
          <cell r="AJ82" t="str">
            <v/>
          </cell>
          <cell r="AK82">
            <v>314425.66666666669</v>
          </cell>
          <cell r="AL82" t="str">
            <v/>
          </cell>
          <cell r="AM82" t="str">
            <v/>
          </cell>
          <cell r="AN82">
            <v>31515.833333333336</v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C82">
            <v>16118144.176644301</v>
          </cell>
        </row>
        <row r="83">
          <cell r="B83">
            <v>3668202.1</v>
          </cell>
          <cell r="C83">
            <v>2101428.8974747895</v>
          </cell>
          <cell r="D83">
            <v>330714.2176288311</v>
          </cell>
          <cell r="E83">
            <v>1237899.9443333333</v>
          </cell>
          <cell r="F83">
            <v>191176.33333333331</v>
          </cell>
          <cell r="G83">
            <v>10368.000039886098</v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>
            <v>7600</v>
          </cell>
          <cell r="N83" t="str">
            <v/>
          </cell>
          <cell r="O83">
            <v>166900</v>
          </cell>
          <cell r="P83">
            <v>46256.465750000003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259900</v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>
            <v>10665.999999999998</v>
          </cell>
          <cell r="AB83">
            <v>610.5109248</v>
          </cell>
          <cell r="AC83" t="str">
            <v/>
          </cell>
          <cell r="AD83">
            <v>196197.8003</v>
          </cell>
          <cell r="AE83">
            <v>459384.61278000002</v>
          </cell>
          <cell r="AF83" t="str">
            <v/>
          </cell>
          <cell r="AG83">
            <v>121482.57572955899</v>
          </cell>
          <cell r="AH83" t="str">
            <v/>
          </cell>
          <cell r="AI83" t="str">
            <v/>
          </cell>
          <cell r="AJ83" t="str">
            <v/>
          </cell>
          <cell r="AK83">
            <v>-35921.133333333186</v>
          </cell>
          <cell r="AL83" t="str">
            <v/>
          </cell>
          <cell r="AM83" t="str">
            <v/>
          </cell>
          <cell r="AN83">
            <v>23304.809405940592</v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C83">
            <v>13579433.573961429</v>
          </cell>
        </row>
        <row r="84">
          <cell r="B84">
            <v>4192488.6</v>
          </cell>
          <cell r="C84">
            <v>4478869.4545570174</v>
          </cell>
          <cell r="D84">
            <v>325051.25637267833</v>
          </cell>
          <cell r="E84">
            <v>1167225.923</v>
          </cell>
          <cell r="F84">
            <v>187621</v>
          </cell>
          <cell r="G84">
            <v>14508.518172502299</v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>
            <v>7500</v>
          </cell>
          <cell r="N84" t="str">
            <v/>
          </cell>
          <cell r="O84">
            <v>127200</v>
          </cell>
          <cell r="P84">
            <v>45051.751900000003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199200</v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>
            <v>23893.800000000003</v>
          </cell>
          <cell r="AB84">
            <v>524.657826</v>
          </cell>
          <cell r="AC84" t="str">
            <v/>
          </cell>
          <cell r="AD84">
            <v>184076.91748</v>
          </cell>
          <cell r="AE84">
            <v>469252.00404000003</v>
          </cell>
          <cell r="AF84" t="str">
            <v/>
          </cell>
          <cell r="AG84">
            <v>114122.33165184601</v>
          </cell>
          <cell r="AH84" t="str">
            <v/>
          </cell>
          <cell r="AI84" t="str">
            <v/>
          </cell>
          <cell r="AJ84" t="str">
            <v/>
          </cell>
          <cell r="AK84">
            <v>353139.61046831968</v>
          </cell>
          <cell r="AL84" t="str">
            <v/>
          </cell>
          <cell r="AM84" t="str">
            <v/>
          </cell>
          <cell r="AN84">
            <v>25578.311221122116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 t="str">
            <v/>
          </cell>
          <cell r="AT84" t="str">
            <v/>
          </cell>
          <cell r="AU84" t="str">
            <v/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C84">
            <v>12881098.075334435</v>
          </cell>
        </row>
        <row r="85">
          <cell r="B85">
            <v>4065568.7</v>
          </cell>
          <cell r="C85">
            <v>5573819.5150937587</v>
          </cell>
          <cell r="D85">
            <v>297253.31279299839</v>
          </cell>
          <cell r="E85">
            <v>1236159.0969999998</v>
          </cell>
          <cell r="F85">
            <v>157862</v>
          </cell>
          <cell r="G85">
            <v>13647.711327959049</v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>
            <v>8200</v>
          </cell>
          <cell r="N85" t="str">
            <v/>
          </cell>
          <cell r="O85">
            <v>162500</v>
          </cell>
          <cell r="P85">
            <v>32272.246400136199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144000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>
            <v>20886.800000000003</v>
          </cell>
          <cell r="AB85">
            <v>523.29507839999997</v>
          </cell>
          <cell r="AC85" t="str">
            <v/>
          </cell>
          <cell r="AD85">
            <v>169881.62998</v>
          </cell>
          <cell r="AE85">
            <v>420856.75283999997</v>
          </cell>
          <cell r="AF85" t="str">
            <v/>
          </cell>
          <cell r="AG85">
            <v>158760.48387133499</v>
          </cell>
          <cell r="AH85" t="str">
            <v/>
          </cell>
          <cell r="AI85" t="str">
            <v/>
          </cell>
          <cell r="AJ85" t="str">
            <v/>
          </cell>
          <cell r="AK85">
            <v>187858.77878787875</v>
          </cell>
          <cell r="AL85" t="str">
            <v/>
          </cell>
          <cell r="AM85" t="str">
            <v/>
          </cell>
          <cell r="AN85">
            <v>20662.374092409234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C85">
            <v>12829971.555969995</v>
          </cell>
        </row>
        <row r="86">
          <cell r="B86">
            <v>4760989.7</v>
          </cell>
          <cell r="C86">
            <v>4024377.8459241213</v>
          </cell>
          <cell r="D86">
            <v>269865.09898264374</v>
          </cell>
          <cell r="E86">
            <v>2061034.5099999995</v>
          </cell>
          <cell r="F86">
            <v>132723</v>
          </cell>
          <cell r="G86">
            <v>4130.7210811526966</v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>
            <v>8000</v>
          </cell>
          <cell r="N86" t="str">
            <v/>
          </cell>
          <cell r="O86">
            <v>140000</v>
          </cell>
          <cell r="P86">
            <v>51448.100530000003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>
            <v>391200</v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>
            <v>29743</v>
          </cell>
          <cell r="AB86">
            <v>481.35273560000002</v>
          </cell>
          <cell r="AC86" t="str">
            <v/>
          </cell>
          <cell r="AD86">
            <v>152037.20724000002</v>
          </cell>
          <cell r="AE86">
            <v>455442.24408000003</v>
          </cell>
          <cell r="AF86" t="str">
            <v/>
          </cell>
          <cell r="AG86">
            <v>154975</v>
          </cell>
          <cell r="AH86" t="str">
            <v/>
          </cell>
          <cell r="AI86" t="str">
            <v/>
          </cell>
          <cell r="AJ86" t="str">
            <v/>
          </cell>
          <cell r="AK86">
            <v>487870.5672176308</v>
          </cell>
          <cell r="AL86" t="str">
            <v/>
          </cell>
          <cell r="AM86" t="str">
            <v/>
          </cell>
          <cell r="AN86">
            <v>34054.564026402637</v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C86">
            <v>14393642.997501383</v>
          </cell>
        </row>
        <row r="87">
          <cell r="B87">
            <v>5250580.3</v>
          </cell>
          <cell r="C87">
            <v>3966757.5459274794</v>
          </cell>
          <cell r="D87">
            <v>262169.1375561817</v>
          </cell>
          <cell r="E87">
            <v>1614759.4906666668</v>
          </cell>
          <cell r="F87">
            <v>122156</v>
          </cell>
          <cell r="G87">
            <v>55400</v>
          </cell>
          <cell r="H87">
            <v>3800</v>
          </cell>
          <cell r="I87" t="str">
            <v/>
          </cell>
          <cell r="J87">
            <v>281700</v>
          </cell>
          <cell r="K87" t="str">
            <v/>
          </cell>
          <cell r="L87" t="str">
            <v/>
          </cell>
          <cell r="M87">
            <v>4800</v>
          </cell>
          <cell r="N87" t="str">
            <v/>
          </cell>
          <cell r="O87">
            <v>199033.33333333334</v>
          </cell>
          <cell r="P87">
            <v>87166.729660000012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>
            <v>36526.999999999993</v>
          </cell>
          <cell r="AB87" t="str">
            <v/>
          </cell>
          <cell r="AC87" t="str">
            <v/>
          </cell>
          <cell r="AD87">
            <v>205400</v>
          </cell>
          <cell r="AE87">
            <v>556189.13694</v>
          </cell>
          <cell r="AF87" t="str">
            <v/>
          </cell>
          <cell r="AG87">
            <v>122918.6</v>
          </cell>
          <cell r="AH87" t="str">
            <v/>
          </cell>
          <cell r="AI87" t="str">
            <v/>
          </cell>
          <cell r="AJ87" t="str">
            <v/>
          </cell>
          <cell r="AK87">
            <v>400258.65812672174</v>
          </cell>
          <cell r="AL87" t="str">
            <v/>
          </cell>
          <cell r="AM87" t="str">
            <v/>
          </cell>
          <cell r="AN87">
            <v>31076.828217821778</v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 t="str">
            <v/>
          </cell>
          <cell r="AT87" t="str">
            <v/>
          </cell>
          <cell r="AU87" t="str">
            <v/>
          </cell>
          <cell r="AV87" t="str">
            <v/>
          </cell>
          <cell r="AW87" t="str">
            <v/>
          </cell>
          <cell r="AX87" t="str">
            <v/>
          </cell>
          <cell r="AY87" t="str">
            <v/>
          </cell>
          <cell r="AZ87" t="str">
            <v/>
          </cell>
          <cell r="BC87">
            <v>14822561.109688984</v>
          </cell>
        </row>
        <row r="88">
          <cell r="B88">
            <v>5412644.2000000002</v>
          </cell>
          <cell r="C88">
            <v>4792086.5692553381</v>
          </cell>
          <cell r="D88">
            <v>320498.86855102476</v>
          </cell>
          <cell r="E88">
            <v>1836482.3223333331</v>
          </cell>
          <cell r="F88">
            <v>121724.83333333333</v>
          </cell>
          <cell r="G88">
            <v>57300</v>
          </cell>
          <cell r="H88">
            <v>3900</v>
          </cell>
          <cell r="I88" t="str">
            <v/>
          </cell>
          <cell r="J88">
            <v>295730.03001400002</v>
          </cell>
          <cell r="K88" t="str">
            <v/>
          </cell>
          <cell r="L88" t="str">
            <v/>
          </cell>
          <cell r="M88">
            <v>8000</v>
          </cell>
          <cell r="N88" t="str">
            <v/>
          </cell>
          <cell r="O88">
            <v>209966.66666666666</v>
          </cell>
          <cell r="P88">
            <v>68437.193867209528</v>
          </cell>
          <cell r="Q88" t="str">
            <v/>
          </cell>
          <cell r="R88" t="str">
            <v/>
          </cell>
          <cell r="S88" t="str">
            <v/>
          </cell>
          <cell r="U88">
            <v>165200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>
            <v>31548.000000000004</v>
          </cell>
          <cell r="AB88" t="str">
            <v/>
          </cell>
          <cell r="AC88" t="str">
            <v/>
          </cell>
          <cell r="AD88">
            <v>48100</v>
          </cell>
          <cell r="AE88">
            <v>421615.56647000002</v>
          </cell>
          <cell r="AF88" t="str">
            <v/>
          </cell>
          <cell r="AG88">
            <v>123206.987869238</v>
          </cell>
          <cell r="AH88" t="str">
            <v/>
          </cell>
          <cell r="AI88" t="str">
            <v/>
          </cell>
          <cell r="AJ88" t="str">
            <v/>
          </cell>
          <cell r="AK88">
            <v>520177</v>
          </cell>
          <cell r="AL88" t="str">
            <v/>
          </cell>
          <cell r="AM88" t="str">
            <v/>
          </cell>
          <cell r="AN88">
            <v>30667.285478547856</v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C88">
            <v>15236184.87039729</v>
          </cell>
        </row>
        <row r="89">
          <cell r="B89">
            <v>5319455.3</v>
          </cell>
          <cell r="C89">
            <v>3423920.3097555633</v>
          </cell>
          <cell r="D89" t="str">
            <v/>
          </cell>
          <cell r="E89">
            <v>1904372.9713333328</v>
          </cell>
          <cell r="F89">
            <v>116259.56666666668</v>
          </cell>
          <cell r="G89">
            <v>49800</v>
          </cell>
          <cell r="H89">
            <v>4900</v>
          </cell>
          <cell r="I89" t="str">
            <v/>
          </cell>
          <cell r="J89">
            <v>319700</v>
          </cell>
          <cell r="K89" t="str">
            <v/>
          </cell>
          <cell r="L89" t="str">
            <v/>
          </cell>
          <cell r="M89">
            <v>10000</v>
          </cell>
          <cell r="N89" t="str">
            <v/>
          </cell>
          <cell r="O89">
            <v>193533.33333333334</v>
          </cell>
          <cell r="P89">
            <v>50802.491305913347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296600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>
            <v>45501.999999999993</v>
          </cell>
          <cell r="AB89" t="str">
            <v/>
          </cell>
          <cell r="AC89" t="str">
            <v/>
          </cell>
          <cell r="AD89">
            <v>77000</v>
          </cell>
          <cell r="AE89">
            <v>470701.3870499999</v>
          </cell>
          <cell r="AF89" t="str">
            <v/>
          </cell>
          <cell r="AG89">
            <v>125413.96100000001</v>
          </cell>
          <cell r="AH89" t="str">
            <v/>
          </cell>
          <cell r="AI89" t="str">
            <v/>
          </cell>
          <cell r="AJ89" t="str">
            <v/>
          </cell>
          <cell r="AK89">
            <v>245366.26666666666</v>
          </cell>
          <cell r="AL89" t="str">
            <v/>
          </cell>
          <cell r="AM89" t="str">
            <v/>
          </cell>
          <cell r="AN89">
            <v>26588.028052805275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 t="str">
            <v/>
          </cell>
          <cell r="AU89" t="str">
            <v/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C89">
            <v>14902549.449571976</v>
          </cell>
        </row>
        <row r="90">
          <cell r="B90">
            <v>6440307.2000000002</v>
          </cell>
          <cell r="C90">
            <v>3790342.4078849265</v>
          </cell>
          <cell r="D90" t="str">
            <v/>
          </cell>
          <cell r="E90">
            <v>2091074.0739999998</v>
          </cell>
          <cell r="F90">
            <v>137272.53333333333</v>
          </cell>
          <cell r="G90">
            <v>51900</v>
          </cell>
          <cell r="H90">
            <v>5900</v>
          </cell>
          <cell r="I90" t="str">
            <v/>
          </cell>
          <cell r="J90">
            <v>300800</v>
          </cell>
          <cell r="K90" t="str">
            <v/>
          </cell>
          <cell r="L90" t="str">
            <v/>
          </cell>
          <cell r="M90">
            <v>12000</v>
          </cell>
          <cell r="N90" t="str">
            <v/>
          </cell>
          <cell r="O90">
            <v>186233.33333333331</v>
          </cell>
          <cell r="P90">
            <v>57048.883410000002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390600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>
            <v>36290.800000000003</v>
          </cell>
          <cell r="AB90">
            <v>2517.4490664000004</v>
          </cell>
          <cell r="AC90" t="str">
            <v/>
          </cell>
          <cell r="AD90">
            <v>36200</v>
          </cell>
          <cell r="AE90">
            <v>559543.14486</v>
          </cell>
          <cell r="AF90" t="str">
            <v/>
          </cell>
          <cell r="AG90">
            <v>148569.42300000001</v>
          </cell>
          <cell r="AH90" t="str">
            <v/>
          </cell>
          <cell r="AI90" t="str">
            <v/>
          </cell>
          <cell r="AJ90" t="str">
            <v/>
          </cell>
          <cell r="AK90">
            <v>235706.13333333336</v>
          </cell>
          <cell r="AL90">
            <v>35924.76803850742</v>
          </cell>
          <cell r="AM90" t="str">
            <v/>
          </cell>
          <cell r="AN90">
            <v>25441.81617161716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 t="str">
            <v/>
          </cell>
          <cell r="AT90" t="str">
            <v/>
          </cell>
          <cell r="AU90" t="str">
            <v/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C90">
            <v>15871639.163819635</v>
          </cell>
        </row>
        <row r="91">
          <cell r="B91">
            <v>6154078.2000000002</v>
          </cell>
          <cell r="C91">
            <v>5779494.3490895443</v>
          </cell>
          <cell r="D91" t="str">
            <v/>
          </cell>
          <cell r="E91">
            <v>1926435.6406666664</v>
          </cell>
          <cell r="F91">
            <v>79688.3</v>
          </cell>
          <cell r="G91">
            <v>73000</v>
          </cell>
          <cell r="H91">
            <v>6400</v>
          </cell>
          <cell r="I91" t="str">
            <v/>
          </cell>
          <cell r="J91">
            <v>225328.46666666667</v>
          </cell>
          <cell r="K91" t="str">
            <v/>
          </cell>
          <cell r="L91" t="str">
            <v/>
          </cell>
          <cell r="M91">
            <v>10200</v>
          </cell>
          <cell r="N91" t="str">
            <v/>
          </cell>
          <cell r="O91">
            <v>186866.66666666666</v>
          </cell>
          <cell r="P91">
            <v>61194.917490000007</v>
          </cell>
          <cell r="Q91" t="str">
            <v/>
          </cell>
          <cell r="R91" t="str">
            <v/>
          </cell>
          <cell r="S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>
            <v>31735.499999999993</v>
          </cell>
          <cell r="AB91" t="str">
            <v/>
          </cell>
          <cell r="AC91" t="str">
            <v/>
          </cell>
          <cell r="AD91">
            <v>56000</v>
          </cell>
          <cell r="AE91">
            <v>561664.20947999996</v>
          </cell>
          <cell r="AF91" t="str">
            <v/>
          </cell>
          <cell r="AG91">
            <v>168507.886</v>
          </cell>
          <cell r="AH91" t="str">
            <v/>
          </cell>
          <cell r="AI91" t="str">
            <v/>
          </cell>
          <cell r="AJ91" t="str">
            <v/>
          </cell>
          <cell r="AK91">
            <v>216701.09999999998</v>
          </cell>
          <cell r="AL91">
            <v>30833.18423696679</v>
          </cell>
          <cell r="AM91" t="str">
            <v/>
          </cell>
          <cell r="AN91">
            <v>25588.405940594057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 t="str">
            <v/>
          </cell>
          <cell r="AU91" t="str">
            <v/>
          </cell>
          <cell r="AV91" t="str">
            <v/>
          </cell>
          <cell r="AW91" t="str">
            <v/>
          </cell>
          <cell r="AX91" t="str">
            <v/>
          </cell>
          <cell r="AY91" t="str">
            <v/>
          </cell>
          <cell r="AZ91" t="str">
            <v/>
          </cell>
          <cell r="BC91">
            <v>16483872.111788422</v>
          </cell>
        </row>
        <row r="92">
          <cell r="B92">
            <v>6818241.4000000004</v>
          </cell>
          <cell r="C92">
            <v>4609161.0394842969</v>
          </cell>
          <cell r="D92">
            <v>429281.73781464528</v>
          </cell>
          <cell r="E92">
            <v>1969531.9716666671</v>
          </cell>
          <cell r="F92">
            <v>101041.73333333334</v>
          </cell>
          <cell r="G92">
            <v>45500</v>
          </cell>
          <cell r="H92">
            <v>6200</v>
          </cell>
          <cell r="I92" t="str">
            <v/>
          </cell>
          <cell r="J92">
            <v>273488.06666666665</v>
          </cell>
          <cell r="K92" t="str">
            <v/>
          </cell>
          <cell r="L92" t="str">
            <v/>
          </cell>
          <cell r="M92">
            <v>11800</v>
          </cell>
          <cell r="N92" t="str">
            <v/>
          </cell>
          <cell r="O92">
            <v>215000</v>
          </cell>
          <cell r="P92">
            <v>69709.744060000012</v>
          </cell>
          <cell r="Q92" t="str">
            <v/>
          </cell>
          <cell r="R92" t="str">
            <v/>
          </cell>
          <cell r="S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>
            <v>43264.599999999984</v>
          </cell>
          <cell r="AB92" t="str">
            <v/>
          </cell>
          <cell r="AC92" t="str">
            <v/>
          </cell>
          <cell r="AD92">
            <v>35000</v>
          </cell>
          <cell r="AE92">
            <v>611853.96383999998</v>
          </cell>
          <cell r="AF92" t="str">
            <v/>
          </cell>
          <cell r="AG92">
            <v>163795.96</v>
          </cell>
          <cell r="AH92" t="str">
            <v/>
          </cell>
          <cell r="AI92" t="str">
            <v/>
          </cell>
          <cell r="AJ92" t="str">
            <v/>
          </cell>
          <cell r="AK92">
            <v>304655.8666666667</v>
          </cell>
          <cell r="AL92">
            <v>24059.659977703457</v>
          </cell>
          <cell r="AM92" t="str">
            <v/>
          </cell>
          <cell r="AN92">
            <v>30974.244554455436</v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C92">
            <v>18032501.127135504</v>
          </cell>
        </row>
        <row r="93">
          <cell r="B93">
            <v>6380124.5999999996</v>
          </cell>
          <cell r="C93">
            <v>4792128.5176398437</v>
          </cell>
          <cell r="D93">
            <v>478605.33333333326</v>
          </cell>
          <cell r="E93">
            <v>2060566.2626666669</v>
          </cell>
          <cell r="F93">
            <v>97114.133333333331</v>
          </cell>
          <cell r="G93">
            <v>53635.4</v>
          </cell>
          <cell r="H93">
            <v>4661.8999999999996</v>
          </cell>
          <cell r="I93">
            <v>103.7</v>
          </cell>
          <cell r="J93">
            <v>267885.83333333337</v>
          </cell>
          <cell r="K93">
            <v>143810.76000000004</v>
          </cell>
          <cell r="L93">
            <v>3885.4</v>
          </cell>
          <cell r="M93">
            <v>14593.6</v>
          </cell>
          <cell r="N93">
            <v>3651.6</v>
          </cell>
          <cell r="O93">
            <v>192395.03333333333</v>
          </cell>
          <cell r="P93">
            <v>73060.212390000001</v>
          </cell>
          <cell r="Q93">
            <v>34226.031607828612</v>
          </cell>
          <cell r="R93">
            <v>100112.01000000001</v>
          </cell>
          <cell r="S93" t="str">
            <v/>
          </cell>
          <cell r="U93" t="str">
            <v/>
          </cell>
          <cell r="V93" t="str">
            <v/>
          </cell>
          <cell r="W93">
            <v>636285</v>
          </cell>
          <cell r="X93">
            <v>229696</v>
          </cell>
          <cell r="Y93" t="str">
            <v/>
          </cell>
          <cell r="Z93">
            <v>53465.04715508729</v>
          </cell>
          <cell r="AA93">
            <v>33649.5</v>
          </cell>
          <cell r="AB93">
            <v>1380.3393939393941</v>
          </cell>
          <cell r="AC93">
            <v>3103.5</v>
          </cell>
          <cell r="AD93">
            <v>34859.394</v>
          </cell>
          <cell r="AE93">
            <v>569193.3702</v>
          </cell>
          <cell r="AF93">
            <v>89732.2</v>
          </cell>
          <cell r="AG93">
            <v>122209.83499999999</v>
          </cell>
          <cell r="AH93">
            <v>5162.1000000000004</v>
          </cell>
          <cell r="AI93">
            <v>32941.599999999999</v>
          </cell>
          <cell r="AJ93">
            <v>44889.536107630796</v>
          </cell>
          <cell r="AK93">
            <v>300100.06666666677</v>
          </cell>
          <cell r="AL93">
            <v>33170.118840579707</v>
          </cell>
          <cell r="AM93">
            <v>13401.798519052672</v>
          </cell>
          <cell r="AN93">
            <v>19627.033333333333</v>
          </cell>
          <cell r="AO93" t="str">
            <v/>
          </cell>
          <cell r="AP93">
            <v>62481.699999999983</v>
          </cell>
          <cell r="AQ93">
            <v>5162.1000000000004</v>
          </cell>
          <cell r="AR93">
            <v>150</v>
          </cell>
          <cell r="AS93">
            <v>1568.9</v>
          </cell>
          <cell r="AT93">
            <v>3707.7333333333331</v>
          </cell>
          <cell r="AU93">
            <v>170.4</v>
          </cell>
          <cell r="AV93">
            <v>459</v>
          </cell>
          <cell r="AW93">
            <v>441.9</v>
          </cell>
          <cell r="AX93" t="str">
            <v/>
          </cell>
          <cell r="AY93">
            <v>212.2</v>
          </cell>
          <cell r="AZ93">
            <v>0</v>
          </cell>
          <cell r="BC93">
            <v>18323602.833502579</v>
          </cell>
        </row>
        <row r="94">
          <cell r="B94">
            <v>6355603.9000000004</v>
          </cell>
          <cell r="C94">
            <v>3934037.0962711396</v>
          </cell>
          <cell r="D94">
            <v>406025.9</v>
          </cell>
          <cell r="E94">
            <v>1831946.9000000004</v>
          </cell>
          <cell r="F94">
            <v>86847.766666666663</v>
          </cell>
          <cell r="G94">
            <v>68205.5</v>
          </cell>
          <cell r="H94">
            <v>5223.3999999999996</v>
          </cell>
          <cell r="I94">
            <v>257.5</v>
          </cell>
          <cell r="J94">
            <v>210547.26666666669</v>
          </cell>
          <cell r="K94">
            <v>116285.00000000003</v>
          </cell>
          <cell r="L94">
            <v>3240.5</v>
          </cell>
          <cell r="M94">
            <v>15835</v>
          </cell>
          <cell r="N94">
            <v>4204.3999999999996</v>
          </cell>
          <cell r="O94">
            <v>182575.43333333332</v>
          </cell>
          <cell r="P94">
            <v>76310.666740000001</v>
          </cell>
          <cell r="Q94">
            <v>34881.869309319351</v>
          </cell>
          <cell r="R94">
            <v>118801.71</v>
          </cell>
          <cell r="S94" t="str">
            <v/>
          </cell>
          <cell r="U94" t="str">
            <v/>
          </cell>
          <cell r="V94" t="str">
            <v/>
          </cell>
          <cell r="W94">
            <v>624726.8666666667</v>
          </cell>
          <cell r="X94">
            <v>229858.1</v>
          </cell>
          <cell r="Y94" t="str">
            <v/>
          </cell>
          <cell r="Z94">
            <v>44861.58920414665</v>
          </cell>
          <cell r="AA94">
            <v>36699.599999999984</v>
          </cell>
          <cell r="AB94">
            <v>1469.9575757575758</v>
          </cell>
          <cell r="AC94">
            <v>3813.6</v>
          </cell>
          <cell r="AD94">
            <v>23571.148349999999</v>
          </cell>
          <cell r="AE94">
            <v>611374.86135999998</v>
          </cell>
          <cell r="AF94">
            <v>107604.56666666668</v>
          </cell>
          <cell r="AG94">
            <v>151917.56999999998</v>
          </cell>
          <cell r="AH94">
            <v>4965.5</v>
          </cell>
          <cell r="AI94">
            <v>44482.7</v>
          </cell>
          <cell r="AJ94">
            <v>36084.903087638064</v>
          </cell>
          <cell r="AK94">
            <v>46619.100000000093</v>
          </cell>
          <cell r="AL94">
            <v>38338.319955406914</v>
          </cell>
          <cell r="AM94">
            <v>27892.242880335281</v>
          </cell>
          <cell r="AN94">
            <v>13712.266666666677</v>
          </cell>
          <cell r="AO94" t="str">
            <v/>
          </cell>
          <cell r="AP94">
            <v>72816.999999999971</v>
          </cell>
          <cell r="AQ94">
            <v>4965.5</v>
          </cell>
          <cell r="AR94">
            <v>150</v>
          </cell>
          <cell r="AS94">
            <v>1659.6</v>
          </cell>
          <cell r="AT94">
            <v>3246.666666666667</v>
          </cell>
          <cell r="AU94">
            <v>169</v>
          </cell>
          <cell r="AV94">
            <v>572.29999999999995</v>
          </cell>
          <cell r="AW94">
            <v>461.9</v>
          </cell>
          <cell r="AX94" t="str">
            <v/>
          </cell>
          <cell r="AY94">
            <v>223.7</v>
          </cell>
          <cell r="AZ94">
            <v>0</v>
          </cell>
          <cell r="BC94">
            <v>16754588.961812576</v>
          </cell>
        </row>
        <row r="95">
          <cell r="B95">
            <v>5674608.0999999996</v>
          </cell>
          <cell r="C95">
            <v>3778859.5405520434</v>
          </cell>
          <cell r="D95">
            <v>536778.16666666663</v>
          </cell>
          <cell r="E95">
            <v>1793220.1333333335</v>
          </cell>
          <cell r="F95">
            <v>94344.733333333337</v>
          </cell>
          <cell r="G95">
            <v>43612.366666666661</v>
          </cell>
          <cell r="H95">
            <v>4442.7</v>
          </cell>
          <cell r="I95">
            <v>289.3</v>
          </cell>
          <cell r="J95">
            <v>264298.76666666672</v>
          </cell>
          <cell r="K95">
            <v>79850.899999999994</v>
          </cell>
          <cell r="L95">
            <v>2586.1</v>
          </cell>
          <cell r="M95">
            <v>13988</v>
          </cell>
          <cell r="N95">
            <v>5119.3999999999996</v>
          </cell>
          <cell r="O95">
            <v>157706.53333333333</v>
          </cell>
          <cell r="P95">
            <v>76869.835810000004</v>
          </cell>
          <cell r="Q95">
            <v>30577.804152053373</v>
          </cell>
          <cell r="R95">
            <v>120464.47000000002</v>
          </cell>
          <cell r="S95" t="str">
            <v/>
          </cell>
          <cell r="U95" t="str">
            <v/>
          </cell>
          <cell r="V95" t="str">
            <v/>
          </cell>
          <cell r="W95">
            <v>656299.2666666666</v>
          </cell>
          <cell r="X95">
            <v>221900</v>
          </cell>
          <cell r="Y95" t="str">
            <v/>
          </cell>
          <cell r="Z95">
            <v>46628.171091742566</v>
          </cell>
          <cell r="AA95">
            <v>41724.5</v>
          </cell>
          <cell r="AB95">
            <v>1229.7666666666667</v>
          </cell>
          <cell r="AC95">
            <v>5151.8999999999996</v>
          </cell>
          <cell r="AD95">
            <v>17624.593659999999</v>
          </cell>
          <cell r="AE95">
            <v>508969.50249999994</v>
          </cell>
          <cell r="AF95">
            <v>104685.5</v>
          </cell>
          <cell r="AG95">
            <v>304090.10499999998</v>
          </cell>
          <cell r="AH95">
            <v>3911.3999999999996</v>
          </cell>
          <cell r="AI95">
            <v>38089.300000000003</v>
          </cell>
          <cell r="AJ95">
            <v>33931.598287763285</v>
          </cell>
          <cell r="AK95">
            <v>234010.60000000009</v>
          </cell>
          <cell r="AL95">
            <v>40212.411036789301</v>
          </cell>
          <cell r="AM95">
            <v>32787.668059414158</v>
          </cell>
          <cell r="AN95">
            <v>43219.3</v>
          </cell>
          <cell r="AO95" t="str">
            <v/>
          </cell>
          <cell r="AP95">
            <v>68152.293502666682</v>
          </cell>
          <cell r="AQ95">
            <v>3911.3999999999996</v>
          </cell>
          <cell r="AR95">
            <v>150</v>
          </cell>
          <cell r="AS95">
            <v>1669.2</v>
          </cell>
          <cell r="AT95">
            <v>2389.9</v>
          </cell>
          <cell r="AU95">
            <v>39.4</v>
          </cell>
          <cell r="AV95">
            <v>602.20000000000005</v>
          </cell>
          <cell r="AW95">
            <v>600.70000000000005</v>
          </cell>
          <cell r="AX95" t="str">
            <v/>
          </cell>
          <cell r="AY95">
            <v>269.8</v>
          </cell>
          <cell r="AZ95">
            <v>0</v>
          </cell>
          <cell r="BC95">
            <v>16114646.776953464</v>
          </cell>
        </row>
        <row r="96">
          <cell r="B96">
            <v>5905834.5</v>
          </cell>
          <cell r="C96">
            <v>5006669.0218881704</v>
          </cell>
          <cell r="D96">
            <v>495952.5</v>
          </cell>
          <cell r="E96">
            <v>1534221.6666666663</v>
          </cell>
          <cell r="F96">
            <v>96828.800000000003</v>
          </cell>
          <cell r="G96">
            <v>43127.8</v>
          </cell>
          <cell r="H96">
            <v>4587.7</v>
          </cell>
          <cell r="I96">
            <v>225.9</v>
          </cell>
          <cell r="J96">
            <v>280053.3</v>
          </cell>
          <cell r="K96">
            <v>117380.39999999997</v>
          </cell>
          <cell r="L96">
            <v>2616.1</v>
          </cell>
          <cell r="M96">
            <v>14022</v>
          </cell>
          <cell r="N96">
            <v>5234.3999999999996</v>
          </cell>
          <cell r="O96">
            <v>169351.93333333335</v>
          </cell>
          <cell r="P96">
            <v>61222.194030000006</v>
          </cell>
          <cell r="Q96">
            <v>28404.130164023678</v>
          </cell>
          <cell r="R96">
            <v>137789.76000000001</v>
          </cell>
          <cell r="S96" t="str">
            <v/>
          </cell>
          <cell r="U96" t="str">
            <v/>
          </cell>
          <cell r="V96" t="str">
            <v/>
          </cell>
          <cell r="W96">
            <v>642535.9</v>
          </cell>
          <cell r="X96">
            <v>240219</v>
          </cell>
          <cell r="Y96" t="str">
            <v/>
          </cell>
          <cell r="Z96">
            <v>52032.438060238506</v>
          </cell>
          <cell r="AA96">
            <v>24646.600000000009</v>
          </cell>
          <cell r="AB96">
            <v>1238.5999999999999</v>
          </cell>
          <cell r="AC96">
            <v>5428.9</v>
          </cell>
          <cell r="AD96">
            <v>19334.819510000001</v>
          </cell>
          <cell r="AE96">
            <v>584670.23265000002</v>
          </cell>
          <cell r="AF96">
            <v>92667.433333333334</v>
          </cell>
          <cell r="AG96">
            <v>339651.89</v>
          </cell>
          <cell r="AH96">
            <v>4185.8500000000004</v>
          </cell>
          <cell r="AI96">
            <v>43355.3</v>
          </cell>
          <cell r="AJ96">
            <v>35354.64532474742</v>
          </cell>
          <cell r="AK96">
            <v>258379.36666666681</v>
          </cell>
          <cell r="AL96">
            <v>29392.653288740243</v>
          </cell>
          <cell r="AM96">
            <v>41546.442022366791</v>
          </cell>
          <cell r="AN96">
            <v>24910.6</v>
          </cell>
          <cell r="AO96" t="str">
            <v/>
          </cell>
          <cell r="AP96">
            <v>63642.69</v>
          </cell>
          <cell r="AQ96">
            <v>4185.8500000000004</v>
          </cell>
          <cell r="AR96">
            <v>150</v>
          </cell>
          <cell r="AS96">
            <v>1739.8000000000002</v>
          </cell>
          <cell r="AT96">
            <v>2569.4333333333334</v>
          </cell>
          <cell r="AU96">
            <v>23.6</v>
          </cell>
          <cell r="AV96">
            <v>468.1</v>
          </cell>
          <cell r="AW96">
            <v>490</v>
          </cell>
          <cell r="AX96" t="str">
            <v/>
          </cell>
          <cell r="AY96">
            <v>277.7</v>
          </cell>
          <cell r="AZ96">
            <v>0</v>
          </cell>
          <cell r="BC96">
            <v>16514471.584353451</v>
          </cell>
        </row>
        <row r="97">
          <cell r="B97">
            <v>6488072.5</v>
          </cell>
          <cell r="C97">
            <v>4490547.8528410662</v>
          </cell>
          <cell r="D97">
            <v>585279.03333333333</v>
          </cell>
          <cell r="E97">
            <v>2042687.7999999998</v>
          </cell>
          <cell r="F97">
            <v>94845.666666666657</v>
          </cell>
          <cell r="G97">
            <v>49302.899999999994</v>
          </cell>
          <cell r="H97">
            <v>5397.8</v>
          </cell>
          <cell r="I97">
            <v>105.1</v>
          </cell>
          <cell r="J97">
            <v>292253.43333333335</v>
          </cell>
          <cell r="K97">
            <v>97774.460000000021</v>
          </cell>
          <cell r="L97">
            <v>2490.1999999999998</v>
          </cell>
          <cell r="M97">
            <v>14329</v>
          </cell>
          <cell r="N97">
            <v>5852</v>
          </cell>
          <cell r="O97">
            <v>172169.66666666669</v>
          </cell>
          <cell r="P97">
            <v>69366.399999999994</v>
          </cell>
          <cell r="Q97">
            <v>36415.626801564387</v>
          </cell>
          <cell r="R97">
            <v>143854.96000000002</v>
          </cell>
          <cell r="S97" t="str">
            <v/>
          </cell>
          <cell r="U97" t="str">
            <v/>
          </cell>
          <cell r="V97" t="str">
            <v/>
          </cell>
          <cell r="W97">
            <v>642125.46666666656</v>
          </cell>
          <cell r="X97">
            <v>305273</v>
          </cell>
          <cell r="Y97" t="str">
            <v/>
          </cell>
          <cell r="Z97">
            <v>53019.143202838037</v>
          </cell>
          <cell r="AA97">
            <v>43306.60000000002</v>
          </cell>
          <cell r="AB97">
            <v>1327</v>
          </cell>
          <cell r="AC97">
            <v>25998.7</v>
          </cell>
          <cell r="AD97">
            <v>26213.408719999999</v>
          </cell>
          <cell r="AE97">
            <v>628478.07699999993</v>
          </cell>
          <cell r="AF97">
            <v>106565.33333333334</v>
          </cell>
          <cell r="AG97">
            <v>324131.35800000001</v>
          </cell>
          <cell r="AH97">
            <v>4460.3</v>
          </cell>
          <cell r="AI97">
            <v>51704.7</v>
          </cell>
          <cell r="AJ97">
            <v>34090.654214452254</v>
          </cell>
          <cell r="AK97">
            <v>225979.39999999991</v>
          </cell>
          <cell r="AL97">
            <v>38297.299386845036</v>
          </cell>
          <cell r="AM97">
            <v>50570.495506521314</v>
          </cell>
          <cell r="AN97">
            <v>34983.733333333323</v>
          </cell>
          <cell r="AO97">
            <v>3042</v>
          </cell>
          <cell r="AP97">
            <v>70960.53333333334</v>
          </cell>
          <cell r="AQ97">
            <v>4460.3</v>
          </cell>
          <cell r="AR97">
            <v>150</v>
          </cell>
          <cell r="AS97">
            <v>1688.3999999999999</v>
          </cell>
          <cell r="AT97">
            <v>2954.1</v>
          </cell>
          <cell r="AU97">
            <v>172.4</v>
          </cell>
          <cell r="AV97">
            <v>586.1</v>
          </cell>
          <cell r="AW97">
            <v>487.8</v>
          </cell>
          <cell r="AX97" t="str">
            <v/>
          </cell>
          <cell r="AY97">
            <v>650.19999999999993</v>
          </cell>
          <cell r="AZ97">
            <v>0</v>
          </cell>
          <cell r="BC97">
            <v>17948401.603938852</v>
          </cell>
        </row>
        <row r="98">
          <cell r="B98">
            <v>6307983.2000000002</v>
          </cell>
          <cell r="C98">
            <v>4048605.6150997882</v>
          </cell>
          <cell r="D98">
            <v>481971.10000000003</v>
          </cell>
          <cell r="E98">
            <v>1706544.9999999998</v>
          </cell>
          <cell r="F98">
            <v>122222.1</v>
          </cell>
          <cell r="G98">
            <v>45865.1</v>
          </cell>
          <cell r="H98">
            <v>6211.0999999999995</v>
          </cell>
          <cell r="I98">
            <v>108.3</v>
          </cell>
          <cell r="J98">
            <v>305167.93333333335</v>
          </cell>
          <cell r="K98">
            <v>162763.05000000002</v>
          </cell>
          <cell r="L98">
            <v>2630.5</v>
          </cell>
          <cell r="M98">
            <v>13470.8</v>
          </cell>
          <cell r="N98">
            <v>6500</v>
          </cell>
          <cell r="O98">
            <v>180405.03333333333</v>
          </cell>
          <cell r="P98">
            <v>62852.5</v>
          </cell>
          <cell r="Q98">
            <v>35247.04918692878</v>
          </cell>
          <cell r="R98">
            <v>145093.56</v>
          </cell>
          <cell r="S98" t="str">
            <v/>
          </cell>
          <cell r="U98" t="str">
            <v/>
          </cell>
          <cell r="V98" t="str">
            <v/>
          </cell>
          <cell r="W98">
            <v>685173.56666666665</v>
          </cell>
          <cell r="X98">
            <v>396546.66666666669</v>
          </cell>
          <cell r="Y98" t="str">
            <v/>
          </cell>
          <cell r="Z98">
            <v>46204.418175631188</v>
          </cell>
          <cell r="AA98">
            <v>29360.700000000008</v>
          </cell>
          <cell r="AB98">
            <v>1281.8666666666668</v>
          </cell>
          <cell r="AC98">
            <v>29614.333333333332</v>
          </cell>
          <cell r="AD98">
            <v>24726.822599999996</v>
          </cell>
          <cell r="AE98">
            <v>552863.38416000002</v>
          </cell>
          <cell r="AF98">
            <v>114824</v>
          </cell>
          <cell r="AG98">
            <v>314595.92499999999</v>
          </cell>
          <cell r="AH98">
            <v>53.1</v>
          </cell>
          <cell r="AI98">
            <v>41538.6</v>
          </cell>
          <cell r="AJ98">
            <v>29542.733688795779</v>
          </cell>
          <cell r="AK98">
            <v>213174.2333333334</v>
          </cell>
          <cell r="AL98">
            <v>39681.202731326644</v>
          </cell>
          <cell r="AM98">
            <v>54712.007757334773</v>
          </cell>
          <cell r="AN98">
            <v>3040.5</v>
          </cell>
          <cell r="AO98">
            <v>2635.7</v>
          </cell>
          <cell r="AP98">
            <v>65801.233333333323</v>
          </cell>
          <cell r="AQ98">
            <v>53.1</v>
          </cell>
          <cell r="AR98">
            <v>150</v>
          </cell>
          <cell r="AS98">
            <v>1525</v>
          </cell>
          <cell r="AT98">
            <v>2366.6333333333332</v>
          </cell>
          <cell r="AU98">
            <v>150.20000000000002</v>
          </cell>
          <cell r="AV98">
            <v>409.9</v>
          </cell>
          <cell r="AW98">
            <v>365.3</v>
          </cell>
          <cell r="AX98" t="str">
            <v/>
          </cell>
          <cell r="AY98">
            <v>573.29999999999995</v>
          </cell>
          <cell r="AZ98">
            <v>0</v>
          </cell>
          <cell r="BC98">
            <v>17926726.35831802</v>
          </cell>
        </row>
        <row r="99">
          <cell r="B99">
            <v>6668500.5</v>
          </cell>
          <cell r="C99">
            <v>3657847.1664729565</v>
          </cell>
          <cell r="D99">
            <v>584268.66666666651</v>
          </cell>
          <cell r="E99">
            <v>1720695.9333333331</v>
          </cell>
          <cell r="F99">
            <v>133484.93333333332</v>
          </cell>
          <cell r="G99">
            <v>41813.433333333334</v>
          </cell>
          <cell r="H99">
            <v>5716.5</v>
          </cell>
          <cell r="I99">
            <v>102</v>
          </cell>
          <cell r="J99">
            <v>317265.23333333328</v>
          </cell>
          <cell r="K99">
            <v>156676.84000000003</v>
          </cell>
          <cell r="L99">
            <v>2576.1999999999998</v>
          </cell>
          <cell r="M99">
            <v>11592.7</v>
          </cell>
          <cell r="N99">
            <v>6706.8</v>
          </cell>
          <cell r="O99">
            <v>176899.93333333335</v>
          </cell>
          <cell r="P99">
            <v>66806.7</v>
          </cell>
          <cell r="Q99">
            <v>31722.036987347528</v>
          </cell>
          <cell r="R99">
            <v>160497.54999999996</v>
          </cell>
          <cell r="S99" t="str">
            <v/>
          </cell>
          <cell r="U99">
            <v>285419.95999999996</v>
          </cell>
          <cell r="V99" t="str">
            <v/>
          </cell>
          <cell r="W99">
            <v>739172.79999999993</v>
          </cell>
          <cell r="X99">
            <v>450540.66666666669</v>
          </cell>
          <cell r="Y99" t="str">
            <v/>
          </cell>
          <cell r="Z99">
            <v>29729.146239703965</v>
          </cell>
          <cell r="AA99">
            <v>24284.099999999995</v>
          </cell>
          <cell r="AB99">
            <v>978.13333333333321</v>
          </cell>
          <cell r="AC99">
            <v>32446.233333333334</v>
          </cell>
          <cell r="AD99">
            <v>26826.32476</v>
          </cell>
          <cell r="AE99">
            <v>515039.01611999999</v>
          </cell>
          <cell r="AF99">
            <v>119264.76666666666</v>
          </cell>
          <cell r="AG99">
            <v>237586.93699999998</v>
          </cell>
          <cell r="AH99">
            <v>2810.3</v>
          </cell>
          <cell r="AI99">
            <v>55643.9</v>
          </cell>
          <cell r="AJ99">
            <v>25588.214065752243</v>
          </cell>
          <cell r="AK99">
            <v>117274.66666666674</v>
          </cell>
          <cell r="AL99">
            <v>44630.299888517278</v>
          </cell>
          <cell r="AM99">
            <v>49832.644550883895</v>
          </cell>
          <cell r="AN99">
            <v>50859.73333333333</v>
          </cell>
          <cell r="AO99">
            <v>2972.9666666666667</v>
          </cell>
          <cell r="AP99">
            <v>54742.866666666661</v>
          </cell>
          <cell r="AQ99">
            <v>2810.3</v>
          </cell>
          <cell r="AR99">
            <v>150</v>
          </cell>
          <cell r="AS99">
            <v>1286.9000000000001</v>
          </cell>
          <cell r="AT99">
            <v>2379.4666666666662</v>
          </cell>
          <cell r="AU99">
            <v>124</v>
          </cell>
          <cell r="AV99">
            <v>282.5</v>
          </cell>
          <cell r="AW99">
            <v>400.1</v>
          </cell>
          <cell r="AX99" t="str">
            <v/>
          </cell>
          <cell r="AY99">
            <v>378.5</v>
          </cell>
          <cell r="AZ99">
            <v>0</v>
          </cell>
          <cell r="BC99">
            <v>17641018.009052802</v>
          </cell>
        </row>
        <row r="100">
          <cell r="B100">
            <v>6431216.2999999998</v>
          </cell>
          <cell r="C100">
            <v>4679713.6793000167</v>
          </cell>
          <cell r="D100">
            <v>569268.80000000005</v>
          </cell>
          <cell r="E100">
            <v>1744340.7666666664</v>
          </cell>
          <cell r="F100">
            <v>139150.96666666667</v>
          </cell>
          <cell r="G100">
            <v>33313.399999999994</v>
          </cell>
          <cell r="H100">
            <v>3616.6</v>
          </cell>
          <cell r="I100">
            <v>1184</v>
          </cell>
          <cell r="J100">
            <v>310460.06666666665</v>
          </cell>
          <cell r="K100">
            <v>195407.6</v>
          </cell>
          <cell r="L100">
            <v>2009</v>
          </cell>
          <cell r="M100">
            <v>9199.5</v>
          </cell>
          <cell r="N100">
            <v>4384.3999999999996</v>
          </cell>
          <cell r="O100">
            <v>169164.5</v>
          </cell>
          <cell r="P100">
            <v>56420.399999999994</v>
          </cell>
          <cell r="Q100">
            <v>30722.128354380508</v>
          </cell>
          <cell r="R100">
            <v>178487.53999999998</v>
          </cell>
          <cell r="S100" t="str">
            <v/>
          </cell>
          <cell r="U100">
            <v>324429.15999999997</v>
          </cell>
          <cell r="V100" t="str">
            <v/>
          </cell>
          <cell r="W100">
            <v>831549.1</v>
          </cell>
          <cell r="X100">
            <v>460898.66666666669</v>
          </cell>
          <cell r="Y100" t="str">
            <v/>
          </cell>
          <cell r="Z100">
            <v>34782.960270715208</v>
          </cell>
          <cell r="AA100">
            <v>25145.5</v>
          </cell>
          <cell r="AB100">
            <v>785.33333333333326</v>
          </cell>
          <cell r="AC100">
            <v>30570.199999999997</v>
          </cell>
          <cell r="AD100">
            <v>19084.633439999998</v>
          </cell>
          <cell r="AE100">
            <v>407364.29161999997</v>
          </cell>
          <cell r="AF100">
            <v>123495.66666666667</v>
          </cell>
          <cell r="AG100">
            <v>235246.29499999998</v>
          </cell>
          <cell r="AH100">
            <v>2669</v>
          </cell>
          <cell r="AI100">
            <v>47647.1</v>
          </cell>
          <cell r="AJ100">
            <v>22288.909330293638</v>
          </cell>
          <cell r="AK100">
            <v>244136.70000000019</v>
          </cell>
          <cell r="AL100">
            <v>41206.323188405797</v>
          </cell>
          <cell r="AM100">
            <v>60229.088047047844</v>
          </cell>
          <cell r="AN100">
            <v>15948.766666666663</v>
          </cell>
          <cell r="AO100">
            <v>3766.7666666666669</v>
          </cell>
          <cell r="AP100">
            <v>56943.206666666665</v>
          </cell>
          <cell r="AQ100">
            <v>2669</v>
          </cell>
          <cell r="AR100">
            <v>150</v>
          </cell>
          <cell r="AS100">
            <v>993.80000000000007</v>
          </cell>
          <cell r="AT100">
            <v>2661.4</v>
          </cell>
          <cell r="AU100">
            <v>167.79999999999998</v>
          </cell>
          <cell r="AV100">
            <v>204.7</v>
          </cell>
          <cell r="AW100">
            <v>298.7</v>
          </cell>
          <cell r="AX100" t="str">
            <v/>
          </cell>
          <cell r="AY100">
            <v>395.2</v>
          </cell>
          <cell r="AZ100">
            <v>0</v>
          </cell>
          <cell r="BC100">
            <v>17494619.649250839</v>
          </cell>
        </row>
        <row r="101">
          <cell r="B101">
            <v>6174740.2000000002</v>
          </cell>
          <cell r="C101">
            <v>3340640.7123568319</v>
          </cell>
          <cell r="D101">
            <v>675292.33333333337</v>
          </cell>
          <cell r="E101">
            <v>1751205.7666666668</v>
          </cell>
          <cell r="F101">
            <v>119600</v>
          </cell>
          <cell r="G101">
            <v>32486.666666666664</v>
          </cell>
          <cell r="H101">
            <v>3970</v>
          </cell>
          <cell r="I101">
            <v>510</v>
          </cell>
          <cell r="J101">
            <v>276727.46666666667</v>
          </cell>
          <cell r="K101">
            <v>214142.51</v>
          </cell>
          <cell r="L101">
            <v>1980</v>
          </cell>
          <cell r="M101">
            <v>7420</v>
          </cell>
          <cell r="N101">
            <v>3060</v>
          </cell>
          <cell r="O101">
            <v>176003.33333333334</v>
          </cell>
          <cell r="P101">
            <v>59694.707790000008</v>
          </cell>
          <cell r="Q101">
            <v>34476.065855842302</v>
          </cell>
          <cell r="R101">
            <v>177515.28000000003</v>
          </cell>
          <cell r="S101" t="str">
            <v/>
          </cell>
          <cell r="U101">
            <v>285277.83</v>
          </cell>
          <cell r="V101" t="str">
            <v/>
          </cell>
          <cell r="W101">
            <v>802536.66666666663</v>
          </cell>
          <cell r="X101">
            <v>477693.33333333331</v>
          </cell>
          <cell r="Y101" t="str">
            <v/>
          </cell>
          <cell r="Z101">
            <v>38696.478396777078</v>
          </cell>
          <cell r="AA101">
            <v>35156.299999999981</v>
          </cell>
          <cell r="AB101">
            <v>843</v>
          </cell>
          <cell r="AC101">
            <v>28236.666666666668</v>
          </cell>
          <cell r="AD101">
            <v>43822.931249999994</v>
          </cell>
          <cell r="AE101">
            <v>443485.37069999997</v>
          </cell>
          <cell r="AF101">
            <v>103076.66666666667</v>
          </cell>
          <cell r="AG101">
            <v>319256.83999999997</v>
          </cell>
          <cell r="AH101">
            <v>2660</v>
          </cell>
          <cell r="AI101">
            <v>58990</v>
          </cell>
          <cell r="AJ101">
            <v>20071.785344638491</v>
          </cell>
          <cell r="AK101">
            <v>178383.16666666651</v>
          </cell>
          <cell r="AL101">
            <v>49456.666666666664</v>
          </cell>
          <cell r="AM101">
            <v>55051.390432351531</v>
          </cell>
          <cell r="AN101">
            <v>58370</v>
          </cell>
          <cell r="AO101">
            <v>4623.333333333333</v>
          </cell>
          <cell r="AP101">
            <v>59995</v>
          </cell>
          <cell r="AQ101">
            <v>990</v>
          </cell>
          <cell r="AR101">
            <v>120</v>
          </cell>
          <cell r="AS101">
            <v>1190</v>
          </cell>
          <cell r="AT101">
            <v>2660</v>
          </cell>
          <cell r="AU101">
            <v>20</v>
          </cell>
          <cell r="AV101">
            <v>210</v>
          </cell>
          <cell r="AW101">
            <v>280</v>
          </cell>
          <cell r="AX101" t="str">
            <v/>
          </cell>
          <cell r="AY101">
            <v>320</v>
          </cell>
          <cell r="AZ101">
            <v>0</v>
          </cell>
          <cell r="BC101">
            <v>17543309.741513927</v>
          </cell>
        </row>
        <row r="102">
          <cell r="B102">
            <v>7124753.0999999996</v>
          </cell>
          <cell r="C102">
            <v>2989500.9569942891</v>
          </cell>
          <cell r="D102">
            <v>790915.43333333323</v>
          </cell>
          <cell r="E102">
            <v>1830119.9333333331</v>
          </cell>
          <cell r="F102">
            <v>102033.33333333333</v>
          </cell>
          <cell r="G102">
            <v>32100</v>
          </cell>
          <cell r="H102">
            <v>4800</v>
          </cell>
          <cell r="I102">
            <v>650</v>
          </cell>
          <cell r="J102">
            <v>352237.76666666666</v>
          </cell>
          <cell r="K102">
            <v>298907.56</v>
          </cell>
          <cell r="L102">
            <v>1920</v>
          </cell>
          <cell r="M102">
            <v>7570</v>
          </cell>
          <cell r="N102">
            <v>4050</v>
          </cell>
          <cell r="O102">
            <v>163046.66666666669</v>
          </cell>
          <cell r="P102">
            <v>64590.846720000009</v>
          </cell>
          <cell r="Q102">
            <v>36381.619941732803</v>
          </cell>
          <cell r="R102">
            <v>157937.39000000001</v>
          </cell>
          <cell r="S102" t="str">
            <v/>
          </cell>
          <cell r="U102">
            <v>243225.65999999997</v>
          </cell>
          <cell r="V102" t="str">
            <v/>
          </cell>
          <cell r="W102">
            <v>801100</v>
          </cell>
          <cell r="X102">
            <v>490736.66666666669</v>
          </cell>
          <cell r="Y102" t="str">
            <v/>
          </cell>
          <cell r="Z102">
            <v>38268.55281527336</v>
          </cell>
          <cell r="AA102">
            <v>19670.000000000004</v>
          </cell>
          <cell r="AB102">
            <v>987.66666666666674</v>
          </cell>
          <cell r="AC102">
            <v>23336.666666666668</v>
          </cell>
          <cell r="AD102">
            <v>124918.53</v>
          </cell>
          <cell r="AE102">
            <v>546361.34786999994</v>
          </cell>
          <cell r="AF102">
            <v>78010</v>
          </cell>
          <cell r="AG102">
            <v>285292.72899999999</v>
          </cell>
          <cell r="AH102">
            <v>4029.9999999999995</v>
          </cell>
          <cell r="AI102">
            <v>35850</v>
          </cell>
          <cell r="AJ102">
            <v>21797.295100475698</v>
          </cell>
          <cell r="AK102">
            <v>708397.16666666651</v>
          </cell>
          <cell r="AL102">
            <v>55320</v>
          </cell>
          <cell r="AM102">
            <v>60660.309783216086</v>
          </cell>
          <cell r="AN102">
            <v>91010</v>
          </cell>
          <cell r="AO102">
            <v>4596.666666666667</v>
          </cell>
          <cell r="AP102">
            <v>54835.333333333336</v>
          </cell>
          <cell r="AQ102">
            <v>1240</v>
          </cell>
          <cell r="AR102">
            <v>130</v>
          </cell>
          <cell r="AS102">
            <v>1280</v>
          </cell>
          <cell r="AT102">
            <v>2726.666666666667</v>
          </cell>
          <cell r="AU102">
            <v>20</v>
          </cell>
          <cell r="AV102">
            <v>330</v>
          </cell>
          <cell r="AW102">
            <v>280</v>
          </cell>
          <cell r="AY102">
            <v>390</v>
          </cell>
          <cell r="AZ102">
            <v>0</v>
          </cell>
          <cell r="BC102">
            <v>18455019.174770813</v>
          </cell>
        </row>
        <row r="103">
          <cell r="B103">
            <v>6551896.0999999996</v>
          </cell>
          <cell r="C103">
            <v>4583351.5064410605</v>
          </cell>
          <cell r="D103">
            <v>772778.56666666677</v>
          </cell>
          <cell r="E103">
            <v>1634377.2</v>
          </cell>
          <cell r="F103">
            <v>113686.66666666667</v>
          </cell>
          <cell r="G103">
            <v>40426.666666666664</v>
          </cell>
          <cell r="H103">
            <v>5610</v>
          </cell>
          <cell r="I103">
            <v>900</v>
          </cell>
          <cell r="J103">
            <v>433856.53333333338</v>
          </cell>
          <cell r="K103">
            <v>343745</v>
          </cell>
          <cell r="L103">
            <v>2150</v>
          </cell>
          <cell r="M103">
            <v>8520</v>
          </cell>
          <cell r="N103">
            <v>4550</v>
          </cell>
          <cell r="O103">
            <v>159560</v>
          </cell>
          <cell r="P103">
            <v>67073.011860000013</v>
          </cell>
          <cell r="Q103">
            <v>37315.493983589738</v>
          </cell>
          <cell r="R103">
            <v>151580</v>
          </cell>
          <cell r="S103" t="str">
            <v/>
          </cell>
          <cell r="U103">
            <v>219530</v>
          </cell>
          <cell r="V103" t="str">
            <v/>
          </cell>
          <cell r="W103">
            <v>888960</v>
          </cell>
          <cell r="X103">
            <v>499720</v>
          </cell>
          <cell r="Y103" t="str">
            <v/>
          </cell>
          <cell r="Z103">
            <v>40622.608527640565</v>
          </cell>
          <cell r="AA103">
            <v>29048.000000000007</v>
          </cell>
          <cell r="AB103">
            <v>1050</v>
          </cell>
          <cell r="AC103">
            <v>18820</v>
          </cell>
          <cell r="AD103">
            <v>174128.86000000002</v>
          </cell>
          <cell r="AE103">
            <v>615218.26664000005</v>
          </cell>
          <cell r="AF103">
            <v>72570</v>
          </cell>
          <cell r="AG103">
            <v>217043.05499999999</v>
          </cell>
          <cell r="AH103">
            <v>2960</v>
          </cell>
          <cell r="AI103">
            <v>56240</v>
          </cell>
          <cell r="AJ103">
            <v>22392.484480053798</v>
          </cell>
          <cell r="AK103">
            <v>699878.96666666656</v>
          </cell>
          <cell r="AL103">
            <v>55633.333333333336</v>
          </cell>
          <cell r="AM103">
            <v>58244.643701846529</v>
          </cell>
          <cell r="AN103">
            <v>62043.333333333343</v>
          </cell>
          <cell r="AO103">
            <v>6060</v>
          </cell>
          <cell r="AP103">
            <v>71514.333333333328</v>
          </cell>
          <cell r="AQ103">
            <v>1080</v>
          </cell>
          <cell r="AR103">
            <v>110</v>
          </cell>
          <cell r="AS103">
            <v>1530</v>
          </cell>
          <cell r="AT103">
            <v>2860</v>
          </cell>
          <cell r="AU103">
            <v>20</v>
          </cell>
          <cell r="AV103">
            <v>370</v>
          </cell>
          <cell r="AW103">
            <v>280</v>
          </cell>
          <cell r="AY103">
            <v>420</v>
          </cell>
          <cell r="AZ103">
            <v>0</v>
          </cell>
          <cell r="BC103">
            <v>19494123.848587949</v>
          </cell>
        </row>
        <row r="104">
          <cell r="B104">
            <v>6329814.2999999998</v>
          </cell>
          <cell r="C104">
            <v>3257471.9410282541</v>
          </cell>
          <cell r="D104">
            <v>593736</v>
          </cell>
          <cell r="E104">
            <v>1783798.9666666663</v>
          </cell>
          <cell r="F104">
            <v>115706.66666666667</v>
          </cell>
          <cell r="G104">
            <v>42146.666666666664</v>
          </cell>
          <cell r="H104">
            <v>5090</v>
          </cell>
          <cell r="I104">
            <v>1040</v>
          </cell>
          <cell r="J104">
            <v>487639.23333333334</v>
          </cell>
          <cell r="K104">
            <v>278178</v>
          </cell>
          <cell r="L104">
            <v>2190</v>
          </cell>
          <cell r="M104">
            <v>8940</v>
          </cell>
          <cell r="N104">
            <v>4880</v>
          </cell>
          <cell r="O104">
            <v>161996.66666666669</v>
          </cell>
          <cell r="P104">
            <v>71278.145110000012</v>
          </cell>
          <cell r="Q104">
            <v>34762.120039624031</v>
          </cell>
          <cell r="R104">
            <v>130570</v>
          </cell>
          <cell r="S104" t="str">
            <v/>
          </cell>
          <cell r="U104">
            <v>255090</v>
          </cell>
          <cell r="V104" t="str">
            <v/>
          </cell>
          <cell r="W104">
            <v>862080</v>
          </cell>
          <cell r="X104">
            <v>499890</v>
          </cell>
          <cell r="Y104" t="str">
            <v/>
          </cell>
          <cell r="Z104">
            <v>39007.778154137632</v>
          </cell>
          <cell r="AA104">
            <v>23191.5</v>
          </cell>
          <cell r="AB104">
            <v>1190</v>
          </cell>
          <cell r="AC104">
            <v>14013.333333333334</v>
          </cell>
          <cell r="AD104">
            <v>227124.6</v>
          </cell>
          <cell r="AE104">
            <v>659049.27648</v>
          </cell>
          <cell r="AF104">
            <v>78403.333333333328</v>
          </cell>
          <cell r="AG104">
            <v>285283.13900000002</v>
          </cell>
          <cell r="AH104">
            <v>2480</v>
          </cell>
          <cell r="AI104">
            <v>72670</v>
          </cell>
          <cell r="AJ104">
            <v>22377.406267753471</v>
          </cell>
          <cell r="AK104">
            <v>653267.1333333333</v>
          </cell>
          <cell r="AL104">
            <v>42100</v>
          </cell>
          <cell r="AM104">
            <v>78316.382794489313</v>
          </cell>
          <cell r="AN104">
            <v>11270</v>
          </cell>
          <cell r="AO104">
            <v>6180</v>
          </cell>
          <cell r="AP104">
            <v>104178</v>
          </cell>
          <cell r="AQ104">
            <v>290</v>
          </cell>
          <cell r="AR104">
            <v>120</v>
          </cell>
          <cell r="AS104">
            <v>1360</v>
          </cell>
          <cell r="AT104">
            <v>3120</v>
          </cell>
          <cell r="AU104">
            <v>20</v>
          </cell>
          <cell r="AV104">
            <v>330</v>
          </cell>
          <cell r="AW104">
            <v>260</v>
          </cell>
          <cell r="AY104">
            <v>490</v>
          </cell>
          <cell r="AZ104">
            <v>0</v>
          </cell>
          <cell r="BC104">
            <v>18714679.113404851</v>
          </cell>
        </row>
        <row r="105">
          <cell r="B105">
            <v>6170817.7000000002</v>
          </cell>
          <cell r="C105">
            <v>3454235.0227414831</v>
          </cell>
          <cell r="D105">
            <v>513162.4</v>
          </cell>
          <cell r="E105">
            <v>1600321.4000000001</v>
          </cell>
          <cell r="F105">
            <v>113020</v>
          </cell>
          <cell r="G105">
            <v>46736.666666666664</v>
          </cell>
          <cell r="H105">
            <v>5760</v>
          </cell>
          <cell r="I105">
            <v>1690</v>
          </cell>
          <cell r="J105">
            <v>432568.96666666667</v>
          </cell>
          <cell r="K105">
            <v>267216</v>
          </cell>
          <cell r="L105">
            <v>2430</v>
          </cell>
          <cell r="M105">
            <v>10280</v>
          </cell>
          <cell r="N105">
            <v>5580</v>
          </cell>
          <cell r="O105">
            <v>160196.66666666669</v>
          </cell>
          <cell r="P105">
            <v>73605.743190000008</v>
          </cell>
          <cell r="Q105">
            <v>30180.243665652117</v>
          </cell>
          <cell r="R105">
            <v>128790</v>
          </cell>
          <cell r="S105" t="str">
            <v/>
          </cell>
          <cell r="U105">
            <v>296540</v>
          </cell>
          <cell r="V105" t="str">
            <v/>
          </cell>
          <cell r="W105">
            <v>927370</v>
          </cell>
          <cell r="X105">
            <v>499840</v>
          </cell>
          <cell r="Y105" t="str">
            <v/>
          </cell>
          <cell r="Z105">
            <v>43553.04335679004</v>
          </cell>
          <cell r="AA105">
            <v>27084.700000000008</v>
          </cell>
          <cell r="AB105">
            <v>1300</v>
          </cell>
          <cell r="AC105">
            <v>14710</v>
          </cell>
          <cell r="AD105">
            <v>253622.47</v>
          </cell>
          <cell r="AE105">
            <v>718286.57189999998</v>
          </cell>
          <cell r="AF105">
            <v>87423.333333333328</v>
          </cell>
          <cell r="AG105">
            <v>272377.163</v>
          </cell>
          <cell r="AH105">
            <v>2850</v>
          </cell>
          <cell r="AI105">
            <v>20200</v>
          </cell>
          <cell r="AJ105">
            <v>21934.400460433797</v>
          </cell>
          <cell r="AK105">
            <v>302412.23333333363</v>
          </cell>
          <cell r="AL105">
            <v>44973.333333333336</v>
          </cell>
          <cell r="AM105">
            <v>76231.522564441606</v>
          </cell>
          <cell r="AN105">
            <v>43410</v>
          </cell>
          <cell r="AO105">
            <v>7046.666666666667</v>
          </cell>
          <cell r="AP105">
            <v>104396.66666666667</v>
          </cell>
          <cell r="AQ105">
            <v>330</v>
          </cell>
          <cell r="AR105">
            <v>140</v>
          </cell>
          <cell r="AS105">
            <v>1330</v>
          </cell>
          <cell r="AT105">
            <v>3390</v>
          </cell>
          <cell r="AU105">
            <v>20</v>
          </cell>
          <cell r="AV105">
            <v>440</v>
          </cell>
          <cell r="AW105">
            <v>290</v>
          </cell>
          <cell r="AY105">
            <v>450</v>
          </cell>
          <cell r="AZ105">
            <v>0</v>
          </cell>
          <cell r="BC105">
            <v>17725630.730409544</v>
          </cell>
        </row>
        <row r="106">
          <cell r="B106">
            <v>5746982.4000000004</v>
          </cell>
          <cell r="C106">
            <v>3952087.4578233231</v>
          </cell>
          <cell r="D106">
            <v>677093.5</v>
          </cell>
          <cell r="E106">
            <v>1569630.0666666667</v>
          </cell>
          <cell r="F106">
            <v>102566.66666666667</v>
          </cell>
          <cell r="G106">
            <v>44223.333333333336</v>
          </cell>
          <cell r="H106">
            <v>6010</v>
          </cell>
          <cell r="I106">
            <v>1780</v>
          </cell>
          <cell r="J106">
            <v>396716.79999999999</v>
          </cell>
          <cell r="K106">
            <v>240495</v>
          </cell>
          <cell r="L106">
            <v>2190</v>
          </cell>
          <cell r="M106">
            <v>9930</v>
          </cell>
          <cell r="N106">
            <v>6550</v>
          </cell>
          <cell r="O106">
            <v>138130</v>
          </cell>
          <cell r="P106">
            <v>72400</v>
          </cell>
          <cell r="Q106">
            <v>31415.30517091928</v>
          </cell>
          <cell r="R106">
            <v>138490</v>
          </cell>
          <cell r="S106" t="str">
            <v/>
          </cell>
          <cell r="U106">
            <v>305640</v>
          </cell>
          <cell r="V106" t="str">
            <v/>
          </cell>
          <cell r="W106">
            <v>908570</v>
          </cell>
          <cell r="X106">
            <v>500000</v>
          </cell>
          <cell r="Y106" t="str">
            <v/>
          </cell>
          <cell r="Z106">
            <v>44473.16543643007</v>
          </cell>
          <cell r="AA106">
            <v>22641.999999999996</v>
          </cell>
          <cell r="AB106">
            <v>1200</v>
          </cell>
          <cell r="AC106">
            <v>16596.666666666664</v>
          </cell>
          <cell r="AD106">
            <v>253622.47</v>
          </cell>
          <cell r="AE106">
            <v>697457.53868</v>
          </cell>
          <cell r="AF106">
            <v>95043.333333333328</v>
          </cell>
          <cell r="AG106">
            <v>267232.80300000001</v>
          </cell>
          <cell r="AH106">
            <v>1700</v>
          </cell>
          <cell r="AI106">
            <v>60095</v>
          </cell>
          <cell r="AJ106">
            <v>22188.692267185732</v>
          </cell>
          <cell r="AK106">
            <v>-71325.933333333116</v>
          </cell>
          <cell r="AL106">
            <v>55546.666666666664</v>
          </cell>
          <cell r="AM106">
            <v>86313.093165865139</v>
          </cell>
          <cell r="AN106">
            <v>33886.666666666657</v>
          </cell>
          <cell r="AO106">
            <v>8080</v>
          </cell>
          <cell r="AP106">
            <v>115260</v>
          </cell>
          <cell r="AQ106">
            <v>50</v>
          </cell>
          <cell r="AR106">
            <v>160</v>
          </cell>
          <cell r="AS106">
            <v>1330</v>
          </cell>
          <cell r="AT106">
            <v>1680</v>
          </cell>
          <cell r="AU106">
            <v>10</v>
          </cell>
          <cell r="AV106">
            <v>410</v>
          </cell>
          <cell r="AW106">
            <v>240</v>
          </cell>
          <cell r="AY106">
            <v>500</v>
          </cell>
          <cell r="AZ106">
            <v>0</v>
          </cell>
          <cell r="BC106">
            <v>17471251.190094534</v>
          </cell>
        </row>
        <row r="107">
          <cell r="B107">
            <v>5677060</v>
          </cell>
          <cell r="C107">
            <v>4107724.1875</v>
          </cell>
          <cell r="D107">
            <v>794861.1333333333</v>
          </cell>
          <cell r="E107">
            <v>1721359.5333333332</v>
          </cell>
          <cell r="F107" t="str">
            <v/>
          </cell>
          <cell r="G107">
            <v>36006.666666666664</v>
          </cell>
          <cell r="H107">
            <v>6680</v>
          </cell>
          <cell r="I107">
            <v>1210</v>
          </cell>
          <cell r="J107">
            <v>435137.8</v>
          </cell>
          <cell r="K107">
            <v>311599.33333333331</v>
          </cell>
          <cell r="L107">
            <v>2570</v>
          </cell>
          <cell r="M107">
            <v>11520</v>
          </cell>
          <cell r="N107">
            <v>68.5</v>
          </cell>
          <cell r="O107">
            <v>146086.66666666666</v>
          </cell>
          <cell r="P107">
            <v>78120</v>
          </cell>
          <cell r="Q107">
            <v>34090.447996777017</v>
          </cell>
          <cell r="R107">
            <v>167833.33333333334</v>
          </cell>
          <cell r="S107" t="str">
            <v/>
          </cell>
          <cell r="U107">
            <v>324173.33333333331</v>
          </cell>
          <cell r="V107" t="str">
            <v/>
          </cell>
          <cell r="W107">
            <v>1057836.6666666667</v>
          </cell>
          <cell r="X107">
            <v>483333.33333333331</v>
          </cell>
          <cell r="Y107" t="str">
            <v/>
          </cell>
          <cell r="Z107">
            <v>49252.561162911334</v>
          </cell>
          <cell r="AA107">
            <v>8797.5</v>
          </cell>
          <cell r="AB107">
            <v>780</v>
          </cell>
          <cell r="AC107">
            <v>20206.666666666668</v>
          </cell>
          <cell r="AD107">
            <v>291476.57</v>
          </cell>
          <cell r="AE107">
            <v>717878.39200000011</v>
          </cell>
          <cell r="AF107">
            <v>87326.666666666672</v>
          </cell>
          <cell r="AG107">
            <v>271351.31199999998</v>
          </cell>
          <cell r="AH107">
            <v>2050</v>
          </cell>
          <cell r="AI107">
            <v>44790</v>
          </cell>
          <cell r="AJ107">
            <v>22584.602417211005</v>
          </cell>
          <cell r="AK107">
            <v>578895.83333333326</v>
          </cell>
          <cell r="AL107">
            <v>55666.666666666672</v>
          </cell>
          <cell r="AM107">
            <v>100397.79405884999</v>
          </cell>
          <cell r="AN107">
            <v>59017.083333333343</v>
          </cell>
          <cell r="AO107">
            <v>8680</v>
          </cell>
          <cell r="AP107">
            <v>71446.666666666672</v>
          </cell>
          <cell r="AQ107">
            <v>100</v>
          </cell>
          <cell r="AR107">
            <v>140</v>
          </cell>
          <cell r="AS107">
            <v>640</v>
          </cell>
          <cell r="AT107">
            <v>1650</v>
          </cell>
          <cell r="AU107">
            <v>0</v>
          </cell>
          <cell r="AV107">
            <v>350</v>
          </cell>
          <cell r="AW107">
            <v>260</v>
          </cell>
          <cell r="AY107">
            <v>0</v>
          </cell>
          <cell r="AZ107">
            <v>50</v>
          </cell>
          <cell r="BC107">
            <v>19623719.72240907</v>
          </cell>
        </row>
        <row r="108">
          <cell r="B108">
            <v>6048700</v>
          </cell>
          <cell r="C108">
            <v>2880071.0249999999</v>
          </cell>
          <cell r="D108">
            <v>725432.4</v>
          </cell>
          <cell r="E108">
            <v>1494895.1333333333</v>
          </cell>
          <cell r="F108" t="str">
            <v/>
          </cell>
          <cell r="G108">
            <v>23393.333333333336</v>
          </cell>
          <cell r="H108">
            <v>5310</v>
          </cell>
          <cell r="I108">
            <v>1090</v>
          </cell>
          <cell r="J108">
            <v>392490.23333333328</v>
          </cell>
          <cell r="K108">
            <v>346166.66666666669</v>
          </cell>
          <cell r="L108">
            <v>2250</v>
          </cell>
          <cell r="M108">
            <v>8900</v>
          </cell>
          <cell r="N108">
            <v>27.3</v>
          </cell>
          <cell r="O108">
            <v>145853.33333333334</v>
          </cell>
          <cell r="P108">
            <v>85292</v>
          </cell>
          <cell r="Q108">
            <v>27685.039412935083</v>
          </cell>
          <cell r="R108">
            <v>131173.33333333334</v>
          </cell>
          <cell r="S108" t="str">
            <v/>
          </cell>
          <cell r="U108">
            <v>236640</v>
          </cell>
          <cell r="V108" t="str">
            <v/>
          </cell>
          <cell r="W108">
            <v>776850</v>
          </cell>
          <cell r="X108">
            <v>450000</v>
          </cell>
          <cell r="Y108" t="str">
            <v/>
          </cell>
          <cell r="Z108">
            <v>44007.439530928532</v>
          </cell>
          <cell r="AA108">
            <v>15001.999999999998</v>
          </cell>
          <cell r="AB108">
            <v>930</v>
          </cell>
          <cell r="AC108">
            <v>22170</v>
          </cell>
          <cell r="AD108">
            <v>340686.9</v>
          </cell>
          <cell r="AE108">
            <v>718671.71934000007</v>
          </cell>
          <cell r="AF108">
            <v>84313.333333333328</v>
          </cell>
          <cell r="AG108">
            <v>264380.90599999996</v>
          </cell>
          <cell r="AH108">
            <v>2210</v>
          </cell>
          <cell r="AI108">
            <v>61850</v>
          </cell>
          <cell r="AJ108">
            <v>20850.213483529827</v>
          </cell>
          <cell r="AK108">
            <v>942813.40000000014</v>
          </cell>
          <cell r="AL108">
            <v>61666.666666666657</v>
          </cell>
          <cell r="AM108">
            <v>119588.88718157516</v>
          </cell>
          <cell r="AN108">
            <v>96770.833333333343</v>
          </cell>
          <cell r="AO108">
            <v>9943.3333333333339</v>
          </cell>
          <cell r="AP108">
            <v>69396.666666666672</v>
          </cell>
          <cell r="AQ108">
            <v>40</v>
          </cell>
          <cell r="AR108">
            <v>70</v>
          </cell>
          <cell r="AS108">
            <v>680</v>
          </cell>
          <cell r="AT108">
            <v>1600</v>
          </cell>
          <cell r="AU108">
            <v>0</v>
          </cell>
          <cell r="AV108">
            <v>410</v>
          </cell>
          <cell r="AW108">
            <v>180</v>
          </cell>
          <cell r="AY108">
            <v>0</v>
          </cell>
          <cell r="AZ108">
            <v>30</v>
          </cell>
          <cell r="BC108">
            <v>18673231.420603439</v>
          </cell>
        </row>
        <row r="109">
          <cell r="B109">
            <v>3746700</v>
          </cell>
          <cell r="C109">
            <v>3484175.0625</v>
          </cell>
          <cell r="D109">
            <v>616153.66666666663</v>
          </cell>
          <cell r="E109">
            <v>1461355.0000000002</v>
          </cell>
          <cell r="F109" t="str">
            <v/>
          </cell>
          <cell r="G109">
            <v>27473.333333333336</v>
          </cell>
          <cell r="H109">
            <v>1450</v>
          </cell>
          <cell r="I109">
            <v>490</v>
          </cell>
          <cell r="J109">
            <v>514947.43333333335</v>
          </cell>
          <cell r="K109">
            <v>331990</v>
          </cell>
          <cell r="L109">
            <v>2920</v>
          </cell>
          <cell r="M109">
            <v>4360</v>
          </cell>
          <cell r="N109">
            <v>21.2</v>
          </cell>
          <cell r="O109">
            <v>167646.66666666669</v>
          </cell>
          <cell r="P109">
            <v>42700</v>
          </cell>
          <cell r="Q109">
            <v>28968.885285060438</v>
          </cell>
          <cell r="R109">
            <v>129756.66666666666</v>
          </cell>
          <cell r="S109" t="str">
            <v/>
          </cell>
          <cell r="U109">
            <v>193226.66666666666</v>
          </cell>
          <cell r="V109" t="str">
            <v/>
          </cell>
          <cell r="W109">
            <v>705100</v>
          </cell>
          <cell r="X109">
            <v>400000</v>
          </cell>
          <cell r="Y109" t="str">
            <v/>
          </cell>
          <cell r="Z109">
            <v>45703.743067024392</v>
          </cell>
          <cell r="AA109">
            <v>30281</v>
          </cell>
          <cell r="AB109">
            <v>760</v>
          </cell>
          <cell r="AC109">
            <v>23090</v>
          </cell>
          <cell r="AD109">
            <v>382326.41000000003</v>
          </cell>
          <cell r="AE109">
            <v>749421.30714000005</v>
          </cell>
          <cell r="AF109">
            <v>78750</v>
          </cell>
          <cell r="AG109">
            <v>263005.01699999999</v>
          </cell>
          <cell r="AH109">
            <v>1800</v>
          </cell>
          <cell r="AI109">
            <v>68920</v>
          </cell>
          <cell r="AJ109">
            <v>20573.370587161153</v>
          </cell>
          <cell r="AK109">
            <v>515462.96666666679</v>
          </cell>
          <cell r="AL109">
            <v>54446.666666666664</v>
          </cell>
          <cell r="AM109">
            <v>99633.76842338845</v>
          </cell>
          <cell r="AN109">
            <v>52141.25</v>
          </cell>
          <cell r="AO109">
            <v>9233.3333333333339</v>
          </cell>
          <cell r="AP109">
            <v>58910</v>
          </cell>
          <cell r="AQ109">
            <v>50</v>
          </cell>
          <cell r="AR109">
            <v>10</v>
          </cell>
          <cell r="AS109">
            <v>840</v>
          </cell>
          <cell r="AT109">
            <v>1600</v>
          </cell>
          <cell r="AU109">
            <v>0</v>
          </cell>
          <cell r="AV109">
            <v>370</v>
          </cell>
          <cell r="AW109">
            <v>110</v>
          </cell>
          <cell r="AY109">
            <v>0</v>
          </cell>
          <cell r="AZ109">
            <v>20</v>
          </cell>
          <cell r="BC109">
            <v>17436246.905376099</v>
          </cell>
        </row>
        <row r="110">
          <cell r="B110">
            <v>3581800</v>
          </cell>
          <cell r="C110">
            <v>3668908.9125000001</v>
          </cell>
          <cell r="D110">
            <v>616416.29999999993</v>
          </cell>
          <cell r="E110">
            <v>1458663.9333333333</v>
          </cell>
          <cell r="F110" t="str">
            <v/>
          </cell>
          <cell r="G110">
            <v>16940</v>
          </cell>
          <cell r="H110">
            <v>1450</v>
          </cell>
          <cell r="I110">
            <v>1110</v>
          </cell>
          <cell r="J110">
            <v>437491.33333333337</v>
          </cell>
          <cell r="K110">
            <v>288143.33333333331</v>
          </cell>
          <cell r="L110">
            <v>3350</v>
          </cell>
          <cell r="M110">
            <v>2180</v>
          </cell>
          <cell r="N110">
            <v>3300</v>
          </cell>
          <cell r="O110">
            <v>170383.33333333331</v>
          </cell>
          <cell r="P110">
            <v>23175</v>
          </cell>
          <cell r="Q110">
            <v>22692.581953744662</v>
          </cell>
          <cell r="R110">
            <v>121000</v>
          </cell>
          <cell r="S110" t="str">
            <v/>
          </cell>
          <cell r="U110">
            <v>202190</v>
          </cell>
          <cell r="V110" t="str">
            <v/>
          </cell>
          <cell r="W110">
            <v>426383.33333333331</v>
          </cell>
          <cell r="X110">
            <v>350000</v>
          </cell>
          <cell r="Y110" t="str">
            <v/>
          </cell>
          <cell r="Z110">
            <v>40773.292805289595</v>
          </cell>
          <cell r="AA110">
            <v>30912.499999999996</v>
          </cell>
          <cell r="AB110">
            <v>900</v>
          </cell>
          <cell r="AC110">
            <v>23783.333333333332</v>
          </cell>
          <cell r="AD110">
            <v>427751.33</v>
          </cell>
          <cell r="AE110">
            <v>742126.07108000002</v>
          </cell>
          <cell r="AF110">
            <v>70923.333333333328</v>
          </cell>
          <cell r="AG110">
            <v>250423.05499999999</v>
          </cell>
          <cell r="AH110">
            <v>910</v>
          </cell>
          <cell r="AI110">
            <v>77330</v>
          </cell>
          <cell r="AJ110">
            <v>14656.872476929129</v>
          </cell>
          <cell r="AK110">
            <v>803080.6333333333</v>
          </cell>
          <cell r="AL110">
            <v>59126.666666666664</v>
          </cell>
          <cell r="AM110">
            <v>103256.44018351792</v>
          </cell>
          <cell r="AN110">
            <v>101508.33333333333</v>
          </cell>
          <cell r="AO110">
            <v>9466.6666666666661</v>
          </cell>
          <cell r="AP110">
            <v>45633.333333333336</v>
          </cell>
          <cell r="AQ110">
            <v>50</v>
          </cell>
          <cell r="AR110">
            <v>0</v>
          </cell>
          <cell r="AS110">
            <v>510</v>
          </cell>
          <cell r="AT110">
            <v>1600</v>
          </cell>
          <cell r="AU110">
            <v>0</v>
          </cell>
          <cell r="AV110">
            <v>300</v>
          </cell>
          <cell r="AW110">
            <v>100</v>
          </cell>
          <cell r="AY110">
            <v>0</v>
          </cell>
          <cell r="AZ110">
            <v>0</v>
          </cell>
          <cell r="BC110">
            <v>15481700.865200765</v>
          </cell>
        </row>
        <row r="111">
          <cell r="B111">
            <v>3295600</v>
          </cell>
          <cell r="C111">
            <v>3741945.7625000002</v>
          </cell>
          <cell r="D111">
            <v>914367</v>
          </cell>
          <cell r="E111">
            <v>1586590.65</v>
          </cell>
          <cell r="F111" t="str">
            <v/>
          </cell>
          <cell r="G111">
            <v>23766.666666666668</v>
          </cell>
          <cell r="H111">
            <v>920</v>
          </cell>
          <cell r="I111">
            <v>1570</v>
          </cell>
          <cell r="J111">
            <v>457857.1333333333</v>
          </cell>
          <cell r="K111">
            <v>291343.33333333331</v>
          </cell>
          <cell r="L111">
            <v>2640</v>
          </cell>
          <cell r="M111">
            <v>1960</v>
          </cell>
          <cell r="N111">
            <v>4890</v>
          </cell>
          <cell r="O111">
            <v>175303.33333333331</v>
          </cell>
          <cell r="P111">
            <v>20842</v>
          </cell>
          <cell r="Q111">
            <v>19523.293909668078</v>
          </cell>
          <cell r="R111">
            <v>171033.33333333334</v>
          </cell>
          <cell r="S111" t="str">
            <v/>
          </cell>
          <cell r="U111">
            <v>284566.66666666669</v>
          </cell>
          <cell r="V111" t="str">
            <v/>
          </cell>
          <cell r="W111">
            <v>580856.66666666663</v>
          </cell>
          <cell r="X111">
            <v>300000</v>
          </cell>
          <cell r="Y111" t="str">
            <v/>
          </cell>
          <cell r="Z111">
            <v>52935.781093004742</v>
          </cell>
          <cell r="AA111">
            <v>46511.6</v>
          </cell>
          <cell r="AB111">
            <v>1300</v>
          </cell>
          <cell r="AC111">
            <v>20416.666666666668</v>
          </cell>
          <cell r="AD111">
            <v>370970.18</v>
          </cell>
          <cell r="AE111">
            <v>787049.42835000006</v>
          </cell>
          <cell r="AF111">
            <v>71316.666666666657</v>
          </cell>
          <cell r="AG111">
            <v>239955.04</v>
          </cell>
          <cell r="AH111">
            <v>1650</v>
          </cell>
          <cell r="AI111">
            <v>71820</v>
          </cell>
          <cell r="AJ111">
            <v>13443.335407469433</v>
          </cell>
          <cell r="AK111">
            <v>942855.39999999991</v>
          </cell>
          <cell r="AL111">
            <v>67460</v>
          </cell>
          <cell r="AM111">
            <v>105134.99759038258</v>
          </cell>
          <cell r="AN111">
            <v>69322.916666666672</v>
          </cell>
          <cell r="AO111">
            <v>10330</v>
          </cell>
          <cell r="AP111">
            <v>47693.333333333336</v>
          </cell>
          <cell r="AQ111">
            <v>60</v>
          </cell>
          <cell r="AR111">
            <v>0</v>
          </cell>
          <cell r="AS111">
            <v>420</v>
          </cell>
          <cell r="AT111">
            <v>1600</v>
          </cell>
          <cell r="AU111">
            <v>0</v>
          </cell>
          <cell r="AV111">
            <v>300</v>
          </cell>
          <cell r="AW111">
            <v>100</v>
          </cell>
          <cell r="AY111">
            <v>0</v>
          </cell>
          <cell r="AZ111">
            <v>0</v>
          </cell>
          <cell r="BC111">
            <v>16127860.686331466</v>
          </cell>
        </row>
        <row r="112">
          <cell r="B112">
            <v>3118500</v>
          </cell>
          <cell r="C112">
            <v>3327000</v>
          </cell>
          <cell r="D112">
            <v>1151495.3333333333</v>
          </cell>
          <cell r="E112">
            <v>1842804.1566666663</v>
          </cell>
          <cell r="F112" t="str">
            <v/>
          </cell>
          <cell r="G112">
            <v>11996.666666666668</v>
          </cell>
          <cell r="H112">
            <v>460</v>
          </cell>
          <cell r="I112">
            <v>710</v>
          </cell>
          <cell r="J112">
            <v>310841.19999999995</v>
          </cell>
          <cell r="K112">
            <v>325666.66666666669</v>
          </cell>
          <cell r="L112">
            <v>40</v>
          </cell>
          <cell r="M112">
            <v>0</v>
          </cell>
          <cell r="N112">
            <v>3840</v>
          </cell>
          <cell r="O112">
            <v>135773.33333333331</v>
          </cell>
          <cell r="P112">
            <v>19883</v>
          </cell>
          <cell r="Q112">
            <v>27068.717311819684</v>
          </cell>
          <cell r="R112">
            <v>213310</v>
          </cell>
          <cell r="S112" t="str">
            <v/>
          </cell>
          <cell r="U112">
            <v>369310</v>
          </cell>
          <cell r="V112" t="str">
            <v/>
          </cell>
          <cell r="W112">
            <v>516130</v>
          </cell>
          <cell r="X112">
            <v>269259.25925925927</v>
          </cell>
          <cell r="Y112" t="str">
            <v/>
          </cell>
          <cell r="Z112">
            <v>63181.666963308169</v>
          </cell>
          <cell r="AA112">
            <v>40824.5</v>
          </cell>
          <cell r="AB112">
            <v>880</v>
          </cell>
          <cell r="AC112">
            <v>19323.333333333332</v>
          </cell>
          <cell r="AD112">
            <v>374755.59</v>
          </cell>
          <cell r="AE112">
            <v>892061.48249999993</v>
          </cell>
          <cell r="AF112">
            <v>75404.444444444438</v>
          </cell>
          <cell r="AG112">
            <v>289221.47599999997</v>
          </cell>
          <cell r="AH112">
            <v>2270</v>
          </cell>
          <cell r="AI112">
            <v>53120</v>
          </cell>
          <cell r="AJ112">
            <v>16015.081365719698</v>
          </cell>
          <cell r="AK112">
            <v>877827.66666666663</v>
          </cell>
          <cell r="AL112">
            <v>94556.666666666657</v>
          </cell>
          <cell r="AM112">
            <v>108758.92612679178</v>
          </cell>
          <cell r="AN112">
            <v>54270.833333333328</v>
          </cell>
          <cell r="AO112">
            <v>14333.333333333334</v>
          </cell>
          <cell r="AP112">
            <v>60353.333333333336</v>
          </cell>
          <cell r="AQ112">
            <v>50</v>
          </cell>
          <cell r="AR112">
            <v>0</v>
          </cell>
          <cell r="AS112">
            <v>500</v>
          </cell>
          <cell r="AT112">
            <v>1600</v>
          </cell>
          <cell r="AU112">
            <v>0</v>
          </cell>
          <cell r="AV112">
            <v>300</v>
          </cell>
          <cell r="AW112">
            <v>100</v>
          </cell>
          <cell r="AY112">
            <v>0</v>
          </cell>
          <cell r="AZ112">
            <v>0</v>
          </cell>
          <cell r="BC112">
            <v>16226152.444793826</v>
          </cell>
        </row>
        <row r="113">
          <cell r="B113">
            <v>3597000</v>
          </cell>
          <cell r="C113">
            <v>2929800</v>
          </cell>
          <cell r="D113">
            <v>1200459.3666666667</v>
          </cell>
          <cell r="E113">
            <v>1720445.2433333332</v>
          </cell>
          <cell r="F113" t="str">
            <v/>
          </cell>
          <cell r="G113">
            <v>18960</v>
          </cell>
          <cell r="H113">
            <v>510</v>
          </cell>
          <cell r="I113">
            <v>730</v>
          </cell>
          <cell r="J113">
            <v>199516.73333333331</v>
          </cell>
          <cell r="K113">
            <v>324990</v>
          </cell>
          <cell r="L113">
            <v>2100</v>
          </cell>
          <cell r="M113">
            <v>0</v>
          </cell>
          <cell r="N113">
            <v>6390</v>
          </cell>
          <cell r="O113">
            <v>160276.66666666669</v>
          </cell>
          <cell r="Q113">
            <v>25075.436447421194</v>
          </cell>
          <cell r="R113">
            <v>222723.33333333334</v>
          </cell>
          <cell r="S113" t="str">
            <v/>
          </cell>
          <cell r="U113">
            <v>351110</v>
          </cell>
          <cell r="V113" t="str">
            <v/>
          </cell>
          <cell r="W113">
            <v>621747.33333333337</v>
          </cell>
          <cell r="X113">
            <v>257777.77777777778</v>
          </cell>
          <cell r="Y113" t="str">
            <v/>
          </cell>
          <cell r="Z113">
            <v>63960.091366608191</v>
          </cell>
          <cell r="AA113">
            <v>39369</v>
          </cell>
          <cell r="AB113">
            <v>1240</v>
          </cell>
          <cell r="AC113">
            <v>19920</v>
          </cell>
          <cell r="AD113">
            <v>355828.54000000004</v>
          </cell>
          <cell r="AE113">
            <v>849238.03564000002</v>
          </cell>
          <cell r="AF113">
            <v>86433.333333333328</v>
          </cell>
          <cell r="AG113">
            <v>254715.198</v>
          </cell>
          <cell r="AH113">
            <v>2400</v>
          </cell>
          <cell r="AI113">
            <v>57353.333333333336</v>
          </cell>
          <cell r="AJ113">
            <v>15701.067209382014</v>
          </cell>
          <cell r="AK113">
            <v>691757.16666666663</v>
          </cell>
          <cell r="AL113">
            <v>85493.333333333343</v>
          </cell>
          <cell r="AM113">
            <v>105101.31911289797</v>
          </cell>
          <cell r="AN113">
            <v>39585.416666666664</v>
          </cell>
          <cell r="AO113">
            <v>19466.666666666668</v>
          </cell>
          <cell r="AP113">
            <v>95750</v>
          </cell>
          <cell r="AQ113">
            <v>150</v>
          </cell>
          <cell r="AR113">
            <v>0</v>
          </cell>
          <cell r="AS113">
            <v>630</v>
          </cell>
          <cell r="AT113">
            <v>1600</v>
          </cell>
          <cell r="AU113">
            <v>0</v>
          </cell>
          <cell r="AV113">
            <v>300</v>
          </cell>
          <cell r="AW113">
            <v>100</v>
          </cell>
          <cell r="AY113">
            <v>0</v>
          </cell>
          <cell r="AZ113">
            <v>0</v>
          </cell>
          <cell r="BC113">
            <v>15661650.630508572</v>
          </cell>
        </row>
        <row r="114">
          <cell r="B114">
            <v>3333470</v>
          </cell>
          <cell r="C114">
            <v>3342542.8874999997</v>
          </cell>
          <cell r="D114">
            <v>884608.9</v>
          </cell>
          <cell r="E114">
            <v>1526501.3366666664</v>
          </cell>
          <cell r="F114">
            <v>92400</v>
          </cell>
          <cell r="G114">
            <v>44355.958333333336</v>
          </cell>
          <cell r="H114">
            <v>2900</v>
          </cell>
          <cell r="I114">
            <v>200</v>
          </cell>
          <cell r="J114">
            <v>196605.93333333335</v>
          </cell>
          <cell r="K114">
            <v>308966.66666666669</v>
          </cell>
          <cell r="L114">
            <v>3300</v>
          </cell>
          <cell r="M114">
            <v>5100</v>
          </cell>
          <cell r="N114">
            <v>7900</v>
          </cell>
          <cell r="O114">
            <v>207933.33333333331</v>
          </cell>
          <cell r="P114">
            <v>37900</v>
          </cell>
          <cell r="Q114">
            <v>26731.010644405556</v>
          </cell>
          <cell r="R114">
            <v>201366.66666666666</v>
          </cell>
          <cell r="S114" t="str">
            <v/>
          </cell>
          <cell r="U114">
            <v>337216.66666666669</v>
          </cell>
          <cell r="V114" t="str">
            <v/>
          </cell>
          <cell r="W114">
            <v>578398</v>
          </cell>
          <cell r="X114">
            <v>263618.84884177463</v>
          </cell>
          <cell r="Y114" t="str">
            <v/>
          </cell>
          <cell r="Z114">
            <v>59652.031063167982</v>
          </cell>
          <cell r="AA114">
            <v>32282</v>
          </cell>
          <cell r="AB114">
            <v>1000</v>
          </cell>
          <cell r="AC114">
            <v>23196.395833333332</v>
          </cell>
          <cell r="AD114">
            <v>529957.4</v>
          </cell>
          <cell r="AE114">
            <v>794798.61359999992</v>
          </cell>
          <cell r="AF114" t="str">
            <v/>
          </cell>
          <cell r="AG114">
            <v>246010.98</v>
          </cell>
          <cell r="AH114">
            <v>3400</v>
          </cell>
          <cell r="AI114">
            <v>61866.666666666672</v>
          </cell>
          <cell r="AJ114">
            <v>18727.220510543964</v>
          </cell>
          <cell r="AK114">
            <v>-69173.099999999977</v>
          </cell>
          <cell r="AL114">
            <v>66250</v>
          </cell>
          <cell r="AM114">
            <v>105881.55014378999</v>
          </cell>
          <cell r="AN114">
            <v>49353.333333333336</v>
          </cell>
          <cell r="AO114">
            <v>20800</v>
          </cell>
          <cell r="AP114">
            <v>108443.33333333333</v>
          </cell>
          <cell r="AQ114">
            <v>3400</v>
          </cell>
          <cell r="AR114">
            <v>100</v>
          </cell>
          <cell r="AS114">
            <v>1200</v>
          </cell>
          <cell r="AT114">
            <v>1600</v>
          </cell>
          <cell r="AU114">
            <v>0</v>
          </cell>
          <cell r="AV114">
            <v>300</v>
          </cell>
          <cell r="AW114">
            <v>600</v>
          </cell>
          <cell r="AY114">
            <v>0</v>
          </cell>
          <cell r="AZ114">
            <v>0</v>
          </cell>
          <cell r="BC114">
            <v>15051368.811731229</v>
          </cell>
        </row>
        <row r="115">
          <cell r="B115">
            <v>4558970</v>
          </cell>
          <cell r="C115">
            <v>3595484.4624999999</v>
          </cell>
          <cell r="D115">
            <v>785442.83333333337</v>
          </cell>
          <cell r="E115">
            <v>1496779.3133333332</v>
          </cell>
          <cell r="F115">
            <v>107666.66666666667</v>
          </cell>
          <cell r="G115">
            <v>34667.875</v>
          </cell>
          <cell r="H115">
            <v>2500</v>
          </cell>
          <cell r="I115">
            <v>300</v>
          </cell>
          <cell r="J115">
            <v>203833.33333333334</v>
          </cell>
          <cell r="K115">
            <v>292276.66666666669</v>
          </cell>
          <cell r="L115">
            <v>2800</v>
          </cell>
          <cell r="M115">
            <v>7400</v>
          </cell>
          <cell r="N115">
            <v>7600</v>
          </cell>
          <cell r="O115">
            <v>157666.66666666669</v>
          </cell>
          <cell r="P115">
            <v>48800</v>
          </cell>
          <cell r="Q115">
            <v>30280.701982079263</v>
          </cell>
          <cell r="R115">
            <v>272500</v>
          </cell>
          <cell r="S115" t="str">
            <v/>
          </cell>
          <cell r="U115">
            <v>304166.66666666669</v>
          </cell>
          <cell r="V115" t="str">
            <v/>
          </cell>
          <cell r="W115">
            <v>514782</v>
          </cell>
          <cell r="X115">
            <v>271341.51707891637</v>
          </cell>
          <cell r="Y115" t="str">
            <v/>
          </cell>
          <cell r="Z115">
            <v>67471.014165944522</v>
          </cell>
          <cell r="AA115">
            <v>37264</v>
          </cell>
          <cell r="AB115">
            <v>1673.3333333333333</v>
          </cell>
          <cell r="AC115">
            <v>21889.1875</v>
          </cell>
          <cell r="AD115">
            <v>367184.77</v>
          </cell>
          <cell r="AE115">
            <v>913791.60803999996</v>
          </cell>
          <cell r="AF115" t="str">
            <v/>
          </cell>
          <cell r="AG115">
            <v>255126.853</v>
          </cell>
          <cell r="AH115">
            <v>2700</v>
          </cell>
          <cell r="AI115">
            <v>66100</v>
          </cell>
          <cell r="AJ115">
            <v>20628.621385854767</v>
          </cell>
          <cell r="AK115">
            <v>129858.03333333333</v>
          </cell>
          <cell r="AL115">
            <v>48463.333333333328</v>
          </cell>
          <cell r="AM115">
            <v>86739.951400095073</v>
          </cell>
          <cell r="AN115">
            <v>45910</v>
          </cell>
          <cell r="AO115">
            <v>18233.333333333332</v>
          </cell>
          <cell r="AP115">
            <v>105676.66666666667</v>
          </cell>
          <cell r="AQ115">
            <v>2700</v>
          </cell>
          <cell r="AR115">
            <v>300</v>
          </cell>
          <cell r="AS115">
            <v>300</v>
          </cell>
          <cell r="AT115">
            <v>1600</v>
          </cell>
          <cell r="AU115">
            <v>0</v>
          </cell>
          <cell r="AV115">
            <v>300</v>
          </cell>
          <cell r="AW115">
            <v>300</v>
          </cell>
          <cell r="AY115">
            <v>0</v>
          </cell>
          <cell r="AZ115">
            <v>0</v>
          </cell>
          <cell r="BC115">
            <v>15110776.316003514</v>
          </cell>
        </row>
        <row r="116">
          <cell r="B116">
            <v>4501400</v>
          </cell>
          <cell r="C116">
            <v>3975458.2249999996</v>
          </cell>
          <cell r="D116">
            <v>691675.06666666677</v>
          </cell>
          <cell r="E116">
            <v>1361779.9266666668</v>
          </cell>
          <cell r="F116">
            <v>115066.66666666667</v>
          </cell>
          <cell r="G116">
            <v>42735.75</v>
          </cell>
          <cell r="H116">
            <v>3900</v>
          </cell>
          <cell r="I116">
            <v>500</v>
          </cell>
          <cell r="J116">
            <v>214133.33333333334</v>
          </cell>
          <cell r="K116">
            <v>325200</v>
          </cell>
          <cell r="L116">
            <v>2500</v>
          </cell>
          <cell r="M116">
            <v>10700</v>
          </cell>
          <cell r="N116">
            <v>10100</v>
          </cell>
          <cell r="O116">
            <v>168800</v>
          </cell>
          <cell r="P116">
            <v>51700</v>
          </cell>
          <cell r="Q116">
            <v>42717.150908779469</v>
          </cell>
          <cell r="R116">
            <v>243866.66666666666</v>
          </cell>
          <cell r="S116" t="str">
            <v/>
          </cell>
          <cell r="U116">
            <v>284950</v>
          </cell>
          <cell r="V116" t="str">
            <v/>
          </cell>
          <cell r="W116">
            <v>416532.66666666669</v>
          </cell>
          <cell r="X116">
            <v>279064.18531605805</v>
          </cell>
          <cell r="Y116" t="str">
            <v/>
          </cell>
          <cell r="Z116">
            <v>33489.104280712134</v>
          </cell>
          <cell r="AA116">
            <v>47584</v>
          </cell>
          <cell r="AB116">
            <v>1720</v>
          </cell>
          <cell r="AC116">
            <v>22078.375</v>
          </cell>
          <cell r="AD116">
            <v>461820.02</v>
          </cell>
          <cell r="AE116">
            <v>1039192.9402399999</v>
          </cell>
          <cell r="AF116" t="str">
            <v/>
          </cell>
          <cell r="AG116">
            <v>320588.152</v>
          </cell>
          <cell r="AH116">
            <v>100</v>
          </cell>
          <cell r="AI116">
            <v>72200</v>
          </cell>
          <cell r="AJ116">
            <v>19573.48592584275</v>
          </cell>
          <cell r="AK116">
            <v>4390.4666666666744</v>
          </cell>
          <cell r="AL116">
            <v>48040</v>
          </cell>
          <cell r="AM116">
            <v>28609.652401434345</v>
          </cell>
          <cell r="AN116">
            <v>49843.333333333336</v>
          </cell>
          <cell r="AO116">
            <v>15700</v>
          </cell>
          <cell r="AP116" t="str">
            <v/>
          </cell>
          <cell r="AQ116">
            <v>100</v>
          </cell>
          <cell r="AR116">
            <v>200</v>
          </cell>
          <cell r="AS116">
            <v>300</v>
          </cell>
          <cell r="AT116">
            <v>1600</v>
          </cell>
          <cell r="AU116">
            <v>0</v>
          </cell>
          <cell r="AV116">
            <v>300</v>
          </cell>
          <cell r="AW116">
            <v>100</v>
          </cell>
          <cell r="AY116">
            <v>0</v>
          </cell>
          <cell r="AZ116">
            <v>0</v>
          </cell>
          <cell r="BC116">
            <v>16312611.058390696</v>
          </cell>
        </row>
        <row r="117">
          <cell r="B117">
            <v>4825916.4000000004</v>
          </cell>
          <cell r="C117">
            <v>4040001.9375</v>
          </cell>
          <cell r="D117">
            <v>718033.33333333337</v>
          </cell>
          <cell r="E117">
            <v>1257784.4766666666</v>
          </cell>
          <cell r="F117">
            <v>105533.33333333333</v>
          </cell>
          <cell r="G117">
            <v>48203.625</v>
          </cell>
          <cell r="H117">
            <v>7600</v>
          </cell>
          <cell r="I117">
            <v>800</v>
          </cell>
          <cell r="J117">
            <v>199150</v>
          </cell>
          <cell r="K117">
            <v>354300</v>
          </cell>
          <cell r="L117">
            <v>1800</v>
          </cell>
          <cell r="M117">
            <v>5400</v>
          </cell>
          <cell r="N117">
            <v>7000</v>
          </cell>
          <cell r="O117">
            <v>152900</v>
          </cell>
          <cell r="P117">
            <v>37000</v>
          </cell>
          <cell r="Q117">
            <v>41414.844562114347</v>
          </cell>
          <cell r="R117">
            <v>206466.66666666669</v>
          </cell>
          <cell r="S117" t="str">
            <v/>
          </cell>
          <cell r="U117">
            <v>271466.66666666669</v>
          </cell>
          <cell r="V117" t="str">
            <v/>
          </cell>
          <cell r="W117">
            <v>371183.33333333331</v>
          </cell>
          <cell r="X117">
            <v>286786.85355319979</v>
          </cell>
          <cell r="Y117" t="str">
            <v/>
          </cell>
          <cell r="Z117">
            <v>31465.443048774476</v>
          </cell>
          <cell r="AA117">
            <v>49207</v>
          </cell>
          <cell r="AB117">
            <v>2040</v>
          </cell>
          <cell r="AC117">
            <v>22567.5625</v>
          </cell>
          <cell r="AD117">
            <v>503459.53</v>
          </cell>
          <cell r="AE117">
            <v>1110591.2811200002</v>
          </cell>
          <cell r="AF117" t="str">
            <v/>
          </cell>
          <cell r="AG117">
            <v>294119.473</v>
          </cell>
          <cell r="AH117">
            <v>200</v>
          </cell>
          <cell r="AI117">
            <v>80800</v>
          </cell>
          <cell r="AJ117">
            <v>22656.176158884347</v>
          </cell>
          <cell r="AK117">
            <v>292559.53333333344</v>
          </cell>
          <cell r="AL117">
            <v>56846.666666666664</v>
          </cell>
          <cell r="AM117">
            <v>105459.48822216096</v>
          </cell>
          <cell r="AN117">
            <v>26453.333333333328</v>
          </cell>
          <cell r="AO117">
            <v>15833.333333333334</v>
          </cell>
          <cell r="AP117">
            <v>93320</v>
          </cell>
          <cell r="AQ117">
            <v>200</v>
          </cell>
          <cell r="AR117">
            <v>300</v>
          </cell>
          <cell r="AS117">
            <v>800</v>
          </cell>
          <cell r="AT117">
            <v>1600</v>
          </cell>
          <cell r="AU117">
            <v>0</v>
          </cell>
          <cell r="AV117">
            <v>300</v>
          </cell>
          <cell r="AW117">
            <v>100</v>
          </cell>
          <cell r="AY117">
            <v>0</v>
          </cell>
          <cell r="AZ117">
            <v>0</v>
          </cell>
          <cell r="BC117">
            <v>16937549.327390548</v>
          </cell>
        </row>
        <row r="118">
          <cell r="B118">
            <v>5384300</v>
          </cell>
          <cell r="C118">
            <v>4051907.7125000004</v>
          </cell>
          <cell r="D118">
            <v>696100</v>
          </cell>
          <cell r="E118">
            <v>1143822.5</v>
          </cell>
          <cell r="F118">
            <v>102266.66666666667</v>
          </cell>
          <cell r="G118">
            <v>51871.5</v>
          </cell>
          <cell r="H118">
            <v>5800</v>
          </cell>
          <cell r="I118">
            <v>2004.45</v>
          </cell>
          <cell r="J118">
            <v>309175</v>
          </cell>
          <cell r="K118">
            <v>379066.66666666669</v>
          </cell>
          <cell r="L118">
            <v>2400</v>
          </cell>
          <cell r="M118">
            <v>5000</v>
          </cell>
          <cell r="N118">
            <v>7700</v>
          </cell>
          <cell r="O118">
            <v>161066.66666666669</v>
          </cell>
          <cell r="P118">
            <v>39500</v>
          </cell>
          <cell r="Q118">
            <v>45817.732434520483</v>
          </cell>
          <cell r="R118">
            <v>123800</v>
          </cell>
          <cell r="S118" t="str">
            <v/>
          </cell>
          <cell r="U118">
            <v>303666.66666666669</v>
          </cell>
          <cell r="V118" t="str">
            <v/>
          </cell>
          <cell r="W118">
            <v>391500.66666666669</v>
          </cell>
          <cell r="X118">
            <v>294509.52179034147</v>
          </cell>
          <cell r="Y118" t="str">
            <v/>
          </cell>
          <cell r="Z118">
            <v>27498.468022883069</v>
          </cell>
          <cell r="AA118">
            <v>54912</v>
          </cell>
          <cell r="AB118">
            <v>2660</v>
          </cell>
          <cell r="AC118">
            <v>21437.47566</v>
          </cell>
          <cell r="AD118">
            <v>529957.4</v>
          </cell>
          <cell r="AE118">
            <v>1124033.02144</v>
          </cell>
          <cell r="AF118" t="str">
            <v/>
          </cell>
          <cell r="AG118">
            <v>357003.71880000003</v>
          </cell>
          <cell r="AH118">
            <v>600</v>
          </cell>
          <cell r="AI118">
            <v>73500</v>
          </cell>
          <cell r="AJ118">
            <v>25292.825179883515</v>
          </cell>
          <cell r="AK118">
            <v>153677.09999999986</v>
          </cell>
          <cell r="AL118">
            <v>57730</v>
          </cell>
          <cell r="AM118">
            <v>31782.141352374871</v>
          </cell>
          <cell r="AN118">
            <v>41256.666666666672</v>
          </cell>
          <cell r="AO118">
            <v>15133.333333333334</v>
          </cell>
          <cell r="AP118">
            <v>131680</v>
          </cell>
          <cell r="AQ118">
            <v>600</v>
          </cell>
          <cell r="AR118">
            <v>400</v>
          </cell>
          <cell r="AS118">
            <v>600</v>
          </cell>
          <cell r="AT118">
            <v>1600</v>
          </cell>
          <cell r="AU118">
            <v>0</v>
          </cell>
          <cell r="AV118">
            <v>400</v>
          </cell>
          <cell r="AW118">
            <v>100</v>
          </cell>
          <cell r="AY118">
            <v>0</v>
          </cell>
          <cell r="AZ118">
            <v>0</v>
          </cell>
          <cell r="BC118">
            <v>17900468.596159026</v>
          </cell>
        </row>
        <row r="119">
          <cell r="B119">
            <v>5704001.2000000002</v>
          </cell>
          <cell r="C119">
            <v>4884264.8440000005</v>
          </cell>
          <cell r="D119">
            <v>716700</v>
          </cell>
          <cell r="E119">
            <v>1260588.3166666669</v>
          </cell>
          <cell r="F119">
            <v>112400</v>
          </cell>
          <cell r="G119">
            <v>52939.375</v>
          </cell>
          <cell r="H119">
            <v>7800</v>
          </cell>
          <cell r="I119">
            <v>2023.65</v>
          </cell>
          <cell r="J119">
            <v>369904.33333333337</v>
          </cell>
          <cell r="K119">
            <v>364200</v>
          </cell>
          <cell r="L119">
            <v>2800</v>
          </cell>
          <cell r="M119">
            <v>6300</v>
          </cell>
          <cell r="N119">
            <v>8800</v>
          </cell>
          <cell r="O119">
            <v>175000</v>
          </cell>
          <cell r="P119">
            <v>50800</v>
          </cell>
          <cell r="Q119">
            <v>39568.256026199088</v>
          </cell>
          <cell r="R119">
            <v>149466.66666666666</v>
          </cell>
          <cell r="S119" t="str">
            <v/>
          </cell>
          <cell r="U119">
            <v>326400</v>
          </cell>
          <cell r="V119" t="str">
            <v/>
          </cell>
          <cell r="W119">
            <v>430152.66666666669</v>
          </cell>
          <cell r="X119">
            <v>306707.19002748322</v>
          </cell>
          <cell r="Y119" t="str">
            <v/>
          </cell>
          <cell r="Z119">
            <v>35544.627832026432</v>
          </cell>
          <cell r="AA119">
            <v>60831</v>
          </cell>
          <cell r="AB119">
            <v>2480</v>
          </cell>
          <cell r="AC119">
            <v>23932.227249999996</v>
          </cell>
          <cell r="AD119">
            <v>480747.07</v>
          </cell>
          <cell r="AE119">
            <v>818410.21823999996</v>
          </cell>
          <cell r="AF119" t="str">
            <v/>
          </cell>
          <cell r="AG119">
            <v>331090.3</v>
          </cell>
          <cell r="AH119">
            <v>3200</v>
          </cell>
          <cell r="AI119">
            <v>96800</v>
          </cell>
          <cell r="AJ119">
            <v>30964.161466967122</v>
          </cell>
          <cell r="AK119">
            <v>441861.36666666646</v>
          </cell>
          <cell r="AL119">
            <v>50620</v>
          </cell>
          <cell r="AM119">
            <v>120982.67162649348</v>
          </cell>
          <cell r="AN119">
            <v>26890</v>
          </cell>
          <cell r="AO119">
            <v>14966.666666666666</v>
          </cell>
          <cell r="AP119">
            <v>170740</v>
          </cell>
          <cell r="AQ119">
            <v>3200</v>
          </cell>
          <cell r="AR119">
            <v>500</v>
          </cell>
          <cell r="AS119">
            <v>500</v>
          </cell>
          <cell r="AT119">
            <v>1600</v>
          </cell>
          <cell r="AU119">
            <v>0</v>
          </cell>
          <cell r="AV119">
            <v>200</v>
          </cell>
          <cell r="AW119">
            <v>100</v>
          </cell>
          <cell r="AY119">
            <v>0</v>
          </cell>
          <cell r="AZ119">
            <v>0</v>
          </cell>
          <cell r="BC119">
            <v>18648681.974081233</v>
          </cell>
        </row>
        <row r="120">
          <cell r="B120">
            <v>5724197.9000000004</v>
          </cell>
          <cell r="C120">
            <v>4368618.3930000002</v>
          </cell>
          <cell r="D120">
            <v>655666.66666666663</v>
          </cell>
          <cell r="E120">
            <v>1289057.2499999998</v>
          </cell>
          <cell r="F120">
            <v>108900</v>
          </cell>
          <cell r="G120">
            <v>54807.25</v>
          </cell>
          <cell r="H120">
            <v>6000</v>
          </cell>
          <cell r="I120">
            <v>2045.25</v>
          </cell>
          <cell r="J120">
            <v>430113.33333333331</v>
          </cell>
          <cell r="K120">
            <v>343066.66666666669</v>
          </cell>
          <cell r="L120">
            <v>2200</v>
          </cell>
          <cell r="M120">
            <v>5700</v>
          </cell>
          <cell r="N120">
            <v>11400</v>
          </cell>
          <cell r="O120">
            <v>177433.33333333331</v>
          </cell>
          <cell r="P120">
            <v>39000</v>
          </cell>
          <cell r="Q120">
            <v>34003.810147306518</v>
          </cell>
          <cell r="R120">
            <v>213729.62962962964</v>
          </cell>
          <cell r="S120" t="str">
            <v/>
          </cell>
          <cell r="U120">
            <v>312033.33333333331</v>
          </cell>
          <cell r="V120" t="str">
            <v/>
          </cell>
          <cell r="W120">
            <v>430802.66666666669</v>
          </cell>
          <cell r="X120">
            <v>318904.8582646249</v>
          </cell>
          <cell r="Y120" t="str">
            <v/>
          </cell>
          <cell r="Z120">
            <v>44398.870993133984</v>
          </cell>
          <cell r="AA120">
            <v>69778</v>
          </cell>
          <cell r="AB120">
            <v>2600</v>
          </cell>
          <cell r="AC120">
            <v>24544.069439999999</v>
          </cell>
          <cell r="AD120">
            <v>522386.58</v>
          </cell>
          <cell r="AE120">
            <v>867032.36599999992</v>
          </cell>
          <cell r="AF120" t="str">
            <v/>
          </cell>
          <cell r="AG120">
            <v>216729.60000000001</v>
          </cell>
          <cell r="AH120">
            <v>1300</v>
          </cell>
          <cell r="AI120">
            <v>72300</v>
          </cell>
          <cell r="AJ120">
            <v>19992.819440251529</v>
          </cell>
          <cell r="AK120">
            <v>220215.83333333326</v>
          </cell>
          <cell r="AL120">
            <v>55410</v>
          </cell>
          <cell r="AM120">
            <v>29165.807810123515</v>
          </cell>
          <cell r="AN120">
            <v>24846.666666666664</v>
          </cell>
          <cell r="AO120">
            <v>15913.333333333334</v>
          </cell>
          <cell r="AP120">
            <v>202800</v>
          </cell>
          <cell r="AQ120">
            <v>1300</v>
          </cell>
          <cell r="AR120">
            <v>400</v>
          </cell>
          <cell r="AS120">
            <v>800</v>
          </cell>
          <cell r="AT120">
            <v>1620</v>
          </cell>
          <cell r="AU120">
            <v>0</v>
          </cell>
          <cell r="AV120">
            <v>600</v>
          </cell>
          <cell r="AW120">
            <v>100</v>
          </cell>
          <cell r="AY120">
            <v>0</v>
          </cell>
          <cell r="AZ120">
            <v>0</v>
          </cell>
          <cell r="BC120">
            <v>19171535.707867324</v>
          </cell>
        </row>
        <row r="121">
          <cell r="B121">
            <v>5767103.5</v>
          </cell>
          <cell r="C121">
            <v>5143088.6239999998</v>
          </cell>
          <cell r="D121">
            <v>752894.06666666677</v>
          </cell>
          <cell r="E121">
            <v>1511357.23</v>
          </cell>
          <cell r="F121">
            <v>95400</v>
          </cell>
          <cell r="G121">
            <v>54775.125</v>
          </cell>
          <cell r="H121">
            <v>8900</v>
          </cell>
          <cell r="I121">
            <v>2069.6999999999998</v>
          </cell>
          <cell r="J121">
            <v>433246.66666666669</v>
          </cell>
          <cell r="K121">
            <v>333400</v>
          </cell>
          <cell r="L121">
            <v>1900</v>
          </cell>
          <cell r="M121">
            <v>6800</v>
          </cell>
          <cell r="N121">
            <v>12600</v>
          </cell>
          <cell r="O121">
            <v>174533.33333333331</v>
          </cell>
          <cell r="P121">
            <v>44700</v>
          </cell>
          <cell r="Q121">
            <v>22373.713671261707</v>
          </cell>
          <cell r="R121">
            <v>233388.88888888888</v>
          </cell>
          <cell r="S121" t="str">
            <v/>
          </cell>
          <cell r="U121">
            <v>252066.66666666666</v>
          </cell>
          <cell r="V121" t="str">
            <v/>
          </cell>
          <cell r="W121">
            <v>425700.66666666669</v>
          </cell>
          <cell r="X121">
            <v>357927.34733673598</v>
          </cell>
          <cell r="Y121" t="str">
            <v/>
          </cell>
          <cell r="Z121">
            <v>40249.381046670278</v>
          </cell>
          <cell r="AA121">
            <v>54248</v>
          </cell>
          <cell r="AB121">
            <v>2520</v>
          </cell>
          <cell r="AC121">
            <v>25204.4025</v>
          </cell>
          <cell r="AD121">
            <v>533742.81000000006</v>
          </cell>
          <cell r="AE121">
            <v>1088926.6396799998</v>
          </cell>
          <cell r="AF121" t="str">
            <v/>
          </cell>
          <cell r="AG121">
            <v>361828</v>
          </cell>
          <cell r="AH121">
            <v>1400</v>
          </cell>
          <cell r="AI121">
            <v>97300</v>
          </cell>
          <cell r="AJ121">
            <v>32044.593663259617</v>
          </cell>
          <cell r="AK121">
            <v>344380.36666666646</v>
          </cell>
          <cell r="AL121">
            <v>72083.333333333328</v>
          </cell>
          <cell r="AM121">
            <v>119232.25365128506</v>
          </cell>
          <cell r="AN121">
            <v>37066.666666666664</v>
          </cell>
          <cell r="AO121">
            <v>18193.333333333332</v>
          </cell>
          <cell r="AP121">
            <v>241560</v>
          </cell>
          <cell r="AQ121">
            <v>1400</v>
          </cell>
          <cell r="AR121">
            <v>300</v>
          </cell>
          <cell r="AS121">
            <v>200</v>
          </cell>
          <cell r="AT121">
            <v>2600</v>
          </cell>
          <cell r="AU121">
            <v>0</v>
          </cell>
          <cell r="AV121">
            <v>600</v>
          </cell>
          <cell r="AW121">
            <v>100</v>
          </cell>
          <cell r="AY121">
            <v>0</v>
          </cell>
          <cell r="AZ121">
            <v>0</v>
          </cell>
          <cell r="BC121">
            <v>19857274.811235461</v>
          </cell>
        </row>
        <row r="122">
          <cell r="B122">
            <v>6224347.5999999996</v>
          </cell>
          <cell r="C122">
            <v>4936772.1000000006</v>
          </cell>
          <cell r="D122">
            <v>819730.46666666667</v>
          </cell>
          <cell r="E122">
            <v>1547913.49</v>
          </cell>
          <cell r="F122">
            <v>115033.33333333333</v>
          </cell>
          <cell r="G122">
            <v>59843</v>
          </cell>
          <cell r="H122">
            <v>10300</v>
          </cell>
          <cell r="I122">
            <v>2093.4499999999998</v>
          </cell>
          <cell r="J122">
            <v>469366.66666666669</v>
          </cell>
          <cell r="K122">
            <v>354866.66666666669</v>
          </cell>
          <cell r="L122">
            <v>2300</v>
          </cell>
          <cell r="M122">
            <v>9400</v>
          </cell>
          <cell r="N122">
            <v>15200</v>
          </cell>
          <cell r="O122">
            <v>167100</v>
          </cell>
          <cell r="P122">
            <v>53400</v>
          </cell>
          <cell r="Q122">
            <v>27287.50512003107</v>
          </cell>
          <cell r="R122">
            <v>240077.77777777775</v>
          </cell>
          <cell r="S122" t="str">
            <v/>
          </cell>
          <cell r="U122">
            <v>215600</v>
          </cell>
          <cell r="V122" t="str">
            <v/>
          </cell>
          <cell r="W122">
            <v>410598.66666666669</v>
          </cell>
          <cell r="X122">
            <v>411307.33097762073</v>
          </cell>
          <cell r="Y122" t="str">
            <v/>
          </cell>
          <cell r="Z122">
            <v>37179.033553615758</v>
          </cell>
          <cell r="AA122">
            <v>56167</v>
          </cell>
          <cell r="AB122">
            <v>2340</v>
          </cell>
          <cell r="AC122">
            <v>26737.978950000001</v>
          </cell>
          <cell r="AD122">
            <v>537528.22</v>
          </cell>
          <cell r="AE122">
            <v>1239880.7020700001</v>
          </cell>
          <cell r="AF122" t="str">
            <v/>
          </cell>
          <cell r="AG122">
            <v>339845</v>
          </cell>
          <cell r="AH122">
            <v>1000</v>
          </cell>
          <cell r="AI122">
            <v>90200</v>
          </cell>
          <cell r="AJ122">
            <v>32984.094459036445</v>
          </cell>
          <cell r="AK122">
            <v>197516.93333333335</v>
          </cell>
          <cell r="AL122">
            <v>61570</v>
          </cell>
          <cell r="AM122">
            <v>40878.894224589545</v>
          </cell>
          <cell r="AN122">
            <v>38416.666666666672</v>
          </cell>
          <cell r="AO122">
            <v>21330</v>
          </cell>
          <cell r="AP122">
            <v>293920</v>
          </cell>
          <cell r="AQ122">
            <v>1000</v>
          </cell>
          <cell r="AR122">
            <v>200</v>
          </cell>
          <cell r="AS122">
            <v>200</v>
          </cell>
          <cell r="AT122">
            <v>3150</v>
          </cell>
          <cell r="AU122">
            <v>0</v>
          </cell>
          <cell r="AV122">
            <v>600</v>
          </cell>
          <cell r="AW122">
            <v>100</v>
          </cell>
          <cell r="AY122">
            <v>0</v>
          </cell>
          <cell r="AZ122">
            <v>0</v>
          </cell>
          <cell r="BC122">
            <v>20554558.055258285</v>
          </cell>
        </row>
        <row r="123">
          <cell r="B123">
            <v>6207908</v>
          </cell>
          <cell r="C123">
            <v>5732644.216</v>
          </cell>
          <cell r="D123">
            <v>962804.13333333354</v>
          </cell>
          <cell r="E123">
            <v>1730938.9439999999</v>
          </cell>
          <cell r="F123">
            <v>127466.66666666667</v>
          </cell>
          <cell r="G123">
            <v>62810.875</v>
          </cell>
          <cell r="H123">
            <v>9700</v>
          </cell>
          <cell r="I123">
            <v>2117.4499999999998</v>
          </cell>
          <cell r="J123">
            <v>523300</v>
          </cell>
          <cell r="K123">
            <v>360566.66666666669</v>
          </cell>
          <cell r="L123">
            <v>2600</v>
          </cell>
          <cell r="M123">
            <v>12300</v>
          </cell>
          <cell r="N123">
            <v>17900</v>
          </cell>
          <cell r="O123">
            <v>177900</v>
          </cell>
          <cell r="P123">
            <v>58800</v>
          </cell>
          <cell r="Q123">
            <v>25860.037313237059</v>
          </cell>
          <cell r="R123">
            <v>211066.66666666663</v>
          </cell>
          <cell r="S123" t="str">
            <v/>
          </cell>
          <cell r="U123">
            <v>219466.66666666666</v>
          </cell>
          <cell r="V123" t="str">
            <v/>
          </cell>
          <cell r="W123">
            <v>467766.66666666669</v>
          </cell>
          <cell r="X123">
            <v>465711.47585394583</v>
          </cell>
          <cell r="Y123" t="str">
            <v/>
          </cell>
          <cell r="Z123">
            <v>35809.2131454357</v>
          </cell>
          <cell r="AA123">
            <v>46029</v>
          </cell>
          <cell r="AB123">
            <v>3160</v>
          </cell>
          <cell r="AC123">
            <v>27767.115879999998</v>
          </cell>
          <cell r="AD123">
            <v>548884.45000000007</v>
          </cell>
          <cell r="AE123">
            <v>1308101.7093100001</v>
          </cell>
          <cell r="AF123" t="str">
            <v/>
          </cell>
          <cell r="AG123">
            <v>356024.22400000005</v>
          </cell>
          <cell r="AH123">
            <v>800</v>
          </cell>
          <cell r="AI123">
            <v>77000</v>
          </cell>
          <cell r="AJ123">
            <v>35388.235819420799</v>
          </cell>
          <cell r="AK123">
            <v>77036.633333333535</v>
          </cell>
          <cell r="AL123">
            <v>15873.333333333343</v>
          </cell>
          <cell r="AM123">
            <v>167364.63784152811</v>
          </cell>
          <cell r="AN123">
            <v>22830</v>
          </cell>
          <cell r="AO123">
            <v>20066.666666666668</v>
          </cell>
          <cell r="AP123">
            <v>224320</v>
          </cell>
          <cell r="AQ123">
            <v>800</v>
          </cell>
          <cell r="AR123">
            <v>250</v>
          </cell>
          <cell r="AS123">
            <v>200</v>
          </cell>
          <cell r="AT123">
            <v>3700</v>
          </cell>
          <cell r="AU123">
            <v>0</v>
          </cell>
          <cell r="AV123">
            <v>600</v>
          </cell>
          <cell r="AW123">
            <v>100</v>
          </cell>
          <cell r="AY123">
            <v>0</v>
          </cell>
          <cell r="AZ123">
            <v>0</v>
          </cell>
          <cell r="BC123">
            <v>21949808.289082441</v>
          </cell>
        </row>
        <row r="124">
          <cell r="B124">
            <v>6163722.0999999996</v>
          </cell>
          <cell r="C124">
            <v>6153447.1000000006</v>
          </cell>
          <cell r="D124">
            <v>912090.63333333354</v>
          </cell>
          <cell r="E124">
            <v>1393328.9139999999</v>
          </cell>
          <cell r="F124">
            <v>116633.33333333333</v>
          </cell>
          <cell r="G124">
            <v>67978.75</v>
          </cell>
          <cell r="H124">
            <v>9200</v>
          </cell>
          <cell r="I124">
            <v>2140.85</v>
          </cell>
          <cell r="J124">
            <v>581500</v>
          </cell>
          <cell r="K124">
            <v>367033.33333333331</v>
          </cell>
          <cell r="L124">
            <v>2700</v>
          </cell>
          <cell r="M124">
            <v>15100</v>
          </cell>
          <cell r="N124">
            <v>14400</v>
          </cell>
          <cell r="O124">
            <v>176500</v>
          </cell>
          <cell r="P124">
            <v>62300</v>
          </cell>
          <cell r="Q124">
            <v>25209.799554267243</v>
          </cell>
          <cell r="R124">
            <v>224455.5555555555</v>
          </cell>
          <cell r="S124" t="str">
            <v/>
          </cell>
          <cell r="U124">
            <v>225200</v>
          </cell>
          <cell r="V124" t="str">
            <v/>
          </cell>
          <cell r="W124">
            <v>405500</v>
          </cell>
          <cell r="X124">
            <v>503236.38869257952</v>
          </cell>
          <cell r="Y124" t="str">
            <v/>
          </cell>
          <cell r="Z124">
            <v>13387.773851325801</v>
          </cell>
          <cell r="AA124">
            <v>46957</v>
          </cell>
          <cell r="AB124">
            <v>3380</v>
          </cell>
          <cell r="AC124">
            <v>29436.705730000001</v>
          </cell>
          <cell r="AD124">
            <v>567811.5</v>
          </cell>
          <cell r="AE124">
            <v>1439196.44148</v>
          </cell>
          <cell r="AF124" t="str">
            <v/>
          </cell>
          <cell r="AG124">
            <v>389981.48300000001</v>
          </cell>
          <cell r="AH124">
            <v>2300</v>
          </cell>
          <cell r="AI124">
            <v>87600</v>
          </cell>
          <cell r="AJ124">
            <v>36916.453917201827</v>
          </cell>
          <cell r="AK124">
            <v>475813.80000000005</v>
          </cell>
          <cell r="AL124">
            <v>89453.333333333343</v>
          </cell>
          <cell r="AM124">
            <v>52157.883712245268</v>
          </cell>
          <cell r="AN124">
            <v>47033.333333333328</v>
          </cell>
          <cell r="AO124">
            <v>20833.333333333332</v>
          </cell>
          <cell r="AP124">
            <v>273040</v>
          </cell>
          <cell r="AQ124">
            <v>2300</v>
          </cell>
          <cell r="AR124">
            <v>300</v>
          </cell>
          <cell r="AS124">
            <v>200</v>
          </cell>
          <cell r="AT124">
            <v>4250</v>
          </cell>
          <cell r="AU124">
            <v>0</v>
          </cell>
          <cell r="AV124">
            <v>600</v>
          </cell>
          <cell r="AW124">
            <v>200</v>
          </cell>
          <cell r="AY124">
            <v>0</v>
          </cell>
          <cell r="AZ124">
            <v>100</v>
          </cell>
          <cell r="BC124">
            <v>21974964.169139218</v>
          </cell>
        </row>
        <row r="125">
          <cell r="B125">
            <v>5583229.7000000002</v>
          </cell>
          <cell r="C125">
            <v>4124752</v>
          </cell>
          <cell r="D125">
            <v>848199.79999999993</v>
          </cell>
          <cell r="E125">
            <v>1495150.7019999998</v>
          </cell>
          <cell r="F125">
            <v>131166.66666666669</v>
          </cell>
          <cell r="G125">
            <v>74446.625</v>
          </cell>
          <cell r="H125">
            <v>10000</v>
          </cell>
          <cell r="I125">
            <v>2162</v>
          </cell>
          <cell r="J125">
            <v>495600</v>
          </cell>
          <cell r="K125">
            <v>359666.66666666669</v>
          </cell>
          <cell r="L125">
            <v>2600</v>
          </cell>
          <cell r="M125">
            <v>16500</v>
          </cell>
          <cell r="N125">
            <v>20900</v>
          </cell>
          <cell r="O125">
            <v>191000</v>
          </cell>
          <cell r="P125">
            <v>70200</v>
          </cell>
          <cell r="Q125">
            <v>22168.874889865765</v>
          </cell>
          <cell r="R125">
            <v>222544.44444444438</v>
          </cell>
          <cell r="S125" t="str">
            <v/>
          </cell>
          <cell r="U125">
            <v>276600</v>
          </cell>
          <cell r="V125" t="str">
            <v/>
          </cell>
          <cell r="W125">
            <v>391650</v>
          </cell>
          <cell r="X125">
            <v>537427.96819787985</v>
          </cell>
          <cell r="Y125" t="str">
            <v/>
          </cell>
          <cell r="Z125">
            <v>7420.9370267626655</v>
          </cell>
          <cell r="AA125">
            <v>49698</v>
          </cell>
          <cell r="AB125">
            <v>3660</v>
          </cell>
          <cell r="AC125">
            <v>31808.987979999998</v>
          </cell>
          <cell r="AD125">
            <v>575382.32000000007</v>
          </cell>
          <cell r="AE125">
            <v>1041515.67318</v>
          </cell>
          <cell r="AF125" t="str">
            <v/>
          </cell>
          <cell r="AG125">
            <v>355805</v>
          </cell>
          <cell r="AH125">
            <v>1000</v>
          </cell>
          <cell r="AI125">
            <v>77800</v>
          </cell>
          <cell r="AJ125">
            <v>34423.767435862974</v>
          </cell>
          <cell r="AK125">
            <v>7785.3333333332557</v>
          </cell>
          <cell r="AL125">
            <v>60606.666666666657</v>
          </cell>
          <cell r="AM125">
            <v>180168.96311582517</v>
          </cell>
          <cell r="AN125">
            <v>-5786.666666666657</v>
          </cell>
          <cell r="AO125">
            <v>20133.333333333332</v>
          </cell>
          <cell r="AP125">
            <v>251646.66666666666</v>
          </cell>
          <cell r="AQ125">
            <v>1000</v>
          </cell>
          <cell r="AR125">
            <v>500</v>
          </cell>
          <cell r="AS125">
            <v>100</v>
          </cell>
          <cell r="AT125">
            <v>4800</v>
          </cell>
          <cell r="AU125">
            <v>0</v>
          </cell>
          <cell r="AV125">
            <v>600</v>
          </cell>
          <cell r="AW125">
            <v>200</v>
          </cell>
          <cell r="AY125">
            <v>0</v>
          </cell>
          <cell r="AZ125">
            <v>100</v>
          </cell>
          <cell r="BC125">
            <v>20554069.518180996</v>
          </cell>
        </row>
        <row r="126">
          <cell r="B126">
            <v>5638370.0999999996</v>
          </cell>
          <cell r="C126">
            <v>6630654.0999999996</v>
          </cell>
          <cell r="D126">
            <v>722793</v>
          </cell>
          <cell r="E126">
            <v>1449145.5953333331</v>
          </cell>
          <cell r="F126">
            <v>135800</v>
          </cell>
          <cell r="G126">
            <v>68014.5</v>
          </cell>
          <cell r="H126">
            <v>10800</v>
          </cell>
          <cell r="I126">
            <v>2179.9</v>
          </cell>
          <cell r="J126">
            <v>611933.33333333326</v>
          </cell>
          <cell r="K126">
            <v>194233.33333333331</v>
          </cell>
          <cell r="L126">
            <v>2500</v>
          </cell>
          <cell r="M126">
            <v>16100</v>
          </cell>
          <cell r="N126">
            <v>21400</v>
          </cell>
          <cell r="O126">
            <v>189300</v>
          </cell>
          <cell r="P126">
            <v>67200</v>
          </cell>
          <cell r="Q126">
            <v>7431.1693572132936</v>
          </cell>
          <cell r="R126">
            <v>225333.33333333326</v>
          </cell>
          <cell r="S126" t="str">
            <v/>
          </cell>
          <cell r="U126">
            <v>337900</v>
          </cell>
          <cell r="V126" t="str">
            <v/>
          </cell>
          <cell r="W126">
            <v>310550</v>
          </cell>
          <cell r="X126">
            <v>591406.98233215546</v>
          </cell>
          <cell r="Y126" t="str">
            <v/>
          </cell>
          <cell r="Z126">
            <v>10150.92151082505</v>
          </cell>
          <cell r="AA126">
            <v>50366</v>
          </cell>
          <cell r="AB126">
            <v>3266.6666666666665</v>
          </cell>
          <cell r="AC126">
            <v>35971.728240000004</v>
          </cell>
          <cell r="AD126">
            <v>586738.55000000005</v>
          </cell>
          <cell r="AE126">
            <v>1072325.93664</v>
          </cell>
          <cell r="AF126">
            <v>139533.33333333334</v>
          </cell>
          <cell r="AG126">
            <v>337768</v>
          </cell>
          <cell r="AH126">
            <v>700</v>
          </cell>
          <cell r="AI126">
            <v>68000</v>
          </cell>
          <cell r="AJ126">
            <v>32998.489649587449</v>
          </cell>
          <cell r="AK126">
            <v>367739.10000000033</v>
          </cell>
          <cell r="AL126">
            <v>114356.66666666666</v>
          </cell>
          <cell r="AM126">
            <v>53200.390493419603</v>
          </cell>
          <cell r="AN126">
            <v>29113.333333333343</v>
          </cell>
          <cell r="AO126">
            <v>17566.666666666668</v>
          </cell>
          <cell r="AP126">
            <v>206200</v>
          </cell>
          <cell r="AQ126">
            <v>700</v>
          </cell>
          <cell r="AR126">
            <v>300</v>
          </cell>
          <cell r="AS126">
            <v>800</v>
          </cell>
          <cell r="AT126">
            <v>5350</v>
          </cell>
          <cell r="AU126">
            <v>0</v>
          </cell>
          <cell r="AV126">
            <v>600</v>
          </cell>
          <cell r="AW126">
            <v>100</v>
          </cell>
          <cell r="AY126">
            <v>0</v>
          </cell>
          <cell r="AZ126">
            <v>100</v>
          </cell>
          <cell r="BC126">
            <v>20521937.032691538</v>
          </cell>
        </row>
        <row r="127">
          <cell r="B127">
            <v>5828638.9000000004</v>
          </cell>
          <cell r="C127">
            <v>6680277.2000000002</v>
          </cell>
          <cell r="D127">
            <v>744753.7666666666</v>
          </cell>
          <cell r="E127">
            <v>1494778.8553333334</v>
          </cell>
          <cell r="F127">
            <v>145466.66666666666</v>
          </cell>
          <cell r="G127">
            <v>70782.375</v>
          </cell>
          <cell r="H127">
            <v>11300</v>
          </cell>
          <cell r="I127">
            <v>2197.35</v>
          </cell>
          <cell r="J127">
            <v>738900</v>
          </cell>
          <cell r="K127">
            <v>339433.33333333331</v>
          </cell>
          <cell r="L127">
            <v>1800</v>
          </cell>
          <cell r="M127">
            <v>18300</v>
          </cell>
          <cell r="N127">
            <v>24300</v>
          </cell>
          <cell r="O127">
            <v>187733.33333333331</v>
          </cell>
          <cell r="P127">
            <v>77800</v>
          </cell>
          <cell r="Q127">
            <v>18668.359367172729</v>
          </cell>
          <cell r="R127">
            <v>230822.22222222213</v>
          </cell>
          <cell r="S127" t="str">
            <v/>
          </cell>
          <cell r="U127">
            <v>340800</v>
          </cell>
          <cell r="V127" t="str">
            <v/>
          </cell>
          <cell r="W127">
            <v>393400</v>
          </cell>
          <cell r="X127">
            <v>642486.04004711425</v>
          </cell>
          <cell r="Y127" t="str">
            <v/>
          </cell>
          <cell r="Z127">
            <v>57752.74622643058</v>
          </cell>
          <cell r="AA127">
            <v>51794</v>
          </cell>
          <cell r="AB127">
            <v>3366.6666666666665</v>
          </cell>
          <cell r="AC127">
            <v>36101.508679999999</v>
          </cell>
          <cell r="AD127">
            <v>590523.96000000008</v>
          </cell>
          <cell r="AE127">
            <v>1301035.8366500002</v>
          </cell>
          <cell r="AF127">
            <v>165866.66666666666</v>
          </cell>
          <cell r="AG127">
            <v>363166.67699999997</v>
          </cell>
          <cell r="AH127">
            <v>500</v>
          </cell>
          <cell r="AI127">
            <v>96700</v>
          </cell>
          <cell r="AJ127">
            <v>30291.174729276958</v>
          </cell>
          <cell r="AK127">
            <v>299231.2333333334</v>
          </cell>
          <cell r="AL127">
            <v>43266.666666666657</v>
          </cell>
          <cell r="AM127">
            <v>148903.50905412599</v>
          </cell>
          <cell r="AN127">
            <v>44630</v>
          </cell>
          <cell r="AO127" t="str">
            <v/>
          </cell>
          <cell r="AP127">
            <v>213700</v>
          </cell>
          <cell r="AQ127">
            <v>500</v>
          </cell>
          <cell r="AR127">
            <v>400</v>
          </cell>
          <cell r="AS127">
            <v>700</v>
          </cell>
          <cell r="AT127">
            <v>5450</v>
          </cell>
          <cell r="AU127">
            <v>0</v>
          </cell>
          <cell r="AV127">
            <v>700</v>
          </cell>
          <cell r="AW127">
            <v>200</v>
          </cell>
          <cell r="AX127" t="str">
            <v/>
          </cell>
          <cell r="AY127">
            <v>0</v>
          </cell>
          <cell r="AZ127">
            <v>300</v>
          </cell>
          <cell r="BC127">
            <v>21428037.122296344</v>
          </cell>
        </row>
        <row r="128">
          <cell r="B128">
            <v>5917115.5999999996</v>
          </cell>
          <cell r="C128">
            <v>5348274</v>
          </cell>
          <cell r="D128">
            <v>805169.93333333323</v>
          </cell>
          <cell r="E128">
            <v>1593036.1723333336</v>
          </cell>
          <cell r="F128">
            <v>158400</v>
          </cell>
          <cell r="G128">
            <v>76650.25</v>
          </cell>
          <cell r="H128">
            <v>12400</v>
          </cell>
          <cell r="I128">
            <v>2214.8000000000002</v>
          </cell>
          <cell r="J128">
            <v>1014200</v>
          </cell>
          <cell r="K128">
            <v>297666.66666666669</v>
          </cell>
          <cell r="L128">
            <v>2700</v>
          </cell>
          <cell r="M128">
            <v>21200</v>
          </cell>
          <cell r="N128">
            <v>26600</v>
          </cell>
          <cell r="O128">
            <v>217266.66666666669</v>
          </cell>
          <cell r="P128">
            <v>93200</v>
          </cell>
          <cell r="Q128">
            <v>24808.338944273128</v>
          </cell>
          <cell r="R128">
            <v>210511.11111111107</v>
          </cell>
          <cell r="S128" t="str">
            <v/>
          </cell>
          <cell r="U128">
            <v>346166.66666666669</v>
          </cell>
          <cell r="V128" t="str">
            <v/>
          </cell>
          <cell r="W128">
            <v>466250</v>
          </cell>
          <cell r="X128">
            <v>741173.30035335687</v>
          </cell>
          <cell r="Y128" t="str">
            <v/>
          </cell>
          <cell r="Z128">
            <v>61460.368232069159</v>
          </cell>
          <cell r="AA128">
            <v>53403</v>
          </cell>
          <cell r="AB128">
            <v>4400</v>
          </cell>
          <cell r="AC128">
            <v>38725.541799999999</v>
          </cell>
          <cell r="AD128">
            <v>617021.83000000007</v>
          </cell>
          <cell r="AE128">
            <v>1646806.7989199997</v>
          </cell>
          <cell r="AF128" t="str">
            <v/>
          </cell>
          <cell r="AG128">
            <v>366961</v>
          </cell>
          <cell r="AH128">
            <v>800</v>
          </cell>
          <cell r="AI128">
            <v>81100</v>
          </cell>
          <cell r="AJ128">
            <v>19275.780445230426</v>
          </cell>
          <cell r="AK128">
            <v>191772.30000000005</v>
          </cell>
          <cell r="AL128">
            <v>98200</v>
          </cell>
          <cell r="AM128">
            <v>59252.254986229076</v>
          </cell>
          <cell r="AN128">
            <v>41533.333333333343</v>
          </cell>
          <cell r="AO128" t="str">
            <v/>
          </cell>
          <cell r="AP128">
            <v>238566.66666666666</v>
          </cell>
          <cell r="AQ128">
            <v>12000</v>
          </cell>
          <cell r="AR128">
            <v>400</v>
          </cell>
          <cell r="AS128">
            <v>700</v>
          </cell>
          <cell r="AT128">
            <v>6200</v>
          </cell>
          <cell r="AU128">
            <v>0</v>
          </cell>
          <cell r="AV128">
            <v>700</v>
          </cell>
          <cell r="AW128">
            <v>100</v>
          </cell>
          <cell r="AX128">
            <v>300</v>
          </cell>
          <cell r="AY128">
            <v>0</v>
          </cell>
          <cell r="AZ128">
            <v>100</v>
          </cell>
          <cell r="BC128">
            <v>23468323.733152971</v>
          </cell>
        </row>
        <row r="129">
          <cell r="B129">
            <v>5943925.6507399334</v>
          </cell>
          <cell r="C129">
            <v>5443736.9293393921</v>
          </cell>
          <cell r="D129">
            <v>753163.09671623528</v>
          </cell>
          <cell r="E129">
            <v>1537486.1940000004</v>
          </cell>
          <cell r="F129">
            <v>137844.15735988232</v>
          </cell>
          <cell r="G129">
            <v>81139.125</v>
          </cell>
          <cell r="H129">
            <v>15278.475000441786</v>
          </cell>
          <cell r="I129">
            <v>8321.417551256096</v>
          </cell>
          <cell r="J129">
            <v>888188.40462777088</v>
          </cell>
          <cell r="K129">
            <v>230000</v>
          </cell>
          <cell r="L129">
            <v>5800</v>
          </cell>
          <cell r="M129">
            <v>27173.553510705558</v>
          </cell>
          <cell r="N129">
            <v>26821.413108108238</v>
          </cell>
          <cell r="O129">
            <v>199427.8</v>
          </cell>
          <cell r="P129">
            <v>95826</v>
          </cell>
          <cell r="Q129">
            <v>5615.734364700259</v>
          </cell>
          <cell r="R129">
            <v>160000</v>
          </cell>
          <cell r="U129">
            <v>269817.5824370237</v>
          </cell>
          <cell r="W129">
            <v>409134.48178225686</v>
          </cell>
          <cell r="X129">
            <v>816086.66666666663</v>
          </cell>
          <cell r="Y129">
            <v>480000</v>
          </cell>
          <cell r="Z129">
            <v>478272.33327262086</v>
          </cell>
          <cell r="AA129">
            <v>52998</v>
          </cell>
          <cell r="AB129">
            <v>5152.085583107706</v>
          </cell>
          <cell r="AC129">
            <v>40810.599629999997</v>
          </cell>
          <cell r="AD129">
            <v>651090.52</v>
          </cell>
          <cell r="AE129">
            <v>1647612.5681408667</v>
          </cell>
          <cell r="AF129">
            <v>127436.09360000001</v>
          </cell>
          <cell r="AG129">
            <v>483003.39500000002</v>
          </cell>
          <cell r="AH129">
            <v>35106.726098738538</v>
          </cell>
          <cell r="AI129">
            <v>87626.72832483839</v>
          </cell>
          <cell r="AJ129">
            <v>16981.460050147991</v>
          </cell>
          <cell r="AK129">
            <v>81501.397316536953</v>
          </cell>
          <cell r="AL129">
            <v>75321.316038669363</v>
          </cell>
          <cell r="AM129">
            <v>175000</v>
          </cell>
          <cell r="AN129">
            <v>23585.22697436536</v>
          </cell>
          <cell r="AO129">
            <v>27640.379771057382</v>
          </cell>
          <cell r="AP129">
            <v>110198.67467764106</v>
          </cell>
          <cell r="AQ129">
            <v>12216.105</v>
          </cell>
          <cell r="AR129">
            <v>400</v>
          </cell>
          <cell r="AS129">
            <v>700</v>
          </cell>
          <cell r="AT129">
            <v>6790</v>
          </cell>
          <cell r="AU129">
            <v>0</v>
          </cell>
          <cell r="AV129">
            <v>698</v>
          </cell>
          <cell r="AW129">
            <v>0</v>
          </cell>
          <cell r="AX129">
            <v>300</v>
          </cell>
          <cell r="AY129">
            <v>0</v>
          </cell>
          <cell r="AZ129">
            <v>0</v>
          </cell>
          <cell r="BC129">
            <v>22272533.575224988</v>
          </cell>
        </row>
        <row r="130">
          <cell r="B130">
            <v>5823513.9116998082</v>
          </cell>
          <cell r="C130">
            <v>5484004.5601883726</v>
          </cell>
          <cell r="D130">
            <v>772805.87389003672</v>
          </cell>
          <cell r="E130">
            <v>1724675.6510000001</v>
          </cell>
          <cell r="F130">
            <v>133285.71074556379</v>
          </cell>
          <cell r="G130">
            <v>76495.041666666672</v>
          </cell>
          <cell r="H130">
            <v>16341.816557804028</v>
          </cell>
          <cell r="I130">
            <v>9772.9699435968178</v>
          </cell>
          <cell r="J130">
            <v>1031204.3259981445</v>
          </cell>
          <cell r="K130">
            <v>230000</v>
          </cell>
          <cell r="L130">
            <v>6000</v>
          </cell>
          <cell r="M130">
            <v>29079.346092833937</v>
          </cell>
          <cell r="N130">
            <v>28567.857876947626</v>
          </cell>
          <cell r="O130">
            <v>200664</v>
          </cell>
          <cell r="P130">
            <v>89025</v>
          </cell>
          <cell r="Q130">
            <v>5705.2196872580535</v>
          </cell>
          <cell r="R130">
            <v>170000</v>
          </cell>
          <cell r="U130">
            <v>290276.75780632527</v>
          </cell>
          <cell r="W130">
            <v>500733.63912978931</v>
          </cell>
          <cell r="X130">
            <v>925451</v>
          </cell>
          <cell r="Y130">
            <v>500000</v>
          </cell>
          <cell r="Z130">
            <v>451406.01450047531</v>
          </cell>
          <cell r="AA130">
            <v>54335</v>
          </cell>
          <cell r="AB130">
            <v>5271.0820315535275</v>
          </cell>
          <cell r="AC130">
            <v>42908.018739999992</v>
          </cell>
          <cell r="AD130">
            <v>635948.88</v>
          </cell>
          <cell r="AE130">
            <v>1727739.6886536053</v>
          </cell>
          <cell r="AF130">
            <v>169974.0944</v>
          </cell>
          <cell r="AG130">
            <v>547892.09199999995</v>
          </cell>
          <cell r="AH130">
            <v>34256.411055853947</v>
          </cell>
          <cell r="AI130">
            <v>81963.813706353729</v>
          </cell>
          <cell r="AJ130">
            <v>22388.412287853484</v>
          </cell>
          <cell r="AK130">
            <v>56775.839955655254</v>
          </cell>
          <cell r="AL130">
            <v>62623.254857814885</v>
          </cell>
          <cell r="AM130">
            <v>185000</v>
          </cell>
          <cell r="AN130">
            <v>28437.392309715291</v>
          </cell>
          <cell r="AO130">
            <v>32447.576631361386</v>
          </cell>
          <cell r="AP130">
            <v>113424.60647851836</v>
          </cell>
          <cell r="AQ130">
            <v>12316.744999999999</v>
          </cell>
          <cell r="AR130">
            <v>434</v>
          </cell>
          <cell r="AS130">
            <v>700</v>
          </cell>
          <cell r="AT130">
            <v>7591.666666666667</v>
          </cell>
          <cell r="AU130">
            <v>0</v>
          </cell>
          <cell r="AV130">
            <v>414</v>
          </cell>
          <cell r="AW130">
            <v>140</v>
          </cell>
          <cell r="AX130">
            <v>232</v>
          </cell>
          <cell r="AY130">
            <v>0</v>
          </cell>
          <cell r="AZ130">
            <v>0</v>
          </cell>
          <cell r="BC130">
            <v>22897022.581228662</v>
          </cell>
        </row>
        <row r="131">
          <cell r="B131">
            <v>5699871.174088493</v>
          </cell>
          <cell r="C131">
            <v>5029330.6131968331</v>
          </cell>
          <cell r="D131">
            <v>955729.10972414084</v>
          </cell>
          <cell r="E131">
            <v>1656475.5389999999</v>
          </cell>
          <cell r="F131">
            <v>138403.18848280224</v>
          </cell>
          <cell r="G131">
            <v>81984.649083333352</v>
          </cell>
          <cell r="H131">
            <v>14181.767932047951</v>
          </cell>
          <cell r="I131">
            <v>11298.162199094066</v>
          </cell>
          <cell r="J131">
            <v>1135826.7888733714</v>
          </cell>
          <cell r="K131">
            <v>234077.98476717601</v>
          </cell>
          <cell r="L131">
            <v>6234.5556675083981</v>
          </cell>
          <cell r="M131">
            <v>28258.320834986167</v>
          </cell>
          <cell r="N131">
            <v>26872.489596655483</v>
          </cell>
          <cell r="O131">
            <v>206692.2</v>
          </cell>
          <cell r="P131">
            <v>103427</v>
          </cell>
          <cell r="Q131">
            <v>5934.6739493282366</v>
          </cell>
          <cell r="R131">
            <v>176669.03912390946</v>
          </cell>
          <cell r="U131">
            <v>270661.49070673826</v>
          </cell>
          <cell r="W131">
            <v>507897.51363599446</v>
          </cell>
          <cell r="X131">
            <v>1079446.6666666665</v>
          </cell>
          <cell r="Y131">
            <v>520000</v>
          </cell>
          <cell r="Z131">
            <v>436625.22740923037</v>
          </cell>
          <cell r="AA131">
            <v>57072</v>
          </cell>
          <cell r="AB131">
            <v>5821.0767823229589</v>
          </cell>
          <cell r="AC131">
            <v>46809.675219999997</v>
          </cell>
          <cell r="AD131">
            <v>666232.16</v>
          </cell>
          <cell r="AE131">
            <v>1860496.7740175773</v>
          </cell>
          <cell r="AF131">
            <v>167591.0797105752</v>
          </cell>
          <cell r="AG131">
            <v>448902.8</v>
          </cell>
          <cell r="AH131">
            <v>7406.9936436336357</v>
          </cell>
          <cell r="AI131">
            <v>77568.871864895773</v>
          </cell>
          <cell r="AJ131">
            <v>20419.808747142008</v>
          </cell>
          <cell r="AK131">
            <v>36810.260728857334</v>
          </cell>
          <cell r="AL131">
            <v>34302.792715795411</v>
          </cell>
          <cell r="AM131">
            <v>147749.36779303156</v>
          </cell>
          <cell r="AN131">
            <v>12531.695484554919</v>
          </cell>
          <cell r="AO131">
            <v>21571.632759196335</v>
          </cell>
          <cell r="AP131">
            <v>116550.06451416179</v>
          </cell>
          <cell r="AQ131">
            <v>12623.197499999998</v>
          </cell>
          <cell r="AR131">
            <v>472</v>
          </cell>
          <cell r="AS131">
            <v>700</v>
          </cell>
          <cell r="AT131">
            <v>8683.3333333333321</v>
          </cell>
          <cell r="AU131">
            <v>0</v>
          </cell>
          <cell r="AV131">
            <v>391</v>
          </cell>
          <cell r="AW131">
            <v>107</v>
          </cell>
          <cell r="AX131">
            <v>276</v>
          </cell>
          <cell r="AY131">
            <v>0</v>
          </cell>
          <cell r="AZ131">
            <v>0</v>
          </cell>
          <cell r="BC131">
            <v>22544416.266457569</v>
          </cell>
        </row>
        <row r="132">
          <cell r="B132">
            <v>5473061.540352094</v>
          </cell>
          <cell r="C132">
            <v>4891679.1483941516</v>
          </cell>
          <cell r="D132">
            <v>1004124.5454001507</v>
          </cell>
          <cell r="E132">
            <v>1710894.0726666669</v>
          </cell>
          <cell r="F132">
            <v>143507.32876695512</v>
          </cell>
          <cell r="G132">
            <v>100962.21891666668</v>
          </cell>
          <cell r="H132">
            <v>16441.072686463278</v>
          </cell>
          <cell r="I132">
            <v>13401.904979274759</v>
          </cell>
          <cell r="J132">
            <v>1338549.3103427168</v>
          </cell>
          <cell r="K132">
            <v>232784.67796698061</v>
          </cell>
          <cell r="L132">
            <v>6596.5025168141756</v>
          </cell>
          <cell r="M132">
            <v>32420.10963203627</v>
          </cell>
          <cell r="N132">
            <v>29699.108301997909</v>
          </cell>
          <cell r="O132">
            <v>219403.1</v>
          </cell>
          <cell r="P132">
            <v>117421</v>
          </cell>
          <cell r="Q132">
            <v>6336.1781080973797</v>
          </cell>
          <cell r="R132">
            <v>158148.07973100024</v>
          </cell>
          <cell r="U132">
            <v>317243.76052825799</v>
          </cell>
          <cell r="W132">
            <v>506503.86372066097</v>
          </cell>
          <cell r="X132">
            <v>1257400.6666666667</v>
          </cell>
          <cell r="Y132">
            <v>540000</v>
          </cell>
          <cell r="Z132">
            <v>510427.47894673742</v>
          </cell>
          <cell r="AA132">
            <v>60931</v>
          </cell>
          <cell r="AB132">
            <v>6824.4488537357884</v>
          </cell>
          <cell r="AC132">
            <v>46320.974549999999</v>
          </cell>
          <cell r="AD132">
            <v>704086.26</v>
          </cell>
          <cell r="AE132">
            <v>1907260.3601180115</v>
          </cell>
          <cell r="AF132">
            <v>168665.97429178192</v>
          </cell>
          <cell r="AG132">
            <v>475790.26800000004</v>
          </cell>
          <cell r="AH132">
            <v>7620.7358951136566</v>
          </cell>
          <cell r="AI132">
            <v>76203.437559606755</v>
          </cell>
          <cell r="AJ132">
            <v>23570.094169679545</v>
          </cell>
          <cell r="AK132">
            <v>29337.116358362211</v>
          </cell>
          <cell r="AL132">
            <v>23395.884069018888</v>
          </cell>
          <cell r="AM132">
            <v>176778.90842711696</v>
          </cell>
          <cell r="AN132">
            <v>20158.811263230295</v>
          </cell>
          <cell r="AO132">
            <v>24974.230960331432</v>
          </cell>
          <cell r="AP132">
            <v>119810.16216638738</v>
          </cell>
          <cell r="AQ132">
            <v>12919.567500000001</v>
          </cell>
          <cell r="AR132">
            <v>408</v>
          </cell>
          <cell r="AS132">
            <v>700</v>
          </cell>
          <cell r="AT132">
            <v>7722.3833333333341</v>
          </cell>
          <cell r="AU132">
            <v>0</v>
          </cell>
          <cell r="AV132">
            <v>444</v>
          </cell>
          <cell r="AW132">
            <v>97</v>
          </cell>
          <cell r="AX132">
            <v>241</v>
          </cell>
          <cell r="AY132">
            <v>0</v>
          </cell>
          <cell r="AZ132">
            <v>0</v>
          </cell>
          <cell r="BC132">
            <v>22840705.41231693</v>
          </cell>
        </row>
        <row r="133">
          <cell r="B133">
            <v>5379486.5219077328</v>
          </cell>
          <cell r="C133">
            <v>5228983.9859465826</v>
          </cell>
          <cell r="D133">
            <v>1011111.9715858481</v>
          </cell>
          <cell r="E133">
            <v>1843928.5967649573</v>
          </cell>
          <cell r="F133">
            <v>185663.97216664095</v>
          </cell>
          <cell r="G133">
            <v>118270.91100000002</v>
          </cell>
          <cell r="H133">
            <v>17830.852795947751</v>
          </cell>
          <cell r="I133">
            <v>14684.904571359255</v>
          </cell>
          <cell r="J133">
            <v>1263980.8941695977</v>
          </cell>
          <cell r="K133">
            <v>225406.35264090958</v>
          </cell>
          <cell r="L133">
            <v>6958.4073817125591</v>
          </cell>
          <cell r="M133">
            <v>38151.145083587282</v>
          </cell>
          <cell r="N133">
            <v>30573.747694508242</v>
          </cell>
          <cell r="O133">
            <v>223113.60000000001</v>
          </cell>
          <cell r="P133">
            <v>116214</v>
          </cell>
          <cell r="Q133">
            <v>6789.0102759580968</v>
          </cell>
          <cell r="R133">
            <v>182354.44211404602</v>
          </cell>
          <cell r="U133">
            <v>304576.14301487536</v>
          </cell>
          <cell r="W133">
            <v>514138.2690442059</v>
          </cell>
          <cell r="X133">
            <v>1389077.6666666667</v>
          </cell>
          <cell r="Y133">
            <v>560000</v>
          </cell>
          <cell r="Z133">
            <v>550604.13328688685</v>
          </cell>
          <cell r="AA133">
            <v>62941</v>
          </cell>
          <cell r="AB133">
            <v>7413.9929342757214</v>
          </cell>
          <cell r="AC133">
            <v>55797.669119999991</v>
          </cell>
          <cell r="AD133">
            <v>719227.9</v>
          </cell>
          <cell r="AE133">
            <v>1914023.4673086146</v>
          </cell>
          <cell r="AF133">
            <v>142215.08431552362</v>
          </cell>
          <cell r="AG133">
            <v>360185.08100000001</v>
          </cell>
          <cell r="AH133">
            <v>11790.346907148161</v>
          </cell>
          <cell r="AI133">
            <v>80235.75275188552</v>
          </cell>
          <cell r="AJ133">
            <v>29545.858777281333</v>
          </cell>
          <cell r="AK133">
            <v>30596.641117665022</v>
          </cell>
          <cell r="AL133">
            <v>25077.199449532338</v>
          </cell>
          <cell r="AM133">
            <v>173573.93694368383</v>
          </cell>
          <cell r="AN133">
            <v>27099.768753619162</v>
          </cell>
          <cell r="AO133">
            <v>25593.42581374904</v>
          </cell>
          <cell r="AP133">
            <v>123096.03517657911</v>
          </cell>
          <cell r="AQ133">
            <v>13230.922500000001</v>
          </cell>
          <cell r="AR133">
            <v>523</v>
          </cell>
          <cell r="AS133">
            <v>700</v>
          </cell>
          <cell r="AT133">
            <v>6692.916666666667</v>
          </cell>
          <cell r="AU133">
            <v>0</v>
          </cell>
          <cell r="AV133">
            <v>413</v>
          </cell>
          <cell r="AW133">
            <v>165</v>
          </cell>
          <cell r="AX133">
            <v>358</v>
          </cell>
          <cell r="AY133">
            <v>0</v>
          </cell>
          <cell r="AZ133">
            <v>0</v>
          </cell>
          <cell r="BC133">
            <v>23205837.545927837</v>
          </cell>
        </row>
        <row r="134">
          <cell r="B134">
            <v>5388799.2145057395</v>
          </cell>
          <cell r="C134">
            <v>5294794.7183735622</v>
          </cell>
          <cell r="D134">
            <v>860578.01184841339</v>
          </cell>
          <cell r="E134">
            <v>1968730.589515459</v>
          </cell>
          <cell r="F134">
            <v>218878.52979018196</v>
          </cell>
          <cell r="G134">
            <v>105361.57599999997</v>
          </cell>
          <cell r="H134">
            <v>18314.791996414762</v>
          </cell>
          <cell r="I134">
            <v>16255.656917127946</v>
          </cell>
          <cell r="J134">
            <v>1176262.1817386916</v>
          </cell>
          <cell r="K134">
            <v>222195.55428717189</v>
          </cell>
          <cell r="L134">
            <v>7476.9119554883346</v>
          </cell>
          <cell r="M134">
            <v>39519.808454024773</v>
          </cell>
          <cell r="N134">
            <v>32966.065268655024</v>
          </cell>
          <cell r="O134">
            <v>233339.34951099948</v>
          </cell>
          <cell r="P134">
            <v>117997</v>
          </cell>
          <cell r="Q134">
            <v>7472.1613750655906</v>
          </cell>
          <cell r="R134">
            <v>169206.88704809701</v>
          </cell>
          <cell r="U134">
            <v>282868.31061672617</v>
          </cell>
          <cell r="W134">
            <v>512797.4357000672</v>
          </cell>
          <cell r="X134">
            <v>1521865</v>
          </cell>
          <cell r="Y134">
            <v>580000</v>
          </cell>
          <cell r="Z134">
            <v>517670.37849267846</v>
          </cell>
          <cell r="AA134">
            <v>69601</v>
          </cell>
          <cell r="AB134">
            <v>8621.2948511088161</v>
          </cell>
          <cell r="AC134">
            <v>58891.668479999993</v>
          </cell>
          <cell r="AD134">
            <v>723013.30999999994</v>
          </cell>
          <cell r="AE134">
            <v>1814271.7660064485</v>
          </cell>
          <cell r="AF134">
            <v>146161.76585250458</v>
          </cell>
          <cell r="AG134">
            <v>468851.35000000003</v>
          </cell>
          <cell r="AH134">
            <v>8108.5390378302618</v>
          </cell>
          <cell r="AI134">
            <v>81051.927461614905</v>
          </cell>
          <cell r="AJ134">
            <v>30294.986956602017</v>
          </cell>
          <cell r="AK134">
            <v>27069.215615614583</v>
          </cell>
          <cell r="AL134">
            <v>13085.792449502109</v>
          </cell>
          <cell r="AM134">
            <v>173008.30831252644</v>
          </cell>
          <cell r="AN134">
            <v>31976.732830348039</v>
          </cell>
          <cell r="AO134">
            <v>23110.254980726106</v>
          </cell>
          <cell r="AP134">
            <v>126251.61329503088</v>
          </cell>
          <cell r="AQ134">
            <v>13604.9</v>
          </cell>
          <cell r="AR134">
            <v>463</v>
          </cell>
          <cell r="AS134">
            <v>700</v>
          </cell>
          <cell r="AT134">
            <v>6051.9666666666672</v>
          </cell>
          <cell r="AU134">
            <v>0</v>
          </cell>
          <cell r="AV134">
            <v>391</v>
          </cell>
          <cell r="AW134">
            <v>137</v>
          </cell>
          <cell r="AX134">
            <v>332</v>
          </cell>
          <cell r="AY134">
            <v>4</v>
          </cell>
          <cell r="AZ134">
            <v>0</v>
          </cell>
          <cell r="BC134">
            <v>23376294.053918254</v>
          </cell>
        </row>
        <row r="135">
          <cell r="B135">
            <v>5360317.8816224281</v>
          </cell>
          <cell r="C135">
            <v>5360700.4571725484</v>
          </cell>
          <cell r="D135">
            <v>864790.67874350469</v>
          </cell>
          <cell r="E135">
            <v>1828063.6901284857</v>
          </cell>
          <cell r="F135">
            <v>224306.44216275559</v>
          </cell>
          <cell r="G135">
            <v>113550.61600000001</v>
          </cell>
          <cell r="H135">
            <v>19424.969727271913</v>
          </cell>
          <cell r="I135">
            <v>17595.064501279452</v>
          </cell>
          <cell r="J135">
            <v>1181019.8759273428</v>
          </cell>
          <cell r="K135">
            <v>248567.12831430379</v>
          </cell>
          <cell r="L135">
            <v>7865.173025476025</v>
          </cell>
          <cell r="M135">
            <v>48382.373050724971</v>
          </cell>
          <cell r="N135">
            <v>35834.093999939505</v>
          </cell>
          <cell r="O135">
            <v>242626.11826700807</v>
          </cell>
          <cell r="P135">
            <v>136703</v>
          </cell>
          <cell r="Q135">
            <v>8535.8634897716602</v>
          </cell>
          <cell r="R135">
            <v>179412.5079752942</v>
          </cell>
          <cell r="U135">
            <v>319579.2426456766</v>
          </cell>
          <cell r="W135">
            <v>469273.69766707259</v>
          </cell>
          <cell r="X135">
            <v>1748030.6666666667</v>
          </cell>
          <cell r="Y135">
            <v>600000</v>
          </cell>
          <cell r="Z135">
            <v>517306.8822246645</v>
          </cell>
          <cell r="AA135">
            <v>79616</v>
          </cell>
          <cell r="AB135">
            <v>9844.8133592042195</v>
          </cell>
          <cell r="AC135">
            <v>63708.48702</v>
          </cell>
          <cell r="AD135">
            <v>768438.23</v>
          </cell>
          <cell r="AE135">
            <v>1899697.776392167</v>
          </cell>
          <cell r="AF135">
            <v>184109.56201709891</v>
          </cell>
          <cell r="AG135">
            <v>485525.52900000004</v>
          </cell>
          <cell r="AH135">
            <v>8381.293916546294</v>
          </cell>
          <cell r="AI135">
            <v>67193.581011718808</v>
          </cell>
          <cell r="AJ135">
            <v>39528.010917504245</v>
          </cell>
          <cell r="AK135">
            <v>27989.68288211694</v>
          </cell>
          <cell r="AL135">
            <v>30605.663411555801</v>
          </cell>
          <cell r="AM135">
            <v>194715.15045997282</v>
          </cell>
          <cell r="AN135">
            <v>32762.105405791604</v>
          </cell>
          <cell r="AO135">
            <v>23721.931494876375</v>
          </cell>
          <cell r="AP135">
            <v>129972.74565388171</v>
          </cell>
          <cell r="AQ135">
            <v>13959.174999999999</v>
          </cell>
          <cell r="AR135">
            <v>648</v>
          </cell>
          <cell r="AS135">
            <v>700</v>
          </cell>
          <cell r="AT135">
            <v>8900.9499999999989</v>
          </cell>
          <cell r="AU135">
            <v>0</v>
          </cell>
          <cell r="AV135">
            <v>319</v>
          </cell>
          <cell r="AW135">
            <v>189</v>
          </cell>
          <cell r="AX135">
            <v>355</v>
          </cell>
          <cell r="AY135">
            <v>6</v>
          </cell>
          <cell r="AZ135">
            <v>0</v>
          </cell>
          <cell r="BC135">
            <v>23914329.753872473</v>
          </cell>
        </row>
        <row r="136">
          <cell r="B136">
            <v>5401991.4420602666</v>
          </cell>
          <cell r="C136">
            <v>5621794.5504023666</v>
          </cell>
          <cell r="D136">
            <v>935783.11773127655</v>
          </cell>
          <cell r="E136">
            <v>1884620.6069196586</v>
          </cell>
          <cell r="F136">
            <v>233963.40659324039</v>
          </cell>
          <cell r="G136">
            <v>125649.95991666666</v>
          </cell>
          <cell r="H136">
            <v>19562.461747762558</v>
          </cell>
          <cell r="I136">
            <v>18650.386557557613</v>
          </cell>
          <cell r="J136">
            <v>1158625.7417755604</v>
          </cell>
          <cell r="K136">
            <v>225060.82981385043</v>
          </cell>
          <cell r="L136">
            <v>8250.0161325399895</v>
          </cell>
          <cell r="M136">
            <v>49736.124714455902</v>
          </cell>
          <cell r="N136">
            <v>38639.583085700579</v>
          </cell>
          <cell r="O136">
            <v>241715.52112146351</v>
          </cell>
          <cell r="P136">
            <v>158639</v>
          </cell>
          <cell r="Q136">
            <v>9201.4189421539504</v>
          </cell>
          <cell r="R136">
            <v>228411.34083582179</v>
          </cell>
          <cell r="U136">
            <v>326207.07921100181</v>
          </cell>
          <cell r="W136">
            <v>524621.47333188553</v>
          </cell>
          <cell r="X136">
            <v>2028293.6666666667</v>
          </cell>
          <cell r="Y136">
            <v>620000</v>
          </cell>
          <cell r="Z136">
            <v>493399.78866920434</v>
          </cell>
          <cell r="AA136">
            <v>90117</v>
          </cell>
          <cell r="AB136">
            <v>11380.34212365024</v>
          </cell>
          <cell r="AC136">
            <v>67446.489000000001</v>
          </cell>
          <cell r="AD136">
            <v>810077.74</v>
          </cell>
          <cell r="AE136">
            <v>2036890.0757542003</v>
          </cell>
          <cell r="AF136">
            <v>203012.30886822313</v>
          </cell>
          <cell r="AG136">
            <v>532729.66700000002</v>
          </cell>
          <cell r="AH136">
            <v>8673.399503912724</v>
          </cell>
          <cell r="AI136">
            <v>67658.670880587655</v>
          </cell>
          <cell r="AJ136">
            <v>34733.778078829462</v>
          </cell>
          <cell r="AK136">
            <v>47431.971702507988</v>
          </cell>
          <cell r="AL136">
            <v>31426.058757662555</v>
          </cell>
          <cell r="AM136">
            <v>197787.00403570657</v>
          </cell>
          <cell r="AN136">
            <v>14521.518334803426</v>
          </cell>
          <cell r="AO136">
            <v>27661.148691689112</v>
          </cell>
          <cell r="AP136">
            <v>133252.31842617053</v>
          </cell>
          <cell r="AQ136">
            <v>14328.435000000001</v>
          </cell>
          <cell r="AR136">
            <v>635</v>
          </cell>
          <cell r="AS136">
            <v>700</v>
          </cell>
          <cell r="AT136">
            <v>11800.083333333334</v>
          </cell>
          <cell r="AU136">
            <v>0</v>
          </cell>
          <cell r="AV136">
            <v>353</v>
          </cell>
          <cell r="AW136">
            <v>182</v>
          </cell>
          <cell r="AX136">
            <v>466</v>
          </cell>
          <cell r="AY136">
            <v>6</v>
          </cell>
          <cell r="AZ136">
            <v>0</v>
          </cell>
          <cell r="BC136">
            <v>24958520.145789534</v>
          </cell>
        </row>
        <row r="137">
          <cell r="B137">
            <v>5309864.7094483348</v>
          </cell>
          <cell r="C137">
            <v>5608638.4944558814</v>
          </cell>
          <cell r="D137">
            <v>686461.03954618133</v>
          </cell>
          <cell r="E137">
            <v>1917044.6907865771</v>
          </cell>
          <cell r="F137">
            <v>234116.13890885905</v>
          </cell>
          <cell r="G137">
            <v>127772.10016666669</v>
          </cell>
          <cell r="H137">
            <v>22800.050447980193</v>
          </cell>
          <cell r="I137">
            <v>18758.838861909648</v>
          </cell>
          <cell r="J137">
            <v>1196496.0383381508</v>
          </cell>
          <cell r="K137">
            <v>240646.37017500165</v>
          </cell>
          <cell r="L137">
            <v>8628.3779437650701</v>
          </cell>
          <cell r="M137">
            <v>57418.736788896269</v>
          </cell>
          <cell r="N137">
            <v>42578.53483998985</v>
          </cell>
          <cell r="O137">
            <v>254228.25111076765</v>
          </cell>
          <cell r="P137">
            <v>161795</v>
          </cell>
          <cell r="Q137">
            <v>10160.422785685503</v>
          </cell>
          <cell r="R137">
            <v>187125.02777357056</v>
          </cell>
          <cell r="U137">
            <v>362577.08849005186</v>
          </cell>
          <cell r="W137">
            <v>537728.21660969569</v>
          </cell>
          <cell r="X137">
            <v>2696296.666666667</v>
          </cell>
          <cell r="Y137">
            <v>640000</v>
          </cell>
          <cell r="Z137">
            <v>550260.16628479748</v>
          </cell>
          <cell r="AA137">
            <v>100182</v>
          </cell>
          <cell r="AB137">
            <v>13747.078338203259</v>
          </cell>
          <cell r="AC137">
            <v>79357.8701</v>
          </cell>
          <cell r="AD137">
            <v>893356.76</v>
          </cell>
          <cell r="AE137">
            <v>2091213.2886486808</v>
          </cell>
          <cell r="AF137">
            <v>236339.45517052291</v>
          </cell>
          <cell r="AG137">
            <v>396568.93700000003</v>
          </cell>
          <cell r="AH137">
            <v>8973.7371284448564</v>
          </cell>
          <cell r="AI137">
            <v>70906.359033062545</v>
          </cell>
          <cell r="AJ137">
            <v>32647.343364886154</v>
          </cell>
          <cell r="AK137">
            <v>75865.186384885295</v>
          </cell>
          <cell r="AL137">
            <v>19527.760724376512</v>
          </cell>
          <cell r="AM137">
            <v>210638.79510532267</v>
          </cell>
          <cell r="AN137">
            <v>17393.992919551634</v>
          </cell>
          <cell r="AO137">
            <v>28488.097991678151</v>
          </cell>
          <cell r="AP137">
            <v>136719.42016408109</v>
          </cell>
          <cell r="AQ137">
            <v>14726.4625</v>
          </cell>
          <cell r="AR137">
            <v>662</v>
          </cell>
          <cell r="AS137">
            <v>700</v>
          </cell>
          <cell r="AT137">
            <v>13256.366666666667</v>
          </cell>
          <cell r="AU137">
            <v>0</v>
          </cell>
          <cell r="AV137">
            <v>361</v>
          </cell>
          <cell r="AW137">
            <v>215</v>
          </cell>
          <cell r="AX137">
            <v>526</v>
          </cell>
          <cell r="AY137">
            <v>10</v>
          </cell>
          <cell r="AZ137">
            <v>0</v>
          </cell>
          <cell r="BC137">
            <v>25690260.678651206</v>
          </cell>
        </row>
        <row r="138">
          <cell r="B138">
            <v>5195816.2225868367</v>
          </cell>
          <cell r="C138">
            <v>5586324.1605033297</v>
          </cell>
          <cell r="D138">
            <v>987389.42003510834</v>
          </cell>
          <cell r="E138">
            <v>1905532.9040236301</v>
          </cell>
          <cell r="F138">
            <v>244044.41335927238</v>
          </cell>
          <cell r="G138">
            <v>145851.25183333337</v>
          </cell>
          <cell r="H138">
            <v>26783.060105499368</v>
          </cell>
          <cell r="I138">
            <v>20255.576777629278</v>
          </cell>
          <cell r="J138">
            <v>1237374.5537110374</v>
          </cell>
          <cell r="K138">
            <v>247087.77144498096</v>
          </cell>
          <cell r="L138">
            <v>9706.06641215536</v>
          </cell>
          <cell r="M138">
            <v>62256.671952218778</v>
          </cell>
          <cell r="N138">
            <v>47217.61445563069</v>
          </cell>
          <cell r="O138">
            <v>262889.37314999162</v>
          </cell>
          <cell r="P138">
            <v>150623</v>
          </cell>
          <cell r="Q138">
            <v>10889.071870631962</v>
          </cell>
          <cell r="R138">
            <v>162719.06247068199</v>
          </cell>
          <cell r="U138">
            <v>357116.75748897158</v>
          </cell>
          <cell r="W138">
            <v>561199.20004578214</v>
          </cell>
          <cell r="X138">
            <v>3025800</v>
          </cell>
          <cell r="Y138">
            <v>660000</v>
          </cell>
          <cell r="Z138">
            <v>584738.75051166024</v>
          </cell>
          <cell r="AA138">
            <v>110856</v>
          </cell>
          <cell r="AB138">
            <v>15922.112584395774</v>
          </cell>
          <cell r="AC138">
            <v>90479.941760000002</v>
          </cell>
          <cell r="AD138">
            <v>1010704.47</v>
          </cell>
          <cell r="AE138">
            <v>2202554.7493021879</v>
          </cell>
          <cell r="AF138">
            <v>230058.93898295847</v>
          </cell>
          <cell r="AG138">
            <v>395935.91600000003</v>
          </cell>
          <cell r="AH138">
            <v>13912.448397584632</v>
          </cell>
          <cell r="AI138">
            <v>71205.634387085942</v>
          </cell>
          <cell r="AJ138">
            <v>33461.554848189357</v>
          </cell>
          <cell r="AK138">
            <v>72184.09918701135</v>
          </cell>
          <cell r="AL138">
            <v>20100.519570436863</v>
          </cell>
          <cell r="AM138">
            <v>211880.56236024713</v>
          </cell>
          <cell r="AN138">
            <v>13895.561167371538</v>
          </cell>
          <cell r="AO138">
            <v>29325.651282544153</v>
          </cell>
          <cell r="AP138">
            <v>140292.14773128167</v>
          </cell>
          <cell r="AQ138">
            <v>15138.827499999999</v>
          </cell>
          <cell r="AR138">
            <v>923</v>
          </cell>
          <cell r="AS138">
            <v>750</v>
          </cell>
          <cell r="AT138">
            <v>13099.333333333334</v>
          </cell>
          <cell r="AU138">
            <v>0</v>
          </cell>
          <cell r="AV138">
            <v>326</v>
          </cell>
          <cell r="AW138">
            <v>119</v>
          </cell>
          <cell r="AX138">
            <v>722</v>
          </cell>
          <cell r="AY138">
            <v>13</v>
          </cell>
          <cell r="AZ138">
            <v>0</v>
          </cell>
          <cell r="BC138">
            <v>26588738.334582638</v>
          </cell>
        </row>
        <row r="139">
          <cell r="B139">
            <v>5198257.4292906923</v>
          </cell>
          <cell r="C139">
            <v>5579378.6688777367</v>
          </cell>
          <cell r="D139">
            <v>760885.5112454202</v>
          </cell>
          <cell r="E139">
            <v>1878842.6918145143</v>
          </cell>
          <cell r="F139">
            <v>254721.02110623699</v>
          </cell>
          <cell r="G139">
            <v>149490.62691666666</v>
          </cell>
          <cell r="H139">
            <v>30505.760174803123</v>
          </cell>
          <cell r="I139">
            <v>22181.282094558872</v>
          </cell>
          <cell r="J139">
            <v>1429058.0802287085</v>
          </cell>
          <cell r="K139">
            <v>317067.44087150902</v>
          </cell>
          <cell r="L139">
            <v>9646.7897040453154</v>
          </cell>
          <cell r="M139">
            <v>74452.180560890134</v>
          </cell>
          <cell r="N139">
            <v>51803.636666313607</v>
          </cell>
          <cell r="O139">
            <v>264801.70087867818</v>
          </cell>
          <cell r="P139">
            <v>187220</v>
          </cell>
          <cell r="Q139">
            <v>12237.238906893774</v>
          </cell>
          <cell r="R139">
            <v>180464.25163477493</v>
          </cell>
          <cell r="U139">
            <v>364991.47692076518</v>
          </cell>
          <cell r="W139">
            <v>552914.46492306027</v>
          </cell>
          <cell r="X139">
            <v>3377466.6666666665</v>
          </cell>
          <cell r="Y139">
            <v>680000</v>
          </cell>
          <cell r="Z139">
            <v>630682.38658232847</v>
          </cell>
          <cell r="AA139">
            <v>110489</v>
          </cell>
          <cell r="AB139">
            <v>19544.403397384285</v>
          </cell>
          <cell r="AC139">
            <v>107709.09600000001</v>
          </cell>
          <cell r="AD139">
            <v>1154550.05</v>
          </cell>
          <cell r="AE139">
            <v>2071934.7866270994</v>
          </cell>
          <cell r="AF139">
            <v>218413.95692936442</v>
          </cell>
          <cell r="AG139">
            <v>521578.77100000007</v>
          </cell>
          <cell r="AH139">
            <v>9576.3140497928798</v>
          </cell>
          <cell r="AI139">
            <v>71356.965501943079</v>
          </cell>
          <cell r="AJ139">
            <v>34318.703311285884</v>
          </cell>
          <cell r="AK139">
            <v>102236.7410293944</v>
          </cell>
          <cell r="AL139">
            <v>17841.63875291873</v>
          </cell>
          <cell r="AM139">
            <v>265732.27023493947</v>
          </cell>
          <cell r="AN139">
            <v>15709.089459199091</v>
          </cell>
          <cell r="AO139">
            <v>30133.575405664829</v>
          </cell>
          <cell r="AP139">
            <v>144117.76579960698</v>
          </cell>
          <cell r="AQ139">
            <v>15560.442499999999</v>
          </cell>
          <cell r="AR139">
            <v>1036</v>
          </cell>
          <cell r="AS139">
            <v>750</v>
          </cell>
          <cell r="AT139">
            <v>11095.333333333334</v>
          </cell>
          <cell r="AU139">
            <v>0</v>
          </cell>
          <cell r="AV139">
            <v>305</v>
          </cell>
          <cell r="AW139">
            <v>199</v>
          </cell>
          <cell r="AX139">
            <v>994</v>
          </cell>
          <cell r="AY139">
            <v>63</v>
          </cell>
          <cell r="AZ139">
            <v>0</v>
          </cell>
          <cell r="BC139">
            <v>27141464.38474917</v>
          </cell>
        </row>
        <row r="140">
          <cell r="B140">
            <v>5191183.5991064068</v>
          </cell>
          <cell r="C140">
            <v>5530552.139021934</v>
          </cell>
          <cell r="D140">
            <v>734578.97201511171</v>
          </cell>
          <cell r="E140">
            <v>2118732.8502262421</v>
          </cell>
          <cell r="F140">
            <v>256781.47096243905</v>
          </cell>
          <cell r="G140">
            <v>159780.84974999999</v>
          </cell>
          <cell r="H140">
            <v>34240.131745128325</v>
          </cell>
          <cell r="I140">
            <v>22476.873649702364</v>
          </cell>
          <cell r="J140">
            <v>1526671.8478996649</v>
          </cell>
          <cell r="K140">
            <v>250881.60024829934</v>
          </cell>
          <cell r="L140">
            <v>9780.6726205082232</v>
          </cell>
          <cell r="M140">
            <v>95038.015741238647</v>
          </cell>
          <cell r="N140">
            <v>58916.661742089709</v>
          </cell>
          <cell r="O140">
            <v>283667.0451181152</v>
          </cell>
          <cell r="P140">
            <v>224760</v>
          </cell>
          <cell r="Q140">
            <v>13005.392458250912</v>
          </cell>
          <cell r="R140">
            <v>181083.32371911415</v>
          </cell>
          <cell r="U140">
            <v>365233.79675850522</v>
          </cell>
          <cell r="W140">
            <v>554842.855461144</v>
          </cell>
          <cell r="X140">
            <v>3166051</v>
          </cell>
          <cell r="Y140">
            <v>700000</v>
          </cell>
          <cell r="Z140">
            <v>632483.87325495761</v>
          </cell>
          <cell r="AA140">
            <v>115578</v>
          </cell>
          <cell r="AB140">
            <v>22175.832480207118</v>
          </cell>
          <cell r="AC140">
            <v>117885.005</v>
          </cell>
          <cell r="AD140">
            <v>1275683.17</v>
          </cell>
          <cell r="AE140">
            <v>1952674.1847441506</v>
          </cell>
          <cell r="AF140">
            <v>264243.54482891783</v>
          </cell>
          <cell r="AG140">
            <v>636514.81499999994</v>
          </cell>
          <cell r="AH140">
            <v>14816.564425210141</v>
          </cell>
          <cell r="AI140">
            <v>68554.940485726343</v>
          </cell>
          <cell r="AJ140">
            <v>35201.993944138376</v>
          </cell>
          <cell r="AK140">
            <v>133371.93962997943</v>
          </cell>
          <cell r="AL140">
            <v>28581.111780022355</v>
          </cell>
          <cell r="AM140">
            <v>241440.02374798543</v>
          </cell>
          <cell r="AN140">
            <v>15158.517114265513</v>
          </cell>
          <cell r="AO140">
            <v>27365.20200411012</v>
          </cell>
          <cell r="AP140">
            <v>147865.66432240623</v>
          </cell>
          <cell r="AQ140">
            <v>15947.554999999998</v>
          </cell>
          <cell r="AR140">
            <v>1209</v>
          </cell>
          <cell r="AS140">
            <v>800</v>
          </cell>
          <cell r="AT140">
            <v>13713.333333333334</v>
          </cell>
          <cell r="AU140">
            <v>17</v>
          </cell>
          <cell r="AV140">
            <v>346</v>
          </cell>
          <cell r="AW140">
            <v>147</v>
          </cell>
          <cell r="AX140">
            <v>804</v>
          </cell>
          <cell r="AY140">
            <v>-3</v>
          </cell>
          <cell r="AZ140">
            <v>0</v>
          </cell>
          <cell r="BC140">
            <v>27842695.432896517</v>
          </cell>
        </row>
        <row r="141">
          <cell r="B141">
            <v>5163139.6794410087</v>
          </cell>
          <cell r="C141">
            <v>5492115.4739210242</v>
          </cell>
          <cell r="D141">
            <v>877935.11576580687</v>
          </cell>
          <cell r="E141">
            <v>2395991.6970015136</v>
          </cell>
          <cell r="F141">
            <v>263968.08964961016</v>
          </cell>
          <cell r="G141">
            <v>162188.93483333333</v>
          </cell>
          <cell r="H141">
            <v>49327.155797641499</v>
          </cell>
          <cell r="I141">
            <v>27557.292481929071</v>
          </cell>
          <cell r="J141">
            <v>1701741.9626407521</v>
          </cell>
          <cell r="K141">
            <v>265011.60893597035</v>
          </cell>
          <cell r="L141">
            <v>10791.40446445007</v>
          </cell>
          <cell r="M141">
            <v>109461.10583036867</v>
          </cell>
          <cell r="N141">
            <v>54208.876989437915</v>
          </cell>
          <cell r="O141">
            <v>298960.52883215167</v>
          </cell>
          <cell r="P141">
            <v>309122</v>
          </cell>
          <cell r="Q141">
            <v>14091.589964262492</v>
          </cell>
          <cell r="R141">
            <v>216307.58928032717</v>
          </cell>
          <cell r="U141">
            <v>368325.90226287785</v>
          </cell>
          <cell r="W141">
            <v>687986.37525500485</v>
          </cell>
          <cell r="X141">
            <v>3122911</v>
          </cell>
          <cell r="Y141">
            <v>720000</v>
          </cell>
          <cell r="Z141">
            <v>640269.61618253239</v>
          </cell>
          <cell r="AA141">
            <v>130015</v>
          </cell>
          <cell r="AB141">
            <v>26028.956196994983</v>
          </cell>
          <cell r="AC141">
            <v>126784.39</v>
          </cell>
          <cell r="AD141">
            <v>1313537.27</v>
          </cell>
          <cell r="AE141">
            <v>1814684.6595705731</v>
          </cell>
          <cell r="AF141">
            <v>272219.14655065007</v>
          </cell>
          <cell r="AG141">
            <v>540346.75560000003</v>
          </cell>
          <cell r="AH141">
            <v>10181.63505131971</v>
          </cell>
          <cell r="AI141">
            <v>69388.945576820799</v>
          </cell>
          <cell r="AJ141">
            <v>32805.162171394659</v>
          </cell>
          <cell r="AK141">
            <v>72016.507405651471</v>
          </cell>
          <cell r="AL141">
            <v>26344.728498404715</v>
          </cell>
          <cell r="AM141">
            <v>264469.45470256184</v>
          </cell>
          <cell r="AN141">
            <v>16101.233699794906</v>
          </cell>
          <cell r="AO141">
            <v>24451.909250809374</v>
          </cell>
          <cell r="AP141">
            <v>152212.41411777609</v>
          </cell>
          <cell r="AQ141">
            <v>16315.89</v>
          </cell>
          <cell r="AR141">
            <v>1595</v>
          </cell>
          <cell r="AS141">
            <v>800</v>
          </cell>
          <cell r="AT141">
            <v>17204.333333333332</v>
          </cell>
          <cell r="AU141">
            <v>24</v>
          </cell>
          <cell r="AV141">
            <v>497</v>
          </cell>
          <cell r="AW141">
            <v>140</v>
          </cell>
          <cell r="AX141">
            <v>1097</v>
          </cell>
          <cell r="AY141">
            <v>72</v>
          </cell>
          <cell r="AZ141">
            <v>0</v>
          </cell>
          <cell r="BC141">
            <v>28431386.980904173</v>
          </cell>
        </row>
        <row r="142">
          <cell r="B142">
            <v>5125818.6337958416</v>
          </cell>
          <cell r="C142">
            <v>5530512.2773872865</v>
          </cell>
          <cell r="D142">
            <v>848743.95424871147</v>
          </cell>
          <cell r="E142">
            <v>2486987.3657486523</v>
          </cell>
          <cell r="F142">
            <v>256011.65016054991</v>
          </cell>
          <cell r="G142">
            <v>167152.36366666664</v>
          </cell>
          <cell r="H142">
            <v>44790.267503005904</v>
          </cell>
          <cell r="I142">
            <v>35156.713991282741</v>
          </cell>
          <cell r="J142">
            <v>1573123.149278444</v>
          </cell>
          <cell r="K142">
            <v>295453.41922958189</v>
          </cell>
          <cell r="L142">
            <v>12204.760877125096</v>
          </cell>
          <cell r="M142">
            <v>128421.27879887182</v>
          </cell>
          <cell r="N142">
            <v>57639.104566873466</v>
          </cell>
          <cell r="O142">
            <v>296348.68555451621</v>
          </cell>
          <cell r="P142">
            <v>283760</v>
          </cell>
          <cell r="Q142">
            <v>15423.563422106523</v>
          </cell>
          <cell r="R142">
            <v>207891.98811194833</v>
          </cell>
          <cell r="U142">
            <v>332810.85780317214</v>
          </cell>
          <cell r="W142">
            <v>690365.73261723737</v>
          </cell>
          <cell r="X142">
            <v>3169121</v>
          </cell>
          <cell r="Y142">
            <v>740000</v>
          </cell>
          <cell r="Z142">
            <v>673285.62614241277</v>
          </cell>
          <cell r="AA142">
            <v>148075</v>
          </cell>
          <cell r="AB142">
            <v>27990.770222328068</v>
          </cell>
          <cell r="AC142">
            <v>134960.73000000001</v>
          </cell>
          <cell r="AD142">
            <v>1321108.0899999999</v>
          </cell>
          <cell r="AE142">
            <v>1960647.9964802854</v>
          </cell>
          <cell r="AF142">
            <v>239072.33850118128</v>
          </cell>
          <cell r="AG142">
            <v>461772.65290000004</v>
          </cell>
          <cell r="AH142">
            <v>10498.261496441777</v>
          </cell>
          <cell r="AI142">
            <v>68620.969636326699</v>
          </cell>
          <cell r="AJ142">
            <v>33616.129361678919</v>
          </cell>
          <cell r="AK142">
            <v>77691.162780555824</v>
          </cell>
          <cell r="AL142">
            <v>30172.69979690748</v>
          </cell>
          <cell r="AM142">
            <v>286205.78030620544</v>
          </cell>
          <cell r="AN142">
            <v>16067.398712108259</v>
          </cell>
          <cell r="AO142">
            <v>21318.617227141018</v>
          </cell>
          <cell r="AP142">
            <v>156323.77379473022</v>
          </cell>
          <cell r="AQ142">
            <v>16656.474999999999</v>
          </cell>
          <cell r="AR142">
            <v>1314</v>
          </cell>
          <cell r="AS142">
            <v>850</v>
          </cell>
          <cell r="AT142">
            <v>37662.333333333336</v>
          </cell>
          <cell r="AU142">
            <v>19</v>
          </cell>
          <cell r="AV142">
            <v>541</v>
          </cell>
          <cell r="AW142">
            <v>175</v>
          </cell>
          <cell r="AX142">
            <v>1306</v>
          </cell>
          <cell r="AY142">
            <v>106</v>
          </cell>
          <cell r="AZ142">
            <v>0</v>
          </cell>
          <cell r="BC142">
            <v>27909238.205449704</v>
          </cell>
        </row>
        <row r="143">
          <cell r="B143">
            <v>5135424.1124059167</v>
          </cell>
          <cell r="C143">
            <v>5304738.4232319938</v>
          </cell>
          <cell r="D143">
            <v>962923.26997965621</v>
          </cell>
          <cell r="E143">
            <v>2484478.9858827828</v>
          </cell>
          <cell r="F143">
            <v>251885.72569472197</v>
          </cell>
          <cell r="G143">
            <v>181548.02100000004</v>
          </cell>
          <cell r="H143">
            <v>53211.369373723668</v>
          </cell>
          <cell r="I143">
            <v>30313.951817530029</v>
          </cell>
          <cell r="J143">
            <v>1822870.6945131521</v>
          </cell>
          <cell r="K143">
            <v>326532.61241503421</v>
          </cell>
          <cell r="L143">
            <v>13329.561821985444</v>
          </cell>
          <cell r="M143">
            <v>128593.46304081615</v>
          </cell>
          <cell r="N143">
            <v>62269.888315473239</v>
          </cell>
          <cell r="O143">
            <v>280249.7125327909</v>
          </cell>
          <cell r="P143">
            <v>253902</v>
          </cell>
          <cell r="Q143">
            <v>16130.892815459223</v>
          </cell>
          <cell r="R143">
            <v>187607.05304431811</v>
          </cell>
          <cell r="U143">
            <v>330798.62976993428</v>
          </cell>
          <cell r="W143">
            <v>642329.32934603817</v>
          </cell>
          <cell r="X143">
            <v>3653289.6666666665</v>
          </cell>
          <cell r="Y143">
            <v>754149.36557152914</v>
          </cell>
          <cell r="Z143">
            <v>757297.3254515765</v>
          </cell>
          <cell r="AA143">
            <v>168017</v>
          </cell>
          <cell r="AB143">
            <v>27102.581480673274</v>
          </cell>
          <cell r="AC143">
            <v>144825.408</v>
          </cell>
          <cell r="AD143">
            <v>1393030.8800000001</v>
          </cell>
          <cell r="AE143">
            <v>2156130.1641404191</v>
          </cell>
          <cell r="AF143">
            <v>236029.12730633438</v>
          </cell>
          <cell r="AG143">
            <v>455503.1</v>
          </cell>
          <cell r="AH143">
            <v>10832.092539603967</v>
          </cell>
          <cell r="AI143">
            <v>68545.064604809886</v>
          </cell>
          <cell r="AJ143">
            <v>57576.182005916351</v>
          </cell>
          <cell r="AK143">
            <v>74514.783124816648</v>
          </cell>
          <cell r="AL143">
            <v>30260.588036220495</v>
          </cell>
          <cell r="AM143">
            <v>270104.14265369304</v>
          </cell>
          <cell r="AN143">
            <v>17943.491378687242</v>
          </cell>
          <cell r="AO143">
            <v>21960.373934899864</v>
          </cell>
          <cell r="AP143">
            <v>160266.84405565701</v>
          </cell>
          <cell r="AQ143">
            <v>16953.307500000003</v>
          </cell>
          <cell r="AR143">
            <v>1232</v>
          </cell>
          <cell r="AS143">
            <v>850</v>
          </cell>
          <cell r="AT143">
            <v>24954.666666666664</v>
          </cell>
          <cell r="AU143">
            <v>23</v>
          </cell>
          <cell r="AV143">
            <v>398</v>
          </cell>
          <cell r="AW143">
            <v>258</v>
          </cell>
          <cell r="AX143">
            <v>1260</v>
          </cell>
          <cell r="AY143">
            <v>8</v>
          </cell>
          <cell r="AZ143">
            <v>0</v>
          </cell>
          <cell r="BC143">
            <v>28543681.135387097</v>
          </cell>
        </row>
        <row r="144">
          <cell r="B144">
            <v>5033003.4029441262</v>
          </cell>
          <cell r="C144">
            <v>5022151.9969189353</v>
          </cell>
          <cell r="D144">
            <v>832878.22226126317</v>
          </cell>
          <cell r="E144">
            <v>2350686.7375818915</v>
          </cell>
          <cell r="F144">
            <v>262896.75278486015</v>
          </cell>
          <cell r="G144">
            <v>169050.06725000002</v>
          </cell>
          <cell r="H144">
            <v>58107.895819470359</v>
          </cell>
          <cell r="I144">
            <v>28427.419633445239</v>
          </cell>
          <cell r="J144">
            <v>1839837.8668306198</v>
          </cell>
          <cell r="K144">
            <v>291590.37814461108</v>
          </cell>
          <cell r="L144">
            <v>15734.031647507029</v>
          </cell>
          <cell r="M144">
            <v>143621.85772377311</v>
          </cell>
          <cell r="N144">
            <v>64238.989849592304</v>
          </cell>
          <cell r="O144">
            <v>272610.51510216715</v>
          </cell>
          <cell r="P144">
            <v>259870</v>
          </cell>
          <cell r="Q144">
            <v>15997.908857475688</v>
          </cell>
          <cell r="R144">
            <v>213875.79731505795</v>
          </cell>
          <cell r="U144">
            <v>343951.15467513038</v>
          </cell>
          <cell r="W144">
            <v>591419.06876700372</v>
          </cell>
          <cell r="X144">
            <v>3696403.3333333335</v>
          </cell>
          <cell r="Y144">
            <v>760000</v>
          </cell>
          <cell r="Z144">
            <v>804615.10106886749</v>
          </cell>
          <cell r="AA144">
            <v>180087</v>
          </cell>
          <cell r="AB144">
            <v>31069.154253923585</v>
          </cell>
          <cell r="AC144">
            <v>154509.97500000001</v>
          </cell>
          <cell r="AD144">
            <v>1423314.16</v>
          </cell>
          <cell r="AE144">
            <v>2214350.5678301761</v>
          </cell>
          <cell r="AF144">
            <v>254347.65020290192</v>
          </cell>
          <cell r="AG144">
            <v>503568.7</v>
          </cell>
          <cell r="AH144">
            <v>11148.03067831159</v>
          </cell>
          <cell r="AI144">
            <v>68538.481598466766</v>
          </cell>
          <cell r="AJ144">
            <v>56178.874311105028</v>
          </cell>
          <cell r="AK144">
            <v>72358.890572680713</v>
          </cell>
          <cell r="AL144">
            <v>31154.094065313926</v>
          </cell>
          <cell r="AM144">
            <v>262830.97758116375</v>
          </cell>
          <cell r="AN144">
            <v>22434.18593001171</v>
          </cell>
          <cell r="AO144">
            <v>14324.799836080088</v>
          </cell>
          <cell r="AP144">
            <v>164544.11464425566</v>
          </cell>
          <cell r="AQ144">
            <v>17217.672500000001</v>
          </cell>
          <cell r="AR144">
            <v>1758</v>
          </cell>
          <cell r="AS144">
            <v>900</v>
          </cell>
          <cell r="AT144">
            <v>32522.333333333336</v>
          </cell>
          <cell r="AU144">
            <v>17</v>
          </cell>
          <cell r="AV144">
            <v>406</v>
          </cell>
          <cell r="AW144">
            <v>331</v>
          </cell>
          <cell r="AX144">
            <v>1493</v>
          </cell>
          <cell r="AY144">
            <v>21</v>
          </cell>
          <cell r="AZ144">
            <v>0</v>
          </cell>
          <cell r="BC144">
            <v>28149549.872557454</v>
          </cell>
        </row>
        <row r="145">
          <cell r="B145">
            <v>5093975.4135705894</v>
          </cell>
          <cell r="C145">
            <v>4810064.9448395343</v>
          </cell>
          <cell r="D145">
            <v>619601.78674800857</v>
          </cell>
          <cell r="E145">
            <v>2183769.1306421021</v>
          </cell>
          <cell r="F145">
            <v>259912.14457479343</v>
          </cell>
          <cell r="G145">
            <v>183889.85983333338</v>
          </cell>
          <cell r="H145">
            <v>54554.076639330371</v>
          </cell>
          <cell r="I145">
            <v>27389.501019971485</v>
          </cell>
          <cell r="J145">
            <v>1818725.6120790315</v>
          </cell>
          <cell r="K145">
            <v>358097.07446033269</v>
          </cell>
          <cell r="L145">
            <v>16353.055711824954</v>
          </cell>
          <cell r="M145">
            <v>148256.27292132197</v>
          </cell>
          <cell r="N145">
            <v>71753.295782039102</v>
          </cell>
          <cell r="O145">
            <v>280174.88863966573</v>
          </cell>
          <cell r="P145">
            <v>302935</v>
          </cell>
          <cell r="Q145">
            <v>16322.094853440913</v>
          </cell>
          <cell r="R145">
            <v>189258.43708411223</v>
          </cell>
          <cell r="U145">
            <v>332471.66246335715</v>
          </cell>
          <cell r="W145">
            <v>596857.48897203966</v>
          </cell>
          <cell r="X145">
            <v>3692652.3333333335</v>
          </cell>
          <cell r="Y145">
            <v>770000</v>
          </cell>
          <cell r="Z145">
            <v>858086.1162342357</v>
          </cell>
          <cell r="AA145">
            <v>191078</v>
          </cell>
          <cell r="AB145">
            <v>30109.945332264317</v>
          </cell>
          <cell r="AC145">
            <v>172285.93600000002</v>
          </cell>
          <cell r="AD145">
            <v>1517949.41</v>
          </cell>
          <cell r="AE145">
            <v>2350736.9039607733</v>
          </cell>
          <cell r="AF145">
            <v>285188.36679603998</v>
          </cell>
          <cell r="AG145">
            <v>571265.47100000002</v>
          </cell>
          <cell r="AH145">
            <v>11506.668358153651</v>
          </cell>
          <cell r="AI145">
            <v>68915.292492970155</v>
          </cell>
          <cell r="AJ145">
            <v>57698.826002999413</v>
          </cell>
          <cell r="AK145">
            <v>51076.351809131826</v>
          </cell>
          <cell r="AL145">
            <v>32074.69281315821</v>
          </cell>
          <cell r="AM145">
            <v>244598.69368715282</v>
          </cell>
          <cell r="AN145">
            <v>23150.122457310874</v>
          </cell>
          <cell r="AO145">
            <v>14675.2316401998</v>
          </cell>
          <cell r="AP145">
            <v>169063.16811342532</v>
          </cell>
          <cell r="AQ145">
            <v>17453.9175</v>
          </cell>
          <cell r="AR145">
            <v>1899</v>
          </cell>
          <cell r="AS145">
            <v>900</v>
          </cell>
          <cell r="AT145">
            <v>39662</v>
          </cell>
          <cell r="AU145">
            <v>130</v>
          </cell>
          <cell r="AV145">
            <v>480</v>
          </cell>
          <cell r="AW145">
            <v>410</v>
          </cell>
          <cell r="AX145">
            <v>1789</v>
          </cell>
          <cell r="AY145">
            <v>0</v>
          </cell>
          <cell r="AZ145">
            <v>0</v>
          </cell>
          <cell r="BC145">
            <v>28037151.429965794</v>
          </cell>
        </row>
        <row r="146">
          <cell r="B146">
            <v>4829937.0983152445</v>
          </cell>
          <cell r="C146">
            <v>4700961.3271576073</v>
          </cell>
          <cell r="D146">
            <v>642963.03757220681</v>
          </cell>
          <cell r="E146">
            <v>2382853.2499915832</v>
          </cell>
          <cell r="F146">
            <v>251684.14592845528</v>
          </cell>
          <cell r="G146">
            <v>181077.03066666672</v>
          </cell>
          <cell r="H146">
            <v>56981.047140888717</v>
          </cell>
          <cell r="I146">
            <v>28820.472587530039</v>
          </cell>
          <cell r="J146">
            <v>1844464.740625594</v>
          </cell>
          <cell r="K146">
            <v>349388.61052421981</v>
          </cell>
          <cell r="L146">
            <v>15863.951981007154</v>
          </cell>
          <cell r="M146">
            <v>155685.2236516157</v>
          </cell>
          <cell r="N146">
            <v>68867.539315836868</v>
          </cell>
          <cell r="O146">
            <v>286999.07750772912</v>
          </cell>
          <cell r="P146">
            <v>306849</v>
          </cell>
          <cell r="Q146">
            <v>14313.910037436164</v>
          </cell>
          <cell r="R146">
            <v>210538.14966621975</v>
          </cell>
          <cell r="U146">
            <v>331236.95515559713</v>
          </cell>
          <cell r="W146">
            <v>662527.10779769858</v>
          </cell>
          <cell r="X146">
            <v>3466338.6666666665</v>
          </cell>
          <cell r="Y146">
            <v>780000</v>
          </cell>
          <cell r="Z146">
            <v>883199.23168951913</v>
          </cell>
          <cell r="AA146">
            <v>202181</v>
          </cell>
          <cell r="AB146">
            <v>37006.960318022473</v>
          </cell>
          <cell r="AC146">
            <v>197578.386</v>
          </cell>
          <cell r="AD146">
            <v>1646653.35</v>
          </cell>
          <cell r="AE146">
            <v>2220233.3312770934</v>
          </cell>
          <cell r="AF146">
            <v>311899.54517743801</v>
          </cell>
          <cell r="AG146">
            <v>549883.87639999995</v>
          </cell>
          <cell r="AH146">
            <v>11890.684294485229</v>
          </cell>
          <cell r="AI146">
            <v>69240.102753924235</v>
          </cell>
          <cell r="AJ146">
            <v>59231.831745670774</v>
          </cell>
          <cell r="AK146">
            <v>45690.421617309039</v>
          </cell>
          <cell r="AL146">
            <v>31291.169359881143</v>
          </cell>
          <cell r="AM146">
            <v>245627.6722352503</v>
          </cell>
          <cell r="AN146">
            <v>19703.210209323912</v>
          </cell>
          <cell r="AO146">
            <v>19327.342422201265</v>
          </cell>
          <cell r="AP146">
            <v>173714.1170233376</v>
          </cell>
          <cell r="AQ146">
            <v>17689.052499999998</v>
          </cell>
          <cell r="AR146">
            <v>2209</v>
          </cell>
          <cell r="AS146">
            <v>950</v>
          </cell>
          <cell r="AT146">
            <v>37888.666666666672</v>
          </cell>
          <cell r="AU146">
            <v>240</v>
          </cell>
          <cell r="AV146">
            <v>590</v>
          </cell>
          <cell r="AW146">
            <v>465</v>
          </cell>
          <cell r="AX146">
            <v>1728</v>
          </cell>
          <cell r="AY146">
            <v>157</v>
          </cell>
          <cell r="AZ146">
            <v>0</v>
          </cell>
          <cell r="BC146">
            <v>28304107.852353238</v>
          </cell>
        </row>
        <row r="147">
          <cell r="B147">
            <v>4676468.4426256297</v>
          </cell>
          <cell r="C147">
            <v>4663709.4850771958</v>
          </cell>
          <cell r="D147">
            <v>667836.81571437314</v>
          </cell>
          <cell r="E147">
            <v>2236039.2397672036</v>
          </cell>
          <cell r="F147">
            <v>258073.69443356234</v>
          </cell>
          <cell r="G147">
            <v>204651.45508333333</v>
          </cell>
          <cell r="H147">
            <v>65139.394090904774</v>
          </cell>
          <cell r="I147">
            <v>28683.531512839523</v>
          </cell>
          <cell r="J147">
            <v>1884972.2474389027</v>
          </cell>
          <cell r="K147">
            <v>377191.57244731858</v>
          </cell>
          <cell r="L147">
            <v>15985.087756701319</v>
          </cell>
          <cell r="M147">
            <v>153577.62848238612</v>
          </cell>
          <cell r="N147">
            <v>71452.941306542372</v>
          </cell>
          <cell r="O147">
            <v>289968.44941687636</v>
          </cell>
          <cell r="P147">
            <v>388031</v>
          </cell>
          <cell r="Q147">
            <v>18441.076577846361</v>
          </cell>
          <cell r="R147">
            <v>181123.18428954782</v>
          </cell>
          <cell r="U147">
            <v>333501.58225459728</v>
          </cell>
          <cell r="W147">
            <v>714857.82492230018</v>
          </cell>
          <cell r="X147">
            <v>3501947.6666666665</v>
          </cell>
          <cell r="Y147">
            <v>790000</v>
          </cell>
          <cell r="Z147">
            <v>870395.83984676434</v>
          </cell>
          <cell r="AA147">
            <v>236257</v>
          </cell>
          <cell r="AB147">
            <v>36000.907796970954</v>
          </cell>
          <cell r="AC147">
            <v>204168.72900000002</v>
          </cell>
          <cell r="AD147">
            <v>1680722.0399999998</v>
          </cell>
          <cell r="AE147">
            <v>2116064.0831789877</v>
          </cell>
          <cell r="AF147">
            <v>321602.19226052688</v>
          </cell>
          <cell r="AG147">
            <v>511233.43650000001</v>
          </cell>
          <cell r="AH147">
            <v>12275.32263153066</v>
          </cell>
          <cell r="AI147">
            <v>69700.4582491607</v>
          </cell>
          <cell r="AJ147">
            <v>60769.956762684094</v>
          </cell>
          <cell r="AK147">
            <v>21166.259270824343</v>
          </cell>
          <cell r="AL147">
            <v>22369.893657256162</v>
          </cell>
          <cell r="AM147">
            <v>241111.82969093346</v>
          </cell>
          <cell r="AN147">
            <v>14545.359674793755</v>
          </cell>
          <cell r="AO147">
            <v>24186.607919880687</v>
          </cell>
          <cell r="AP147">
            <v>178740.57113917652</v>
          </cell>
          <cell r="AQ147">
            <v>25749</v>
          </cell>
          <cell r="AR147">
            <v>2728</v>
          </cell>
          <cell r="AS147">
            <v>950</v>
          </cell>
          <cell r="AT147">
            <v>46791.333333333328</v>
          </cell>
          <cell r="AU147">
            <v>478</v>
          </cell>
          <cell r="AV147">
            <v>663</v>
          </cell>
          <cell r="AW147">
            <v>629</v>
          </cell>
          <cell r="AX147">
            <v>1709</v>
          </cell>
          <cell r="AY147">
            <v>144</v>
          </cell>
          <cell r="AZ147">
            <v>0</v>
          </cell>
          <cell r="BC147">
            <v>28143875.196806841</v>
          </cell>
        </row>
        <row r="148">
          <cell r="B148">
            <v>4607817.9506229591</v>
          </cell>
          <cell r="C148">
            <v>4827515.6006890982</v>
          </cell>
          <cell r="D148">
            <v>698494.47823560191</v>
          </cell>
          <cell r="E148">
            <v>2242492.0154706999</v>
          </cell>
          <cell r="F148">
            <v>254990.78407079584</v>
          </cell>
          <cell r="G148">
            <v>206431.57891666674</v>
          </cell>
          <cell r="H148">
            <v>65915.13424104343</v>
          </cell>
          <cell r="I148">
            <v>29519.529524885984</v>
          </cell>
          <cell r="J148">
            <v>1991300.7541531494</v>
          </cell>
          <cell r="K148">
            <v>397261.28098274331</v>
          </cell>
          <cell r="L148">
            <v>12228.908793727658</v>
          </cell>
          <cell r="M148">
            <v>208240.4130118243</v>
          </cell>
          <cell r="N148">
            <v>72386.60296701311</v>
          </cell>
          <cell r="O148">
            <v>302649.38760142814</v>
          </cell>
          <cell r="P148">
            <v>334164</v>
          </cell>
          <cell r="Q148">
            <v>21910.292277853845</v>
          </cell>
          <cell r="R148">
            <v>178485.14697654729</v>
          </cell>
          <cell r="U148">
            <v>372525.42068560689</v>
          </cell>
          <cell r="W148">
            <v>585904.86895062751</v>
          </cell>
          <cell r="X148">
            <v>3691849.6666666665</v>
          </cell>
          <cell r="Y148">
            <v>798800.44379196456</v>
          </cell>
          <cell r="Z148">
            <v>900122.68675270083</v>
          </cell>
          <cell r="AA148">
            <v>252401</v>
          </cell>
          <cell r="AB148">
            <v>42702.843436235911</v>
          </cell>
          <cell r="AC148">
            <v>220847.834</v>
          </cell>
          <cell r="AD148">
            <v>1816996.7999999998</v>
          </cell>
          <cell r="AE148">
            <v>2182797.9940730832</v>
          </cell>
          <cell r="AF148">
            <v>287509.71673077828</v>
          </cell>
          <cell r="AG148">
            <v>572181.91200000001</v>
          </cell>
          <cell r="AH148">
            <v>18972.665552877399</v>
          </cell>
          <cell r="AI148">
            <v>66537.282754747517</v>
          </cell>
          <cell r="AJ148">
            <v>119451.24596874896</v>
          </cell>
          <cell r="AK148">
            <v>15998.184846953729</v>
          </cell>
          <cell r="AL148">
            <v>22998.736433420883</v>
          </cell>
          <cell r="AM148">
            <v>230824.04257274425</v>
          </cell>
          <cell r="AN148">
            <v>18460.81056490853</v>
          </cell>
          <cell r="AO148">
            <v>24751.892305028814</v>
          </cell>
          <cell r="AP148">
            <v>183626.78205527714</v>
          </cell>
          <cell r="AQ148">
            <v>44675.666666666664</v>
          </cell>
          <cell r="AR148">
            <v>2544</v>
          </cell>
          <cell r="AS148">
            <v>1000</v>
          </cell>
          <cell r="AT148">
            <v>53698</v>
          </cell>
          <cell r="AU148">
            <v>169</v>
          </cell>
          <cell r="AV148">
            <v>608</v>
          </cell>
          <cell r="AW148">
            <v>559</v>
          </cell>
          <cell r="AX148">
            <v>1839</v>
          </cell>
          <cell r="AY148">
            <v>129</v>
          </cell>
          <cell r="AZ148">
            <v>0</v>
          </cell>
          <cell r="BC148">
            <v>28875405.481097572</v>
          </cell>
        </row>
        <row r="149">
          <cell r="B149">
            <v>4533514.2563904896</v>
          </cell>
          <cell r="C149">
            <v>4489833.9923031693</v>
          </cell>
          <cell r="D149">
            <v>765501.90751423035</v>
          </cell>
          <cell r="E149">
            <v>2057257.0636022454</v>
          </cell>
          <cell r="F149">
            <v>252211.03923204725</v>
          </cell>
          <cell r="G149">
            <v>209632.6209166667</v>
          </cell>
          <cell r="H149">
            <v>75465.688201194527</v>
          </cell>
          <cell r="I149">
            <v>34166.968842474678</v>
          </cell>
          <cell r="J149">
            <v>1936828.1663528038</v>
          </cell>
          <cell r="K149">
            <v>400385.32840626274</v>
          </cell>
          <cell r="L149">
            <v>12410.242139237809</v>
          </cell>
          <cell r="M149">
            <v>214346.23207552679</v>
          </cell>
          <cell r="N149">
            <v>73887.785340956252</v>
          </cell>
          <cell r="O149">
            <v>315566.95119052683</v>
          </cell>
          <cell r="P149">
            <v>395961.33333333331</v>
          </cell>
          <cell r="Q149">
            <v>20869.548746099845</v>
          </cell>
          <cell r="R149">
            <v>204990.80558341718</v>
          </cell>
          <cell r="U149">
            <v>318369.74703949306</v>
          </cell>
          <cell r="W149">
            <v>585954.49919540237</v>
          </cell>
          <cell r="X149">
            <v>3977098</v>
          </cell>
          <cell r="Y149">
            <v>805610.61488532368</v>
          </cell>
          <cell r="Z149">
            <v>778300.56145684572</v>
          </cell>
          <cell r="AA149">
            <v>269397</v>
          </cell>
          <cell r="AB149">
            <v>46039.023536690125</v>
          </cell>
          <cell r="AC149">
            <v>228831</v>
          </cell>
          <cell r="AD149">
            <v>1915417.46</v>
          </cell>
          <cell r="AE149">
            <v>2133887.5206777607</v>
          </cell>
          <cell r="AF149">
            <v>263317.14335750841</v>
          </cell>
          <cell r="AG149">
            <v>584611.92000000004</v>
          </cell>
          <cell r="AH149">
            <v>19587.015066614193</v>
          </cell>
          <cell r="AI149">
            <v>75947.235947852678</v>
          </cell>
          <cell r="AJ149">
            <v>119539.47549617705</v>
          </cell>
          <cell r="AK149">
            <v>14795.924680210399</v>
          </cell>
          <cell r="AL149">
            <v>23571.7531510105</v>
          </cell>
          <cell r="AM149">
            <v>250525.88062028625</v>
          </cell>
          <cell r="AN149">
            <v>18432.520899324627</v>
          </cell>
          <cell r="AO149">
            <v>34788.658507342319</v>
          </cell>
          <cell r="AP149">
            <v>188477.68029896569</v>
          </cell>
          <cell r="AQ149">
            <v>77422.666666666672</v>
          </cell>
          <cell r="AR149">
            <v>3174</v>
          </cell>
          <cell r="AS149">
            <v>1100</v>
          </cell>
          <cell r="AT149">
            <v>56817.666666666672</v>
          </cell>
          <cell r="AU149">
            <v>81</v>
          </cell>
          <cell r="AV149">
            <v>852</v>
          </cell>
          <cell r="AW149">
            <v>605</v>
          </cell>
          <cell r="AX149">
            <v>1767</v>
          </cell>
          <cell r="AY149">
            <v>177</v>
          </cell>
          <cell r="AZ149">
            <v>0</v>
          </cell>
          <cell r="BC149">
            <v>27955660.33367788</v>
          </cell>
        </row>
        <row r="150">
          <cell r="B150">
            <v>4504751.5736715542</v>
          </cell>
          <cell r="C150">
            <v>4281763.1625374472</v>
          </cell>
          <cell r="D150">
            <v>866665.81985886884</v>
          </cell>
          <cell r="E150">
            <v>1992954.6213490451</v>
          </cell>
          <cell r="F150">
            <v>254185.15107633156</v>
          </cell>
          <cell r="G150">
            <v>216300.17691666668</v>
          </cell>
          <cell r="H150">
            <v>81691.012149585789</v>
          </cell>
          <cell r="I150">
            <v>31237.588021937998</v>
          </cell>
          <cell r="J150">
            <v>1949794.6044973801</v>
          </cell>
          <cell r="K150">
            <v>316184.07202558132</v>
          </cell>
          <cell r="L150">
            <v>11938.891638364419</v>
          </cell>
          <cell r="M150">
            <v>242490.12772957419</v>
          </cell>
          <cell r="N150">
            <v>79273.574286524483</v>
          </cell>
          <cell r="O150">
            <v>317854.42356897169</v>
          </cell>
          <cell r="P150">
            <v>392895.66666666669</v>
          </cell>
          <cell r="Q150">
            <v>17285.344927223017</v>
          </cell>
          <cell r="R150">
            <v>201692.90551196269</v>
          </cell>
          <cell r="U150">
            <v>340503.21557214169</v>
          </cell>
          <cell r="W150">
            <v>570398.76971872884</v>
          </cell>
          <cell r="X150">
            <v>4034421.3333333335</v>
          </cell>
          <cell r="Y150">
            <v>774368.38399708003</v>
          </cell>
          <cell r="Z150">
            <v>680219.96987237222</v>
          </cell>
          <cell r="AA150">
            <v>287026</v>
          </cell>
          <cell r="AB150">
            <v>37898.423805764192</v>
          </cell>
          <cell r="AC150">
            <v>238157.95499999999</v>
          </cell>
          <cell r="AD150">
            <v>1945700.74</v>
          </cell>
          <cell r="AE150">
            <v>2134423.3789366134</v>
          </cell>
          <cell r="AF150">
            <v>316766.0164740131</v>
          </cell>
          <cell r="AG150">
            <v>602144.11399999994</v>
          </cell>
          <cell r="AH150">
            <v>13440.221019277415</v>
          </cell>
          <cell r="AI150">
            <v>79713.908796835734</v>
          </cell>
          <cell r="AJ150">
            <v>101920.6117856312</v>
          </cell>
          <cell r="AK150">
            <v>11710.315030747177</v>
          </cell>
          <cell r="AL150">
            <v>24135.912372655341</v>
          </cell>
          <cell r="AM150">
            <v>251729.380309267</v>
          </cell>
          <cell r="AN150">
            <v>18953.739542828818</v>
          </cell>
          <cell r="AO150">
            <v>16730.659552514851</v>
          </cell>
          <cell r="AP150">
            <v>193538.85332539145</v>
          </cell>
          <cell r="AQ150">
            <v>106941</v>
          </cell>
          <cell r="AR150">
            <v>3405</v>
          </cell>
          <cell r="AS150">
            <v>1200</v>
          </cell>
          <cell r="AT150">
            <v>64557.666666666672</v>
          </cell>
          <cell r="AU150">
            <v>130</v>
          </cell>
          <cell r="AV150">
            <v>577</v>
          </cell>
          <cell r="AW150">
            <v>782</v>
          </cell>
          <cell r="AX150">
            <v>1840</v>
          </cell>
          <cell r="AY150">
            <v>70</v>
          </cell>
          <cell r="AZ150">
            <v>0</v>
          </cell>
          <cell r="BC150">
            <v>27790724.118096523</v>
          </cell>
        </row>
        <row r="151">
          <cell r="B151">
            <v>4363339.3156644125</v>
          </cell>
          <cell r="C151">
            <v>4322489.0043709576</v>
          </cell>
          <cell r="D151">
            <v>817559.04195187346</v>
          </cell>
          <cell r="E151">
            <v>1998353.8153623641</v>
          </cell>
          <cell r="F151">
            <v>270283.30519874499</v>
          </cell>
          <cell r="G151">
            <v>216160.91008333335</v>
          </cell>
          <cell r="H151">
            <v>88684.796904082614</v>
          </cell>
          <cell r="I151">
            <v>30223.891169794355</v>
          </cell>
          <cell r="J151">
            <v>2078712.968848384</v>
          </cell>
          <cell r="K151">
            <v>397568.19980043324</v>
          </cell>
          <cell r="L151">
            <v>11201.737453859861</v>
          </cell>
          <cell r="M151">
            <v>227233.12129532796</v>
          </cell>
          <cell r="N151">
            <v>81855.407036691657</v>
          </cell>
          <cell r="O151">
            <v>312862.77357920998</v>
          </cell>
          <cell r="P151">
            <v>440763</v>
          </cell>
          <cell r="Q151">
            <v>20148.042434293522</v>
          </cell>
          <cell r="R151">
            <v>183864.36827336228</v>
          </cell>
          <cell r="U151">
            <v>316775.36052911548</v>
          </cell>
          <cell r="W151">
            <v>571648.58242915326</v>
          </cell>
          <cell r="X151">
            <v>4096818</v>
          </cell>
          <cell r="Y151">
            <v>745782.50250764994</v>
          </cell>
          <cell r="Z151">
            <v>767822.92361730314</v>
          </cell>
          <cell r="AA151">
            <v>301330</v>
          </cell>
          <cell r="AB151">
            <v>37598.288496801877</v>
          </cell>
          <cell r="AC151">
            <v>241580.28700000001</v>
          </cell>
          <cell r="AD151">
            <v>1998696.4799999997</v>
          </cell>
          <cell r="AE151">
            <v>2095205.0396385076</v>
          </cell>
          <cell r="AF151">
            <v>318571.33018963825</v>
          </cell>
          <cell r="AG151">
            <v>511559.875</v>
          </cell>
          <cell r="AH151">
            <v>13815.798634182051</v>
          </cell>
          <cell r="AI151">
            <v>87115.206668748593</v>
          </cell>
          <cell r="AJ151">
            <v>97334.087369215878</v>
          </cell>
          <cell r="AK151">
            <v>12129.423875082824</v>
          </cell>
          <cell r="AL151">
            <v>24939.285096164349</v>
          </cell>
          <cell r="AM151">
            <v>265449.98605995276</v>
          </cell>
          <cell r="AN151">
            <v>19820.301464478991</v>
          </cell>
          <cell r="AO151">
            <v>12310.510177521643</v>
          </cell>
          <cell r="AP151">
            <v>199091.8893285933</v>
          </cell>
          <cell r="AQ151">
            <v>123179.33333333333</v>
          </cell>
          <cell r="AR151">
            <v>3192</v>
          </cell>
          <cell r="AS151">
            <v>1300</v>
          </cell>
          <cell r="AT151">
            <v>78255.333333333328</v>
          </cell>
          <cell r="AU151">
            <v>180</v>
          </cell>
          <cell r="AV151">
            <v>769</v>
          </cell>
          <cell r="AW151">
            <v>925</v>
          </cell>
          <cell r="AX151">
            <v>2021</v>
          </cell>
          <cell r="AY151">
            <v>159</v>
          </cell>
          <cell r="AZ151">
            <v>647</v>
          </cell>
          <cell r="BC151">
            <v>27872345.358886849</v>
          </cell>
        </row>
        <row r="152">
          <cell r="B152">
            <v>4228214.1278188853</v>
          </cell>
          <cell r="C152">
            <v>4248504.1767706452</v>
          </cell>
          <cell r="D152">
            <v>844441.85559438495</v>
          </cell>
          <cell r="E152">
            <v>1687003.6750170512</v>
          </cell>
          <cell r="F152">
            <v>261559.99386844586</v>
          </cell>
          <cell r="G152">
            <v>226878.18141666672</v>
          </cell>
          <cell r="H152">
            <v>88489.823187201502</v>
          </cell>
          <cell r="I152">
            <v>27836.449091504081</v>
          </cell>
          <cell r="J152">
            <v>2008907.602276735</v>
          </cell>
          <cell r="K152">
            <v>398142.48131412972</v>
          </cell>
          <cell r="L152">
            <v>11703.406992651846</v>
          </cell>
          <cell r="M152">
            <v>249997.61778357721</v>
          </cell>
          <cell r="N152">
            <v>87877.29506343251</v>
          </cell>
          <cell r="O152">
            <v>324694.84864755528</v>
          </cell>
          <cell r="P152">
            <v>503394</v>
          </cell>
          <cell r="Q152">
            <v>22105.730865512392</v>
          </cell>
          <cell r="R152">
            <v>190959.68247269801</v>
          </cell>
          <cell r="U152">
            <v>328267.71658640244</v>
          </cell>
          <cell r="W152">
            <v>572636.59485026449</v>
          </cell>
          <cell r="X152">
            <v>4178772</v>
          </cell>
          <cell r="Y152">
            <v>724352.98454789468</v>
          </cell>
          <cell r="Z152">
            <v>817587.36536035105</v>
          </cell>
          <cell r="AA152">
            <v>315238</v>
          </cell>
          <cell r="AB152">
            <v>41991.006398691396</v>
          </cell>
          <cell r="AC152">
            <v>253162.72999999998</v>
          </cell>
          <cell r="AD152">
            <v>2100902.5499999998</v>
          </cell>
          <cell r="AE152">
            <v>1985267.265887405</v>
          </cell>
          <cell r="AF152">
            <v>306146.38983790344</v>
          </cell>
          <cell r="AG152">
            <v>439927.66800000001</v>
          </cell>
          <cell r="AH152">
            <v>35533.547393998393</v>
          </cell>
          <cell r="AI152">
            <v>80562.917966307985</v>
          </cell>
          <cell r="AJ152">
            <v>99383.674957245632</v>
          </cell>
          <cell r="AK152">
            <v>11601.521383226176</v>
          </cell>
          <cell r="AL152">
            <v>25771.00406764726</v>
          </cell>
          <cell r="AM152">
            <v>284957.8714673405</v>
          </cell>
          <cell r="AN152">
            <v>21296.03560934823</v>
          </cell>
          <cell r="AO152">
            <v>17751.307894602214</v>
          </cell>
          <cell r="AP152">
            <v>204340.89021601802</v>
          </cell>
          <cell r="AQ152">
            <v>140051.66666666666</v>
          </cell>
          <cell r="AR152">
            <v>3412</v>
          </cell>
          <cell r="AS152">
            <v>1400</v>
          </cell>
          <cell r="AT152">
            <v>83269</v>
          </cell>
          <cell r="AU152">
            <v>219</v>
          </cell>
          <cell r="AV152">
            <v>864</v>
          </cell>
          <cell r="AW152">
            <v>259</v>
          </cell>
          <cell r="AX152">
            <v>2235</v>
          </cell>
          <cell r="AY152">
            <v>267</v>
          </cell>
          <cell r="AZ152">
            <v>660</v>
          </cell>
          <cell r="BC152">
            <v>27962938.029796101</v>
          </cell>
        </row>
        <row r="153">
          <cell r="B153">
            <v>4130067.8057743078</v>
          </cell>
          <cell r="C153">
            <v>3934522.9225794179</v>
          </cell>
          <cell r="D153">
            <v>686961.72759458655</v>
          </cell>
          <cell r="E153">
            <v>1687632.6656015252</v>
          </cell>
          <cell r="F153">
            <v>247587.92216389478</v>
          </cell>
          <cell r="G153">
            <v>225219.07350000003</v>
          </cell>
          <cell r="H153">
            <v>97015.156976623766</v>
          </cell>
          <cell r="I153">
            <v>27323.597391700059</v>
          </cell>
          <cell r="J153">
            <v>1991277.9719560163</v>
          </cell>
          <cell r="K153">
            <v>339512.17060333979</v>
          </cell>
          <cell r="L153">
            <v>12399.726927321566</v>
          </cell>
          <cell r="M153">
            <v>247025.87773278489</v>
          </cell>
          <cell r="N153">
            <v>88266.943627338012</v>
          </cell>
          <cell r="O153">
            <v>324199.9258921899</v>
          </cell>
          <cell r="P153">
            <v>530385.66666666663</v>
          </cell>
          <cell r="Q153">
            <v>25853.255599999735</v>
          </cell>
          <cell r="R153">
            <v>164751.70377170717</v>
          </cell>
          <cell r="U153">
            <v>264917.80900374206</v>
          </cell>
          <cell r="W153">
            <v>574357.79555878649</v>
          </cell>
          <cell r="X153">
            <v>3854539</v>
          </cell>
          <cell r="Y153">
            <v>600542.30941208976</v>
          </cell>
          <cell r="Z153">
            <v>810706.95306139404</v>
          </cell>
          <cell r="AA153">
            <v>332749</v>
          </cell>
          <cell r="AB153">
            <v>43841.263970852058</v>
          </cell>
          <cell r="AC153">
            <v>248261.11199999999</v>
          </cell>
          <cell r="AD153">
            <v>2195537.8000000003</v>
          </cell>
          <cell r="AE153">
            <v>1824783.9998846306</v>
          </cell>
          <cell r="AF153">
            <v>314077.11083654873</v>
          </cell>
          <cell r="AG153">
            <v>308868.511</v>
          </cell>
          <cell r="AH153">
            <v>21970.331910928147</v>
          </cell>
          <cell r="AI153">
            <v>66981.986505706518</v>
          </cell>
          <cell r="AJ153">
            <v>115482.84455344784</v>
          </cell>
          <cell r="AK153">
            <v>11022.712394394019</v>
          </cell>
          <cell r="AL153">
            <v>26630.14117487711</v>
          </cell>
          <cell r="AM153">
            <v>293918.91350786085</v>
          </cell>
          <cell r="AN153">
            <v>21628.773320105563</v>
          </cell>
          <cell r="AO153">
            <v>47010.969444596434</v>
          </cell>
          <cell r="AP153">
            <v>209815.01008523119</v>
          </cell>
          <cell r="AQ153">
            <v>178196</v>
          </cell>
          <cell r="AR153">
            <v>3504</v>
          </cell>
          <cell r="AS153">
            <v>1500</v>
          </cell>
          <cell r="AT153">
            <v>78818.333333333343</v>
          </cell>
          <cell r="AU153">
            <v>164</v>
          </cell>
          <cell r="AV153">
            <v>1518</v>
          </cell>
          <cell r="AW153">
            <v>445</v>
          </cell>
          <cell r="AX153">
            <v>1758</v>
          </cell>
          <cell r="AY153">
            <v>119</v>
          </cell>
          <cell r="AZ153">
            <v>700</v>
          </cell>
          <cell r="BC153">
            <v>26265134.027052879</v>
          </cell>
        </row>
        <row r="154">
          <cell r="B154">
            <v>3974151.4401779394</v>
          </cell>
          <cell r="C154">
            <v>3614924.4218900986</v>
          </cell>
          <cell r="D154">
            <v>624952.75730144442</v>
          </cell>
          <cell r="E154">
            <v>1658166.4856312862</v>
          </cell>
          <cell r="F154">
            <v>238350.32367643472</v>
          </cell>
          <cell r="G154">
            <v>214843.10833333334</v>
          </cell>
          <cell r="H154">
            <v>93105.848108164326</v>
          </cell>
          <cell r="I154">
            <v>29103.439174342278</v>
          </cell>
          <cell r="J154">
            <v>1811205.7832333948</v>
          </cell>
          <cell r="K154">
            <v>216397.59847395882</v>
          </cell>
          <cell r="L154">
            <v>12036.718360747147</v>
          </cell>
          <cell r="M154">
            <v>254426.67558112607</v>
          </cell>
          <cell r="N154">
            <v>91495.97958297169</v>
          </cell>
          <cell r="O154">
            <v>319238.71198833722</v>
          </cell>
          <cell r="P154">
            <v>553658</v>
          </cell>
          <cell r="Q154">
            <v>26248.184285591145</v>
          </cell>
          <cell r="R154">
            <v>180835.44163546592</v>
          </cell>
          <cell r="U154">
            <v>249261.49832039909</v>
          </cell>
          <cell r="W154">
            <v>576860.56576991838</v>
          </cell>
          <cell r="X154">
            <v>2659976</v>
          </cell>
          <cell r="Y154">
            <v>336057.64753138396</v>
          </cell>
          <cell r="Z154">
            <v>751409.51074585796</v>
          </cell>
          <cell r="AA154">
            <v>343112</v>
          </cell>
          <cell r="AB154">
            <v>51208.856888363785</v>
          </cell>
          <cell r="AC154">
            <v>259155.58199999999</v>
          </cell>
          <cell r="AD154">
            <v>2222035.67</v>
          </cell>
          <cell r="AE154">
            <v>1827965.306451502</v>
          </cell>
          <cell r="AF154">
            <v>358314.8356979345</v>
          </cell>
          <cell r="AG154">
            <v>288826.14800000004</v>
          </cell>
          <cell r="AH154">
            <v>22664.523540372469</v>
          </cell>
          <cell r="AI154">
            <v>61106.622655009625</v>
          </cell>
          <cell r="AJ154">
            <v>117894.07906103219</v>
          </cell>
          <cell r="AK154">
            <v>10360.990372377581</v>
          </cell>
          <cell r="AL154">
            <v>32947.673228642139</v>
          </cell>
          <cell r="AM154">
            <v>290008.38128270616</v>
          </cell>
          <cell r="AN154">
            <v>22310.832041692884</v>
          </cell>
          <cell r="AO154">
            <v>18790.697430185082</v>
          </cell>
          <cell r="AP154">
            <v>215321.99775250218</v>
          </cell>
          <cell r="AQ154">
            <v>218412.33333333334</v>
          </cell>
          <cell r="AR154">
            <v>3638</v>
          </cell>
          <cell r="AS154">
            <v>1600</v>
          </cell>
          <cell r="AT154">
            <v>66051</v>
          </cell>
          <cell r="AU154">
            <v>192</v>
          </cell>
          <cell r="AV154">
            <v>1064</v>
          </cell>
          <cell r="AW154">
            <v>540</v>
          </cell>
          <cell r="AX154">
            <v>1808</v>
          </cell>
          <cell r="AY154">
            <v>144</v>
          </cell>
          <cell r="AZ154">
            <v>800</v>
          </cell>
          <cell r="BC154">
            <v>23701108.907516722</v>
          </cell>
        </row>
        <row r="155">
          <cell r="B155">
            <v>3929764.8072421784</v>
          </cell>
          <cell r="C155">
            <v>3445803.4862127849</v>
          </cell>
          <cell r="D155">
            <v>525798.30156732188</v>
          </cell>
          <cell r="E155">
            <v>1629040.3581298173</v>
          </cell>
          <cell r="F155">
            <v>244809.92062332956</v>
          </cell>
          <cell r="G155">
            <v>227249.1158333334</v>
          </cell>
          <cell r="H155">
            <v>96768.037171906239</v>
          </cell>
          <cell r="I155">
            <v>29530.158436897564</v>
          </cell>
          <cell r="J155">
            <v>1998316.7864568529</v>
          </cell>
          <cell r="K155">
            <v>291070.04418412934</v>
          </cell>
          <cell r="L155">
            <v>12317.62633426413</v>
          </cell>
          <cell r="M155">
            <v>246200.46043582814</v>
          </cell>
          <cell r="N155">
            <v>90192.558736397972</v>
          </cell>
          <cell r="O155">
            <v>327817.01615645422</v>
          </cell>
          <cell r="P155">
            <v>600590.33333333337</v>
          </cell>
          <cell r="Q155">
            <v>30233.853346619868</v>
          </cell>
          <cell r="R155">
            <v>184506.19063101246</v>
          </cell>
          <cell r="S155">
            <v>195350.87591848726</v>
          </cell>
          <cell r="U155">
            <v>231925.2959075525</v>
          </cell>
          <cell r="W155">
            <v>579325.19749559951</v>
          </cell>
          <cell r="X155">
            <v>1928127.3333333333</v>
          </cell>
          <cell r="Y155">
            <v>300599.08587427373</v>
          </cell>
          <cell r="Z155">
            <v>803269.73509715719</v>
          </cell>
          <cell r="AA155">
            <v>337588</v>
          </cell>
          <cell r="AB155">
            <v>46717.099455026313</v>
          </cell>
          <cell r="AC155">
            <v>256204.60500000001</v>
          </cell>
          <cell r="AD155">
            <v>2199323.21</v>
          </cell>
          <cell r="AE155">
            <v>1818462.5918491681</v>
          </cell>
          <cell r="AF155">
            <v>262244.80651648279</v>
          </cell>
          <cell r="AG155">
            <v>272389.40399999998</v>
          </cell>
          <cell r="AH155">
            <v>23389.053658783771</v>
          </cell>
          <cell r="AI155">
            <v>71860.047497708729</v>
          </cell>
          <cell r="AJ155">
            <v>113062.02099538484</v>
          </cell>
          <cell r="AK155">
            <v>10706.367585107771</v>
          </cell>
          <cell r="AL155">
            <v>33998.864933574943</v>
          </cell>
          <cell r="AM155">
            <v>303763.19914879015</v>
          </cell>
          <cell r="AN155">
            <v>22586.010894483854</v>
          </cell>
          <cell r="AO155">
            <v>24841.488067182894</v>
          </cell>
          <cell r="AP155">
            <v>220702.41414852007</v>
          </cell>
          <cell r="AQ155">
            <v>258655</v>
          </cell>
          <cell r="AR155">
            <v>4036</v>
          </cell>
          <cell r="AS155">
            <v>1700</v>
          </cell>
          <cell r="AT155">
            <v>85572.666666666657</v>
          </cell>
          <cell r="AU155">
            <v>134</v>
          </cell>
          <cell r="AV155">
            <v>1030</v>
          </cell>
          <cell r="AW155">
            <v>1250</v>
          </cell>
          <cell r="AX155">
            <v>2106</v>
          </cell>
          <cell r="AY155">
            <v>211</v>
          </cell>
          <cell r="AZ155">
            <v>900</v>
          </cell>
          <cell r="BC155">
            <v>23850542.553674795</v>
          </cell>
        </row>
        <row r="156">
          <cell r="B156">
            <v>3909932.6798193082</v>
          </cell>
          <cell r="C156">
            <v>3317209.1701230044</v>
          </cell>
          <cell r="D156">
            <v>516934.86607087561</v>
          </cell>
          <cell r="E156">
            <v>1442587.2422786646</v>
          </cell>
          <cell r="F156">
            <v>251609.94778463224</v>
          </cell>
          <cell r="G156">
            <v>248902.50083333344</v>
          </cell>
          <cell r="H156">
            <v>101703.171536918</v>
          </cell>
          <cell r="I156">
            <v>30940.939999738766</v>
          </cell>
          <cell r="J156">
            <v>2010581.368308448</v>
          </cell>
          <cell r="K156">
            <v>274210.70332432986</v>
          </cell>
          <cell r="L156">
            <v>13637.219787128501</v>
          </cell>
          <cell r="M156">
            <v>249684.74928277213</v>
          </cell>
          <cell r="N156">
            <v>94118.289537725665</v>
          </cell>
          <cell r="O156">
            <v>333097.27357014286</v>
          </cell>
          <cell r="P156">
            <v>609233.33333333337</v>
          </cell>
          <cell r="Q156">
            <v>34959.335660295532</v>
          </cell>
          <cell r="R156">
            <v>190493.47958679844</v>
          </cell>
          <cell r="S156">
            <v>150083.22577427814</v>
          </cell>
          <cell r="U156">
            <v>216654.98731817122</v>
          </cell>
          <cell r="W156">
            <v>582325.25231398549</v>
          </cell>
          <cell r="X156">
            <v>1628214.3333333333</v>
          </cell>
          <cell r="Y156">
            <v>316022.25773895701</v>
          </cell>
          <cell r="Z156">
            <v>739009.7571898629</v>
          </cell>
          <cell r="AA156">
            <v>341259</v>
          </cell>
          <cell r="AB156">
            <v>45329.756597044761</v>
          </cell>
          <cell r="AC156">
            <v>266796.41599999997</v>
          </cell>
          <cell r="AD156">
            <v>2085760.91</v>
          </cell>
          <cell r="AE156">
            <v>1772544.4483740132</v>
          </cell>
          <cell r="AF156">
            <v>368540.07203610271</v>
          </cell>
          <cell r="AG156">
            <v>316528.57</v>
          </cell>
          <cell r="AH156">
            <v>16091.351872155048</v>
          </cell>
          <cell r="AI156">
            <v>70159.44266488374</v>
          </cell>
          <cell r="AJ156">
            <v>115405.5825412042</v>
          </cell>
          <cell r="AK156">
            <v>27685.17927080777</v>
          </cell>
          <cell r="AL156">
            <v>35093.302357592256</v>
          </cell>
          <cell r="AM156">
            <v>305214.36211170588</v>
          </cell>
          <cell r="AN156">
            <v>22407.549584494005</v>
          </cell>
          <cell r="AO156">
            <v>19875.426769333084</v>
          </cell>
          <cell r="AP156">
            <v>226070.39859138746</v>
          </cell>
          <cell r="AQ156">
            <v>285000.33333333331</v>
          </cell>
          <cell r="AR156">
            <v>3656</v>
          </cell>
          <cell r="AS156">
            <v>1800</v>
          </cell>
          <cell r="AT156">
            <v>112704.6468537078</v>
          </cell>
          <cell r="AU156">
            <v>1361</v>
          </cell>
          <cell r="AV156">
            <v>1100</v>
          </cell>
          <cell r="AW156">
            <v>1216</v>
          </cell>
          <cell r="AX156">
            <v>2330</v>
          </cell>
          <cell r="AY156">
            <v>1824</v>
          </cell>
          <cell r="AZ156">
            <v>1136</v>
          </cell>
          <cell r="BC156">
            <v>23809161.700285506</v>
          </cell>
        </row>
        <row r="157">
          <cell r="B157">
            <v>3945863.910638887</v>
          </cell>
          <cell r="C157">
            <v>3247955.0120987818</v>
          </cell>
          <cell r="D157">
            <v>618075.290754435</v>
          </cell>
          <cell r="E157">
            <v>1380752.6698677589</v>
          </cell>
          <cell r="F157">
            <v>258449.53496750403</v>
          </cell>
          <cell r="G157">
            <v>228095.6875</v>
          </cell>
          <cell r="H157">
            <v>90325.392086236985</v>
          </cell>
          <cell r="I157">
            <v>32698.912358675138</v>
          </cell>
          <cell r="J157">
            <v>2062758.625742744</v>
          </cell>
          <cell r="K157">
            <v>276538.38871370099</v>
          </cell>
          <cell r="L157">
            <v>14317.883346028784</v>
          </cell>
          <cell r="M157">
            <v>247772.47366914476</v>
          </cell>
          <cell r="N157">
            <v>97069.538432327463</v>
          </cell>
          <cell r="O157">
            <v>333754.87836490606</v>
          </cell>
          <cell r="P157">
            <v>620763.66666666663</v>
          </cell>
          <cell r="Q157">
            <v>34014.266891398045</v>
          </cell>
          <cell r="R157">
            <v>179425.35378659499</v>
          </cell>
          <cell r="S157">
            <v>152928.38151567525</v>
          </cell>
          <cell r="U157">
            <v>236112.76102014311</v>
          </cell>
          <cell r="W157">
            <v>352280.01475187158</v>
          </cell>
          <cell r="X157">
            <v>1911325.6666666667</v>
          </cell>
          <cell r="Y157">
            <v>334323.66377865447</v>
          </cell>
          <cell r="Z157">
            <v>755570.59139495913</v>
          </cell>
          <cell r="AA157">
            <v>321265</v>
          </cell>
          <cell r="AB157">
            <v>44418.122700136293</v>
          </cell>
          <cell r="AC157">
            <v>259281.97100000002</v>
          </cell>
          <cell r="AD157">
            <v>1983554.84</v>
          </cell>
          <cell r="AE157">
            <v>1726908.4097412564</v>
          </cell>
          <cell r="AF157">
            <v>243892.24925101266</v>
          </cell>
          <cell r="AG157">
            <v>301179.408</v>
          </cell>
          <cell r="AH157">
            <v>16592.076529011058</v>
          </cell>
          <cell r="AI157">
            <v>70552.718640306863</v>
          </cell>
          <cell r="AJ157">
            <v>110201.54632796944</v>
          </cell>
          <cell r="AK157">
            <v>26347.564447929522</v>
          </cell>
          <cell r="AL157">
            <v>36202.407597983634</v>
          </cell>
          <cell r="AM157">
            <v>306451.28009008634</v>
          </cell>
          <cell r="AN157">
            <v>18408.336549149302</v>
          </cell>
          <cell r="AO157">
            <v>20447.359429733289</v>
          </cell>
          <cell r="AP157">
            <v>219923.80276750328</v>
          </cell>
          <cell r="AQ157">
            <v>292455.66666666669</v>
          </cell>
          <cell r="AR157">
            <v>4435</v>
          </cell>
          <cell r="AS157">
            <v>1900</v>
          </cell>
          <cell r="AT157">
            <v>125941.5383534991</v>
          </cell>
          <cell r="AU157">
            <v>1303</v>
          </cell>
          <cell r="AV157">
            <v>679</v>
          </cell>
          <cell r="AW157">
            <v>1199</v>
          </cell>
          <cell r="AX157">
            <v>2726</v>
          </cell>
          <cell r="AY157">
            <v>1907</v>
          </cell>
          <cell r="AZ157">
            <v>1341</v>
          </cell>
          <cell r="BC157">
            <v>23447982.455062274</v>
          </cell>
        </row>
        <row r="158">
          <cell r="B158">
            <v>3888565.1247774796</v>
          </cell>
          <cell r="C158">
            <v>3246732.6927565308</v>
          </cell>
          <cell r="D158">
            <v>613439.92733673914</v>
          </cell>
          <cell r="E158">
            <v>1337905.3646770734</v>
          </cell>
          <cell r="F158">
            <v>256587.07489757641</v>
          </cell>
          <cell r="G158">
            <v>245268.07800000007</v>
          </cell>
          <cell r="H158">
            <v>100247.10181797222</v>
          </cell>
          <cell r="I158">
            <v>34197.751863460711</v>
          </cell>
          <cell r="J158">
            <v>2074432.3072027713</v>
          </cell>
          <cell r="K158">
            <v>306384.65163232223</v>
          </cell>
          <cell r="L158">
            <v>15045.134445406782</v>
          </cell>
          <cell r="M158">
            <v>233570.85570404847</v>
          </cell>
          <cell r="N158">
            <v>96579.782611281</v>
          </cell>
          <cell r="O158">
            <v>307242.75905627775</v>
          </cell>
          <cell r="P158">
            <v>634272</v>
          </cell>
          <cell r="Q158">
            <v>35921.195187767225</v>
          </cell>
          <cell r="R158">
            <v>191343.8336055965</v>
          </cell>
          <cell r="S158">
            <v>229024.82121745581</v>
          </cell>
          <cell r="T158">
            <v>164985.76449291289</v>
          </cell>
          <cell r="U158">
            <v>286938.21453735663</v>
          </cell>
          <cell r="W158">
            <v>460587.82729184546</v>
          </cell>
          <cell r="X158">
            <v>1875589</v>
          </cell>
          <cell r="Y158">
            <v>274989.58612425911</v>
          </cell>
          <cell r="Z158">
            <v>772521.14385890984</v>
          </cell>
          <cell r="AA158">
            <v>313363</v>
          </cell>
          <cell r="AB158">
            <v>46073.571587325947</v>
          </cell>
          <cell r="AC158">
            <v>248170.05799999999</v>
          </cell>
          <cell r="AD158">
            <v>1926773.69</v>
          </cell>
          <cell r="AE158">
            <v>1774634.4113676783</v>
          </cell>
          <cell r="AF158">
            <v>241843.305215581</v>
          </cell>
          <cell r="AG158">
            <v>284537.826</v>
          </cell>
          <cell r="AH158">
            <v>17088.499003911787</v>
          </cell>
          <cell r="AI158">
            <v>71045.455886830474</v>
          </cell>
          <cell r="AJ158">
            <v>107685.83232313622</v>
          </cell>
          <cell r="AK158">
            <v>26000</v>
          </cell>
          <cell r="AL158">
            <v>43529.232816952092</v>
          </cell>
          <cell r="AM158">
            <v>311313.33622363344</v>
          </cell>
          <cell r="AN158">
            <v>16331.44851669767</v>
          </cell>
          <cell r="AO158">
            <v>21032.520833481551</v>
          </cell>
          <cell r="AP158">
            <v>229767.58720559702</v>
          </cell>
          <cell r="AQ158">
            <v>284180.33333333331</v>
          </cell>
          <cell r="AR158">
            <v>4396</v>
          </cell>
          <cell r="AS158">
            <v>2000</v>
          </cell>
          <cell r="AT158">
            <v>132359.80670520599</v>
          </cell>
          <cell r="AU158">
            <v>1901</v>
          </cell>
          <cell r="AV158">
            <v>865</v>
          </cell>
          <cell r="AW158">
            <v>786</v>
          </cell>
          <cell r="AX158">
            <v>2309</v>
          </cell>
          <cell r="AY158">
            <v>1973</v>
          </cell>
          <cell r="AZ158">
            <v>1308</v>
          </cell>
          <cell r="BC158">
            <v>23588716.273734313</v>
          </cell>
        </row>
        <row r="159">
          <cell r="B159">
            <v>3606388.4780837116</v>
          </cell>
          <cell r="C159">
            <v>3221752.2078831131</v>
          </cell>
          <cell r="D159">
            <v>600743.38202609355</v>
          </cell>
          <cell r="E159">
            <v>1344841.0838855281</v>
          </cell>
          <cell r="F159">
            <v>254276.8834452359</v>
          </cell>
          <cell r="G159">
            <v>235869.67783333332</v>
          </cell>
          <cell r="H159">
            <v>104062.78180634207</v>
          </cell>
          <cell r="I159">
            <v>38794.14366493238</v>
          </cell>
          <cell r="J159">
            <v>1679323.3160847605</v>
          </cell>
          <cell r="K159">
            <v>304865.26941776014</v>
          </cell>
          <cell r="L159">
            <v>15944.23997816836</v>
          </cell>
          <cell r="M159">
            <v>251960.58818261177</v>
          </cell>
          <cell r="N159">
            <v>97592.72390515868</v>
          </cell>
          <cell r="O159">
            <v>305628.01767445274</v>
          </cell>
          <cell r="P159">
            <v>616381</v>
          </cell>
          <cell r="Q159">
            <v>36197.714315129022</v>
          </cell>
          <cell r="R159">
            <v>164341.22784016392</v>
          </cell>
          <cell r="S159">
            <v>186656.51848408714</v>
          </cell>
          <cell r="T159">
            <v>108045.72802745138</v>
          </cell>
          <cell r="U159">
            <v>297208.3736088819</v>
          </cell>
          <cell r="W159">
            <v>481780.53339841065</v>
          </cell>
          <cell r="X159">
            <v>1866666.6666666667</v>
          </cell>
          <cell r="Y159">
            <v>283205.51607099042</v>
          </cell>
          <cell r="Z159">
            <v>844289.34469691105</v>
          </cell>
          <cell r="AA159">
            <v>307554</v>
          </cell>
          <cell r="AB159">
            <v>53306.942211066547</v>
          </cell>
          <cell r="AC159">
            <v>238718.424</v>
          </cell>
          <cell r="AD159">
            <v>1764001.06</v>
          </cell>
          <cell r="AE159">
            <v>1781686.5205487795</v>
          </cell>
          <cell r="AF159">
            <v>247931.21742092783</v>
          </cell>
          <cell r="AG159">
            <v>172731</v>
          </cell>
          <cell r="AH159">
            <v>8789.1824512688399</v>
          </cell>
          <cell r="AI159">
            <v>72615.494192433704</v>
          </cell>
          <cell r="AJ159">
            <v>101966.98223833391</v>
          </cell>
          <cell r="AK159">
            <v>25500</v>
          </cell>
          <cell r="AL159">
            <v>44895.882521677369</v>
          </cell>
          <cell r="AM159">
            <v>322819.67118033447</v>
          </cell>
          <cell r="AN159">
            <v>16782.186261540719</v>
          </cell>
          <cell r="AO159">
            <v>24716.512721567342</v>
          </cell>
          <cell r="AP159">
            <v>235481.54109759445</v>
          </cell>
          <cell r="AQ159">
            <v>260989.33333333337</v>
          </cell>
          <cell r="AR159">
            <v>4213</v>
          </cell>
          <cell r="AS159">
            <v>2100</v>
          </cell>
          <cell r="AT159">
            <v>122245.26650477406</v>
          </cell>
          <cell r="AU159">
            <v>1240</v>
          </cell>
          <cell r="AV159">
            <v>1048</v>
          </cell>
          <cell r="AW159">
            <v>851</v>
          </cell>
          <cell r="AX159">
            <v>2775</v>
          </cell>
          <cell r="AY159">
            <v>2020</v>
          </cell>
          <cell r="AZ159">
            <v>959</v>
          </cell>
          <cell r="BC159">
            <v>22398823.649207983</v>
          </cell>
        </row>
        <row r="160">
          <cell r="B160">
            <v>3497246.198188832</v>
          </cell>
          <cell r="C160">
            <v>3140007.4536064235</v>
          </cell>
          <cell r="D160">
            <v>588926.70740888827</v>
          </cell>
          <cell r="E160">
            <v>1203996.914108468</v>
          </cell>
          <cell r="F160">
            <v>251414.28795881919</v>
          </cell>
          <cell r="G160">
            <v>244762.24216666669</v>
          </cell>
          <cell r="H160">
            <v>115114.83446644127</v>
          </cell>
          <cell r="I160">
            <v>40713.517257362524</v>
          </cell>
          <cell r="J160">
            <v>1708025.3555295805</v>
          </cell>
          <cell r="K160">
            <v>298351.37910370965</v>
          </cell>
          <cell r="L160">
            <v>17525.540592153277</v>
          </cell>
          <cell r="M160">
            <v>272375.47184533969</v>
          </cell>
          <cell r="N160">
            <v>100286.48614366606</v>
          </cell>
          <cell r="O160">
            <v>297361.09177311492</v>
          </cell>
          <cell r="P160">
            <v>634901</v>
          </cell>
          <cell r="Q160">
            <v>35671.634571692091</v>
          </cell>
          <cell r="R160">
            <v>181738.09393958453</v>
          </cell>
          <cell r="S160">
            <v>190491.06059392131</v>
          </cell>
          <cell r="T160">
            <v>177350.28365382695</v>
          </cell>
          <cell r="U160">
            <v>306215.5736347792</v>
          </cell>
          <cell r="W160">
            <v>457073.50951629004</v>
          </cell>
          <cell r="X160">
            <v>1483225.3333333333</v>
          </cell>
          <cell r="Y160">
            <v>195558.68325906078</v>
          </cell>
          <cell r="Z160">
            <v>1527218.8126353032</v>
          </cell>
          <cell r="AA160">
            <v>325999</v>
          </cell>
          <cell r="AB160">
            <v>50358.271936397236</v>
          </cell>
          <cell r="AC160">
            <v>234354.45</v>
          </cell>
          <cell r="AD160">
            <v>1801855.16</v>
          </cell>
          <cell r="AE160">
            <v>1676938.4162920169</v>
          </cell>
          <cell r="AF160">
            <v>254017.14080939416</v>
          </cell>
          <cell r="AG160">
            <v>138728</v>
          </cell>
          <cell r="AH160">
            <v>22591.151765663286</v>
          </cell>
          <cell r="AI160">
            <v>73170.14651683507</v>
          </cell>
          <cell r="AJ160">
            <v>106236.15262513245</v>
          </cell>
          <cell r="AK160">
            <v>25000</v>
          </cell>
          <cell r="AL160">
            <v>35653.712340163911</v>
          </cell>
          <cell r="AM160">
            <v>322050.08793488058</v>
          </cell>
          <cell r="AN160">
            <v>20450.219861634323</v>
          </cell>
          <cell r="AO160">
            <v>31757.299604926688</v>
          </cell>
          <cell r="AP160">
            <v>246394.01481825305</v>
          </cell>
          <cell r="AQ160">
            <v>252300</v>
          </cell>
          <cell r="AR160">
            <v>4436</v>
          </cell>
          <cell r="AS160">
            <v>2200</v>
          </cell>
          <cell r="AT160">
            <v>112914.32762727376</v>
          </cell>
          <cell r="AU160">
            <v>2105</v>
          </cell>
          <cell r="AV160">
            <v>683</v>
          </cell>
          <cell r="AW160">
            <v>1242</v>
          </cell>
          <cell r="AX160">
            <v>2970</v>
          </cell>
          <cell r="AY160">
            <v>2517</v>
          </cell>
          <cell r="AZ160">
            <v>1324</v>
          </cell>
          <cell r="BC160">
            <v>21783131.738868248</v>
          </cell>
        </row>
        <row r="161">
          <cell r="B161">
            <v>3453635.7364865826</v>
          </cell>
          <cell r="C161">
            <v>3068627.7590096802</v>
          </cell>
          <cell r="D161">
            <v>580394.60604664742</v>
          </cell>
          <cell r="E161">
            <v>1235760.4233123004</v>
          </cell>
          <cell r="F161">
            <v>247459.50125899553</v>
          </cell>
          <cell r="G161">
            <v>253258.73783333335</v>
          </cell>
          <cell r="H161">
            <v>119729.97301096212</v>
          </cell>
          <cell r="I161">
            <v>41259.754723303864</v>
          </cell>
          <cell r="J161">
            <v>1741606.4698979382</v>
          </cell>
          <cell r="K161">
            <v>335275.35753232968</v>
          </cell>
          <cell r="L161">
            <v>19106.570180917148</v>
          </cell>
          <cell r="M161">
            <v>255232.17744395605</v>
          </cell>
          <cell r="N161">
            <v>101800.46746648836</v>
          </cell>
          <cell r="O161">
            <v>299377.68834204104</v>
          </cell>
          <cell r="P161">
            <v>650647</v>
          </cell>
          <cell r="Q161">
            <v>36078.706089547049</v>
          </cell>
          <cell r="R161">
            <v>170454.01761904004</v>
          </cell>
          <cell r="S161">
            <v>181719.04200765796</v>
          </cell>
          <cell r="T161">
            <v>161111.56884863102</v>
          </cell>
          <cell r="U161">
            <v>322683.41200049303</v>
          </cell>
          <cell r="W161">
            <v>571985.93152837874</v>
          </cell>
          <cell r="X161">
            <v>471254.68579369213</v>
          </cell>
          <cell r="Y161">
            <v>154901.9507605031</v>
          </cell>
          <cell r="Z161">
            <v>1515299.8764334356</v>
          </cell>
          <cell r="AA161">
            <v>321870</v>
          </cell>
          <cell r="AB161">
            <v>53261.440452723888</v>
          </cell>
          <cell r="AC161">
            <v>232782.11999999997</v>
          </cell>
          <cell r="AD161">
            <v>1699649.0899999999</v>
          </cell>
          <cell r="AE161">
            <v>1571307.545067085</v>
          </cell>
          <cell r="AF161">
            <v>260202.97539500266</v>
          </cell>
          <cell r="AG161">
            <v>137351</v>
          </cell>
          <cell r="AH161">
            <v>13924.4572591744</v>
          </cell>
          <cell r="AI161">
            <v>78324.627194670218</v>
          </cell>
          <cell r="AJ161">
            <v>103670.69788484048</v>
          </cell>
          <cell r="AK161">
            <v>24500</v>
          </cell>
          <cell r="AL161">
            <v>36676.418443648938</v>
          </cell>
          <cell r="AM161">
            <v>312806.18819588999</v>
          </cell>
          <cell r="AN161">
            <v>19187.826426644617</v>
          </cell>
          <cell r="AO161">
            <v>39155.972482617828</v>
          </cell>
          <cell r="AP161">
            <v>243894.29357399978</v>
          </cell>
          <cell r="AQ161">
            <v>259855.66666666663</v>
          </cell>
          <cell r="AR161">
            <v>4520</v>
          </cell>
          <cell r="AS161">
            <v>2300</v>
          </cell>
          <cell r="AT161">
            <v>108096.16453722795</v>
          </cell>
          <cell r="AU161">
            <v>3225</v>
          </cell>
          <cell r="AV161">
            <v>766</v>
          </cell>
          <cell r="AW161">
            <v>1307</v>
          </cell>
          <cell r="AX161">
            <v>3224</v>
          </cell>
          <cell r="AY161">
            <v>2168</v>
          </cell>
          <cell r="AZ161">
            <v>1778</v>
          </cell>
          <cell r="BC161">
            <v>21637431.287241798</v>
          </cell>
        </row>
        <row r="162">
          <cell r="B162">
            <v>3411840.2126909634</v>
          </cell>
          <cell r="C162">
            <v>3057729.9153661728</v>
          </cell>
          <cell r="D162">
            <v>575898.03667136678</v>
          </cell>
          <cell r="E162">
            <v>1168291.6101957224</v>
          </cell>
          <cell r="F162">
            <v>236969.48641452598</v>
          </cell>
          <cell r="G162">
            <v>238680.03325000004</v>
          </cell>
          <cell r="H162">
            <v>125003.02869464426</v>
          </cell>
          <cell r="I162">
            <v>44548.693818409018</v>
          </cell>
          <cell r="J162">
            <v>1667860.3005864471</v>
          </cell>
          <cell r="K162">
            <v>323712.16916709649</v>
          </cell>
          <cell r="L162">
            <v>20257.590940830687</v>
          </cell>
          <cell r="M162">
            <v>265167.24916209403</v>
          </cell>
          <cell r="N162">
            <v>105857.67283756075</v>
          </cell>
          <cell r="O162">
            <v>291392.89536896686</v>
          </cell>
          <cell r="P162">
            <v>738856</v>
          </cell>
          <cell r="Q162">
            <v>38882.274205205431</v>
          </cell>
          <cell r="R162">
            <v>168137.6623308291</v>
          </cell>
          <cell r="S162">
            <v>161971.73362900745</v>
          </cell>
          <cell r="T162">
            <v>157120.98160591585</v>
          </cell>
          <cell r="U162">
            <v>299182.18627235974</v>
          </cell>
          <cell r="W162">
            <v>487229.11132470041</v>
          </cell>
          <cell r="X162">
            <v>638377.38469544193</v>
          </cell>
          <cell r="Y162">
            <v>44699.993257262511</v>
          </cell>
          <cell r="Z162">
            <v>1446811.12952478</v>
          </cell>
          <cell r="AA162">
            <v>330424</v>
          </cell>
          <cell r="AB162">
            <v>53559.795595837975</v>
          </cell>
          <cell r="AC162">
            <v>230248.34999999998</v>
          </cell>
          <cell r="AD162">
            <v>1737503.19</v>
          </cell>
          <cell r="AE162">
            <v>1440161.675138836</v>
          </cell>
          <cell r="AF162">
            <v>257681.23675996219</v>
          </cell>
          <cell r="AG162">
            <v>168744</v>
          </cell>
          <cell r="AH162">
            <v>14289.797252299488</v>
          </cell>
          <cell r="AI162">
            <v>90866.023715249088</v>
          </cell>
          <cell r="AJ162">
            <v>96204.018421208486</v>
          </cell>
          <cell r="AK162">
            <v>24000</v>
          </cell>
          <cell r="AL162">
            <v>27965.110947960366</v>
          </cell>
          <cell r="AM162">
            <v>330200.98625797208</v>
          </cell>
          <cell r="AN162">
            <v>21678.861223920419</v>
          </cell>
          <cell r="AO162">
            <v>33516.119501121284</v>
          </cell>
          <cell r="AP162">
            <v>247440.54458588071</v>
          </cell>
          <cell r="AQ162">
            <v>239016</v>
          </cell>
          <cell r="AR162">
            <v>5100</v>
          </cell>
          <cell r="AS162">
            <v>2400</v>
          </cell>
          <cell r="AT162">
            <v>135801.89217367332</v>
          </cell>
          <cell r="AU162">
            <v>3924</v>
          </cell>
          <cell r="AV162">
            <v>754</v>
          </cell>
          <cell r="AW162">
            <v>1406</v>
          </cell>
          <cell r="AX162">
            <v>3946</v>
          </cell>
          <cell r="AY162">
            <v>3398</v>
          </cell>
          <cell r="AZ162">
            <v>1919</v>
          </cell>
          <cell r="BC162">
            <v>21273706.891584296</v>
          </cell>
        </row>
        <row r="163">
          <cell r="B163">
            <v>3450748.0942336414</v>
          </cell>
          <cell r="C163">
            <v>2916748.0624561352</v>
          </cell>
          <cell r="D163">
            <v>562880.14785302023</v>
          </cell>
          <cell r="E163">
            <v>1112078.5427443888</v>
          </cell>
          <cell r="F163">
            <v>248274.28677217464</v>
          </cell>
          <cell r="G163">
            <v>248780.50441666669</v>
          </cell>
          <cell r="H163">
            <v>132610.51095857311</v>
          </cell>
          <cell r="I163">
            <v>48911.014590623017</v>
          </cell>
          <cell r="J163">
            <v>1718633.7874937521</v>
          </cell>
          <cell r="K163">
            <v>330873.44791685697</v>
          </cell>
          <cell r="L163">
            <v>22127.877508260521</v>
          </cell>
          <cell r="M163">
            <v>276789.49772440741</v>
          </cell>
          <cell r="N163">
            <v>102071.47054405784</v>
          </cell>
          <cell r="O163">
            <v>287377.30621856952</v>
          </cell>
          <cell r="P163">
            <v>630107</v>
          </cell>
          <cell r="Q163">
            <v>41663.859230986884</v>
          </cell>
          <cell r="R163">
            <v>164950.31783862147</v>
          </cell>
          <cell r="S163">
            <v>151279.00833584287</v>
          </cell>
          <cell r="T163">
            <v>76087.301263670248</v>
          </cell>
          <cell r="U163">
            <v>270627.35578839824</v>
          </cell>
          <cell r="W163">
            <v>558620.26842401118</v>
          </cell>
          <cell r="X163">
            <v>745844.33333333326</v>
          </cell>
          <cell r="Y163">
            <v>102862.22993840631</v>
          </cell>
          <cell r="Z163">
            <v>1425696.0949176119</v>
          </cell>
          <cell r="AA163">
            <v>329929</v>
          </cell>
          <cell r="AB163">
            <v>55363.279737435725</v>
          </cell>
          <cell r="AC163">
            <v>243763.11000000002</v>
          </cell>
          <cell r="AD163">
            <v>1756430.24</v>
          </cell>
          <cell r="AE163">
            <v>1388421.8952737341</v>
          </cell>
          <cell r="AF163">
            <v>282238.81836522889</v>
          </cell>
          <cell r="AG163">
            <v>161930.93700000001</v>
          </cell>
          <cell r="AH163">
            <v>14648.589854078487</v>
          </cell>
          <cell r="AI163">
            <v>87476.30732904996</v>
          </cell>
          <cell r="AJ163">
            <v>103067.60406700587</v>
          </cell>
          <cell r="AK163">
            <v>23500</v>
          </cell>
          <cell r="AL163">
            <v>20173.743404903584</v>
          </cell>
          <cell r="AM163">
            <v>355786.81641929114</v>
          </cell>
          <cell r="AN163">
            <v>19814.497892120035</v>
          </cell>
          <cell r="AO163">
            <v>27532.117355503371</v>
          </cell>
          <cell r="AP163">
            <v>253461.32217959393</v>
          </cell>
          <cell r="AQ163">
            <v>217826.7187702966</v>
          </cell>
          <cell r="AR163">
            <v>5221</v>
          </cell>
          <cell r="AS163">
            <v>2500</v>
          </cell>
          <cell r="AT163">
            <v>158017.20119154069</v>
          </cell>
          <cell r="AU163">
            <v>5658</v>
          </cell>
          <cell r="AV163">
            <v>1215</v>
          </cell>
          <cell r="AW163">
            <v>1673</v>
          </cell>
          <cell r="AX163">
            <v>4211</v>
          </cell>
          <cell r="AY163">
            <v>3621</v>
          </cell>
          <cell r="AZ163">
            <v>3972</v>
          </cell>
          <cell r="BC163">
            <v>21421851.999285419</v>
          </cell>
        </row>
        <row r="164">
          <cell r="B164">
            <v>3298364.0215747319</v>
          </cell>
          <cell r="C164">
            <v>2841991.4917979194</v>
          </cell>
          <cell r="D164">
            <v>523432.42592666688</v>
          </cell>
          <cell r="E164">
            <v>1103368.6598452092</v>
          </cell>
          <cell r="F164">
            <v>243225.04618162205</v>
          </cell>
          <cell r="G164">
            <v>249107.14316666665</v>
          </cell>
          <cell r="H164">
            <v>136614.16696045068</v>
          </cell>
          <cell r="I164">
            <v>51168.971731840516</v>
          </cell>
          <cell r="J164">
            <v>1755122.4802650686</v>
          </cell>
          <cell r="K164">
            <v>326301.98501686903</v>
          </cell>
          <cell r="L164">
            <v>25012.580396793914</v>
          </cell>
          <cell r="M164">
            <v>274643.67493526981</v>
          </cell>
          <cell r="N164">
            <v>108121.48232592338</v>
          </cell>
          <cell r="O164">
            <v>288076.9494096401</v>
          </cell>
          <cell r="P164">
            <v>681687</v>
          </cell>
          <cell r="Q164">
            <v>46659.66641798419</v>
          </cell>
          <cell r="R164">
            <v>162397.83393567702</v>
          </cell>
          <cell r="S164">
            <v>164492.24763152824</v>
          </cell>
          <cell r="T164">
            <v>74613.121469688835</v>
          </cell>
          <cell r="U164">
            <v>307828.21400691278</v>
          </cell>
          <cell r="W164">
            <v>572740.78198894474</v>
          </cell>
          <cell r="X164">
            <v>470891</v>
          </cell>
          <cell r="Y164">
            <v>119656.30436676164</v>
          </cell>
          <cell r="Z164">
            <v>1466046.7136666758</v>
          </cell>
          <cell r="AA164">
            <v>332191</v>
          </cell>
          <cell r="AB164">
            <v>54763.095289725978</v>
          </cell>
          <cell r="AC164">
            <v>227433.22625517691</v>
          </cell>
          <cell r="AD164">
            <v>1892705</v>
          </cell>
          <cell r="AE164">
            <v>1335224.0872682054</v>
          </cell>
          <cell r="AF164">
            <v>279901.42720070848</v>
          </cell>
          <cell r="AG164">
            <v>153189.5</v>
          </cell>
          <cell r="AH164">
            <v>15003.27116131516</v>
          </cell>
          <cell r="AI164">
            <v>89019.887688800387</v>
          </cell>
          <cell r="AJ164">
            <v>96259.030332543873</v>
          </cell>
          <cell r="AK164">
            <v>23000</v>
          </cell>
          <cell r="AL164">
            <v>26695.425421634973</v>
          </cell>
          <cell r="AM164">
            <v>378399.34869258851</v>
          </cell>
          <cell r="AN164">
            <v>20868.471773408008</v>
          </cell>
          <cell r="AO164">
            <v>35305.35762298754</v>
          </cell>
          <cell r="AP164">
            <v>289119.70860669436</v>
          </cell>
          <cell r="AQ164">
            <v>180093.46194275891</v>
          </cell>
          <cell r="AR164">
            <v>7426</v>
          </cell>
          <cell r="AS164">
            <v>2600</v>
          </cell>
          <cell r="AT164">
            <v>164526.31895146857</v>
          </cell>
          <cell r="AU164">
            <v>5828</v>
          </cell>
          <cell r="AV164">
            <v>833</v>
          </cell>
          <cell r="AW164">
            <v>2265</v>
          </cell>
          <cell r="AX164">
            <v>4507</v>
          </cell>
          <cell r="AY164">
            <v>5322</v>
          </cell>
          <cell r="AZ164">
            <v>7974</v>
          </cell>
          <cell r="BC164">
            <v>21458959.873312827</v>
          </cell>
        </row>
        <row r="165">
          <cell r="B165">
            <v>3253783.7830341989</v>
          </cell>
          <cell r="C165">
            <v>2811978.261108635</v>
          </cell>
          <cell r="D165">
            <v>506978.78150814469</v>
          </cell>
          <cell r="E165">
            <v>1278621.8846111342</v>
          </cell>
          <cell r="F165">
            <v>232880.05607893175</v>
          </cell>
          <cell r="G165">
            <v>249075.97883333333</v>
          </cell>
          <cell r="H165">
            <v>142226.53832532984</v>
          </cell>
          <cell r="I165">
            <v>57329.569809023895</v>
          </cell>
          <cell r="J165">
            <v>1777009.1137158882</v>
          </cell>
          <cell r="K165">
            <v>334973.17239691719</v>
          </cell>
          <cell r="L165">
            <v>28264.82070283284</v>
          </cell>
          <cell r="M165">
            <v>294943.74088759482</v>
          </cell>
          <cell r="N165">
            <v>117825.77294580569</v>
          </cell>
          <cell r="O165">
            <v>288577.82880435284</v>
          </cell>
          <cell r="P165">
            <v>814539</v>
          </cell>
          <cell r="Q165">
            <v>50663.658513164439</v>
          </cell>
          <cell r="R165">
            <v>159680.97420686693</v>
          </cell>
          <cell r="S165">
            <v>207111.08490729574</v>
          </cell>
          <cell r="T165">
            <v>66720.052770787646</v>
          </cell>
          <cell r="U165">
            <v>323467.65828911134</v>
          </cell>
          <cell r="W165">
            <v>713156.08645922935</v>
          </cell>
          <cell r="X165">
            <v>534507.66666666663</v>
          </cell>
          <cell r="Y165">
            <v>129619.63653425727</v>
          </cell>
          <cell r="Z165">
            <v>1413849.6191516307</v>
          </cell>
          <cell r="AA165">
            <v>349674</v>
          </cell>
          <cell r="AB165">
            <v>58489.118951223121</v>
          </cell>
          <cell r="AC165">
            <v>238256.96066556871</v>
          </cell>
          <cell r="AD165">
            <v>1964627.79</v>
          </cell>
          <cell r="AE165">
            <v>1348978.235198841</v>
          </cell>
          <cell r="AF165">
            <v>286680.49225385481</v>
          </cell>
          <cell r="AG165">
            <v>165399.5</v>
          </cell>
          <cell r="AH165">
            <v>15361.975708067641</v>
          </cell>
          <cell r="AI165">
            <v>91568.783407673778</v>
          </cell>
          <cell r="AJ165">
            <v>97888.98014264708</v>
          </cell>
          <cell r="AK165">
            <v>22500</v>
          </cell>
          <cell r="AL165">
            <v>36685.62137183654</v>
          </cell>
          <cell r="AM165">
            <v>398652.61574396322</v>
          </cell>
          <cell r="AN165">
            <v>22981.738046985109</v>
          </cell>
          <cell r="AO165">
            <v>39814.29249254163</v>
          </cell>
          <cell r="AP165">
            <v>318353.40365774877</v>
          </cell>
          <cell r="AQ165">
            <v>201220.85235831424</v>
          </cell>
          <cell r="AR165">
            <v>9730</v>
          </cell>
          <cell r="AS165">
            <v>2700</v>
          </cell>
          <cell r="AT165">
            <v>214849.67133707809</v>
          </cell>
          <cell r="AU165">
            <v>9332</v>
          </cell>
          <cell r="AV165">
            <v>833</v>
          </cell>
          <cell r="AW165">
            <v>2352</v>
          </cell>
          <cell r="AX165">
            <v>6159</v>
          </cell>
          <cell r="AY165">
            <v>24552</v>
          </cell>
          <cell r="AZ165">
            <v>5083</v>
          </cell>
          <cell r="BC165">
            <v>22249616.297653906</v>
          </cell>
        </row>
        <row r="166">
          <cell r="B166">
            <v>3221467.7631178391</v>
          </cell>
          <cell r="C166">
            <v>2733935.0877348529</v>
          </cell>
          <cell r="D166">
            <v>508450.12418242812</v>
          </cell>
          <cell r="E166">
            <v>1300425.7010271328</v>
          </cell>
          <cell r="F166">
            <v>239421.94665483071</v>
          </cell>
          <cell r="G166">
            <v>197152.36566666668</v>
          </cell>
          <cell r="H166">
            <v>141613.77285626048</v>
          </cell>
          <cell r="I166">
            <v>60438.783354314619</v>
          </cell>
          <cell r="J166">
            <v>1756381.7537447738</v>
          </cell>
          <cell r="K166">
            <v>308070.91464276105</v>
          </cell>
          <cell r="L166">
            <v>32395.601668424915</v>
          </cell>
          <cell r="M166">
            <v>304106.90811913472</v>
          </cell>
          <cell r="N166">
            <v>118699.37325540556</v>
          </cell>
          <cell r="O166">
            <v>282936.69558925368</v>
          </cell>
          <cell r="P166">
            <v>828001</v>
          </cell>
          <cell r="Q166">
            <v>52169.179554847964</v>
          </cell>
          <cell r="R166">
            <v>161330.01377992518</v>
          </cell>
          <cell r="S166">
            <v>205479.66353490934</v>
          </cell>
          <cell r="T166">
            <v>58827.155837748185</v>
          </cell>
          <cell r="U166">
            <v>338702.02399324323</v>
          </cell>
          <cell r="W166">
            <v>509791.15910267038</v>
          </cell>
          <cell r="X166">
            <v>505581.33333333337</v>
          </cell>
          <cell r="Y166">
            <v>143062.53505304811</v>
          </cell>
          <cell r="Z166">
            <v>1348632.2286882543</v>
          </cell>
          <cell r="AA166">
            <v>367494</v>
          </cell>
          <cell r="AB166">
            <v>58454.779415350327</v>
          </cell>
          <cell r="AC166">
            <v>245135.73043762933</v>
          </cell>
          <cell r="AD166">
            <v>1991125.66</v>
          </cell>
          <cell r="AE166">
            <v>1260952.0821995686</v>
          </cell>
          <cell r="AF166">
            <v>293481.76267124619</v>
          </cell>
          <cell r="AG166">
            <v>214205.2</v>
          </cell>
          <cell r="AH166">
            <v>15715.636533442199</v>
          </cell>
          <cell r="AI166">
            <v>91417.892098801618</v>
          </cell>
          <cell r="AJ166">
            <v>94780.411093781426</v>
          </cell>
          <cell r="AK166">
            <v>22000</v>
          </cell>
          <cell r="AL166">
            <v>37830.472239260882</v>
          </cell>
          <cell r="AM166">
            <v>374481.54806392646</v>
          </cell>
          <cell r="AN166">
            <v>23021.396508027807</v>
          </cell>
          <cell r="AO166">
            <v>40791.469005499726</v>
          </cell>
          <cell r="AP166">
            <v>302767.67250462907</v>
          </cell>
          <cell r="AQ166">
            <v>214371.90064260154</v>
          </cell>
          <cell r="AR166">
            <v>5417</v>
          </cell>
          <cell r="AS166">
            <v>2800</v>
          </cell>
          <cell r="AT166">
            <v>410579.43700595602</v>
          </cell>
          <cell r="AU166">
            <v>2199</v>
          </cell>
          <cell r="AV166">
            <v>1460</v>
          </cell>
          <cell r="AW166">
            <v>2937</v>
          </cell>
          <cell r="AX166">
            <v>4707</v>
          </cell>
          <cell r="AY166">
            <v>15602</v>
          </cell>
          <cell r="AZ166">
            <v>1976</v>
          </cell>
          <cell r="BC166">
            <v>21952940.494563919</v>
          </cell>
        </row>
        <row r="167">
          <cell r="B167">
            <v>3205441.0355023583</v>
          </cell>
          <cell r="C167">
            <v>2711326.3349551884</v>
          </cell>
          <cell r="D167">
            <v>481904.45799247792</v>
          </cell>
          <cell r="E167">
            <v>1242026.3941811672</v>
          </cell>
          <cell r="F167">
            <v>235025.3059578574</v>
          </cell>
          <cell r="G167">
            <v>203347.30225000001</v>
          </cell>
          <cell r="H167">
            <v>145310.42899705662</v>
          </cell>
          <cell r="I167">
            <v>67058.180383948289</v>
          </cell>
          <cell r="J167">
            <v>1731787.766001214</v>
          </cell>
          <cell r="K167">
            <v>339369.38915992412</v>
          </cell>
          <cell r="L167">
            <v>37630.400230620915</v>
          </cell>
          <cell r="M167">
            <v>313548.12339234218</v>
          </cell>
          <cell r="N167">
            <v>120229.04277129135</v>
          </cell>
          <cell r="O167">
            <v>289713.03783130029</v>
          </cell>
          <cell r="P167">
            <v>875326</v>
          </cell>
          <cell r="Q167">
            <v>58493.790090534618</v>
          </cell>
          <cell r="R167">
            <v>155014.61418123284</v>
          </cell>
          <cell r="S167">
            <v>199005.84831045973</v>
          </cell>
          <cell r="T167">
            <v>58178.362655418605</v>
          </cell>
          <cell r="U167">
            <v>307312.13634803379</v>
          </cell>
          <cell r="W167">
            <v>533859.18007743522</v>
          </cell>
          <cell r="X167">
            <v>312804.33333333337</v>
          </cell>
          <cell r="Y167">
            <v>125814.8732981944</v>
          </cell>
          <cell r="Z167">
            <v>1355915.5189740411</v>
          </cell>
          <cell r="AA167">
            <v>375480</v>
          </cell>
          <cell r="AB167">
            <v>63710.321056334986</v>
          </cell>
          <cell r="AC167">
            <v>248229.02125743599</v>
          </cell>
          <cell r="AD167">
            <v>2055477.63</v>
          </cell>
          <cell r="AE167">
            <v>1254522.3758827224</v>
          </cell>
          <cell r="AF167">
            <v>300313.2945733805</v>
          </cell>
          <cell r="AG167">
            <v>141584.29999999999</v>
          </cell>
          <cell r="AH167">
            <v>16055.975269701501</v>
          </cell>
          <cell r="AI167">
            <v>96570.138961931647</v>
          </cell>
          <cell r="AJ167">
            <v>96298.153236536775</v>
          </cell>
          <cell r="AK167">
            <v>21500</v>
          </cell>
          <cell r="AL167">
            <v>30857.803735491452</v>
          </cell>
          <cell r="AM167">
            <v>380372.33141003636</v>
          </cell>
          <cell r="AN167">
            <v>23036.795880969672</v>
          </cell>
          <cell r="AO167">
            <v>41771.017827660326</v>
          </cell>
          <cell r="AP167">
            <v>308141.97623000661</v>
          </cell>
          <cell r="AQ167">
            <v>229359.04615697329</v>
          </cell>
          <cell r="AR167">
            <v>8243</v>
          </cell>
          <cell r="AS167">
            <v>2900</v>
          </cell>
          <cell r="AT167">
            <v>285702.82068682718</v>
          </cell>
          <cell r="AU167">
            <v>5684</v>
          </cell>
          <cell r="AV167">
            <v>2292</v>
          </cell>
          <cell r="AW167">
            <v>3461</v>
          </cell>
          <cell r="AX167">
            <v>6648</v>
          </cell>
          <cell r="AY167">
            <v>8899</v>
          </cell>
          <cell r="AZ167">
            <v>4520</v>
          </cell>
          <cell r="BC167">
            <v>21964041.338499151</v>
          </cell>
        </row>
        <row r="168">
          <cell r="B168">
            <v>3554035.0321498117</v>
          </cell>
          <cell r="C168">
            <v>2908911.2721881317</v>
          </cell>
          <cell r="D168">
            <v>473681.77736012632</v>
          </cell>
          <cell r="E168">
            <v>1170967.2689558475</v>
          </cell>
          <cell r="F168">
            <v>241766.10016320093</v>
          </cell>
          <cell r="G168">
            <v>303028.17400000012</v>
          </cell>
          <cell r="H168">
            <v>164277.50981397167</v>
          </cell>
          <cell r="I168">
            <v>37720.84084410638</v>
          </cell>
          <cell r="J168">
            <v>1842968.7036388188</v>
          </cell>
          <cell r="K168">
            <v>275434.67500793951</v>
          </cell>
          <cell r="L168">
            <v>44468.54958833976</v>
          </cell>
          <cell r="M168">
            <v>325321.03204562853</v>
          </cell>
          <cell r="N168">
            <v>132674.5446450946</v>
          </cell>
          <cell r="O168">
            <v>290486.91382239078</v>
          </cell>
          <cell r="P168">
            <v>869613</v>
          </cell>
          <cell r="Q168">
            <v>56719.494705848534</v>
          </cell>
          <cell r="R168">
            <v>112631.2779782041</v>
          </cell>
          <cell r="S168">
            <v>176869.36930365974</v>
          </cell>
          <cell r="T168">
            <v>48805.28182274857</v>
          </cell>
          <cell r="U168">
            <v>286706.22819246276</v>
          </cell>
          <cell r="V168">
            <v>163012.61657141213</v>
          </cell>
          <cell r="W168">
            <v>528925.89414353506</v>
          </cell>
          <cell r="X168">
            <v>421889</v>
          </cell>
          <cell r="Y168">
            <v>122083.48845336644</v>
          </cell>
          <cell r="Z168">
            <v>1311247.140454056</v>
          </cell>
          <cell r="AA168">
            <v>391952</v>
          </cell>
          <cell r="AB168">
            <v>62905.200954684413</v>
          </cell>
          <cell r="AC168">
            <v>272336.10433311644</v>
          </cell>
          <cell r="AD168">
            <v>2150112.8800000004</v>
          </cell>
          <cell r="AE168">
            <v>1169973.2247934735</v>
          </cell>
          <cell r="AF168">
            <v>317391.80005629762</v>
          </cell>
          <cell r="AG168">
            <v>305681.09999999998</v>
          </cell>
          <cell r="AH168">
            <v>32744.655411834112</v>
          </cell>
          <cell r="AI168">
            <v>92500.76842060026</v>
          </cell>
          <cell r="AJ168">
            <v>97809.872091383921</v>
          </cell>
          <cell r="AK168">
            <v>21667.10806054782</v>
          </cell>
          <cell r="AL168">
            <v>31748.563828740433</v>
          </cell>
          <cell r="AM168">
            <v>366900.05294799566</v>
          </cell>
          <cell r="AN168">
            <v>20787.637156511762</v>
          </cell>
          <cell r="AO168">
            <v>19434.770211463972</v>
          </cell>
          <cell r="AP168">
            <v>123000</v>
          </cell>
          <cell r="AQ168">
            <v>328541.98340175813</v>
          </cell>
          <cell r="AR168">
            <v>9162</v>
          </cell>
          <cell r="AS168">
            <v>3000</v>
          </cell>
          <cell r="AT168">
            <v>260499.87978772284</v>
          </cell>
          <cell r="AU168">
            <v>8009</v>
          </cell>
          <cell r="AV168">
            <v>2150</v>
          </cell>
          <cell r="AW168">
            <v>5461</v>
          </cell>
          <cell r="AX168">
            <v>6859</v>
          </cell>
          <cell r="AY168">
            <v>6665</v>
          </cell>
          <cell r="AZ168">
            <v>5615</v>
          </cell>
          <cell r="BC168">
            <v>22662231.797610428</v>
          </cell>
        </row>
        <row r="169">
          <cell r="B169">
            <v>3497207.0846569203</v>
          </cell>
          <cell r="C169">
            <v>2864565.1283982019</v>
          </cell>
          <cell r="D169">
            <v>484451.93727748119</v>
          </cell>
          <cell r="E169">
            <v>1101796.6248602364</v>
          </cell>
          <cell r="F169">
            <v>242958.01277955444</v>
          </cell>
          <cell r="G169">
            <v>300425.83141666668</v>
          </cell>
          <cell r="H169">
            <v>167203.89612696841</v>
          </cell>
          <cell r="I169">
            <v>42177.123708123974</v>
          </cell>
          <cell r="J169">
            <v>1864920.8175993608</v>
          </cell>
          <cell r="K169">
            <v>283239.19729043043</v>
          </cell>
          <cell r="L169">
            <v>49742.911300795946</v>
          </cell>
          <cell r="M169">
            <v>324402.52006371645</v>
          </cell>
          <cell r="N169">
            <v>152544.47400704562</v>
          </cell>
          <cell r="O169">
            <v>286398.33211952384</v>
          </cell>
          <cell r="P169">
            <v>979388</v>
          </cell>
          <cell r="Q169">
            <v>65178.940815911803</v>
          </cell>
          <cell r="R169">
            <v>149249.07541725764</v>
          </cell>
          <cell r="S169">
            <v>186705.49137285765</v>
          </cell>
          <cell r="T169">
            <v>38621.332975428391</v>
          </cell>
          <cell r="U169">
            <v>341947.18876763427</v>
          </cell>
          <cell r="V169">
            <v>189118.67506392498</v>
          </cell>
          <cell r="W169">
            <v>483418.96283898171</v>
          </cell>
          <cell r="X169">
            <v>561067.33333333326</v>
          </cell>
          <cell r="Y169">
            <v>158848.60139050373</v>
          </cell>
          <cell r="Z169">
            <v>1358025.3027887843</v>
          </cell>
          <cell r="AA169">
            <v>400713</v>
          </cell>
          <cell r="AB169">
            <v>70866.986000000004</v>
          </cell>
          <cell r="AC169">
            <v>297099.13605644758</v>
          </cell>
          <cell r="AD169">
            <v>2172825.34</v>
          </cell>
          <cell r="AE169">
            <v>1190405.187407752</v>
          </cell>
          <cell r="AF169">
            <v>303078.16383221606</v>
          </cell>
          <cell r="AG169">
            <v>195427.59999999998</v>
          </cell>
          <cell r="AH169">
            <v>33291.067107434239</v>
          </cell>
          <cell r="AI169">
            <v>91176.270953913379</v>
          </cell>
          <cell r="AJ169">
            <v>99321.756526943631</v>
          </cell>
          <cell r="AK169">
            <v>20664.903571816452</v>
          </cell>
          <cell r="AL169">
            <v>30938.350206079143</v>
          </cell>
          <cell r="AM169">
            <v>400028.52572962997</v>
          </cell>
          <cell r="AN169">
            <v>22410.252517575464</v>
          </cell>
          <cell r="AO169">
            <v>19860.809913470639</v>
          </cell>
          <cell r="AP169">
            <v>140000</v>
          </cell>
          <cell r="AQ169">
            <v>354720.29795933503</v>
          </cell>
          <cell r="AR169">
            <v>9791</v>
          </cell>
          <cell r="AS169">
            <v>3100</v>
          </cell>
          <cell r="AT169">
            <v>254192.27814535322</v>
          </cell>
          <cell r="AU169">
            <v>8808</v>
          </cell>
          <cell r="AV169">
            <v>2264</v>
          </cell>
          <cell r="AW169">
            <v>6264</v>
          </cell>
          <cell r="AX169">
            <v>7367</v>
          </cell>
          <cell r="AY169">
            <v>6840</v>
          </cell>
          <cell r="AZ169">
            <v>4847</v>
          </cell>
          <cell r="BC169">
            <v>22969855.943456948</v>
          </cell>
        </row>
        <row r="170">
          <cell r="B170">
            <v>3599924.2316009142</v>
          </cell>
          <cell r="C170">
            <v>2708875.4806709285</v>
          </cell>
          <cell r="D170">
            <v>474977.20315273682</v>
          </cell>
          <cell r="E170">
            <v>1133850.1396957529</v>
          </cell>
          <cell r="F170">
            <v>249574.52603417399</v>
          </cell>
          <cell r="G170">
            <v>321842.16849999991</v>
          </cell>
          <cell r="H170">
            <v>161401.61586433375</v>
          </cell>
          <cell r="I170">
            <v>46631.134970207466</v>
          </cell>
          <cell r="J170">
            <v>1830454.3594735581</v>
          </cell>
          <cell r="K170">
            <v>236075.03615425</v>
          </cell>
          <cell r="L170">
            <v>55657.901244765344</v>
          </cell>
          <cell r="M170">
            <v>311241.94250776194</v>
          </cell>
          <cell r="N170">
            <v>171486.24141355508</v>
          </cell>
          <cell r="O170">
            <v>282503.80881654564</v>
          </cell>
          <cell r="P170">
            <v>1004612.5</v>
          </cell>
          <cell r="Q170">
            <v>86000</v>
          </cell>
          <cell r="R170">
            <v>127367.56133126354</v>
          </cell>
          <cell r="S170">
            <v>204221.45294055366</v>
          </cell>
          <cell r="T170">
            <v>35054.79201546633</v>
          </cell>
          <cell r="U170">
            <v>344240.92411450791</v>
          </cell>
          <cell r="V170">
            <v>57151.490868722816</v>
          </cell>
          <cell r="W170">
            <v>603336.86100756342</v>
          </cell>
          <cell r="X170">
            <v>631708.33333333326</v>
          </cell>
          <cell r="Y170">
            <v>235871.73982635513</v>
          </cell>
          <cell r="Z170">
            <v>1060573.82</v>
          </cell>
          <cell r="AA170">
            <v>404009</v>
          </cell>
          <cell r="AB170">
            <v>78353.301999999996</v>
          </cell>
          <cell r="AC170">
            <v>300673.92468238465</v>
          </cell>
          <cell r="AD170">
            <v>2335597.9699999997</v>
          </cell>
          <cell r="AE170">
            <v>1196282.8900995175</v>
          </cell>
          <cell r="AF170">
            <v>320114.6657898922</v>
          </cell>
          <cell r="AG170">
            <v>171196</v>
          </cell>
          <cell r="AH170">
            <v>39400.101307397752</v>
          </cell>
          <cell r="AI170">
            <v>86308.462335292963</v>
          </cell>
          <cell r="AJ170">
            <v>125000</v>
          </cell>
          <cell r="AK170">
            <v>31964.260577960194</v>
          </cell>
          <cell r="AL170">
            <v>31774.341246898384</v>
          </cell>
          <cell r="AM170">
            <v>369303.03182571777</v>
          </cell>
          <cell r="AN170">
            <v>20571.850530312604</v>
          </cell>
          <cell r="AO170">
            <v>16239.839842513884</v>
          </cell>
          <cell r="AP170">
            <v>126000</v>
          </cell>
          <cell r="AQ170">
            <v>372007.89543356578</v>
          </cell>
          <cell r="AR170">
            <v>9890</v>
          </cell>
          <cell r="AS170">
            <v>3200</v>
          </cell>
          <cell r="AT170">
            <v>254217.04677622649</v>
          </cell>
          <cell r="AU170">
            <v>11493</v>
          </cell>
          <cell r="AV170">
            <v>2703</v>
          </cell>
          <cell r="AW170">
            <v>5433</v>
          </cell>
          <cell r="AX170">
            <v>7510</v>
          </cell>
          <cell r="AY170">
            <v>7004</v>
          </cell>
          <cell r="AZ170">
            <v>4558</v>
          </cell>
          <cell r="BC170">
            <v>23080357.378031012</v>
          </cell>
        </row>
        <row r="171">
          <cell r="B171">
            <v>3526463.904714928</v>
          </cell>
          <cell r="C171">
            <v>2684143.5531786615</v>
          </cell>
          <cell r="D171">
            <v>644100.83451005653</v>
          </cell>
          <cell r="E171">
            <v>1073335.0456177292</v>
          </cell>
          <cell r="F171">
            <v>233296.40781428831</v>
          </cell>
          <cell r="G171">
            <v>309412.4262499999</v>
          </cell>
          <cell r="H171">
            <v>163298.56629192675</v>
          </cell>
          <cell r="I171">
            <v>51075.510242605007</v>
          </cell>
          <cell r="J171">
            <v>1837403.3551665973</v>
          </cell>
          <cell r="K171">
            <v>345344.52160368883</v>
          </cell>
          <cell r="L171">
            <v>59610.889180329978</v>
          </cell>
          <cell r="M171">
            <v>324263.64423637424</v>
          </cell>
          <cell r="N171">
            <v>178159.37627893008</v>
          </cell>
          <cell r="O171">
            <v>277895.28071244631</v>
          </cell>
          <cell r="P171">
            <v>1113419</v>
          </cell>
          <cell r="Q171">
            <v>114000</v>
          </cell>
          <cell r="R171">
            <v>158797.30254834695</v>
          </cell>
          <cell r="S171">
            <v>213598.92657492371</v>
          </cell>
          <cell r="T171">
            <v>39961.995828195439</v>
          </cell>
          <cell r="U171">
            <v>323881.68056522356</v>
          </cell>
          <cell r="V171">
            <v>83216.446207747053</v>
          </cell>
          <cell r="W171">
            <v>516243.8224487087</v>
          </cell>
          <cell r="X171">
            <v>768294.33333333326</v>
          </cell>
          <cell r="Y171">
            <v>228560.12263426249</v>
          </cell>
          <cell r="Z171">
            <v>735473.15899999999</v>
          </cell>
          <cell r="AA171">
            <v>423035</v>
          </cell>
          <cell r="AB171">
            <v>79140.675999999992</v>
          </cell>
          <cell r="AC171">
            <v>325779.54384698463</v>
          </cell>
          <cell r="AD171">
            <v>2418876.9899999998</v>
          </cell>
          <cell r="AE171">
            <v>1164819.6438147775</v>
          </cell>
          <cell r="AF171">
            <v>435703.07933384582</v>
          </cell>
          <cell r="AG171">
            <v>237905.90000000002</v>
          </cell>
          <cell r="AH171">
            <v>62744.189793859063</v>
          </cell>
          <cell r="AI171">
            <v>75720.730021945492</v>
          </cell>
          <cell r="AJ171">
            <v>140000</v>
          </cell>
          <cell r="AK171">
            <v>21932.696036055411</v>
          </cell>
          <cell r="AL171">
            <v>54323.975249205898</v>
          </cell>
          <cell r="AM171">
            <v>327432.02812551713</v>
          </cell>
          <cell r="AN171">
            <v>29447.532169344202</v>
          </cell>
          <cell r="AO171">
            <v>16594.680606336362</v>
          </cell>
          <cell r="AP171">
            <v>201000</v>
          </cell>
          <cell r="AQ171">
            <v>401831.00581096904</v>
          </cell>
          <cell r="AR171">
            <v>10177</v>
          </cell>
          <cell r="AS171">
            <v>3300</v>
          </cell>
          <cell r="AT171">
            <v>244709.5733333333</v>
          </cell>
          <cell r="AU171">
            <v>13963</v>
          </cell>
          <cell r="AV171">
            <v>4633</v>
          </cell>
          <cell r="AW171">
            <v>5360</v>
          </cell>
          <cell r="AX171">
            <v>7397</v>
          </cell>
          <cell r="AY171">
            <v>8972</v>
          </cell>
          <cell r="AZ171">
            <v>4503</v>
          </cell>
          <cell r="BC171">
            <v>23406996.136785097</v>
          </cell>
        </row>
        <row r="172">
          <cell r="B172">
            <v>3439861.6184167927</v>
          </cell>
          <cell r="C172">
            <v>2571400.5075262822</v>
          </cell>
          <cell r="D172">
            <v>596274.02671716409</v>
          </cell>
          <cell r="E172">
            <v>1092671.8329904685</v>
          </cell>
          <cell r="F172">
            <v>216933.68470357562</v>
          </cell>
          <cell r="G172">
            <v>325768.4045</v>
          </cell>
          <cell r="H172">
            <v>158327.23830967906</v>
          </cell>
          <cell r="I172">
            <v>50890.274274564486</v>
          </cell>
          <cell r="J172">
            <v>1796633.7371313919</v>
          </cell>
          <cell r="K172">
            <v>371209.15552278451</v>
          </cell>
          <cell r="L172">
            <v>67817.734607535516</v>
          </cell>
          <cell r="M172">
            <v>344097.52839532954</v>
          </cell>
          <cell r="N172">
            <v>172651.53538864586</v>
          </cell>
          <cell r="O172">
            <v>273083.36920958274</v>
          </cell>
          <cell r="P172">
            <v>1272793</v>
          </cell>
          <cell r="Q172">
            <v>128000</v>
          </cell>
          <cell r="R172">
            <v>112712.64668307135</v>
          </cell>
          <cell r="S172">
            <v>204729.75617090228</v>
          </cell>
          <cell r="T172">
            <v>40190.049517171239</v>
          </cell>
          <cell r="U172">
            <v>328194.7006691313</v>
          </cell>
          <cell r="V172">
            <v>179292.76128086337</v>
          </cell>
          <cell r="W172">
            <v>669050.22613756009</v>
          </cell>
          <cell r="X172">
            <v>870409.33333333326</v>
          </cell>
          <cell r="Y172">
            <v>184342.19539504088</v>
          </cell>
          <cell r="Z172">
            <v>1216293.9839999999</v>
          </cell>
          <cell r="AA172">
            <v>439659</v>
          </cell>
          <cell r="AB172">
            <v>83815.468999999997</v>
          </cell>
          <cell r="AC172">
            <v>329462.91766526276</v>
          </cell>
          <cell r="AD172">
            <v>2517297.65</v>
          </cell>
          <cell r="AE172">
            <v>1167392.4408369444</v>
          </cell>
          <cell r="AF172">
            <v>444524.13788914983</v>
          </cell>
          <cell r="AG172">
            <v>139434</v>
          </cell>
          <cell r="AH172">
            <v>63589.21160735278</v>
          </cell>
          <cell r="AI172">
            <v>81515.429422891553</v>
          </cell>
          <cell r="AJ172">
            <v>166000</v>
          </cell>
          <cell r="AK172">
            <v>35674.503013007641</v>
          </cell>
          <cell r="AL172">
            <v>51974.217946880046</v>
          </cell>
          <cell r="AM172">
            <v>320348.31582846388</v>
          </cell>
          <cell r="AN172">
            <v>28847.218664873948</v>
          </cell>
          <cell r="AO172">
            <v>29655.063872682138</v>
          </cell>
          <cell r="AP172">
            <v>158000</v>
          </cell>
          <cell r="AQ172">
            <v>454403.27135195344</v>
          </cell>
          <cell r="AR172">
            <v>11743</v>
          </cell>
          <cell r="AS172">
            <v>3460</v>
          </cell>
          <cell r="AT172">
            <v>244415.05999999997</v>
          </cell>
          <cell r="AU172">
            <v>15893</v>
          </cell>
          <cell r="AV172">
            <v>9642</v>
          </cell>
          <cell r="AW172">
            <v>6104</v>
          </cell>
          <cell r="AX172">
            <v>9376</v>
          </cell>
          <cell r="AY172">
            <v>12167</v>
          </cell>
          <cell r="AZ172">
            <v>5034</v>
          </cell>
          <cell r="BC172">
            <v>24173470.777860943</v>
          </cell>
        </row>
        <row r="173">
          <cell r="B173">
            <v>3035545.0832393025</v>
          </cell>
          <cell r="C173">
            <v>2432994.1053934102</v>
          </cell>
          <cell r="D173">
            <v>594914.14260737959</v>
          </cell>
          <cell r="E173">
            <v>990898.33971063746</v>
          </cell>
          <cell r="F173">
            <v>234937.65599677156</v>
          </cell>
          <cell r="G173">
            <v>323924.40566666663</v>
          </cell>
          <cell r="H173">
            <v>163342.22821538863</v>
          </cell>
          <cell r="I173">
            <v>52879.42553185048</v>
          </cell>
          <cell r="J173">
            <v>1783598.4033093171</v>
          </cell>
          <cell r="K173">
            <v>402440.33129536937</v>
          </cell>
          <cell r="L173">
            <v>69996.416441365407</v>
          </cell>
          <cell r="M173">
            <v>369831.08722718607</v>
          </cell>
          <cell r="N173">
            <v>179672.43078283046</v>
          </cell>
          <cell r="O173">
            <v>268564.17131687369</v>
          </cell>
          <cell r="P173">
            <v>1279771.5</v>
          </cell>
          <cell r="Q173">
            <v>101000</v>
          </cell>
          <cell r="R173">
            <v>104537.46193330034</v>
          </cell>
          <cell r="S173">
            <v>161017.94113582384</v>
          </cell>
          <cell r="T173">
            <v>63970.250656699958</v>
          </cell>
          <cell r="U173">
            <v>317070.37620561873</v>
          </cell>
          <cell r="V173">
            <v>122301.20007605942</v>
          </cell>
          <cell r="W173">
            <v>364647.71982106287</v>
          </cell>
          <cell r="X173">
            <v>979296.33333333326</v>
          </cell>
          <cell r="Y173">
            <v>210421.2358241757</v>
          </cell>
          <cell r="Z173">
            <v>697005.022</v>
          </cell>
          <cell r="AA173">
            <v>455906</v>
          </cell>
          <cell r="AB173">
            <v>89247.823000000004</v>
          </cell>
          <cell r="AC173">
            <v>355496.61661894835</v>
          </cell>
          <cell r="AD173">
            <v>2615718.3099999996</v>
          </cell>
          <cell r="AE173">
            <v>1074086.0054764829</v>
          </cell>
          <cell r="AF173">
            <v>566569.9162951688</v>
          </cell>
          <cell r="AG173">
            <v>320019</v>
          </cell>
          <cell r="AH173">
            <v>52789.213818335418</v>
          </cell>
          <cell r="AI173">
            <v>89122.461368060976</v>
          </cell>
          <cell r="AJ173">
            <v>207000</v>
          </cell>
          <cell r="AK173">
            <v>36566.037671050653</v>
          </cell>
          <cell r="AL173">
            <v>32327.178967837506</v>
          </cell>
          <cell r="AM173">
            <v>376453.59440330911</v>
          </cell>
          <cell r="AN173">
            <v>28163.557925443627</v>
          </cell>
          <cell r="AO173">
            <v>25935.883935403064</v>
          </cell>
          <cell r="AP173">
            <v>184000</v>
          </cell>
          <cell r="AQ173">
            <v>506194.15854078071</v>
          </cell>
          <cell r="AR173">
            <v>13077</v>
          </cell>
          <cell r="AS173">
            <v>4700</v>
          </cell>
          <cell r="AT173">
            <v>234136.31200000001</v>
          </cell>
          <cell r="AU173">
            <v>18946</v>
          </cell>
          <cell r="AV173">
            <v>4307</v>
          </cell>
          <cell r="AW173">
            <v>6430</v>
          </cell>
          <cell r="AX173">
            <v>8696</v>
          </cell>
          <cell r="AY173">
            <v>16567</v>
          </cell>
          <cell r="AZ173">
            <v>4835</v>
          </cell>
          <cell r="BC173">
            <v>23302550.68804206</v>
          </cell>
        </row>
        <row r="174">
          <cell r="B174">
            <v>3054284.7832837529</v>
          </cell>
          <cell r="C174">
            <v>2371559.8894291273</v>
          </cell>
          <cell r="D174">
            <v>582012.90230553027</v>
          </cell>
          <cell r="E174">
            <v>922338.92368300399</v>
          </cell>
          <cell r="F174">
            <v>241508.87171161384</v>
          </cell>
          <cell r="G174">
            <v>337438.19416666671</v>
          </cell>
          <cell r="H174">
            <v>160381.45419557134</v>
          </cell>
          <cell r="I174">
            <v>55935.104884835877</v>
          </cell>
          <cell r="J174">
            <v>1788083.3577687375</v>
          </cell>
          <cell r="K174">
            <v>360150.38459659962</v>
          </cell>
          <cell r="L174">
            <v>74853.51940287021</v>
          </cell>
          <cell r="M174">
            <v>385679.2439421704</v>
          </cell>
          <cell r="N174">
            <v>180098.41302475528</v>
          </cell>
          <cell r="O174">
            <v>263300.3787016141</v>
          </cell>
          <cell r="P174">
            <v>1143588.5</v>
          </cell>
          <cell r="Q174">
            <v>98000</v>
          </cell>
          <cell r="R174">
            <v>84162.537983609625</v>
          </cell>
          <cell r="S174">
            <v>164375.74739386182</v>
          </cell>
          <cell r="T174">
            <v>108027.93097231927</v>
          </cell>
          <cell r="U174">
            <v>318971.31933833275</v>
          </cell>
          <cell r="V174">
            <v>56622.914775388323</v>
          </cell>
          <cell r="W174">
            <v>468982.63054404012</v>
          </cell>
          <cell r="X174">
            <v>742066.66666666674</v>
          </cell>
          <cell r="Y174">
            <v>229630.62258140021</v>
          </cell>
          <cell r="Z174">
            <v>706623.272</v>
          </cell>
          <cell r="AA174">
            <v>463151</v>
          </cell>
          <cell r="AB174">
            <v>93743.364000000001</v>
          </cell>
          <cell r="AC174">
            <v>382147.54007193935</v>
          </cell>
          <cell r="AD174">
            <v>2714138.9699999997</v>
          </cell>
          <cell r="AE174">
            <v>1099103.7871644066</v>
          </cell>
          <cell r="AF174">
            <v>473487.25402424048</v>
          </cell>
          <cell r="AG174">
            <v>330685</v>
          </cell>
          <cell r="AH174">
            <v>53727.776312858106</v>
          </cell>
          <cell r="AI174">
            <v>88728.91457469837</v>
          </cell>
          <cell r="AJ174">
            <v>202000</v>
          </cell>
          <cell r="AK174">
            <v>33431.936924103298</v>
          </cell>
          <cell r="AL174">
            <v>56476.136565048444</v>
          </cell>
          <cell r="AM174">
            <v>374443.06766716053</v>
          </cell>
          <cell r="AN174">
            <v>32500.941056147723</v>
          </cell>
          <cell r="AO174">
            <v>22048.949002634341</v>
          </cell>
          <cell r="AP174">
            <v>170000</v>
          </cell>
          <cell r="AQ174">
            <v>519279.74336978758</v>
          </cell>
          <cell r="AR174">
            <v>14760</v>
          </cell>
          <cell r="AT174">
            <v>239624.46999999997</v>
          </cell>
          <cell r="AU174">
            <v>22088</v>
          </cell>
          <cell r="AV174">
            <v>3893</v>
          </cell>
          <cell r="AW174">
            <v>6955</v>
          </cell>
          <cell r="AX174">
            <v>10753</v>
          </cell>
          <cell r="AY174">
            <v>16937</v>
          </cell>
          <cell r="AZ174">
            <v>5231</v>
          </cell>
          <cell r="BC174">
            <v>23390838.079175942</v>
          </cell>
        </row>
        <row r="175">
          <cell r="B175">
            <v>3029891.3081465615</v>
          </cell>
          <cell r="C175">
            <v>2380642.8460904104</v>
          </cell>
          <cell r="D175">
            <v>548312.86489237193</v>
          </cell>
          <cell r="E175">
            <v>738323.95269567997</v>
          </cell>
          <cell r="F175">
            <v>254027.3075237794</v>
          </cell>
          <cell r="G175">
            <v>332851.58308333333</v>
          </cell>
          <cell r="H175">
            <v>163746.62251962128</v>
          </cell>
          <cell r="I175">
            <v>59391.882846103676</v>
          </cell>
          <cell r="J175">
            <v>1856208.1838759447</v>
          </cell>
          <cell r="K175">
            <v>371597.41259047459</v>
          </cell>
          <cell r="L175">
            <v>80002.300239488686</v>
          </cell>
          <cell r="M175">
            <v>360048.84183162125</v>
          </cell>
          <cell r="N175">
            <v>193343.61450607132</v>
          </cell>
          <cell r="O175">
            <v>270520.4398820987</v>
          </cell>
          <cell r="P175">
            <v>1135358</v>
          </cell>
          <cell r="Q175">
            <v>100000</v>
          </cell>
          <cell r="R175">
            <v>89881.42115537182</v>
          </cell>
          <cell r="S175">
            <v>183425.87293533547</v>
          </cell>
          <cell r="T175">
            <v>79360</v>
          </cell>
          <cell r="U175">
            <v>271065.57889851753</v>
          </cell>
          <cell r="V175">
            <v>91152.203925725014</v>
          </cell>
          <cell r="W175">
            <v>517343.67580950062</v>
          </cell>
          <cell r="X175">
            <v>830653</v>
          </cell>
          <cell r="Y175">
            <v>255068.06181260207</v>
          </cell>
          <cell r="Z175">
            <v>917256.33199999994</v>
          </cell>
          <cell r="AA175">
            <v>493478</v>
          </cell>
          <cell r="AB175">
            <v>92112.25</v>
          </cell>
          <cell r="AC175">
            <v>402572.78418110602</v>
          </cell>
          <cell r="AD175">
            <v>2808774.2199999997</v>
          </cell>
          <cell r="AE175">
            <v>1120619.8959183611</v>
          </cell>
          <cell r="AF175">
            <v>447227.93380475882</v>
          </cell>
          <cell r="AG175">
            <v>185128</v>
          </cell>
          <cell r="AH175">
            <v>72961.813281369061</v>
          </cell>
          <cell r="AI175">
            <v>88386.785573915986</v>
          </cell>
          <cell r="AJ175">
            <v>194000</v>
          </cell>
          <cell r="AK175">
            <v>50126.421368240321</v>
          </cell>
          <cell r="AL175">
            <v>51803.973383829369</v>
          </cell>
          <cell r="AM175">
            <v>385106.36863925593</v>
          </cell>
          <cell r="AN175">
            <v>16203.038387593086</v>
          </cell>
          <cell r="AO175">
            <v>22472.525501616914</v>
          </cell>
          <cell r="AP175">
            <v>151000</v>
          </cell>
          <cell r="AQ175">
            <v>687245.31762998132</v>
          </cell>
          <cell r="AR175">
            <v>17594</v>
          </cell>
          <cell r="AS175">
            <v>8200</v>
          </cell>
          <cell r="AT175">
            <v>239988.304</v>
          </cell>
          <cell r="AU175">
            <v>31748</v>
          </cell>
          <cell r="AV175">
            <v>3656</v>
          </cell>
          <cell r="AW175">
            <v>7447</v>
          </cell>
          <cell r="AX175">
            <v>11891</v>
          </cell>
          <cell r="AY175">
            <v>21680</v>
          </cell>
          <cell r="AZ175">
            <v>7883</v>
          </cell>
          <cell r="BC175">
            <v>23864741.874201749</v>
          </cell>
        </row>
        <row r="176">
          <cell r="B176">
            <v>2916934.1896392177</v>
          </cell>
          <cell r="C176">
            <v>2252046.6531656096</v>
          </cell>
          <cell r="D176">
            <v>549305.07726290636</v>
          </cell>
          <cell r="E176">
            <v>643418.91899631475</v>
          </cell>
          <cell r="F176">
            <v>226105.07645881153</v>
          </cell>
          <cell r="G176">
            <v>302335.68683333334</v>
          </cell>
          <cell r="H176">
            <v>166799.58045294145</v>
          </cell>
          <cell r="I176">
            <v>60699.532353557275</v>
          </cell>
          <cell r="J176">
            <v>1852402.0925081025</v>
          </cell>
          <cell r="K176">
            <v>360059.31939502672</v>
          </cell>
          <cell r="L176">
            <v>77178.623334543168</v>
          </cell>
          <cell r="M176">
            <v>375182.19245314179</v>
          </cell>
          <cell r="N176">
            <v>194345.50539800894</v>
          </cell>
          <cell r="O176">
            <v>265357.9848786564</v>
          </cell>
          <cell r="P176">
            <v>1045107</v>
          </cell>
          <cell r="Q176">
            <v>100000</v>
          </cell>
          <cell r="R176">
            <v>90700.217441578279</v>
          </cell>
          <cell r="S176">
            <v>170826.16220357132</v>
          </cell>
          <cell r="T176">
            <v>94149.666666666672</v>
          </cell>
          <cell r="U176">
            <v>228818.13075787263</v>
          </cell>
          <cell r="V176">
            <v>82200.204633326008</v>
          </cell>
          <cell r="W176">
            <v>547363.29970188008</v>
          </cell>
          <cell r="X176">
            <v>912546.33333333326</v>
          </cell>
          <cell r="Y176">
            <v>273466.0747171595</v>
          </cell>
          <cell r="Z176">
            <v>785920.75599999994</v>
          </cell>
          <cell r="AA176">
            <v>495616</v>
          </cell>
          <cell r="AB176">
            <v>94220.406999999992</v>
          </cell>
          <cell r="AC176">
            <v>414092.37625067949</v>
          </cell>
          <cell r="AD176">
            <v>2823915.86</v>
          </cell>
          <cell r="AE176">
            <v>1086649.8925633852</v>
          </cell>
          <cell r="AF176">
            <v>443703.36612323573</v>
          </cell>
          <cell r="AG176">
            <v>240181.94799999997</v>
          </cell>
          <cell r="AH176">
            <v>74329.707191865964</v>
          </cell>
          <cell r="AI176">
            <v>85106.432187993705</v>
          </cell>
          <cell r="AJ176">
            <v>224000</v>
          </cell>
          <cell r="AK176">
            <v>46916.763044822314</v>
          </cell>
          <cell r="AL176">
            <v>34620.757967937992</v>
          </cell>
          <cell r="AM176">
            <v>381298.53998871846</v>
          </cell>
          <cell r="AN176">
            <v>25015.966385572505</v>
          </cell>
          <cell r="AO176">
            <v>36619.717785976209</v>
          </cell>
          <cell r="AP176">
            <v>159000</v>
          </cell>
          <cell r="AQ176">
            <v>865808.21683331497</v>
          </cell>
          <cell r="AR176">
            <v>23395</v>
          </cell>
          <cell r="AS176">
            <v>9000</v>
          </cell>
          <cell r="AT176">
            <v>239903.20500000002</v>
          </cell>
          <cell r="AU176">
            <v>28702</v>
          </cell>
          <cell r="AV176">
            <v>4300</v>
          </cell>
          <cell r="AW176">
            <v>9908</v>
          </cell>
          <cell r="AX176">
            <v>11097</v>
          </cell>
          <cell r="AY176">
            <v>16125</v>
          </cell>
          <cell r="AZ176">
            <v>6139</v>
          </cell>
          <cell r="BC176">
            <v>23512785.023730867</v>
          </cell>
        </row>
        <row r="177">
          <cell r="B177">
            <v>2933078.5777288196</v>
          </cell>
          <cell r="C177">
            <v>1993957.3410804204</v>
          </cell>
          <cell r="D177">
            <v>545965.05516205821</v>
          </cell>
          <cell r="E177">
            <v>603111.89531090599</v>
          </cell>
          <cell r="F177">
            <v>197851.06398256443</v>
          </cell>
          <cell r="G177">
            <v>291920.03100000008</v>
          </cell>
          <cell r="H177">
            <v>164296.22427775487</v>
          </cell>
          <cell r="I177">
            <v>61261.352011791321</v>
          </cell>
          <cell r="J177">
            <v>1783104.8168000453</v>
          </cell>
          <cell r="K177">
            <v>342228.63790013327</v>
          </cell>
          <cell r="L177">
            <v>71764.482686514137</v>
          </cell>
          <cell r="M177">
            <v>376635.22636409459</v>
          </cell>
          <cell r="N177">
            <v>207801.85802317539</v>
          </cell>
          <cell r="O177">
            <v>259895.21771631876</v>
          </cell>
          <cell r="P177">
            <v>1060555.5</v>
          </cell>
          <cell r="Q177">
            <v>104000</v>
          </cell>
          <cell r="R177">
            <v>104977.68382547669</v>
          </cell>
          <cell r="S177">
            <v>184517.72970315293</v>
          </cell>
          <cell r="T177">
            <v>85112</v>
          </cell>
          <cell r="U177">
            <v>225886.15062833222</v>
          </cell>
          <cell r="V177">
            <v>82137.330932585974</v>
          </cell>
          <cell r="W177">
            <v>483424.37542294507</v>
          </cell>
          <cell r="X177">
            <v>976141</v>
          </cell>
          <cell r="Y177">
            <v>281796.28512741905</v>
          </cell>
          <cell r="Z177">
            <v>778969.17600000009</v>
          </cell>
          <cell r="AA177">
            <v>515780</v>
          </cell>
          <cell r="AB177">
            <v>95295.092999999993</v>
          </cell>
          <cell r="AC177">
            <v>441866.89469856815</v>
          </cell>
          <cell r="AD177">
            <v>2888267.8299999996</v>
          </cell>
          <cell r="AE177">
            <v>1065953.6679169668</v>
          </cell>
          <cell r="AF177">
            <v>479145.79843787441</v>
          </cell>
          <cell r="AG177">
            <v>292253.44700000004</v>
          </cell>
          <cell r="AH177">
            <v>77321.195713838941</v>
          </cell>
          <cell r="AI177">
            <v>86587.776604453495</v>
          </cell>
          <cell r="AJ177">
            <v>201000</v>
          </cell>
          <cell r="AK177">
            <v>57988.221157210479</v>
          </cell>
          <cell r="AL177">
            <v>54114.476405614405</v>
          </cell>
          <cell r="AM177">
            <v>359525.44258336519</v>
          </cell>
          <cell r="AN177">
            <v>25375.619182832183</v>
          </cell>
          <cell r="AO177">
            <v>46597.722418095953</v>
          </cell>
          <cell r="AP177">
            <v>253000</v>
          </cell>
          <cell r="AQ177">
            <v>1060042.4667492493</v>
          </cell>
          <cell r="AR177">
            <v>26344</v>
          </cell>
          <cell r="AS177">
            <v>10300</v>
          </cell>
          <cell r="AT177">
            <v>248977.45500000002</v>
          </cell>
          <cell r="AU177">
            <v>22903</v>
          </cell>
          <cell r="AV177">
            <v>3930</v>
          </cell>
          <cell r="AW177">
            <v>9702</v>
          </cell>
          <cell r="AX177">
            <v>9923</v>
          </cell>
          <cell r="AY177">
            <v>11106</v>
          </cell>
          <cell r="AZ177">
            <v>4160</v>
          </cell>
          <cell r="BC177">
            <v>23362146.456470877</v>
          </cell>
        </row>
        <row r="178">
          <cell r="B178">
            <v>2916249.8880658429</v>
          </cell>
          <cell r="C178">
            <v>1889989.8124911594</v>
          </cell>
          <cell r="D178">
            <v>561392.95287696598</v>
          </cell>
          <cell r="E178">
            <v>653016.639919059</v>
          </cell>
          <cell r="F178">
            <v>256354.14776780768</v>
          </cell>
          <cell r="G178">
            <v>298151.01491666661</v>
          </cell>
          <cell r="H178">
            <v>186598.68534112431</v>
          </cell>
          <cell r="I178">
            <v>63439.006949480528</v>
          </cell>
          <cell r="J178">
            <v>1838707.4510237474</v>
          </cell>
          <cell r="K178">
            <v>380910.51847501344</v>
          </cell>
          <cell r="L178">
            <v>89781.921249133899</v>
          </cell>
          <cell r="M178">
            <v>387848.74406947743</v>
          </cell>
          <cell r="N178">
            <v>221851.65795146374</v>
          </cell>
          <cell r="O178">
            <v>273630.79159389</v>
          </cell>
          <cell r="P178">
            <v>1181379.5</v>
          </cell>
          <cell r="Q178">
            <v>105000</v>
          </cell>
          <cell r="R178">
            <v>92194.636575920042</v>
          </cell>
          <cell r="S178">
            <v>188246.81306732006</v>
          </cell>
          <cell r="T178">
            <v>79481</v>
          </cell>
          <cell r="U178">
            <v>225482.27190752621</v>
          </cell>
          <cell r="V178">
            <v>64183.118425808148</v>
          </cell>
          <cell r="W178">
            <v>369216.96422321443</v>
          </cell>
          <cell r="X178">
            <v>1133407.6666666665</v>
          </cell>
          <cell r="Y178">
            <v>246880.58156593554</v>
          </cell>
          <cell r="Z178">
            <v>638335</v>
          </cell>
          <cell r="AA178">
            <v>539055</v>
          </cell>
          <cell r="AB178">
            <v>102613.953396</v>
          </cell>
          <cell r="AC178">
            <v>449727.21085945732</v>
          </cell>
          <cell r="AD178">
            <v>2967761.44</v>
          </cell>
          <cell r="AE178">
            <v>975174.28675827163</v>
          </cell>
          <cell r="AF178">
            <v>485542.82888213091</v>
          </cell>
          <cell r="AG178">
            <v>113257.18799999997</v>
          </cell>
          <cell r="AH178">
            <v>82552.830775732495</v>
          </cell>
          <cell r="AI178">
            <v>81007.62825721284</v>
          </cell>
          <cell r="AJ178">
            <v>200000</v>
          </cell>
          <cell r="AK178">
            <v>51721.162685944364</v>
          </cell>
          <cell r="AL178">
            <v>51204.939978988368</v>
          </cell>
          <cell r="AM178">
            <v>377852.13236045535</v>
          </cell>
          <cell r="AN178">
            <v>23589.166787034912</v>
          </cell>
          <cell r="AO178">
            <v>57144.801443193035</v>
          </cell>
          <cell r="AP178">
            <v>250000</v>
          </cell>
          <cell r="AQ178">
            <v>1236364.476282422</v>
          </cell>
          <cell r="AR178">
            <v>27648</v>
          </cell>
          <cell r="AS178">
            <v>15500</v>
          </cell>
          <cell r="AT178">
            <v>263353.84766666667</v>
          </cell>
          <cell r="AU178">
            <v>24421</v>
          </cell>
          <cell r="AV178">
            <v>4920</v>
          </cell>
          <cell r="AW178">
            <v>11575</v>
          </cell>
          <cell r="AX178">
            <v>11730</v>
          </cell>
          <cell r="AY178">
            <v>15575</v>
          </cell>
          <cell r="AZ178">
            <v>5816</v>
          </cell>
          <cell r="BC178">
            <v>23599426.26076122</v>
          </cell>
        </row>
        <row r="179">
          <cell r="B179">
            <v>3063215.4357529399</v>
          </cell>
          <cell r="C179">
            <v>1893799.2183940103</v>
          </cell>
          <cell r="D179">
            <v>558659.2469012856</v>
          </cell>
          <cell r="E179">
            <v>710787.03359731543</v>
          </cell>
          <cell r="F179">
            <v>254348.67611471572</v>
          </cell>
          <cell r="G179">
            <v>301109.40516666672</v>
          </cell>
          <cell r="H179">
            <v>192634.75654777826</v>
          </cell>
          <cell r="I179">
            <v>65285.455782526114</v>
          </cell>
          <cell r="J179">
            <v>1889560.3641414093</v>
          </cell>
          <cell r="K179">
            <v>333245.15452479204</v>
          </cell>
          <cell r="L179">
            <v>90973.966537473389</v>
          </cell>
          <cell r="M179">
            <v>361836.27542994684</v>
          </cell>
          <cell r="N179">
            <v>236685.50208161477</v>
          </cell>
          <cell r="O179">
            <v>270277.62570012279</v>
          </cell>
          <cell r="P179">
            <v>1255883.5</v>
          </cell>
          <cell r="Q179">
            <v>106000</v>
          </cell>
          <cell r="R179">
            <v>72415.442207058106</v>
          </cell>
          <cell r="S179">
            <v>177512.66075019306</v>
          </cell>
          <cell r="T179">
            <v>82745.666666666672</v>
          </cell>
          <cell r="U179">
            <v>259081.56615812777</v>
          </cell>
          <cell r="V179">
            <v>89200.977935495292</v>
          </cell>
          <cell r="W179">
            <v>423891.25589227723</v>
          </cell>
          <cell r="X179">
            <v>1162638.6666666665</v>
          </cell>
          <cell r="Y179">
            <v>238778.0875868123</v>
          </cell>
          <cell r="Z179">
            <v>654086</v>
          </cell>
          <cell r="AA179">
            <v>534588</v>
          </cell>
          <cell r="AB179">
            <v>97888.184068000002</v>
          </cell>
          <cell r="AC179">
            <v>454630.54381987127</v>
          </cell>
          <cell r="AD179">
            <v>3164602.76</v>
          </cell>
          <cell r="AE179">
            <v>1021345.4099353256</v>
          </cell>
          <cell r="AF179">
            <v>517943.68656494509</v>
          </cell>
          <cell r="AG179">
            <v>288109.723</v>
          </cell>
          <cell r="AH179">
            <v>84165.977032639159</v>
          </cell>
          <cell r="AI179">
            <v>75171.510213946371</v>
          </cell>
          <cell r="AJ179">
            <v>200000</v>
          </cell>
          <cell r="AK179">
            <v>68544.404637141124</v>
          </cell>
          <cell r="AL179">
            <v>52058.73581841273</v>
          </cell>
          <cell r="AM179">
            <v>384011.61216791824</v>
          </cell>
          <cell r="AN179">
            <v>25953.34347135431</v>
          </cell>
          <cell r="AO179">
            <v>58070.987973405696</v>
          </cell>
          <cell r="AP179">
            <v>250000</v>
          </cell>
          <cell r="AQ179">
            <v>1400222.0753384375</v>
          </cell>
          <cell r="AR179">
            <v>29706</v>
          </cell>
          <cell r="AS179">
            <v>16300</v>
          </cell>
          <cell r="AT179">
            <v>280855.07266666665</v>
          </cell>
          <cell r="AU179">
            <v>25954</v>
          </cell>
          <cell r="AV179">
            <v>3365</v>
          </cell>
          <cell r="AW179">
            <v>11532</v>
          </cell>
          <cell r="AX179">
            <v>12975</v>
          </cell>
          <cell r="AY179">
            <v>14801</v>
          </cell>
          <cell r="AZ179">
            <v>6491</v>
          </cell>
          <cell r="BC179">
            <v>24529716.514428768</v>
          </cell>
        </row>
        <row r="180">
          <cell r="B180">
            <v>2988719.5792219518</v>
          </cell>
          <cell r="C180">
            <v>2130703.2594520645</v>
          </cell>
          <cell r="D180">
            <v>589749.51564370608</v>
          </cell>
          <cell r="E180">
            <v>713694.9170103285</v>
          </cell>
          <cell r="F180">
            <v>258439.37059434658</v>
          </cell>
          <cell r="G180">
            <v>304616.68275000009</v>
          </cell>
          <cell r="H180">
            <v>157819.87926576502</v>
          </cell>
          <cell r="I180">
            <v>64138.531013169857</v>
          </cell>
          <cell r="J180">
            <v>1855138.9831124379</v>
          </cell>
          <cell r="K180">
            <v>358353.70509719395</v>
          </cell>
          <cell r="L180">
            <v>88167.940128892951</v>
          </cell>
          <cell r="M180">
            <v>366226.7191256996</v>
          </cell>
          <cell r="N180">
            <v>238125.8370519079</v>
          </cell>
          <cell r="O180">
            <v>266094.47528608516</v>
          </cell>
          <cell r="P180">
            <v>1234034</v>
          </cell>
          <cell r="Q180">
            <v>107000</v>
          </cell>
          <cell r="R180">
            <v>86609.023264925432</v>
          </cell>
          <cell r="S180">
            <v>161297.9777137035</v>
          </cell>
          <cell r="T180">
            <v>89031.666666666672</v>
          </cell>
          <cell r="U180">
            <v>235247.08151759973</v>
          </cell>
          <cell r="V180">
            <v>121791.38276244243</v>
          </cell>
          <cell r="W180">
            <v>419878.50422812771</v>
          </cell>
          <cell r="X180">
            <v>1181764</v>
          </cell>
          <cell r="Y180">
            <v>237811.61267153971</v>
          </cell>
          <cell r="Z180">
            <v>588451.66666666674</v>
          </cell>
          <cell r="AA180">
            <v>543686</v>
          </cell>
          <cell r="AB180">
            <v>102218.19761999999</v>
          </cell>
          <cell r="AC180">
            <v>484995.11437597655</v>
          </cell>
          <cell r="AD180">
            <v>3240310.96</v>
          </cell>
          <cell r="AE180">
            <v>1029552.5959597969</v>
          </cell>
          <cell r="AF180">
            <v>412983.56749395304</v>
          </cell>
          <cell r="AG180">
            <v>444301.71199999994</v>
          </cell>
          <cell r="AH180">
            <v>85794.453393640739</v>
          </cell>
          <cell r="AI180">
            <v>70139.767221059519</v>
          </cell>
          <cell r="AJ180">
            <v>200000</v>
          </cell>
          <cell r="AK180">
            <v>83559.232013759902</v>
          </cell>
          <cell r="AL180">
            <v>54923.960135287605</v>
          </cell>
          <cell r="AM180">
            <v>391260.94648596994</v>
          </cell>
          <cell r="AN180">
            <v>26903.795861312512</v>
          </cell>
          <cell r="AO180">
            <v>54463.243941803848</v>
          </cell>
          <cell r="AP180">
            <v>250000</v>
          </cell>
          <cell r="AQ180">
            <v>1647295.5643511568</v>
          </cell>
          <cell r="AR180">
            <v>31850</v>
          </cell>
          <cell r="AS180">
            <v>18000</v>
          </cell>
          <cell r="AT180">
            <v>334180.04766666668</v>
          </cell>
          <cell r="AU180">
            <v>28077</v>
          </cell>
          <cell r="AV180">
            <v>3395</v>
          </cell>
          <cell r="AW180">
            <v>10769</v>
          </cell>
          <cell r="AX180">
            <v>12638</v>
          </cell>
          <cell r="AY180">
            <v>15428</v>
          </cell>
          <cell r="AZ180">
            <v>8051</v>
          </cell>
          <cell r="BC180">
            <v>25058424.346489836</v>
          </cell>
        </row>
        <row r="181">
          <cell r="B181">
            <v>2914485.465566338</v>
          </cell>
          <cell r="C181">
            <v>2087168.3361530975</v>
          </cell>
          <cell r="D181">
            <v>448380.90969836566</v>
          </cell>
          <cell r="E181">
            <v>685135.62634200579</v>
          </cell>
          <cell r="F181">
            <v>247353.6736399119</v>
          </cell>
          <cell r="G181">
            <v>347282.29283333343</v>
          </cell>
          <cell r="H181">
            <v>167486.93238964639</v>
          </cell>
          <cell r="I181">
            <v>64851.239412027215</v>
          </cell>
          <cell r="J181">
            <v>1798337.7430942224</v>
          </cell>
          <cell r="K181">
            <v>297451.18798314565</v>
          </cell>
          <cell r="L181">
            <v>79377.265689991968</v>
          </cell>
          <cell r="M181">
            <v>345816.04147922446</v>
          </cell>
          <cell r="N181">
            <v>239357.90134561446</v>
          </cell>
          <cell r="O181">
            <v>269132.71251844714</v>
          </cell>
          <cell r="P181">
            <v>1105532</v>
          </cell>
          <cell r="Q181">
            <v>108000</v>
          </cell>
          <cell r="R181">
            <v>98094</v>
          </cell>
          <cell r="S181">
            <v>186116.03482024261</v>
          </cell>
          <cell r="T181">
            <v>71801.333333333328</v>
          </cell>
          <cell r="U181">
            <v>236134.89959476877</v>
          </cell>
          <cell r="V181">
            <v>121993.22159465837</v>
          </cell>
          <cell r="W181">
            <v>430670.94980201707</v>
          </cell>
          <cell r="X181">
            <v>1113926.3333333335</v>
          </cell>
          <cell r="Y181">
            <v>233680.63025016716</v>
          </cell>
          <cell r="Z181">
            <v>638318</v>
          </cell>
          <cell r="AA181">
            <v>541121</v>
          </cell>
          <cell r="AB181">
            <v>105926.34069</v>
          </cell>
          <cell r="AC181">
            <v>491390.25345517369</v>
          </cell>
          <cell r="AD181">
            <v>3353873.26</v>
          </cell>
          <cell r="AE181">
            <v>903579.64315184718</v>
          </cell>
          <cell r="AF181">
            <v>342710.90105810651</v>
          </cell>
          <cell r="AG181">
            <v>336584.28700000001</v>
          </cell>
          <cell r="AH181">
            <v>160286.44250988043</v>
          </cell>
          <cell r="AI181">
            <v>72136.186081383814</v>
          </cell>
          <cell r="AJ181">
            <v>200000</v>
          </cell>
          <cell r="AK181">
            <v>51834.158983048314</v>
          </cell>
          <cell r="AL181">
            <v>39909.898301404748</v>
          </cell>
          <cell r="AM181">
            <v>396026.5862889862</v>
          </cell>
          <cell r="AN181">
            <v>26464.637574825734</v>
          </cell>
          <cell r="AO181">
            <v>59926.399158420143</v>
          </cell>
          <cell r="AP181">
            <v>250000</v>
          </cell>
          <cell r="AQ181">
            <v>1464716.5146562627</v>
          </cell>
          <cell r="AR181">
            <v>31011</v>
          </cell>
          <cell r="AS181">
            <v>20700</v>
          </cell>
          <cell r="AT181">
            <v>351299.766</v>
          </cell>
          <cell r="AU181">
            <v>32523</v>
          </cell>
          <cell r="AV181">
            <v>3844</v>
          </cell>
          <cell r="AW181">
            <v>9832</v>
          </cell>
          <cell r="AX181">
            <v>13185</v>
          </cell>
          <cell r="AY181">
            <v>13618</v>
          </cell>
          <cell r="AZ181">
            <v>7210</v>
          </cell>
          <cell r="BC181">
            <v>24578203.192909941</v>
          </cell>
        </row>
        <row r="182">
          <cell r="B182">
            <v>2786902.6133221872</v>
          </cell>
          <cell r="C182">
            <v>1950000</v>
          </cell>
          <cell r="D182">
            <v>445350.80949821864</v>
          </cell>
          <cell r="E182">
            <v>700000</v>
          </cell>
          <cell r="F182">
            <v>246715.66666666663</v>
          </cell>
          <cell r="G182">
            <v>370580.08558333339</v>
          </cell>
          <cell r="H182">
            <v>169762.41124932092</v>
          </cell>
          <cell r="I182">
            <v>63810.630416411426</v>
          </cell>
          <cell r="J182">
            <v>1812997.2058260813</v>
          </cell>
          <cell r="K182">
            <v>295442.27074178058</v>
          </cell>
          <cell r="L182">
            <v>85470.816666324783</v>
          </cell>
          <cell r="M182">
            <v>350000</v>
          </cell>
          <cell r="N182">
            <v>241424.36999903433</v>
          </cell>
          <cell r="O182">
            <v>266549.51533226721</v>
          </cell>
          <cell r="P182">
            <v>1341608</v>
          </cell>
          <cell r="Q182">
            <v>109000</v>
          </cell>
          <cell r="R182">
            <v>86272.614267985031</v>
          </cell>
          <cell r="S182">
            <v>188467.86458257952</v>
          </cell>
          <cell r="T182">
            <v>60981.965911865234</v>
          </cell>
          <cell r="U182">
            <v>237000</v>
          </cell>
          <cell r="V182">
            <v>140036.28333277316</v>
          </cell>
          <cell r="W182">
            <v>420000</v>
          </cell>
          <cell r="X182">
            <v>1194943.9850645065</v>
          </cell>
          <cell r="Y182">
            <v>230597.2019990776</v>
          </cell>
          <cell r="Z182">
            <v>716518.28849283862</v>
          </cell>
          <cell r="AA182">
            <v>543348</v>
          </cell>
          <cell r="AB182">
            <v>107568.05677</v>
          </cell>
          <cell r="AC182">
            <v>498009.89999800792</v>
          </cell>
          <cell r="AD182">
            <v>3380371.13</v>
          </cell>
          <cell r="AE182">
            <v>860976.98982988973</v>
          </cell>
          <cell r="AF182">
            <v>354586.07249858178</v>
          </cell>
          <cell r="AG182">
            <v>225800</v>
          </cell>
          <cell r="AH182">
            <v>172877.98583264186</v>
          </cell>
          <cell r="AI182">
            <v>70881.445248921707</v>
          </cell>
          <cell r="AJ182">
            <v>202926.87895898437</v>
          </cell>
          <cell r="AK182">
            <v>57537.333333333336</v>
          </cell>
          <cell r="AL182">
            <v>43139.906249827443</v>
          </cell>
          <cell r="AM182">
            <v>427882.2412482886</v>
          </cell>
          <cell r="AN182">
            <v>27033.956833225198</v>
          </cell>
          <cell r="AO182">
            <v>62194.47324975123</v>
          </cell>
          <cell r="AP182">
            <v>250000</v>
          </cell>
          <cell r="AQ182">
            <v>1458967.2124879968</v>
          </cell>
          <cell r="AR182">
            <v>30180</v>
          </cell>
          <cell r="AS182">
            <v>23800</v>
          </cell>
          <cell r="AT182">
            <v>365314.67199999996</v>
          </cell>
          <cell r="AU182">
            <v>33173.70599848032</v>
          </cell>
          <cell r="AV182">
            <v>5816</v>
          </cell>
          <cell r="AW182">
            <v>14454</v>
          </cell>
          <cell r="AX182">
            <v>14994.584548950195</v>
          </cell>
          <cell r="AY182">
            <v>13893</v>
          </cell>
          <cell r="AZ182">
            <v>6021</v>
          </cell>
          <cell r="BC182">
            <v>24577423.930018917</v>
          </cell>
        </row>
        <row r="183">
          <cell r="B183">
            <v>2720000</v>
          </cell>
          <cell r="C183">
            <v>2140000</v>
          </cell>
          <cell r="F183">
            <v>248142.33333333337</v>
          </cell>
          <cell r="J183">
            <v>1850000</v>
          </cell>
          <cell r="K183">
            <v>284869</v>
          </cell>
          <cell r="O183">
            <v>275347</v>
          </cell>
          <cell r="P183">
            <v>1379558.1666666667</v>
          </cell>
          <cell r="Q183">
            <v>105955.23066666667</v>
          </cell>
          <cell r="R183">
            <v>92347.333333333314</v>
          </cell>
          <cell r="T183">
            <v>85471.666666666672</v>
          </cell>
          <cell r="U183">
            <v>227212.66666666669</v>
          </cell>
          <cell r="X183">
            <v>1048529.3333333335</v>
          </cell>
          <cell r="Z183">
            <v>856261.91999999993</v>
          </cell>
          <cell r="AA183">
            <v>554281</v>
          </cell>
          <cell r="AB183">
            <v>103971.66406</v>
          </cell>
          <cell r="AD183">
            <v>3400000</v>
          </cell>
          <cell r="AF183">
            <v>378266.66666666669</v>
          </cell>
          <cell r="AQ183">
            <v>1546634.5017837842</v>
          </cell>
          <cell r="AR183">
            <v>36048</v>
          </cell>
          <cell r="AS183">
            <v>26900</v>
          </cell>
          <cell r="AT183">
            <v>380707.83099999995</v>
          </cell>
          <cell r="AU183">
            <v>36701</v>
          </cell>
          <cell r="AV183">
            <v>6120</v>
          </cell>
          <cell r="AW183">
            <v>17079</v>
          </cell>
          <cell r="AX183">
            <v>12871</v>
          </cell>
          <cell r="AY183">
            <v>15001</v>
          </cell>
          <cell r="AZ183">
            <v>3929</v>
          </cell>
          <cell r="BC183">
            <v>24980000</v>
          </cell>
        </row>
        <row r="184">
          <cell r="B184">
            <v>2700000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33">
          <cell r="B33">
            <v>38020</v>
          </cell>
          <cell r="C33">
            <v>26915</v>
          </cell>
          <cell r="D33">
            <v>4201</v>
          </cell>
          <cell r="E33">
            <v>15920</v>
          </cell>
          <cell r="F33">
            <v>4380</v>
          </cell>
          <cell r="G33">
            <v>4915</v>
          </cell>
          <cell r="H33">
            <v>1799</v>
          </cell>
          <cell r="I33">
            <v>1833</v>
          </cell>
          <cell r="J33">
            <v>37955</v>
          </cell>
          <cell r="K33">
            <v>3493</v>
          </cell>
          <cell r="L33">
            <v>5595</v>
          </cell>
          <cell r="M33">
            <v>3460</v>
          </cell>
          <cell r="N33">
            <v>4092</v>
          </cell>
          <cell r="O33">
            <v>2579</v>
          </cell>
          <cell r="P33">
            <v>30089</v>
          </cell>
          <cell r="Q33">
            <v>2597</v>
          </cell>
          <cell r="R33">
            <v>2564.5000000000027</v>
          </cell>
          <cell r="U33">
            <v>5728.0000000000027</v>
          </cell>
          <cell r="W33">
            <v>8884.2500000000073</v>
          </cell>
          <cell r="X33">
            <v>84941.500000000087</v>
          </cell>
          <cell r="Z33">
            <v>34093.75</v>
          </cell>
          <cell r="AA33">
            <v>1558</v>
          </cell>
          <cell r="AB33">
            <v>187.63333333333333</v>
          </cell>
          <cell r="AC33">
            <v>3384</v>
          </cell>
          <cell r="AD33">
            <v>36031.388287864887</v>
          </cell>
          <cell r="AE33">
            <v>1632.818</v>
          </cell>
          <cell r="AF33">
            <v>9344.1296542805303</v>
          </cell>
          <cell r="AG33">
            <v>1939.2917179999999</v>
          </cell>
          <cell r="AH33">
            <v>8856</v>
          </cell>
          <cell r="AI33">
            <v>305.45534720152494</v>
          </cell>
          <cell r="AJ33">
            <v>18942.11808417768</v>
          </cell>
          <cell r="AK33">
            <v>3300.3022403369328</v>
          </cell>
          <cell r="AL33">
            <v>3310.4916709728309</v>
          </cell>
          <cell r="AM33">
            <v>3496.8978288869657</v>
          </cell>
          <cell r="AN33">
            <v>1293.6588888603401</v>
          </cell>
          <cell r="AO33">
            <v>11621.099999999964</v>
          </cell>
          <cell r="AP33">
            <v>130730.62711951666</v>
          </cell>
          <cell r="AQ33">
            <v>367377.1903643448</v>
          </cell>
          <cell r="AR33">
            <v>100.5</v>
          </cell>
          <cell r="AS33">
            <v>248585.83098025361</v>
          </cell>
          <cell r="AT33">
            <v>33810.88024783483</v>
          </cell>
          <cell r="AU33">
            <v>9700.9999999999945</v>
          </cell>
          <cell r="AV33">
            <v>732.5</v>
          </cell>
          <cell r="AW33">
            <v>4700.2500000000027</v>
          </cell>
          <cell r="AX33">
            <v>77.000000000000043</v>
          </cell>
          <cell r="AY33">
            <v>2308.75</v>
          </cell>
          <cell r="AZ33">
            <v>5638.75</v>
          </cell>
          <cell r="BC33">
            <v>1233129.5637658651</v>
          </cell>
        </row>
        <row r="34">
          <cell r="B34">
            <v>38080</v>
          </cell>
          <cell r="C34">
            <v>27131</v>
          </cell>
          <cell r="D34">
            <v>4226</v>
          </cell>
          <cell r="E34">
            <v>15976</v>
          </cell>
          <cell r="F34">
            <v>4409</v>
          </cell>
          <cell r="G34">
            <v>4950</v>
          </cell>
          <cell r="H34">
            <v>1814</v>
          </cell>
          <cell r="I34">
            <v>1840</v>
          </cell>
          <cell r="J34">
            <v>38193</v>
          </cell>
          <cell r="K34">
            <v>3525</v>
          </cell>
          <cell r="L34">
            <v>5523</v>
          </cell>
          <cell r="M34">
            <v>3484</v>
          </cell>
          <cell r="N34">
            <v>4137</v>
          </cell>
          <cell r="O34">
            <v>2593</v>
          </cell>
          <cell r="P34">
            <v>30315</v>
          </cell>
          <cell r="Q34">
            <v>2619</v>
          </cell>
          <cell r="R34">
            <v>2568.8000000000029</v>
          </cell>
          <cell r="U34">
            <v>5765.8000000000029</v>
          </cell>
          <cell r="W34">
            <v>8943.200000000008</v>
          </cell>
          <cell r="X34">
            <v>85687.600000000093</v>
          </cell>
          <cell r="Z34">
            <v>34450</v>
          </cell>
          <cell r="AA34">
            <v>1609</v>
          </cell>
          <cell r="AB34">
            <v>203.06666666666666</v>
          </cell>
          <cell r="AC34">
            <v>3989.8</v>
          </cell>
          <cell r="AD34">
            <v>36869.367738108231</v>
          </cell>
          <cell r="AE34">
            <v>1680.076</v>
          </cell>
          <cell r="AF34">
            <v>9478.6197952998937</v>
          </cell>
          <cell r="AG34">
            <v>1965.0638992914216</v>
          </cell>
          <cell r="AH34">
            <v>9017.0242849458373</v>
          </cell>
          <cell r="AI34">
            <v>322.79294605573909</v>
          </cell>
          <cell r="AJ34">
            <v>19063.917833752363</v>
          </cell>
          <cell r="AK34">
            <v>3333.6386266029622</v>
          </cell>
          <cell r="AL34">
            <v>3343.9309807806376</v>
          </cell>
          <cell r="AM34">
            <v>3532.2200291787526</v>
          </cell>
          <cell r="AN34">
            <v>1306.7261503639797</v>
          </cell>
          <cell r="AO34">
            <v>11655.479999999963</v>
          </cell>
          <cell r="AP34">
            <v>131143.27632473502</v>
          </cell>
          <cell r="AQ34">
            <v>365482.30570700357</v>
          </cell>
          <cell r="AR34">
            <v>105</v>
          </cell>
          <cell r="AS34">
            <v>249462.46344431717</v>
          </cell>
          <cell r="AT34">
            <v>33935.186799298375</v>
          </cell>
          <cell r="AU34">
            <v>9711.3999999999942</v>
          </cell>
          <cell r="AV34">
            <v>746</v>
          </cell>
          <cell r="AW34">
            <v>4772.8000000000029</v>
          </cell>
          <cell r="AX34">
            <v>78.400000000000048</v>
          </cell>
          <cell r="AY34">
            <v>2316</v>
          </cell>
          <cell r="AZ34">
            <v>5666</v>
          </cell>
          <cell r="BC34">
            <v>1237144.9572264005</v>
          </cell>
        </row>
        <row r="35">
          <cell r="B35">
            <v>38230</v>
          </cell>
          <cell r="C35">
            <v>27381</v>
          </cell>
          <cell r="D35">
            <v>4251</v>
          </cell>
          <cell r="E35">
            <v>16032</v>
          </cell>
          <cell r="F35">
            <v>4439</v>
          </cell>
          <cell r="G35">
            <v>4986</v>
          </cell>
          <cell r="H35">
            <v>1833</v>
          </cell>
          <cell r="I35">
            <v>1831</v>
          </cell>
          <cell r="J35">
            <v>38440</v>
          </cell>
          <cell r="K35">
            <v>3558</v>
          </cell>
          <cell r="L35">
            <v>5487</v>
          </cell>
          <cell r="M35">
            <v>3510</v>
          </cell>
          <cell r="N35">
            <v>4178</v>
          </cell>
          <cell r="O35">
            <v>2607</v>
          </cell>
          <cell r="P35">
            <v>30572</v>
          </cell>
          <cell r="Q35">
            <v>2634</v>
          </cell>
          <cell r="R35">
            <v>2573.1000000000031</v>
          </cell>
          <cell r="U35">
            <v>5803.6000000000031</v>
          </cell>
          <cell r="W35">
            <v>9002.1500000000087</v>
          </cell>
          <cell r="X35">
            <v>86433.700000000099</v>
          </cell>
          <cell r="Z35">
            <v>34806.25</v>
          </cell>
          <cell r="AA35">
            <v>1647</v>
          </cell>
          <cell r="AB35">
            <v>218.5</v>
          </cell>
          <cell r="AC35">
            <v>3463</v>
          </cell>
          <cell r="AD35">
            <v>37708.378398937894</v>
          </cell>
          <cell r="AE35">
            <v>1728.701</v>
          </cell>
          <cell r="AF35">
            <v>9615.0456541122057</v>
          </cell>
          <cell r="AG35">
            <v>1991.1785795077615</v>
          </cell>
          <cell r="AH35">
            <v>9180.9763951335808</v>
          </cell>
          <cell r="AI35">
            <v>341.11462437290561</v>
          </cell>
          <cell r="AJ35">
            <v>19193.027262201216</v>
          </cell>
          <cell r="AK35">
            <v>3367.3117440433957</v>
          </cell>
          <cell r="AL35">
            <v>3377.7080613945832</v>
          </cell>
          <cell r="AM35">
            <v>3567.8990193724776</v>
          </cell>
          <cell r="AN35">
            <v>1319.9254044080603</v>
          </cell>
          <cell r="AO35">
            <v>11689.859999999962</v>
          </cell>
          <cell r="AP35">
            <v>131558.33142604429</v>
          </cell>
          <cell r="AQ35">
            <v>363597.19462286937</v>
          </cell>
          <cell r="AR35">
            <v>109.5</v>
          </cell>
          <cell r="AS35">
            <v>250342.18733347935</v>
          </cell>
          <cell r="AT35">
            <v>34059.950366924277</v>
          </cell>
          <cell r="AU35">
            <v>9721.7999999999938</v>
          </cell>
          <cell r="AV35">
            <v>759.5</v>
          </cell>
          <cell r="AW35">
            <v>4845.3500000000031</v>
          </cell>
          <cell r="AX35">
            <v>79.800000000000054</v>
          </cell>
          <cell r="AY35">
            <v>2323.25</v>
          </cell>
          <cell r="AZ35">
            <v>5693.25</v>
          </cell>
          <cell r="BC35">
            <v>1240117.5398928015</v>
          </cell>
        </row>
        <row r="36">
          <cell r="B36">
            <v>38330</v>
          </cell>
          <cell r="C36">
            <v>27440</v>
          </cell>
          <cell r="D36">
            <v>4276</v>
          </cell>
          <cell r="E36">
            <v>16088</v>
          </cell>
          <cell r="F36">
            <v>4469</v>
          </cell>
          <cell r="G36">
            <v>5023</v>
          </cell>
          <cell r="H36">
            <v>1852</v>
          </cell>
          <cell r="I36">
            <v>1776</v>
          </cell>
          <cell r="J36">
            <v>38637</v>
          </cell>
          <cell r="K36">
            <v>3591</v>
          </cell>
          <cell r="L36">
            <v>5466</v>
          </cell>
          <cell r="M36">
            <v>3543</v>
          </cell>
          <cell r="N36">
            <v>4154</v>
          </cell>
          <cell r="O36">
            <v>2623</v>
          </cell>
          <cell r="P36">
            <v>30845</v>
          </cell>
          <cell r="Q36">
            <v>2646</v>
          </cell>
          <cell r="R36">
            <v>2577.4000000000033</v>
          </cell>
          <cell r="U36">
            <v>5841.4000000000033</v>
          </cell>
          <cell r="W36">
            <v>9061.1000000000095</v>
          </cell>
          <cell r="X36">
            <v>87179.800000000105</v>
          </cell>
          <cell r="Z36">
            <v>35162.5</v>
          </cell>
          <cell r="AA36">
            <v>1700</v>
          </cell>
          <cell r="AB36">
            <v>220</v>
          </cell>
          <cell r="AC36">
            <v>3511</v>
          </cell>
          <cell r="AD36">
            <v>38546.412143913105</v>
          </cell>
          <cell r="AE36">
            <v>1778.7329999999999</v>
          </cell>
          <cell r="AF36">
            <v>9753.4350915208342</v>
          </cell>
          <cell r="AG36">
            <v>2017.6403102821255</v>
          </cell>
          <cell r="AH36">
            <v>9347.9095657671623</v>
          </cell>
          <cell r="AI36">
            <v>360.47623835303875</v>
          </cell>
          <cell r="AJ36">
            <v>19328.887164384389</v>
          </cell>
          <cell r="AK36">
            <v>3401.3249939832276</v>
          </cell>
          <cell r="AL36">
            <v>3411.8263246409924</v>
          </cell>
          <cell r="AM36">
            <v>3603.9384034065424</v>
          </cell>
          <cell r="AN36">
            <v>1333.2579842505659</v>
          </cell>
          <cell r="AO36">
            <v>11724.239999999962</v>
          </cell>
          <cell r="AP36">
            <v>131975.80923394562</v>
          </cell>
          <cell r="AQ36">
            <v>361721.80670109909</v>
          </cell>
          <cell r="AR36">
            <v>114</v>
          </cell>
          <cell r="AS36">
            <v>251225.01354958274</v>
          </cell>
          <cell r="AT36">
            <v>34185.172630943947</v>
          </cell>
          <cell r="AU36">
            <v>9732.1999999999935</v>
          </cell>
          <cell r="AV36">
            <v>773</v>
          </cell>
          <cell r="AW36">
            <v>4917.9000000000033</v>
          </cell>
          <cell r="AX36">
            <v>81.20000000000006</v>
          </cell>
          <cell r="AY36">
            <v>2330.5</v>
          </cell>
          <cell r="AZ36">
            <v>5720.5</v>
          </cell>
          <cell r="BC36">
            <v>1243458.3833360733</v>
          </cell>
        </row>
        <row r="37">
          <cell r="B37">
            <v>38890</v>
          </cell>
          <cell r="C37">
            <v>27561</v>
          </cell>
          <cell r="D37">
            <v>4302</v>
          </cell>
          <cell r="E37">
            <v>16144</v>
          </cell>
          <cell r="F37">
            <v>4499</v>
          </cell>
          <cell r="G37">
            <v>5029</v>
          </cell>
          <cell r="H37">
            <v>1871</v>
          </cell>
          <cell r="I37">
            <v>1734</v>
          </cell>
          <cell r="J37">
            <v>38914</v>
          </cell>
          <cell r="K37">
            <v>3621</v>
          </cell>
          <cell r="L37">
            <v>5449</v>
          </cell>
          <cell r="M37">
            <v>3575</v>
          </cell>
          <cell r="N37">
            <v>4166</v>
          </cell>
          <cell r="O37">
            <v>2639</v>
          </cell>
          <cell r="P37">
            <v>31127</v>
          </cell>
          <cell r="Q37">
            <v>2659</v>
          </cell>
          <cell r="R37">
            <v>2581.7000000000035</v>
          </cell>
          <cell r="U37">
            <v>5879.2000000000035</v>
          </cell>
          <cell r="W37">
            <v>9120.0500000000102</v>
          </cell>
          <cell r="X37">
            <v>87925.900000000111</v>
          </cell>
          <cell r="Z37">
            <v>35518.75</v>
          </cell>
          <cell r="AA37">
            <v>1750</v>
          </cell>
          <cell r="AB37">
            <v>255.5</v>
          </cell>
          <cell r="AC37">
            <v>3565</v>
          </cell>
          <cell r="AD37">
            <v>39385.476450495</v>
          </cell>
          <cell r="AE37">
            <v>1830.2139999999999</v>
          </cell>
          <cell r="AF37">
            <v>9893.8163693299393</v>
          </cell>
          <cell r="AG37">
            <v>2044.4537037364626</v>
          </cell>
          <cell r="AH37">
            <v>9517.8780000000006</v>
          </cell>
          <cell r="AI37">
            <v>380.93681458553777</v>
          </cell>
          <cell r="AJ37">
            <v>19471.002895075719</v>
          </cell>
          <cell r="AK37">
            <v>3435.6818121042697</v>
          </cell>
          <cell r="AL37">
            <v>3446.289216809083</v>
          </cell>
          <cell r="AM37">
            <v>3640.3418216227692</v>
          </cell>
          <cell r="AN37">
            <v>1346.7252366167327</v>
          </cell>
          <cell r="AO37">
            <v>11758.619999999961</v>
          </cell>
          <cell r="AP37">
            <v>132395.72669673455</v>
          </cell>
          <cell r="AQ37">
            <v>359856.09179086227</v>
          </cell>
          <cell r="AR37">
            <v>118.5</v>
          </cell>
          <cell r="AS37">
            <v>252110.95303291504</v>
          </cell>
          <cell r="AT37">
            <v>34310.855277766219</v>
          </cell>
          <cell r="AU37">
            <v>9742.5999999999931</v>
          </cell>
          <cell r="AV37">
            <v>786.5</v>
          </cell>
          <cell r="AW37">
            <v>4990.4500000000035</v>
          </cell>
          <cell r="AX37">
            <v>82.600000000000065</v>
          </cell>
          <cell r="AY37">
            <v>2337.75</v>
          </cell>
          <cell r="AZ37">
            <v>5747.75</v>
          </cell>
          <cell r="BC37">
            <v>1247527.3131186538</v>
          </cell>
        </row>
        <row r="38">
          <cell r="B38">
            <v>38440</v>
          </cell>
          <cell r="C38">
            <v>27801</v>
          </cell>
          <cell r="D38">
            <v>4327</v>
          </cell>
          <cell r="E38">
            <v>16201</v>
          </cell>
          <cell r="F38">
            <v>4520</v>
          </cell>
          <cell r="G38">
            <v>5096</v>
          </cell>
          <cell r="H38">
            <v>1888</v>
          </cell>
          <cell r="I38">
            <v>1754</v>
          </cell>
          <cell r="J38">
            <v>39231</v>
          </cell>
          <cell r="K38">
            <v>3657</v>
          </cell>
          <cell r="L38">
            <v>5419</v>
          </cell>
          <cell r="M38">
            <v>3610</v>
          </cell>
          <cell r="N38">
            <v>4164</v>
          </cell>
          <cell r="O38">
            <v>2655</v>
          </cell>
          <cell r="P38">
            <v>31400</v>
          </cell>
          <cell r="Q38">
            <v>2668</v>
          </cell>
          <cell r="R38">
            <v>2586</v>
          </cell>
          <cell r="U38">
            <v>5917</v>
          </cell>
          <cell r="W38">
            <v>9179</v>
          </cell>
          <cell r="X38">
            <v>88672</v>
          </cell>
          <cell r="Z38">
            <v>35875</v>
          </cell>
          <cell r="AA38">
            <v>1775</v>
          </cell>
          <cell r="AB38">
            <v>291</v>
          </cell>
          <cell r="AC38">
            <v>3781</v>
          </cell>
          <cell r="AD38">
            <v>40240.629500000003</v>
          </cell>
          <cell r="AE38">
            <v>1886.8969999999999</v>
          </cell>
          <cell r="AF38">
            <v>10036.218156116076</v>
          </cell>
          <cell r="AG38">
            <v>2071.623433285431</v>
          </cell>
          <cell r="AH38">
            <v>9484.7738399999998</v>
          </cell>
          <cell r="AI38">
            <v>402.55872999999997</v>
          </cell>
          <cell r="AJ38">
            <v>19618.937796914637</v>
          </cell>
          <cell r="AK38">
            <v>3470.3856687921916</v>
          </cell>
          <cell r="AL38">
            <v>3481.1002189990741</v>
          </cell>
          <cell r="AM38">
            <v>3677.112951134111</v>
          </cell>
          <cell r="AN38">
            <v>1360.3285218350841</v>
          </cell>
          <cell r="AO38">
            <v>11793</v>
          </cell>
          <cell r="AP38">
            <v>132818.10090168682</v>
          </cell>
          <cell r="AQ38">
            <v>358000</v>
          </cell>
          <cell r="AR38">
            <v>123</v>
          </cell>
          <cell r="AS38">
            <v>253000.01676234463</v>
          </cell>
          <cell r="AT38">
            <v>34437</v>
          </cell>
          <cell r="AU38">
            <v>9753</v>
          </cell>
          <cell r="AV38">
            <v>800</v>
          </cell>
          <cell r="AW38">
            <v>5063</v>
          </cell>
          <cell r="AX38">
            <v>84</v>
          </cell>
          <cell r="AY38">
            <v>2345</v>
          </cell>
          <cell r="AZ38">
            <v>5775</v>
          </cell>
          <cell r="BC38">
            <v>1315224.5359081696</v>
          </cell>
        </row>
        <row r="39">
          <cell r="B39">
            <v>37731</v>
          </cell>
          <cell r="C39">
            <v>27974</v>
          </cell>
          <cell r="D39">
            <v>4353</v>
          </cell>
          <cell r="E39">
            <v>16258</v>
          </cell>
          <cell r="F39">
            <v>4562</v>
          </cell>
          <cell r="G39">
            <v>5137</v>
          </cell>
          <cell r="H39">
            <v>1903</v>
          </cell>
          <cell r="I39">
            <v>1786</v>
          </cell>
          <cell r="J39">
            <v>39456</v>
          </cell>
          <cell r="K39">
            <v>3694</v>
          </cell>
          <cell r="L39">
            <v>5398</v>
          </cell>
          <cell r="M39">
            <v>3636</v>
          </cell>
          <cell r="N39">
            <v>4186</v>
          </cell>
          <cell r="O39">
            <v>2680</v>
          </cell>
          <cell r="P39">
            <v>31685</v>
          </cell>
          <cell r="Q39">
            <v>2686</v>
          </cell>
          <cell r="R39">
            <v>2617.5777777777776</v>
          </cell>
          <cell r="U39">
            <v>5952.25</v>
          </cell>
          <cell r="W39">
            <v>9238.7000000000007</v>
          </cell>
          <cell r="X39">
            <v>89771.6</v>
          </cell>
          <cell r="Z39">
            <v>36307.4</v>
          </cell>
          <cell r="AA39">
            <v>1675</v>
          </cell>
          <cell r="AB39">
            <v>306</v>
          </cell>
          <cell r="AC39">
            <v>3801</v>
          </cell>
          <cell r="AD39">
            <v>41098</v>
          </cell>
          <cell r="AE39">
            <v>1945.336</v>
          </cell>
          <cell r="AF39">
            <v>10180.669533082877</v>
          </cell>
          <cell r="AG39">
            <v>2099.1542344509467</v>
          </cell>
          <cell r="AH39">
            <v>9910.1685600000001</v>
          </cell>
          <cell r="AI39">
            <v>412.87991999999997</v>
          </cell>
          <cell r="AJ39">
            <v>19770.598422152711</v>
          </cell>
          <cell r="AK39">
            <v>3505.4400694870624</v>
          </cell>
          <cell r="AL39">
            <v>3516.2628474738131</v>
          </cell>
          <cell r="AM39">
            <v>3714.255506196072</v>
          </cell>
          <cell r="AN39">
            <v>1374.0692139748328</v>
          </cell>
          <cell r="AO39">
            <v>11867.581395348838</v>
          </cell>
          <cell r="AP39">
            <v>133399.41648590402</v>
          </cell>
          <cell r="AQ39">
            <v>358988</v>
          </cell>
          <cell r="AR39">
            <v>127.55</v>
          </cell>
          <cell r="AS39">
            <v>253417</v>
          </cell>
          <cell r="AT39">
            <v>34648</v>
          </cell>
          <cell r="AU39">
            <v>9757.75</v>
          </cell>
          <cell r="AV39">
            <v>839.25</v>
          </cell>
          <cell r="AW39">
            <v>5133.6499999999996</v>
          </cell>
          <cell r="AX39">
            <v>87.65</v>
          </cell>
          <cell r="AY39">
            <v>2352.75</v>
          </cell>
          <cell r="AZ39">
            <v>5819.75</v>
          </cell>
          <cell r="BC39">
            <v>1322156.6035944156</v>
          </cell>
        </row>
        <row r="40">
          <cell r="B40">
            <v>37679</v>
          </cell>
          <cell r="C40">
            <v>28151</v>
          </cell>
          <cell r="D40">
            <v>4379</v>
          </cell>
          <cell r="E40">
            <v>16315</v>
          </cell>
          <cell r="F40">
            <v>4604</v>
          </cell>
          <cell r="G40">
            <v>5178</v>
          </cell>
          <cell r="H40">
            <v>1918</v>
          </cell>
          <cell r="I40">
            <v>1819</v>
          </cell>
          <cell r="J40">
            <v>39691</v>
          </cell>
          <cell r="K40">
            <v>3732</v>
          </cell>
          <cell r="L40">
            <v>5373</v>
          </cell>
          <cell r="M40">
            <v>3662</v>
          </cell>
          <cell r="N40">
            <v>4227</v>
          </cell>
          <cell r="O40">
            <v>2697</v>
          </cell>
          <cell r="P40">
            <v>31874</v>
          </cell>
          <cell r="Q40">
            <v>2704</v>
          </cell>
          <cell r="R40">
            <v>2649.1555555555551</v>
          </cell>
          <cell r="U40">
            <v>5987.5</v>
          </cell>
          <cell r="W40">
            <v>9298.4000000000015</v>
          </cell>
          <cell r="X40">
            <v>90871.200000000012</v>
          </cell>
          <cell r="Z40">
            <v>36739.800000000003</v>
          </cell>
          <cell r="AA40">
            <v>1722</v>
          </cell>
          <cell r="AB40">
            <v>320</v>
          </cell>
          <cell r="AC40">
            <v>3870</v>
          </cell>
          <cell r="AD40">
            <v>42136</v>
          </cell>
          <cell r="AE40">
            <v>2005.585</v>
          </cell>
          <cell r="AF40">
            <v>10327.200000000001</v>
          </cell>
          <cell r="AG40">
            <v>2127.0509056875562</v>
          </cell>
          <cell r="AH40">
            <v>9872.99388</v>
          </cell>
          <cell r="AI40">
            <v>423.46674000000002</v>
          </cell>
          <cell r="AJ40">
            <v>19926.998896032292</v>
          </cell>
          <cell r="AK40">
            <v>3540.8485550374371</v>
          </cell>
          <cell r="AL40">
            <v>3551.7806540139536</v>
          </cell>
          <cell r="AM40">
            <v>3751.7732385818913</v>
          </cell>
          <cell r="AN40">
            <v>1387.94870098468</v>
          </cell>
          <cell r="AO40">
            <v>11942.162790697676</v>
          </cell>
          <cell r="AP40">
            <v>133983.84176662756</v>
          </cell>
          <cell r="AQ40">
            <v>359978</v>
          </cell>
          <cell r="AR40">
            <v>132.1</v>
          </cell>
          <cell r="AS40">
            <v>253834</v>
          </cell>
          <cell r="AT40">
            <v>34859</v>
          </cell>
          <cell r="AU40">
            <v>9762.5</v>
          </cell>
          <cell r="AV40">
            <v>878.5</v>
          </cell>
          <cell r="AW40">
            <v>5204.2999999999993</v>
          </cell>
          <cell r="AX40">
            <v>91.300000000000011</v>
          </cell>
          <cell r="AY40">
            <v>2360.5</v>
          </cell>
          <cell r="AZ40">
            <v>5864.5</v>
          </cell>
          <cell r="BC40">
            <v>1329584.7886025985</v>
          </cell>
        </row>
        <row r="41">
          <cell r="B41">
            <v>37887</v>
          </cell>
          <cell r="C41">
            <v>28314</v>
          </cell>
          <cell r="D41">
            <v>4405</v>
          </cell>
          <cell r="E41">
            <v>16372</v>
          </cell>
          <cell r="F41">
            <v>4646</v>
          </cell>
          <cell r="G41">
            <v>5219</v>
          </cell>
          <cell r="H41">
            <v>1935</v>
          </cell>
          <cell r="I41">
            <v>1847</v>
          </cell>
          <cell r="J41">
            <v>40017</v>
          </cell>
          <cell r="K41">
            <v>3770</v>
          </cell>
          <cell r="L41">
            <v>5328</v>
          </cell>
          <cell r="M41">
            <v>3670</v>
          </cell>
          <cell r="N41">
            <v>4274</v>
          </cell>
          <cell r="O41">
            <v>2715</v>
          </cell>
          <cell r="P41">
            <v>32177</v>
          </cell>
          <cell r="Q41">
            <v>2725</v>
          </cell>
          <cell r="R41">
            <v>2680.7333333333327</v>
          </cell>
          <cell r="U41">
            <v>6022.75</v>
          </cell>
          <cell r="W41">
            <v>9358.1000000000022</v>
          </cell>
          <cell r="X41">
            <v>91970.800000000017</v>
          </cell>
          <cell r="Z41">
            <v>37172.200000000004</v>
          </cell>
          <cell r="AA41">
            <v>1769</v>
          </cell>
          <cell r="AB41">
            <v>335</v>
          </cell>
          <cell r="AC41">
            <v>3943</v>
          </cell>
          <cell r="AD41">
            <v>43174</v>
          </cell>
          <cell r="AE41">
            <v>2067.6999999999998</v>
          </cell>
          <cell r="AF41">
            <v>10539.964588741428</v>
          </cell>
          <cell r="AG41">
            <v>2155.3183092187778</v>
          </cell>
          <cell r="AH41">
            <v>9655.6563377104976</v>
          </cell>
          <cell r="AI41">
            <v>434.32524999999998</v>
          </cell>
          <cell r="AJ41">
            <v>20087.804067205128</v>
          </cell>
          <cell r="AK41">
            <v>3576.6147020580179</v>
          </cell>
          <cell r="AL41">
            <v>3587.6572262767222</v>
          </cell>
          <cell r="AM41">
            <v>3789.6699379615065</v>
          </cell>
          <cell r="AN41">
            <v>1401.9683848330105</v>
          </cell>
          <cell r="AO41">
            <v>12016.744186046513</v>
          </cell>
          <cell r="AP41">
            <v>134571.40048147805</v>
          </cell>
          <cell r="AQ41">
            <v>360971</v>
          </cell>
          <cell r="AR41">
            <v>136.65</v>
          </cell>
          <cell r="AS41">
            <v>254253</v>
          </cell>
          <cell r="AT41">
            <v>35070</v>
          </cell>
          <cell r="AU41">
            <v>9767.25</v>
          </cell>
          <cell r="AV41">
            <v>917.75</v>
          </cell>
          <cell r="AW41">
            <v>5274.9499999999989</v>
          </cell>
          <cell r="AX41">
            <v>94.950000000000017</v>
          </cell>
          <cell r="AY41">
            <v>2368.25</v>
          </cell>
          <cell r="AZ41">
            <v>5909.25</v>
          </cell>
          <cell r="BC41">
            <v>1337341.8643105591</v>
          </cell>
        </row>
        <row r="42">
          <cell r="B42">
            <v>38044</v>
          </cell>
          <cell r="C42">
            <v>28459</v>
          </cell>
          <cell r="D42">
            <v>4431</v>
          </cell>
          <cell r="E42">
            <v>16429</v>
          </cell>
          <cell r="F42">
            <v>4688</v>
          </cell>
          <cell r="G42">
            <v>5261</v>
          </cell>
          <cell r="H42">
            <v>1954</v>
          </cell>
          <cell r="I42">
            <v>1873</v>
          </cell>
          <cell r="J42">
            <v>40450</v>
          </cell>
          <cell r="K42">
            <v>3809</v>
          </cell>
          <cell r="L42">
            <v>5299</v>
          </cell>
          <cell r="M42">
            <v>3745</v>
          </cell>
          <cell r="N42">
            <v>4320</v>
          </cell>
          <cell r="O42">
            <v>2733</v>
          </cell>
          <cell r="P42">
            <v>32501</v>
          </cell>
          <cell r="Q42">
            <v>2749</v>
          </cell>
          <cell r="R42">
            <v>2712.3111111111102</v>
          </cell>
          <cell r="U42">
            <v>6058</v>
          </cell>
          <cell r="W42">
            <v>9417.8000000000029</v>
          </cell>
          <cell r="X42">
            <v>93070.400000000023</v>
          </cell>
          <cell r="Z42">
            <v>37604.600000000006</v>
          </cell>
          <cell r="AA42">
            <v>1822</v>
          </cell>
          <cell r="AB42">
            <v>367</v>
          </cell>
          <cell r="AC42">
            <v>4012</v>
          </cell>
          <cell r="AD42">
            <v>44212</v>
          </cell>
          <cell r="AE42">
            <v>2131.739</v>
          </cell>
          <cell r="AF42">
            <v>10757.112628004033</v>
          </cell>
          <cell r="AG42">
            <v>2183.9613718845608</v>
          </cell>
          <cell r="AH42">
            <v>9443.1031199999998</v>
          </cell>
          <cell r="AI42">
            <v>445.46150999999998</v>
          </cell>
          <cell r="AJ42">
            <v>20310.706705690114</v>
          </cell>
          <cell r="AK42">
            <v>3612.7421232909273</v>
          </cell>
          <cell r="AL42">
            <v>3623.8961881583064</v>
          </cell>
          <cell r="AM42">
            <v>3827.9494322843502</v>
          </cell>
          <cell r="AN42">
            <v>1416.1296816495058</v>
          </cell>
          <cell r="AO42">
            <v>12091.325581395351</v>
          </cell>
          <cell r="AP42">
            <v>135162.11656492992</v>
          </cell>
          <cell r="AQ42">
            <v>361967</v>
          </cell>
          <cell r="AR42">
            <v>141.20000000000002</v>
          </cell>
          <cell r="AS42">
            <v>254672</v>
          </cell>
          <cell r="AT42">
            <v>35235</v>
          </cell>
          <cell r="AU42">
            <v>9772</v>
          </cell>
          <cell r="AV42">
            <v>957</v>
          </cell>
          <cell r="AW42">
            <v>5345.5999999999985</v>
          </cell>
          <cell r="AX42">
            <v>98.600000000000023</v>
          </cell>
          <cell r="AY42">
            <v>2376</v>
          </cell>
          <cell r="AZ42">
            <v>5954</v>
          </cell>
          <cell r="BC42">
            <v>1345286.8198038272</v>
          </cell>
        </row>
        <row r="43">
          <cell r="B43">
            <v>38221</v>
          </cell>
          <cell r="C43">
            <v>28551</v>
          </cell>
          <cell r="D43">
            <v>4458</v>
          </cell>
          <cell r="E43">
            <v>16487</v>
          </cell>
          <cell r="F43">
            <v>4730</v>
          </cell>
          <cell r="G43">
            <v>5303</v>
          </cell>
          <cell r="H43">
            <v>1973</v>
          </cell>
          <cell r="I43">
            <v>1899</v>
          </cell>
          <cell r="J43">
            <v>40897</v>
          </cell>
          <cell r="K43">
            <v>3848</v>
          </cell>
          <cell r="L43">
            <v>5279</v>
          </cell>
          <cell r="M43">
            <v>3788</v>
          </cell>
          <cell r="N43">
            <v>4362</v>
          </cell>
          <cell r="O43">
            <v>2750</v>
          </cell>
          <cell r="P43">
            <v>32839</v>
          </cell>
          <cell r="Q43">
            <v>2778</v>
          </cell>
          <cell r="R43">
            <v>2743.8888888888878</v>
          </cell>
          <cell r="U43">
            <v>6093.25</v>
          </cell>
          <cell r="W43">
            <v>9477.5000000000036</v>
          </cell>
          <cell r="X43">
            <v>94170.000000000029</v>
          </cell>
          <cell r="Z43">
            <v>38037.000000000007</v>
          </cell>
          <cell r="AA43">
            <v>1874</v>
          </cell>
          <cell r="AB43">
            <v>406</v>
          </cell>
          <cell r="AC43">
            <v>4071</v>
          </cell>
          <cell r="AD43">
            <v>45245</v>
          </cell>
          <cell r="AE43">
            <v>2197.761</v>
          </cell>
          <cell r="AF43">
            <v>10978.734427169587</v>
          </cell>
          <cell r="AG43">
            <v>2212.9850860000001</v>
          </cell>
          <cell r="AH43">
            <v>9556.1018509660225</v>
          </cell>
          <cell r="AI43">
            <v>456.8836</v>
          </cell>
          <cell r="AJ43">
            <v>20535.720339182906</v>
          </cell>
          <cell r="AK43">
            <v>3649.2344679706334</v>
          </cell>
          <cell r="AL43">
            <v>3660.5012001599071</v>
          </cell>
          <cell r="AM43">
            <v>3866.6155881660106</v>
          </cell>
          <cell r="AN43">
            <v>1430.4340218681884</v>
          </cell>
          <cell r="AO43">
            <v>12165.906976744189</v>
          </cell>
          <cell r="AP43">
            <v>135756.0141500296</v>
          </cell>
          <cell r="AQ43">
            <v>362966</v>
          </cell>
          <cell r="AR43">
            <v>145.75000000000003</v>
          </cell>
          <cell r="AS43">
            <v>255091</v>
          </cell>
          <cell r="AT43">
            <v>35436</v>
          </cell>
          <cell r="AU43">
            <v>9776.75</v>
          </cell>
          <cell r="AV43">
            <v>996.25</v>
          </cell>
          <cell r="AW43">
            <v>5416.2499999999982</v>
          </cell>
          <cell r="AX43">
            <v>102.25000000000003</v>
          </cell>
          <cell r="AY43">
            <v>2383.75</v>
          </cell>
          <cell r="AZ43">
            <v>5998.75</v>
          </cell>
          <cell r="BC43">
            <v>1353640.7343646276</v>
          </cell>
        </row>
        <row r="44">
          <cell r="B44">
            <v>38398</v>
          </cell>
          <cell r="C44">
            <v>28709</v>
          </cell>
          <cell r="D44">
            <v>4484</v>
          </cell>
          <cell r="E44">
            <v>16545</v>
          </cell>
          <cell r="F44">
            <v>4772</v>
          </cell>
          <cell r="G44">
            <v>5345</v>
          </cell>
          <cell r="H44">
            <v>1994</v>
          </cell>
          <cell r="I44">
            <v>1928</v>
          </cell>
          <cell r="J44">
            <v>41491</v>
          </cell>
          <cell r="K44">
            <v>3887</v>
          </cell>
          <cell r="L44">
            <v>5278</v>
          </cell>
          <cell r="M44">
            <v>3832</v>
          </cell>
          <cell r="N44">
            <v>4406</v>
          </cell>
          <cell r="O44">
            <v>2768</v>
          </cell>
          <cell r="P44">
            <v>33200</v>
          </cell>
          <cell r="Q44">
            <v>2812</v>
          </cell>
          <cell r="R44">
            <v>2775.4666666666653</v>
          </cell>
          <cell r="U44">
            <v>6128.5</v>
          </cell>
          <cell r="W44">
            <v>9537.2000000000044</v>
          </cell>
          <cell r="X44">
            <v>95269.600000000035</v>
          </cell>
          <cell r="Z44">
            <v>38469.400000000009</v>
          </cell>
          <cell r="AA44">
            <v>1929</v>
          </cell>
          <cell r="AB44">
            <v>434</v>
          </cell>
          <cell r="AC44">
            <v>4128</v>
          </cell>
          <cell r="AD44">
            <v>46287</v>
          </cell>
          <cell r="AE44">
            <v>2265.828</v>
          </cell>
          <cell r="AF44">
            <v>11204.922156205346</v>
          </cell>
          <cell r="AG44">
            <v>2256.9523092256177</v>
          </cell>
          <cell r="AH44">
            <v>9670.4527553688531</v>
          </cell>
          <cell r="AI44">
            <v>468.59859</v>
          </cell>
          <cell r="AJ44">
            <v>20762.048868911559</v>
          </cell>
          <cell r="AK44">
            <v>3686.0954221925599</v>
          </cell>
          <cell r="AL44">
            <v>3697.4759597574825</v>
          </cell>
          <cell r="AM44">
            <v>3905.6723112787995</v>
          </cell>
          <cell r="AN44">
            <v>1444.882850371908</v>
          </cell>
          <cell r="AO44">
            <v>12240.488372093027</v>
          </cell>
          <cell r="AP44">
            <v>136353.11757012916</v>
          </cell>
          <cell r="AQ44">
            <v>363967</v>
          </cell>
          <cell r="AR44">
            <v>150.30000000000004</v>
          </cell>
          <cell r="AS44">
            <v>255512</v>
          </cell>
          <cell r="AT44">
            <v>35713</v>
          </cell>
          <cell r="AU44">
            <v>9781.5</v>
          </cell>
          <cell r="AV44">
            <v>1035.5</v>
          </cell>
          <cell r="AW44">
            <v>5486.8999999999978</v>
          </cell>
          <cell r="AX44">
            <v>105.90000000000003</v>
          </cell>
          <cell r="AY44">
            <v>2391.5</v>
          </cell>
          <cell r="AZ44">
            <v>6043.5</v>
          </cell>
          <cell r="BC44">
            <v>1362390.477388913</v>
          </cell>
        </row>
        <row r="45">
          <cell r="B45">
            <v>38576</v>
          </cell>
          <cell r="C45">
            <v>28964</v>
          </cell>
          <cell r="D45">
            <v>4511</v>
          </cell>
          <cell r="E45">
            <v>16603</v>
          </cell>
          <cell r="F45">
            <v>4815</v>
          </cell>
          <cell r="G45">
            <v>5394</v>
          </cell>
          <cell r="H45">
            <v>2019</v>
          </cell>
          <cell r="I45">
            <v>1957</v>
          </cell>
          <cell r="J45">
            <v>42034</v>
          </cell>
          <cell r="K45">
            <v>3927</v>
          </cell>
          <cell r="L45">
            <v>5286</v>
          </cell>
          <cell r="M45">
            <v>3883</v>
          </cell>
          <cell r="N45">
            <v>4457</v>
          </cell>
          <cell r="O45">
            <v>2786</v>
          </cell>
          <cell r="P45">
            <v>33576</v>
          </cell>
          <cell r="Q45">
            <v>2844</v>
          </cell>
          <cell r="R45">
            <v>2807.0444444444429</v>
          </cell>
          <cell r="U45">
            <v>6163.75</v>
          </cell>
          <cell r="W45">
            <v>9596.9000000000051</v>
          </cell>
          <cell r="X45">
            <v>96369.200000000041</v>
          </cell>
          <cell r="Z45">
            <v>38901.80000000001</v>
          </cell>
          <cell r="AA45">
            <v>1995</v>
          </cell>
          <cell r="AB45">
            <v>450</v>
          </cell>
          <cell r="AC45">
            <v>4184</v>
          </cell>
          <cell r="AD45">
            <v>47325</v>
          </cell>
          <cell r="AE45">
            <v>2336.002</v>
          </cell>
          <cell r="AF45">
            <v>11435.769883996494</v>
          </cell>
          <cell r="AG45">
            <v>2301.7930660011907</v>
          </cell>
          <cell r="AH45">
            <v>9786.1720136822751</v>
          </cell>
          <cell r="AI45">
            <v>480.61355000000003</v>
          </cell>
          <cell r="AJ45">
            <v>20990.61073673029</v>
          </cell>
          <cell r="AK45">
            <v>3723.3287092854143</v>
          </cell>
          <cell r="AL45">
            <v>3734.8242017752359</v>
          </cell>
          <cell r="AM45">
            <v>3945.123546746262</v>
          </cell>
          <cell r="AN45">
            <v>1459.4776266382914</v>
          </cell>
          <cell r="AO45">
            <v>12315.069767441864</v>
          </cell>
          <cell r="AP45">
            <v>136953.45136063563</v>
          </cell>
          <cell r="AQ45">
            <v>364971</v>
          </cell>
          <cell r="AR45">
            <v>154.85000000000005</v>
          </cell>
          <cell r="AS45">
            <v>255933</v>
          </cell>
          <cell r="AT45">
            <v>36018</v>
          </cell>
          <cell r="AU45">
            <v>9786.25</v>
          </cell>
          <cell r="AV45">
            <v>1074.75</v>
          </cell>
          <cell r="AW45">
            <v>5557.5499999999975</v>
          </cell>
          <cell r="AX45">
            <v>109.55000000000004</v>
          </cell>
          <cell r="AY45">
            <v>2399.25</v>
          </cell>
          <cell r="AZ45">
            <v>6088.25</v>
          </cell>
          <cell r="BC45">
            <v>1371209.2238259965</v>
          </cell>
        </row>
        <row r="46">
          <cell r="B46">
            <v>38763</v>
          </cell>
          <cell r="C46">
            <v>29169</v>
          </cell>
          <cell r="D46">
            <v>4538</v>
          </cell>
          <cell r="E46">
            <v>16677</v>
          </cell>
          <cell r="F46">
            <v>4857</v>
          </cell>
          <cell r="G46">
            <v>5442</v>
          </cell>
          <cell r="H46">
            <v>2043</v>
          </cell>
          <cell r="I46">
            <v>1983</v>
          </cell>
          <cell r="J46">
            <v>42546</v>
          </cell>
          <cell r="K46">
            <v>3967</v>
          </cell>
          <cell r="L46">
            <v>5282</v>
          </cell>
          <cell r="M46">
            <v>3834</v>
          </cell>
          <cell r="N46">
            <v>4508</v>
          </cell>
          <cell r="O46">
            <v>2803</v>
          </cell>
          <cell r="P46">
            <v>33932</v>
          </cell>
          <cell r="Q46">
            <v>2877</v>
          </cell>
          <cell r="R46">
            <v>2838.6222222222204</v>
          </cell>
          <cell r="U46">
            <v>6199</v>
          </cell>
          <cell r="W46">
            <v>9656.6000000000058</v>
          </cell>
          <cell r="X46">
            <v>97468.800000000047</v>
          </cell>
          <cell r="Z46">
            <v>39334.200000000012</v>
          </cell>
          <cell r="AA46">
            <v>2062</v>
          </cell>
          <cell r="AB46">
            <v>467</v>
          </cell>
          <cell r="AC46">
            <v>4244</v>
          </cell>
          <cell r="AD46">
            <v>48362</v>
          </cell>
          <cell r="AE46">
            <v>2408.3510000000001</v>
          </cell>
          <cell r="AF46">
            <v>11671.373617468309</v>
          </cell>
          <cell r="AG46">
            <v>2347.524711547424</v>
          </cell>
          <cell r="AH46">
            <v>9903.2760000000017</v>
          </cell>
          <cell r="AI46">
            <v>492.93756999999999</v>
          </cell>
          <cell r="AJ46">
            <v>21226.323072123465</v>
          </cell>
          <cell r="AK46">
            <v>3760.9380901872873</v>
          </cell>
          <cell r="AL46">
            <v>3772.5496987628658</v>
          </cell>
          <cell r="AM46">
            <v>3984.9732795416789</v>
          </cell>
          <cell r="AN46">
            <v>1474.2198248871632</v>
          </cell>
          <cell r="AO46">
            <v>12389.651162790702</v>
          </cell>
          <cell r="AP46">
            <v>137557.04026077641</v>
          </cell>
          <cell r="AQ46">
            <v>365978</v>
          </cell>
          <cell r="AR46">
            <v>159.40000000000006</v>
          </cell>
          <cell r="AS46">
            <v>256354</v>
          </cell>
          <cell r="AT46">
            <v>36315</v>
          </cell>
          <cell r="AU46">
            <v>9791</v>
          </cell>
          <cell r="AV46">
            <v>1114</v>
          </cell>
          <cell r="AW46">
            <v>5628.1999999999971</v>
          </cell>
          <cell r="AX46">
            <v>113.20000000000005</v>
          </cell>
          <cell r="AY46">
            <v>2407</v>
          </cell>
          <cell r="AZ46">
            <v>6133</v>
          </cell>
          <cell r="BC46">
            <v>1379866.2514520516</v>
          </cell>
        </row>
        <row r="47">
          <cell r="B47">
            <v>38909</v>
          </cell>
          <cell r="C47">
            <v>29334</v>
          </cell>
          <cell r="D47">
            <v>4571</v>
          </cell>
          <cell r="E47">
            <v>16768</v>
          </cell>
          <cell r="F47">
            <v>4899</v>
          </cell>
          <cell r="G47">
            <v>5492</v>
          </cell>
          <cell r="H47">
            <v>2064</v>
          </cell>
          <cell r="I47">
            <v>2014</v>
          </cell>
          <cell r="J47">
            <v>43052</v>
          </cell>
          <cell r="K47">
            <v>4008</v>
          </cell>
          <cell r="L47">
            <v>5266</v>
          </cell>
          <cell r="M47">
            <v>3986</v>
          </cell>
          <cell r="N47">
            <v>4555</v>
          </cell>
          <cell r="O47">
            <v>2821</v>
          </cell>
          <cell r="P47">
            <v>34304</v>
          </cell>
          <cell r="Q47">
            <v>2911</v>
          </cell>
          <cell r="R47">
            <v>2870.199999999998</v>
          </cell>
          <cell r="U47">
            <v>6234.25</v>
          </cell>
          <cell r="W47">
            <v>9716.3000000000065</v>
          </cell>
          <cell r="X47">
            <v>98568.400000000052</v>
          </cell>
          <cell r="Z47">
            <v>39766.600000000013</v>
          </cell>
          <cell r="AA47">
            <v>2127</v>
          </cell>
          <cell r="AB47">
            <v>494</v>
          </cell>
          <cell r="AC47">
            <v>4312</v>
          </cell>
          <cell r="AD47">
            <v>49400</v>
          </cell>
          <cell r="AE47">
            <v>2481.94</v>
          </cell>
          <cell r="AF47">
            <v>11911.831341514342</v>
          </cell>
          <cell r="AG47">
            <v>2394.1649458956913</v>
          </cell>
          <cell r="AH47">
            <v>9811.2100538108953</v>
          </cell>
          <cell r="AI47">
            <v>505.57671000000005</v>
          </cell>
          <cell r="AJ47">
            <v>21470.465390831901</v>
          </cell>
          <cell r="AK47">
            <v>3798.9273638255427</v>
          </cell>
          <cell r="AL47">
            <v>3810.6562613766337</v>
          </cell>
          <cell r="AM47">
            <v>4025.2255348905846</v>
          </cell>
          <cell r="AN47">
            <v>1489.1109342294585</v>
          </cell>
          <cell r="AO47">
            <v>12464.23255813954</v>
          </cell>
          <cell r="AP47">
            <v>138163.90921538061</v>
          </cell>
          <cell r="AQ47">
            <v>366988</v>
          </cell>
          <cell r="AR47">
            <v>163.95000000000007</v>
          </cell>
          <cell r="AS47">
            <v>256777</v>
          </cell>
          <cell r="AT47">
            <v>36557</v>
          </cell>
          <cell r="AU47">
            <v>9795.75</v>
          </cell>
          <cell r="AV47">
            <v>1153.25</v>
          </cell>
          <cell r="AW47">
            <v>5698.8499999999967</v>
          </cell>
          <cell r="AX47">
            <v>116.85000000000005</v>
          </cell>
          <cell r="AY47">
            <v>2414.75</v>
          </cell>
          <cell r="AZ47">
            <v>6177.75</v>
          </cell>
          <cell r="BC47">
            <v>1388478.6331308766</v>
          </cell>
        </row>
        <row r="48">
          <cell r="B48">
            <v>39045</v>
          </cell>
          <cell r="C48">
            <v>29516</v>
          </cell>
          <cell r="D48">
            <v>4610</v>
          </cell>
          <cell r="E48">
            <v>16859</v>
          </cell>
          <cell r="F48">
            <v>4941</v>
          </cell>
          <cell r="G48">
            <v>5541</v>
          </cell>
          <cell r="H48">
            <v>2081</v>
          </cell>
          <cell r="I48">
            <v>2047</v>
          </cell>
          <cell r="J48">
            <v>43500</v>
          </cell>
          <cell r="K48">
            <v>4049</v>
          </cell>
          <cell r="L48">
            <v>5203</v>
          </cell>
          <cell r="M48">
            <v>4043</v>
          </cell>
          <cell r="N48">
            <v>4572</v>
          </cell>
          <cell r="O48">
            <v>2839</v>
          </cell>
          <cell r="P48">
            <v>34623</v>
          </cell>
          <cell r="Q48">
            <v>2937</v>
          </cell>
          <cell r="R48">
            <v>2901.7777777777756</v>
          </cell>
          <cell r="U48">
            <v>6269.5</v>
          </cell>
          <cell r="W48">
            <v>9776.0000000000073</v>
          </cell>
          <cell r="X48">
            <v>99668.000000000058</v>
          </cell>
          <cell r="Z48">
            <v>40199.000000000015</v>
          </cell>
          <cell r="AA48">
            <v>2197</v>
          </cell>
          <cell r="AB48">
            <v>520</v>
          </cell>
          <cell r="AC48">
            <v>4384</v>
          </cell>
          <cell r="AD48">
            <v>50458</v>
          </cell>
          <cell r="AE48">
            <v>2559.8389999999999</v>
          </cell>
          <cell r="AF48">
            <v>12157.243059747218</v>
          </cell>
          <cell r="AG48">
            <v>2441.731820738672</v>
          </cell>
          <cell r="AH48">
            <v>9720</v>
          </cell>
          <cell r="AI48">
            <v>518.54005999999993</v>
          </cell>
          <cell r="AJ48">
            <v>21717.384933702393</v>
          </cell>
          <cell r="AK48">
            <v>3837.300367500553</v>
          </cell>
          <cell r="AL48">
            <v>3849.1477387642722</v>
          </cell>
          <cell r="AM48">
            <v>4065.8843786773632</v>
          </cell>
          <cell r="AN48">
            <v>1504.1524588176328</v>
          </cell>
          <cell r="AO48">
            <v>12538.813953488378</v>
          </cell>
          <cell r="AP48">
            <v>138774.0833766768</v>
          </cell>
          <cell r="AQ48">
            <v>368000</v>
          </cell>
          <cell r="AR48">
            <v>168.50000000000009</v>
          </cell>
          <cell r="AS48">
            <v>257200</v>
          </cell>
          <cell r="AT48">
            <v>36807</v>
          </cell>
          <cell r="AU48">
            <v>9800.5</v>
          </cell>
          <cell r="AV48">
            <v>1192.5</v>
          </cell>
          <cell r="AW48">
            <v>5769.4999999999964</v>
          </cell>
          <cell r="AX48">
            <v>120.50000000000006</v>
          </cell>
          <cell r="AY48">
            <v>2422.5</v>
          </cell>
          <cell r="AZ48">
            <v>6222.5</v>
          </cell>
          <cell r="BC48">
            <v>1396791.1087178534</v>
          </cell>
        </row>
        <row r="49">
          <cell r="B49">
            <v>39191</v>
          </cell>
          <cell r="C49">
            <v>29552</v>
          </cell>
          <cell r="D49">
            <v>4651</v>
          </cell>
          <cell r="E49">
            <v>16951</v>
          </cell>
          <cell r="F49">
            <v>4985</v>
          </cell>
          <cell r="G49">
            <v>5606</v>
          </cell>
          <cell r="H49">
            <v>2101</v>
          </cell>
          <cell r="I49">
            <v>2072</v>
          </cell>
          <cell r="J49">
            <v>43827</v>
          </cell>
          <cell r="K49">
            <v>4090</v>
          </cell>
          <cell r="L49">
            <v>5146</v>
          </cell>
          <cell r="M49">
            <v>4079</v>
          </cell>
          <cell r="N49">
            <v>4570</v>
          </cell>
          <cell r="O49">
            <v>2853</v>
          </cell>
          <cell r="P49">
            <v>34935</v>
          </cell>
          <cell r="Q49">
            <v>2950</v>
          </cell>
          <cell r="R49">
            <v>2933.3555555555531</v>
          </cell>
          <cell r="U49">
            <v>6304.75</v>
          </cell>
          <cell r="W49">
            <v>9835.700000000008</v>
          </cell>
          <cell r="X49">
            <v>100767.60000000006</v>
          </cell>
          <cell r="Z49">
            <v>40631.400000000016</v>
          </cell>
          <cell r="AA49">
            <v>2269</v>
          </cell>
          <cell r="AB49">
            <v>539</v>
          </cell>
          <cell r="AC49">
            <v>4451</v>
          </cell>
          <cell r="AD49">
            <v>51743</v>
          </cell>
          <cell r="AE49">
            <v>2639.1190000000001</v>
          </cell>
          <cell r="AF49">
            <v>12407.710836088985</v>
          </cell>
          <cell r="AG49">
            <v>2490.2437464171044</v>
          </cell>
          <cell r="AH49">
            <v>10246.744725931256</v>
          </cell>
          <cell r="AI49">
            <v>536.67561999999998</v>
          </cell>
          <cell r="AJ49">
            <v>21958.377947953064</v>
          </cell>
          <cell r="AK49">
            <v>3876.0609772732855</v>
          </cell>
          <cell r="AL49">
            <v>3888.0280189538098</v>
          </cell>
          <cell r="AM49">
            <v>4106.9539178559226</v>
          </cell>
          <cell r="AN49">
            <v>1519.3459179976089</v>
          </cell>
          <cell r="AO49">
            <v>12613.395348837215</v>
          </cell>
          <cell r="AP49">
            <v>139444.2198202557</v>
          </cell>
          <cell r="AQ49">
            <v>369183</v>
          </cell>
          <cell r="AR49">
            <v>173.0500000000001</v>
          </cell>
          <cell r="AS49">
            <v>259359</v>
          </cell>
          <cell r="AT49">
            <v>37112</v>
          </cell>
          <cell r="AU49">
            <v>9805.25</v>
          </cell>
          <cell r="AV49">
            <v>1231.75</v>
          </cell>
          <cell r="AW49">
            <v>5840.149999999996</v>
          </cell>
          <cell r="AX49">
            <v>124.15000000000006</v>
          </cell>
          <cell r="AY49">
            <v>2430.25</v>
          </cell>
          <cell r="AZ49">
            <v>6267.25</v>
          </cell>
          <cell r="BC49">
            <v>1407850.0774229467</v>
          </cell>
        </row>
        <row r="50">
          <cell r="B50">
            <v>39337</v>
          </cell>
          <cell r="C50">
            <v>29791</v>
          </cell>
          <cell r="D50">
            <v>4691</v>
          </cell>
          <cell r="E50">
            <v>17043</v>
          </cell>
          <cell r="F50">
            <v>5030</v>
          </cell>
          <cell r="G50">
            <v>5673</v>
          </cell>
          <cell r="H50">
            <v>2120</v>
          </cell>
          <cell r="I50">
            <v>2098</v>
          </cell>
          <cell r="J50">
            <v>44112</v>
          </cell>
          <cell r="K50">
            <v>4132</v>
          </cell>
          <cell r="L50">
            <v>5101</v>
          </cell>
          <cell r="M50">
            <v>4130</v>
          </cell>
          <cell r="N50">
            <v>4576</v>
          </cell>
          <cell r="O50">
            <v>2863</v>
          </cell>
          <cell r="P50">
            <v>35206</v>
          </cell>
          <cell r="Q50">
            <v>2956</v>
          </cell>
          <cell r="R50">
            <v>2964.9333333333307</v>
          </cell>
          <cell r="U50">
            <v>6340</v>
          </cell>
          <cell r="W50">
            <v>9895.4000000000087</v>
          </cell>
          <cell r="X50">
            <v>101867.20000000007</v>
          </cell>
          <cell r="Z50">
            <v>41063.800000000017</v>
          </cell>
          <cell r="AA50">
            <v>2348</v>
          </cell>
          <cell r="AB50">
            <v>555</v>
          </cell>
          <cell r="AC50">
            <v>4503</v>
          </cell>
          <cell r="AD50">
            <v>53027</v>
          </cell>
          <cell r="AE50">
            <v>2720.855</v>
          </cell>
          <cell r="AF50">
            <v>12663.338837218336</v>
          </cell>
          <cell r="AG50">
            <v>2539.719499045344</v>
          </cell>
          <cell r="AH50">
            <v>10802.03472</v>
          </cell>
          <cell r="AI50">
            <v>555.44445000000007</v>
          </cell>
          <cell r="AJ50">
            <v>22113.204758753967</v>
          </cell>
          <cell r="AK50">
            <v>3915.2131083568534</v>
          </cell>
          <cell r="AL50">
            <v>3927.3010292462723</v>
          </cell>
          <cell r="AM50">
            <v>4148.4383008645673</v>
          </cell>
          <cell r="AN50">
            <v>1534.6928464622308</v>
          </cell>
          <cell r="AO50">
            <v>12687.976744186053</v>
          </cell>
          <cell r="AP50">
            <v>140118.16786514162</v>
          </cell>
          <cell r="AQ50">
            <v>370369</v>
          </cell>
          <cell r="AR50">
            <v>177.60000000000011</v>
          </cell>
          <cell r="AS50">
            <v>261536</v>
          </cell>
          <cell r="AT50">
            <v>37414</v>
          </cell>
          <cell r="AU50">
            <v>9810</v>
          </cell>
          <cell r="AV50">
            <v>1271</v>
          </cell>
          <cell r="AW50">
            <v>5910.7999999999956</v>
          </cell>
          <cell r="AX50">
            <v>127.80000000000007</v>
          </cell>
          <cell r="AY50">
            <v>2438</v>
          </cell>
          <cell r="AZ50">
            <v>6312</v>
          </cell>
          <cell r="BC50">
            <v>1419217.2768639885</v>
          </cell>
        </row>
        <row r="51">
          <cell r="B51">
            <v>39472</v>
          </cell>
          <cell r="C51">
            <v>30005</v>
          </cell>
          <cell r="D51">
            <v>4732</v>
          </cell>
          <cell r="E51">
            <v>17136</v>
          </cell>
          <cell r="F51">
            <v>5075</v>
          </cell>
          <cell r="G51">
            <v>5740</v>
          </cell>
          <cell r="H51">
            <v>2137</v>
          </cell>
          <cell r="I51">
            <v>2130</v>
          </cell>
          <cell r="J51">
            <v>44404</v>
          </cell>
          <cell r="K51">
            <v>4174</v>
          </cell>
          <cell r="L51">
            <v>5024</v>
          </cell>
          <cell r="M51">
            <v>4180</v>
          </cell>
          <cell r="N51">
            <v>4591</v>
          </cell>
          <cell r="O51">
            <v>2874</v>
          </cell>
          <cell r="P51">
            <v>35450</v>
          </cell>
          <cell r="Q51">
            <v>2964</v>
          </cell>
          <cell r="R51">
            <v>2996.5111111111082</v>
          </cell>
          <cell r="U51">
            <v>6375.25</v>
          </cell>
          <cell r="W51">
            <v>9955.1000000000095</v>
          </cell>
          <cell r="X51">
            <v>102966.80000000008</v>
          </cell>
          <cell r="Z51">
            <v>41496.200000000019</v>
          </cell>
          <cell r="AA51">
            <v>2447</v>
          </cell>
          <cell r="AB51">
            <v>574</v>
          </cell>
          <cell r="AC51">
            <v>4560</v>
          </cell>
          <cell r="AD51">
            <v>54311</v>
          </cell>
          <cell r="AE51">
            <v>2805.123</v>
          </cell>
          <cell r="AF51">
            <v>12924.233375892334</v>
          </cell>
          <cell r="AG51">
            <v>2590.1782277784937</v>
          </cell>
          <cell r="AH51">
            <v>11109.126684508034</v>
          </cell>
          <cell r="AI51">
            <v>574.86977999999999</v>
          </cell>
          <cell r="AJ51">
            <v>22360.47942228266</v>
          </cell>
          <cell r="AK51">
            <v>3954.7607155119726</v>
          </cell>
          <cell r="AL51">
            <v>3966.9707366123957</v>
          </cell>
          <cell r="AM51">
            <v>4190.3417180450169</v>
          </cell>
          <cell r="AN51">
            <v>1550.1947944062936</v>
          </cell>
          <cell r="AO51">
            <v>12762.558139534891</v>
          </cell>
          <cell r="AP51">
            <v>140795.96282904467</v>
          </cell>
          <cell r="AQ51">
            <v>371560</v>
          </cell>
          <cell r="AR51">
            <v>182.15000000000012</v>
          </cell>
          <cell r="AS51">
            <v>263732</v>
          </cell>
          <cell r="AT51">
            <v>37766</v>
          </cell>
          <cell r="AU51">
            <v>9814.75</v>
          </cell>
          <cell r="AV51">
            <v>1310.25</v>
          </cell>
          <cell r="AW51">
            <v>5981.4499999999953</v>
          </cell>
          <cell r="AX51">
            <v>131.45000000000007</v>
          </cell>
          <cell r="AY51">
            <v>2445.75</v>
          </cell>
          <cell r="AZ51">
            <v>6356.75</v>
          </cell>
          <cell r="BC51">
            <v>1430198.9854407497</v>
          </cell>
        </row>
        <row r="52">
          <cell r="B52">
            <v>39629</v>
          </cell>
          <cell r="C52">
            <v>30221</v>
          </cell>
          <cell r="D52">
            <v>4773</v>
          </cell>
          <cell r="E52">
            <v>17230</v>
          </cell>
          <cell r="F52">
            <v>5121</v>
          </cell>
          <cell r="G52">
            <v>5807</v>
          </cell>
          <cell r="H52">
            <v>2160</v>
          </cell>
          <cell r="I52">
            <v>2164</v>
          </cell>
          <cell r="J52">
            <v>44777</v>
          </cell>
          <cell r="K52">
            <v>4217</v>
          </cell>
          <cell r="L52">
            <v>4975</v>
          </cell>
          <cell r="M52">
            <v>4226</v>
          </cell>
          <cell r="N52">
            <v>4624</v>
          </cell>
          <cell r="O52">
            <v>2885</v>
          </cell>
          <cell r="P52">
            <v>35724</v>
          </cell>
          <cell r="Q52">
            <v>2983</v>
          </cell>
          <cell r="R52">
            <v>3028.0888888888858</v>
          </cell>
          <cell r="U52">
            <v>6410.5</v>
          </cell>
          <cell r="W52">
            <v>10014.80000000001</v>
          </cell>
          <cell r="X52">
            <v>104066.40000000008</v>
          </cell>
          <cell r="Z52">
            <v>41928.60000000002</v>
          </cell>
          <cell r="AA52">
            <v>2556</v>
          </cell>
          <cell r="AB52">
            <v>598</v>
          </cell>
          <cell r="AC52">
            <v>4617</v>
          </cell>
          <cell r="AD52">
            <v>55595</v>
          </cell>
          <cell r="AE52">
            <v>2892</v>
          </cell>
          <cell r="AF52">
            <v>13190.502955160671</v>
          </cell>
          <cell r="AG52">
            <v>2641.6394622239177</v>
          </cell>
          <cell r="AH52">
            <v>11424.948992614278</v>
          </cell>
          <cell r="AI52">
            <v>594.97483999999997</v>
          </cell>
          <cell r="AJ52">
            <v>22613.128483733941</v>
          </cell>
          <cell r="AK52">
            <v>3994.7077934464364</v>
          </cell>
          <cell r="AL52">
            <v>4007.0411480933285</v>
          </cell>
          <cell r="AM52">
            <v>4232.668402065673</v>
          </cell>
          <cell r="AN52">
            <v>1565.8533276831247</v>
          </cell>
          <cell r="AO52">
            <v>12837.139534883729</v>
          </cell>
          <cell r="AP52">
            <v>141477.64041085553</v>
          </cell>
          <cell r="AQ52">
            <v>372754</v>
          </cell>
          <cell r="AR52">
            <v>186.70000000000013</v>
          </cell>
          <cell r="AS52">
            <v>265946</v>
          </cell>
          <cell r="AT52">
            <v>38138</v>
          </cell>
          <cell r="AU52">
            <v>9819.5</v>
          </cell>
          <cell r="AV52">
            <v>1349.5</v>
          </cell>
          <cell r="AW52">
            <v>6052.0999999999949</v>
          </cell>
          <cell r="AX52">
            <v>135.10000000000008</v>
          </cell>
          <cell r="AY52">
            <v>2453.5</v>
          </cell>
          <cell r="AZ52">
            <v>6401.5</v>
          </cell>
          <cell r="BC52">
            <v>1441509.4770097814</v>
          </cell>
        </row>
        <row r="53">
          <cell r="B53">
            <v>39733</v>
          </cell>
          <cell r="C53">
            <v>30511</v>
          </cell>
          <cell r="D53">
            <v>4815</v>
          </cell>
          <cell r="E53">
            <v>17323</v>
          </cell>
          <cell r="F53">
            <v>5166</v>
          </cell>
          <cell r="G53">
            <v>5876</v>
          </cell>
          <cell r="H53">
            <v>2186</v>
          </cell>
          <cell r="I53">
            <v>2195</v>
          </cell>
          <cell r="J53">
            <v>45084</v>
          </cell>
          <cell r="K53">
            <v>4260</v>
          </cell>
          <cell r="L53">
            <v>4939</v>
          </cell>
          <cell r="M53">
            <v>4276</v>
          </cell>
          <cell r="N53">
            <v>4664</v>
          </cell>
          <cell r="O53">
            <v>2896</v>
          </cell>
          <cell r="P53">
            <v>36015</v>
          </cell>
          <cell r="Q53">
            <v>3008</v>
          </cell>
          <cell r="R53">
            <v>3059.6666666666633</v>
          </cell>
          <cell r="U53">
            <v>6445.75</v>
          </cell>
          <cell r="W53">
            <v>10074.500000000011</v>
          </cell>
          <cell r="X53">
            <v>105166.00000000009</v>
          </cell>
          <cell r="Z53">
            <v>42361.000000000022</v>
          </cell>
          <cell r="AA53">
            <v>2650</v>
          </cell>
          <cell r="AB53">
            <v>614</v>
          </cell>
          <cell r="AC53">
            <v>4666</v>
          </cell>
          <cell r="AD53">
            <v>56879</v>
          </cell>
          <cell r="AE53">
            <v>2981.5680000000002</v>
          </cell>
          <cell r="AF53">
            <v>13462.258313490842</v>
          </cell>
          <cell r="AG53">
            <v>2694.1231200000002</v>
          </cell>
          <cell r="AH53">
            <v>11749.749839999999</v>
          </cell>
          <cell r="AI53">
            <v>615.78286000000003</v>
          </cell>
          <cell r="AJ53">
            <v>22868.659095289688</v>
          </cell>
          <cell r="AK53">
            <v>4035.0583772186219</v>
          </cell>
          <cell r="AL53">
            <v>4047.5163112053815</v>
          </cell>
          <cell r="AM53">
            <v>4275.4226283491635</v>
          </cell>
          <cell r="AN53">
            <v>1581.6700279627519</v>
          </cell>
          <cell r="AO53">
            <v>12911.720930232566</v>
          </cell>
          <cell r="AP53">
            <v>142163.23669519473</v>
          </cell>
          <cell r="AQ53">
            <v>373952</v>
          </cell>
          <cell r="AR53">
            <v>191.25000000000014</v>
          </cell>
          <cell r="AS53">
            <v>268179</v>
          </cell>
          <cell r="AT53">
            <v>38427</v>
          </cell>
          <cell r="AU53">
            <v>9824.25</v>
          </cell>
          <cell r="AV53">
            <v>1388.75</v>
          </cell>
          <cell r="AW53">
            <v>6122.7499999999945</v>
          </cell>
          <cell r="AX53">
            <v>138.75000000000009</v>
          </cell>
          <cell r="AY53">
            <v>2461.25</v>
          </cell>
          <cell r="AZ53">
            <v>6446.25</v>
          </cell>
          <cell r="BC53">
            <v>1452705.9418798382</v>
          </cell>
        </row>
        <row r="54">
          <cell r="B54">
            <v>39858</v>
          </cell>
          <cell r="C54">
            <v>30776</v>
          </cell>
          <cell r="D54">
            <v>4857</v>
          </cell>
          <cell r="E54">
            <v>17418</v>
          </cell>
          <cell r="F54">
            <v>5212</v>
          </cell>
          <cell r="G54">
            <v>5919</v>
          </cell>
          <cell r="H54">
            <v>2213</v>
          </cell>
          <cell r="I54">
            <v>2224</v>
          </cell>
          <cell r="J54">
            <v>45505</v>
          </cell>
          <cell r="K54">
            <v>4303</v>
          </cell>
          <cell r="L54">
            <v>4906</v>
          </cell>
          <cell r="M54">
            <v>4326</v>
          </cell>
          <cell r="N54">
            <v>4700</v>
          </cell>
          <cell r="O54">
            <v>2907</v>
          </cell>
          <cell r="P54">
            <v>36313</v>
          </cell>
          <cell r="Q54">
            <v>3031</v>
          </cell>
          <cell r="R54">
            <v>3091.2444444444409</v>
          </cell>
          <cell r="U54">
            <v>6481</v>
          </cell>
          <cell r="W54">
            <v>10134.200000000012</v>
          </cell>
          <cell r="X54">
            <v>106265.60000000009</v>
          </cell>
          <cell r="Z54">
            <v>42793.400000000023</v>
          </cell>
          <cell r="AA54">
            <v>2741</v>
          </cell>
          <cell r="AB54">
            <v>626</v>
          </cell>
          <cell r="AC54">
            <v>4711</v>
          </cell>
          <cell r="AD54">
            <v>58164</v>
          </cell>
          <cell r="AE54">
            <v>3073.91</v>
          </cell>
          <cell r="AF54">
            <v>13739.612470823009</v>
          </cell>
          <cell r="AG54">
            <v>2711.5484136410646</v>
          </cell>
          <cell r="AH54">
            <v>11893.922184872987</v>
          </cell>
          <cell r="AI54">
            <v>637.31808000000001</v>
          </cell>
          <cell r="AJ54">
            <v>23127.158161272317</v>
          </cell>
          <cell r="AK54">
            <v>4075.8165426450719</v>
          </cell>
          <cell r="AL54">
            <v>4088.4003143488694</v>
          </cell>
          <cell r="AM54">
            <v>4318.608715504206</v>
          </cell>
          <cell r="AN54">
            <v>1597.6464928916682</v>
          </cell>
          <cell r="AO54">
            <v>12986.302325581404</v>
          </cell>
          <cell r="AP54">
            <v>142852.78815701979</v>
          </cell>
          <cell r="AQ54">
            <v>375154</v>
          </cell>
          <cell r="AR54">
            <v>195.80000000000015</v>
          </cell>
          <cell r="AS54">
            <v>270430</v>
          </cell>
          <cell r="AT54">
            <v>38622</v>
          </cell>
          <cell r="AU54">
            <v>9829</v>
          </cell>
          <cell r="AV54">
            <v>1428</v>
          </cell>
          <cell r="AW54">
            <v>6193.3999999999942</v>
          </cell>
          <cell r="AX54">
            <v>142.40000000000009</v>
          </cell>
          <cell r="AY54">
            <v>2469</v>
          </cell>
          <cell r="AZ54">
            <v>6491</v>
          </cell>
          <cell r="BC54">
            <v>1463675.7433961206</v>
          </cell>
        </row>
        <row r="55">
          <cell r="B55">
            <v>39889</v>
          </cell>
          <cell r="C55">
            <v>30937</v>
          </cell>
          <cell r="D55">
            <v>4899</v>
          </cell>
          <cell r="E55">
            <v>17513</v>
          </cell>
          <cell r="F55">
            <v>5257</v>
          </cell>
          <cell r="G55">
            <v>5962</v>
          </cell>
          <cell r="H55">
            <v>2237</v>
          </cell>
          <cell r="I55">
            <v>2259</v>
          </cell>
          <cell r="J55">
            <v>46001</v>
          </cell>
          <cell r="K55">
            <v>4347</v>
          </cell>
          <cell r="L55">
            <v>4857</v>
          </cell>
          <cell r="M55">
            <v>4378</v>
          </cell>
          <cell r="N55">
            <v>4726</v>
          </cell>
          <cell r="O55">
            <v>2918</v>
          </cell>
          <cell r="P55">
            <v>36598</v>
          </cell>
          <cell r="Q55">
            <v>3052</v>
          </cell>
          <cell r="R55">
            <v>3122.8222222222184</v>
          </cell>
          <cell r="U55">
            <v>6516.25</v>
          </cell>
          <cell r="W55">
            <v>10193.900000000012</v>
          </cell>
          <cell r="X55">
            <v>107365.2000000001</v>
          </cell>
          <cell r="Z55">
            <v>43225.800000000025</v>
          </cell>
          <cell r="AA55">
            <v>2835</v>
          </cell>
          <cell r="AB55">
            <v>640</v>
          </cell>
          <cell r="AC55">
            <v>4760</v>
          </cell>
          <cell r="AD55">
            <v>59448</v>
          </cell>
          <cell r="AE55">
            <v>3169.1120000000001</v>
          </cell>
          <cell r="AF55">
            <v>14022.680775573692</v>
          </cell>
          <cell r="AG55">
            <v>2729.0864121753175</v>
          </cell>
          <cell r="AH55">
            <v>12039.863560177193</v>
          </cell>
          <cell r="AI55">
            <v>659.60776999999996</v>
          </cell>
          <cell r="AJ55">
            <v>23388.713481503612</v>
          </cell>
          <cell r="AK55">
            <v>4116.9864067121944</v>
          </cell>
          <cell r="AL55">
            <v>4129.6972872210799</v>
          </cell>
          <cell r="AM55">
            <v>4362.2310257618228</v>
          </cell>
          <cell r="AN55">
            <v>1613.7843362542105</v>
          </cell>
          <cell r="AO55">
            <v>13060.883720930242</v>
          </cell>
          <cell r="AP55">
            <v>143546.33166629059</v>
          </cell>
          <cell r="AQ55">
            <v>376359</v>
          </cell>
          <cell r="AR55">
            <v>200.35000000000016</v>
          </cell>
          <cell r="AS55">
            <v>272700</v>
          </cell>
          <cell r="AT55">
            <v>38866</v>
          </cell>
          <cell r="AU55">
            <v>9833.75</v>
          </cell>
          <cell r="AV55">
            <v>1467.25</v>
          </cell>
          <cell r="AW55">
            <v>6264.0499999999938</v>
          </cell>
          <cell r="AX55">
            <v>146.0500000000001</v>
          </cell>
          <cell r="AY55">
            <v>2476.75</v>
          </cell>
          <cell r="AZ55">
            <v>6535.75</v>
          </cell>
          <cell r="BC55">
            <v>1474678.4508237848</v>
          </cell>
        </row>
        <row r="56">
          <cell r="B56">
            <v>39920</v>
          </cell>
          <cell r="C56">
            <v>31160</v>
          </cell>
          <cell r="D56">
            <v>4942</v>
          </cell>
          <cell r="E56">
            <v>17600</v>
          </cell>
          <cell r="F56">
            <v>5303</v>
          </cell>
          <cell r="G56">
            <v>6007</v>
          </cell>
          <cell r="H56">
            <v>2257</v>
          </cell>
          <cell r="I56">
            <v>2296</v>
          </cell>
          <cell r="J56">
            <v>46538</v>
          </cell>
          <cell r="K56">
            <v>4392</v>
          </cell>
          <cell r="L56">
            <v>4801</v>
          </cell>
          <cell r="M56">
            <v>4432</v>
          </cell>
          <cell r="N56">
            <v>4741</v>
          </cell>
          <cell r="O56">
            <v>2929</v>
          </cell>
          <cell r="P56">
            <v>36881</v>
          </cell>
          <cell r="Q56">
            <v>3069</v>
          </cell>
          <cell r="R56">
            <v>3154.4</v>
          </cell>
          <cell r="U56">
            <v>6551.5</v>
          </cell>
          <cell r="W56">
            <v>10253.600000000013</v>
          </cell>
          <cell r="X56">
            <v>108464.8000000001</v>
          </cell>
          <cell r="Z56">
            <v>43658.200000000026</v>
          </cell>
          <cell r="AA56">
            <v>2932</v>
          </cell>
          <cell r="AB56">
            <v>649</v>
          </cell>
          <cell r="AC56">
            <v>4813</v>
          </cell>
          <cell r="AD56">
            <v>60732</v>
          </cell>
          <cell r="AE56">
            <v>3267.2620000000002</v>
          </cell>
          <cell r="AF56">
            <v>14311.580952607859</v>
          </cell>
          <cell r="AG56">
            <v>2746.73784456568</v>
          </cell>
          <cell r="AH56">
            <v>12187.595672354786</v>
          </cell>
          <cell r="AI56">
            <v>682.67617000000007</v>
          </cell>
          <cell r="AJ56">
            <v>23637.039582502468</v>
          </cell>
          <cell r="AK56">
            <v>4158.5721279921145</v>
          </cell>
          <cell r="AL56">
            <v>4171.4114012334139</v>
          </cell>
          <cell r="AM56">
            <v>4406.2939654159827</v>
          </cell>
          <cell r="AN56">
            <v>1630.0851881355659</v>
          </cell>
          <cell r="AO56">
            <v>13135.46511627908</v>
          </cell>
          <cell r="AP56">
            <v>144243.90449269416</v>
          </cell>
          <cell r="AQ56">
            <v>377569</v>
          </cell>
          <cell r="AR56">
            <v>204.90000000000018</v>
          </cell>
          <cell r="AS56">
            <v>274990</v>
          </cell>
          <cell r="AT56">
            <v>39251</v>
          </cell>
          <cell r="AU56">
            <v>9838.5</v>
          </cell>
          <cell r="AV56">
            <v>1506.5</v>
          </cell>
          <cell r="AW56">
            <v>6334.6999999999935</v>
          </cell>
          <cell r="AX56">
            <v>149.7000000000001</v>
          </cell>
          <cell r="AY56">
            <v>2484.5</v>
          </cell>
          <cell r="AZ56">
            <v>6580.5</v>
          </cell>
          <cell r="BC56">
            <v>1485887.2594695899</v>
          </cell>
        </row>
        <row r="57">
          <cell r="B57">
            <v>40004</v>
          </cell>
          <cell r="C57">
            <v>31325</v>
          </cell>
          <cell r="D57">
            <v>4985</v>
          </cell>
          <cell r="E57">
            <v>17678</v>
          </cell>
          <cell r="F57">
            <v>5348</v>
          </cell>
          <cell r="G57">
            <v>6051</v>
          </cell>
          <cell r="H57">
            <v>2276</v>
          </cell>
          <cell r="I57">
            <v>2331</v>
          </cell>
          <cell r="J57">
            <v>47083</v>
          </cell>
          <cell r="K57">
            <v>4437</v>
          </cell>
          <cell r="L57">
            <v>4757</v>
          </cell>
          <cell r="M57">
            <v>4485</v>
          </cell>
          <cell r="N57">
            <v>4761</v>
          </cell>
          <cell r="O57">
            <v>2940</v>
          </cell>
          <cell r="P57">
            <v>37178</v>
          </cell>
          <cell r="Q57">
            <v>3085</v>
          </cell>
          <cell r="R57">
            <v>3185</v>
          </cell>
          <cell r="U57">
            <v>6586.75</v>
          </cell>
          <cell r="W57">
            <v>10313.300000000014</v>
          </cell>
          <cell r="X57">
            <v>109564.40000000011</v>
          </cell>
          <cell r="Z57">
            <v>44090.600000000028</v>
          </cell>
          <cell r="AA57">
            <v>3022</v>
          </cell>
          <cell r="AB57">
            <v>656</v>
          </cell>
          <cell r="AC57">
            <v>4865</v>
          </cell>
          <cell r="AD57">
            <v>62016</v>
          </cell>
          <cell r="AE57">
            <v>3368.4520000000002</v>
          </cell>
          <cell r="AF57">
            <v>14606.433152199354</v>
          </cell>
          <cell r="AG57">
            <v>2764.5034444899256</v>
          </cell>
          <cell r="AH57">
            <v>12337.140494191373</v>
          </cell>
          <cell r="AI57">
            <v>706.55155999999999</v>
          </cell>
          <cell r="AJ57">
            <v>23881.50237195682</v>
          </cell>
          <cell r="AK57">
            <v>4200.5779070627414</v>
          </cell>
          <cell r="AL57">
            <v>4213.5468699327412</v>
          </cell>
          <cell r="AM57">
            <v>4450.8019852686693</v>
          </cell>
          <cell r="AN57">
            <v>1646.5506950864301</v>
          </cell>
          <cell r="AO57">
            <v>13210.046511627917</v>
          </cell>
          <cell r="AP57">
            <v>144945.54431042881</v>
          </cell>
          <cell r="AQ57">
            <v>378783</v>
          </cell>
          <cell r="AR57">
            <v>209.45000000000019</v>
          </cell>
          <cell r="AS57">
            <v>277298</v>
          </cell>
          <cell r="AT57">
            <v>39688</v>
          </cell>
          <cell r="AU57">
            <v>9843.25</v>
          </cell>
          <cell r="AV57">
            <v>1545.75</v>
          </cell>
          <cell r="AW57">
            <v>6405.3499999999931</v>
          </cell>
          <cell r="AX57">
            <v>153.35000000000011</v>
          </cell>
          <cell r="AY57">
            <v>2492.25</v>
          </cell>
          <cell r="AZ57">
            <v>6625.25</v>
          </cell>
          <cell r="BC57">
            <v>1497297.0608677303</v>
          </cell>
        </row>
        <row r="58">
          <cell r="B58">
            <v>40014</v>
          </cell>
          <cell r="C58">
            <v>31611</v>
          </cell>
          <cell r="D58">
            <v>5028</v>
          </cell>
          <cell r="E58">
            <v>17757</v>
          </cell>
          <cell r="F58">
            <v>5394</v>
          </cell>
          <cell r="G58">
            <v>6096</v>
          </cell>
          <cell r="H58">
            <v>2294</v>
          </cell>
          <cell r="I58">
            <v>2364</v>
          </cell>
          <cell r="J58">
            <v>47607</v>
          </cell>
          <cell r="K58">
            <v>4482</v>
          </cell>
          <cell r="L58">
            <v>4718</v>
          </cell>
          <cell r="M58">
            <v>4535</v>
          </cell>
          <cell r="N58">
            <v>4780</v>
          </cell>
          <cell r="O58">
            <v>2951</v>
          </cell>
          <cell r="P58">
            <v>37485</v>
          </cell>
          <cell r="Q58">
            <v>3108</v>
          </cell>
          <cell r="R58">
            <v>3216</v>
          </cell>
          <cell r="U58">
            <v>6622</v>
          </cell>
          <cell r="W58">
            <v>10373</v>
          </cell>
          <cell r="X58">
            <v>110664</v>
          </cell>
          <cell r="Z58">
            <v>44523</v>
          </cell>
          <cell r="AA58">
            <v>3107</v>
          </cell>
          <cell r="AB58">
            <v>665</v>
          </cell>
          <cell r="AC58">
            <v>4918</v>
          </cell>
          <cell r="AD58">
            <v>63302</v>
          </cell>
          <cell r="AE58">
            <v>3472.777</v>
          </cell>
          <cell r="AF58">
            <v>14907.36</v>
          </cell>
          <cell r="AG58">
            <v>2782.3839503711752</v>
          </cell>
          <cell r="AH58">
            <v>12488.520268084078</v>
          </cell>
          <cell r="AI58">
            <v>731.26121000000001</v>
          </cell>
          <cell r="AJ58">
            <v>24129.187708874459</v>
          </cell>
          <cell r="AK58">
            <v>4243.0079869320616</v>
          </cell>
          <cell r="AL58">
            <v>4256.1079494270034</v>
          </cell>
          <cell r="AM58">
            <v>4495.7595810794637</v>
          </cell>
          <cell r="AN58">
            <v>1663.1825202893203</v>
          </cell>
          <cell r="AO58">
            <v>13284.627906976755</v>
          </cell>
          <cell r="AP58">
            <v>145651.28920304967</v>
          </cell>
          <cell r="AQ58">
            <v>380000</v>
          </cell>
          <cell r="AR58">
            <v>214</v>
          </cell>
          <cell r="AS58">
            <v>279626</v>
          </cell>
          <cell r="AT58">
            <v>40077</v>
          </cell>
          <cell r="AU58">
            <v>9848</v>
          </cell>
          <cell r="AV58">
            <v>1585</v>
          </cell>
          <cell r="AW58">
            <v>6476</v>
          </cell>
          <cell r="AX58">
            <v>157</v>
          </cell>
          <cell r="AY58">
            <v>2500</v>
          </cell>
          <cell r="AZ58">
            <v>6670</v>
          </cell>
          <cell r="BC58">
            <v>1508622.8398377332</v>
          </cell>
        </row>
        <row r="59">
          <cell r="B59">
            <v>39983</v>
          </cell>
          <cell r="C59">
            <v>31792</v>
          </cell>
          <cell r="D59">
            <v>5068</v>
          </cell>
          <cell r="E59">
            <v>17836</v>
          </cell>
          <cell r="F59">
            <v>5446</v>
          </cell>
          <cell r="G59">
            <v>6164</v>
          </cell>
          <cell r="H59">
            <v>2311</v>
          </cell>
          <cell r="I59">
            <v>2394</v>
          </cell>
          <cell r="J59">
            <v>48129</v>
          </cell>
          <cell r="K59">
            <v>4528</v>
          </cell>
          <cell r="L59">
            <v>4680</v>
          </cell>
          <cell r="M59">
            <v>4585</v>
          </cell>
          <cell r="N59">
            <v>4794</v>
          </cell>
          <cell r="O59">
            <v>2965</v>
          </cell>
          <cell r="P59">
            <v>37802</v>
          </cell>
          <cell r="Q59">
            <v>3134</v>
          </cell>
          <cell r="R59">
            <v>3247</v>
          </cell>
          <cell r="U59">
            <v>6672.5</v>
          </cell>
          <cell r="W59">
            <v>10435.700000000001</v>
          </cell>
          <cell r="X59">
            <v>112047.6</v>
          </cell>
          <cell r="Z59">
            <v>44957.3</v>
          </cell>
          <cell r="AA59">
            <v>3196</v>
          </cell>
          <cell r="AB59">
            <v>674</v>
          </cell>
          <cell r="AC59">
            <v>4972</v>
          </cell>
          <cell r="AD59">
            <v>64612</v>
          </cell>
          <cell r="AE59">
            <v>3580.3319999999999</v>
          </cell>
          <cell r="AF59">
            <v>15202.452906623896</v>
          </cell>
          <cell r="AG59">
            <v>2800.3801054085889</v>
          </cell>
          <cell r="AH59">
            <v>12641.75750934976</v>
          </cell>
          <cell r="AI59">
            <v>748.90085999999997</v>
          </cell>
          <cell r="AJ59">
            <v>24373.757426225689</v>
          </cell>
          <cell r="AK59">
            <v>4284.3753766238196</v>
          </cell>
          <cell r="AL59">
            <v>4297.6030577691017</v>
          </cell>
          <cell r="AM59">
            <v>4541.1712940196603</v>
          </cell>
          <cell r="AN59">
            <v>1679.3977901302512</v>
          </cell>
          <cell r="AO59">
            <v>13359.209302325593</v>
          </cell>
          <cell r="AP59">
            <v>145913.27510699842</v>
          </cell>
          <cell r="AQ59">
            <v>381979</v>
          </cell>
          <cell r="AR59">
            <v>223.2</v>
          </cell>
          <cell r="AS59">
            <v>280110</v>
          </cell>
          <cell r="AT59">
            <v>40380</v>
          </cell>
          <cell r="AU59">
            <v>9848</v>
          </cell>
          <cell r="AV59">
            <v>1649.7</v>
          </cell>
          <cell r="AW59">
            <v>6476</v>
          </cell>
          <cell r="AX59">
            <v>162.80000000000001</v>
          </cell>
          <cell r="AY59">
            <v>2523.75</v>
          </cell>
          <cell r="AZ59">
            <v>6670</v>
          </cell>
          <cell r="BC59">
            <v>1518644.7332353101</v>
          </cell>
        </row>
        <row r="60">
          <cell r="B60">
            <v>39993</v>
          </cell>
          <cell r="C60">
            <v>31992</v>
          </cell>
          <cell r="D60">
            <v>5104</v>
          </cell>
          <cell r="E60">
            <v>17916</v>
          </cell>
          <cell r="F60">
            <v>5504</v>
          </cell>
          <cell r="G60">
            <v>6231</v>
          </cell>
          <cell r="H60">
            <v>2327</v>
          </cell>
          <cell r="I60">
            <v>2451</v>
          </cell>
          <cell r="J60">
            <v>48633</v>
          </cell>
          <cell r="K60">
            <v>4574</v>
          </cell>
          <cell r="L60">
            <v>4634</v>
          </cell>
          <cell r="M60">
            <v>4632</v>
          </cell>
          <cell r="N60">
            <v>4805</v>
          </cell>
          <cell r="O60">
            <v>3002</v>
          </cell>
          <cell r="P60">
            <v>38134</v>
          </cell>
          <cell r="Q60">
            <v>3157</v>
          </cell>
          <cell r="R60">
            <v>3279</v>
          </cell>
          <cell r="U60">
            <v>6723</v>
          </cell>
          <cell r="W60">
            <v>10498.400000000001</v>
          </cell>
          <cell r="X60">
            <v>113431.20000000001</v>
          </cell>
          <cell r="Z60">
            <v>45391.600000000006</v>
          </cell>
          <cell r="AA60">
            <v>3274</v>
          </cell>
          <cell r="AB60">
            <v>686</v>
          </cell>
          <cell r="AC60">
            <v>5022</v>
          </cell>
          <cell r="AD60">
            <v>65922</v>
          </cell>
          <cell r="AE60">
            <v>3691.2179999999998</v>
          </cell>
          <cell r="AF60">
            <v>15503.387211291425</v>
          </cell>
          <cell r="AG60">
            <v>2818.4926576082594</v>
          </cell>
          <cell r="AH60">
            <v>12796.875009573803</v>
          </cell>
          <cell r="AI60">
            <v>766.9667300000001</v>
          </cell>
          <cell r="AJ60">
            <v>24607.099962249093</v>
          </cell>
          <cell r="AK60">
            <v>4326.1460794686946</v>
          </cell>
          <cell r="AL60">
            <v>4339.5027244628172</v>
          </cell>
          <cell r="AM60">
            <v>4587.0417111309698</v>
          </cell>
          <cell r="AN60">
            <v>1695.7711514450923</v>
          </cell>
          <cell r="AO60">
            <v>13433.790697674431</v>
          </cell>
          <cell r="AP60">
            <v>146179.96357482622</v>
          </cell>
          <cell r="AQ60">
            <v>383969</v>
          </cell>
          <cell r="AR60">
            <v>232.39999999999998</v>
          </cell>
          <cell r="AS60">
            <v>280594</v>
          </cell>
          <cell r="AT60">
            <v>40684</v>
          </cell>
          <cell r="AU60">
            <v>9852.7999999999993</v>
          </cell>
          <cell r="AV60">
            <v>1714.4</v>
          </cell>
          <cell r="AW60">
            <v>6560.8</v>
          </cell>
          <cell r="AX60">
            <v>168.60000000000002</v>
          </cell>
          <cell r="AY60">
            <v>2547.5</v>
          </cell>
          <cell r="AZ60">
            <v>6735</v>
          </cell>
          <cell r="BC60">
            <v>1528919.9743720796</v>
          </cell>
        </row>
        <row r="61">
          <cell r="B61">
            <v>40014</v>
          </cell>
          <cell r="C61">
            <v>32189</v>
          </cell>
          <cell r="D61">
            <v>5141</v>
          </cell>
          <cell r="E61">
            <v>17996</v>
          </cell>
          <cell r="F61">
            <v>5563</v>
          </cell>
          <cell r="G61">
            <v>6300</v>
          </cell>
          <cell r="H61">
            <v>2344</v>
          </cell>
          <cell r="I61">
            <v>2430</v>
          </cell>
          <cell r="J61">
            <v>49123</v>
          </cell>
          <cell r="K61">
            <v>4621</v>
          </cell>
          <cell r="L61">
            <v>4607</v>
          </cell>
          <cell r="M61">
            <v>4684</v>
          </cell>
          <cell r="N61">
            <v>4816</v>
          </cell>
          <cell r="O61">
            <v>3040</v>
          </cell>
          <cell r="P61">
            <v>38490</v>
          </cell>
          <cell r="Q61">
            <v>3178</v>
          </cell>
          <cell r="R61">
            <v>3310</v>
          </cell>
          <cell r="U61">
            <v>6773.5</v>
          </cell>
          <cell r="W61">
            <v>10561.100000000002</v>
          </cell>
          <cell r="X61">
            <v>114814.80000000002</v>
          </cell>
          <cell r="Z61">
            <v>45825.900000000009</v>
          </cell>
          <cell r="AA61">
            <v>3334</v>
          </cell>
          <cell r="AB61">
            <v>705</v>
          </cell>
          <cell r="AC61">
            <v>5072</v>
          </cell>
          <cell r="AD61">
            <v>67231</v>
          </cell>
          <cell r="AE61">
            <v>3805.538</v>
          </cell>
          <cell r="AF61">
            <v>15810.278545149045</v>
          </cell>
          <cell r="AG61">
            <v>2836.7223598142996</v>
          </cell>
          <cell r="AH61">
            <v>12953.895839999999</v>
          </cell>
          <cell r="AI61">
            <v>785.46791000000007</v>
          </cell>
          <cell r="AJ61">
            <v>24841.803582175227</v>
          </cell>
          <cell r="AK61">
            <v>4368.3240275856979</v>
          </cell>
          <cell r="AL61">
            <v>4381.8108937672778</v>
          </cell>
          <cell r="AM61">
            <v>4633.3754657888603</v>
          </cell>
          <cell r="AN61">
            <v>1712.3041455534992</v>
          </cell>
          <cell r="AO61">
            <v>13508.372093023268</v>
          </cell>
          <cell r="AP61">
            <v>146451.38416138559</v>
          </cell>
          <cell r="AQ61">
            <v>385969</v>
          </cell>
          <cell r="AR61">
            <v>241.59999999999997</v>
          </cell>
          <cell r="AS61">
            <v>281079</v>
          </cell>
          <cell r="AT61">
            <v>41001</v>
          </cell>
          <cell r="AU61">
            <v>9857.5999999999985</v>
          </cell>
          <cell r="AV61">
            <v>1779.1000000000001</v>
          </cell>
          <cell r="AW61">
            <v>6645.6</v>
          </cell>
          <cell r="AX61">
            <v>174.40000000000003</v>
          </cell>
          <cell r="AY61">
            <v>2571.25</v>
          </cell>
          <cell r="AZ61">
            <v>6800</v>
          </cell>
          <cell r="BC61">
            <v>1539205.9363718715</v>
          </cell>
        </row>
        <row r="62">
          <cell r="B62">
            <v>40056</v>
          </cell>
          <cell r="C62">
            <v>32417</v>
          </cell>
          <cell r="D62">
            <v>5178</v>
          </cell>
          <cell r="E62">
            <v>18076</v>
          </cell>
          <cell r="F62">
            <v>5622</v>
          </cell>
          <cell r="G62">
            <v>6370</v>
          </cell>
          <cell r="H62">
            <v>2367</v>
          </cell>
          <cell r="I62">
            <v>2511</v>
          </cell>
          <cell r="J62">
            <v>49703</v>
          </cell>
          <cell r="K62">
            <v>4668</v>
          </cell>
          <cell r="L62">
            <v>4589</v>
          </cell>
          <cell r="M62">
            <v>4743</v>
          </cell>
          <cell r="N62">
            <v>4849</v>
          </cell>
          <cell r="O62">
            <v>3077</v>
          </cell>
          <cell r="P62">
            <v>38859</v>
          </cell>
          <cell r="Q62">
            <v>3207</v>
          </cell>
          <cell r="R62">
            <v>3370</v>
          </cell>
          <cell r="U62">
            <v>6824</v>
          </cell>
          <cell r="W62">
            <v>10623.800000000003</v>
          </cell>
          <cell r="X62">
            <v>116198.40000000002</v>
          </cell>
          <cell r="Z62">
            <v>46260.200000000012</v>
          </cell>
          <cell r="AA62">
            <v>3395</v>
          </cell>
          <cell r="AB62">
            <v>722</v>
          </cell>
          <cell r="AC62">
            <v>5121</v>
          </cell>
          <cell r="AD62">
            <v>68541</v>
          </cell>
          <cell r="AE62">
            <v>3923.4</v>
          </cell>
          <cell r="AF62">
            <v>16123.244828275063</v>
          </cell>
          <cell r="AG62">
            <v>2855.0699697401355</v>
          </cell>
          <cell r="AH62">
            <v>13293.994472684404</v>
          </cell>
          <cell r="AI62">
            <v>804.41551000000004</v>
          </cell>
          <cell r="AJ62">
            <v>25088.167380431059</v>
          </cell>
          <cell r="AK62">
            <v>4410.9131914302061</v>
          </cell>
          <cell r="AL62">
            <v>4424.531548396335</v>
          </cell>
          <cell r="AM62">
            <v>4680.177238170565</v>
          </cell>
          <cell r="AN62">
            <v>1728.9983288022893</v>
          </cell>
          <cell r="AO62">
            <v>13582.953488372106</v>
          </cell>
          <cell r="AP62">
            <v>146727.56696766411</v>
          </cell>
          <cell r="AQ62">
            <v>387979</v>
          </cell>
          <cell r="AR62">
            <v>250.79999999999995</v>
          </cell>
          <cell r="AS62">
            <v>281565</v>
          </cell>
          <cell r="AT62">
            <v>41350</v>
          </cell>
          <cell r="AU62">
            <v>9862.3999999999978</v>
          </cell>
          <cell r="AV62">
            <v>1843.8000000000002</v>
          </cell>
          <cell r="AW62">
            <v>6730.4000000000005</v>
          </cell>
          <cell r="AX62">
            <v>180.20000000000005</v>
          </cell>
          <cell r="AY62">
            <v>2595</v>
          </cell>
          <cell r="AZ62">
            <v>6865</v>
          </cell>
          <cell r="BC62">
            <v>1550062.4691559181</v>
          </cell>
        </row>
        <row r="63">
          <cell r="B63">
            <v>40098</v>
          </cell>
          <cell r="C63">
            <v>32608</v>
          </cell>
          <cell r="D63">
            <v>5215</v>
          </cell>
          <cell r="E63">
            <v>18157</v>
          </cell>
          <cell r="F63">
            <v>5680</v>
          </cell>
          <cell r="G63">
            <v>6439</v>
          </cell>
          <cell r="H63">
            <v>2397</v>
          </cell>
          <cell r="I63">
            <v>2483</v>
          </cell>
          <cell r="J63">
            <v>50363</v>
          </cell>
          <cell r="K63">
            <v>4716</v>
          </cell>
          <cell r="L63">
            <v>4560</v>
          </cell>
          <cell r="M63">
            <v>4803</v>
          </cell>
          <cell r="N63">
            <v>4896</v>
          </cell>
          <cell r="O63">
            <v>3114</v>
          </cell>
          <cell r="P63">
            <v>39221</v>
          </cell>
          <cell r="Q63">
            <v>3244</v>
          </cell>
          <cell r="R63">
            <v>3429</v>
          </cell>
          <cell r="U63">
            <v>6874.5</v>
          </cell>
          <cell r="W63">
            <v>10686.500000000004</v>
          </cell>
          <cell r="X63">
            <v>117582.00000000003</v>
          </cell>
          <cell r="Z63">
            <v>46694.500000000015</v>
          </cell>
          <cell r="AA63">
            <v>3460</v>
          </cell>
          <cell r="AB63">
            <v>735</v>
          </cell>
          <cell r="AC63">
            <v>5169</v>
          </cell>
          <cell r="AD63">
            <v>69851</v>
          </cell>
          <cell r="AE63">
            <v>4044.9110000000001</v>
          </cell>
          <cell r="AF63">
            <v>16442.406314989305</v>
          </cell>
          <cell r="AG63">
            <v>2873.5362500000001</v>
          </cell>
          <cell r="AH63">
            <v>13643.02224</v>
          </cell>
          <cell r="AI63">
            <v>823.81962999999996</v>
          </cell>
          <cell r="AJ63">
            <v>25338.05873196957</v>
          </cell>
          <cell r="AK63">
            <v>4453.917580167722</v>
          </cell>
          <cell r="AL63">
            <v>4467.6687098934863</v>
          </cell>
          <cell r="AM63">
            <v>4727.4517557278432</v>
          </cell>
          <cell r="AN63">
            <v>1745.8552727119516</v>
          </cell>
          <cell r="AO63">
            <v>13657.534883720944</v>
          </cell>
          <cell r="AP63">
            <v>147008.54264712639</v>
          </cell>
          <cell r="AQ63">
            <v>390000</v>
          </cell>
          <cell r="AR63">
            <v>259.99999999999994</v>
          </cell>
          <cell r="AS63">
            <v>282052</v>
          </cell>
          <cell r="AT63">
            <v>41775</v>
          </cell>
          <cell r="AU63">
            <v>9867.1999999999971</v>
          </cell>
          <cell r="AV63">
            <v>1908.5000000000002</v>
          </cell>
          <cell r="AW63">
            <v>6815.2000000000007</v>
          </cell>
          <cell r="AX63">
            <v>186.00000000000006</v>
          </cell>
          <cell r="AY63">
            <v>2618.75</v>
          </cell>
          <cell r="AZ63">
            <v>6930</v>
          </cell>
          <cell r="BC63">
            <v>1560970.6731531871</v>
          </cell>
        </row>
        <row r="64">
          <cell r="B64">
            <v>40192</v>
          </cell>
          <cell r="C64">
            <v>32770</v>
          </cell>
          <cell r="D64">
            <v>5252</v>
          </cell>
          <cell r="E64">
            <v>18238</v>
          </cell>
          <cell r="F64">
            <v>5739</v>
          </cell>
          <cell r="G64">
            <v>6494</v>
          </cell>
          <cell r="H64">
            <v>2428</v>
          </cell>
          <cell r="I64">
            <v>2515</v>
          </cell>
          <cell r="J64">
            <v>51111</v>
          </cell>
          <cell r="K64">
            <v>4764</v>
          </cell>
          <cell r="L64">
            <v>4542</v>
          </cell>
          <cell r="M64">
            <v>4866</v>
          </cell>
          <cell r="N64">
            <v>4941</v>
          </cell>
          <cell r="O64">
            <v>3151</v>
          </cell>
          <cell r="P64">
            <v>39599</v>
          </cell>
          <cell r="Q64">
            <v>3283</v>
          </cell>
          <cell r="R64">
            <v>3490</v>
          </cell>
          <cell r="U64">
            <v>6925</v>
          </cell>
          <cell r="W64">
            <v>10749.200000000004</v>
          </cell>
          <cell r="X64">
            <v>118965.60000000003</v>
          </cell>
          <cell r="Z64">
            <v>47128.800000000017</v>
          </cell>
          <cell r="AA64">
            <v>3523</v>
          </cell>
          <cell r="AB64">
            <v>748</v>
          </cell>
          <cell r="AC64">
            <v>5218</v>
          </cell>
          <cell r="AD64">
            <v>71161</v>
          </cell>
          <cell r="AE64">
            <v>4170.6059999999998</v>
          </cell>
          <cell r="AF64">
            <v>16767.885640059692</v>
          </cell>
          <cell r="AG64">
            <v>2917.2482197368631</v>
          </cell>
          <cell r="AH64">
            <v>13847.374379119114</v>
          </cell>
          <cell r="AI64">
            <v>843.69239000000005</v>
          </cell>
          <cell r="AJ64">
            <v>25591.387535614846</v>
          </cell>
          <cell r="AK64">
            <v>4497.3412420512796</v>
          </cell>
          <cell r="AL64">
            <v>4511.2264390104356</v>
          </cell>
          <cell r="AM64">
            <v>4775.2037936644901</v>
          </cell>
          <cell r="AN64">
            <v>1762.8765641245811</v>
          </cell>
          <cell r="AO64">
            <v>13732.116279069782</v>
          </cell>
          <cell r="AP64">
            <v>147294.34241215338</v>
          </cell>
          <cell r="AQ64">
            <v>391980</v>
          </cell>
          <cell r="AR64">
            <v>269.19999999999993</v>
          </cell>
          <cell r="AS64">
            <v>282540</v>
          </cell>
          <cell r="AT64">
            <v>42196</v>
          </cell>
          <cell r="AU64">
            <v>9871.9999999999964</v>
          </cell>
          <cell r="AV64">
            <v>1973.2000000000003</v>
          </cell>
          <cell r="AW64">
            <v>6900.0000000000009</v>
          </cell>
          <cell r="AX64">
            <v>191.80000000000007</v>
          </cell>
          <cell r="AY64">
            <v>2642.5</v>
          </cell>
          <cell r="AZ64">
            <v>6995</v>
          </cell>
          <cell r="BC64">
            <v>1571995.0535266902</v>
          </cell>
        </row>
        <row r="65">
          <cell r="B65">
            <v>40348</v>
          </cell>
          <cell r="C65">
            <v>32955</v>
          </cell>
          <cell r="D65">
            <v>5290</v>
          </cell>
          <cell r="E65">
            <v>18320</v>
          </cell>
          <cell r="F65">
            <v>5798</v>
          </cell>
          <cell r="G65">
            <v>6548</v>
          </cell>
          <cell r="H65">
            <v>2462</v>
          </cell>
          <cell r="I65">
            <v>2549</v>
          </cell>
          <cell r="J65">
            <v>51921</v>
          </cell>
          <cell r="K65">
            <v>4813</v>
          </cell>
          <cell r="L65">
            <v>4530</v>
          </cell>
          <cell r="M65">
            <v>4935</v>
          </cell>
          <cell r="N65">
            <v>4986</v>
          </cell>
          <cell r="O65">
            <v>3188</v>
          </cell>
          <cell r="P65">
            <v>39987</v>
          </cell>
          <cell r="Q65">
            <v>3323</v>
          </cell>
          <cell r="R65">
            <v>3552</v>
          </cell>
          <cell r="U65">
            <v>6975.5</v>
          </cell>
          <cell r="W65">
            <v>10811.900000000005</v>
          </cell>
          <cell r="X65">
            <v>120349.20000000004</v>
          </cell>
          <cell r="Z65">
            <v>47563.10000000002</v>
          </cell>
          <cell r="AA65">
            <v>3586</v>
          </cell>
          <cell r="AB65">
            <v>764</v>
          </cell>
          <cell r="AC65">
            <v>5269</v>
          </cell>
          <cell r="AD65">
            <v>72471</v>
          </cell>
          <cell r="AE65">
            <v>4295.4189999999999</v>
          </cell>
          <cell r="AF65">
            <v>17099.807865823495</v>
          </cell>
          <cell r="AG65">
            <v>2961.6251319460112</v>
          </cell>
          <cell r="AH65">
            <v>14054.787408708677</v>
          </cell>
          <cell r="AI65">
            <v>864.04389000000003</v>
          </cell>
          <cell r="AJ65">
            <v>25848.428061118215</v>
          </cell>
          <cell r="AK65">
            <v>4541.1882648025303</v>
          </cell>
          <cell r="AL65">
            <v>4555.2088360893631</v>
          </cell>
          <cell r="AM65">
            <v>4823.438175418677</v>
          </cell>
          <cell r="AN65">
            <v>1780.0638053532593</v>
          </cell>
          <cell r="AO65">
            <v>13806.697674418619</v>
          </cell>
          <cell r="AP65">
            <v>147584.99804058112</v>
          </cell>
          <cell r="AQ65">
            <v>393970</v>
          </cell>
          <cell r="AR65">
            <v>278.39999999999992</v>
          </cell>
          <cell r="AS65">
            <v>283029</v>
          </cell>
          <cell r="AT65">
            <v>42643</v>
          </cell>
          <cell r="AU65">
            <v>9876.7999999999956</v>
          </cell>
          <cell r="AV65">
            <v>2037.9000000000003</v>
          </cell>
          <cell r="AW65">
            <v>6984.8000000000011</v>
          </cell>
          <cell r="AX65">
            <v>197.60000000000008</v>
          </cell>
          <cell r="AY65">
            <v>2666.25</v>
          </cell>
          <cell r="AZ65">
            <v>7060</v>
          </cell>
          <cell r="BC65">
            <v>1583274.9006579926</v>
          </cell>
        </row>
        <row r="66">
          <cell r="B66">
            <v>40473</v>
          </cell>
          <cell r="C66">
            <v>33200</v>
          </cell>
          <cell r="D66">
            <v>5327</v>
          </cell>
          <cell r="E66">
            <v>18402</v>
          </cell>
          <cell r="F66">
            <v>5856</v>
          </cell>
          <cell r="G66">
            <v>6604</v>
          </cell>
          <cell r="H66">
            <v>2497</v>
          </cell>
          <cell r="I66">
            <v>2589</v>
          </cell>
          <cell r="J66">
            <v>52753</v>
          </cell>
          <cell r="K66">
            <v>4862</v>
          </cell>
          <cell r="L66">
            <v>4518</v>
          </cell>
          <cell r="M66">
            <v>5003</v>
          </cell>
          <cell r="N66">
            <v>5036</v>
          </cell>
          <cell r="O66">
            <v>3226</v>
          </cell>
          <cell r="P66">
            <v>40381</v>
          </cell>
          <cell r="Q66">
            <v>3365</v>
          </cell>
          <cell r="R66">
            <v>3615</v>
          </cell>
          <cell r="U66">
            <v>7026</v>
          </cell>
          <cell r="W66">
            <v>10874.600000000006</v>
          </cell>
          <cell r="X66">
            <v>121732.80000000005</v>
          </cell>
          <cell r="Z66">
            <v>47997.400000000023</v>
          </cell>
          <cell r="AA66">
            <v>3642</v>
          </cell>
          <cell r="AB66">
            <v>779</v>
          </cell>
          <cell r="AC66">
            <v>5325</v>
          </cell>
          <cell r="AD66">
            <v>73781</v>
          </cell>
          <cell r="AE66">
            <v>4423.9669999999996</v>
          </cell>
          <cell r="AF66">
            <v>17438.30053024134</v>
          </cell>
          <cell r="AG66">
            <v>3006.6771016713128</v>
          </cell>
          <cell r="AH66">
            <v>14265.307176345879</v>
          </cell>
          <cell r="AI66">
            <v>884.88725999999997</v>
          </cell>
          <cell r="AJ66">
            <v>26109.278284250489</v>
          </cell>
          <cell r="AK66">
            <v>4585.462775996546</v>
          </cell>
          <cell r="AL66">
            <v>4599.6200414489113</v>
          </cell>
          <cell r="AM66">
            <v>4872.1597731501788</v>
          </cell>
          <cell r="AN66">
            <v>1797.418614332887</v>
          </cell>
          <cell r="AO66">
            <v>13881.279069767457</v>
          </cell>
          <cell r="AP66">
            <v>147880.54188234024</v>
          </cell>
          <cell r="AQ66">
            <v>395970</v>
          </cell>
          <cell r="AR66">
            <v>287.59999999999991</v>
          </cell>
          <cell r="AS66">
            <v>283518</v>
          </cell>
          <cell r="AT66">
            <v>43145</v>
          </cell>
          <cell r="AU66">
            <v>9881.5999999999949</v>
          </cell>
          <cell r="AV66">
            <v>2102.6000000000004</v>
          </cell>
          <cell r="AW66">
            <v>7069.6000000000013</v>
          </cell>
          <cell r="AX66">
            <v>203.40000000000009</v>
          </cell>
          <cell r="AY66">
            <v>2690</v>
          </cell>
          <cell r="AZ66">
            <v>7125</v>
          </cell>
          <cell r="BC66">
            <v>1594660.8893582253</v>
          </cell>
        </row>
        <row r="67">
          <cell r="B67">
            <v>40546</v>
          </cell>
          <cell r="C67">
            <v>33369</v>
          </cell>
          <cell r="D67">
            <v>5366</v>
          </cell>
          <cell r="E67">
            <v>18484</v>
          </cell>
          <cell r="F67">
            <v>5915</v>
          </cell>
          <cell r="G67">
            <v>6662</v>
          </cell>
          <cell r="H67">
            <v>2530</v>
          </cell>
          <cell r="I67">
            <v>2624</v>
          </cell>
          <cell r="J67">
            <v>53592</v>
          </cell>
          <cell r="K67">
            <v>4912</v>
          </cell>
          <cell r="L67">
            <v>4502</v>
          </cell>
          <cell r="M67">
            <v>5070</v>
          </cell>
          <cell r="N67">
            <v>5080</v>
          </cell>
          <cell r="O67">
            <v>3263</v>
          </cell>
          <cell r="P67">
            <v>40773</v>
          </cell>
          <cell r="Q67">
            <v>3406</v>
          </cell>
          <cell r="R67">
            <v>3679</v>
          </cell>
          <cell r="U67">
            <v>7076.5</v>
          </cell>
          <cell r="W67">
            <v>10937.300000000007</v>
          </cell>
          <cell r="X67">
            <v>123116.40000000005</v>
          </cell>
          <cell r="Z67">
            <v>48431.700000000026</v>
          </cell>
          <cell r="AA67">
            <v>3691</v>
          </cell>
          <cell r="AB67">
            <v>794</v>
          </cell>
          <cell r="AC67">
            <v>5383</v>
          </cell>
          <cell r="AD67">
            <v>75091</v>
          </cell>
          <cell r="AE67">
            <v>4556.3620000000001</v>
          </cell>
          <cell r="AF67">
            <v>17783.493695902456</v>
          </cell>
          <cell r="AG67">
            <v>3052.4143978257553</v>
          </cell>
          <cell r="AH67">
            <v>14478.980216336284</v>
          </cell>
          <cell r="AI67">
            <v>906.23260000000005</v>
          </cell>
          <cell r="AJ67">
            <v>26365.081415617835</v>
          </cell>
          <cell r="AK67">
            <v>4630.1689434503714</v>
          </cell>
          <cell r="AL67">
            <v>4644.4642357739422</v>
          </cell>
          <cell r="AM67">
            <v>4921.3735082325038</v>
          </cell>
          <cell r="AN67">
            <v>1814.942624772493</v>
          </cell>
          <cell r="AO67">
            <v>13955.860465116295</v>
          </cell>
          <cell r="AP67">
            <v>148181.00686619768</v>
          </cell>
          <cell r="AQ67">
            <v>397980</v>
          </cell>
          <cell r="AR67">
            <v>296.7999999999999</v>
          </cell>
          <cell r="AS67">
            <v>284009</v>
          </cell>
          <cell r="AT67">
            <v>43626</v>
          </cell>
          <cell r="AU67">
            <v>9886.3999999999942</v>
          </cell>
          <cell r="AV67">
            <v>2167.3000000000002</v>
          </cell>
          <cell r="AW67">
            <v>7154.4000000000015</v>
          </cell>
          <cell r="AX67">
            <v>209.2000000000001</v>
          </cell>
          <cell r="AY67">
            <v>2759</v>
          </cell>
          <cell r="AZ67">
            <v>7190</v>
          </cell>
          <cell r="BC67">
            <v>1606023.9137726359</v>
          </cell>
        </row>
        <row r="68">
          <cell r="B68">
            <v>40598</v>
          </cell>
          <cell r="C68">
            <v>33605</v>
          </cell>
          <cell r="D68">
            <v>5404</v>
          </cell>
          <cell r="E68">
            <v>18566</v>
          </cell>
          <cell r="F68">
            <v>5973</v>
          </cell>
          <cell r="G68">
            <v>6719</v>
          </cell>
          <cell r="H68">
            <v>2561</v>
          </cell>
          <cell r="I68">
            <v>2646</v>
          </cell>
          <cell r="J68">
            <v>54388</v>
          </cell>
          <cell r="K68">
            <v>4962</v>
          </cell>
          <cell r="L68">
            <v>4469</v>
          </cell>
          <cell r="M68">
            <v>5142</v>
          </cell>
          <cell r="N68">
            <v>5117</v>
          </cell>
          <cell r="O68">
            <v>3300</v>
          </cell>
          <cell r="P68">
            <v>41155</v>
          </cell>
          <cell r="Q68">
            <v>3442</v>
          </cell>
          <cell r="R68">
            <v>3744.3</v>
          </cell>
          <cell r="U68">
            <v>7127</v>
          </cell>
          <cell r="W68">
            <v>11000</v>
          </cell>
          <cell r="X68">
            <v>124500</v>
          </cell>
          <cell r="Z68">
            <v>48866</v>
          </cell>
          <cell r="AA68">
            <v>3741</v>
          </cell>
          <cell r="AB68">
            <v>807</v>
          </cell>
          <cell r="AC68">
            <v>5457</v>
          </cell>
          <cell r="AD68">
            <v>76391</v>
          </cell>
          <cell r="AE68">
            <v>4692.7190000000001</v>
          </cell>
          <cell r="AF68">
            <v>18135.52</v>
          </cell>
          <cell r="AG68">
            <v>3098.8474455320875</v>
          </cell>
          <cell r="AH68">
            <v>14695.853760000002</v>
          </cell>
          <cell r="AI68">
            <v>928.09404999999992</v>
          </cell>
          <cell r="AJ68">
            <v>26703.84028435895</v>
          </cell>
          <cell r="AK68">
            <v>4675.310975615359</v>
          </cell>
          <cell r="AL68">
            <v>4689.7456405090725</v>
          </cell>
          <cell r="AM68">
            <v>4971.084351750007</v>
          </cell>
          <cell r="AN68">
            <v>1832.6374863090182</v>
          </cell>
          <cell r="AO68">
            <v>14030.441860465133</v>
          </cell>
          <cell r="AP68">
            <v>148486.42650660098</v>
          </cell>
          <cell r="AQ68">
            <v>400000</v>
          </cell>
          <cell r="AR68">
            <v>306</v>
          </cell>
          <cell r="AS68">
            <v>284500</v>
          </cell>
          <cell r="AT68">
            <v>44103</v>
          </cell>
          <cell r="AU68">
            <v>9896</v>
          </cell>
          <cell r="AV68">
            <v>2232</v>
          </cell>
          <cell r="AW68">
            <v>7324</v>
          </cell>
          <cell r="AX68">
            <v>215</v>
          </cell>
          <cell r="AY68">
            <v>2794</v>
          </cell>
          <cell r="AZ68">
            <v>7320</v>
          </cell>
          <cell r="BC68">
            <v>1617483.146063051</v>
          </cell>
        </row>
        <row r="69">
          <cell r="B69">
            <v>40640</v>
          </cell>
          <cell r="C69">
            <v>33739</v>
          </cell>
          <cell r="D69">
            <v>5447</v>
          </cell>
          <cell r="E69">
            <v>18659</v>
          </cell>
          <cell r="F69">
            <v>6035</v>
          </cell>
          <cell r="G69">
            <v>6801</v>
          </cell>
          <cell r="H69">
            <v>2594</v>
          </cell>
          <cell r="I69">
            <v>2667</v>
          </cell>
          <cell r="J69">
            <v>55214</v>
          </cell>
          <cell r="K69">
            <v>4997</v>
          </cell>
          <cell r="L69">
            <v>4447</v>
          </cell>
          <cell r="M69">
            <v>5221</v>
          </cell>
          <cell r="N69">
            <v>5156</v>
          </cell>
          <cell r="O69">
            <v>3341</v>
          </cell>
          <cell r="P69">
            <v>41538</v>
          </cell>
          <cell r="Q69">
            <v>3478</v>
          </cell>
          <cell r="R69">
            <v>3801</v>
          </cell>
          <cell r="U69">
            <v>7172.4</v>
          </cell>
          <cell r="W69">
            <v>11086.6</v>
          </cell>
          <cell r="X69">
            <v>127669.2</v>
          </cell>
          <cell r="Z69">
            <v>49334.8</v>
          </cell>
          <cell r="AA69">
            <v>3795</v>
          </cell>
          <cell r="AB69">
            <v>824</v>
          </cell>
          <cell r="AC69">
            <v>5536</v>
          </cell>
          <cell r="AD69">
            <v>77888</v>
          </cell>
          <cell r="AE69">
            <v>4825.7160000000003</v>
          </cell>
          <cell r="AF69">
            <v>18653.777060034499</v>
          </cell>
          <cell r="AG69">
            <v>3145.9868284990689</v>
          </cell>
          <cell r="AH69">
            <v>14855.548522065004</v>
          </cell>
          <cell r="AI69">
            <v>943.40968999999996</v>
          </cell>
          <cell r="AJ69">
            <v>27083.708867725541</v>
          </cell>
          <cell r="AK69">
            <v>4751.4649746380201</v>
          </cell>
          <cell r="AL69">
            <v>4766.1347591765989</v>
          </cell>
          <cell r="AM69">
            <v>5052.8397582985417</v>
          </cell>
          <cell r="AN69">
            <v>1862.4884789101902</v>
          </cell>
          <cell r="AO69">
            <v>14105.023255813971</v>
          </cell>
          <cell r="AP69">
            <v>148806.78224987935</v>
          </cell>
          <cell r="AQ69">
            <v>402243</v>
          </cell>
          <cell r="AR69">
            <v>319.92307692307691</v>
          </cell>
          <cell r="AS69">
            <v>286200</v>
          </cell>
          <cell r="AT69">
            <v>44662</v>
          </cell>
          <cell r="AU69">
            <v>9916</v>
          </cell>
          <cell r="AV69">
            <v>2288</v>
          </cell>
          <cell r="AW69">
            <v>7465</v>
          </cell>
          <cell r="AX69">
            <v>223.30769230769232</v>
          </cell>
          <cell r="AY69">
            <v>2877</v>
          </cell>
          <cell r="AZ69">
            <v>7413</v>
          </cell>
          <cell r="BC69">
            <v>1632975.9359325205</v>
          </cell>
        </row>
        <row r="70">
          <cell r="B70">
            <v>40713</v>
          </cell>
          <cell r="C70">
            <v>34015</v>
          </cell>
          <cell r="D70">
            <v>5494</v>
          </cell>
          <cell r="E70">
            <v>18788</v>
          </cell>
          <cell r="F70">
            <v>6099</v>
          </cell>
          <cell r="G70">
            <v>6903</v>
          </cell>
          <cell r="H70">
            <v>2623</v>
          </cell>
          <cell r="I70">
            <v>2686</v>
          </cell>
          <cell r="J70">
            <v>56104</v>
          </cell>
          <cell r="K70">
            <v>5032</v>
          </cell>
          <cell r="L70">
            <v>4435</v>
          </cell>
          <cell r="M70">
            <v>5305</v>
          </cell>
          <cell r="N70">
            <v>5187</v>
          </cell>
          <cell r="O70">
            <v>3384</v>
          </cell>
          <cell r="P70">
            <v>41893</v>
          </cell>
          <cell r="Q70">
            <v>3509</v>
          </cell>
          <cell r="R70">
            <v>3858</v>
          </cell>
          <cell r="U70">
            <v>7217.7999999999993</v>
          </cell>
          <cell r="W70">
            <v>11173.2</v>
          </cell>
          <cell r="X70">
            <v>130838.39999999999</v>
          </cell>
          <cell r="Z70">
            <v>49803.600000000006</v>
          </cell>
          <cell r="AA70">
            <v>3850</v>
          </cell>
          <cell r="AB70">
            <v>844</v>
          </cell>
          <cell r="AC70">
            <v>5650</v>
          </cell>
          <cell r="AD70">
            <v>79469</v>
          </cell>
          <cell r="AE70">
            <v>4962.4830000000002</v>
          </cell>
          <cell r="AF70">
            <v>19186.844303635593</v>
          </cell>
          <cell r="AG70">
            <v>3193.8432914338664</v>
          </cell>
          <cell r="AH70">
            <v>15016.978631898672</v>
          </cell>
          <cell r="AI70">
            <v>958.97883999999999</v>
          </cell>
          <cell r="AJ70">
            <v>27469.858772576867</v>
          </cell>
          <cell r="AK70">
            <v>4828.8594112695137</v>
          </cell>
          <cell r="AL70">
            <v>4843.7681452091583</v>
          </cell>
          <cell r="AM70">
            <v>5135.9397299413222</v>
          </cell>
          <cell r="AN70">
            <v>1892.8257006570238</v>
          </cell>
          <cell r="AO70">
            <v>14179.604651162808</v>
          </cell>
          <cell r="AP70">
            <v>149135.38533478728</v>
          </cell>
          <cell r="AQ70">
            <v>404498</v>
          </cell>
          <cell r="AR70">
            <v>333.84615384615381</v>
          </cell>
          <cell r="AS70">
            <v>288000</v>
          </cell>
          <cell r="AT70">
            <v>45255</v>
          </cell>
          <cell r="AU70">
            <v>9936</v>
          </cell>
          <cell r="AV70">
            <v>2345</v>
          </cell>
          <cell r="AW70">
            <v>7609</v>
          </cell>
          <cell r="AX70">
            <v>231.61538461538464</v>
          </cell>
          <cell r="AY70">
            <v>2949</v>
          </cell>
          <cell r="AZ70">
            <v>7507</v>
          </cell>
          <cell r="BC70">
            <v>1648748.6417333691</v>
          </cell>
        </row>
        <row r="71">
          <cell r="B71">
            <v>40786</v>
          </cell>
          <cell r="C71">
            <v>34316</v>
          </cell>
          <cell r="D71">
            <v>5541</v>
          </cell>
          <cell r="E71">
            <v>18919</v>
          </cell>
          <cell r="F71">
            <v>6164</v>
          </cell>
          <cell r="G71">
            <v>6997</v>
          </cell>
          <cell r="H71">
            <v>2653</v>
          </cell>
          <cell r="I71">
            <v>2706</v>
          </cell>
          <cell r="J71">
            <v>56963</v>
          </cell>
          <cell r="K71">
            <v>5067</v>
          </cell>
          <cell r="L71">
            <v>4418</v>
          </cell>
          <cell r="M71">
            <v>5389</v>
          </cell>
          <cell r="N71">
            <v>5210</v>
          </cell>
          <cell r="O71">
            <v>3428</v>
          </cell>
          <cell r="P71">
            <v>42246</v>
          </cell>
          <cell r="Q71">
            <v>3532</v>
          </cell>
          <cell r="R71">
            <v>3917</v>
          </cell>
          <cell r="U71">
            <v>7263.1999999999989</v>
          </cell>
          <cell r="W71">
            <v>11259.800000000001</v>
          </cell>
          <cell r="X71">
            <v>134007.6</v>
          </cell>
          <cell r="Z71">
            <v>50272.400000000009</v>
          </cell>
          <cell r="AA71">
            <v>3896</v>
          </cell>
          <cell r="AB71">
            <v>867</v>
          </cell>
          <cell r="AC71">
            <v>5813</v>
          </cell>
          <cell r="AD71">
            <v>80946</v>
          </cell>
          <cell r="AE71">
            <v>5103.1260000000002</v>
          </cell>
          <cell r="AF71">
            <v>19735.14496003485</v>
          </cell>
          <cell r="AG71">
            <v>3242.4277424911447</v>
          </cell>
          <cell r="AH71">
            <v>15180.162946925246</v>
          </cell>
          <cell r="AI71">
            <v>974.80453</v>
          </cell>
          <cell r="AJ71">
            <v>27861.606420669999</v>
          </cell>
          <cell r="AK71">
            <v>4907.5144904298868</v>
          </cell>
          <cell r="AL71">
            <v>4922.6660659079462</v>
          </cell>
          <cell r="AM71">
            <v>5220.4063796537357</v>
          </cell>
          <cell r="AN71">
            <v>1923.6570715133626</v>
          </cell>
          <cell r="AO71">
            <v>14254.186046511646</v>
          </cell>
          <cell r="AP71">
            <v>149472.27458290645</v>
          </cell>
          <cell r="AQ71">
            <v>406766</v>
          </cell>
          <cell r="AR71">
            <v>347.76923076923072</v>
          </cell>
          <cell r="AS71">
            <v>289700</v>
          </cell>
          <cell r="AT71">
            <v>45841</v>
          </cell>
          <cell r="AU71">
            <v>9956</v>
          </cell>
          <cell r="AV71">
            <v>2404</v>
          </cell>
          <cell r="AW71">
            <v>7755</v>
          </cell>
          <cell r="AX71">
            <v>239.92307692307696</v>
          </cell>
          <cell r="AY71">
            <v>2974</v>
          </cell>
          <cell r="AZ71">
            <v>7602</v>
          </cell>
          <cell r="BC71">
            <v>1664346.1290027024</v>
          </cell>
        </row>
        <row r="72">
          <cell r="B72">
            <v>40859</v>
          </cell>
          <cell r="C72">
            <v>34555</v>
          </cell>
          <cell r="D72">
            <v>5589</v>
          </cell>
          <cell r="E72">
            <v>19050</v>
          </cell>
          <cell r="F72">
            <v>6228</v>
          </cell>
          <cell r="G72">
            <v>7086</v>
          </cell>
          <cell r="H72">
            <v>2681</v>
          </cell>
          <cell r="I72">
            <v>2735</v>
          </cell>
          <cell r="J72">
            <v>57806</v>
          </cell>
          <cell r="K72">
            <v>5102</v>
          </cell>
          <cell r="L72">
            <v>4408</v>
          </cell>
          <cell r="M72">
            <v>5470</v>
          </cell>
          <cell r="N72">
            <v>5241</v>
          </cell>
          <cell r="O72">
            <v>3472</v>
          </cell>
          <cell r="P72">
            <v>42611</v>
          </cell>
          <cell r="Q72">
            <v>3552</v>
          </cell>
          <cell r="R72">
            <v>3976</v>
          </cell>
          <cell r="U72">
            <v>7308.5999999999985</v>
          </cell>
          <cell r="W72">
            <v>11346.400000000001</v>
          </cell>
          <cell r="X72">
            <v>137176.80000000002</v>
          </cell>
          <cell r="Z72">
            <v>50741.200000000012</v>
          </cell>
          <cell r="AA72">
            <v>3946</v>
          </cell>
          <cell r="AB72">
            <v>893</v>
          </cell>
          <cell r="AC72">
            <v>5994</v>
          </cell>
          <cell r="AD72">
            <v>82485</v>
          </cell>
          <cell r="AE72">
            <v>5247.7539999999999</v>
          </cell>
          <cell r="AF72">
            <v>20299.114353046043</v>
          </cell>
          <cell r="AG72">
            <v>3291.7512557594173</v>
          </cell>
          <cell r="AH72">
            <v>15345.120529486087</v>
          </cell>
          <cell r="AI72">
            <v>990.89180999999996</v>
          </cell>
          <cell r="AJ72">
            <v>28259.493274979486</v>
          </cell>
          <cell r="AK72">
            <v>4987.4507461478715</v>
          </cell>
          <cell r="AL72">
            <v>5002.8491186989331</v>
          </cell>
          <cell r="AM72">
            <v>5306.2621840853999</v>
          </cell>
          <cell r="AN72">
            <v>1954.9906404477124</v>
          </cell>
          <cell r="AO72">
            <v>14328.767441860484</v>
          </cell>
          <cell r="AP72">
            <v>149817.48981398548</v>
          </cell>
          <cell r="AQ72">
            <v>409047</v>
          </cell>
          <cell r="AR72">
            <v>361.69230769230762</v>
          </cell>
          <cell r="AS72">
            <v>291500</v>
          </cell>
          <cell r="AT72">
            <v>46378</v>
          </cell>
          <cell r="AU72">
            <v>9976</v>
          </cell>
          <cell r="AV72">
            <v>2467</v>
          </cell>
          <cell r="AW72">
            <v>7904</v>
          </cell>
          <cell r="AX72">
            <v>248.23076923076928</v>
          </cell>
          <cell r="AY72">
            <v>3023</v>
          </cell>
          <cell r="AZ72">
            <v>7699</v>
          </cell>
          <cell r="BC72">
            <v>1680187.8189125904</v>
          </cell>
        </row>
        <row r="73">
          <cell r="B73">
            <v>40890</v>
          </cell>
          <cell r="C73">
            <v>34875</v>
          </cell>
          <cell r="D73">
            <v>5637</v>
          </cell>
          <cell r="E73">
            <v>19133</v>
          </cell>
          <cell r="F73">
            <v>6292</v>
          </cell>
          <cell r="G73">
            <v>7175</v>
          </cell>
          <cell r="H73">
            <v>2710</v>
          </cell>
          <cell r="I73">
            <v>2762</v>
          </cell>
          <cell r="J73">
            <v>58644</v>
          </cell>
          <cell r="K73">
            <v>5138</v>
          </cell>
          <cell r="L73">
            <v>4399</v>
          </cell>
          <cell r="M73">
            <v>5551</v>
          </cell>
          <cell r="N73">
            <v>5278</v>
          </cell>
          <cell r="O73">
            <v>3461</v>
          </cell>
          <cell r="P73">
            <v>42981</v>
          </cell>
          <cell r="Q73">
            <v>3575</v>
          </cell>
          <cell r="R73">
            <v>4035.6</v>
          </cell>
          <cell r="U73">
            <v>7354</v>
          </cell>
          <cell r="W73">
            <v>11433.000000000002</v>
          </cell>
          <cell r="X73">
            <v>140346.00000000003</v>
          </cell>
          <cell r="Z73">
            <v>51210.000000000015</v>
          </cell>
          <cell r="AA73">
            <v>4004</v>
          </cell>
          <cell r="AB73">
            <v>919</v>
          </cell>
          <cell r="AC73">
            <v>6166</v>
          </cell>
          <cell r="AD73">
            <v>84147</v>
          </cell>
          <cell r="AE73">
            <v>5396.482</v>
          </cell>
          <cell r="AF73">
            <v>20879.200246690874</v>
          </cell>
          <cell r="AG73">
            <v>3341.8250737852163</v>
          </cell>
          <cell r="AH73">
            <v>15511.870649066419</v>
          </cell>
          <cell r="AI73">
            <v>1007.24371</v>
          </cell>
          <cell r="AJ73">
            <v>28677.313241701126</v>
          </cell>
          <cell r="AK73">
            <v>5068.6890469215923</v>
          </cell>
          <cell r="AL73">
            <v>5084.3382365101352</v>
          </cell>
          <cell r="AM73">
            <v>5393.5299895412254</v>
          </cell>
          <cell r="AN73">
            <v>1986.8345875345422</v>
          </cell>
          <cell r="AO73">
            <v>14403.348837209322</v>
          </cell>
          <cell r="AP73">
            <v>150171.07185433505</v>
          </cell>
          <cell r="AQ73">
            <v>411340</v>
          </cell>
          <cell r="AR73">
            <v>375.61538461538453</v>
          </cell>
          <cell r="AS73">
            <v>293300</v>
          </cell>
          <cell r="AT73">
            <v>46829</v>
          </cell>
          <cell r="AU73">
            <v>9996</v>
          </cell>
          <cell r="AV73">
            <v>2532</v>
          </cell>
          <cell r="AW73">
            <v>8056</v>
          </cell>
          <cell r="AX73">
            <v>256.5384615384616</v>
          </cell>
          <cell r="AY73">
            <v>3101</v>
          </cell>
          <cell r="AZ73">
            <v>7797</v>
          </cell>
          <cell r="BC73">
            <v>1696134.0163251362</v>
          </cell>
        </row>
        <row r="74">
          <cell r="B74">
            <v>40942</v>
          </cell>
          <cell r="C74">
            <v>35147</v>
          </cell>
          <cell r="D74">
            <v>5686</v>
          </cell>
          <cell r="E74">
            <v>19316</v>
          </cell>
          <cell r="F74">
            <v>6357</v>
          </cell>
          <cell r="G74">
            <v>7258</v>
          </cell>
          <cell r="H74">
            <v>2741</v>
          </cell>
          <cell r="I74">
            <v>2788</v>
          </cell>
          <cell r="J74">
            <v>59481</v>
          </cell>
          <cell r="K74">
            <v>5174</v>
          </cell>
          <cell r="L74">
            <v>4398</v>
          </cell>
          <cell r="M74">
            <v>5632</v>
          </cell>
          <cell r="N74">
            <v>5315</v>
          </cell>
          <cell r="O74">
            <v>3560</v>
          </cell>
          <cell r="P74">
            <v>43361</v>
          </cell>
          <cell r="Q74">
            <v>3596</v>
          </cell>
          <cell r="R74">
            <v>4095</v>
          </cell>
          <cell r="U74">
            <v>7405</v>
          </cell>
          <cell r="W74">
            <v>11519.600000000002</v>
          </cell>
          <cell r="X74">
            <v>143515.20000000004</v>
          </cell>
          <cell r="Z74">
            <v>51678.800000000017</v>
          </cell>
          <cell r="AA74">
            <v>4062</v>
          </cell>
          <cell r="AB74">
            <v>946</v>
          </cell>
          <cell r="AC74">
            <v>6282</v>
          </cell>
          <cell r="AD74">
            <v>85770</v>
          </cell>
          <cell r="AE74">
            <v>5646.8639999999996</v>
          </cell>
          <cell r="AF74">
            <v>21475.863200701653</v>
          </cell>
          <cell r="AG74">
            <v>3392.6606101356588</v>
          </cell>
          <cell r="AH74">
            <v>15680.43278454631</v>
          </cell>
          <cell r="AI74">
            <v>1023.86629</v>
          </cell>
          <cell r="AJ74">
            <v>29189.255144141767</v>
          </cell>
          <cell r="AK74">
            <v>5151.2506011665773</v>
          </cell>
          <cell r="AL74">
            <v>5167.1546932364445</v>
          </cell>
          <cell r="AM74">
            <v>5482.2330180608324</v>
          </cell>
          <cell r="AN74">
            <v>2019.1972260898065</v>
          </cell>
          <cell r="AO74">
            <v>14477.930232558159</v>
          </cell>
          <cell r="AP74">
            <v>150533.06254537887</v>
          </cell>
          <cell r="AQ74">
            <v>413646</v>
          </cell>
          <cell r="AR74">
            <v>389.53846153846143</v>
          </cell>
          <cell r="AS74">
            <v>295100</v>
          </cell>
          <cell r="AT74">
            <v>47227</v>
          </cell>
          <cell r="AU74">
            <v>10016</v>
          </cell>
          <cell r="AV74">
            <v>2601</v>
          </cell>
          <cell r="AW74">
            <v>8211</v>
          </cell>
          <cell r="AX74">
            <v>264.84615384615392</v>
          </cell>
          <cell r="AY74">
            <v>3135</v>
          </cell>
          <cell r="AZ74">
            <v>7896</v>
          </cell>
          <cell r="BC74">
            <v>1712272.3719380347</v>
          </cell>
        </row>
        <row r="75">
          <cell r="B75">
            <v>40942</v>
          </cell>
          <cell r="C75">
            <v>35446</v>
          </cell>
          <cell r="D75">
            <v>5735</v>
          </cell>
          <cell r="E75">
            <v>19450</v>
          </cell>
          <cell r="F75">
            <v>6421</v>
          </cell>
          <cell r="G75">
            <v>7338</v>
          </cell>
          <cell r="H75">
            <v>2775</v>
          </cell>
          <cell r="I75">
            <v>2821</v>
          </cell>
          <cell r="J75">
            <v>60341</v>
          </cell>
          <cell r="K75">
            <v>5210</v>
          </cell>
          <cell r="L75">
            <v>4388</v>
          </cell>
          <cell r="M75">
            <v>5710</v>
          </cell>
          <cell r="N75">
            <v>5357</v>
          </cell>
          <cell r="O75">
            <v>3604</v>
          </cell>
          <cell r="P75">
            <v>43737</v>
          </cell>
          <cell r="Q75">
            <v>3618</v>
          </cell>
          <cell r="R75">
            <v>4154</v>
          </cell>
          <cell r="U75">
            <v>7457</v>
          </cell>
          <cell r="W75">
            <v>11606.200000000003</v>
          </cell>
          <cell r="X75">
            <v>146684.40000000005</v>
          </cell>
          <cell r="Z75">
            <v>52147.60000000002</v>
          </cell>
          <cell r="AA75">
            <v>4127</v>
          </cell>
          <cell r="AB75">
            <v>969</v>
          </cell>
          <cell r="AC75">
            <v>6596</v>
          </cell>
          <cell r="AD75">
            <v>87339</v>
          </cell>
          <cell r="AE75">
            <v>5908.8639999999996</v>
          </cell>
          <cell r="AF75">
            <v>22089.576936183115</v>
          </cell>
          <cell r="AG75">
            <v>3444.269452</v>
          </cell>
          <cell r="AH75">
            <v>15850.826626476079</v>
          </cell>
          <cell r="AI75">
            <v>1040.76359</v>
          </cell>
          <cell r="AJ75">
            <v>29708.060889162451</v>
          </cell>
          <cell r="AK75">
            <v>5235.1569627525232</v>
          </cell>
          <cell r="AL75">
            <v>5251.3201092934769</v>
          </cell>
          <cell r="AM75">
            <v>5572.394873597962</v>
          </cell>
          <cell r="AN75">
            <v>2052.0870048412548</v>
          </cell>
          <cell r="AO75">
            <v>14552.511627906997</v>
          </cell>
          <cell r="AP75">
            <v>150903.50475236514</v>
          </cell>
          <cell r="AQ75">
            <v>415965</v>
          </cell>
          <cell r="AR75">
            <v>403.46153846153834</v>
          </cell>
          <cell r="AS75">
            <v>296900</v>
          </cell>
          <cell r="AT75">
            <v>47691</v>
          </cell>
          <cell r="AU75">
            <v>10036</v>
          </cell>
          <cell r="AV75">
            <v>2672</v>
          </cell>
          <cell r="AW75">
            <v>8369</v>
          </cell>
          <cell r="AX75">
            <v>273.15384615384625</v>
          </cell>
          <cell r="AY75">
            <v>3164</v>
          </cell>
          <cell r="AZ75">
            <v>7996</v>
          </cell>
          <cell r="BC75">
            <v>1728508.4915426162</v>
          </cell>
        </row>
        <row r="76">
          <cell r="B76">
            <v>41046</v>
          </cell>
          <cell r="C76">
            <v>35742</v>
          </cell>
          <cell r="D76">
            <v>5784</v>
          </cell>
          <cell r="E76">
            <v>19585</v>
          </cell>
          <cell r="F76">
            <v>6485</v>
          </cell>
          <cell r="G76">
            <v>7411</v>
          </cell>
          <cell r="H76">
            <v>2809</v>
          </cell>
          <cell r="I76">
            <v>2861</v>
          </cell>
          <cell r="J76">
            <v>61187</v>
          </cell>
          <cell r="K76">
            <v>5246</v>
          </cell>
          <cell r="L76">
            <v>4385</v>
          </cell>
          <cell r="M76">
            <v>5786</v>
          </cell>
          <cell r="N76">
            <v>5404</v>
          </cell>
          <cell r="O76">
            <v>3647</v>
          </cell>
          <cell r="P76">
            <v>44124</v>
          </cell>
          <cell r="Q76">
            <v>3646</v>
          </cell>
          <cell r="R76">
            <v>4215</v>
          </cell>
          <cell r="U76">
            <v>7509</v>
          </cell>
          <cell r="W76">
            <v>11692.800000000003</v>
          </cell>
          <cell r="X76">
            <v>149853.60000000006</v>
          </cell>
          <cell r="Z76">
            <v>52616.400000000023</v>
          </cell>
          <cell r="AA76">
            <v>4197</v>
          </cell>
          <cell r="AB76">
            <v>996</v>
          </cell>
          <cell r="AC76">
            <v>6813</v>
          </cell>
          <cell r="AD76">
            <v>89055</v>
          </cell>
          <cell r="AE76">
            <v>6183.0190000000002</v>
          </cell>
          <cell r="AF76">
            <v>22720.828711723723</v>
          </cell>
          <cell r="AG76">
            <v>3482.5457744323012</v>
          </cell>
          <cell r="AH76">
            <v>16023.072079376443</v>
          </cell>
          <cell r="AI76">
            <v>1053.11286</v>
          </cell>
          <cell r="AJ76">
            <v>30235.554961898324</v>
          </cell>
          <cell r="AK76">
            <v>5320.4300366302368</v>
          </cell>
          <cell r="AL76">
            <v>5336.8564572618998</v>
          </cell>
          <cell r="AM76">
            <v>5664.0395483014991</v>
          </cell>
          <cell r="AN76">
            <v>2085.5125101340941</v>
          </cell>
          <cell r="AO76">
            <v>14627.093023255835</v>
          </cell>
          <cell r="AP76">
            <v>151282.4423732385</v>
          </cell>
          <cell r="AQ76">
            <v>418297</v>
          </cell>
          <cell r="AR76">
            <v>417.38461538461524</v>
          </cell>
          <cell r="AS76">
            <v>298700</v>
          </cell>
          <cell r="AT76">
            <v>48260</v>
          </cell>
          <cell r="AU76">
            <v>10056</v>
          </cell>
          <cell r="AV76">
            <v>2745</v>
          </cell>
          <cell r="AW76">
            <v>8530</v>
          </cell>
          <cell r="AX76">
            <v>281.46153846153857</v>
          </cell>
          <cell r="AY76">
            <v>3191</v>
          </cell>
          <cell r="AZ76">
            <v>8098</v>
          </cell>
          <cell r="BC76">
            <v>1745145.4971418991</v>
          </cell>
        </row>
        <row r="77">
          <cell r="B77">
            <v>41109</v>
          </cell>
          <cell r="C77">
            <v>36055</v>
          </cell>
          <cell r="D77">
            <v>5834</v>
          </cell>
          <cell r="E77">
            <v>19721</v>
          </cell>
          <cell r="F77">
            <v>6550</v>
          </cell>
          <cell r="G77">
            <v>7478</v>
          </cell>
          <cell r="H77">
            <v>2845</v>
          </cell>
          <cell r="I77">
            <v>2899</v>
          </cell>
          <cell r="J77">
            <v>62038</v>
          </cell>
          <cell r="K77">
            <v>5283</v>
          </cell>
          <cell r="L77">
            <v>4387</v>
          </cell>
          <cell r="M77">
            <v>5862</v>
          </cell>
          <cell r="N77">
            <v>5453</v>
          </cell>
          <cell r="O77">
            <v>3691</v>
          </cell>
          <cell r="P77">
            <v>44520</v>
          </cell>
          <cell r="Q77">
            <v>3678</v>
          </cell>
          <cell r="R77">
            <v>4276</v>
          </cell>
          <cell r="U77">
            <v>7562</v>
          </cell>
          <cell r="W77">
            <v>11779.400000000003</v>
          </cell>
          <cell r="X77">
            <v>153022.80000000008</v>
          </cell>
          <cell r="Z77">
            <v>53085.200000000026</v>
          </cell>
          <cell r="AA77">
            <v>4278</v>
          </cell>
          <cell r="AB77">
            <v>1024</v>
          </cell>
          <cell r="AC77">
            <v>6993</v>
          </cell>
          <cell r="AD77">
            <v>90845</v>
          </cell>
          <cell r="AE77">
            <v>6469.8940000000002</v>
          </cell>
          <cell r="AF77">
            <v>23370.11971025508</v>
          </cell>
          <cell r="AG77">
            <v>3521.2474633695642</v>
          </cell>
          <cell r="AH77">
            <v>16197.189264063672</v>
          </cell>
          <cell r="AI77">
            <v>1072.40588</v>
          </cell>
          <cell r="AJ77">
            <v>30773.588057436169</v>
          </cell>
          <cell r="AK77">
            <v>5407.0920845502351</v>
          </cell>
          <cell r="AL77">
            <v>5423.7860676236842</v>
          </cell>
          <cell r="AM77">
            <v>5757.1914288998141</v>
          </cell>
          <cell r="AN77">
            <v>2119.482468172575</v>
          </cell>
          <cell r="AO77">
            <v>14701.674418604673</v>
          </cell>
          <cell r="AP77">
            <v>151669.92034767519</v>
          </cell>
          <cell r="AQ77">
            <v>420642</v>
          </cell>
          <cell r="AR77">
            <v>431.30769230769215</v>
          </cell>
          <cell r="AS77">
            <v>300500</v>
          </cell>
          <cell r="AT77">
            <v>48869</v>
          </cell>
          <cell r="AU77">
            <v>10076</v>
          </cell>
          <cell r="AV77">
            <v>2821</v>
          </cell>
          <cell r="AW77">
            <v>8694</v>
          </cell>
          <cell r="AX77">
            <v>289.76923076923089</v>
          </cell>
          <cell r="AY77">
            <v>3227</v>
          </cell>
          <cell r="AZ77">
            <v>8201</v>
          </cell>
          <cell r="BC77">
            <v>1761981.5601904374</v>
          </cell>
        </row>
        <row r="78">
          <cell r="B78">
            <v>41224</v>
          </cell>
          <cell r="C78">
            <v>36370</v>
          </cell>
          <cell r="D78">
            <v>5884</v>
          </cell>
          <cell r="E78">
            <v>19858</v>
          </cell>
          <cell r="F78">
            <v>6614</v>
          </cell>
          <cell r="G78">
            <v>7498</v>
          </cell>
          <cell r="H78">
            <v>2882</v>
          </cell>
          <cell r="I78">
            <v>2929</v>
          </cell>
          <cell r="J78">
            <v>62884</v>
          </cell>
          <cell r="K78">
            <v>5320</v>
          </cell>
          <cell r="L78">
            <v>4385</v>
          </cell>
          <cell r="M78">
            <v>5922</v>
          </cell>
          <cell r="N78">
            <v>5499</v>
          </cell>
          <cell r="O78">
            <v>3735</v>
          </cell>
          <cell r="P78">
            <v>44916</v>
          </cell>
          <cell r="Q78">
            <v>3707</v>
          </cell>
          <cell r="R78">
            <v>4337.5</v>
          </cell>
          <cell r="U78">
            <v>7615.1</v>
          </cell>
          <cell r="W78">
            <v>11866</v>
          </cell>
          <cell r="X78">
            <v>156192</v>
          </cell>
          <cell r="Z78">
            <v>53554</v>
          </cell>
          <cell r="AA78">
            <v>4375</v>
          </cell>
          <cell r="AB78">
            <v>1045</v>
          </cell>
          <cell r="AC78">
            <v>7188</v>
          </cell>
          <cell r="AD78">
            <v>92767</v>
          </cell>
          <cell r="AE78">
            <v>6770.68</v>
          </cell>
          <cell r="AF78">
            <v>24037.965436966591</v>
          </cell>
          <cell r="AG78">
            <v>3560.3792459290253</v>
          </cell>
          <cell r="AH78">
            <v>16373.19852</v>
          </cell>
          <cell r="AI78">
            <v>1092.0524</v>
          </cell>
          <cell r="AJ78">
            <v>31321.937205457121</v>
          </cell>
          <cell r="AK78">
            <v>5495.1657308744843</v>
          </cell>
          <cell r="AL78">
            <v>5512.131634591794</v>
          </cell>
          <cell r="AM78">
            <v>5851.8753031900806</v>
          </cell>
          <cell r="AN78">
            <v>2154.0057472980943</v>
          </cell>
          <cell r="AO78">
            <v>14776.25581395351</v>
          </cell>
          <cell r="AP78">
            <v>152065.98466628307</v>
          </cell>
          <cell r="AQ78">
            <v>423000</v>
          </cell>
          <cell r="AR78">
            <v>445.23076923076906</v>
          </cell>
          <cell r="AS78">
            <v>302100</v>
          </cell>
          <cell r="AT78">
            <v>49518</v>
          </cell>
          <cell r="AU78">
            <v>10096</v>
          </cell>
          <cell r="AV78">
            <v>2893</v>
          </cell>
          <cell r="AW78">
            <v>8861</v>
          </cell>
          <cell r="AX78">
            <v>298.07692307692321</v>
          </cell>
          <cell r="AY78">
            <v>3276</v>
          </cell>
          <cell r="AZ78">
            <v>8305</v>
          </cell>
          <cell r="BC78">
            <v>1778943.4617280795</v>
          </cell>
        </row>
        <row r="79">
          <cell r="B79">
            <v>41307</v>
          </cell>
          <cell r="C79">
            <v>36774</v>
          </cell>
          <cell r="D79">
            <v>5935</v>
          </cell>
          <cell r="E79">
            <v>19994</v>
          </cell>
          <cell r="F79">
            <v>6669</v>
          </cell>
          <cell r="G79">
            <v>7517</v>
          </cell>
          <cell r="H79">
            <v>2917</v>
          </cell>
          <cell r="I79">
            <v>2962</v>
          </cell>
          <cell r="J79">
            <v>63852</v>
          </cell>
          <cell r="K79">
            <v>5355</v>
          </cell>
          <cell r="L79">
            <v>4381</v>
          </cell>
          <cell r="M79">
            <v>5984</v>
          </cell>
          <cell r="N79">
            <v>5542</v>
          </cell>
          <cell r="O79">
            <v>3776</v>
          </cell>
          <cell r="P79">
            <v>45268</v>
          </cell>
          <cell r="Q79">
            <v>3735</v>
          </cell>
          <cell r="R79">
            <v>4386</v>
          </cell>
          <cell r="U79">
            <v>7693.8</v>
          </cell>
          <cell r="W79">
            <v>12086.333333333334</v>
          </cell>
          <cell r="X79">
            <v>156033.5</v>
          </cell>
          <cell r="Z79">
            <v>53850.333333333336</v>
          </cell>
          <cell r="AA79">
            <v>4500</v>
          </cell>
          <cell r="AB79">
            <v>1067</v>
          </cell>
          <cell r="AC79">
            <v>7410</v>
          </cell>
          <cell r="AD79">
            <v>94234</v>
          </cell>
          <cell r="AE79">
            <v>7040.68</v>
          </cell>
          <cell r="AF79">
            <v>24724.89612859127</v>
          </cell>
          <cell r="AG79">
            <v>3599.9459017605891</v>
          </cell>
          <cell r="AH79">
            <v>16290.061841078434</v>
          </cell>
          <cell r="AI79">
            <v>1123.38462</v>
          </cell>
          <cell r="AJ79">
            <v>31882.60729498541</v>
          </cell>
          <cell r="AK79">
            <v>5522.9520466436252</v>
          </cell>
          <cell r="AL79">
            <v>5540.0037384847301</v>
          </cell>
          <cell r="AM79">
            <v>5942.600688603241</v>
          </cell>
          <cell r="AN79">
            <v>2164.8974813775035</v>
          </cell>
          <cell r="AO79">
            <v>14850.837209302348</v>
          </cell>
          <cell r="AP79">
            <v>152583.92329497452</v>
          </cell>
          <cell r="AQ79">
            <v>427662</v>
          </cell>
          <cell r="AR79">
            <v>459.15384615384596</v>
          </cell>
          <cell r="AS79">
            <v>303100</v>
          </cell>
          <cell r="AT79">
            <v>50215</v>
          </cell>
          <cell r="AU79">
            <v>10258</v>
          </cell>
          <cell r="AV79">
            <v>2967</v>
          </cell>
          <cell r="AW79">
            <v>9032</v>
          </cell>
          <cell r="AX79">
            <v>306.38461538461553</v>
          </cell>
          <cell r="AY79">
            <v>3345</v>
          </cell>
          <cell r="AZ79">
            <v>8431</v>
          </cell>
          <cell r="BC79">
            <v>1793856.4466582795</v>
          </cell>
        </row>
        <row r="80">
          <cell r="B80">
            <v>41359</v>
          </cell>
          <cell r="C80">
            <v>37059</v>
          </cell>
          <cell r="D80">
            <v>5964</v>
          </cell>
          <cell r="E80">
            <v>20128</v>
          </cell>
          <cell r="F80">
            <v>6724</v>
          </cell>
          <cell r="G80">
            <v>7590</v>
          </cell>
          <cell r="H80">
            <v>2951</v>
          </cell>
          <cell r="I80">
            <v>2998</v>
          </cell>
          <cell r="J80">
            <v>64457</v>
          </cell>
          <cell r="K80">
            <v>5390</v>
          </cell>
          <cell r="L80">
            <v>4368</v>
          </cell>
          <cell r="M80">
            <v>6068</v>
          </cell>
          <cell r="N80">
            <v>5583</v>
          </cell>
          <cell r="O80">
            <v>3819</v>
          </cell>
          <cell r="P80">
            <v>45426</v>
          </cell>
          <cell r="Q80">
            <v>3769</v>
          </cell>
          <cell r="R80">
            <v>4435</v>
          </cell>
          <cell r="U80">
            <v>7793.8</v>
          </cell>
          <cell r="W80">
            <v>12306.666666666668</v>
          </cell>
          <cell r="X80">
            <v>155875</v>
          </cell>
          <cell r="Z80">
            <v>54146.666666666672</v>
          </cell>
          <cell r="AA80">
            <v>4661</v>
          </cell>
          <cell r="AB80">
            <v>1092</v>
          </cell>
          <cell r="AC80">
            <v>7602</v>
          </cell>
          <cell r="AD80">
            <v>95703</v>
          </cell>
          <cell r="AE80">
            <v>7322.0969999999998</v>
          </cell>
          <cell r="AF80">
            <v>25431.457174387702</v>
          </cell>
          <cell r="AG80">
            <v>3639.9522636306301</v>
          </cell>
          <cell r="AH80">
            <v>16207.347297598131</v>
          </cell>
          <cell r="AI80">
            <v>1155.61473</v>
          </cell>
          <cell r="AJ80">
            <v>32455.330501150816</v>
          </cell>
          <cell r="AK80">
            <v>5550.8788639702852</v>
          </cell>
          <cell r="AL80">
            <v>5568.0167777229935</v>
          </cell>
          <cell r="AM80">
            <v>6034.7326480002803</v>
          </cell>
          <cell r="AN80">
            <v>2175.8442895306034</v>
          </cell>
          <cell r="AO80">
            <v>14925.418604651186</v>
          </cell>
          <cell r="AP80">
            <v>153107.39073004777</v>
          </cell>
          <cell r="AQ80">
            <v>432375</v>
          </cell>
          <cell r="AR80">
            <v>473.07692307692287</v>
          </cell>
          <cell r="AS80">
            <v>303400</v>
          </cell>
          <cell r="AT80">
            <v>50941</v>
          </cell>
          <cell r="AU80">
            <v>10422</v>
          </cell>
          <cell r="AV80">
            <v>3025</v>
          </cell>
          <cell r="AW80">
            <v>9206</v>
          </cell>
          <cell r="AX80">
            <v>314.69230769230785</v>
          </cell>
          <cell r="AY80">
            <v>3411</v>
          </cell>
          <cell r="AZ80">
            <v>8559</v>
          </cell>
          <cell r="BC80">
            <v>1807458.2014208927</v>
          </cell>
        </row>
        <row r="81">
          <cell r="B81">
            <v>41463</v>
          </cell>
          <cell r="C81">
            <v>37241</v>
          </cell>
          <cell r="D81">
            <v>5972</v>
          </cell>
          <cell r="E81">
            <v>20263</v>
          </cell>
          <cell r="F81">
            <v>6767</v>
          </cell>
          <cell r="G81">
            <v>7666</v>
          </cell>
          <cell r="H81">
            <v>2983</v>
          </cell>
          <cell r="I81">
            <v>3027</v>
          </cell>
          <cell r="J81">
            <v>65058</v>
          </cell>
          <cell r="K81">
            <v>5425</v>
          </cell>
          <cell r="L81">
            <v>4346</v>
          </cell>
          <cell r="M81">
            <v>6164</v>
          </cell>
          <cell r="N81">
            <v>5621</v>
          </cell>
          <cell r="O81">
            <v>3864</v>
          </cell>
          <cell r="P81">
            <v>45649</v>
          </cell>
          <cell r="Q81">
            <v>3805</v>
          </cell>
          <cell r="R81">
            <v>4485</v>
          </cell>
          <cell r="U81">
            <v>7885.3</v>
          </cell>
          <cell r="W81">
            <v>12527</v>
          </cell>
          <cell r="X81">
            <v>155716.5</v>
          </cell>
          <cell r="Z81">
            <v>54443</v>
          </cell>
          <cell r="AA81">
            <v>4821</v>
          </cell>
          <cell r="AB81">
            <v>1122</v>
          </cell>
          <cell r="AC81">
            <v>7852</v>
          </cell>
          <cell r="AD81">
            <v>97606</v>
          </cell>
          <cell r="AE81">
            <v>7614.7610000000004</v>
          </cell>
          <cell r="AF81">
            <v>26158.209549152332</v>
          </cell>
          <cell r="AG81">
            <v>3680.4032180122626</v>
          </cell>
          <cell r="AH81">
            <v>16125.05274612092</v>
          </cell>
          <cell r="AI81">
            <v>1188.77</v>
          </cell>
          <cell r="AJ81">
            <v>33016.13127159018</v>
          </cell>
          <cell r="AK81">
            <v>5578.9468933008548</v>
          </cell>
          <cell r="AL81">
            <v>5596.1714649464247</v>
          </cell>
          <cell r="AM81">
            <v>6128.2929884020568</v>
          </cell>
          <cell r="AN81">
            <v>2186.8464502395504</v>
          </cell>
          <cell r="AO81">
            <v>15000</v>
          </cell>
          <cell r="AP81">
            <v>153636.43341835035</v>
          </cell>
          <cell r="AQ81">
            <v>437140</v>
          </cell>
          <cell r="AR81">
            <v>487</v>
          </cell>
          <cell r="AS81">
            <v>303700</v>
          </cell>
          <cell r="AT81">
            <v>51672</v>
          </cell>
          <cell r="AU81">
            <v>10589</v>
          </cell>
          <cell r="AV81">
            <v>3084</v>
          </cell>
          <cell r="AW81">
            <v>9384</v>
          </cell>
          <cell r="AX81">
            <v>323</v>
          </cell>
          <cell r="AY81">
            <v>3477</v>
          </cell>
          <cell r="AZ81">
            <v>8689</v>
          </cell>
          <cell r="BC81">
            <v>1821576.8818220983</v>
          </cell>
        </row>
        <row r="82">
          <cell r="B82">
            <v>41476</v>
          </cell>
          <cell r="C82">
            <v>37255</v>
          </cell>
          <cell r="D82">
            <v>5980</v>
          </cell>
          <cell r="E82">
            <v>20398</v>
          </cell>
          <cell r="F82">
            <v>6806</v>
          </cell>
          <cell r="G82">
            <v>7723</v>
          </cell>
          <cell r="H82">
            <v>3018</v>
          </cell>
          <cell r="I82">
            <v>3053</v>
          </cell>
          <cell r="J82">
            <v>66096</v>
          </cell>
          <cell r="K82">
            <v>5463</v>
          </cell>
          <cell r="L82">
            <v>4334</v>
          </cell>
          <cell r="M82">
            <v>6277</v>
          </cell>
          <cell r="N82">
            <v>5659</v>
          </cell>
          <cell r="O82">
            <v>3897</v>
          </cell>
          <cell r="P82">
            <v>46049</v>
          </cell>
          <cell r="Q82">
            <v>3834</v>
          </cell>
          <cell r="R82">
            <v>4535</v>
          </cell>
          <cell r="U82">
            <v>7980.7</v>
          </cell>
          <cell r="W82">
            <v>12500.285714285714</v>
          </cell>
          <cell r="X82">
            <v>155558</v>
          </cell>
          <cell r="Z82">
            <v>53851.285714285717</v>
          </cell>
          <cell r="AA82">
            <v>4933</v>
          </cell>
          <cell r="AB82">
            <v>1143</v>
          </cell>
          <cell r="AC82">
            <v>8093</v>
          </cell>
          <cell r="AD82">
            <v>99505</v>
          </cell>
          <cell r="AE82">
            <v>7919.1229999999996</v>
          </cell>
          <cell r="AF82">
            <v>26905.730258605941</v>
          </cell>
          <cell r="AG82">
            <v>3721.3037056822145</v>
          </cell>
          <cell r="AH82">
            <v>16043.176054092173</v>
          </cell>
          <cell r="AI82">
            <v>1235.3309999999999</v>
          </cell>
          <cell r="AJ82">
            <v>33593.407695425733</v>
          </cell>
          <cell r="AK82">
            <v>5607.1568486740935</v>
          </cell>
          <cell r="AL82">
            <v>5624.4685163983204</v>
          </cell>
          <cell r="AM82">
            <v>6223.3038549176936</v>
          </cell>
          <cell r="AN82">
            <v>2197.9042433946456</v>
          </cell>
          <cell r="AO82">
            <v>14875.222222222223</v>
          </cell>
          <cell r="AP82">
            <v>154669.68352434578</v>
          </cell>
          <cell r="AQ82">
            <v>441958</v>
          </cell>
          <cell r="AR82">
            <v>507</v>
          </cell>
          <cell r="AS82">
            <v>304000</v>
          </cell>
          <cell r="AT82">
            <v>52396</v>
          </cell>
          <cell r="AU82">
            <v>10764</v>
          </cell>
          <cell r="AV82">
            <v>3144</v>
          </cell>
          <cell r="AW82">
            <v>9565</v>
          </cell>
          <cell r="AX82">
            <v>331</v>
          </cell>
          <cell r="AY82">
            <v>3529</v>
          </cell>
          <cell r="AZ82">
            <v>8822</v>
          </cell>
          <cell r="BC82">
            <v>1835780.9467461838</v>
          </cell>
        </row>
        <row r="83">
          <cell r="B83">
            <v>40481</v>
          </cell>
          <cell r="C83">
            <v>37797</v>
          </cell>
          <cell r="D83">
            <v>5988</v>
          </cell>
          <cell r="E83">
            <v>20535</v>
          </cell>
          <cell r="F83">
            <v>6843</v>
          </cell>
          <cell r="G83">
            <v>7759</v>
          </cell>
          <cell r="H83">
            <v>3055</v>
          </cell>
          <cell r="I83">
            <v>3083</v>
          </cell>
          <cell r="J83">
            <v>66230</v>
          </cell>
          <cell r="K83">
            <v>5502</v>
          </cell>
          <cell r="L83">
            <v>4278</v>
          </cell>
          <cell r="M83">
            <v>6395</v>
          </cell>
          <cell r="N83">
            <v>5696</v>
          </cell>
          <cell r="O83">
            <v>3883</v>
          </cell>
          <cell r="P83">
            <v>46340</v>
          </cell>
          <cell r="Q83">
            <v>3865</v>
          </cell>
          <cell r="R83">
            <v>4585</v>
          </cell>
          <cell r="U83">
            <v>7980.4</v>
          </cell>
          <cell r="W83">
            <v>12473.571428571428</v>
          </cell>
          <cell r="X83">
            <v>155399.5</v>
          </cell>
          <cell r="Z83">
            <v>53259.571428571435</v>
          </cell>
          <cell r="AA83">
            <v>4971</v>
          </cell>
          <cell r="AB83">
            <v>1152</v>
          </cell>
          <cell r="AC83">
            <v>8191</v>
          </cell>
          <cell r="AD83">
            <v>100941</v>
          </cell>
          <cell r="AE83">
            <v>8235.6509999999998</v>
          </cell>
          <cell r="AF83">
            <v>27674.612797507853</v>
          </cell>
          <cell r="AG83">
            <v>3762.6587223242782</v>
          </cell>
          <cell r="AH83">
            <v>15961.715099785537</v>
          </cell>
          <cell r="AI83">
            <v>1258.22164</v>
          </cell>
          <cell r="AJ83">
            <v>34166.123493925603</v>
          </cell>
          <cell r="AK83">
            <v>5635.5094477393022</v>
          </cell>
          <cell r="AL83">
            <v>5652.9086519436705</v>
          </cell>
          <cell r="AM83">
            <v>6319.7877359861823</v>
          </cell>
          <cell r="AN83">
            <v>2209.0179503014579</v>
          </cell>
          <cell r="AO83">
            <v>14750.444444444445</v>
          </cell>
          <cell r="AP83">
            <v>155708.60346918608</v>
          </cell>
          <cell r="AQ83">
            <v>446829</v>
          </cell>
          <cell r="AR83">
            <v>528</v>
          </cell>
          <cell r="AS83">
            <v>304200</v>
          </cell>
          <cell r="AT83">
            <v>53124</v>
          </cell>
          <cell r="AU83">
            <v>10911</v>
          </cell>
          <cell r="AV83">
            <v>3207</v>
          </cell>
          <cell r="AW83">
            <v>9749</v>
          </cell>
          <cell r="AX83">
            <v>341</v>
          </cell>
          <cell r="AY83">
            <v>3545</v>
          </cell>
          <cell r="AZ83">
            <v>8957</v>
          </cell>
          <cell r="BC83">
            <v>1847223.8641651338</v>
          </cell>
        </row>
        <row r="84">
          <cell r="B84">
            <v>39884</v>
          </cell>
          <cell r="C84">
            <v>38166</v>
          </cell>
          <cell r="D84">
            <v>5996</v>
          </cell>
          <cell r="E84">
            <v>20673</v>
          </cell>
          <cell r="F84">
            <v>6825</v>
          </cell>
          <cell r="G84">
            <v>7762</v>
          </cell>
          <cell r="H84">
            <v>3092</v>
          </cell>
          <cell r="I84">
            <v>3105</v>
          </cell>
          <cell r="J84">
            <v>66076</v>
          </cell>
          <cell r="K84">
            <v>5541</v>
          </cell>
          <cell r="L84">
            <v>4273</v>
          </cell>
          <cell r="M84">
            <v>6516</v>
          </cell>
          <cell r="N84">
            <v>5735</v>
          </cell>
          <cell r="O84">
            <v>3883</v>
          </cell>
          <cell r="P84">
            <v>46514</v>
          </cell>
          <cell r="Q84">
            <v>3893</v>
          </cell>
          <cell r="R84">
            <v>4637</v>
          </cell>
          <cell r="U84">
            <v>7957.3</v>
          </cell>
          <cell r="W84">
            <v>12446.857142857141</v>
          </cell>
          <cell r="X84">
            <v>155241</v>
          </cell>
          <cell r="Z84">
            <v>52667.857142857152</v>
          </cell>
          <cell r="AA84">
            <v>4955</v>
          </cell>
          <cell r="AB84">
            <v>1155</v>
          </cell>
          <cell r="AC84">
            <v>8214</v>
          </cell>
          <cell r="AD84">
            <v>102364</v>
          </cell>
          <cell r="AE84">
            <v>8378.0040000000008</v>
          </cell>
          <cell r="AF84">
            <v>28465.467620861669</v>
          </cell>
          <cell r="AG84">
            <v>3804.4733191395089</v>
          </cell>
          <cell r="AH84">
            <v>15880.667772247949</v>
          </cell>
          <cell r="AI84">
            <v>1281.5374899999999</v>
          </cell>
          <cell r="AJ84">
            <v>34744.800081201596</v>
          </cell>
          <cell r="AK84">
            <v>5664.0054117745731</v>
          </cell>
          <cell r="AL84">
            <v>5681.4925950874585</v>
          </cell>
          <cell r="AM84">
            <v>6417.7674686992405</v>
          </cell>
          <cell r="AN84">
            <v>2220.1878536879758</v>
          </cell>
          <cell r="AO84">
            <v>14625.666666666668</v>
          </cell>
          <cell r="AP84">
            <v>156753.24140410268</v>
          </cell>
          <cell r="AQ84">
            <v>451753</v>
          </cell>
          <cell r="AR84">
            <v>550</v>
          </cell>
          <cell r="AS84">
            <v>304500</v>
          </cell>
          <cell r="AT84">
            <v>53815</v>
          </cell>
          <cell r="AU84">
            <v>11086</v>
          </cell>
          <cell r="AV84">
            <v>3271</v>
          </cell>
          <cell r="AW84">
            <v>9937</v>
          </cell>
          <cell r="AX84">
            <v>351</v>
          </cell>
          <cell r="AY84">
            <v>3569</v>
          </cell>
          <cell r="AZ84">
            <v>9094</v>
          </cell>
          <cell r="BC84">
            <v>1858200.7617818436</v>
          </cell>
        </row>
        <row r="85">
          <cell r="B85">
            <v>39288</v>
          </cell>
          <cell r="C85">
            <v>38118</v>
          </cell>
          <cell r="D85">
            <v>6005</v>
          </cell>
          <cell r="E85">
            <v>20811</v>
          </cell>
          <cell r="F85">
            <v>6785</v>
          </cell>
          <cell r="G85">
            <v>7729</v>
          </cell>
          <cell r="H85">
            <v>3130</v>
          </cell>
          <cell r="I85">
            <v>3124</v>
          </cell>
          <cell r="J85">
            <v>65763</v>
          </cell>
          <cell r="K85">
            <v>5580</v>
          </cell>
          <cell r="L85">
            <v>4273</v>
          </cell>
          <cell r="M85">
            <v>6654</v>
          </cell>
          <cell r="N85">
            <v>5779</v>
          </cell>
          <cell r="O85">
            <v>3888</v>
          </cell>
          <cell r="P85">
            <v>46614</v>
          </cell>
          <cell r="Q85">
            <v>3927</v>
          </cell>
          <cell r="R85">
            <v>4688</v>
          </cell>
          <cell r="U85">
            <v>7926</v>
          </cell>
          <cell r="W85">
            <v>12420.142857142855</v>
          </cell>
          <cell r="X85">
            <v>155082.5</v>
          </cell>
          <cell r="Z85">
            <v>52076.14285714287</v>
          </cell>
          <cell r="AA85">
            <v>4950</v>
          </cell>
          <cell r="AB85">
            <v>1152</v>
          </cell>
          <cell r="AC85">
            <v>8277</v>
          </cell>
          <cell r="AD85">
            <v>103817</v>
          </cell>
          <cell r="AE85">
            <v>8522.8179999999993</v>
          </cell>
          <cell r="AF85">
            <v>29278.922628586566</v>
          </cell>
          <cell r="AG85">
            <v>3846.7526034631887</v>
          </cell>
          <cell r="AH85">
            <v>15800.031971244942</v>
          </cell>
          <cell r="AI85">
            <v>1305.2846100000002</v>
          </cell>
          <cell r="AJ85">
            <v>35347.198295391136</v>
          </cell>
          <cell r="AK85">
            <v>5692.6454657051481</v>
          </cell>
          <cell r="AL85">
            <v>5710.2210729930766</v>
          </cell>
          <cell r="AM85">
            <v>6517.2662442067049</v>
          </cell>
          <cell r="AN85">
            <v>2231.4142377118055</v>
          </cell>
          <cell r="AO85">
            <v>14500.888888888891</v>
          </cell>
          <cell r="AP85">
            <v>157803.64606104704</v>
          </cell>
          <cell r="AQ85">
            <v>456732</v>
          </cell>
          <cell r="AR85">
            <v>573</v>
          </cell>
          <cell r="AS85">
            <v>304800</v>
          </cell>
          <cell r="AT85">
            <v>54437</v>
          </cell>
          <cell r="AU85">
            <v>11263</v>
          </cell>
          <cell r="AV85">
            <v>3337</v>
          </cell>
          <cell r="AW85">
            <v>10128</v>
          </cell>
          <cell r="AX85">
            <v>360</v>
          </cell>
          <cell r="AY85">
            <v>3616</v>
          </cell>
          <cell r="AZ85">
            <v>9232</v>
          </cell>
          <cell r="BC85">
            <v>1868751.6380512416</v>
          </cell>
        </row>
        <row r="86">
          <cell r="B86">
            <v>38542</v>
          </cell>
          <cell r="C86">
            <v>37844</v>
          </cell>
          <cell r="D86">
            <v>6013</v>
          </cell>
          <cell r="E86">
            <v>20950</v>
          </cell>
          <cell r="F86">
            <v>6727</v>
          </cell>
          <cell r="G86">
            <v>7660</v>
          </cell>
          <cell r="H86">
            <v>3165</v>
          </cell>
          <cell r="I86">
            <v>3125</v>
          </cell>
          <cell r="J86">
            <v>65237</v>
          </cell>
          <cell r="K86">
            <v>5620</v>
          </cell>
          <cell r="L86">
            <v>4280</v>
          </cell>
          <cell r="M86">
            <v>6752</v>
          </cell>
          <cell r="N86">
            <v>5807</v>
          </cell>
          <cell r="O86">
            <v>3880</v>
          </cell>
          <cell r="P86">
            <v>46575</v>
          </cell>
          <cell r="Q86">
            <v>3958</v>
          </cell>
          <cell r="R86">
            <v>4741</v>
          </cell>
          <cell r="U86">
            <v>7847.8</v>
          </cell>
          <cell r="W86">
            <v>12393.428571428569</v>
          </cell>
          <cell r="X86">
            <v>154924</v>
          </cell>
          <cell r="Z86">
            <v>51484.428571428587</v>
          </cell>
          <cell r="AA86">
            <v>5032</v>
          </cell>
          <cell r="AB86">
            <v>1156</v>
          </cell>
          <cell r="AC86">
            <v>8374</v>
          </cell>
          <cell r="AD86">
            <v>104958</v>
          </cell>
          <cell r="AE86">
            <v>8670.1360000000004</v>
          </cell>
          <cell r="AF86">
            <v>30115.623664039027</v>
          </cell>
          <cell r="AG86">
            <v>3889.5017393886474</v>
          </cell>
          <cell r="AH86">
            <v>15719.805607206215</v>
          </cell>
          <cell r="AI86">
            <v>1329.47108</v>
          </cell>
          <cell r="AJ86">
            <v>35963.212754648419</v>
          </cell>
          <cell r="AK86">
            <v>5721.4303381218479</v>
          </cell>
          <cell r="AL86">
            <v>5739.094816500814</v>
          </cell>
          <cell r="AM86">
            <v>6618.3076132057176</v>
          </cell>
          <cell r="AN86">
            <v>2242.6973879673938</v>
          </cell>
          <cell r="AO86">
            <v>14376.111111111113</v>
          </cell>
          <cell r="AP86">
            <v>158859.86675911641</v>
          </cell>
          <cell r="AQ86">
            <v>461766</v>
          </cell>
          <cell r="AR86">
            <v>597</v>
          </cell>
          <cell r="AS86">
            <v>305100</v>
          </cell>
          <cell r="AT86">
            <v>54886</v>
          </cell>
          <cell r="AU86">
            <v>11443</v>
          </cell>
          <cell r="AV86">
            <v>3404</v>
          </cell>
          <cell r="AW86">
            <v>10323</v>
          </cell>
          <cell r="AX86">
            <v>370</v>
          </cell>
          <cell r="AY86">
            <v>3638</v>
          </cell>
          <cell r="AZ86">
            <v>9418</v>
          </cell>
          <cell r="BC86">
            <v>1877586.1695759327</v>
          </cell>
        </row>
        <row r="87">
          <cell r="B87">
            <v>38700</v>
          </cell>
          <cell r="C87">
            <v>37195</v>
          </cell>
          <cell r="D87">
            <v>6021</v>
          </cell>
          <cell r="E87">
            <v>21091</v>
          </cell>
          <cell r="F87">
            <v>6420</v>
          </cell>
          <cell r="G87">
            <v>7628</v>
          </cell>
          <cell r="H87">
            <v>3202</v>
          </cell>
          <cell r="I87">
            <v>3117</v>
          </cell>
          <cell r="J87">
            <v>60547</v>
          </cell>
          <cell r="K87">
            <v>5660</v>
          </cell>
          <cell r="L87">
            <v>4352</v>
          </cell>
          <cell r="M87">
            <v>6805</v>
          </cell>
          <cell r="N87">
            <v>5830</v>
          </cell>
          <cell r="O87">
            <v>3869</v>
          </cell>
          <cell r="P87">
            <v>46534</v>
          </cell>
          <cell r="Q87">
            <v>3987</v>
          </cell>
          <cell r="R87">
            <v>4794</v>
          </cell>
          <cell r="U87">
            <v>7909.1</v>
          </cell>
          <cell r="W87">
            <v>12366.714285714283</v>
          </cell>
          <cell r="X87">
            <v>154765.5</v>
          </cell>
          <cell r="Z87">
            <v>50892.714285714304</v>
          </cell>
          <cell r="AA87">
            <v>5193</v>
          </cell>
          <cell r="AB87">
            <v>1195</v>
          </cell>
          <cell r="AC87">
            <v>8548</v>
          </cell>
          <cell r="AD87">
            <v>105473</v>
          </cell>
          <cell r="AE87">
            <v>8819.9989999999998</v>
          </cell>
          <cell r="AF87">
            <v>30976.235026780778</v>
          </cell>
          <cell r="AG87">
            <v>3932.7259483980179</v>
          </cell>
          <cell r="AH87">
            <v>15639.986601171484</v>
          </cell>
          <cell r="AI87">
            <v>1354.107</v>
          </cell>
          <cell r="AJ87">
            <v>36566.610417013959</v>
          </cell>
          <cell r="AK87">
            <v>5750.3607612996202</v>
          </cell>
          <cell r="AL87">
            <v>5768.1145601464623</v>
          </cell>
          <cell r="AM87">
            <v>6720.9154915150202</v>
          </cell>
          <cell r="AN87">
            <v>2254.0375914932974</v>
          </cell>
          <cell r="AO87">
            <v>14251.333333333336</v>
          </cell>
          <cell r="AP87">
            <v>159921.95341106033</v>
          </cell>
          <cell r="AQ87">
            <v>466855</v>
          </cell>
          <cell r="AR87">
            <v>622</v>
          </cell>
          <cell r="AS87">
            <v>305300</v>
          </cell>
          <cell r="AT87">
            <v>55253</v>
          </cell>
          <cell r="AU87">
            <v>11627</v>
          </cell>
          <cell r="AV87">
            <v>3473</v>
          </cell>
          <cell r="AW87">
            <v>10522</v>
          </cell>
          <cell r="AX87">
            <v>380</v>
          </cell>
          <cell r="AY87">
            <v>3681</v>
          </cell>
          <cell r="AZ87">
            <v>9608</v>
          </cell>
          <cell r="BC87">
            <v>1883164.6805472614</v>
          </cell>
        </row>
        <row r="88">
          <cell r="B88">
            <v>39000</v>
          </cell>
          <cell r="C88">
            <v>37304</v>
          </cell>
          <cell r="D88">
            <v>6029</v>
          </cell>
          <cell r="E88">
            <v>21232</v>
          </cell>
          <cell r="F88">
            <v>6455</v>
          </cell>
          <cell r="G88">
            <v>7552</v>
          </cell>
          <cell r="H88">
            <v>3242</v>
          </cell>
          <cell r="I88">
            <v>3133</v>
          </cell>
          <cell r="J88">
            <v>60894</v>
          </cell>
          <cell r="K88">
            <v>5700</v>
          </cell>
          <cell r="L88">
            <v>4361</v>
          </cell>
          <cell r="M88">
            <v>6848</v>
          </cell>
          <cell r="N88">
            <v>5876</v>
          </cell>
          <cell r="O88">
            <v>3877</v>
          </cell>
          <cell r="P88">
            <v>46821</v>
          </cell>
          <cell r="Q88">
            <v>4024</v>
          </cell>
          <cell r="R88">
            <v>5072</v>
          </cell>
          <cell r="U88">
            <v>7950</v>
          </cell>
          <cell r="W88">
            <v>12340</v>
          </cell>
          <cell r="X88">
            <v>154607</v>
          </cell>
          <cell r="Z88">
            <v>50301</v>
          </cell>
          <cell r="AA88">
            <v>5358</v>
          </cell>
          <cell r="AB88">
            <v>1241</v>
          </cell>
          <cell r="AC88">
            <v>8798</v>
          </cell>
          <cell r="AD88">
            <v>106881</v>
          </cell>
          <cell r="AE88">
            <v>8972.4529999999995</v>
          </cell>
          <cell r="AF88">
            <v>31861.439999999999</v>
          </cell>
          <cell r="AG88">
            <v>3976.4305100000001</v>
          </cell>
          <cell r="AH88">
            <v>15560.57288473661</v>
          </cell>
          <cell r="AI88">
            <v>1384.5615300000002</v>
          </cell>
          <cell r="AJ88">
            <v>37199.971543515232</v>
          </cell>
          <cell r="AK88">
            <v>5779.4374712161643</v>
          </cell>
          <cell r="AL88">
            <v>5797.2810421799941</v>
          </cell>
          <cell r="AM88">
            <v>6825.1141657356766</v>
          </cell>
          <cell r="AN88">
            <v>2265.4351367794861</v>
          </cell>
          <cell r="AO88">
            <v>14126.555555555558</v>
          </cell>
          <cell r="AP88">
            <v>160989.95652986623</v>
          </cell>
          <cell r="AQ88">
            <v>472000</v>
          </cell>
          <cell r="AR88">
            <v>648</v>
          </cell>
          <cell r="AS88">
            <v>305600</v>
          </cell>
          <cell r="AT88">
            <v>55818</v>
          </cell>
          <cell r="AU88">
            <v>11804</v>
          </cell>
          <cell r="AV88">
            <v>3545</v>
          </cell>
          <cell r="AW88">
            <v>10725</v>
          </cell>
          <cell r="AX88">
            <v>391</v>
          </cell>
          <cell r="AY88">
            <v>3721</v>
          </cell>
          <cell r="AZ88">
            <v>9802</v>
          </cell>
          <cell r="BC88">
            <v>1896792.0135282674</v>
          </cell>
        </row>
        <row r="89">
          <cell r="B89">
            <v>39240</v>
          </cell>
          <cell r="C89">
            <v>37491</v>
          </cell>
          <cell r="D89">
            <v>6071</v>
          </cell>
          <cell r="E89">
            <v>21411</v>
          </cell>
          <cell r="F89">
            <v>6504</v>
          </cell>
          <cell r="G89">
            <v>7504</v>
          </cell>
          <cell r="H89">
            <v>3285</v>
          </cell>
          <cell r="I89">
            <v>3170</v>
          </cell>
          <cell r="J89">
            <v>61573</v>
          </cell>
          <cell r="K89">
            <v>5837</v>
          </cell>
          <cell r="L89">
            <v>3096</v>
          </cell>
          <cell r="M89">
            <v>6921</v>
          </cell>
          <cell r="N89">
            <v>5929</v>
          </cell>
          <cell r="O89">
            <v>3876</v>
          </cell>
          <cell r="P89">
            <v>44072</v>
          </cell>
          <cell r="Q89">
            <v>4061</v>
          </cell>
          <cell r="R89">
            <v>5148</v>
          </cell>
          <cell r="U89">
            <v>8029</v>
          </cell>
          <cell r="W89">
            <v>12479</v>
          </cell>
          <cell r="X89">
            <v>152836</v>
          </cell>
          <cell r="Z89">
            <v>50882</v>
          </cell>
          <cell r="AA89">
            <v>5461</v>
          </cell>
          <cell r="AB89">
            <v>1275</v>
          </cell>
          <cell r="AC89">
            <v>9028</v>
          </cell>
          <cell r="AD89">
            <v>108964</v>
          </cell>
          <cell r="AE89">
            <v>9245.7549999999992</v>
          </cell>
          <cell r="AF89">
            <v>32338.344967089502</v>
          </cell>
          <cell r="AG89">
            <v>4032.1774293769695</v>
          </cell>
          <cell r="AH89">
            <v>15481.562400000001</v>
          </cell>
          <cell r="AI89">
            <v>1415.70084</v>
          </cell>
          <cell r="AJ89">
            <v>37817.65447766889</v>
          </cell>
          <cell r="AK89">
            <v>5843.4626704679995</v>
          </cell>
          <cell r="AL89">
            <v>5861.503914335467</v>
          </cell>
          <cell r="AM89">
            <v>6968.5554057452719</v>
          </cell>
          <cell r="AN89">
            <v>2290.5318588647747</v>
          </cell>
          <cell r="AO89">
            <v>14001.777777777781</v>
          </cell>
          <cell r="AP89">
            <v>163218.66958538059</v>
          </cell>
          <cell r="AQ89">
            <v>473673</v>
          </cell>
          <cell r="AR89">
            <v>625</v>
          </cell>
          <cell r="AS89">
            <v>307300</v>
          </cell>
          <cell r="AT89">
            <v>56490</v>
          </cell>
          <cell r="AU89">
            <v>12040</v>
          </cell>
          <cell r="AV89">
            <v>3618</v>
          </cell>
          <cell r="AW89">
            <v>10932</v>
          </cell>
          <cell r="AX89">
            <v>418</v>
          </cell>
          <cell r="AY89">
            <v>3786</v>
          </cell>
          <cell r="AZ89">
            <v>10000</v>
          </cell>
          <cell r="BC89">
            <v>1905970.7129803807</v>
          </cell>
        </row>
        <row r="90">
          <cell r="B90">
            <v>39420</v>
          </cell>
          <cell r="C90">
            <v>37890</v>
          </cell>
          <cell r="D90">
            <v>6146</v>
          </cell>
          <cell r="E90">
            <v>21628</v>
          </cell>
          <cell r="F90">
            <v>6528</v>
          </cell>
          <cell r="G90">
            <v>7571</v>
          </cell>
          <cell r="H90">
            <v>3322</v>
          </cell>
          <cell r="I90">
            <v>3210</v>
          </cell>
          <cell r="J90">
            <v>61900</v>
          </cell>
          <cell r="K90">
            <v>5890</v>
          </cell>
          <cell r="L90">
            <v>3002</v>
          </cell>
          <cell r="M90">
            <v>7032</v>
          </cell>
          <cell r="N90">
            <v>5971</v>
          </cell>
          <cell r="O90">
            <v>3874</v>
          </cell>
          <cell r="P90">
            <v>44372</v>
          </cell>
          <cell r="Q90">
            <v>4093</v>
          </cell>
          <cell r="R90">
            <v>5255</v>
          </cell>
          <cell r="U90">
            <v>8103</v>
          </cell>
          <cell r="W90">
            <v>12666</v>
          </cell>
          <cell r="X90">
            <v>152403</v>
          </cell>
          <cell r="Z90">
            <v>51832</v>
          </cell>
          <cell r="AA90">
            <v>5574</v>
          </cell>
          <cell r="AB90">
            <v>1304</v>
          </cell>
          <cell r="AC90">
            <v>9159</v>
          </cell>
          <cell r="AD90">
            <v>110484</v>
          </cell>
          <cell r="AE90">
            <v>9527.3819999999996</v>
          </cell>
          <cell r="AF90">
            <v>32822.388291630356</v>
          </cell>
          <cell r="AG90">
            <v>4088.7058836033989</v>
          </cell>
          <cell r="AH90">
            <v>15731.018102160251</v>
          </cell>
          <cell r="AI90">
            <v>1447.54008</v>
          </cell>
          <cell r="AJ90">
            <v>38477.802214440337</v>
          </cell>
          <cell r="AK90">
            <v>5908.1971474237034</v>
          </cell>
          <cell r="AL90">
            <v>5926.4382540354454</v>
          </cell>
          <cell r="AM90">
            <v>7115.0113043870679</v>
          </cell>
          <cell r="AN90">
            <v>2315.9066050034558</v>
          </cell>
          <cell r="AO90">
            <v>13877.000000000004</v>
          </cell>
          <cell r="AP90">
            <v>165469.1129929467</v>
          </cell>
          <cell r="AQ90">
            <v>475352</v>
          </cell>
          <cell r="AR90">
            <v>638</v>
          </cell>
          <cell r="AS90">
            <v>310400</v>
          </cell>
          <cell r="AT90">
            <v>57209</v>
          </cell>
          <cell r="AU90">
            <v>12281</v>
          </cell>
          <cell r="AV90">
            <v>3698</v>
          </cell>
          <cell r="AW90">
            <v>11143</v>
          </cell>
          <cell r="AX90">
            <v>436</v>
          </cell>
          <cell r="AY90">
            <v>3844</v>
          </cell>
          <cell r="AZ90">
            <v>10202</v>
          </cell>
          <cell r="BC90">
            <v>1922228.3310482914</v>
          </cell>
        </row>
        <row r="91">
          <cell r="B91">
            <v>39880</v>
          </cell>
          <cell r="C91">
            <v>38281</v>
          </cell>
          <cell r="D91">
            <v>6223</v>
          </cell>
          <cell r="E91">
            <v>21847</v>
          </cell>
          <cell r="F91">
            <v>6543</v>
          </cell>
          <cell r="G91">
            <v>7635</v>
          </cell>
          <cell r="H91">
            <v>3356</v>
          </cell>
          <cell r="I91">
            <v>3243</v>
          </cell>
          <cell r="J91">
            <v>62307</v>
          </cell>
          <cell r="K91">
            <v>6010</v>
          </cell>
          <cell r="L91">
            <v>3014</v>
          </cell>
          <cell r="M91">
            <v>7150</v>
          </cell>
          <cell r="N91">
            <v>5997</v>
          </cell>
          <cell r="O91">
            <v>3883</v>
          </cell>
          <cell r="P91">
            <v>44596</v>
          </cell>
          <cell r="Q91">
            <v>4115</v>
          </cell>
          <cell r="R91">
            <v>5365</v>
          </cell>
          <cell r="U91">
            <v>8173</v>
          </cell>
          <cell r="W91">
            <v>12843</v>
          </cell>
          <cell r="X91">
            <v>153055</v>
          </cell>
          <cell r="Z91">
            <v>52796</v>
          </cell>
          <cell r="AA91">
            <v>5697</v>
          </cell>
          <cell r="AB91">
            <v>1326</v>
          </cell>
          <cell r="AC91">
            <v>9256</v>
          </cell>
          <cell r="AD91">
            <v>112387</v>
          </cell>
          <cell r="AE91">
            <v>9817.5879999999997</v>
          </cell>
          <cell r="AF91">
            <v>33313.676821214052</v>
          </cell>
          <cell r="AG91">
            <v>4146.0268292797209</v>
          </cell>
          <cell r="AH91">
            <v>15984.493304790318</v>
          </cell>
          <cell r="AI91">
            <v>1480.0964200000001</v>
          </cell>
          <cell r="AJ91">
            <v>39150.528384472957</v>
          </cell>
          <cell r="AK91">
            <v>5973.6487595342032</v>
          </cell>
          <cell r="AL91">
            <v>5992.0919429901378</v>
          </cell>
          <cell r="AM91">
            <v>7264.5452197766808</v>
          </cell>
          <cell r="AN91">
            <v>2341.5624551744218</v>
          </cell>
          <cell r="AO91">
            <v>13877</v>
          </cell>
          <cell r="AP91">
            <v>167616.83663507077</v>
          </cell>
          <cell r="AQ91">
            <v>477037</v>
          </cell>
          <cell r="AR91">
            <v>668</v>
          </cell>
          <cell r="AS91">
            <v>313600</v>
          </cell>
          <cell r="AT91">
            <v>57937</v>
          </cell>
          <cell r="AU91">
            <v>12526</v>
          </cell>
          <cell r="AV91">
            <v>3779</v>
          </cell>
          <cell r="AW91">
            <v>11358</v>
          </cell>
          <cell r="AX91">
            <v>458</v>
          </cell>
          <cell r="AY91">
            <v>3904</v>
          </cell>
          <cell r="AZ91">
            <v>10435</v>
          </cell>
          <cell r="BC91">
            <v>1940580.5511396152</v>
          </cell>
        </row>
        <row r="92">
          <cell r="B92">
            <v>40310</v>
          </cell>
          <cell r="C92">
            <v>38629</v>
          </cell>
          <cell r="D92">
            <v>6300</v>
          </cell>
          <cell r="E92">
            <v>22069</v>
          </cell>
          <cell r="F92">
            <v>6562</v>
          </cell>
          <cell r="G92">
            <v>7707</v>
          </cell>
          <cell r="H92">
            <v>3389</v>
          </cell>
          <cell r="I92">
            <v>3272</v>
          </cell>
          <cell r="J92">
            <v>62697</v>
          </cell>
          <cell r="K92">
            <v>6000</v>
          </cell>
          <cell r="L92">
            <v>3005</v>
          </cell>
          <cell r="M92">
            <v>7264</v>
          </cell>
          <cell r="N92">
            <v>6021</v>
          </cell>
          <cell r="O92">
            <v>3896</v>
          </cell>
          <cell r="P92">
            <v>44915</v>
          </cell>
          <cell r="Q92">
            <v>4136</v>
          </cell>
          <cell r="R92">
            <v>5476</v>
          </cell>
          <cell r="U92">
            <v>8232</v>
          </cell>
          <cell r="W92">
            <v>13020</v>
          </cell>
          <cell r="X92">
            <v>155581</v>
          </cell>
          <cell r="Z92">
            <v>53537</v>
          </cell>
          <cell r="AA92">
            <v>5819</v>
          </cell>
          <cell r="AB92">
            <v>1350</v>
          </cell>
          <cell r="AC92">
            <v>9394</v>
          </cell>
          <cell r="AD92">
            <v>114558</v>
          </cell>
          <cell r="AE92">
            <v>10116.633</v>
          </cell>
          <cell r="AF92">
            <v>33812.319002736651</v>
          </cell>
          <cell r="AG92">
            <v>4204.1513766106409</v>
          </cell>
          <cell r="AH92">
            <v>16242.052774435469</v>
          </cell>
          <cell r="AI92">
            <v>1513.384</v>
          </cell>
          <cell r="AJ92">
            <v>39829.811675609315</v>
          </cell>
          <cell r="AK92">
            <v>6039.8254512960693</v>
          </cell>
          <cell r="AL92">
            <v>6058.4729502241389</v>
          </cell>
          <cell r="AM92">
            <v>7417.2218416069654</v>
          </cell>
          <cell r="AN92">
            <v>2367.5025234768841</v>
          </cell>
          <cell r="AO92">
            <v>13968</v>
          </cell>
          <cell r="AP92">
            <v>169695.95100150828</v>
          </cell>
          <cell r="AQ92">
            <v>478728</v>
          </cell>
          <cell r="AR92">
            <v>696</v>
          </cell>
          <cell r="AS92">
            <v>316700</v>
          </cell>
          <cell r="AT92">
            <v>58686</v>
          </cell>
          <cell r="AU92">
            <v>12777</v>
          </cell>
          <cell r="AV92">
            <v>3863</v>
          </cell>
          <cell r="AW92">
            <v>11577</v>
          </cell>
          <cell r="AX92">
            <v>469</v>
          </cell>
          <cell r="AY92">
            <v>3959</v>
          </cell>
          <cell r="AZ92">
            <v>10673</v>
          </cell>
          <cell r="BC92">
            <v>1960726.4544463092</v>
          </cell>
        </row>
        <row r="93">
          <cell r="B93">
            <v>40610</v>
          </cell>
          <cell r="C93">
            <v>38990</v>
          </cell>
          <cell r="D93">
            <v>6378</v>
          </cell>
          <cell r="E93">
            <v>22292</v>
          </cell>
          <cell r="F93">
            <v>6582</v>
          </cell>
          <cell r="G93">
            <v>7779</v>
          </cell>
          <cell r="H93">
            <v>3425</v>
          </cell>
          <cell r="I93">
            <v>3304</v>
          </cell>
          <cell r="J93">
            <v>63166</v>
          </cell>
          <cell r="K93">
            <v>5958</v>
          </cell>
          <cell r="L93">
            <v>2985</v>
          </cell>
          <cell r="M93">
            <v>7366</v>
          </cell>
          <cell r="N93">
            <v>6045</v>
          </cell>
          <cell r="O93">
            <v>3910</v>
          </cell>
          <cell r="P93">
            <v>45059</v>
          </cell>
          <cell r="Q93">
            <v>4158</v>
          </cell>
          <cell r="R93">
            <v>5590</v>
          </cell>
          <cell r="U93">
            <v>8299</v>
          </cell>
          <cell r="W93">
            <v>13209</v>
          </cell>
          <cell r="X93">
            <v>158983</v>
          </cell>
          <cell r="Z93">
            <v>54296</v>
          </cell>
          <cell r="AA93">
            <v>5943</v>
          </cell>
          <cell r="AB93">
            <v>1382</v>
          </cell>
          <cell r="AC93">
            <v>9549</v>
          </cell>
          <cell r="AD93">
            <v>116284</v>
          </cell>
          <cell r="AE93">
            <v>10424.787</v>
          </cell>
          <cell r="AF93">
            <v>34318.424906337365</v>
          </cell>
          <cell r="AG93">
            <v>4263.0907915585676</v>
          </cell>
          <cell r="AH93">
            <v>16503.7623212297</v>
          </cell>
          <cell r="AI93">
            <v>1549.31071</v>
          </cell>
          <cell r="AJ93">
            <v>40516.782456176727</v>
          </cell>
          <cell r="AK93">
            <v>6106.73525521582</v>
          </cell>
          <cell r="AL93">
            <v>6125.5893330437157</v>
          </cell>
          <cell r="AM93">
            <v>7573.107219133346</v>
          </cell>
          <cell r="AN93">
            <v>2393.7299585083651</v>
          </cell>
          <cell r="AO93">
            <v>14059</v>
          </cell>
          <cell r="AP93">
            <v>171797.79393539383</v>
          </cell>
          <cell r="AQ93">
            <v>480425</v>
          </cell>
          <cell r="AR93">
            <v>725</v>
          </cell>
          <cell r="AS93">
            <v>319900</v>
          </cell>
          <cell r="AT93">
            <v>59522</v>
          </cell>
          <cell r="AU93">
            <v>13005</v>
          </cell>
          <cell r="AV93">
            <v>3949</v>
          </cell>
          <cell r="AW93">
            <v>11800</v>
          </cell>
          <cell r="AX93">
            <v>492</v>
          </cell>
          <cell r="AY93">
            <v>4048</v>
          </cell>
          <cell r="AZ93">
            <v>10916</v>
          </cell>
          <cell r="BC93">
            <v>1981432.1979134504</v>
          </cell>
        </row>
        <row r="94">
          <cell r="B94">
            <v>40870</v>
          </cell>
          <cell r="C94">
            <v>39339</v>
          </cell>
          <cell r="D94">
            <v>6457</v>
          </cell>
          <cell r="E94">
            <v>22518</v>
          </cell>
          <cell r="F94">
            <v>6603</v>
          </cell>
          <cell r="G94">
            <v>7844</v>
          </cell>
          <cell r="H94">
            <v>3452</v>
          </cell>
          <cell r="I94">
            <v>3339</v>
          </cell>
          <cell r="J94">
            <v>63630</v>
          </cell>
          <cell r="K94">
            <v>6042</v>
          </cell>
          <cell r="L94">
            <v>2971</v>
          </cell>
          <cell r="M94">
            <v>7471</v>
          </cell>
          <cell r="N94">
            <v>6064</v>
          </cell>
          <cell r="O94">
            <v>3932</v>
          </cell>
          <cell r="P94">
            <v>45232</v>
          </cell>
          <cell r="Q94">
            <v>4179</v>
          </cell>
          <cell r="R94">
            <v>5705</v>
          </cell>
          <cell r="U94">
            <v>8383</v>
          </cell>
          <cell r="W94">
            <v>13399</v>
          </cell>
          <cell r="X94">
            <v>162621</v>
          </cell>
          <cell r="Z94">
            <v>54999</v>
          </cell>
          <cell r="AA94">
            <v>6064</v>
          </cell>
          <cell r="AB94">
            <v>1412</v>
          </cell>
          <cell r="AC94">
            <v>9713</v>
          </cell>
          <cell r="AD94">
            <v>117857</v>
          </cell>
          <cell r="AE94">
            <v>10710.842000000001</v>
          </cell>
          <cell r="AF94">
            <v>34832.106249695375</v>
          </cell>
          <cell r="AG94">
            <v>4322.8564980272358</v>
          </cell>
          <cell r="AH94">
            <v>16769.688815711179</v>
          </cell>
          <cell r="AI94">
            <v>1586.08986</v>
          </cell>
          <cell r="AJ94">
            <v>41225.434284217721</v>
          </cell>
          <cell r="AK94">
            <v>6174.3862927849013</v>
          </cell>
          <cell r="AL94">
            <v>6193.4492380147976</v>
          </cell>
          <cell r="AM94">
            <v>7732.2687897473097</v>
          </cell>
          <cell r="AN94">
            <v>2420.2479437468724</v>
          </cell>
          <cell r="AO94">
            <v>14151</v>
          </cell>
          <cell r="AP94">
            <v>173921.70849175702</v>
          </cell>
          <cell r="AQ94">
            <v>482128</v>
          </cell>
          <cell r="AR94">
            <v>710</v>
          </cell>
          <cell r="AS94">
            <v>323200</v>
          </cell>
          <cell r="AT94">
            <v>60490</v>
          </cell>
          <cell r="AU94">
            <v>13179</v>
          </cell>
          <cell r="AV94">
            <v>4038</v>
          </cell>
          <cell r="AW94">
            <v>12026</v>
          </cell>
          <cell r="AX94">
            <v>511</v>
          </cell>
          <cell r="AY94">
            <v>4140</v>
          </cell>
          <cell r="AZ94">
            <v>11165</v>
          </cell>
          <cell r="BC94">
            <v>2002487.5083451096</v>
          </cell>
        </row>
        <row r="95">
          <cell r="B95">
            <v>40940</v>
          </cell>
          <cell r="C95">
            <v>39665</v>
          </cell>
          <cell r="D95">
            <v>6538</v>
          </cell>
          <cell r="E95">
            <v>22747</v>
          </cell>
          <cell r="F95">
            <v>6623</v>
          </cell>
          <cell r="G95">
            <v>7904</v>
          </cell>
          <cell r="H95">
            <v>3475</v>
          </cell>
          <cell r="I95">
            <v>3368</v>
          </cell>
          <cell r="J95">
            <v>64023</v>
          </cell>
          <cell r="K95">
            <v>6127</v>
          </cell>
          <cell r="L95">
            <v>2957</v>
          </cell>
          <cell r="M95">
            <v>7576</v>
          </cell>
          <cell r="N95">
            <v>6081</v>
          </cell>
          <cell r="O95">
            <v>3956</v>
          </cell>
          <cell r="P95">
            <v>45389</v>
          </cell>
          <cell r="Q95">
            <v>4195</v>
          </cell>
          <cell r="R95">
            <v>5798</v>
          </cell>
          <cell r="U95">
            <v>8454</v>
          </cell>
          <cell r="W95">
            <v>13574</v>
          </cell>
          <cell r="X95">
            <v>166117</v>
          </cell>
          <cell r="Z95">
            <v>55623</v>
          </cell>
          <cell r="AA95">
            <v>6188</v>
          </cell>
          <cell r="AB95">
            <v>1437</v>
          </cell>
          <cell r="AC95">
            <v>9905</v>
          </cell>
          <cell r="AD95">
            <v>119502</v>
          </cell>
          <cell r="AE95">
            <v>11004.745999999999</v>
          </cell>
          <cell r="AF95">
            <v>35353.47642269035</v>
          </cell>
          <cell r="AG95">
            <v>4383.4600800759335</v>
          </cell>
          <cell r="AH95">
            <v>17039.900205908601</v>
          </cell>
          <cell r="AI95">
            <v>1623.7416499999999</v>
          </cell>
          <cell r="AJ95">
            <v>41970.121189710495</v>
          </cell>
          <cell r="AK95">
            <v>6242.7867754654708</v>
          </cell>
          <cell r="AL95">
            <v>6262.0609019518051</v>
          </cell>
          <cell r="AM95">
            <v>7894.7754081504181</v>
          </cell>
          <cell r="AN95">
            <v>2447.0596979373072</v>
          </cell>
          <cell r="AO95">
            <v>14250</v>
          </cell>
          <cell r="AP95">
            <v>176062.04301955612</v>
          </cell>
          <cell r="AQ95">
            <v>483837</v>
          </cell>
          <cell r="AR95">
            <v>725</v>
          </cell>
          <cell r="AS95">
            <v>326400</v>
          </cell>
          <cell r="AT95">
            <v>61430</v>
          </cell>
          <cell r="AU95">
            <v>13356</v>
          </cell>
          <cell r="AV95">
            <v>4128</v>
          </cell>
          <cell r="AW95">
            <v>12305</v>
          </cell>
          <cell r="AX95">
            <v>532</v>
          </cell>
          <cell r="AY95">
            <v>4232</v>
          </cell>
          <cell r="AZ95">
            <v>11419</v>
          </cell>
          <cell r="BC95">
            <v>2023173.7908923957</v>
          </cell>
        </row>
        <row r="96">
          <cell r="B96">
            <v>41050</v>
          </cell>
          <cell r="C96">
            <v>40030</v>
          </cell>
          <cell r="D96">
            <v>6619</v>
          </cell>
          <cell r="E96">
            <v>22977</v>
          </cell>
          <cell r="F96">
            <v>6643</v>
          </cell>
          <cell r="G96">
            <v>7968</v>
          </cell>
          <cell r="H96">
            <v>3497</v>
          </cell>
          <cell r="I96">
            <v>3396</v>
          </cell>
          <cell r="J96">
            <v>64393</v>
          </cell>
          <cell r="K96">
            <v>6205</v>
          </cell>
          <cell r="L96">
            <v>2944</v>
          </cell>
          <cell r="M96">
            <v>7679</v>
          </cell>
          <cell r="N96">
            <v>6097</v>
          </cell>
          <cell r="O96">
            <v>3988</v>
          </cell>
          <cell r="P96">
            <v>45578</v>
          </cell>
          <cell r="Q96">
            <v>4210</v>
          </cell>
          <cell r="R96">
            <v>5873</v>
          </cell>
          <cell r="U96">
            <v>8520</v>
          </cell>
          <cell r="W96">
            <v>13760</v>
          </cell>
          <cell r="X96">
            <v>169269</v>
          </cell>
          <cell r="Z96">
            <v>56274</v>
          </cell>
          <cell r="AA96">
            <v>6304</v>
          </cell>
          <cell r="AB96">
            <v>1454</v>
          </cell>
          <cell r="AC96">
            <v>10107</v>
          </cell>
          <cell r="AD96">
            <v>120971</v>
          </cell>
          <cell r="AE96">
            <v>11306.715</v>
          </cell>
          <cell r="AF96">
            <v>35882.650512432141</v>
          </cell>
          <cell r="AG96">
            <v>4444.9132841647815</v>
          </cell>
          <cell r="AH96">
            <v>17314.465534702907</v>
          </cell>
          <cell r="AI96">
            <v>1662.2882999999999</v>
          </cell>
          <cell r="AJ96">
            <v>42742.109791664341</v>
          </cell>
          <cell r="AK96">
            <v>6311.9450056871028</v>
          </cell>
          <cell r="AL96">
            <v>6331.432652917425</v>
          </cell>
          <cell r="AM96">
            <v>8060.697376141452</v>
          </cell>
          <cell r="AN96">
            <v>2474.1684754821581</v>
          </cell>
          <cell r="AO96">
            <v>14476</v>
          </cell>
          <cell r="AP96">
            <v>178099.15124503043</v>
          </cell>
          <cell r="AQ96">
            <v>485552</v>
          </cell>
          <cell r="AR96">
            <v>753</v>
          </cell>
          <cell r="AS96">
            <v>329700</v>
          </cell>
          <cell r="AT96">
            <v>62361</v>
          </cell>
          <cell r="AU96">
            <v>13535</v>
          </cell>
          <cell r="AV96">
            <v>4221</v>
          </cell>
          <cell r="AW96">
            <v>12543</v>
          </cell>
          <cell r="AX96">
            <v>553</v>
          </cell>
          <cell r="AY96">
            <v>4330</v>
          </cell>
          <cell r="AZ96">
            <v>11734</v>
          </cell>
          <cell r="BC96">
            <v>2043759.6654775222</v>
          </cell>
        </row>
        <row r="97">
          <cell r="B97">
            <v>41230</v>
          </cell>
          <cell r="C97">
            <v>40342</v>
          </cell>
          <cell r="D97">
            <v>6701</v>
          </cell>
          <cell r="E97">
            <v>23210</v>
          </cell>
          <cell r="F97">
            <v>6664</v>
          </cell>
          <cell r="G97">
            <v>8032</v>
          </cell>
          <cell r="H97">
            <v>3518</v>
          </cell>
          <cell r="I97">
            <v>3424</v>
          </cell>
          <cell r="J97">
            <v>64739</v>
          </cell>
          <cell r="K97">
            <v>6275</v>
          </cell>
          <cell r="L97">
            <v>2937</v>
          </cell>
          <cell r="M97">
            <v>7782</v>
          </cell>
          <cell r="N97">
            <v>6113</v>
          </cell>
          <cell r="O97">
            <v>4022</v>
          </cell>
          <cell r="P97">
            <v>45672</v>
          </cell>
          <cell r="Q97">
            <v>4224</v>
          </cell>
          <cell r="R97">
            <v>5950</v>
          </cell>
          <cell r="U97">
            <v>8583</v>
          </cell>
          <cell r="W97">
            <v>13952</v>
          </cell>
          <cell r="X97">
            <v>172017</v>
          </cell>
          <cell r="Z97">
            <v>56911</v>
          </cell>
          <cell r="AA97">
            <v>6396</v>
          </cell>
          <cell r="AB97">
            <v>1471</v>
          </cell>
          <cell r="AC97">
            <v>10305</v>
          </cell>
          <cell r="AD97">
            <v>122245</v>
          </cell>
          <cell r="AE97">
            <v>11616.97</v>
          </cell>
          <cell r="AF97">
            <v>36419.745328665049</v>
          </cell>
          <cell r="AG97">
            <v>4507.228021431486</v>
          </cell>
          <cell r="AH97">
            <v>17593.454957468712</v>
          </cell>
          <cell r="AI97">
            <v>1701.749</v>
          </cell>
          <cell r="AJ97">
            <v>43523.524171648991</v>
          </cell>
          <cell r="AK97">
            <v>6381.8693778545385</v>
          </cell>
          <cell r="AL97">
            <v>6401.5729112334848</v>
          </cell>
          <cell r="AM97">
            <v>8230.1064730296057</v>
          </cell>
          <cell r="AN97">
            <v>2501.5775668365141</v>
          </cell>
          <cell r="AO97">
            <v>14705</v>
          </cell>
          <cell r="AP97">
            <v>180157.39235638952</v>
          </cell>
          <cell r="AQ97">
            <v>487273</v>
          </cell>
          <cell r="AR97">
            <v>785</v>
          </cell>
          <cell r="AS97">
            <v>333100</v>
          </cell>
          <cell r="AT97">
            <v>63244</v>
          </cell>
          <cell r="AU97">
            <v>13716</v>
          </cell>
          <cell r="AV97">
            <v>4316</v>
          </cell>
          <cell r="AW97">
            <v>12890</v>
          </cell>
          <cell r="AX97">
            <v>575</v>
          </cell>
          <cell r="AY97">
            <v>4437</v>
          </cell>
          <cell r="AZ97">
            <v>12058</v>
          </cell>
          <cell r="BC97">
            <v>2063684.9236722125</v>
          </cell>
        </row>
        <row r="98">
          <cell r="B98">
            <v>41610</v>
          </cell>
          <cell r="C98">
            <v>40595</v>
          </cell>
          <cell r="D98">
            <v>6784</v>
          </cell>
          <cell r="E98">
            <v>23445</v>
          </cell>
          <cell r="F98">
            <v>6684</v>
          </cell>
          <cell r="G98">
            <v>8076</v>
          </cell>
          <cell r="H98">
            <v>3542</v>
          </cell>
          <cell r="I98">
            <v>3449</v>
          </cell>
          <cell r="J98">
            <v>65084</v>
          </cell>
          <cell r="K98">
            <v>6351</v>
          </cell>
          <cell r="L98">
            <v>2927</v>
          </cell>
          <cell r="M98">
            <v>7884</v>
          </cell>
          <cell r="N98">
            <v>6131</v>
          </cell>
          <cell r="O98">
            <v>4051</v>
          </cell>
          <cell r="P98">
            <v>45866</v>
          </cell>
          <cell r="Q98">
            <v>4241</v>
          </cell>
          <cell r="R98">
            <v>6027</v>
          </cell>
          <cell r="U98">
            <v>8649</v>
          </cell>
          <cell r="W98">
            <v>14141</v>
          </cell>
          <cell r="X98">
            <v>174212</v>
          </cell>
          <cell r="Z98">
            <v>57557</v>
          </cell>
          <cell r="AA98">
            <v>6469</v>
          </cell>
          <cell r="AB98">
            <v>1493</v>
          </cell>
          <cell r="AC98">
            <v>10488</v>
          </cell>
          <cell r="AD98">
            <v>123668</v>
          </cell>
          <cell r="AE98">
            <v>11935.737999999999</v>
          </cell>
          <cell r="AF98">
            <v>36964.879429552362</v>
          </cell>
          <cell r="AG98">
            <v>4570.4163699999999</v>
          </cell>
          <cell r="AH98">
            <v>17876.939760000001</v>
          </cell>
          <cell r="AI98">
            <v>1729.8340700000001</v>
          </cell>
          <cell r="AJ98">
            <v>44312.18780258303</v>
          </cell>
          <cell r="AK98">
            <v>6452.5683793665985</v>
          </cell>
          <cell r="AL98">
            <v>6472.4901905029838</v>
          </cell>
          <cell r="AM98">
            <v>8403.0759866868357</v>
          </cell>
          <cell r="AN98">
            <v>2529.2902989074632</v>
          </cell>
          <cell r="AO98">
            <v>14928</v>
          </cell>
          <cell r="AP98">
            <v>182246.13108986506</v>
          </cell>
          <cell r="AQ98">
            <v>489000</v>
          </cell>
          <cell r="AR98">
            <v>821</v>
          </cell>
          <cell r="AS98">
            <v>336400</v>
          </cell>
          <cell r="AT98">
            <v>64203</v>
          </cell>
          <cell r="AU98">
            <v>13900</v>
          </cell>
          <cell r="AV98">
            <v>4413</v>
          </cell>
          <cell r="AW98">
            <v>13194</v>
          </cell>
          <cell r="AX98">
            <v>596</v>
          </cell>
          <cell r="AY98">
            <v>4563</v>
          </cell>
          <cell r="AZ98">
            <v>12392</v>
          </cell>
          <cell r="BC98">
            <v>2083650.2196747616</v>
          </cell>
        </row>
        <row r="99">
          <cell r="B99">
            <v>41860</v>
          </cell>
          <cell r="C99">
            <v>40987</v>
          </cell>
          <cell r="D99">
            <v>6869</v>
          </cell>
          <cell r="E99">
            <v>23675</v>
          </cell>
          <cell r="F99">
            <v>6705</v>
          </cell>
          <cell r="G99">
            <v>8126</v>
          </cell>
          <cell r="H99">
            <v>3569</v>
          </cell>
          <cell r="I99">
            <v>3476</v>
          </cell>
          <cell r="J99">
            <v>65423</v>
          </cell>
          <cell r="K99">
            <v>6440</v>
          </cell>
          <cell r="L99">
            <v>2933</v>
          </cell>
          <cell r="M99">
            <v>7999</v>
          </cell>
          <cell r="N99">
            <v>6152</v>
          </cell>
          <cell r="O99">
            <v>4080</v>
          </cell>
          <cell r="P99">
            <v>46074</v>
          </cell>
          <cell r="Q99">
            <v>4263</v>
          </cell>
          <cell r="R99">
            <v>6106</v>
          </cell>
          <cell r="U99">
            <v>8723</v>
          </cell>
          <cell r="W99">
            <v>14355</v>
          </cell>
          <cell r="X99">
            <v>175987</v>
          </cell>
          <cell r="Z99">
            <v>58273</v>
          </cell>
          <cell r="AA99">
            <v>6527</v>
          </cell>
          <cell r="AB99">
            <v>1514</v>
          </cell>
          <cell r="AC99">
            <v>10657</v>
          </cell>
          <cell r="AD99">
            <v>124633</v>
          </cell>
          <cell r="AE99">
            <v>12158.617</v>
          </cell>
          <cell r="AF99">
            <v>37518.173147846894</v>
          </cell>
          <cell r="AG99">
            <v>4643.4084590788298</v>
          </cell>
          <cell r="AH99">
            <v>18186.550789621298</v>
          </cell>
          <cell r="AI99">
            <v>1758.38273</v>
          </cell>
          <cell r="AJ99">
            <v>45124.482208763031</v>
          </cell>
          <cell r="AK99">
            <v>6566.6910480767865</v>
          </cell>
          <cell r="AL99">
            <v>6586.9652042204225</v>
          </cell>
          <cell r="AM99">
            <v>8572.6884667713512</v>
          </cell>
          <cell r="AN99">
            <v>2574.0243244742624</v>
          </cell>
          <cell r="AO99">
            <v>15174</v>
          </cell>
          <cell r="AP99">
            <v>184255.8173807775</v>
          </cell>
          <cell r="AQ99">
            <v>492640</v>
          </cell>
          <cell r="AR99">
            <v>840</v>
          </cell>
          <cell r="AS99">
            <v>341000</v>
          </cell>
          <cell r="AT99">
            <v>65205</v>
          </cell>
          <cell r="AU99">
            <v>14117</v>
          </cell>
          <cell r="AV99">
            <v>4513</v>
          </cell>
          <cell r="AW99">
            <v>13507</v>
          </cell>
          <cell r="AX99">
            <v>563</v>
          </cell>
          <cell r="AY99">
            <v>4684</v>
          </cell>
          <cell r="AZ99">
            <v>12735</v>
          </cell>
          <cell r="BC99">
            <v>2106310.8960325909</v>
          </cell>
        </row>
        <row r="100">
          <cell r="B100">
            <v>41860</v>
          </cell>
          <cell r="C100">
            <v>41277</v>
          </cell>
          <cell r="D100">
            <v>6954</v>
          </cell>
          <cell r="E100">
            <v>23897</v>
          </cell>
          <cell r="F100">
            <v>6725</v>
          </cell>
          <cell r="G100">
            <v>8186</v>
          </cell>
          <cell r="H100">
            <v>3603</v>
          </cell>
          <cell r="I100">
            <v>3503</v>
          </cell>
          <cell r="J100">
            <v>65716</v>
          </cell>
          <cell r="K100">
            <v>6516</v>
          </cell>
          <cell r="L100">
            <v>2949</v>
          </cell>
          <cell r="M100">
            <v>8123</v>
          </cell>
          <cell r="N100">
            <v>6176</v>
          </cell>
          <cell r="O100">
            <v>4102</v>
          </cell>
          <cell r="P100">
            <v>46335</v>
          </cell>
          <cell r="Q100">
            <v>4285</v>
          </cell>
          <cell r="R100">
            <v>6186</v>
          </cell>
          <cell r="U100">
            <v>8785</v>
          </cell>
          <cell r="W100">
            <v>14554</v>
          </cell>
          <cell r="X100">
            <v>176807</v>
          </cell>
          <cell r="Z100">
            <v>58972</v>
          </cell>
          <cell r="AA100">
            <v>6579</v>
          </cell>
          <cell r="AB100">
            <v>1527</v>
          </cell>
          <cell r="AC100">
            <v>10794</v>
          </cell>
          <cell r="AD100">
            <v>125436</v>
          </cell>
          <cell r="AE100">
            <v>12385.657999999999</v>
          </cell>
          <cell r="AF100">
            <v>38079.74861745318</v>
          </cell>
          <cell r="AG100">
            <v>4717.5662723798696</v>
          </cell>
          <cell r="AH100">
            <v>18501.523978032084</v>
          </cell>
          <cell r="AI100">
            <v>1787.4020499999999</v>
          </cell>
          <cell r="AJ100">
            <v>45895.718873367179</v>
          </cell>
          <cell r="AK100">
            <v>6682.8321353062083</v>
          </cell>
          <cell r="AL100">
            <v>6703.4648681698282</v>
          </cell>
          <cell r="AM100">
            <v>8745.7245019261791</v>
          </cell>
          <cell r="AN100">
            <v>2619.5495336565905</v>
          </cell>
          <cell r="AO100">
            <v>15414</v>
          </cell>
          <cell r="AP100">
            <v>186294.20339605777</v>
          </cell>
          <cell r="AQ100">
            <v>496307</v>
          </cell>
          <cell r="AR100">
            <v>901</v>
          </cell>
          <cell r="AS100">
            <v>345800</v>
          </cell>
          <cell r="AT100">
            <v>66189</v>
          </cell>
          <cell r="AU100">
            <v>14338</v>
          </cell>
          <cell r="AV100">
            <v>4604</v>
          </cell>
          <cell r="AW100">
            <v>13829</v>
          </cell>
          <cell r="AX100">
            <v>580</v>
          </cell>
          <cell r="AY100">
            <v>4806</v>
          </cell>
          <cell r="AZ100">
            <v>13087</v>
          </cell>
          <cell r="BC100">
            <v>2127899.2547021452</v>
          </cell>
        </row>
        <row r="101">
          <cell r="B101">
            <v>41890</v>
          </cell>
          <cell r="C101">
            <v>41585</v>
          </cell>
          <cell r="D101">
            <v>7040</v>
          </cell>
          <cell r="E101">
            <v>24122</v>
          </cell>
          <cell r="F101">
            <v>6746</v>
          </cell>
          <cell r="G101">
            <v>8231</v>
          </cell>
          <cell r="H101">
            <v>3633</v>
          </cell>
          <cell r="I101">
            <v>3526</v>
          </cell>
          <cell r="J101">
            <v>66027</v>
          </cell>
          <cell r="K101">
            <v>6591</v>
          </cell>
          <cell r="L101">
            <v>2962</v>
          </cell>
          <cell r="M101">
            <v>8237</v>
          </cell>
          <cell r="N101">
            <v>6201</v>
          </cell>
          <cell r="O101">
            <v>4122</v>
          </cell>
          <cell r="P101">
            <v>46520</v>
          </cell>
          <cell r="Q101">
            <v>4306</v>
          </cell>
          <cell r="R101">
            <v>6267</v>
          </cell>
          <cell r="U101">
            <v>8848</v>
          </cell>
          <cell r="W101">
            <v>14730</v>
          </cell>
          <cell r="X101">
            <v>177401</v>
          </cell>
          <cell r="Z101">
            <v>59657</v>
          </cell>
          <cell r="AA101">
            <v>6631</v>
          </cell>
          <cell r="AB101">
            <v>1540</v>
          </cell>
          <cell r="AC101">
            <v>10919</v>
          </cell>
          <cell r="AD101">
            <v>126180</v>
          </cell>
          <cell r="AE101">
            <v>12616.938</v>
          </cell>
          <cell r="AF101">
            <v>38649.729800387257</v>
          </cell>
          <cell r="AG101">
            <v>4792.908427166707</v>
          </cell>
          <cell r="AH101">
            <v>18821.952192553385</v>
          </cell>
          <cell r="AI101">
            <v>1816.90112</v>
          </cell>
          <cell r="AJ101">
            <v>46679.082935458122</v>
          </cell>
          <cell r="AK101">
            <v>6801.0273396006905</v>
          </cell>
          <cell r="AL101">
            <v>6822.0249911135588</v>
          </cell>
          <cell r="AM101">
            <v>8922.2531951401634</v>
          </cell>
          <cell r="AN101">
            <v>2665.8799196398481</v>
          </cell>
          <cell r="AO101">
            <v>15658</v>
          </cell>
          <cell r="AP101">
            <v>188351.61120194726</v>
          </cell>
          <cell r="AQ101">
            <v>500000</v>
          </cell>
          <cell r="AR101">
            <v>923</v>
          </cell>
          <cell r="AS101">
            <v>350700</v>
          </cell>
          <cell r="AT101">
            <v>67182</v>
          </cell>
          <cell r="AU101">
            <v>14562</v>
          </cell>
          <cell r="AV101">
            <v>4697</v>
          </cell>
          <cell r="AW101">
            <v>14158</v>
          </cell>
          <cell r="AX101">
            <v>515</v>
          </cell>
          <cell r="AY101">
            <v>4932</v>
          </cell>
          <cell r="AZ101">
            <v>13399</v>
          </cell>
          <cell r="BC101">
            <v>2149206.4299454219</v>
          </cell>
        </row>
        <row r="102">
          <cell r="B102">
            <v>41950</v>
          </cell>
          <cell r="C102">
            <v>41921</v>
          </cell>
          <cell r="D102">
            <v>7127</v>
          </cell>
          <cell r="E102">
            <v>24349</v>
          </cell>
          <cell r="F102">
            <v>6760</v>
          </cell>
          <cell r="G102">
            <v>8262</v>
          </cell>
          <cell r="H102">
            <v>3666</v>
          </cell>
          <cell r="I102">
            <v>3549</v>
          </cell>
          <cell r="J102">
            <v>66409</v>
          </cell>
          <cell r="K102">
            <v>6688</v>
          </cell>
          <cell r="L102">
            <v>2971</v>
          </cell>
          <cell r="M102">
            <v>8341</v>
          </cell>
          <cell r="N102">
            <v>6222</v>
          </cell>
          <cell r="O102">
            <v>4140</v>
          </cell>
          <cell r="P102">
            <v>46666</v>
          </cell>
          <cell r="Q102">
            <v>4327</v>
          </cell>
          <cell r="R102">
            <v>6349</v>
          </cell>
          <cell r="U102">
            <v>8919</v>
          </cell>
          <cell r="W102">
            <v>14924</v>
          </cell>
          <cell r="X102">
            <v>178453</v>
          </cell>
          <cell r="Z102">
            <v>60284</v>
          </cell>
          <cell r="AA102">
            <v>6682</v>
          </cell>
          <cell r="AB102">
            <v>1552</v>
          </cell>
          <cell r="AC102">
            <v>11030</v>
          </cell>
          <cell r="AD102">
            <v>126978</v>
          </cell>
          <cell r="AE102">
            <v>12852.537</v>
          </cell>
          <cell r="AF102">
            <v>39228.242514140053</v>
          </cell>
          <cell r="AG102">
            <v>4869.453838030975</v>
          </cell>
          <cell r="AH102">
            <v>19147.929908876984</v>
          </cell>
          <cell r="AI102">
            <v>1846.886</v>
          </cell>
          <cell r="AJ102">
            <v>47472.847717237208</v>
          </cell>
          <cell r="AK102">
            <v>6921.3129908846167</v>
          </cell>
          <cell r="AL102">
            <v>6942.682015141856</v>
          </cell>
          <cell r="AM102">
            <v>9102.345044216303</v>
          </cell>
          <cell r="AN102">
            <v>2713.0297230984302</v>
          </cell>
          <cell r="AO102">
            <v>15906</v>
          </cell>
          <cell r="AP102">
            <v>190428.36751591487</v>
          </cell>
          <cell r="AQ102">
            <v>502639</v>
          </cell>
          <cell r="AR102">
            <v>944</v>
          </cell>
          <cell r="AS102">
            <v>355600</v>
          </cell>
          <cell r="AT102">
            <v>68090</v>
          </cell>
          <cell r="AU102">
            <v>14789</v>
          </cell>
          <cell r="AV102">
            <v>4793</v>
          </cell>
          <cell r="AW102">
            <v>14497</v>
          </cell>
          <cell r="AX102">
            <v>525</v>
          </cell>
          <cell r="AY102">
            <v>5063</v>
          </cell>
          <cell r="AZ102">
            <v>13718</v>
          </cell>
          <cell r="BC102">
            <v>2170121.8452557828</v>
          </cell>
        </row>
        <row r="103">
          <cell r="B103">
            <v>41940</v>
          </cell>
          <cell r="C103">
            <v>42265</v>
          </cell>
          <cell r="D103">
            <v>7216</v>
          </cell>
          <cell r="E103">
            <v>24579</v>
          </cell>
          <cell r="F103">
            <v>6761</v>
          </cell>
          <cell r="G103">
            <v>8288</v>
          </cell>
          <cell r="H103">
            <v>3695</v>
          </cell>
          <cell r="I103">
            <v>3576</v>
          </cell>
          <cell r="J103">
            <v>66871</v>
          </cell>
          <cell r="K103">
            <v>6793</v>
          </cell>
          <cell r="L103">
            <v>2971</v>
          </cell>
          <cell r="M103">
            <v>8434</v>
          </cell>
          <cell r="N103">
            <v>6242</v>
          </cell>
          <cell r="O103">
            <v>4155</v>
          </cell>
          <cell r="P103">
            <v>46868</v>
          </cell>
          <cell r="Q103">
            <v>4346</v>
          </cell>
          <cell r="R103">
            <v>6415</v>
          </cell>
          <cell r="U103">
            <v>8985</v>
          </cell>
          <cell r="W103">
            <v>15069</v>
          </cell>
          <cell r="X103">
            <v>179636</v>
          </cell>
          <cell r="Z103">
            <v>60916</v>
          </cell>
          <cell r="AA103">
            <v>6732</v>
          </cell>
          <cell r="AB103">
            <v>1562</v>
          </cell>
          <cell r="AC103">
            <v>11136</v>
          </cell>
          <cell r="AD103">
            <v>127859</v>
          </cell>
          <cell r="AE103">
            <v>13092.536</v>
          </cell>
          <cell r="AF103">
            <v>39815.41445945028</v>
          </cell>
          <cell r="AG103">
            <v>4947.2217216408462</v>
          </cell>
          <cell r="AH103">
            <v>19479.553238920798</v>
          </cell>
          <cell r="AI103">
            <v>1877.3647700000001</v>
          </cell>
          <cell r="AJ103">
            <v>48281.331935830924</v>
          </cell>
          <cell r="AK103">
            <v>7043.7260616277408</v>
          </cell>
          <cell r="AL103">
            <v>7065.4730268741441</v>
          </cell>
          <cell r="AM103">
            <v>9286.0719699254751</v>
          </cell>
          <cell r="AN103">
            <v>2761.0134365729155</v>
          </cell>
          <cell r="AO103">
            <v>16158</v>
          </cell>
          <cell r="AP103">
            <v>192524.80377504893</v>
          </cell>
          <cell r="AQ103">
            <v>505292</v>
          </cell>
          <cell r="AR103">
            <v>966</v>
          </cell>
          <cell r="AS103">
            <v>360600</v>
          </cell>
          <cell r="AT103">
            <v>69238</v>
          </cell>
          <cell r="AU103">
            <v>15020</v>
          </cell>
          <cell r="AV103">
            <v>4890</v>
          </cell>
          <cell r="AW103">
            <v>14843</v>
          </cell>
          <cell r="AX103">
            <v>572</v>
          </cell>
          <cell r="AY103">
            <v>5179</v>
          </cell>
          <cell r="AZ103">
            <v>14045</v>
          </cell>
          <cell r="BC103">
            <v>2191696.1917672995</v>
          </cell>
        </row>
        <row r="104">
          <cell r="B104">
            <v>41910</v>
          </cell>
          <cell r="C104">
            <v>42592</v>
          </cell>
          <cell r="D104">
            <v>7305</v>
          </cell>
          <cell r="E104">
            <v>24810</v>
          </cell>
          <cell r="F104">
            <v>6758</v>
          </cell>
          <cell r="G104">
            <v>8315</v>
          </cell>
          <cell r="H104">
            <v>3722</v>
          </cell>
          <cell r="I104">
            <v>3601</v>
          </cell>
          <cell r="J104">
            <v>67349</v>
          </cell>
          <cell r="K104">
            <v>6886</v>
          </cell>
          <cell r="L104">
            <v>2967</v>
          </cell>
          <cell r="M104">
            <v>8516</v>
          </cell>
          <cell r="N104">
            <v>6259</v>
          </cell>
          <cell r="O104">
            <v>4168</v>
          </cell>
          <cell r="P104">
            <v>47081</v>
          </cell>
          <cell r="Q104">
            <v>4366</v>
          </cell>
          <cell r="R104">
            <v>6469</v>
          </cell>
          <cell r="U104">
            <v>9046</v>
          </cell>
          <cell r="W104">
            <v>15256</v>
          </cell>
          <cell r="X104">
            <v>181502</v>
          </cell>
          <cell r="Z104">
            <v>61523</v>
          </cell>
          <cell r="AA104">
            <v>6783</v>
          </cell>
          <cell r="AB104">
            <v>1573</v>
          </cell>
          <cell r="AC104">
            <v>11243</v>
          </cell>
          <cell r="AD104">
            <v>128681</v>
          </cell>
          <cell r="AE104">
            <v>13298.008</v>
          </cell>
          <cell r="AF104">
            <v>40411.375248493059</v>
          </cell>
          <cell r="AG104">
            <v>5026.2316015653596</v>
          </cell>
          <cell r="AH104">
            <v>19816.919959166727</v>
          </cell>
          <cell r="AI104">
            <v>1908.3465200000001</v>
          </cell>
          <cell r="AJ104">
            <v>49045.736368804857</v>
          </cell>
          <cell r="AK104">
            <v>7168.3041782094933</v>
          </cell>
          <cell r="AL104">
            <v>7190.4357688584259</v>
          </cell>
          <cell r="AM104">
            <v>9473.5073447284321</v>
          </cell>
          <cell r="AN104">
            <v>2809.8458089246701</v>
          </cell>
          <cell r="AO104">
            <v>16434</v>
          </cell>
          <cell r="AP104">
            <v>194621.25620547569</v>
          </cell>
          <cell r="AQ104">
            <v>507959</v>
          </cell>
          <cell r="AR104">
            <v>988</v>
          </cell>
          <cell r="AS104">
            <v>365700</v>
          </cell>
          <cell r="AT104">
            <v>70171</v>
          </cell>
          <cell r="AU104">
            <v>15139</v>
          </cell>
          <cell r="AV104">
            <v>4993</v>
          </cell>
          <cell r="AW104">
            <v>15199</v>
          </cell>
          <cell r="AX104">
            <v>603</v>
          </cell>
          <cell r="AY104">
            <v>5297</v>
          </cell>
          <cell r="AZ104">
            <v>14379</v>
          </cell>
          <cell r="BC104">
            <v>2213687.2747849645</v>
          </cell>
        </row>
        <row r="105">
          <cell r="B105">
            <v>41930</v>
          </cell>
          <cell r="C105">
            <v>42908</v>
          </cell>
          <cell r="D105">
            <v>7396</v>
          </cell>
          <cell r="E105">
            <v>25043</v>
          </cell>
          <cell r="F105">
            <v>6755</v>
          </cell>
          <cell r="G105">
            <v>8346</v>
          </cell>
          <cell r="H105">
            <v>3749</v>
          </cell>
          <cell r="I105">
            <v>3626</v>
          </cell>
          <cell r="J105">
            <v>67831</v>
          </cell>
          <cell r="K105">
            <v>6973</v>
          </cell>
          <cell r="L105">
            <v>2948</v>
          </cell>
          <cell r="M105">
            <v>8599</v>
          </cell>
          <cell r="N105">
            <v>6276</v>
          </cell>
          <cell r="O105">
            <v>4180</v>
          </cell>
          <cell r="P105">
            <v>47289</v>
          </cell>
          <cell r="Q105">
            <v>4386</v>
          </cell>
          <cell r="R105">
            <v>6514</v>
          </cell>
          <cell r="U105">
            <v>9107</v>
          </cell>
          <cell r="W105">
            <v>15434</v>
          </cell>
          <cell r="X105">
            <v>184626</v>
          </cell>
          <cell r="Z105">
            <v>62110</v>
          </cell>
          <cell r="AA105">
            <v>6841</v>
          </cell>
          <cell r="AB105">
            <v>1587</v>
          </cell>
          <cell r="AC105">
            <v>11341</v>
          </cell>
          <cell r="AD105">
            <v>129464</v>
          </cell>
          <cell r="AE105">
            <v>13506.705</v>
          </cell>
          <cell r="AF105">
            <v>41016.256433490482</v>
          </cell>
          <cell r="AG105">
            <v>5106.5033131758028</v>
          </cell>
          <cell r="AH105">
            <v>20160.129539489244</v>
          </cell>
          <cell r="AI105">
            <v>1930.9194509085007</v>
          </cell>
          <cell r="AJ105">
            <v>49906.360093870855</v>
          </cell>
          <cell r="AK105">
            <v>7295.0856324842889</v>
          </cell>
          <cell r="AL105">
            <v>7317.6086511722833</v>
          </cell>
          <cell r="AM105">
            <v>9664.7260220775388</v>
          </cell>
          <cell r="AN105">
            <v>2859.5418498692366</v>
          </cell>
          <cell r="AO105">
            <v>16725</v>
          </cell>
          <cell r="AP105">
            <v>196727.06589281914</v>
          </cell>
          <cell r="AQ105">
            <v>510640</v>
          </cell>
          <cell r="AR105">
            <v>1282</v>
          </cell>
          <cell r="AS105">
            <v>370900</v>
          </cell>
          <cell r="AT105">
            <v>71278</v>
          </cell>
          <cell r="AU105">
            <v>15260</v>
          </cell>
          <cell r="AV105">
            <v>5099</v>
          </cell>
          <cell r="AW105">
            <v>15563</v>
          </cell>
          <cell r="AX105">
            <v>651</v>
          </cell>
          <cell r="AY105">
            <v>5432</v>
          </cell>
          <cell r="AZ105">
            <v>14721</v>
          </cell>
          <cell r="BC105">
            <v>2237697.016893032</v>
          </cell>
        </row>
        <row r="106">
          <cell r="B106">
            <v>41960</v>
          </cell>
          <cell r="C106">
            <v>43228</v>
          </cell>
          <cell r="D106">
            <v>7488</v>
          </cell>
          <cell r="E106">
            <v>25279</v>
          </cell>
          <cell r="F106">
            <v>6753</v>
          </cell>
          <cell r="G106">
            <v>8374</v>
          </cell>
          <cell r="H106">
            <v>3777</v>
          </cell>
          <cell r="I106">
            <v>3656</v>
          </cell>
          <cell r="J106">
            <v>68558</v>
          </cell>
          <cell r="K106">
            <v>7061</v>
          </cell>
          <cell r="L106">
            <v>2937</v>
          </cell>
          <cell r="M106">
            <v>8685</v>
          </cell>
          <cell r="N106">
            <v>6297</v>
          </cell>
          <cell r="O106">
            <v>4192</v>
          </cell>
          <cell r="P106">
            <v>47494</v>
          </cell>
          <cell r="Q106">
            <v>4407</v>
          </cell>
          <cell r="R106">
            <v>6564</v>
          </cell>
          <cell r="U106">
            <v>9167</v>
          </cell>
          <cell r="W106">
            <v>15601</v>
          </cell>
          <cell r="X106">
            <v>188498</v>
          </cell>
          <cell r="Z106">
            <v>62789</v>
          </cell>
          <cell r="AA106">
            <v>6904</v>
          </cell>
          <cell r="AB106">
            <v>1604</v>
          </cell>
          <cell r="AC106">
            <v>11452</v>
          </cell>
          <cell r="AD106">
            <v>130476</v>
          </cell>
          <cell r="AE106">
            <v>13718.677</v>
          </cell>
          <cell r="AF106">
            <v>41630.191535750404</v>
          </cell>
          <cell r="AG106">
            <v>5188.0570086253638</v>
          </cell>
          <cell r="AH106">
            <v>20509.283172483309</v>
          </cell>
          <cell r="AI106">
            <v>1953.7593863701281</v>
          </cell>
          <cell r="AJ106">
            <v>50791.398827631863</v>
          </cell>
          <cell r="AK106">
            <v>7424.1093935513791</v>
          </cell>
          <cell r="AL106">
            <v>7447.0307632290815</v>
          </cell>
          <cell r="AM106">
            <v>9859.8043663099434</v>
          </cell>
          <cell r="AN106">
            <v>2910.1168345899059</v>
          </cell>
          <cell r="AO106">
            <v>17016</v>
          </cell>
          <cell r="AP106">
            <v>198857.57885371987</v>
          </cell>
          <cell r="AQ106">
            <v>513336</v>
          </cell>
          <cell r="AR106">
            <v>1479</v>
          </cell>
          <cell r="AS106">
            <v>376100</v>
          </cell>
          <cell r="AT106">
            <v>71879</v>
          </cell>
          <cell r="AU106">
            <v>15381</v>
          </cell>
          <cell r="AV106">
            <v>5207</v>
          </cell>
          <cell r="AW106">
            <v>15934</v>
          </cell>
          <cell r="AX106">
            <v>710</v>
          </cell>
          <cell r="AY106">
            <v>5552</v>
          </cell>
          <cell r="AZ106">
            <v>14980</v>
          </cell>
          <cell r="BC106">
            <v>2262574.4076482193</v>
          </cell>
        </row>
        <row r="107">
          <cell r="B107">
            <v>41900</v>
          </cell>
          <cell r="C107">
            <v>43610</v>
          </cell>
          <cell r="D107">
            <v>7581</v>
          </cell>
          <cell r="E107">
            <v>25517</v>
          </cell>
          <cell r="F107">
            <v>6653</v>
          </cell>
          <cell r="G107">
            <v>8392</v>
          </cell>
          <cell r="H107">
            <v>3805</v>
          </cell>
          <cell r="I107">
            <v>3686</v>
          </cell>
          <cell r="J107">
            <v>69286</v>
          </cell>
          <cell r="K107">
            <v>7156</v>
          </cell>
          <cell r="L107">
            <v>2934</v>
          </cell>
          <cell r="M107">
            <v>8782</v>
          </cell>
          <cell r="N107">
            <v>6326</v>
          </cell>
          <cell r="O107">
            <v>4206</v>
          </cell>
          <cell r="P107">
            <v>47991</v>
          </cell>
          <cell r="Q107">
            <v>4430</v>
          </cell>
          <cell r="R107">
            <v>6614</v>
          </cell>
          <cell r="U107">
            <v>9227</v>
          </cell>
          <cell r="W107">
            <v>15751</v>
          </cell>
          <cell r="X107">
            <v>192379</v>
          </cell>
          <cell r="Z107">
            <v>63423</v>
          </cell>
          <cell r="AA107">
            <v>6971</v>
          </cell>
          <cell r="AB107">
            <v>1627</v>
          </cell>
          <cell r="AC107">
            <v>11570</v>
          </cell>
          <cell r="AD107">
            <v>131539</v>
          </cell>
          <cell r="AE107">
            <v>13933.975</v>
          </cell>
          <cell r="AF107">
            <v>42253.316075139926</v>
          </cell>
          <cell r="AG107">
            <v>5270.9131619083146</v>
          </cell>
          <cell r="AH107">
            <v>20864.483803300187</v>
          </cell>
          <cell r="AI107">
            <v>1976.8694846558221</v>
          </cell>
          <cell r="AJ107">
            <v>51720.568819301181</v>
          </cell>
          <cell r="AK107">
            <v>7555.4151197328702</v>
          </cell>
          <cell r="AL107">
            <v>7578.7418857929597</v>
          </cell>
          <cell r="AM107">
            <v>10058.820283144149</v>
          </cell>
          <cell r="AN107">
            <v>2961.5863084328844</v>
          </cell>
          <cell r="AO107">
            <v>17517</v>
          </cell>
          <cell r="AP107">
            <v>200803.14610842901</v>
          </cell>
          <cell r="AQ107">
            <v>516046</v>
          </cell>
          <cell r="AR107">
            <v>1750</v>
          </cell>
          <cell r="AS107">
            <v>381400</v>
          </cell>
          <cell r="AT107">
            <v>72364</v>
          </cell>
          <cell r="AU107">
            <v>15504</v>
          </cell>
          <cell r="AV107">
            <v>5317</v>
          </cell>
          <cell r="AW107">
            <v>16275</v>
          </cell>
          <cell r="AX107">
            <v>728</v>
          </cell>
          <cell r="AY107">
            <v>5680</v>
          </cell>
          <cell r="AZ107">
            <v>15244</v>
          </cell>
          <cell r="BC107">
            <v>2287866.5963021652</v>
          </cell>
        </row>
        <row r="108">
          <cell r="B108">
            <v>41000</v>
          </cell>
          <cell r="C108">
            <v>44119</v>
          </cell>
          <cell r="D108">
            <v>7675</v>
          </cell>
          <cell r="E108">
            <v>25757</v>
          </cell>
          <cell r="F108">
            <v>6705</v>
          </cell>
          <cell r="G108">
            <v>8346</v>
          </cell>
          <cell r="H108">
            <v>3832</v>
          </cell>
          <cell r="I108">
            <v>3698</v>
          </cell>
          <cell r="J108">
            <v>69835</v>
          </cell>
          <cell r="K108">
            <v>7280</v>
          </cell>
          <cell r="L108">
            <v>2958</v>
          </cell>
          <cell r="M108">
            <v>8879</v>
          </cell>
          <cell r="N108">
            <v>6356</v>
          </cell>
          <cell r="O108">
            <v>4226</v>
          </cell>
          <cell r="P108">
            <v>48226</v>
          </cell>
          <cell r="Q108">
            <v>4454</v>
          </cell>
          <cell r="R108">
            <v>6666</v>
          </cell>
          <cell r="U108">
            <v>9287</v>
          </cell>
          <cell r="W108">
            <v>15907</v>
          </cell>
          <cell r="X108">
            <v>195970</v>
          </cell>
          <cell r="Z108">
            <v>62122</v>
          </cell>
          <cell r="AA108">
            <v>7042</v>
          </cell>
          <cell r="AB108">
            <v>1636</v>
          </cell>
          <cell r="AC108">
            <v>11688</v>
          </cell>
          <cell r="AD108">
            <v>132637</v>
          </cell>
          <cell r="AE108">
            <v>14152.653</v>
          </cell>
          <cell r="AF108">
            <v>42885.767599999999</v>
          </cell>
          <cell r="AG108">
            <v>5355.0925740000002</v>
          </cell>
          <cell r="AH108">
            <v>21225.836159999999</v>
          </cell>
          <cell r="AI108">
            <v>2000.2529413941893</v>
          </cell>
          <cell r="AJ108">
            <v>52664.620785647669</v>
          </cell>
          <cell r="AK108">
            <v>7689.043170763588</v>
          </cell>
          <cell r="AL108">
            <v>7712.7825032063456</v>
          </cell>
          <cell r="AM108">
            <v>10261.853250792146</v>
          </cell>
          <cell r="AN108">
            <v>3013.9660916855028</v>
          </cell>
          <cell r="AO108">
            <v>17821</v>
          </cell>
          <cell r="AP108">
            <v>202971.12375449188</v>
          </cell>
          <cell r="AQ108">
            <v>518770</v>
          </cell>
          <cell r="AR108">
            <v>1786</v>
          </cell>
          <cell r="AS108">
            <v>386800</v>
          </cell>
          <cell r="AT108">
            <v>72967</v>
          </cell>
          <cell r="AU108">
            <v>15627</v>
          </cell>
          <cell r="AV108">
            <v>5434</v>
          </cell>
          <cell r="AW108">
            <v>16585</v>
          </cell>
          <cell r="AX108">
            <v>751</v>
          </cell>
          <cell r="AY108">
            <v>5837</v>
          </cell>
          <cell r="AZ108">
            <v>15513</v>
          </cell>
          <cell r="BC108">
            <v>2309981.109048727</v>
          </cell>
        </row>
        <row r="109">
          <cell r="B109">
            <v>39600</v>
          </cell>
          <cell r="C109">
            <v>44562</v>
          </cell>
          <cell r="D109">
            <v>7757</v>
          </cell>
          <cell r="E109">
            <v>25979</v>
          </cell>
          <cell r="F109">
            <v>6745</v>
          </cell>
          <cell r="G109">
            <v>8276</v>
          </cell>
          <cell r="H109">
            <v>3863</v>
          </cell>
          <cell r="I109">
            <v>3702</v>
          </cell>
          <cell r="J109">
            <v>70244</v>
          </cell>
          <cell r="K109">
            <v>7362</v>
          </cell>
          <cell r="L109">
            <v>2993</v>
          </cell>
          <cell r="M109">
            <v>8966</v>
          </cell>
          <cell r="N109">
            <v>6389</v>
          </cell>
          <cell r="O109">
            <v>4254</v>
          </cell>
          <cell r="P109">
            <v>48216</v>
          </cell>
          <cell r="Q109">
            <v>4475</v>
          </cell>
          <cell r="R109">
            <v>6715</v>
          </cell>
          <cell r="U109">
            <v>9344</v>
          </cell>
          <cell r="W109">
            <v>15774</v>
          </cell>
          <cell r="X109">
            <v>195970</v>
          </cell>
          <cell r="Z109">
            <v>60555.666666666672</v>
          </cell>
          <cell r="AA109">
            <v>7111</v>
          </cell>
          <cell r="AB109">
            <v>1629</v>
          </cell>
          <cell r="AC109">
            <v>11818</v>
          </cell>
          <cell r="AD109">
            <v>133922</v>
          </cell>
          <cell r="AE109">
            <v>14373.251</v>
          </cell>
          <cell r="AF109">
            <v>43887.287730914752</v>
          </cell>
          <cell r="AG109">
            <v>5429.8645980875472</v>
          </cell>
          <cell r="AH109">
            <v>21810.596795796253</v>
          </cell>
          <cell r="AI109">
            <v>2023.9129900134608</v>
          </cell>
          <cell r="AJ109">
            <v>53657.655498393615</v>
          </cell>
          <cell r="AK109">
            <v>7804.5532706873209</v>
          </cell>
          <cell r="AL109">
            <v>7828.6492317250431</v>
          </cell>
          <cell r="AM109">
            <v>10458.782032362236</v>
          </cell>
          <cell r="AN109">
            <v>3059.2439652369358</v>
          </cell>
          <cell r="AO109">
            <v>18011</v>
          </cell>
          <cell r="AP109">
            <v>206068.28573369159</v>
          </cell>
          <cell r="AQ109">
            <v>521508</v>
          </cell>
          <cell r="AR109">
            <v>1639</v>
          </cell>
          <cell r="AS109">
            <v>391700</v>
          </cell>
          <cell r="AT109">
            <v>74005</v>
          </cell>
          <cell r="AU109">
            <v>15859</v>
          </cell>
          <cell r="AV109">
            <v>5554</v>
          </cell>
          <cell r="AW109">
            <v>16902</v>
          </cell>
          <cell r="AX109">
            <v>769</v>
          </cell>
          <cell r="AY109">
            <v>6002</v>
          </cell>
          <cell r="AZ109">
            <v>15787</v>
          </cell>
          <cell r="BC109">
            <v>2328085.6973551665</v>
          </cell>
        </row>
        <row r="110">
          <cell r="B110">
            <v>39400</v>
          </cell>
          <cell r="C110">
            <v>44885</v>
          </cell>
          <cell r="D110">
            <v>7826</v>
          </cell>
          <cell r="E110">
            <v>26182</v>
          </cell>
          <cell r="F110">
            <v>6783</v>
          </cell>
          <cell r="G110">
            <v>8247</v>
          </cell>
          <cell r="H110">
            <v>3903</v>
          </cell>
          <cell r="I110">
            <v>3708</v>
          </cell>
          <cell r="J110">
            <v>70834</v>
          </cell>
          <cell r="K110">
            <v>7339</v>
          </cell>
          <cell r="L110">
            <v>2963</v>
          </cell>
          <cell r="M110">
            <v>9042</v>
          </cell>
          <cell r="N110">
            <v>6432</v>
          </cell>
          <cell r="O110">
            <v>4286</v>
          </cell>
          <cell r="P110">
            <v>48400</v>
          </cell>
          <cell r="Q110">
            <v>4499</v>
          </cell>
          <cell r="R110">
            <v>6771</v>
          </cell>
          <cell r="U110">
            <v>9396</v>
          </cell>
          <cell r="W110">
            <v>15839</v>
          </cell>
          <cell r="X110">
            <v>191556</v>
          </cell>
          <cell r="Z110">
            <v>59533.333333333336</v>
          </cell>
          <cell r="AA110">
            <v>7173</v>
          </cell>
          <cell r="AB110">
            <v>1639</v>
          </cell>
          <cell r="AC110">
            <v>11969</v>
          </cell>
          <cell r="AD110">
            <v>135386</v>
          </cell>
          <cell r="AE110">
            <v>14597.287</v>
          </cell>
          <cell r="AF110">
            <v>44912.196566958519</v>
          </cell>
          <cell r="AG110">
            <v>5505.6806481202839</v>
          </cell>
          <cell r="AH110">
            <v>22411.467279920707</v>
          </cell>
          <cell r="AI110">
            <v>2047.8529021885172</v>
          </cell>
          <cell r="AJ110">
            <v>54682.403153992607</v>
          </cell>
          <cell r="AK110">
            <v>7921.798642853395</v>
          </cell>
          <cell r="AL110">
            <v>7946.256590006351</v>
          </cell>
          <cell r="AM110">
            <v>10659.489950513494</v>
          </cell>
          <cell r="AN110">
            <v>3105.2020341757675</v>
          </cell>
          <cell r="AO110">
            <v>18203</v>
          </cell>
          <cell r="AP110">
            <v>209212.39384224141</v>
          </cell>
          <cell r="AQ110">
            <v>524261</v>
          </cell>
          <cell r="AR110">
            <v>1621.2</v>
          </cell>
          <cell r="AS110">
            <v>396300</v>
          </cell>
          <cell r="AT110">
            <v>75029</v>
          </cell>
          <cell r="AU110">
            <v>16094</v>
          </cell>
          <cell r="AV110">
            <v>5592</v>
          </cell>
          <cell r="AW110">
            <v>17169</v>
          </cell>
          <cell r="AX110">
            <v>797.16666666666663</v>
          </cell>
          <cell r="AY110">
            <v>6174</v>
          </cell>
          <cell r="AZ110">
            <v>16060</v>
          </cell>
          <cell r="BC110">
            <v>2343532.3011774286</v>
          </cell>
        </row>
        <row r="111">
          <cell r="B111">
            <v>39000</v>
          </cell>
          <cell r="C111">
            <v>45119</v>
          </cell>
          <cell r="D111">
            <v>7896</v>
          </cell>
          <cell r="E111">
            <v>26387</v>
          </cell>
          <cell r="F111">
            <v>6808</v>
          </cell>
          <cell r="G111">
            <v>8242</v>
          </cell>
          <cell r="H111">
            <v>3949</v>
          </cell>
          <cell r="I111">
            <v>3721</v>
          </cell>
          <cell r="J111">
            <v>70411</v>
          </cell>
          <cell r="K111">
            <v>7297</v>
          </cell>
          <cell r="L111">
            <v>2946</v>
          </cell>
          <cell r="M111">
            <v>9103</v>
          </cell>
          <cell r="N111">
            <v>6490</v>
          </cell>
          <cell r="O111">
            <v>4323</v>
          </cell>
          <cell r="P111">
            <v>48789</v>
          </cell>
          <cell r="Q111">
            <v>4527</v>
          </cell>
          <cell r="R111">
            <v>6828</v>
          </cell>
          <cell r="U111">
            <v>9442</v>
          </cell>
          <cell r="W111">
            <v>15840</v>
          </cell>
          <cell r="X111">
            <v>187142</v>
          </cell>
          <cell r="Z111">
            <v>58487</v>
          </cell>
          <cell r="AA111">
            <v>7236</v>
          </cell>
          <cell r="AB111">
            <v>1633</v>
          </cell>
          <cell r="AC111">
            <v>12115</v>
          </cell>
          <cell r="AD111">
            <v>137272</v>
          </cell>
          <cell r="AE111">
            <v>14824.815000000001</v>
          </cell>
          <cell r="AF111">
            <v>45961.040309361517</v>
          </cell>
          <cell r="AG111">
            <v>5582.5553016114927</v>
          </cell>
          <cell r="AH111">
            <v>23028.891430231935</v>
          </cell>
          <cell r="AI111">
            <v>2072.0759882933789</v>
          </cell>
          <cell r="AJ111">
            <v>55691.79475780698</v>
          </cell>
          <cell r="AK111">
            <v>8040.8053557160574</v>
          </cell>
          <cell r="AL111">
            <v>8065.6307269888766</v>
          </cell>
          <cell r="AM111">
            <v>10864.049528282862</v>
          </cell>
          <cell r="AN111">
            <v>3151.8505168653778</v>
          </cell>
          <cell r="AO111">
            <v>18396</v>
          </cell>
          <cell r="AP111">
            <v>212405.42523984637</v>
          </cell>
          <cell r="AQ111">
            <v>527028</v>
          </cell>
          <cell r="AR111">
            <v>1603.4</v>
          </cell>
          <cell r="AS111">
            <v>400900</v>
          </cell>
          <cell r="AT111">
            <v>76005</v>
          </cell>
          <cell r="AU111">
            <v>16332</v>
          </cell>
          <cell r="AV111">
            <v>5630</v>
          </cell>
          <cell r="AW111">
            <v>17552</v>
          </cell>
          <cell r="AX111">
            <v>825.33333333333326</v>
          </cell>
          <cell r="AY111">
            <v>6325</v>
          </cell>
          <cell r="AZ111">
            <v>16462</v>
          </cell>
          <cell r="BC111">
            <v>2358486.7763888277</v>
          </cell>
        </row>
        <row r="112">
          <cell r="B112">
            <v>38900</v>
          </cell>
          <cell r="C112">
            <v>45235</v>
          </cell>
          <cell r="D112">
            <v>7967</v>
          </cell>
          <cell r="E112">
            <v>26594</v>
          </cell>
          <cell r="F112">
            <v>6834</v>
          </cell>
          <cell r="G112">
            <v>8291</v>
          </cell>
          <cell r="H112">
            <v>3998</v>
          </cell>
          <cell r="I112">
            <v>3735</v>
          </cell>
          <cell r="J112">
            <v>69865</v>
          </cell>
          <cell r="K112">
            <v>7284</v>
          </cell>
          <cell r="L112">
            <v>2944</v>
          </cell>
          <cell r="M112">
            <v>9175</v>
          </cell>
          <cell r="N112">
            <v>6560</v>
          </cell>
          <cell r="O112">
            <v>4364</v>
          </cell>
          <cell r="P112">
            <v>49016</v>
          </cell>
          <cell r="Q112">
            <v>4560</v>
          </cell>
          <cell r="R112">
            <v>6885</v>
          </cell>
          <cell r="U112">
            <v>9497</v>
          </cell>
          <cell r="W112">
            <v>15946</v>
          </cell>
          <cell r="X112">
            <v>182728</v>
          </cell>
          <cell r="Z112">
            <v>57640.666666666672</v>
          </cell>
          <cell r="AA112">
            <v>7309</v>
          </cell>
          <cell r="AB112">
            <v>1654</v>
          </cell>
          <cell r="AC112">
            <v>12268</v>
          </cell>
          <cell r="AD112">
            <v>138937</v>
          </cell>
          <cell r="AE112">
            <v>15055.89</v>
          </cell>
          <cell r="AF112">
            <v>47034.377914903416</v>
          </cell>
          <cell r="AG112">
            <v>5660.5033396171857</v>
          </cell>
          <cell r="AH112">
            <v>23663.325291537371</v>
          </cell>
          <cell r="AI112">
            <v>2096.5855978588879</v>
          </cell>
          <cell r="AJ112">
            <v>56736.573870339475</v>
          </cell>
          <cell r="AK112">
            <v>8161.5998693478241</v>
          </cell>
          <cell r="AL112">
            <v>8186.7981844385804</v>
          </cell>
          <cell r="AM112">
            <v>11072.534680451326</v>
          </cell>
          <cell r="AN112">
            <v>3199.1997851764363</v>
          </cell>
          <cell r="AO112">
            <v>18592</v>
          </cell>
          <cell r="AP112">
            <v>215646.37758374366</v>
          </cell>
          <cell r="AQ112">
            <v>529810</v>
          </cell>
          <cell r="AR112">
            <v>1585.6000000000001</v>
          </cell>
          <cell r="AS112">
            <v>405600</v>
          </cell>
          <cell r="AT112">
            <v>77178</v>
          </cell>
          <cell r="AU112">
            <v>16574</v>
          </cell>
          <cell r="AV112">
            <v>5668</v>
          </cell>
          <cell r="AW112">
            <v>17887</v>
          </cell>
          <cell r="AX112">
            <v>853.49999999999989</v>
          </cell>
          <cell r="AY112">
            <v>6266</v>
          </cell>
          <cell r="AZ112">
            <v>16868</v>
          </cell>
          <cell r="BC112">
            <v>2373117.6743369917</v>
          </cell>
        </row>
        <row r="113">
          <cell r="B113">
            <v>39700</v>
          </cell>
          <cell r="C113">
            <v>45344</v>
          </cell>
          <cell r="D113">
            <v>8038</v>
          </cell>
          <cell r="E113">
            <v>26802</v>
          </cell>
          <cell r="F113">
            <v>6799</v>
          </cell>
          <cell r="G113">
            <v>8339</v>
          </cell>
          <cell r="H113">
            <v>4045</v>
          </cell>
          <cell r="I113">
            <v>3758</v>
          </cell>
          <cell r="J113">
            <v>67000</v>
          </cell>
          <cell r="K113">
            <v>7322</v>
          </cell>
          <cell r="L113">
            <v>2952</v>
          </cell>
          <cell r="M113">
            <v>9262</v>
          </cell>
          <cell r="N113">
            <v>6635</v>
          </cell>
          <cell r="O113">
            <v>4412</v>
          </cell>
          <cell r="P113">
            <v>49182</v>
          </cell>
          <cell r="Q113">
            <v>4596</v>
          </cell>
          <cell r="R113">
            <v>6942</v>
          </cell>
          <cell r="U113">
            <v>9024</v>
          </cell>
          <cell r="W113">
            <v>15929</v>
          </cell>
          <cell r="X113">
            <v>178314</v>
          </cell>
          <cell r="Z113">
            <v>56188.333333333343</v>
          </cell>
          <cell r="AA113">
            <v>7389</v>
          </cell>
          <cell r="AB113">
            <v>1688</v>
          </cell>
          <cell r="AC113">
            <v>12404</v>
          </cell>
          <cell r="AD113">
            <v>140474</v>
          </cell>
          <cell r="AE113">
            <v>15290.566000000001</v>
          </cell>
          <cell r="AF113">
            <v>48132.781393796213</v>
          </cell>
          <cell r="AG113">
            <v>5739.5397495781353</v>
          </cell>
          <cell r="AH113">
            <v>24315.237472439312</v>
          </cell>
          <cell r="AI113">
            <v>2121.3851200359227</v>
          </cell>
          <cell r="AJ113">
            <v>57806.531897208632</v>
          </cell>
          <cell r="AK113">
            <v>8284.2090413226342</v>
          </cell>
          <cell r="AL113">
            <v>8309.7859028501098</v>
          </cell>
          <cell r="AM113">
            <v>11285.020740252025</v>
          </cell>
          <cell r="AN113">
            <v>3247.2603667929957</v>
          </cell>
          <cell r="AO113">
            <v>18790</v>
          </cell>
          <cell r="AP113">
            <v>218937.26948380252</v>
          </cell>
          <cell r="AQ113">
            <v>532607</v>
          </cell>
          <cell r="AR113">
            <v>1567.8000000000002</v>
          </cell>
          <cell r="AS113">
            <v>410400</v>
          </cell>
          <cell r="AT113">
            <v>76224</v>
          </cell>
          <cell r="AU113">
            <v>17917</v>
          </cell>
          <cell r="AV113">
            <v>5707</v>
          </cell>
          <cell r="AW113">
            <v>18228</v>
          </cell>
          <cell r="AX113">
            <v>881.66666666666652</v>
          </cell>
          <cell r="AY113">
            <v>6140</v>
          </cell>
          <cell r="AZ113">
            <v>17284</v>
          </cell>
          <cell r="BC113">
            <v>2384064.5389177795</v>
          </cell>
        </row>
        <row r="114">
          <cell r="B114">
            <v>40290</v>
          </cell>
          <cell r="C114">
            <v>45540</v>
          </cell>
          <cell r="D114">
            <v>8110</v>
          </cell>
          <cell r="E114">
            <v>27012</v>
          </cell>
          <cell r="F114">
            <v>7000</v>
          </cell>
          <cell r="G114">
            <v>8367</v>
          </cell>
          <cell r="H114">
            <v>4101</v>
          </cell>
          <cell r="I114">
            <v>3806</v>
          </cell>
          <cell r="J114">
            <v>64678</v>
          </cell>
          <cell r="K114">
            <v>7418</v>
          </cell>
          <cell r="L114">
            <v>2957</v>
          </cell>
          <cell r="M114">
            <v>9424</v>
          </cell>
          <cell r="N114">
            <v>6719</v>
          </cell>
          <cell r="O114">
            <v>4467</v>
          </cell>
          <cell r="P114">
            <v>49217</v>
          </cell>
          <cell r="Q114">
            <v>4637</v>
          </cell>
          <cell r="R114">
            <v>7000</v>
          </cell>
          <cell r="U114">
            <v>9042</v>
          </cell>
          <cell r="W114">
            <v>15971</v>
          </cell>
          <cell r="X114">
            <v>173900</v>
          </cell>
          <cell r="Z114">
            <v>54000</v>
          </cell>
          <cell r="AA114">
            <v>7474</v>
          </cell>
          <cell r="AB114">
            <v>1759</v>
          </cell>
          <cell r="AC114">
            <v>12634</v>
          </cell>
          <cell r="AD114">
            <v>141940</v>
          </cell>
          <cell r="AE114">
            <v>15645.642</v>
          </cell>
          <cell r="AF114">
            <v>49256.836114523794</v>
          </cell>
          <cell r="AG114">
            <v>5819.6797282015732</v>
          </cell>
          <cell r="AH114">
            <v>24985.109491460895</v>
          </cell>
          <cell r="AI114">
            <v>2146.4779840640408</v>
          </cell>
          <cell r="AJ114">
            <v>58938.535801919825</v>
          </cell>
          <cell r="AK114">
            <v>8408.6601326873915</v>
          </cell>
          <cell r="AL114">
            <v>8434.6212274367645</v>
          </cell>
          <cell r="AM114">
            <v>11501.584486590873</v>
          </cell>
          <cell r="AN114">
            <v>3296.0429475532219</v>
          </cell>
          <cell r="AO114">
            <v>19235</v>
          </cell>
          <cell r="AP114">
            <v>222034.14096842261</v>
          </cell>
          <cell r="AQ114">
            <v>535418</v>
          </cell>
          <cell r="AR114">
            <v>1550</v>
          </cell>
          <cell r="AS114">
            <v>415200</v>
          </cell>
          <cell r="AT114">
            <v>77199</v>
          </cell>
          <cell r="AU114">
            <v>19369</v>
          </cell>
          <cell r="AV114">
            <v>5746</v>
          </cell>
          <cell r="AW114">
            <v>18775</v>
          </cell>
          <cell r="AX114">
            <v>909.83333333333314</v>
          </cell>
          <cell r="AY114">
            <v>6014</v>
          </cell>
          <cell r="AZ114">
            <v>17710</v>
          </cell>
          <cell r="BC114">
            <v>2398787.0802332815</v>
          </cell>
        </row>
        <row r="115">
          <cell r="B115">
            <v>40680</v>
          </cell>
          <cell r="C115">
            <v>45910</v>
          </cell>
          <cell r="D115">
            <v>8183</v>
          </cell>
          <cell r="E115">
            <v>27223</v>
          </cell>
          <cell r="F115">
            <v>6971</v>
          </cell>
          <cell r="G115">
            <v>8450</v>
          </cell>
          <cell r="H115">
            <v>4146</v>
          </cell>
          <cell r="I115">
            <v>3859</v>
          </cell>
          <cell r="J115">
            <v>66094</v>
          </cell>
          <cell r="K115">
            <v>7529</v>
          </cell>
          <cell r="L115">
            <v>2974</v>
          </cell>
          <cell r="M115">
            <v>9630</v>
          </cell>
          <cell r="N115">
            <v>6803</v>
          </cell>
          <cell r="O115">
            <v>4524</v>
          </cell>
          <cell r="P115">
            <v>49519</v>
          </cell>
          <cell r="Q115">
            <v>4679</v>
          </cell>
          <cell r="R115">
            <v>7064</v>
          </cell>
          <cell r="U115">
            <v>9079</v>
          </cell>
          <cell r="W115">
            <v>15849</v>
          </cell>
          <cell r="X115">
            <v>174000</v>
          </cell>
          <cell r="Z115">
            <v>52669</v>
          </cell>
          <cell r="AA115">
            <v>7578</v>
          </cell>
          <cell r="AB115">
            <v>1797</v>
          </cell>
          <cell r="AC115">
            <v>12901</v>
          </cell>
          <cell r="AD115">
            <v>144688</v>
          </cell>
          <cell r="AE115">
            <v>16008.963</v>
          </cell>
          <cell r="AF115">
            <v>50407.141115800361</v>
          </cell>
          <cell r="AG115">
            <v>5900.9386843831398</v>
          </cell>
          <cell r="AH115">
            <v>25673.436132707593</v>
          </cell>
          <cell r="AI115">
            <v>2171.867659745621</v>
          </cell>
          <cell r="AJ115">
            <v>60075.189113794906</v>
          </cell>
          <cell r="AK115">
            <v>8534.9808140232162</v>
          </cell>
          <cell r="AL115">
            <v>8561.3319142104629</v>
          </cell>
          <cell r="AM115">
            <v>11722.304171789543</v>
          </cell>
          <cell r="AN115">
            <v>3345.5583738253035</v>
          </cell>
          <cell r="AO115">
            <v>19690</v>
          </cell>
          <cell r="AP115">
            <v>225175.05396150719</v>
          </cell>
          <cell r="AQ115">
            <v>538244</v>
          </cell>
          <cell r="AR115">
            <v>1750</v>
          </cell>
          <cell r="AS115">
            <v>346000</v>
          </cell>
          <cell r="AT115">
            <v>78119</v>
          </cell>
          <cell r="AU115">
            <v>19886</v>
          </cell>
          <cell r="AV115">
            <v>5786</v>
          </cell>
          <cell r="AW115">
            <v>19338</v>
          </cell>
          <cell r="AX115">
            <v>938</v>
          </cell>
          <cell r="AY115">
            <v>6419</v>
          </cell>
          <cell r="AZ115">
            <v>18148</v>
          </cell>
          <cell r="BC115">
            <v>2419208.480089338</v>
          </cell>
        </row>
        <row r="116">
          <cell r="B116">
            <v>41110</v>
          </cell>
          <cell r="C116">
            <v>46210</v>
          </cell>
          <cell r="D116">
            <v>8256</v>
          </cell>
          <cell r="E116">
            <v>27437</v>
          </cell>
          <cell r="F116">
            <v>6956</v>
          </cell>
          <cell r="G116">
            <v>8557</v>
          </cell>
          <cell r="H116">
            <v>4190</v>
          </cell>
          <cell r="I116">
            <v>3912</v>
          </cell>
          <cell r="J116">
            <v>67295</v>
          </cell>
          <cell r="K116">
            <v>7749</v>
          </cell>
          <cell r="L116">
            <v>2985</v>
          </cell>
          <cell r="M116">
            <v>9800</v>
          </cell>
          <cell r="N116">
            <v>6883</v>
          </cell>
          <cell r="O116">
            <v>4582</v>
          </cell>
          <cell r="P116">
            <v>50014</v>
          </cell>
          <cell r="Q116">
            <v>4720</v>
          </cell>
          <cell r="R116">
            <v>7130</v>
          </cell>
          <cell r="U116">
            <v>9158</v>
          </cell>
          <cell r="W116">
            <v>15893</v>
          </cell>
          <cell r="X116">
            <v>175100</v>
          </cell>
          <cell r="Z116">
            <v>53328</v>
          </cell>
          <cell r="AA116">
            <v>7715</v>
          </cell>
          <cell r="AB116">
            <v>1833</v>
          </cell>
          <cell r="AC116">
            <v>13180</v>
          </cell>
          <cell r="AD116">
            <v>147203</v>
          </cell>
          <cell r="AE116">
            <v>16380.721</v>
          </cell>
          <cell r="AF116">
            <v>51584.309425814121</v>
          </cell>
          <cell r="AG116">
            <v>5983.332242169623</v>
          </cell>
          <cell r="AH116">
            <v>26380.725811327095</v>
          </cell>
          <cell r="AI116">
            <v>2197.5576579257463</v>
          </cell>
          <cell r="AJ116">
            <v>61230.011070292785</v>
          </cell>
          <cell r="AK116">
            <v>8663.1991715977456</v>
          </cell>
          <cell r="AL116">
            <v>8689.9461361530502</v>
          </cell>
          <cell r="AM116">
            <v>11947.259549860875</v>
          </cell>
          <cell r="AN116">
            <v>3395.8176549190362</v>
          </cell>
          <cell r="AO116">
            <v>20156</v>
          </cell>
          <cell r="AP116">
            <v>228360.09277079653</v>
          </cell>
          <cell r="AQ116">
            <v>541085</v>
          </cell>
          <cell r="AR116">
            <v>1800</v>
          </cell>
          <cell r="AS116">
            <v>350000</v>
          </cell>
          <cell r="AT116">
            <v>80155</v>
          </cell>
          <cell r="AU116">
            <v>20027</v>
          </cell>
          <cell r="AV116">
            <v>5922</v>
          </cell>
          <cell r="AW116">
            <v>19918</v>
          </cell>
          <cell r="AX116">
            <v>961</v>
          </cell>
          <cell r="AY116">
            <v>6724</v>
          </cell>
          <cell r="AZ116">
            <v>18569</v>
          </cell>
          <cell r="BC116">
            <v>2452987.593655528</v>
          </cell>
        </row>
        <row r="117">
          <cell r="B117">
            <v>41480</v>
          </cell>
          <cell r="C117">
            <v>46552</v>
          </cell>
          <cell r="D117">
            <v>8329</v>
          </cell>
          <cell r="E117">
            <v>27651</v>
          </cell>
          <cell r="F117">
            <v>6943</v>
          </cell>
          <cell r="G117">
            <v>8614</v>
          </cell>
          <cell r="H117">
            <v>4230</v>
          </cell>
          <cell r="I117">
            <v>3963</v>
          </cell>
          <cell r="J117">
            <v>67991</v>
          </cell>
          <cell r="K117">
            <v>7856</v>
          </cell>
          <cell r="L117">
            <v>2981</v>
          </cell>
          <cell r="M117">
            <v>9956</v>
          </cell>
          <cell r="N117">
            <v>6955</v>
          </cell>
          <cell r="O117">
            <v>4640</v>
          </cell>
          <cell r="P117">
            <v>50312</v>
          </cell>
          <cell r="Q117">
            <v>4758</v>
          </cell>
          <cell r="R117">
            <v>7195</v>
          </cell>
          <cell r="U117">
            <v>9250</v>
          </cell>
          <cell r="W117">
            <v>16084</v>
          </cell>
          <cell r="X117">
            <v>177500</v>
          </cell>
          <cell r="Z117">
            <v>53998</v>
          </cell>
          <cell r="AA117">
            <v>7919</v>
          </cell>
          <cell r="AB117">
            <v>1871</v>
          </cell>
          <cell r="AC117">
            <v>13469</v>
          </cell>
          <cell r="AD117">
            <v>149770</v>
          </cell>
          <cell r="AE117">
            <v>16761.112000000001</v>
          </cell>
          <cell r="AF117">
            <v>52788.968388926362</v>
          </cell>
          <cell r="AG117">
            <v>6066.8762437630685</v>
          </cell>
          <cell r="AH117">
            <v>27107.500949037298</v>
          </cell>
          <cell r="AI117">
            <v>2223.5515309775774</v>
          </cell>
          <cell r="AJ117">
            <v>62392.451622201181</v>
          </cell>
          <cell r="AK117">
            <v>8793.3437136098673</v>
          </cell>
          <cell r="AL117">
            <v>8820.4924894802916</v>
          </cell>
          <cell r="AM117">
            <v>12176.531905326894</v>
          </cell>
          <cell r="AN117">
            <v>3446.8319655336468</v>
          </cell>
          <cell r="AO117">
            <v>20634</v>
          </cell>
          <cell r="AP117">
            <v>231589.36458785291</v>
          </cell>
          <cell r="AQ117">
            <v>543941</v>
          </cell>
          <cell r="AR117">
            <v>1857</v>
          </cell>
          <cell r="AS117">
            <v>355000</v>
          </cell>
          <cell r="AT117">
            <v>81971</v>
          </cell>
          <cell r="AU117">
            <v>20208</v>
          </cell>
          <cell r="AV117">
            <v>6061</v>
          </cell>
          <cell r="AW117">
            <v>20516</v>
          </cell>
          <cell r="AX117">
            <v>979</v>
          </cell>
          <cell r="AY117">
            <v>7302</v>
          </cell>
          <cell r="AZ117">
            <v>19000</v>
          </cell>
          <cell r="BC117">
            <v>2488972.625434686</v>
          </cell>
        </row>
        <row r="118">
          <cell r="B118">
            <v>42518</v>
          </cell>
          <cell r="C118">
            <v>46914</v>
          </cell>
          <cell r="D118">
            <v>8442.75</v>
          </cell>
          <cell r="E118">
            <v>28062.963</v>
          </cell>
          <cell r="F118">
            <v>6935.1</v>
          </cell>
          <cell r="G118">
            <v>8934.9560000000001</v>
          </cell>
          <cell r="H118">
            <v>4271</v>
          </cell>
          <cell r="I118">
            <v>4008.9</v>
          </cell>
          <cell r="J118">
            <v>69346</v>
          </cell>
          <cell r="K118">
            <v>7566.0280000000002</v>
          </cell>
          <cell r="L118">
            <v>2963.018</v>
          </cell>
          <cell r="M118">
            <v>10113.527</v>
          </cell>
          <cell r="N118">
            <v>7014</v>
          </cell>
          <cell r="O118">
            <v>4694</v>
          </cell>
          <cell r="P118">
            <v>50127</v>
          </cell>
          <cell r="Q118">
            <v>4498.3219999999856</v>
          </cell>
          <cell r="R118">
            <v>7250.5</v>
          </cell>
          <cell r="S118">
            <v>3837.297</v>
          </cell>
          <cell r="T118">
            <v>3515.6019999999999</v>
          </cell>
          <cell r="U118">
            <v>9338</v>
          </cell>
          <cell r="V118">
            <v>2336.4319999999998</v>
          </cell>
          <cell r="W118">
            <v>16311</v>
          </cell>
          <cell r="X118">
            <v>179570.837</v>
          </cell>
          <cell r="Y118">
            <v>36774.853999999999</v>
          </cell>
          <cell r="Z118">
            <v>54737.255000000005</v>
          </cell>
          <cell r="AA118">
            <v>8267.3369999999995</v>
          </cell>
          <cell r="AB118">
            <v>1908.31</v>
          </cell>
          <cell r="AC118">
            <v>14011.422</v>
          </cell>
          <cell r="AD118">
            <v>152271</v>
          </cell>
          <cell r="AE118">
            <v>17150.335999999999</v>
          </cell>
          <cell r="AF118">
            <v>53975</v>
          </cell>
          <cell r="AG118">
            <v>6082</v>
          </cell>
          <cell r="AH118">
            <v>27741</v>
          </cell>
          <cell r="AI118">
            <v>2239</v>
          </cell>
          <cell r="AJ118">
            <v>63084.538312459175</v>
          </cell>
          <cell r="AK118">
            <v>8925.4433765282465</v>
          </cell>
          <cell r="AL118">
            <v>8953.0000000000164</v>
          </cell>
          <cell r="AM118">
            <v>12410.204082589846</v>
          </cell>
          <cell r="AN118">
            <v>3498.6126482423874</v>
          </cell>
          <cell r="AO118">
            <v>21121.638999999999</v>
          </cell>
          <cell r="AP118">
            <v>239453.83300000001</v>
          </cell>
          <cell r="AQ118">
            <v>546815</v>
          </cell>
          <cell r="AR118">
            <v>2237</v>
          </cell>
          <cell r="AS118">
            <v>359000</v>
          </cell>
          <cell r="AT118">
            <v>83805</v>
          </cell>
          <cell r="AU118">
            <v>20845.771000000001</v>
          </cell>
          <cell r="AV118">
            <v>6433.799</v>
          </cell>
          <cell r="AW118">
            <v>21131.263999999999</v>
          </cell>
          <cell r="AX118">
            <v>1022.1</v>
          </cell>
          <cell r="AY118">
            <v>7456</v>
          </cell>
          <cell r="AZ118">
            <v>20041.628000000001</v>
          </cell>
          <cell r="BC118">
            <v>2576867.9653545623</v>
          </cell>
        </row>
        <row r="119">
          <cell r="B119">
            <v>42862</v>
          </cell>
          <cell r="C119">
            <v>47295</v>
          </cell>
          <cell r="D119">
            <v>8490.25</v>
          </cell>
          <cell r="E119">
            <v>28298.01</v>
          </cell>
          <cell r="F119">
            <v>6935.451</v>
          </cell>
          <cell r="G119">
            <v>8975.8109999999997</v>
          </cell>
          <cell r="H119">
            <v>4303.62</v>
          </cell>
          <cell r="I119">
            <v>4047.3</v>
          </cell>
          <cell r="J119">
            <v>69785</v>
          </cell>
          <cell r="K119">
            <v>7646.402</v>
          </cell>
          <cell r="L119">
            <v>2959.3110000000001</v>
          </cell>
          <cell r="M119">
            <v>10264.311</v>
          </cell>
          <cell r="N119">
            <v>7070</v>
          </cell>
          <cell r="O119">
            <v>4749</v>
          </cell>
          <cell r="P119">
            <v>50290</v>
          </cell>
          <cell r="Q119">
            <v>4542.4340000000657</v>
          </cell>
          <cell r="R119">
            <v>7258.2</v>
          </cell>
          <cell r="S119">
            <v>3859.83</v>
          </cell>
          <cell r="T119">
            <v>3579.4169999999999</v>
          </cell>
          <cell r="U119">
            <v>9423</v>
          </cell>
          <cell r="V119">
            <v>2422.0940000000001</v>
          </cell>
          <cell r="W119">
            <v>16464</v>
          </cell>
          <cell r="X119">
            <v>182677.43800000002</v>
          </cell>
          <cell r="Y119">
            <v>37435.785000000003</v>
          </cell>
          <cell r="Z119">
            <v>55567.303</v>
          </cell>
          <cell r="AA119">
            <v>8510.6</v>
          </cell>
          <cell r="AB119">
            <v>1947.3889999999999</v>
          </cell>
          <cell r="AC119">
            <v>14330.674999999999</v>
          </cell>
          <cell r="AD119">
            <v>154878</v>
          </cell>
          <cell r="AE119">
            <v>17517.342000000001</v>
          </cell>
          <cell r="AF119">
            <v>55733</v>
          </cell>
          <cell r="AG119">
            <v>6198</v>
          </cell>
          <cell r="AH119">
            <v>28541</v>
          </cell>
          <cell r="AI119">
            <v>2260</v>
          </cell>
          <cell r="AJ119">
            <v>64706.372000000003</v>
          </cell>
          <cell r="AK119">
            <v>9095.8817800154393</v>
          </cell>
          <cell r="AL119">
            <v>9189.9840557970419</v>
          </cell>
          <cell r="AM119">
            <v>12729.788016463266</v>
          </cell>
          <cell r="AN119">
            <v>3564.9037681921786</v>
          </cell>
          <cell r="AO119">
            <v>21669.333999999999</v>
          </cell>
          <cell r="AP119">
            <v>244622.72099999993</v>
          </cell>
          <cell r="AQ119">
            <v>557480</v>
          </cell>
          <cell r="AR119">
            <v>2015.3</v>
          </cell>
          <cell r="AS119">
            <v>365000</v>
          </cell>
          <cell r="AT119">
            <v>85163.847999999998</v>
          </cell>
          <cell r="AU119">
            <v>20876.188999999998</v>
          </cell>
          <cell r="AV119">
            <v>6581.8389999999999</v>
          </cell>
          <cell r="AW119">
            <v>21775.167000000001</v>
          </cell>
          <cell r="AX119">
            <v>1068.0999999999999</v>
          </cell>
          <cell r="AY119">
            <v>7771</v>
          </cell>
          <cell r="AZ119">
            <v>20653.333999999999</v>
          </cell>
          <cell r="BC119">
            <v>2630606.6251951284</v>
          </cell>
        </row>
        <row r="120">
          <cell r="B120">
            <v>43184</v>
          </cell>
          <cell r="C120">
            <v>47540</v>
          </cell>
          <cell r="D120">
            <v>8526.0499999999993</v>
          </cell>
          <cell r="E120">
            <v>28549.87</v>
          </cell>
          <cell r="F120">
            <v>6927.7719999999999</v>
          </cell>
          <cell r="G120">
            <v>9029.6680000000015</v>
          </cell>
          <cell r="H120">
            <v>4334</v>
          </cell>
          <cell r="I120">
            <v>4090.5</v>
          </cell>
          <cell r="J120">
            <v>70164</v>
          </cell>
          <cell r="K120">
            <v>7733.25</v>
          </cell>
          <cell r="L120">
            <v>2952.1559999999999</v>
          </cell>
          <cell r="M120">
            <v>10381.987999999999</v>
          </cell>
          <cell r="N120">
            <v>7125</v>
          </cell>
          <cell r="O120">
            <v>4815</v>
          </cell>
          <cell r="P120">
            <v>50430</v>
          </cell>
          <cell r="Q120">
            <v>4587.3180000000284</v>
          </cell>
          <cell r="R120">
            <v>7274.9</v>
          </cell>
          <cell r="S120">
            <v>3882.2289999999998</v>
          </cell>
          <cell r="T120">
            <v>3628.3470000000002</v>
          </cell>
          <cell r="U120">
            <v>9504</v>
          </cell>
          <cell r="V120">
            <v>2466.7399999999998</v>
          </cell>
          <cell r="W120">
            <v>16630</v>
          </cell>
          <cell r="X120">
            <v>185855.87</v>
          </cell>
          <cell r="Y120">
            <v>38006.18</v>
          </cell>
          <cell r="Z120">
            <v>56404.906999999999</v>
          </cell>
          <cell r="AA120">
            <v>8691.2119999999995</v>
          </cell>
          <cell r="AB120">
            <v>1994.7940000000001</v>
          </cell>
          <cell r="AC120">
            <v>14785.584000000001</v>
          </cell>
          <cell r="AD120">
            <v>157553</v>
          </cell>
          <cell r="AE120">
            <v>17876.955999999998</v>
          </cell>
          <cell r="AF120">
            <v>57485</v>
          </cell>
          <cell r="AG120">
            <v>6326</v>
          </cell>
          <cell r="AH120">
            <v>29397</v>
          </cell>
          <cell r="AI120">
            <v>2285</v>
          </cell>
          <cell r="AJ120">
            <v>66346.209000000003</v>
          </cell>
          <cell r="AK120">
            <v>9269.5748396757517</v>
          </cell>
          <cell r="AL120">
            <v>9433.2410304706445</v>
          </cell>
          <cell r="AM120">
            <v>13057.601782022799</v>
          </cell>
          <cell r="AN120">
            <v>3632.4509610560158</v>
          </cell>
          <cell r="AO120">
            <v>22235.677</v>
          </cell>
          <cell r="AP120">
            <v>249912.59</v>
          </cell>
          <cell r="AQ120">
            <v>568910</v>
          </cell>
          <cell r="AR120">
            <v>2125.9</v>
          </cell>
          <cell r="AS120">
            <v>372000</v>
          </cell>
          <cell r="AT120">
            <v>86459.024999999994</v>
          </cell>
          <cell r="AU120">
            <v>20947.571</v>
          </cell>
          <cell r="AV120">
            <v>6748.3779999999997</v>
          </cell>
          <cell r="AW120">
            <v>22438.690999999999</v>
          </cell>
          <cell r="AX120">
            <v>1127</v>
          </cell>
          <cell r="AY120">
            <v>8031</v>
          </cell>
          <cell r="AZ120">
            <v>21289.401999999998</v>
          </cell>
          <cell r="BC120">
            <v>2677817.2647081856</v>
          </cell>
        </row>
        <row r="121">
          <cell r="B121">
            <v>43495</v>
          </cell>
          <cell r="C121">
            <v>47792.1</v>
          </cell>
          <cell r="D121">
            <v>8578.9500000000007</v>
          </cell>
          <cell r="E121">
            <v>28804.128000000001</v>
          </cell>
          <cell r="F121">
            <v>6932.4830000000002</v>
          </cell>
          <cell r="G121">
            <v>9078.9740000000002</v>
          </cell>
          <cell r="H121">
            <v>4369.28</v>
          </cell>
          <cell r="I121">
            <v>4139.3999999999996</v>
          </cell>
          <cell r="J121">
            <v>70566</v>
          </cell>
          <cell r="K121">
            <v>7817.0950000000003</v>
          </cell>
          <cell r="L121">
            <v>2947.3110000000001</v>
          </cell>
          <cell r="M121">
            <v>10493.183999999999</v>
          </cell>
          <cell r="N121">
            <v>7171</v>
          </cell>
          <cell r="O121">
            <v>4878</v>
          </cell>
          <cell r="P121">
            <v>50593</v>
          </cell>
          <cell r="Q121">
            <v>4633.4890000000596</v>
          </cell>
          <cell r="R121">
            <v>7346.1</v>
          </cell>
          <cell r="S121">
            <v>3906.4749999999999</v>
          </cell>
          <cell r="T121">
            <v>3687.4360000000001</v>
          </cell>
          <cell r="U121">
            <v>9595</v>
          </cell>
          <cell r="V121">
            <v>2505.5039999999999</v>
          </cell>
          <cell r="W121">
            <v>16847</v>
          </cell>
          <cell r="X121">
            <v>188960.538</v>
          </cell>
          <cell r="Y121">
            <v>38541.349000000002</v>
          </cell>
          <cell r="Z121">
            <v>57292.495999999999</v>
          </cell>
          <cell r="AA121">
            <v>8857.9240000000009</v>
          </cell>
          <cell r="AB121">
            <v>2047.3910000000001</v>
          </cell>
          <cell r="AC121">
            <v>15183.375</v>
          </cell>
          <cell r="AD121">
            <v>160184</v>
          </cell>
          <cell r="AE121">
            <v>18230.815999999999</v>
          </cell>
          <cell r="AF121">
            <v>59250</v>
          </cell>
          <cell r="AG121">
            <v>6464</v>
          </cell>
          <cell r="AH121">
            <v>30304</v>
          </cell>
          <cell r="AI121">
            <v>2313</v>
          </cell>
          <cell r="AJ121">
            <v>68018.338000000003</v>
          </cell>
          <cell r="AK121">
            <v>9446.5847057440405</v>
          </cell>
          <cell r="AL121">
            <v>9682.9369668843428</v>
          </cell>
          <cell r="AM121">
            <v>13393.857311479056</v>
          </cell>
          <cell r="AN121">
            <v>3701.2780266907521</v>
          </cell>
          <cell r="AO121">
            <v>22830.516</v>
          </cell>
          <cell r="AP121">
            <v>255258.83100000006</v>
          </cell>
          <cell r="AQ121">
            <v>581390</v>
          </cell>
          <cell r="AR121">
            <v>2242.1999999999998</v>
          </cell>
          <cell r="AS121">
            <v>379000</v>
          </cell>
          <cell r="AT121">
            <v>87655.163</v>
          </cell>
          <cell r="AU121">
            <v>21060.464</v>
          </cell>
          <cell r="AV121">
            <v>6928.942</v>
          </cell>
          <cell r="AW121">
            <v>23122.432000000001</v>
          </cell>
          <cell r="AX121">
            <v>1191.8</v>
          </cell>
          <cell r="AY121">
            <v>8326</v>
          </cell>
          <cell r="AZ121">
            <v>21964.157999999999</v>
          </cell>
          <cell r="BC121">
            <v>2726700.5453436798</v>
          </cell>
        </row>
        <row r="122">
          <cell r="B122">
            <v>43822</v>
          </cell>
          <cell r="C122">
            <v>48122.6</v>
          </cell>
          <cell r="D122">
            <v>8632.1</v>
          </cell>
          <cell r="E122">
            <v>29060.413</v>
          </cell>
          <cell r="F122">
            <v>6940.2089999999998</v>
          </cell>
          <cell r="G122">
            <v>9122.3189999999995</v>
          </cell>
          <cell r="H122">
            <v>4406</v>
          </cell>
          <cell r="I122">
            <v>4186.8999999999996</v>
          </cell>
          <cell r="J122">
            <v>70945</v>
          </cell>
          <cell r="K122">
            <v>7893.4120000000003</v>
          </cell>
          <cell r="L122">
            <v>2936.7689999999998</v>
          </cell>
          <cell r="M122">
            <v>10615.38</v>
          </cell>
          <cell r="N122">
            <v>7213</v>
          </cell>
          <cell r="O122">
            <v>4929</v>
          </cell>
          <cell r="P122">
            <v>50765</v>
          </cell>
          <cell r="Q122">
            <v>4682.3629999999539</v>
          </cell>
          <cell r="R122">
            <v>7423.3</v>
          </cell>
          <cell r="S122">
            <v>3929.5909999999999</v>
          </cell>
          <cell r="T122">
            <v>3759.86</v>
          </cell>
          <cell r="U122">
            <v>9706</v>
          </cell>
          <cell r="V122">
            <v>2565.9090000000001</v>
          </cell>
          <cell r="W122">
            <v>17040</v>
          </cell>
          <cell r="X122">
            <v>192171.24600000001</v>
          </cell>
          <cell r="Y122">
            <v>38993.798000000003</v>
          </cell>
          <cell r="Z122">
            <v>58171.224000000002</v>
          </cell>
          <cell r="AA122">
            <v>9064.0169999999998</v>
          </cell>
          <cell r="AB122">
            <v>2092.779</v>
          </cell>
          <cell r="AC122">
            <v>15636.245000000001</v>
          </cell>
          <cell r="AD122">
            <v>163026</v>
          </cell>
          <cell r="AE122">
            <v>18580.559000000001</v>
          </cell>
          <cell r="AF122">
            <v>61046</v>
          </cell>
          <cell r="AG122">
            <v>6611</v>
          </cell>
          <cell r="AH122">
            <v>31258</v>
          </cell>
          <cell r="AI122">
            <v>2342</v>
          </cell>
          <cell r="AJ122">
            <v>69794.493000000002</v>
          </cell>
          <cell r="AK122">
            <v>9626.9747152630771</v>
          </cell>
          <cell r="AL122">
            <v>9939.2423030218597</v>
          </cell>
          <cell r="AM122">
            <v>13738.771994658746</v>
          </cell>
          <cell r="AN122">
            <v>3771.4092159088973</v>
          </cell>
          <cell r="AO122">
            <v>23463.816999999999</v>
          </cell>
          <cell r="AP122">
            <v>261022.06499999997</v>
          </cell>
          <cell r="AQ122">
            <v>595310</v>
          </cell>
          <cell r="AR122">
            <v>2364.9</v>
          </cell>
          <cell r="AS122">
            <v>386000</v>
          </cell>
          <cell r="AT122">
            <v>88753.892000000007</v>
          </cell>
          <cell r="AU122">
            <v>21258.835999999999</v>
          </cell>
          <cell r="AV122">
            <v>7117.5640000000003</v>
          </cell>
          <cell r="AW122">
            <v>23827.008999999998</v>
          </cell>
          <cell r="AX122">
            <v>1248.2</v>
          </cell>
          <cell r="AY122">
            <v>8635</v>
          </cell>
          <cell r="AZ122">
            <v>22684.973999999998</v>
          </cell>
          <cell r="BC122">
            <v>2778646.9454149939</v>
          </cell>
        </row>
        <row r="123">
          <cell r="B123">
            <v>44218</v>
          </cell>
          <cell r="C123">
            <v>48476.7</v>
          </cell>
          <cell r="D123">
            <v>8692.6</v>
          </cell>
          <cell r="E123">
            <v>29318.744999999999</v>
          </cell>
          <cell r="F123">
            <v>6946.8850000000002</v>
          </cell>
          <cell r="G123">
            <v>9173.2520000000004</v>
          </cell>
          <cell r="H123">
            <v>4439</v>
          </cell>
          <cell r="I123">
            <v>4234.8999999999996</v>
          </cell>
          <cell r="J123">
            <v>71350</v>
          </cell>
          <cell r="K123">
            <v>7965.5379999999996</v>
          </cell>
          <cell r="L123">
            <v>2916.1329999999998</v>
          </cell>
          <cell r="M123">
            <v>10750.842000000001</v>
          </cell>
          <cell r="N123">
            <v>7262</v>
          </cell>
          <cell r="O123">
            <v>4980</v>
          </cell>
          <cell r="P123">
            <v>50946</v>
          </cell>
          <cell r="Q123">
            <v>4722.7559999999939</v>
          </cell>
          <cell r="R123">
            <v>7499.4</v>
          </cell>
          <cell r="S123">
            <v>3955.5259999999998</v>
          </cell>
          <cell r="T123">
            <v>3827.154</v>
          </cell>
          <cell r="U123">
            <v>9825</v>
          </cell>
          <cell r="V123">
            <v>2622.424</v>
          </cell>
          <cell r="W123">
            <v>17325</v>
          </cell>
          <cell r="X123">
            <v>195612.67300000004</v>
          </cell>
          <cell r="Y123">
            <v>39368.099000000002</v>
          </cell>
          <cell r="Z123">
            <v>59069.122000000003</v>
          </cell>
          <cell r="AA123">
            <v>9277.0869999999995</v>
          </cell>
          <cell r="AB123">
            <v>2136.1680000000001</v>
          </cell>
          <cell r="AC123">
            <v>16050.356</v>
          </cell>
          <cell r="AD123">
            <v>165931</v>
          </cell>
          <cell r="AE123">
            <v>18927.821</v>
          </cell>
          <cell r="AF123">
            <v>62893</v>
          </cell>
          <cell r="AG123">
            <v>6764</v>
          </cell>
          <cell r="AH123">
            <v>32253</v>
          </cell>
          <cell r="AI123">
            <v>2372</v>
          </cell>
          <cell r="AJ123">
            <v>71666.02</v>
          </cell>
          <cell r="AK123">
            <v>9810.809414746569</v>
          </cell>
          <cell r="AL123">
            <v>10202.33198832505</v>
          </cell>
          <cell r="AM123">
            <v>14092.568819547605</v>
          </cell>
          <cell r="AN123">
            <v>3842.8692390232491</v>
          </cell>
          <cell r="AO123">
            <v>24144.571</v>
          </cell>
          <cell r="AP123">
            <v>266989.59999999992</v>
          </cell>
          <cell r="AQ123">
            <v>608655</v>
          </cell>
          <cell r="AR123">
            <v>2490.4</v>
          </cell>
          <cell r="AS123">
            <v>393000</v>
          </cell>
          <cell r="AT123">
            <v>89815.06</v>
          </cell>
          <cell r="AU123">
            <v>21551.833999999999</v>
          </cell>
          <cell r="AV123">
            <v>7311.72</v>
          </cell>
          <cell r="AW123">
            <v>24553.055</v>
          </cell>
          <cell r="AX123">
            <v>1305.5</v>
          </cell>
          <cell r="AY123">
            <v>8992</v>
          </cell>
          <cell r="AZ123">
            <v>23451.315999999999</v>
          </cell>
          <cell r="BC123">
            <v>2831519.6326848269</v>
          </cell>
        </row>
        <row r="124">
          <cell r="B124">
            <v>44657</v>
          </cell>
          <cell r="C124">
            <v>48788.5</v>
          </cell>
          <cell r="D124">
            <v>8756</v>
          </cell>
          <cell r="E124">
            <v>29579.142</v>
          </cell>
          <cell r="F124">
            <v>6952.3590000000004</v>
          </cell>
          <cell r="G124">
            <v>9230.4599999999991</v>
          </cell>
          <cell r="H124">
            <v>4466.4709999999995</v>
          </cell>
          <cell r="I124">
            <v>4281.7</v>
          </cell>
          <cell r="J124">
            <v>70943</v>
          </cell>
          <cell r="K124">
            <v>8031.0129999999999</v>
          </cell>
          <cell r="L124">
            <v>2895.2530000000002</v>
          </cell>
          <cell r="M124">
            <v>10889.351000000001</v>
          </cell>
          <cell r="N124">
            <v>7315</v>
          </cell>
          <cell r="O124">
            <v>5045</v>
          </cell>
          <cell r="P124">
            <v>51184</v>
          </cell>
          <cell r="Q124">
            <v>4766.5009999999902</v>
          </cell>
          <cell r="R124">
            <v>7575.8</v>
          </cell>
          <cell r="S124">
            <v>3973.442</v>
          </cell>
          <cell r="T124">
            <v>3887.4960000000001</v>
          </cell>
          <cell r="U124">
            <v>9911</v>
          </cell>
          <cell r="V124">
            <v>2682.1680000000001</v>
          </cell>
          <cell r="W124">
            <v>17583</v>
          </cell>
          <cell r="X124">
            <v>199102.595</v>
          </cell>
          <cell r="Y124">
            <v>39940.18</v>
          </cell>
          <cell r="Z124">
            <v>59915.132000000005</v>
          </cell>
          <cell r="AA124">
            <v>9500.6059999999998</v>
          </cell>
          <cell r="AB124">
            <v>2178.2890000000002</v>
          </cell>
          <cell r="AC124">
            <v>16445.087</v>
          </cell>
          <cell r="AD124">
            <v>168903</v>
          </cell>
          <cell r="AE124">
            <v>19271.510999999999</v>
          </cell>
          <cell r="AF124">
            <v>64777</v>
          </cell>
          <cell r="AG124">
            <v>6925</v>
          </cell>
          <cell r="AH124">
            <v>33292</v>
          </cell>
          <cell r="AI124">
            <v>2403</v>
          </cell>
          <cell r="AJ124">
            <v>73555.108999999997</v>
          </cell>
          <cell r="AK124">
            <v>9998.1545832749871</v>
          </cell>
          <cell r="AL124">
            <v>10472.385603111265</v>
          </cell>
          <cell r="AM124">
            <v>14455.47651645254</v>
          </cell>
          <cell r="AN124">
            <v>3915.6832745534271</v>
          </cell>
          <cell r="AO124">
            <v>24877.395</v>
          </cell>
          <cell r="AP124">
            <v>273225.6050000001</v>
          </cell>
          <cell r="AQ124">
            <v>621465</v>
          </cell>
          <cell r="AR124">
            <v>2614.6</v>
          </cell>
          <cell r="AS124">
            <v>401000</v>
          </cell>
          <cell r="AT124">
            <v>90766.210999999996</v>
          </cell>
          <cell r="AU124">
            <v>22031.227999999999</v>
          </cell>
          <cell r="AV124">
            <v>7519.6629999999996</v>
          </cell>
          <cell r="AW124">
            <v>25301.225999999999</v>
          </cell>
          <cell r="AX124">
            <v>1371.6</v>
          </cell>
          <cell r="AY124">
            <v>9341</v>
          </cell>
          <cell r="AZ124">
            <v>24244.474999999999</v>
          </cell>
          <cell r="BC124">
            <v>2885845.5416588951</v>
          </cell>
        </row>
        <row r="125">
          <cell r="B125">
            <v>45152</v>
          </cell>
          <cell r="C125">
            <v>49053.599999999999</v>
          </cell>
          <cell r="D125">
            <v>8817.65</v>
          </cell>
          <cell r="E125">
            <v>29841.614000000001</v>
          </cell>
          <cell r="F125">
            <v>6965.86</v>
          </cell>
          <cell r="G125">
            <v>9297.5640000000003</v>
          </cell>
          <cell r="H125">
            <v>4487.8310000000001</v>
          </cell>
          <cell r="I125">
            <v>4324</v>
          </cell>
          <cell r="J125">
            <v>71475</v>
          </cell>
          <cell r="K125">
            <v>8096.2179999999998</v>
          </cell>
          <cell r="L125">
            <v>2878.22</v>
          </cell>
          <cell r="M125">
            <v>11026.383</v>
          </cell>
          <cell r="N125">
            <v>7364</v>
          </cell>
          <cell r="O125">
            <v>5126</v>
          </cell>
          <cell r="P125">
            <v>51430</v>
          </cell>
          <cell r="Q125">
            <v>4819.8289999999688</v>
          </cell>
          <cell r="R125">
            <v>7651.2539999999999</v>
          </cell>
          <cell r="S125">
            <v>3991.2420000000002</v>
          </cell>
          <cell r="T125">
            <v>3936.8229999999999</v>
          </cell>
          <cell r="U125">
            <v>9839</v>
          </cell>
          <cell r="V125">
            <v>2758.94</v>
          </cell>
          <cell r="W125">
            <v>17829.327000000001</v>
          </cell>
          <cell r="X125">
            <v>202604.16500000004</v>
          </cell>
          <cell r="Y125">
            <v>40655.779000000002</v>
          </cell>
          <cell r="Z125">
            <v>60729.007999999994</v>
          </cell>
          <cell r="AA125">
            <v>9712.5689999999995</v>
          </cell>
          <cell r="AB125">
            <v>2229.4070000000002</v>
          </cell>
          <cell r="AC125">
            <v>17010.153999999999</v>
          </cell>
          <cell r="AD125">
            <v>171984</v>
          </cell>
          <cell r="AE125">
            <v>19610.538</v>
          </cell>
          <cell r="AF125">
            <v>66687</v>
          </cell>
          <cell r="AG125">
            <v>7096</v>
          </cell>
          <cell r="AH125">
            <v>34379</v>
          </cell>
          <cell r="AI125">
            <v>2437</v>
          </cell>
          <cell r="AJ125">
            <v>75515.896999999997</v>
          </cell>
          <cell r="AK125">
            <v>10189.077256032377</v>
          </cell>
          <cell r="AL125">
            <v>10749.587481151662</v>
          </cell>
          <cell r="AM125">
            <v>14827.729705876214</v>
          </cell>
          <cell r="AN125">
            <v>3989.8769780973776</v>
          </cell>
          <cell r="AO125">
            <v>25670.938999999998</v>
          </cell>
          <cell r="AP125">
            <v>279703.27199999994</v>
          </cell>
          <cell r="AQ125">
            <v>637408</v>
          </cell>
          <cell r="AR125">
            <v>2736.3</v>
          </cell>
          <cell r="AS125">
            <v>409000</v>
          </cell>
          <cell r="AT125">
            <v>91563.009000000005</v>
          </cell>
          <cell r="AU125">
            <v>22611.552</v>
          </cell>
          <cell r="AV125">
            <v>7739.2349999999997</v>
          </cell>
          <cell r="AW125">
            <v>26072.194</v>
          </cell>
          <cell r="AX125">
            <v>1445.9290000000001</v>
          </cell>
          <cell r="AY125">
            <v>9662</v>
          </cell>
          <cell r="AZ125">
            <v>25041.917000000001</v>
          </cell>
          <cell r="BC125">
            <v>2944302.3925129166</v>
          </cell>
        </row>
        <row r="126">
          <cell r="B126">
            <v>45654</v>
          </cell>
          <cell r="C126">
            <v>49312.7</v>
          </cell>
          <cell r="D126">
            <v>8888.5499999999993</v>
          </cell>
          <cell r="E126">
            <v>30106.187999999998</v>
          </cell>
          <cell r="F126">
            <v>6987.3580000000002</v>
          </cell>
          <cell r="G126">
            <v>9362.9979999999996</v>
          </cell>
          <cell r="H126">
            <v>4515.1319999999996</v>
          </cell>
          <cell r="I126">
            <v>4359.8</v>
          </cell>
          <cell r="J126">
            <v>72031</v>
          </cell>
          <cell r="K126">
            <v>8173.1289999999999</v>
          </cell>
          <cell r="L126">
            <v>2851.5219999999999</v>
          </cell>
          <cell r="M126">
            <v>11186.875</v>
          </cell>
          <cell r="N126">
            <v>7409</v>
          </cell>
          <cell r="O126">
            <v>5199</v>
          </cell>
          <cell r="P126">
            <v>51652</v>
          </cell>
          <cell r="Q126">
            <v>4873.5449999999828</v>
          </cell>
          <cell r="R126">
            <v>7727.5529999999999</v>
          </cell>
          <cell r="S126">
            <v>4004.029</v>
          </cell>
          <cell r="T126">
            <v>3994.7869999999998</v>
          </cell>
          <cell r="U126">
            <v>9882</v>
          </cell>
          <cell r="V126">
            <v>2838.489</v>
          </cell>
          <cell r="W126">
            <v>18055.948</v>
          </cell>
          <cell r="X126">
            <v>206200.60299999997</v>
          </cell>
          <cell r="Y126">
            <v>41359.131999999998</v>
          </cell>
          <cell r="Z126">
            <v>61483.907999999996</v>
          </cell>
          <cell r="AA126">
            <v>9915.2669999999998</v>
          </cell>
          <cell r="AB126">
            <v>2281.5329999999999</v>
          </cell>
          <cell r="AC126">
            <v>17462.004000000001</v>
          </cell>
          <cell r="AD126">
            <v>174882</v>
          </cell>
          <cell r="AE126">
            <v>19946.539000000001</v>
          </cell>
          <cell r="AF126">
            <v>68641</v>
          </cell>
          <cell r="AG126">
            <v>7273</v>
          </cell>
          <cell r="AH126">
            <v>35509</v>
          </cell>
          <cell r="AI126">
            <v>2471</v>
          </cell>
          <cell r="AJ126">
            <v>77582.904999999999</v>
          </cell>
          <cell r="AK126">
            <v>10383.645748292682</v>
          </cell>
          <cell r="AL126">
            <v>11034.126835494144</v>
          </cell>
          <cell r="AM126">
            <v>15209.569050199614</v>
          </cell>
          <cell r="AN126">
            <v>4065.4764913709705</v>
          </cell>
          <cell r="AO126">
            <v>26505.694</v>
          </cell>
          <cell r="AP126">
            <v>286427.39399999985</v>
          </cell>
          <cell r="AQ126">
            <v>653235</v>
          </cell>
          <cell r="AR126">
            <v>2854.1</v>
          </cell>
          <cell r="AS126">
            <v>418000</v>
          </cell>
          <cell r="AT126">
            <v>92388.771999999997</v>
          </cell>
          <cell r="AU126">
            <v>23253.621999999999</v>
          </cell>
          <cell r="AV126">
            <v>7965.93</v>
          </cell>
          <cell r="AW126">
            <v>26866.653999999999</v>
          </cell>
          <cell r="AX126">
            <v>1518.8</v>
          </cell>
          <cell r="AY126">
            <v>10020</v>
          </cell>
          <cell r="AZ126">
            <v>25845.442999999999</v>
          </cell>
          <cell r="BC126">
            <v>3004621.1628955789</v>
          </cell>
        </row>
        <row r="127">
          <cell r="B127">
            <v>46129</v>
          </cell>
          <cell r="C127">
            <v>49640.1</v>
          </cell>
          <cell r="D127">
            <v>8961.5499999999993</v>
          </cell>
          <cell r="E127">
            <v>30372.877</v>
          </cell>
          <cell r="F127">
            <v>7014.3310000000001</v>
          </cell>
          <cell r="G127">
            <v>9415.8580000000002</v>
          </cell>
          <cell r="H127">
            <v>4546.6360000000004</v>
          </cell>
          <cell r="I127">
            <v>4394.7</v>
          </cell>
          <cell r="J127">
            <v>72543</v>
          </cell>
          <cell r="K127">
            <v>8258.1620000000003</v>
          </cell>
          <cell r="L127">
            <v>2843.0410000000002</v>
          </cell>
          <cell r="M127">
            <v>11347.638999999999</v>
          </cell>
          <cell r="N127">
            <v>7446</v>
          </cell>
          <cell r="O127">
            <v>5259</v>
          </cell>
          <cell r="P127">
            <v>51956</v>
          </cell>
          <cell r="Q127">
            <v>4922.5669999999818</v>
          </cell>
          <cell r="R127">
            <v>7797.777</v>
          </cell>
          <cell r="S127">
            <v>4020.6309999999999</v>
          </cell>
          <cell r="T127">
            <v>4071.078</v>
          </cell>
          <cell r="U127">
            <v>9937</v>
          </cell>
          <cell r="V127">
            <v>2919.3159999999998</v>
          </cell>
          <cell r="W127">
            <v>18225.830000000002</v>
          </cell>
          <cell r="X127">
            <v>209927.78100000002</v>
          </cell>
          <cell r="Y127">
            <v>42006.03</v>
          </cell>
          <cell r="Z127">
            <v>62256.428999999996</v>
          </cell>
          <cell r="AA127">
            <v>10131.728999999999</v>
          </cell>
          <cell r="AB127">
            <v>2331.1219999999998</v>
          </cell>
          <cell r="AC127">
            <v>17872.034</v>
          </cell>
          <cell r="AD127">
            <v>177830</v>
          </cell>
          <cell r="AE127">
            <v>20281.151000000002</v>
          </cell>
          <cell r="AF127">
            <v>70658</v>
          </cell>
          <cell r="AG127">
            <v>7456</v>
          </cell>
          <cell r="AH127">
            <v>36677</v>
          </cell>
          <cell r="AI127">
            <v>2505</v>
          </cell>
          <cell r="AJ127">
            <v>79702.539000000004</v>
          </cell>
          <cell r="AK127">
            <v>10581.929679864041</v>
          </cell>
          <cell r="AL127">
            <v>11326.197887616803</v>
          </cell>
          <cell r="AM127">
            <v>15601.241409270755</v>
          </cell>
          <cell r="AN127">
            <v>4142.5084514188829</v>
          </cell>
          <cell r="AO127">
            <v>27355.811000000002</v>
          </cell>
          <cell r="AP127">
            <v>293383.054</v>
          </cell>
          <cell r="AQ127">
            <v>666005</v>
          </cell>
          <cell r="AR127">
            <v>2967.4</v>
          </cell>
          <cell r="AS127">
            <v>426000</v>
          </cell>
          <cell r="AT127">
            <v>93296.566000000006</v>
          </cell>
          <cell r="AU127">
            <v>23981.312999999998</v>
          </cell>
          <cell r="AV127">
            <v>8195.7109999999993</v>
          </cell>
          <cell r="AW127">
            <v>27685.324000000001</v>
          </cell>
          <cell r="AX127">
            <v>1587.2</v>
          </cell>
          <cell r="AY127">
            <v>10468</v>
          </cell>
          <cell r="AZ127">
            <v>26667.242999999999</v>
          </cell>
          <cell r="BC127">
            <v>3062193.5791638982</v>
          </cell>
        </row>
        <row r="128">
          <cell r="B128">
            <v>46584</v>
          </cell>
          <cell r="C128">
            <v>50025.5</v>
          </cell>
          <cell r="D128">
            <v>9036.7000000000007</v>
          </cell>
          <cell r="E128">
            <v>30641.187000000002</v>
          </cell>
          <cell r="F128">
            <v>7047.4369999999999</v>
          </cell>
          <cell r="G128">
            <v>9432.6689999999999</v>
          </cell>
          <cell r="H128">
            <v>4581</v>
          </cell>
          <cell r="I128">
            <v>4429.6000000000004</v>
          </cell>
          <cell r="J128">
            <v>73147</v>
          </cell>
          <cell r="K128">
            <v>8327.4050000000007</v>
          </cell>
          <cell r="L128">
            <v>2832</v>
          </cell>
          <cell r="M128">
            <v>11486</v>
          </cell>
          <cell r="N128">
            <v>7480</v>
          </cell>
          <cell r="O128">
            <v>5362</v>
          </cell>
          <cell r="P128">
            <v>52372</v>
          </cell>
          <cell r="Q128">
            <v>4968.7170000000042</v>
          </cell>
          <cell r="R128">
            <v>7867.3739999999998</v>
          </cell>
          <cell r="S128">
            <v>4036.145</v>
          </cell>
          <cell r="T128">
            <v>4146.57</v>
          </cell>
          <cell r="U128">
            <v>9983.5120000000006</v>
          </cell>
          <cell r="V128">
            <v>2998.9810000000002</v>
          </cell>
          <cell r="W128">
            <v>18403.414000000001</v>
          </cell>
          <cell r="X128">
            <v>213779.93600000005</v>
          </cell>
          <cell r="Y128">
            <v>42644.035000000003</v>
          </cell>
          <cell r="Z128">
            <v>62999.566000000006</v>
          </cell>
          <cell r="AA128">
            <v>10361.272999999999</v>
          </cell>
          <cell r="AB128">
            <v>2371.7460000000001</v>
          </cell>
          <cell r="AC128">
            <v>18266.764999999999</v>
          </cell>
          <cell r="AD128">
            <v>180671</v>
          </cell>
          <cell r="AE128">
            <v>20616.008999999998</v>
          </cell>
          <cell r="AF128">
            <v>72757</v>
          </cell>
          <cell r="AG128">
            <v>7643</v>
          </cell>
          <cell r="AH128">
            <v>37877</v>
          </cell>
          <cell r="AI128">
            <v>2538</v>
          </cell>
          <cell r="AJ128">
            <v>81909.888999999996</v>
          </cell>
          <cell r="AK128">
            <v>10783.999999999924</v>
          </cell>
          <cell r="AL128">
            <v>11626.000000000042</v>
          </cell>
          <cell r="AM128">
            <v>16003</v>
          </cell>
          <cell r="AN128">
            <v>4221.0000000000009</v>
          </cell>
          <cell r="AO128">
            <v>28217.121999999999</v>
          </cell>
          <cell r="AP128">
            <v>300605.80700000003</v>
          </cell>
          <cell r="AQ128">
            <v>667070</v>
          </cell>
          <cell r="AR128">
            <v>3075.3</v>
          </cell>
          <cell r="AS128">
            <v>434000</v>
          </cell>
          <cell r="AT128">
            <v>94091.638000000006</v>
          </cell>
          <cell r="AU128">
            <v>24784.14</v>
          </cell>
          <cell r="AV128">
            <v>8428.4930000000004</v>
          </cell>
          <cell r="AW128">
            <v>28528.938999999998</v>
          </cell>
          <cell r="AX128">
            <v>1646.4</v>
          </cell>
          <cell r="AY128">
            <v>10861</v>
          </cell>
          <cell r="AZ128">
            <v>27512.75</v>
          </cell>
          <cell r="BC128">
            <v>3108694.5849928218</v>
          </cell>
        </row>
        <row r="129">
          <cell r="B129">
            <v>47128</v>
          </cell>
          <cell r="C129">
            <v>50373.9</v>
          </cell>
          <cell r="D129">
            <v>9031.2000000000007</v>
          </cell>
          <cell r="E129">
            <v>30903.894</v>
          </cell>
          <cell r="F129">
            <v>7086.299</v>
          </cell>
          <cell r="G129">
            <v>9482.6449999999986</v>
          </cell>
          <cell r="H129">
            <v>4609.817</v>
          </cell>
          <cell r="I129">
            <v>4461.0039999999999</v>
          </cell>
          <cell r="J129">
            <v>73668</v>
          </cell>
          <cell r="K129">
            <v>8398.0499999999993</v>
          </cell>
          <cell r="L129">
            <v>2818.3</v>
          </cell>
          <cell r="M129">
            <v>11638.713</v>
          </cell>
          <cell r="N129">
            <v>7520</v>
          </cell>
          <cell r="O129">
            <v>5512</v>
          </cell>
          <cell r="P129">
            <v>52807</v>
          </cell>
          <cell r="Q129">
            <v>5010.2449999999963</v>
          </cell>
          <cell r="R129">
            <v>7943.1180000000004</v>
          </cell>
          <cell r="S129">
            <v>4055.4430000000002</v>
          </cell>
          <cell r="T129">
            <v>4211.1130000000003</v>
          </cell>
          <cell r="U129">
            <v>10029</v>
          </cell>
          <cell r="V129">
            <v>3068.962</v>
          </cell>
          <cell r="W129">
            <v>18566.932000000001</v>
          </cell>
          <cell r="X129">
            <v>217618.27</v>
          </cell>
          <cell r="Y129">
            <v>43195.764999999999</v>
          </cell>
          <cell r="Z129">
            <v>63752.65</v>
          </cell>
          <cell r="AA129">
            <v>10598.814</v>
          </cell>
          <cell r="AB129">
            <v>2432.4499999999998</v>
          </cell>
          <cell r="AC129">
            <v>18634.976999999999</v>
          </cell>
          <cell r="AD129">
            <v>183691</v>
          </cell>
          <cell r="AE129">
            <v>20950.582999999999</v>
          </cell>
          <cell r="AF129">
            <v>74964</v>
          </cell>
          <cell r="AG129">
            <v>7837</v>
          </cell>
          <cell r="AH129">
            <v>39108</v>
          </cell>
          <cell r="AI129">
            <v>2570</v>
          </cell>
          <cell r="AJ129">
            <v>84180.641000000003</v>
          </cell>
          <cell r="AK129">
            <v>11121.645</v>
          </cell>
          <cell r="AL129">
            <v>12736.342000000001</v>
          </cell>
          <cell r="AM129">
            <v>17869.991000000002</v>
          </cell>
          <cell r="AN129">
            <v>4216.0309999999999</v>
          </cell>
          <cell r="AO129">
            <v>29029.975999999999</v>
          </cell>
          <cell r="AP129">
            <v>307934.50199999998</v>
          </cell>
          <cell r="AQ129">
            <v>660330</v>
          </cell>
          <cell r="AR129">
            <v>3168.1</v>
          </cell>
          <cell r="AS129">
            <v>444000</v>
          </cell>
          <cell r="AT129">
            <v>94943.293000000005</v>
          </cell>
          <cell r="AU129">
            <v>25613.842000000001</v>
          </cell>
          <cell r="AV129">
            <v>8663.4009999999998</v>
          </cell>
          <cell r="AW129">
            <v>29410.456999999999</v>
          </cell>
          <cell r="AX129">
            <v>1702.4</v>
          </cell>
          <cell r="AY129">
            <v>11235</v>
          </cell>
          <cell r="AZ129">
            <v>28376.096000000001</v>
          </cell>
          <cell r="BC129">
            <v>3152674.5979999998</v>
          </cell>
        </row>
        <row r="130">
          <cell r="B130">
            <v>48089</v>
          </cell>
          <cell r="C130">
            <v>50698.8</v>
          </cell>
          <cell r="D130">
            <v>9019.7999999999993</v>
          </cell>
          <cell r="E130">
            <v>31158.061000000002</v>
          </cell>
          <cell r="F130">
            <v>7129.8639999999996</v>
          </cell>
          <cell r="G130">
            <v>9539.15</v>
          </cell>
          <cell r="H130">
            <v>4646.8990000000003</v>
          </cell>
          <cell r="I130">
            <v>4491.4430000000002</v>
          </cell>
          <cell r="J130">
            <v>74383</v>
          </cell>
          <cell r="K130">
            <v>8448.2330000000002</v>
          </cell>
          <cell r="L130">
            <v>2830</v>
          </cell>
          <cell r="M130">
            <v>11805.689</v>
          </cell>
          <cell r="N130">
            <v>7562</v>
          </cell>
          <cell r="O130">
            <v>5666</v>
          </cell>
          <cell r="P130">
            <v>53292</v>
          </cell>
          <cell r="Q130">
            <v>5047.0659999999907</v>
          </cell>
          <cell r="R130">
            <v>8012.9459999999999</v>
          </cell>
          <cell r="S130">
            <v>4076.5569999999998</v>
          </cell>
          <cell r="T130">
            <v>4278.6490000000003</v>
          </cell>
          <cell r="U130">
            <v>10063</v>
          </cell>
          <cell r="V130">
            <v>3136.4380000000001</v>
          </cell>
          <cell r="W130">
            <v>18680.721000000001</v>
          </cell>
          <cell r="X130">
            <v>221227.18</v>
          </cell>
          <cell r="Y130">
            <v>43697.245000000003</v>
          </cell>
          <cell r="Z130">
            <v>64415.694000000003</v>
          </cell>
          <cell r="AA130">
            <v>10794.968000000001</v>
          </cell>
          <cell r="AB130">
            <v>2488.5500000000002</v>
          </cell>
          <cell r="AC130">
            <v>18985.848999999998</v>
          </cell>
          <cell r="AD130">
            <v>186538</v>
          </cell>
          <cell r="AE130">
            <v>21283.781999999999</v>
          </cell>
          <cell r="AF130">
            <v>77266</v>
          </cell>
          <cell r="AG130">
            <v>8040</v>
          </cell>
          <cell r="AH130">
            <v>40371</v>
          </cell>
          <cell r="AI130">
            <v>2603</v>
          </cell>
          <cell r="AJ130">
            <v>86538.842999999993</v>
          </cell>
          <cell r="AK130">
            <v>11000.948</v>
          </cell>
          <cell r="AL130">
            <v>13056.603999999999</v>
          </cell>
          <cell r="AM130">
            <v>18356.656999999999</v>
          </cell>
          <cell r="AN130">
            <v>4286.5519999999997</v>
          </cell>
          <cell r="AO130">
            <v>29788.695</v>
          </cell>
          <cell r="AP130">
            <v>315777.64199999999</v>
          </cell>
          <cell r="AQ130">
            <v>665770</v>
          </cell>
          <cell r="AR130">
            <v>3305.2</v>
          </cell>
          <cell r="AS130">
            <v>454000</v>
          </cell>
          <cell r="AT130">
            <v>95831.756999999998</v>
          </cell>
          <cell r="AU130">
            <v>26420.307000000001</v>
          </cell>
          <cell r="AV130">
            <v>8906.3850000000002</v>
          </cell>
          <cell r="AW130">
            <v>30325.263999999999</v>
          </cell>
          <cell r="AX130">
            <v>1750.2</v>
          </cell>
          <cell r="AY130">
            <v>11615</v>
          </cell>
          <cell r="AZ130">
            <v>29263.397000000001</v>
          </cell>
          <cell r="BC130">
            <v>3207374.8695835224</v>
          </cell>
        </row>
        <row r="131">
          <cell r="B131">
            <v>48799</v>
          </cell>
          <cell r="C131">
            <v>51060.1</v>
          </cell>
          <cell r="D131">
            <v>9081.6</v>
          </cell>
          <cell r="E131">
            <v>31429.833999999999</v>
          </cell>
          <cell r="F131">
            <v>7175.8109999999997</v>
          </cell>
          <cell r="G131">
            <v>9607.2000000000007</v>
          </cell>
          <cell r="H131">
            <v>4683.5789999999997</v>
          </cell>
          <cell r="I131">
            <v>4523.3090000000002</v>
          </cell>
          <cell r="J131">
            <v>75046</v>
          </cell>
          <cell r="K131">
            <v>8479.625</v>
          </cell>
          <cell r="L131">
            <v>2850</v>
          </cell>
          <cell r="M131">
            <v>11965.966</v>
          </cell>
          <cell r="N131">
            <v>7604</v>
          </cell>
          <cell r="O131">
            <v>5789</v>
          </cell>
          <cell r="P131">
            <v>53625</v>
          </cell>
          <cell r="Q131">
            <v>5089.3479999999408</v>
          </cell>
          <cell r="R131">
            <v>8078.1450000000004</v>
          </cell>
          <cell r="S131">
            <v>4098.5060000000003</v>
          </cell>
          <cell r="T131">
            <v>4344.22</v>
          </cell>
          <cell r="U131">
            <v>10091</v>
          </cell>
          <cell r="V131">
            <v>3204.9140000000002</v>
          </cell>
          <cell r="W131">
            <v>18813.131000000001</v>
          </cell>
          <cell r="X131">
            <v>224585.40099999995</v>
          </cell>
          <cell r="Y131">
            <v>44255.938000000002</v>
          </cell>
          <cell r="Z131">
            <v>65075.028999999995</v>
          </cell>
          <cell r="AA131">
            <v>11001.483</v>
          </cell>
          <cell r="AB131">
            <v>2541.35</v>
          </cell>
          <cell r="AC131">
            <v>19342.841</v>
          </cell>
          <cell r="AD131">
            <v>189242</v>
          </cell>
          <cell r="AE131">
            <v>21616.401999999998</v>
          </cell>
          <cell r="AF131">
            <v>79625</v>
          </cell>
          <cell r="AG131">
            <v>8245</v>
          </cell>
          <cell r="AH131">
            <v>41672</v>
          </cell>
          <cell r="AI131">
            <v>2635</v>
          </cell>
          <cell r="AJ131">
            <v>89000.172999999995</v>
          </cell>
          <cell r="AK131">
            <v>11272.878000000001</v>
          </cell>
          <cell r="AL131">
            <v>13385.36</v>
          </cell>
          <cell r="AM131">
            <v>18856.707999999999</v>
          </cell>
          <cell r="AN131">
            <v>4374.4769999999999</v>
          </cell>
          <cell r="AO131">
            <v>30509.221000000001</v>
          </cell>
          <cell r="AP131">
            <v>323943.23700000002</v>
          </cell>
          <cell r="AQ131">
            <v>682335</v>
          </cell>
          <cell r="AR131">
            <v>3420.9</v>
          </cell>
          <cell r="AS131">
            <v>464000</v>
          </cell>
          <cell r="AT131">
            <v>96811.94</v>
          </cell>
          <cell r="AU131">
            <v>27211.315999999999</v>
          </cell>
          <cell r="AV131">
            <v>9148.4509999999991</v>
          </cell>
          <cell r="AW131">
            <v>31273.198</v>
          </cell>
          <cell r="AX131">
            <v>1795</v>
          </cell>
          <cell r="AY131">
            <v>11999</v>
          </cell>
          <cell r="AZ131">
            <v>30173.763999999999</v>
          </cell>
          <cell r="BC131">
            <v>3274068.1230484592</v>
          </cell>
        </row>
        <row r="132">
          <cell r="B132">
            <v>49357</v>
          </cell>
          <cell r="C132">
            <v>51443.9</v>
          </cell>
          <cell r="D132">
            <v>9122.5</v>
          </cell>
          <cell r="E132">
            <v>31740.862000000001</v>
          </cell>
          <cell r="F132">
            <v>7223.8010000000004</v>
          </cell>
          <cell r="G132">
            <v>9694.75</v>
          </cell>
          <cell r="H132">
            <v>4720.1710000000003</v>
          </cell>
          <cell r="I132">
            <v>4548.5439999999999</v>
          </cell>
          <cell r="J132">
            <v>75591</v>
          </cell>
          <cell r="K132">
            <v>8510.4290000000001</v>
          </cell>
          <cell r="L132">
            <v>2864</v>
          </cell>
          <cell r="M132">
            <v>12127.12</v>
          </cell>
          <cell r="N132">
            <v>7661</v>
          </cell>
          <cell r="O132">
            <v>5887</v>
          </cell>
          <cell r="P132">
            <v>53991</v>
          </cell>
          <cell r="Q132">
            <v>5125.3950000000186</v>
          </cell>
          <cell r="R132">
            <v>8144.3389999999999</v>
          </cell>
          <cell r="S132">
            <v>4113.5529999999999</v>
          </cell>
          <cell r="T132">
            <v>4406.8320000000003</v>
          </cell>
          <cell r="U132">
            <v>10124</v>
          </cell>
          <cell r="V132">
            <v>3271.0010000000002</v>
          </cell>
          <cell r="W132">
            <v>18927.080999999998</v>
          </cell>
          <cell r="X132">
            <v>227697.97</v>
          </cell>
          <cell r="Y132">
            <v>44785.625999999997</v>
          </cell>
          <cell r="Z132">
            <v>65712.376000000004</v>
          </cell>
          <cell r="AA132">
            <v>11218.304</v>
          </cell>
          <cell r="AB132">
            <v>2591.9499999999998</v>
          </cell>
          <cell r="AC132">
            <v>19711.053</v>
          </cell>
          <cell r="AD132">
            <v>191889</v>
          </cell>
          <cell r="AE132">
            <v>21949.242999999999</v>
          </cell>
          <cell r="AF132">
            <v>81999</v>
          </cell>
          <cell r="AG132">
            <v>8449</v>
          </cell>
          <cell r="AH132">
            <v>43016</v>
          </cell>
          <cell r="AI132">
            <v>2665</v>
          </cell>
          <cell r="AJ132">
            <v>91513.815000000002</v>
          </cell>
          <cell r="AK132">
            <v>11612.858</v>
          </cell>
          <cell r="AL132">
            <v>13722.483</v>
          </cell>
          <cell r="AM132">
            <v>19370.513999999999</v>
          </cell>
          <cell r="AN132">
            <v>4468.393</v>
          </cell>
          <cell r="AO132">
            <v>31227.361000000001</v>
          </cell>
          <cell r="AP132">
            <v>332294.42799999996</v>
          </cell>
          <cell r="AQ132">
            <v>698355</v>
          </cell>
          <cell r="AR132">
            <v>3504.6</v>
          </cell>
          <cell r="AS132">
            <v>474000</v>
          </cell>
          <cell r="AT132">
            <v>97826.267000000007</v>
          </cell>
          <cell r="AU132">
            <v>27984</v>
          </cell>
          <cell r="AV132">
            <v>9397.4639999999999</v>
          </cell>
          <cell r="AW132">
            <v>32254.35</v>
          </cell>
          <cell r="AX132">
            <v>1841.6</v>
          </cell>
          <cell r="AY132">
            <v>12385</v>
          </cell>
          <cell r="AZ132">
            <v>31106.615000000002</v>
          </cell>
          <cell r="BC132">
            <v>3340205.6582008023</v>
          </cell>
        </row>
        <row r="133">
          <cell r="B133">
            <v>49802</v>
          </cell>
          <cell r="C133">
            <v>51906.8</v>
          </cell>
          <cell r="D133">
            <v>9128.85</v>
          </cell>
          <cell r="E133">
            <v>32084.510999999999</v>
          </cell>
          <cell r="F133">
            <v>7270.8890000000001</v>
          </cell>
          <cell r="G133">
            <v>9779.6</v>
          </cell>
          <cell r="H133">
            <v>4758.1000000000004</v>
          </cell>
          <cell r="I133">
            <v>4563.732</v>
          </cell>
          <cell r="J133">
            <v>76336</v>
          </cell>
          <cell r="K133">
            <v>8550.3330000000005</v>
          </cell>
          <cell r="L133">
            <v>2876</v>
          </cell>
          <cell r="M133">
            <v>12292</v>
          </cell>
          <cell r="N133">
            <v>7734</v>
          </cell>
          <cell r="O133">
            <v>5943</v>
          </cell>
          <cell r="P133">
            <v>54350</v>
          </cell>
          <cell r="Q133">
            <v>5164.6749999999302</v>
          </cell>
          <cell r="R133">
            <v>8201.4</v>
          </cell>
          <cell r="S133">
            <v>4133.3130000000001</v>
          </cell>
          <cell r="T133">
            <v>4464.9589999999998</v>
          </cell>
          <cell r="U133">
            <v>10152.933999999999</v>
          </cell>
          <cell r="V133">
            <v>3333.549</v>
          </cell>
          <cell r="W133">
            <v>19027.366999999998</v>
          </cell>
          <cell r="X133">
            <v>230512.995</v>
          </cell>
          <cell r="Y133">
            <v>45234.868999999999</v>
          </cell>
          <cell r="Z133">
            <v>66330.899000000005</v>
          </cell>
          <cell r="AA133">
            <v>11439.384</v>
          </cell>
          <cell r="AB133">
            <v>2640.4</v>
          </cell>
          <cell r="AC133">
            <v>20071.103999999999</v>
          </cell>
          <cell r="AD133">
            <v>194303</v>
          </cell>
          <cell r="AE133">
            <v>22283.098999999998</v>
          </cell>
          <cell r="AF133">
            <v>84351</v>
          </cell>
          <cell r="AG133">
            <v>8647</v>
          </cell>
          <cell r="AH133">
            <v>44406</v>
          </cell>
          <cell r="AI133">
            <v>2693</v>
          </cell>
          <cell r="AJ133">
            <v>94050.542000000001</v>
          </cell>
          <cell r="AK133">
            <v>11963.091</v>
          </cell>
          <cell r="AL133">
            <v>14066.154</v>
          </cell>
          <cell r="AM133">
            <v>19898.241999999998</v>
          </cell>
          <cell r="AN133">
            <v>4565.7470000000003</v>
          </cell>
          <cell r="AO133">
            <v>31950.718000000001</v>
          </cell>
          <cell r="AP133">
            <v>340977.65899999999</v>
          </cell>
          <cell r="AQ133">
            <v>715185</v>
          </cell>
          <cell r="AR133">
            <v>3597.9</v>
          </cell>
          <cell r="AS133">
            <v>485000</v>
          </cell>
          <cell r="AT133">
            <v>98882.534</v>
          </cell>
          <cell r="AU133">
            <v>28705</v>
          </cell>
          <cell r="AV133">
            <v>9647.6540000000005</v>
          </cell>
          <cell r="AW133">
            <v>33267.569000000003</v>
          </cell>
          <cell r="AX133">
            <v>1886.9</v>
          </cell>
          <cell r="AY133">
            <v>12766</v>
          </cell>
          <cell r="AZ133">
            <v>32061.977999999999</v>
          </cell>
          <cell r="BC133">
            <v>3407762.9853381151</v>
          </cell>
        </row>
        <row r="134">
          <cell r="B134">
            <v>50254</v>
          </cell>
          <cell r="C134">
            <v>52317.9</v>
          </cell>
          <cell r="D134">
            <v>9108.7999999999993</v>
          </cell>
          <cell r="E134">
            <v>32451.974999999999</v>
          </cell>
          <cell r="F134">
            <v>7322.0659999999998</v>
          </cell>
          <cell r="G134">
            <v>9841.6949999999997</v>
          </cell>
          <cell r="H134">
            <v>4797.5</v>
          </cell>
          <cell r="I134">
            <v>4580.8689999999997</v>
          </cell>
          <cell r="J134">
            <v>76864</v>
          </cell>
          <cell r="K134">
            <v>8613.6509999999998</v>
          </cell>
          <cell r="L134">
            <v>2884</v>
          </cell>
          <cell r="M134">
            <v>12454.8</v>
          </cell>
          <cell r="N134">
            <v>7808</v>
          </cell>
          <cell r="O134">
            <v>5996</v>
          </cell>
          <cell r="P134">
            <v>54643</v>
          </cell>
          <cell r="Q134">
            <v>5206.5419999999567</v>
          </cell>
          <cell r="R134">
            <v>8258.0570000000007</v>
          </cell>
          <cell r="S134">
            <v>4155.83</v>
          </cell>
          <cell r="T134">
            <v>4518.1030000000001</v>
          </cell>
          <cell r="U134">
            <v>10184.561</v>
          </cell>
          <cell r="V134">
            <v>3394.16</v>
          </cell>
          <cell r="W134">
            <v>19140.782999999999</v>
          </cell>
          <cell r="X134">
            <v>233139.08999999997</v>
          </cell>
          <cell r="Y134">
            <v>45673.64</v>
          </cell>
          <cell r="Z134">
            <v>66910.596000000005</v>
          </cell>
          <cell r="AA134">
            <v>11655.083000000001</v>
          </cell>
          <cell r="AB134">
            <v>2687.55</v>
          </cell>
          <cell r="AC134">
            <v>20448.495999999999</v>
          </cell>
          <cell r="AD134">
            <v>196560</v>
          </cell>
          <cell r="AE134">
            <v>22611.641</v>
          </cell>
          <cell r="AF134">
            <v>86672</v>
          </cell>
          <cell r="AG134">
            <v>8838</v>
          </cell>
          <cell r="AH134">
            <v>45843</v>
          </cell>
          <cell r="AI134">
            <v>2721</v>
          </cell>
          <cell r="AJ134">
            <v>96613.641000000003</v>
          </cell>
          <cell r="AK134">
            <v>12339.14</v>
          </cell>
          <cell r="AL134">
            <v>14414.636</v>
          </cell>
          <cell r="AM134">
            <v>20440.487000000001</v>
          </cell>
          <cell r="AN134">
            <v>4676.0169999999998</v>
          </cell>
          <cell r="AO134">
            <v>32677.758000000002</v>
          </cell>
          <cell r="AP134">
            <v>349905.20999999996</v>
          </cell>
          <cell r="AQ134">
            <v>735400</v>
          </cell>
          <cell r="AR134">
            <v>3629.9</v>
          </cell>
          <cell r="AS134">
            <v>495000</v>
          </cell>
          <cell r="AT134">
            <v>99790.308000000005</v>
          </cell>
          <cell r="AU134">
            <v>29436</v>
          </cell>
          <cell r="AV134">
            <v>9899.8029999999999</v>
          </cell>
          <cell r="AW134">
            <v>34304.273999999998</v>
          </cell>
          <cell r="AX134">
            <v>1934.4</v>
          </cell>
          <cell r="AY134">
            <v>13140</v>
          </cell>
          <cell r="AZ134">
            <v>33035.794000000002</v>
          </cell>
          <cell r="BC134">
            <v>3477702.2277609045</v>
          </cell>
        </row>
        <row r="135">
          <cell r="B135">
            <v>50650</v>
          </cell>
          <cell r="C135">
            <v>52720.1</v>
          </cell>
          <cell r="D135">
            <v>9103</v>
          </cell>
          <cell r="E135">
            <v>32850.275000000001</v>
          </cell>
          <cell r="F135">
            <v>7376.9979999999996</v>
          </cell>
          <cell r="G135">
            <v>9891.5120000000006</v>
          </cell>
          <cell r="H135">
            <v>4838.8</v>
          </cell>
          <cell r="I135">
            <v>4605.7439999999997</v>
          </cell>
          <cell r="J135">
            <v>77038</v>
          </cell>
          <cell r="K135">
            <v>8716.4410000000007</v>
          </cell>
          <cell r="L135">
            <v>2900.1</v>
          </cell>
          <cell r="M135">
            <v>12596.822</v>
          </cell>
          <cell r="N135">
            <v>7868</v>
          </cell>
          <cell r="O135">
            <v>6063</v>
          </cell>
          <cell r="P135">
            <v>54959</v>
          </cell>
          <cell r="Q135">
            <v>5254.0939999999819</v>
          </cell>
          <cell r="R135">
            <v>8310.2260000000006</v>
          </cell>
          <cell r="S135">
            <v>4174.366</v>
          </cell>
          <cell r="T135">
            <v>4564.7849999999999</v>
          </cell>
          <cell r="U135">
            <v>10223.422</v>
          </cell>
          <cell r="V135">
            <v>3452.2629999999999</v>
          </cell>
          <cell r="W135">
            <v>19284.813999999998</v>
          </cell>
          <cell r="X135">
            <v>235629.79500000001</v>
          </cell>
          <cell r="Y135">
            <v>46111.262000000002</v>
          </cell>
          <cell r="Z135">
            <v>67437.135999999999</v>
          </cell>
          <cell r="AA135">
            <v>11872.263999999999</v>
          </cell>
          <cell r="AB135">
            <v>2728.15</v>
          </cell>
          <cell r="AC135">
            <v>20819.767</v>
          </cell>
          <cell r="AD135">
            <v>198712</v>
          </cell>
          <cell r="AE135">
            <v>22934.335999999999</v>
          </cell>
          <cell r="AF135">
            <v>88990</v>
          </cell>
          <cell r="AG135">
            <v>9025</v>
          </cell>
          <cell r="AH135">
            <v>47325</v>
          </cell>
          <cell r="AI135">
            <v>2747</v>
          </cell>
          <cell r="AJ135">
            <v>99207.486999999994</v>
          </cell>
          <cell r="AK135">
            <v>12760.499</v>
          </cell>
          <cell r="AL135">
            <v>14770.296</v>
          </cell>
          <cell r="AM135">
            <v>20997.321</v>
          </cell>
          <cell r="AN135">
            <v>4786.9859999999999</v>
          </cell>
          <cell r="AO135">
            <v>33411.317000000003</v>
          </cell>
          <cell r="AP135">
            <v>359255.49199999997</v>
          </cell>
          <cell r="AQ135">
            <v>754550</v>
          </cell>
          <cell r="AR135">
            <v>3722.8</v>
          </cell>
          <cell r="AS135">
            <v>506000</v>
          </cell>
          <cell r="AT135">
            <v>100825.27899999999</v>
          </cell>
          <cell r="AU135">
            <v>30131</v>
          </cell>
          <cell r="AV135">
            <v>10154.878000000001</v>
          </cell>
          <cell r="AW135">
            <v>35356.6</v>
          </cell>
          <cell r="AX135">
            <v>1977.6</v>
          </cell>
          <cell r="AY135">
            <v>13460</v>
          </cell>
          <cell r="AZ135">
            <v>34024.249000000003</v>
          </cell>
          <cell r="BC135">
            <v>3547779.8982965918</v>
          </cell>
        </row>
        <row r="136">
          <cell r="B136">
            <v>51034</v>
          </cell>
          <cell r="C136">
            <v>53080.9</v>
          </cell>
          <cell r="D136">
            <v>9115.0499999999993</v>
          </cell>
          <cell r="E136">
            <v>33239.300999999999</v>
          </cell>
          <cell r="F136">
            <v>7415.4030000000002</v>
          </cell>
          <cell r="G136">
            <v>9925.6669999999995</v>
          </cell>
          <cell r="H136">
            <v>4867.3</v>
          </cell>
          <cell r="I136">
            <v>4626.4690000000001</v>
          </cell>
          <cell r="J136">
            <v>77550</v>
          </cell>
          <cell r="K136">
            <v>8740.7649999999994</v>
          </cell>
          <cell r="L136">
            <v>2912.5</v>
          </cell>
          <cell r="M136">
            <v>12724.68</v>
          </cell>
          <cell r="N136">
            <v>7912</v>
          </cell>
          <cell r="O136">
            <v>6132</v>
          </cell>
          <cell r="P136">
            <v>55214</v>
          </cell>
          <cell r="Q136">
            <v>5302.402000000061</v>
          </cell>
          <cell r="R136">
            <v>8369.6029999999992</v>
          </cell>
          <cell r="S136">
            <v>4189.9030000000002</v>
          </cell>
          <cell r="T136">
            <v>4606.9790000000003</v>
          </cell>
          <cell r="U136">
            <v>10263.541999999999</v>
          </cell>
          <cell r="V136">
            <v>3505.944</v>
          </cell>
          <cell r="W136">
            <v>19720.984</v>
          </cell>
          <cell r="X136">
            <v>237983.43600000002</v>
          </cell>
          <cell r="Y136">
            <v>46510.300999999999</v>
          </cell>
          <cell r="Z136">
            <v>67948.342000000004</v>
          </cell>
          <cell r="AA136">
            <v>12101.66</v>
          </cell>
          <cell r="AB136">
            <v>2759</v>
          </cell>
          <cell r="AC136">
            <v>21143.1</v>
          </cell>
          <cell r="AD136">
            <v>200706</v>
          </cell>
          <cell r="AE136">
            <v>23260.682000000001</v>
          </cell>
          <cell r="AF136">
            <v>91315</v>
          </cell>
          <cell r="AG136">
            <v>9210</v>
          </cell>
          <cell r="AH136">
            <v>48850</v>
          </cell>
          <cell r="AI136">
            <v>2771</v>
          </cell>
          <cell r="AJ136">
            <v>101837.323</v>
          </cell>
          <cell r="AK136">
            <v>13146.267</v>
          </cell>
          <cell r="AL136">
            <v>15137.266</v>
          </cell>
          <cell r="AM136">
            <v>21569.468000000001</v>
          </cell>
          <cell r="AN136">
            <v>4894.1779999999999</v>
          </cell>
          <cell r="AO136">
            <v>34164.758999999998</v>
          </cell>
          <cell r="AP136">
            <v>368877.72899999999</v>
          </cell>
          <cell r="AQ136">
            <v>774510</v>
          </cell>
          <cell r="AR136">
            <v>3802.7</v>
          </cell>
          <cell r="AS136">
            <v>518000</v>
          </cell>
          <cell r="AT136">
            <v>101960.67200000001</v>
          </cell>
          <cell r="AU136">
            <v>30838</v>
          </cell>
          <cell r="AV136">
            <v>10409.339</v>
          </cell>
          <cell r="AW136">
            <v>36424.438000000002</v>
          </cell>
          <cell r="AX136">
            <v>2012</v>
          </cell>
          <cell r="AY136">
            <v>13918</v>
          </cell>
          <cell r="AZ136">
            <v>35028.438000000002</v>
          </cell>
          <cell r="BC136">
            <v>3620165.1128364224</v>
          </cell>
        </row>
        <row r="137">
          <cell r="B137">
            <v>51470</v>
          </cell>
          <cell r="C137">
            <v>53390.6</v>
          </cell>
          <cell r="D137">
            <v>9097.2000000000007</v>
          </cell>
          <cell r="E137">
            <v>33566.084000000003</v>
          </cell>
          <cell r="F137">
            <v>7441.0550000000003</v>
          </cell>
          <cell r="G137">
            <v>9950.2000000000007</v>
          </cell>
          <cell r="H137">
            <v>4890.6869999999999</v>
          </cell>
          <cell r="I137">
            <v>4623.7849999999999</v>
          </cell>
          <cell r="J137">
            <v>78269</v>
          </cell>
          <cell r="K137">
            <v>8772.7639999999992</v>
          </cell>
          <cell r="L137">
            <v>2925.6</v>
          </cell>
          <cell r="M137">
            <v>12873</v>
          </cell>
          <cell r="N137">
            <v>7968</v>
          </cell>
          <cell r="O137">
            <v>6212</v>
          </cell>
          <cell r="P137">
            <v>55461</v>
          </cell>
          <cell r="Q137">
            <v>5350.6870000000345</v>
          </cell>
          <cell r="R137">
            <v>8434.1720000000005</v>
          </cell>
          <cell r="S137">
            <v>4200.5510000000004</v>
          </cell>
          <cell r="T137">
            <v>4650.335</v>
          </cell>
          <cell r="U137">
            <v>10302.814</v>
          </cell>
          <cell r="V137">
            <v>3549.42</v>
          </cell>
          <cell r="W137">
            <v>20010.178</v>
          </cell>
          <cell r="X137">
            <v>240252.69799999997</v>
          </cell>
          <cell r="Y137">
            <v>46871.404999999999</v>
          </cell>
          <cell r="Z137">
            <v>68370.265000000014</v>
          </cell>
          <cell r="AA137">
            <v>12379.384</v>
          </cell>
          <cell r="AB137">
            <v>2788.5</v>
          </cell>
          <cell r="AC137">
            <v>21448.073</v>
          </cell>
          <cell r="AD137">
            <v>202677</v>
          </cell>
          <cell r="AE137">
            <v>23600.312999999998</v>
          </cell>
          <cell r="AF137">
            <v>93655</v>
          </cell>
          <cell r="AG137">
            <v>9391</v>
          </cell>
          <cell r="AH137">
            <v>50418</v>
          </cell>
          <cell r="AI137">
            <v>2792</v>
          </cell>
          <cell r="AJ137">
            <v>104512.25900000001</v>
          </cell>
          <cell r="AK137">
            <v>13528.304</v>
          </cell>
          <cell r="AL137">
            <v>15517.155000000001</v>
          </cell>
          <cell r="AM137">
            <v>22157.355</v>
          </cell>
          <cell r="AN137">
            <v>4996.3</v>
          </cell>
          <cell r="AO137">
            <v>34952.315000000002</v>
          </cell>
          <cell r="AP137">
            <v>378714.0749999999</v>
          </cell>
          <cell r="AQ137">
            <v>796025</v>
          </cell>
          <cell r="AR137">
            <v>3863.9</v>
          </cell>
          <cell r="AS137">
            <v>529000</v>
          </cell>
          <cell r="AT137">
            <v>103171.83100000001</v>
          </cell>
          <cell r="AU137">
            <v>31544</v>
          </cell>
          <cell r="AV137">
            <v>10662.303</v>
          </cell>
          <cell r="AW137">
            <v>37506.718999999997</v>
          </cell>
          <cell r="AX137">
            <v>2042.5</v>
          </cell>
          <cell r="AY137">
            <v>14200</v>
          </cell>
          <cell r="AZ137">
            <v>36049.959000000003</v>
          </cell>
          <cell r="BC137">
            <v>3693503.0998856472</v>
          </cell>
        </row>
        <row r="138">
          <cell r="B138">
            <v>51918</v>
          </cell>
          <cell r="C138">
            <v>53685.3</v>
          </cell>
          <cell r="D138">
            <v>9044.2000000000007</v>
          </cell>
          <cell r="E138">
            <v>33876.478999999999</v>
          </cell>
          <cell r="F138">
            <v>7467.0860000000002</v>
          </cell>
          <cell r="G138">
            <v>9976.9739999999983</v>
          </cell>
          <cell r="H138">
            <v>4928.7569999999996</v>
          </cell>
          <cell r="I138">
            <v>4606.3069999999998</v>
          </cell>
          <cell r="J138">
            <v>78069</v>
          </cell>
          <cell r="K138">
            <v>8792.8060000000005</v>
          </cell>
          <cell r="L138">
            <v>2950.1</v>
          </cell>
          <cell r="M138">
            <v>13032.334999999999</v>
          </cell>
          <cell r="N138">
            <v>8043</v>
          </cell>
          <cell r="O138">
            <v>6267</v>
          </cell>
          <cell r="P138">
            <v>55632</v>
          </cell>
          <cell r="Q138">
            <v>5391.6159999998645</v>
          </cell>
          <cell r="R138">
            <v>8489.5740000000005</v>
          </cell>
          <cell r="S138">
            <v>4205.3890000000001</v>
          </cell>
          <cell r="T138">
            <v>4694.491</v>
          </cell>
          <cell r="U138">
            <v>10337.004000000001</v>
          </cell>
          <cell r="V138">
            <v>3594.5169999999998</v>
          </cell>
          <cell r="W138">
            <v>20252.541000000001</v>
          </cell>
          <cell r="X138">
            <v>242478.11299999998</v>
          </cell>
          <cell r="Y138">
            <v>47235.697</v>
          </cell>
          <cell r="Z138">
            <v>68841.443999999989</v>
          </cell>
          <cell r="AA138">
            <v>12660.16</v>
          </cell>
          <cell r="AB138">
            <v>2828.05</v>
          </cell>
          <cell r="AC138">
            <v>21749.986000000001</v>
          </cell>
          <cell r="AD138">
            <v>205052</v>
          </cell>
          <cell r="AE138">
            <v>23962.312999999998</v>
          </cell>
          <cell r="AF138">
            <v>96021</v>
          </cell>
          <cell r="AG138">
            <v>9570</v>
          </cell>
          <cell r="AH138">
            <v>52028</v>
          </cell>
          <cell r="AI138">
            <v>2808</v>
          </cell>
          <cell r="AJ138">
            <v>107159.152</v>
          </cell>
          <cell r="AK138">
            <v>13931.846</v>
          </cell>
          <cell r="AL138">
            <v>15909.275</v>
          </cell>
          <cell r="AM138">
            <v>22739.920999999998</v>
          </cell>
          <cell r="AN138">
            <v>5098.6270000000004</v>
          </cell>
          <cell r="AO138">
            <v>35758.381999999998</v>
          </cell>
          <cell r="AP138">
            <v>388377.40300000017</v>
          </cell>
          <cell r="AQ138">
            <v>818315</v>
          </cell>
          <cell r="AR138">
            <v>3959</v>
          </cell>
          <cell r="AS138">
            <v>541000</v>
          </cell>
          <cell r="AT138">
            <v>104344.973</v>
          </cell>
          <cell r="AU138">
            <v>32241</v>
          </cell>
          <cell r="AV138">
            <v>10910.216</v>
          </cell>
          <cell r="AW138">
            <v>38603.696000000004</v>
          </cell>
          <cell r="AX138">
            <v>2074.5070000000001</v>
          </cell>
          <cell r="AY138">
            <v>14532</v>
          </cell>
          <cell r="AZ138">
            <v>37090.870999999999</v>
          </cell>
          <cell r="BC138">
            <v>3769567.5701273158</v>
          </cell>
        </row>
        <row r="139">
          <cell r="B139">
            <v>52432</v>
          </cell>
          <cell r="C139">
            <v>53958.400000000001</v>
          </cell>
          <cell r="D139">
            <v>8990.4500000000007</v>
          </cell>
          <cell r="E139">
            <v>34195.055999999997</v>
          </cell>
          <cell r="F139">
            <v>7500.482</v>
          </cell>
          <cell r="G139">
            <v>10014.9</v>
          </cell>
          <cell r="H139">
            <v>4963.1260000000002</v>
          </cell>
          <cell r="I139">
            <v>4612.1239999999998</v>
          </cell>
          <cell r="J139">
            <v>78556</v>
          </cell>
          <cell r="K139">
            <v>8831.0360000000001</v>
          </cell>
          <cell r="L139">
            <v>2978.3</v>
          </cell>
          <cell r="M139">
            <v>13193.776</v>
          </cell>
          <cell r="N139">
            <v>8098</v>
          </cell>
          <cell r="O139">
            <v>6343.2929999999997</v>
          </cell>
          <cell r="P139">
            <v>55907</v>
          </cell>
          <cell r="Q139">
            <v>5429.2180000000517</v>
          </cell>
          <cell r="R139">
            <v>8536.3950000000004</v>
          </cell>
          <cell r="S139">
            <v>4215.8689999999997</v>
          </cell>
          <cell r="T139">
            <v>4741.6279999999997</v>
          </cell>
          <cell r="U139">
            <v>10364.869000000001</v>
          </cell>
          <cell r="V139">
            <v>3648.7539999999999</v>
          </cell>
          <cell r="W139">
            <v>20469.657999999999</v>
          </cell>
          <cell r="X139">
            <v>244886.53599999999</v>
          </cell>
          <cell r="Y139">
            <v>47637.239000000001</v>
          </cell>
          <cell r="Z139">
            <v>69382.493999999992</v>
          </cell>
          <cell r="AA139">
            <v>12937.2</v>
          </cell>
          <cell r="AB139">
            <v>2875.3</v>
          </cell>
          <cell r="AC139">
            <v>22026.400000000001</v>
          </cell>
          <cell r="AD139">
            <v>207661</v>
          </cell>
          <cell r="AE139">
            <v>24354.307000000001</v>
          </cell>
          <cell r="AF139">
            <v>98398</v>
          </cell>
          <cell r="AG139">
            <v>9745</v>
          </cell>
          <cell r="AH139">
            <v>53698</v>
          </cell>
          <cell r="AI139">
            <v>2817</v>
          </cell>
          <cell r="AJ139">
            <v>109849.67600000001</v>
          </cell>
          <cell r="AK139">
            <v>14335.388000000001</v>
          </cell>
          <cell r="AL139">
            <v>16313.391</v>
          </cell>
          <cell r="AM139">
            <v>23338.080000000002</v>
          </cell>
          <cell r="AN139">
            <v>5197.5590000000002</v>
          </cell>
          <cell r="AO139">
            <v>36579.964</v>
          </cell>
          <cell r="AP139">
            <v>398914.03099999996</v>
          </cell>
          <cell r="AQ139">
            <v>841105</v>
          </cell>
          <cell r="AR139">
            <v>4045.3</v>
          </cell>
          <cell r="AS139">
            <v>554000</v>
          </cell>
          <cell r="AT139">
            <v>105696.78599999999</v>
          </cell>
          <cell r="AU139">
            <v>32883</v>
          </cell>
          <cell r="AV139">
            <v>11171.333000000001</v>
          </cell>
          <cell r="AW139">
            <v>39718.093999999997</v>
          </cell>
          <cell r="AX139">
            <v>2112.9</v>
          </cell>
          <cell r="AY139">
            <v>14862</v>
          </cell>
          <cell r="AZ139">
            <v>38201.900999999998</v>
          </cell>
          <cell r="BC139">
            <v>3849003.4169999994</v>
          </cell>
        </row>
        <row r="140">
          <cell r="B140">
            <v>52894</v>
          </cell>
          <cell r="C140">
            <v>54188.578999999998</v>
          </cell>
          <cell r="D140">
            <v>8970.4500000000007</v>
          </cell>
          <cell r="E140">
            <v>34513.161</v>
          </cell>
          <cell r="F140">
            <v>7544.201</v>
          </cell>
          <cell r="G140">
            <v>10055.700000000001</v>
          </cell>
          <cell r="H140">
            <v>4991.5959999999995</v>
          </cell>
          <cell r="I140">
            <v>4639.6570000000002</v>
          </cell>
          <cell r="J140">
            <v>78821</v>
          </cell>
          <cell r="K140">
            <v>8888.6280000000006</v>
          </cell>
          <cell r="L140">
            <v>3024.4</v>
          </cell>
          <cell r="M140">
            <v>13329.874</v>
          </cell>
          <cell r="N140">
            <v>8122</v>
          </cell>
          <cell r="O140">
            <v>6401.4</v>
          </cell>
          <cell r="P140">
            <v>56079</v>
          </cell>
          <cell r="Q140">
            <v>5469.5659999999907</v>
          </cell>
          <cell r="R140">
            <v>8576.2000000000007</v>
          </cell>
          <cell r="S140">
            <v>4225.3100000000004</v>
          </cell>
          <cell r="T140">
            <v>4786.4750000000004</v>
          </cell>
          <cell r="U140">
            <v>10394.091</v>
          </cell>
          <cell r="V140">
            <v>3703.0010000000002</v>
          </cell>
          <cell r="W140">
            <v>20662.648000000001</v>
          </cell>
          <cell r="X140">
            <v>247343.29200000004</v>
          </cell>
          <cell r="Y140">
            <v>48026.627</v>
          </cell>
          <cell r="Z140">
            <v>69956.176999999996</v>
          </cell>
          <cell r="AA140">
            <v>13177</v>
          </cell>
          <cell r="AB140">
            <v>2929.1</v>
          </cell>
          <cell r="AC140">
            <v>22284.5</v>
          </cell>
          <cell r="AD140">
            <v>209896</v>
          </cell>
          <cell r="AE140">
            <v>24769.825000000001</v>
          </cell>
          <cell r="AF140">
            <v>100780</v>
          </cell>
          <cell r="AG140">
            <v>9917</v>
          </cell>
          <cell r="AH140">
            <v>55429</v>
          </cell>
          <cell r="AI140">
            <v>2820</v>
          </cell>
          <cell r="AJ140">
            <v>112612.33</v>
          </cell>
          <cell r="AK140">
            <v>14760.787</v>
          </cell>
          <cell r="AL140">
            <v>16660.669999999998</v>
          </cell>
          <cell r="AM140">
            <v>23935.81</v>
          </cell>
          <cell r="AN140">
            <v>5303.5069999999996</v>
          </cell>
          <cell r="AO140">
            <v>37492.953000000001</v>
          </cell>
          <cell r="AP140">
            <v>409695.45399999991</v>
          </cell>
          <cell r="AQ140">
            <v>862030</v>
          </cell>
          <cell r="AR140">
            <v>4115.7</v>
          </cell>
          <cell r="AS140">
            <v>567000</v>
          </cell>
          <cell r="AT140">
            <v>107188.273</v>
          </cell>
          <cell r="AU140">
            <v>33505</v>
          </cell>
          <cell r="AV140">
            <v>11441.462</v>
          </cell>
          <cell r="AW140">
            <v>40850.141000000003</v>
          </cell>
          <cell r="AX140">
            <v>2152.4</v>
          </cell>
          <cell r="AY140">
            <v>15168</v>
          </cell>
          <cell r="AZ140">
            <v>39276.152999999998</v>
          </cell>
          <cell r="BC140">
            <v>3926567.8467153567</v>
          </cell>
        </row>
        <row r="141">
          <cell r="B141">
            <v>53333</v>
          </cell>
          <cell r="C141">
            <v>54574.110999999997</v>
          </cell>
          <cell r="D141">
            <v>8975.9500000000007</v>
          </cell>
          <cell r="E141">
            <v>34836.716</v>
          </cell>
          <cell r="F141">
            <v>7586.1149999999998</v>
          </cell>
          <cell r="G141">
            <v>10088.85</v>
          </cell>
          <cell r="H141">
            <v>5021.8609999999999</v>
          </cell>
          <cell r="I141">
            <v>4666.0810000000001</v>
          </cell>
          <cell r="J141">
            <v>79053</v>
          </cell>
          <cell r="K141">
            <v>8929.0859999999993</v>
          </cell>
          <cell r="L141">
            <v>3073.2</v>
          </cell>
          <cell r="M141">
            <v>13438.404</v>
          </cell>
          <cell r="N141">
            <v>8137</v>
          </cell>
          <cell r="O141">
            <v>6441.1</v>
          </cell>
          <cell r="P141">
            <v>56210</v>
          </cell>
          <cell r="Q141">
            <v>5517.2700000000768</v>
          </cell>
          <cell r="R141">
            <v>8620.9969999999994</v>
          </cell>
          <cell r="S141">
            <v>4234.6639999999998</v>
          </cell>
          <cell r="T141">
            <v>4825.8500000000004</v>
          </cell>
          <cell r="U141">
            <v>10425.984</v>
          </cell>
          <cell r="V141">
            <v>3752.8270000000002</v>
          </cell>
          <cell r="W141">
            <v>20827.525000000001</v>
          </cell>
          <cell r="X141">
            <v>249712.38000000003</v>
          </cell>
          <cell r="Y141">
            <v>48367.002</v>
          </cell>
          <cell r="Z141">
            <v>70543.511000000013</v>
          </cell>
          <cell r="AA141">
            <v>13380.4</v>
          </cell>
          <cell r="AB141">
            <v>2992.3</v>
          </cell>
          <cell r="AC141">
            <v>22559.5</v>
          </cell>
          <cell r="AD141">
            <v>211909</v>
          </cell>
          <cell r="AE141">
            <v>25198.050999999999</v>
          </cell>
          <cell r="AF141">
            <v>103188</v>
          </cell>
          <cell r="AG141">
            <v>10086</v>
          </cell>
          <cell r="AH141">
            <v>57193</v>
          </cell>
          <cell r="AI141">
            <v>2820</v>
          </cell>
          <cell r="AJ141">
            <v>115375.40399999999</v>
          </cell>
          <cell r="AK141">
            <v>15197.724</v>
          </cell>
          <cell r="AL141">
            <v>16998.378000000001</v>
          </cell>
          <cell r="AM141">
            <v>24549.294000000002</v>
          </cell>
          <cell r="AN141">
            <v>5426.2129999999997</v>
          </cell>
          <cell r="AO141">
            <v>38503.442000000003</v>
          </cell>
          <cell r="AP141">
            <v>421023.51800000016</v>
          </cell>
          <cell r="AQ141">
            <v>881940</v>
          </cell>
          <cell r="AR141">
            <v>4212.6000000000004</v>
          </cell>
          <cell r="AS141">
            <v>580000</v>
          </cell>
          <cell r="AT141">
            <v>108706.79700000001</v>
          </cell>
          <cell r="AU141">
            <v>34073</v>
          </cell>
          <cell r="AV141">
            <v>11711.866</v>
          </cell>
          <cell r="AW141">
            <v>41998.116999999998</v>
          </cell>
          <cell r="AX141">
            <v>2193</v>
          </cell>
          <cell r="AY141">
            <v>15454</v>
          </cell>
          <cell r="AZ141">
            <v>40302.224999999999</v>
          </cell>
          <cell r="BC141">
            <v>4003718.6323736235</v>
          </cell>
        </row>
        <row r="142">
          <cell r="B142">
            <v>53690</v>
          </cell>
          <cell r="C142">
            <v>54928.7</v>
          </cell>
          <cell r="D142">
            <v>9098.2999999999993</v>
          </cell>
          <cell r="E142">
            <v>35184.286999999997</v>
          </cell>
          <cell r="F142">
            <v>7599.0379999999996</v>
          </cell>
          <cell r="G142">
            <v>10122.849999999999</v>
          </cell>
          <cell r="H142">
            <v>5045.2969999999996</v>
          </cell>
          <cell r="I142">
            <v>4690.5739999999996</v>
          </cell>
          <cell r="J142">
            <v>78882</v>
          </cell>
          <cell r="K142">
            <v>8962.0229999999992</v>
          </cell>
          <cell r="L142">
            <v>3124.2</v>
          </cell>
          <cell r="M142">
            <v>13540.584000000001</v>
          </cell>
          <cell r="N142">
            <v>8161</v>
          </cell>
          <cell r="O142">
            <v>6460</v>
          </cell>
          <cell r="P142">
            <v>56224</v>
          </cell>
          <cell r="Q142">
            <v>5558.8690000001234</v>
          </cell>
          <cell r="R142">
            <v>8678.7450000000008</v>
          </cell>
          <cell r="S142">
            <v>4245.8220000000001</v>
          </cell>
          <cell r="T142">
            <v>4865.2330000000002</v>
          </cell>
          <cell r="U142">
            <v>10471.272000000001</v>
          </cell>
          <cell r="V142">
            <v>3800.643</v>
          </cell>
          <cell r="W142">
            <v>21028.841</v>
          </cell>
          <cell r="X142">
            <v>252110.63900000002</v>
          </cell>
          <cell r="Y142">
            <v>48676.938999999998</v>
          </cell>
          <cell r="Z142">
            <v>71198.43299999999</v>
          </cell>
          <cell r="AA142">
            <v>13599.1</v>
          </cell>
          <cell r="AB142">
            <v>3058.4</v>
          </cell>
          <cell r="AC142">
            <v>22874.7</v>
          </cell>
          <cell r="AD142">
            <v>213854</v>
          </cell>
          <cell r="AE142">
            <v>25628.167000000001</v>
          </cell>
          <cell r="AF142">
            <v>105644</v>
          </cell>
          <cell r="AG142">
            <v>10251</v>
          </cell>
          <cell r="AH142">
            <v>58964</v>
          </cell>
          <cell r="AI142">
            <v>2822</v>
          </cell>
          <cell r="AJ142">
            <v>118171.11199999999</v>
          </cell>
          <cell r="AK142">
            <v>15653.2</v>
          </cell>
          <cell r="AL142">
            <v>17335.236000000001</v>
          </cell>
          <cell r="AM142">
            <v>25178.954000000002</v>
          </cell>
          <cell r="AN142">
            <v>5556.4369999999999</v>
          </cell>
          <cell r="AO142">
            <v>39512.945</v>
          </cell>
          <cell r="AP142">
            <v>432580.6590000001</v>
          </cell>
          <cell r="AQ142">
            <v>900350</v>
          </cell>
          <cell r="AR142">
            <v>4319.6000000000004</v>
          </cell>
          <cell r="AS142">
            <v>593000</v>
          </cell>
          <cell r="AT142">
            <v>110162.302</v>
          </cell>
          <cell r="AU142">
            <v>34692</v>
          </cell>
          <cell r="AV142">
            <v>11986.26</v>
          </cell>
          <cell r="AW142">
            <v>43162.097999999998</v>
          </cell>
          <cell r="AX142">
            <v>2229.8000000000002</v>
          </cell>
          <cell r="AY142">
            <v>15752</v>
          </cell>
          <cell r="AZ142">
            <v>41305.650999999998</v>
          </cell>
          <cell r="BC142">
            <v>4079894.3108013785</v>
          </cell>
        </row>
        <row r="143">
          <cell r="B143">
            <v>53955</v>
          </cell>
          <cell r="C143">
            <v>55293.036</v>
          </cell>
          <cell r="D143">
            <v>9411.09</v>
          </cell>
          <cell r="E143">
            <v>35563.535000000003</v>
          </cell>
          <cell r="F143">
            <v>7578.9030000000002</v>
          </cell>
          <cell r="G143">
            <v>10153.75</v>
          </cell>
          <cell r="H143">
            <v>5059.8609999999999</v>
          </cell>
          <cell r="I143">
            <v>4711.4390000000003</v>
          </cell>
          <cell r="J143">
            <v>78465</v>
          </cell>
          <cell r="K143">
            <v>9046.5419999999995</v>
          </cell>
          <cell r="L143">
            <v>3177.3</v>
          </cell>
          <cell r="M143">
            <v>13653.438</v>
          </cell>
          <cell r="N143">
            <v>8193</v>
          </cell>
          <cell r="O143">
            <v>6403.5</v>
          </cell>
          <cell r="P143">
            <v>56215</v>
          </cell>
          <cell r="Q143">
            <v>5563.6319999999832</v>
          </cell>
          <cell r="R143">
            <v>8720.7420000000002</v>
          </cell>
          <cell r="S143">
            <v>4255</v>
          </cell>
          <cell r="T143">
            <v>4897.6559999999999</v>
          </cell>
          <cell r="U143">
            <v>10531.82</v>
          </cell>
          <cell r="V143">
            <v>3846.5189999999998</v>
          </cell>
          <cell r="W143">
            <v>21245.102999999999</v>
          </cell>
          <cell r="X143">
            <v>254518.68900000001</v>
          </cell>
          <cell r="Y143">
            <v>48973.428</v>
          </cell>
          <cell r="Z143">
            <v>71874.084999999992</v>
          </cell>
          <cell r="AA143">
            <v>13771.4</v>
          </cell>
          <cell r="AB143">
            <v>3117.8</v>
          </cell>
          <cell r="AC143">
            <v>23209.200000000001</v>
          </cell>
          <cell r="AD143">
            <v>215973</v>
          </cell>
          <cell r="AE143">
            <v>26049.356</v>
          </cell>
          <cell r="AF143">
            <v>108167</v>
          </cell>
          <cell r="AG143">
            <v>10413</v>
          </cell>
          <cell r="AH143">
            <v>60713</v>
          </cell>
          <cell r="AI143">
            <v>2829</v>
          </cell>
          <cell r="AJ143">
            <v>121011.696</v>
          </cell>
          <cell r="AK143">
            <v>16140.252</v>
          </cell>
          <cell r="AL143">
            <v>17687.376</v>
          </cell>
          <cell r="AM143">
            <v>25815.144</v>
          </cell>
          <cell r="AN143">
            <v>5703.9660000000003</v>
          </cell>
          <cell r="AO143">
            <v>40529.798000000003</v>
          </cell>
          <cell r="AP143">
            <v>444330.92899999995</v>
          </cell>
          <cell r="AQ143">
            <v>916395</v>
          </cell>
          <cell r="AR143">
            <v>4395.8</v>
          </cell>
          <cell r="AS143">
            <v>607000</v>
          </cell>
          <cell r="AT143">
            <v>111573.11599999999</v>
          </cell>
          <cell r="AU143">
            <v>35281</v>
          </cell>
          <cell r="AV143">
            <v>12267.303</v>
          </cell>
          <cell r="AW143">
            <v>44336.841999999997</v>
          </cell>
          <cell r="AX143">
            <v>2262.6</v>
          </cell>
          <cell r="AY143">
            <v>16061</v>
          </cell>
          <cell r="AZ143">
            <v>42272</v>
          </cell>
          <cell r="BC143">
            <v>4153816.2850806168</v>
          </cell>
        </row>
        <row r="144">
          <cell r="B144">
            <v>54159</v>
          </cell>
          <cell r="C144">
            <v>55588.966</v>
          </cell>
          <cell r="D144">
            <v>9621.9699999999993</v>
          </cell>
          <cell r="E144">
            <v>35996.78</v>
          </cell>
          <cell r="F144">
            <v>7565.5249999999996</v>
          </cell>
          <cell r="G144">
            <v>10171.75</v>
          </cell>
          <cell r="H144">
            <v>5072.5959999999995</v>
          </cell>
          <cell r="I144">
            <v>4725.6639999999998</v>
          </cell>
          <cell r="J144">
            <v>78209</v>
          </cell>
          <cell r="K144">
            <v>9167.19</v>
          </cell>
          <cell r="L144">
            <v>3227.8</v>
          </cell>
          <cell r="M144">
            <v>13769.913</v>
          </cell>
          <cell r="N144">
            <v>8222</v>
          </cell>
          <cell r="O144">
            <v>6333.3130000000001</v>
          </cell>
          <cell r="P144">
            <v>56206</v>
          </cell>
          <cell r="Q144">
            <v>5579.783999999986</v>
          </cell>
          <cell r="R144">
            <v>8755.0370000000003</v>
          </cell>
          <cell r="S144">
            <v>4286.3109999999997</v>
          </cell>
          <cell r="T144">
            <v>4930.0360000000001</v>
          </cell>
          <cell r="U144">
            <v>10588.728999999999</v>
          </cell>
          <cell r="V144">
            <v>3885.8939999999998</v>
          </cell>
          <cell r="W144">
            <v>21445.698</v>
          </cell>
          <cell r="X144">
            <v>256882.72900000002</v>
          </cell>
          <cell r="Y144">
            <v>49233.523999999998</v>
          </cell>
          <cell r="Z144">
            <v>72567.47099999999</v>
          </cell>
          <cell r="AA144">
            <v>13915.5</v>
          </cell>
          <cell r="AB144">
            <v>3153.55</v>
          </cell>
          <cell r="AC144">
            <v>23517.5</v>
          </cell>
          <cell r="AD144">
            <v>218035</v>
          </cell>
          <cell r="AE144">
            <v>26458.254000000001</v>
          </cell>
          <cell r="AF144">
            <v>110765</v>
          </cell>
          <cell r="AG144">
            <v>10568</v>
          </cell>
          <cell r="AH144">
            <v>62458</v>
          </cell>
          <cell r="AI144">
            <v>2841</v>
          </cell>
          <cell r="AJ144">
            <v>123947.561</v>
          </cell>
          <cell r="AK144">
            <v>16634.617999999999</v>
          </cell>
          <cell r="AL144">
            <v>18042.963</v>
          </cell>
          <cell r="AM144">
            <v>26467.896000000001</v>
          </cell>
          <cell r="AN144">
            <v>5859.2939999999999</v>
          </cell>
          <cell r="AO144">
            <v>41471.745000000003</v>
          </cell>
          <cell r="AP144">
            <v>457043.99000000005</v>
          </cell>
          <cell r="AQ144">
            <v>930685</v>
          </cell>
          <cell r="AR144">
            <v>4518</v>
          </cell>
          <cell r="AS144">
            <v>620000</v>
          </cell>
          <cell r="AT144">
            <v>112774.841</v>
          </cell>
          <cell r="AU144">
            <v>35860</v>
          </cell>
          <cell r="AV144">
            <v>12553.963</v>
          </cell>
          <cell r="AW144">
            <v>45574.35</v>
          </cell>
          <cell r="AX144">
            <v>2293.3000000000002</v>
          </cell>
          <cell r="AY144">
            <v>16435</v>
          </cell>
          <cell r="AZ144">
            <v>43221.021999999997</v>
          </cell>
          <cell r="BC144">
            <v>4225639.0331408288</v>
          </cell>
        </row>
        <row r="145">
          <cell r="B145">
            <v>54378</v>
          </cell>
          <cell r="C145">
            <v>55847.553</v>
          </cell>
          <cell r="D145">
            <v>9662.6</v>
          </cell>
          <cell r="E145">
            <v>36439</v>
          </cell>
          <cell r="F145">
            <v>7568.43</v>
          </cell>
          <cell r="G145">
            <v>10183.25</v>
          </cell>
          <cell r="H145">
            <v>5088.4189999999999</v>
          </cell>
          <cell r="I145">
            <v>4738.902</v>
          </cell>
          <cell r="J145">
            <v>78111</v>
          </cell>
          <cell r="K145">
            <v>9308.4789999999994</v>
          </cell>
          <cell r="L145">
            <v>3271.9</v>
          </cell>
          <cell r="M145">
            <v>13852.989</v>
          </cell>
          <cell r="N145">
            <v>8252</v>
          </cell>
          <cell r="O145">
            <v>6316.424</v>
          </cell>
          <cell r="P145">
            <v>56179</v>
          </cell>
          <cell r="Q145">
            <v>5603.7700000000186</v>
          </cell>
          <cell r="R145">
            <v>8797.0220000000008</v>
          </cell>
          <cell r="S145">
            <v>4318.6729999999998</v>
          </cell>
          <cell r="T145">
            <v>4963.4639999999999</v>
          </cell>
          <cell r="U145">
            <v>10637.171</v>
          </cell>
          <cell r="V145">
            <v>3920.2809999999999</v>
          </cell>
          <cell r="W145">
            <v>21658.597000000002</v>
          </cell>
          <cell r="X145">
            <v>259225.08500000002</v>
          </cell>
          <cell r="Y145">
            <v>49453.675000000003</v>
          </cell>
          <cell r="Z145">
            <v>73245.849000000002</v>
          </cell>
          <cell r="AA145">
            <v>14074.1</v>
          </cell>
          <cell r="AB145">
            <v>3164.9</v>
          </cell>
          <cell r="AC145">
            <v>23796.400000000001</v>
          </cell>
          <cell r="AD145">
            <v>220239</v>
          </cell>
          <cell r="AE145">
            <v>26862.074000000001</v>
          </cell>
          <cell r="AF145">
            <v>113423</v>
          </cell>
          <cell r="AG145">
            <v>10716</v>
          </cell>
          <cell r="AH145">
            <v>64216</v>
          </cell>
          <cell r="AI145">
            <v>2857</v>
          </cell>
          <cell r="AJ145">
            <v>126910.829</v>
          </cell>
          <cell r="AK145">
            <v>17152.804</v>
          </cell>
          <cell r="AL145">
            <v>18396.940999999999</v>
          </cell>
          <cell r="AM145">
            <v>27129.932000000001</v>
          </cell>
          <cell r="AN145">
            <v>6005.0609999999997</v>
          </cell>
          <cell r="AO145">
            <v>42376.642</v>
          </cell>
          <cell r="AP145">
            <v>470574.4389999999</v>
          </cell>
          <cell r="AQ145">
            <v>943455</v>
          </cell>
          <cell r="AR145">
            <v>4583.7</v>
          </cell>
          <cell r="AS145">
            <v>634000</v>
          </cell>
          <cell r="AT145">
            <v>113872.473</v>
          </cell>
          <cell r="AU145">
            <v>36436</v>
          </cell>
          <cell r="AV145">
            <v>12845.380999999999</v>
          </cell>
          <cell r="AW145">
            <v>46850.962</v>
          </cell>
          <cell r="AX145">
            <v>2325.3000000000002</v>
          </cell>
          <cell r="AY145">
            <v>16753</v>
          </cell>
          <cell r="AZ145">
            <v>44148.285000000003</v>
          </cell>
          <cell r="BC145">
            <v>4298746.6834026985</v>
          </cell>
        </row>
        <row r="146">
          <cell r="B146">
            <v>54602</v>
          </cell>
          <cell r="C146">
            <v>56063.269</v>
          </cell>
          <cell r="D146">
            <v>9698.7800000000007</v>
          </cell>
          <cell r="E146">
            <v>36861.034</v>
          </cell>
          <cell r="F146">
            <v>7562.3050000000003</v>
          </cell>
          <cell r="G146">
            <v>10191.800000000001</v>
          </cell>
          <cell r="H146">
            <v>5104.2470000000003</v>
          </cell>
          <cell r="I146">
            <v>4752.5280000000002</v>
          </cell>
          <cell r="J146">
            <v>78073</v>
          </cell>
          <cell r="K146">
            <v>9429.9590000000007</v>
          </cell>
          <cell r="L146">
            <v>3314</v>
          </cell>
          <cell r="M146">
            <v>13936.754000000001</v>
          </cell>
          <cell r="N146">
            <v>8276</v>
          </cell>
          <cell r="O146">
            <v>6332.5680000000002</v>
          </cell>
          <cell r="P146">
            <v>56167</v>
          </cell>
          <cell r="Q146">
            <v>5635.2739999999758</v>
          </cell>
          <cell r="R146">
            <v>8803.2810000000009</v>
          </cell>
          <cell r="S146">
            <v>4349.2420000000002</v>
          </cell>
          <cell r="T146">
            <v>4991.0450000000001</v>
          </cell>
          <cell r="U146">
            <v>10673.3</v>
          </cell>
          <cell r="V146">
            <v>3947.422</v>
          </cell>
          <cell r="W146">
            <v>21831.875</v>
          </cell>
          <cell r="X146">
            <v>261524.90499999997</v>
          </cell>
          <cell r="Y146">
            <v>49642.987000000001</v>
          </cell>
          <cell r="Z146">
            <v>73890.574000000008</v>
          </cell>
          <cell r="AA146">
            <v>14248.6</v>
          </cell>
          <cell r="AB146">
            <v>3165.8</v>
          </cell>
          <cell r="AC146">
            <v>24036.3</v>
          </cell>
          <cell r="AD146">
            <v>222585</v>
          </cell>
          <cell r="AE146">
            <v>27265.859</v>
          </cell>
          <cell r="AF146">
            <v>116133</v>
          </cell>
          <cell r="AG146">
            <v>10862</v>
          </cell>
          <cell r="AH146">
            <v>65964</v>
          </cell>
          <cell r="AI146">
            <v>2876</v>
          </cell>
          <cell r="AJ146">
            <v>129896.23300000001</v>
          </cell>
          <cell r="AK146">
            <v>17685.768</v>
          </cell>
          <cell r="AL146">
            <v>18758.282999999999</v>
          </cell>
          <cell r="AM146">
            <v>27809.087</v>
          </cell>
          <cell r="AN146">
            <v>6136.2820000000002</v>
          </cell>
          <cell r="AO146">
            <v>43274.733</v>
          </cell>
          <cell r="AP146">
            <v>484716.53200000001</v>
          </cell>
          <cell r="AQ146">
            <v>956165</v>
          </cell>
          <cell r="AR146">
            <v>4667.5</v>
          </cell>
          <cell r="AS146">
            <v>648000</v>
          </cell>
          <cell r="AT146">
            <v>114912.91099999999</v>
          </cell>
          <cell r="AU146">
            <v>37019</v>
          </cell>
          <cell r="AV146">
            <v>13138.53</v>
          </cell>
          <cell r="AW146">
            <v>48171.78</v>
          </cell>
          <cell r="AX146">
            <v>2353.6</v>
          </cell>
          <cell r="AY146">
            <v>17090</v>
          </cell>
          <cell r="AZ146">
            <v>45056.957000000002</v>
          </cell>
          <cell r="BC146">
            <v>4372548.3724751761</v>
          </cell>
        </row>
        <row r="147">
          <cell r="B147">
            <v>54836</v>
          </cell>
          <cell r="C147">
            <v>56247.017</v>
          </cell>
          <cell r="D147">
            <v>9724.56</v>
          </cell>
          <cell r="E147">
            <v>37200.014000000003</v>
          </cell>
          <cell r="F147">
            <v>7549.4250000000002</v>
          </cell>
          <cell r="G147">
            <v>10200.200000000001</v>
          </cell>
          <cell r="H147">
            <v>5116.8</v>
          </cell>
          <cell r="I147">
            <v>4764.6899999999996</v>
          </cell>
          <cell r="J147">
            <v>78180</v>
          </cell>
          <cell r="K147">
            <v>9548.2579999999998</v>
          </cell>
          <cell r="L147">
            <v>3368.2</v>
          </cell>
          <cell r="M147">
            <v>14030.002</v>
          </cell>
          <cell r="N147">
            <v>8294</v>
          </cell>
          <cell r="O147">
            <v>6350.84</v>
          </cell>
          <cell r="P147">
            <v>56228</v>
          </cell>
          <cell r="Q147">
            <v>5666.9940000000634</v>
          </cell>
          <cell r="R147">
            <v>8811.5889999999999</v>
          </cell>
          <cell r="S147">
            <v>4379.9089999999997</v>
          </cell>
          <cell r="T147">
            <v>5018.6059999999998</v>
          </cell>
          <cell r="U147">
            <v>10698.234</v>
          </cell>
          <cell r="V147">
            <v>3969.989</v>
          </cell>
          <cell r="W147">
            <v>22001.387999999999</v>
          </cell>
          <cell r="X147">
            <v>263750.61300000001</v>
          </cell>
          <cell r="Y147">
            <v>49835.012000000002</v>
          </cell>
          <cell r="Z147">
            <v>74546.843000000008</v>
          </cell>
          <cell r="AA147">
            <v>14421.9</v>
          </cell>
          <cell r="AB147">
            <v>3164.55</v>
          </cell>
          <cell r="AC147">
            <v>24276.9</v>
          </cell>
          <cell r="AD147">
            <v>225055</v>
          </cell>
          <cell r="AE147">
            <v>27674.654999999999</v>
          </cell>
          <cell r="AF147">
            <v>118885</v>
          </cell>
          <cell r="AG147">
            <v>11013</v>
          </cell>
          <cell r="AH147">
            <v>67675</v>
          </cell>
          <cell r="AI147">
            <v>2895</v>
          </cell>
          <cell r="AJ147">
            <v>132917.405</v>
          </cell>
          <cell r="AK147">
            <v>18229.932000000001</v>
          </cell>
          <cell r="AL147">
            <v>19125.958999999999</v>
          </cell>
          <cell r="AM147">
            <v>28505.815999999999</v>
          </cell>
          <cell r="AN147">
            <v>6280.4769999999999</v>
          </cell>
          <cell r="AO147">
            <v>44165.463000000003</v>
          </cell>
          <cell r="AP147">
            <v>499607.98599999992</v>
          </cell>
          <cell r="AQ147">
            <v>969005</v>
          </cell>
          <cell r="AR147">
            <v>4929.7</v>
          </cell>
          <cell r="AS147">
            <v>664000</v>
          </cell>
          <cell r="AT147">
            <v>115890.431</v>
          </cell>
          <cell r="AU147">
            <v>37534</v>
          </cell>
          <cell r="AV147">
            <v>13443.843999999999</v>
          </cell>
          <cell r="AW147">
            <v>49537.370999999999</v>
          </cell>
          <cell r="AX147">
            <v>2383.5</v>
          </cell>
          <cell r="AY147">
            <v>17448</v>
          </cell>
          <cell r="AZ147">
            <v>46003.775999999998</v>
          </cell>
          <cell r="BC147">
            <v>4450219.0889077829</v>
          </cell>
        </row>
        <row r="148">
          <cell r="B148">
            <v>55110</v>
          </cell>
          <cell r="C148">
            <v>56388.480000000003</v>
          </cell>
          <cell r="D148">
            <v>9777.7999999999993</v>
          </cell>
          <cell r="E148">
            <v>37488.36</v>
          </cell>
          <cell r="F148">
            <v>7549.433</v>
          </cell>
          <cell r="G148">
            <v>10211.199999999999</v>
          </cell>
          <cell r="H148">
            <v>5123.027</v>
          </cell>
          <cell r="I148">
            <v>4779.5349999999999</v>
          </cell>
          <cell r="J148">
            <v>78397</v>
          </cell>
          <cell r="K148">
            <v>9642.5049999999992</v>
          </cell>
          <cell r="L148">
            <v>3401</v>
          </cell>
          <cell r="M148">
            <v>14143.901</v>
          </cell>
          <cell r="N148">
            <v>8310</v>
          </cell>
          <cell r="O148">
            <v>6385.2290000000003</v>
          </cell>
          <cell r="P148">
            <v>56314</v>
          </cell>
          <cell r="Q148">
            <v>5711.2579999999725</v>
          </cell>
          <cell r="R148">
            <v>8843.5280000000002</v>
          </cell>
          <cell r="S148">
            <v>4383</v>
          </cell>
          <cell r="T148">
            <v>5045.6970000000001</v>
          </cell>
          <cell r="U148">
            <v>10711.121999999999</v>
          </cell>
          <cell r="V148">
            <v>3996.2779999999998</v>
          </cell>
          <cell r="W148">
            <v>22130.036</v>
          </cell>
          <cell r="X148">
            <v>265926.43599999999</v>
          </cell>
          <cell r="Y148">
            <v>50046.648999999998</v>
          </cell>
          <cell r="Z148">
            <v>75119.111999999994</v>
          </cell>
          <cell r="AA148">
            <v>14615.9</v>
          </cell>
          <cell r="AB148">
            <v>3170.15</v>
          </cell>
          <cell r="AC148">
            <v>24593.3</v>
          </cell>
          <cell r="AD148">
            <v>227726.46299999999</v>
          </cell>
          <cell r="AE148">
            <v>28524.12</v>
          </cell>
          <cell r="AF148">
            <v>121672</v>
          </cell>
          <cell r="AG148">
            <v>11174</v>
          </cell>
          <cell r="AH148">
            <v>69325</v>
          </cell>
          <cell r="AI148">
            <v>2914</v>
          </cell>
          <cell r="AJ148">
            <v>135914.035</v>
          </cell>
          <cell r="AK148">
            <v>18806.061000000002</v>
          </cell>
          <cell r="AL148">
            <v>19487.272000000001</v>
          </cell>
          <cell r="AM148">
            <v>29251.588</v>
          </cell>
          <cell r="AN148">
            <v>6443.183</v>
          </cell>
          <cell r="AO148">
            <v>45047.972999999998</v>
          </cell>
          <cell r="AP148">
            <v>514328.13399999985</v>
          </cell>
          <cell r="AQ148">
            <v>981235</v>
          </cell>
          <cell r="AR148">
            <v>5063.1000000000004</v>
          </cell>
          <cell r="AS148">
            <v>679000</v>
          </cell>
          <cell r="AT148">
            <v>116807.30899999999</v>
          </cell>
          <cell r="AU148">
            <v>38124</v>
          </cell>
          <cell r="AV148">
            <v>13764.352000000001</v>
          </cell>
          <cell r="AW148">
            <v>50940.182000000001</v>
          </cell>
          <cell r="AX148">
            <v>2413.9</v>
          </cell>
          <cell r="AY148">
            <v>17788</v>
          </cell>
          <cell r="AZ148">
            <v>47025.764000000003</v>
          </cell>
          <cell r="BC148">
            <v>4527197.2289999994</v>
          </cell>
        </row>
        <row r="149">
          <cell r="B149">
            <v>55399</v>
          </cell>
          <cell r="C149">
            <v>56479.285000000003</v>
          </cell>
          <cell r="D149">
            <v>9850.0789999999997</v>
          </cell>
          <cell r="E149">
            <v>37750.800000000003</v>
          </cell>
          <cell r="F149">
            <v>7564.6289999999999</v>
          </cell>
          <cell r="G149">
            <v>10217.799999999999</v>
          </cell>
          <cell r="H149">
            <v>5121.5720000000001</v>
          </cell>
          <cell r="I149">
            <v>4799.9639999999999</v>
          </cell>
          <cell r="J149">
            <v>78418</v>
          </cell>
          <cell r="K149">
            <v>9729.35</v>
          </cell>
          <cell r="L149">
            <v>3443.4</v>
          </cell>
          <cell r="M149">
            <v>14246.049000000001</v>
          </cell>
          <cell r="N149">
            <v>8320</v>
          </cell>
          <cell r="O149">
            <v>6425.45</v>
          </cell>
          <cell r="P149">
            <v>56382.597000000002</v>
          </cell>
          <cell r="Q149">
            <v>5743.0230000000447</v>
          </cell>
          <cell r="R149">
            <v>8869.4410000000007</v>
          </cell>
          <cell r="S149">
            <v>4390.8289999999997</v>
          </cell>
          <cell r="T149">
            <v>5073.1480000000001</v>
          </cell>
          <cell r="U149">
            <v>10711.848</v>
          </cell>
          <cell r="V149">
            <v>4026.2040000000002</v>
          </cell>
          <cell r="W149">
            <v>22256.550999999999</v>
          </cell>
          <cell r="X149">
            <v>268123.34299999999</v>
          </cell>
          <cell r="Y149">
            <v>50235.677000000003</v>
          </cell>
          <cell r="Z149">
            <v>75645.096000000005</v>
          </cell>
          <cell r="AA149">
            <v>14923.26</v>
          </cell>
          <cell r="AB149">
            <v>3185.45</v>
          </cell>
          <cell r="AC149">
            <v>24900</v>
          </cell>
          <cell r="AD149">
            <v>229966.23699999999</v>
          </cell>
          <cell r="AE149">
            <v>28524.12</v>
          </cell>
          <cell r="AF149">
            <v>124525</v>
          </cell>
          <cell r="AG149">
            <v>11347</v>
          </cell>
          <cell r="AH149">
            <v>70902</v>
          </cell>
          <cell r="AI149">
            <v>2932</v>
          </cell>
          <cell r="AJ149">
            <v>138912.647</v>
          </cell>
          <cell r="AK149">
            <v>19407.036</v>
          </cell>
          <cell r="AL149">
            <v>19846.221000000001</v>
          </cell>
          <cell r="AM149">
            <v>30168.679</v>
          </cell>
          <cell r="AN149">
            <v>6605.7070000000003</v>
          </cell>
          <cell r="AO149">
            <v>46253.233999999997</v>
          </cell>
          <cell r="AP149">
            <v>529390.16299999994</v>
          </cell>
          <cell r="AQ149">
            <v>993861</v>
          </cell>
          <cell r="AR149">
            <v>5183.3999999999996</v>
          </cell>
          <cell r="AS149">
            <v>692000</v>
          </cell>
          <cell r="AT149">
            <v>117648.092</v>
          </cell>
          <cell r="AU149">
            <v>38723</v>
          </cell>
          <cell r="AV149">
            <v>14096.09</v>
          </cell>
          <cell r="AW149">
            <v>52227.597999999998</v>
          </cell>
          <cell r="AX149">
            <v>2535.3679999999999</v>
          </cell>
          <cell r="AY149">
            <v>18097</v>
          </cell>
          <cell r="AZ149">
            <v>47936.504000000001</v>
          </cell>
          <cell r="BC149">
            <v>4601219.9008859294</v>
          </cell>
        </row>
        <row r="150">
          <cell r="B150">
            <v>55697</v>
          </cell>
          <cell r="C150">
            <v>56524.063999999998</v>
          </cell>
          <cell r="D150">
            <v>9859.65</v>
          </cell>
          <cell r="E150">
            <v>37983.31</v>
          </cell>
          <cell r="F150">
            <v>7574.6130000000003</v>
          </cell>
          <cell r="G150">
            <v>10222.021000000001</v>
          </cell>
          <cell r="H150">
            <v>5117.8100000000004</v>
          </cell>
          <cell r="I150">
            <v>4826.933</v>
          </cell>
          <cell r="J150">
            <v>78248</v>
          </cell>
          <cell r="K150">
            <v>9786.48</v>
          </cell>
          <cell r="L150">
            <v>3480</v>
          </cell>
          <cell r="M150">
            <v>14310.401</v>
          </cell>
          <cell r="N150">
            <v>8325</v>
          </cell>
          <cell r="O150">
            <v>6468.1260000000002</v>
          </cell>
          <cell r="P150">
            <v>56339.703999999998</v>
          </cell>
          <cell r="Q150">
            <v>5769.3360000000694</v>
          </cell>
          <cell r="R150">
            <v>8892.098</v>
          </cell>
          <cell r="S150">
            <v>4413.3680000000004</v>
          </cell>
          <cell r="T150">
            <v>5101.2129999999997</v>
          </cell>
          <cell r="U150">
            <v>10705.535</v>
          </cell>
          <cell r="V150">
            <v>4055.0859999999998</v>
          </cell>
          <cell r="W150">
            <v>22356.725999999999</v>
          </cell>
          <cell r="X150">
            <v>270389.97399999999</v>
          </cell>
          <cell r="Y150">
            <v>50397.455000000002</v>
          </cell>
          <cell r="Z150">
            <v>76243.972999999998</v>
          </cell>
          <cell r="AA150">
            <v>15162</v>
          </cell>
          <cell r="AB150">
            <v>3217</v>
          </cell>
          <cell r="AC150">
            <v>25201.9</v>
          </cell>
          <cell r="AD150">
            <v>232187.83499999999</v>
          </cell>
          <cell r="AE150">
            <v>28963.109</v>
          </cell>
          <cell r="AF150">
            <v>127450</v>
          </cell>
          <cell r="AG150">
            <v>11526</v>
          </cell>
          <cell r="AH150">
            <v>72421</v>
          </cell>
          <cell r="AI150">
            <v>2951</v>
          </cell>
          <cell r="AJ150">
            <v>141939.24300000002</v>
          </cell>
          <cell r="AK150">
            <v>20033.753000000001</v>
          </cell>
          <cell r="AL150">
            <v>20198.73</v>
          </cell>
          <cell r="AM150">
            <v>31140.028999999999</v>
          </cell>
          <cell r="AN150">
            <v>6734.098</v>
          </cell>
          <cell r="AO150">
            <v>47464.184000000001</v>
          </cell>
          <cell r="AP150">
            <v>545249.54600000009</v>
          </cell>
          <cell r="AQ150">
            <v>1000281</v>
          </cell>
          <cell r="AR150">
            <v>5264.5</v>
          </cell>
          <cell r="AS150">
            <v>708000</v>
          </cell>
          <cell r="AT150">
            <v>118454.974</v>
          </cell>
          <cell r="AU150">
            <v>39326</v>
          </cell>
          <cell r="AV150">
            <v>14441.17</v>
          </cell>
          <cell r="AW150">
            <v>53557.177000000003</v>
          </cell>
          <cell r="AX150">
            <v>2651.8690000000001</v>
          </cell>
          <cell r="AY150">
            <v>18399</v>
          </cell>
          <cell r="AZ150">
            <v>48827.16</v>
          </cell>
          <cell r="BC150">
            <v>4672840.2771816133</v>
          </cell>
        </row>
        <row r="151">
          <cell r="B151">
            <v>55929</v>
          </cell>
          <cell r="C151">
            <v>56563.031000000003</v>
          </cell>
          <cell r="D151">
            <v>9872.2430000000004</v>
          </cell>
          <cell r="E151">
            <v>38184.165999999997</v>
          </cell>
          <cell r="F151">
            <v>7552.8959999999997</v>
          </cell>
          <cell r="G151">
            <v>10221.405000000001</v>
          </cell>
          <cell r="H151">
            <v>5114.2969999999996</v>
          </cell>
          <cell r="I151">
            <v>4855.7870000000003</v>
          </cell>
          <cell r="J151">
            <v>78008</v>
          </cell>
          <cell r="K151">
            <v>9840.5259999999998</v>
          </cell>
          <cell r="L151">
            <v>3504</v>
          </cell>
          <cell r="M151">
            <v>14362.380999999999</v>
          </cell>
          <cell r="N151">
            <v>8329</v>
          </cell>
          <cell r="O151">
            <v>6501.0730000000003</v>
          </cell>
          <cell r="P151">
            <v>56382.623</v>
          </cell>
          <cell r="Q151">
            <v>5793.0380000000005</v>
          </cell>
          <cell r="R151">
            <v>8910.2839999999997</v>
          </cell>
          <cell r="S151">
            <v>4430.9409999999998</v>
          </cell>
          <cell r="T151">
            <v>5130.9250000000002</v>
          </cell>
          <cell r="U151">
            <v>10689.463</v>
          </cell>
          <cell r="V151">
            <v>4082.7109999999998</v>
          </cell>
          <cell r="W151">
            <v>22407.280999999999</v>
          </cell>
          <cell r="X151">
            <v>272716.91399999999</v>
          </cell>
          <cell r="Y151">
            <v>50573.065999999999</v>
          </cell>
          <cell r="Z151">
            <v>76815.099999999991</v>
          </cell>
          <cell r="AA151">
            <v>15348</v>
          </cell>
          <cell r="AB151">
            <v>3258</v>
          </cell>
          <cell r="AC151">
            <v>25456.3</v>
          </cell>
          <cell r="AD151">
            <v>234307.20699999999</v>
          </cell>
          <cell r="AE151">
            <v>29407.972000000002</v>
          </cell>
          <cell r="AF151">
            <v>130399</v>
          </cell>
          <cell r="AG151">
            <v>11712</v>
          </cell>
          <cell r="AH151">
            <v>73902</v>
          </cell>
          <cell r="AI151">
            <v>2970</v>
          </cell>
          <cell r="AJ151">
            <v>144952.948</v>
          </cell>
          <cell r="AK151">
            <v>20680.982</v>
          </cell>
          <cell r="AL151">
            <v>20750.246999999999</v>
          </cell>
          <cell r="AM151">
            <v>32143.96</v>
          </cell>
          <cell r="AN151">
            <v>6859.89</v>
          </cell>
          <cell r="AO151">
            <v>48660.620999999999</v>
          </cell>
          <cell r="AP151">
            <v>562611.8459999999</v>
          </cell>
          <cell r="AQ151">
            <v>1023288</v>
          </cell>
          <cell r="AR151">
            <v>5345.1</v>
          </cell>
          <cell r="AS151">
            <v>723000</v>
          </cell>
          <cell r="AT151">
            <v>119269.94899999999</v>
          </cell>
          <cell r="AU151">
            <v>39910</v>
          </cell>
          <cell r="AV151">
            <v>14792.539000000001</v>
          </cell>
          <cell r="AW151">
            <v>54885.411999999997</v>
          </cell>
          <cell r="AX151">
            <v>2689.2629999999999</v>
          </cell>
          <cell r="AY151">
            <v>18657</v>
          </cell>
          <cell r="AZ151">
            <v>49694.245000000003</v>
          </cell>
          <cell r="BC151">
            <v>4762088.2472126698</v>
          </cell>
        </row>
        <row r="152">
          <cell r="B152">
            <v>56246</v>
          </cell>
          <cell r="C152">
            <v>56565.116999999998</v>
          </cell>
          <cell r="D152">
            <v>9885.3870000000006</v>
          </cell>
          <cell r="E152">
            <v>38362.860999999997</v>
          </cell>
          <cell r="F152">
            <v>7554.1319999999996</v>
          </cell>
          <cell r="G152">
            <v>10221.572</v>
          </cell>
          <cell r="H152">
            <v>5111.6189999999997</v>
          </cell>
          <cell r="I152">
            <v>4881.7879999999996</v>
          </cell>
          <cell r="J152">
            <v>77709</v>
          </cell>
          <cell r="K152">
            <v>9887.1689999999999</v>
          </cell>
          <cell r="L152">
            <v>3529</v>
          </cell>
          <cell r="M152">
            <v>14420.022000000001</v>
          </cell>
          <cell r="N152">
            <v>8337</v>
          </cell>
          <cell r="O152">
            <v>6529.6840000000002</v>
          </cell>
          <cell r="P152">
            <v>56462.228000000003</v>
          </cell>
          <cell r="Q152">
            <v>5814.2809999999017</v>
          </cell>
          <cell r="R152">
            <v>8928.2710000000006</v>
          </cell>
          <cell r="S152">
            <v>4441.8540000000003</v>
          </cell>
          <cell r="T152">
            <v>5161.7240000000002</v>
          </cell>
          <cell r="U152">
            <v>10668.094999999999</v>
          </cell>
          <cell r="V152">
            <v>4113.2430000000004</v>
          </cell>
          <cell r="W152">
            <v>22453.788</v>
          </cell>
          <cell r="X152">
            <v>275330.01100000006</v>
          </cell>
          <cell r="Y152">
            <v>50769.375</v>
          </cell>
          <cell r="Z152">
            <v>77310.287000000011</v>
          </cell>
          <cell r="AA152">
            <v>15510</v>
          </cell>
          <cell r="AB152">
            <v>3298</v>
          </cell>
          <cell r="AC152">
            <v>25701.8</v>
          </cell>
          <cell r="AD152">
            <v>236348.29199999999</v>
          </cell>
          <cell r="AE152">
            <v>29856.213</v>
          </cell>
          <cell r="AF152">
            <v>133324</v>
          </cell>
          <cell r="AG152">
            <v>11904</v>
          </cell>
          <cell r="AH152">
            <v>75364</v>
          </cell>
          <cell r="AI152">
            <v>2989</v>
          </cell>
          <cell r="AJ152">
            <v>148009.39799999999</v>
          </cell>
          <cell r="AK152">
            <v>21340.545999999998</v>
          </cell>
          <cell r="AL152">
            <v>21315.513999999999</v>
          </cell>
          <cell r="AM152">
            <v>33181.593999999997</v>
          </cell>
          <cell r="AN152">
            <v>7184.53</v>
          </cell>
          <cell r="AO152">
            <v>49839.741999999998</v>
          </cell>
          <cell r="AP152">
            <v>579685.58000000019</v>
          </cell>
          <cell r="AQ152">
            <v>1036825</v>
          </cell>
          <cell r="AR152">
            <v>5397.9</v>
          </cell>
          <cell r="AS152">
            <v>739000</v>
          </cell>
          <cell r="AT152">
            <v>120034.697</v>
          </cell>
          <cell r="AU152">
            <v>40406</v>
          </cell>
          <cell r="AV152">
            <v>15157.163</v>
          </cell>
          <cell r="AW152">
            <v>56257.879000000001</v>
          </cell>
          <cell r="AX152">
            <v>2743.297</v>
          </cell>
          <cell r="AY152">
            <v>18918</v>
          </cell>
          <cell r="AZ152">
            <v>50533.777999999998</v>
          </cell>
          <cell r="BC152">
            <v>4842980.9985098867</v>
          </cell>
        </row>
        <row r="153">
          <cell r="B153">
            <v>56490</v>
          </cell>
          <cell r="C153">
            <v>56588.319000000003</v>
          </cell>
          <cell r="D153">
            <v>9897.1919999999991</v>
          </cell>
          <cell r="E153">
            <v>38534.853000000003</v>
          </cell>
          <cell r="F153">
            <v>7559.7759999999998</v>
          </cell>
          <cell r="G153">
            <v>10225.369000000001</v>
          </cell>
          <cell r="H153">
            <v>5113.6909999999998</v>
          </cell>
          <cell r="I153">
            <v>4901.7830000000004</v>
          </cell>
          <cell r="J153">
            <v>77661</v>
          </cell>
          <cell r="K153">
            <v>9923.2530000000006</v>
          </cell>
          <cell r="L153">
            <v>3540</v>
          </cell>
          <cell r="M153">
            <v>14491.38</v>
          </cell>
          <cell r="N153">
            <v>8350</v>
          </cell>
          <cell r="O153">
            <v>6563.77</v>
          </cell>
          <cell r="P153">
            <v>56620.24</v>
          </cell>
          <cell r="Q153">
            <v>5836.1249999999409</v>
          </cell>
          <cell r="R153">
            <v>8943.5730000000003</v>
          </cell>
          <cell r="S153">
            <v>4457.8739999999998</v>
          </cell>
          <cell r="T153">
            <v>5192.9570000000003</v>
          </cell>
          <cell r="U153">
            <v>10648.713</v>
          </cell>
          <cell r="V153">
            <v>4148.1719999999996</v>
          </cell>
          <cell r="W153">
            <v>22521.195</v>
          </cell>
          <cell r="X153">
            <v>277811.571</v>
          </cell>
          <cell r="Y153">
            <v>50944.248</v>
          </cell>
          <cell r="Z153">
            <v>77853.383999999991</v>
          </cell>
          <cell r="AA153">
            <v>15695</v>
          </cell>
          <cell r="AB153">
            <v>3324</v>
          </cell>
          <cell r="AC153">
            <v>25941.599999999999</v>
          </cell>
          <cell r="AD153">
            <v>238466.283</v>
          </cell>
          <cell r="AE153">
            <v>30305.335999999999</v>
          </cell>
          <cell r="AF153">
            <v>136178</v>
          </cell>
          <cell r="AG153">
            <v>12102</v>
          </cell>
          <cell r="AH153">
            <v>76826</v>
          </cell>
          <cell r="AI153">
            <v>3009</v>
          </cell>
          <cell r="AJ153">
            <v>151120.49599999998</v>
          </cell>
          <cell r="AK153">
            <v>22008.45</v>
          </cell>
          <cell r="AL153">
            <v>21885.901000000002</v>
          </cell>
          <cell r="AM153">
            <v>34254.091999999997</v>
          </cell>
          <cell r="AN153">
            <v>7363.6980000000003</v>
          </cell>
          <cell r="AO153">
            <v>50997.012999999999</v>
          </cell>
          <cell r="AP153">
            <v>597036.98600000003</v>
          </cell>
          <cell r="AQ153">
            <v>1051040</v>
          </cell>
          <cell r="AR153">
            <v>5456.2</v>
          </cell>
          <cell r="AS153">
            <v>755000</v>
          </cell>
          <cell r="AT153">
            <v>120754.33500000001</v>
          </cell>
          <cell r="AU153">
            <v>40806</v>
          </cell>
          <cell r="AV153">
            <v>15545.308999999999</v>
          </cell>
          <cell r="AW153">
            <v>57705.684999999998</v>
          </cell>
          <cell r="AX153">
            <v>2749.8969999999999</v>
          </cell>
          <cell r="AY153">
            <v>19148</v>
          </cell>
          <cell r="AZ153">
            <v>51341.809000000001</v>
          </cell>
          <cell r="BC153">
            <v>4924941.6129999999</v>
          </cell>
        </row>
        <row r="154">
          <cell r="B154">
            <v>56725</v>
          </cell>
          <cell r="C154">
            <v>56597.822999999997</v>
          </cell>
          <cell r="D154">
            <v>9907.4110000000001</v>
          </cell>
          <cell r="E154">
            <v>38707.555999999997</v>
          </cell>
          <cell r="F154">
            <v>7568.2420000000002</v>
          </cell>
          <cell r="G154">
            <v>10230.819</v>
          </cell>
          <cell r="H154">
            <v>5120.5339999999997</v>
          </cell>
          <cell r="I154">
            <v>4917.3860000000004</v>
          </cell>
          <cell r="J154">
            <v>77780</v>
          </cell>
          <cell r="K154">
            <v>9951.3700000000008</v>
          </cell>
          <cell r="L154">
            <v>3540.5</v>
          </cell>
          <cell r="M154">
            <v>14571.875</v>
          </cell>
          <cell r="N154">
            <v>8370</v>
          </cell>
          <cell r="O154">
            <v>6603.192</v>
          </cell>
          <cell r="P154">
            <v>56796.26</v>
          </cell>
          <cell r="Q154">
            <v>5862.3130000000237</v>
          </cell>
          <cell r="R154">
            <v>8958.77</v>
          </cell>
          <cell r="S154">
            <v>4471.7520000000004</v>
          </cell>
          <cell r="T154">
            <v>5218.973</v>
          </cell>
          <cell r="U154">
            <v>10630.563</v>
          </cell>
          <cell r="V154">
            <v>4183.2830000000004</v>
          </cell>
          <cell r="W154">
            <v>22599.678</v>
          </cell>
          <cell r="X154">
            <v>280296.14299999998</v>
          </cell>
          <cell r="Y154">
            <v>51095.072</v>
          </cell>
          <cell r="Z154">
            <v>78340.014999999999</v>
          </cell>
          <cell r="AA154">
            <v>15900</v>
          </cell>
          <cell r="AB154">
            <v>3341</v>
          </cell>
          <cell r="AC154">
            <v>26203.8</v>
          </cell>
          <cell r="AD154">
            <v>240650.755</v>
          </cell>
          <cell r="AE154">
            <v>30757.600999999999</v>
          </cell>
          <cell r="AF154">
            <v>138963</v>
          </cell>
          <cell r="AG154">
            <v>12306</v>
          </cell>
          <cell r="AH154">
            <v>78271</v>
          </cell>
          <cell r="AI154">
            <v>3028</v>
          </cell>
          <cell r="AJ154">
            <v>154296.53599999999</v>
          </cell>
          <cell r="AK154">
            <v>22642.538</v>
          </cell>
          <cell r="AL154">
            <v>22457.811000000002</v>
          </cell>
          <cell r="AM154">
            <v>35101.383000000002</v>
          </cell>
          <cell r="AN154">
            <v>7547.08</v>
          </cell>
          <cell r="AO154">
            <v>52127.339</v>
          </cell>
          <cell r="AP154">
            <v>614549.50799999991</v>
          </cell>
          <cell r="AQ154">
            <v>1066790</v>
          </cell>
          <cell r="AR154">
            <v>5524.6</v>
          </cell>
          <cell r="AS154">
            <v>771000</v>
          </cell>
          <cell r="AT154">
            <v>121491.913</v>
          </cell>
          <cell r="AU154">
            <v>41214</v>
          </cell>
          <cell r="AV154">
            <v>15941.986999999999</v>
          </cell>
          <cell r="AW154">
            <v>59185.949000000001</v>
          </cell>
          <cell r="AX154">
            <v>2750.069</v>
          </cell>
          <cell r="AY154">
            <v>19332</v>
          </cell>
          <cell r="AZ154">
            <v>52129.476000000002</v>
          </cell>
          <cell r="BC154">
            <v>5008328.2340479717</v>
          </cell>
        </row>
        <row r="155">
          <cell r="B155">
            <v>56989</v>
          </cell>
          <cell r="C155">
            <v>56594.487000000001</v>
          </cell>
          <cell r="D155">
            <v>9915.2890000000007</v>
          </cell>
          <cell r="E155">
            <v>38880.701999999997</v>
          </cell>
          <cell r="F155">
            <v>7578.9030000000002</v>
          </cell>
          <cell r="G155">
            <v>10241.86</v>
          </cell>
          <cell r="H155">
            <v>5127.0240000000003</v>
          </cell>
          <cell r="I155">
            <v>4931.7290000000003</v>
          </cell>
          <cell r="J155">
            <v>77900</v>
          </cell>
          <cell r="K155">
            <v>9974.49</v>
          </cell>
          <cell r="L155">
            <v>3539.9</v>
          </cell>
          <cell r="M155">
            <v>14665.278</v>
          </cell>
          <cell r="N155">
            <v>8398</v>
          </cell>
          <cell r="O155">
            <v>6649.942</v>
          </cell>
          <cell r="P155">
            <v>56981.62</v>
          </cell>
          <cell r="Q155">
            <v>5901.4890000000005</v>
          </cell>
          <cell r="R155">
            <v>8971.9580000000005</v>
          </cell>
          <cell r="S155">
            <v>4484.3100000000004</v>
          </cell>
          <cell r="T155">
            <v>5239.97</v>
          </cell>
          <cell r="U155">
            <v>10612.74</v>
          </cell>
          <cell r="V155">
            <v>4216.6819999999998</v>
          </cell>
          <cell r="W155">
            <v>22686.370999999999</v>
          </cell>
          <cell r="X155">
            <v>282718.12900000002</v>
          </cell>
          <cell r="Y155">
            <v>51218.101000000002</v>
          </cell>
          <cell r="Z155">
            <v>78762.169999999984</v>
          </cell>
          <cell r="AA155">
            <v>16137</v>
          </cell>
          <cell r="AB155">
            <v>3352</v>
          </cell>
          <cell r="AC155">
            <v>26549.7</v>
          </cell>
          <cell r="AD155">
            <v>242803.533</v>
          </cell>
          <cell r="AE155">
            <v>31214.665000000001</v>
          </cell>
          <cell r="AF155">
            <v>141711</v>
          </cell>
          <cell r="AG155">
            <v>12515</v>
          </cell>
          <cell r="AH155">
            <v>79689</v>
          </cell>
          <cell r="AI155">
            <v>3047</v>
          </cell>
          <cell r="AJ155">
            <v>157529.90599999999</v>
          </cell>
          <cell r="AK155">
            <v>23254.955999999998</v>
          </cell>
          <cell r="AL155">
            <v>23029.46</v>
          </cell>
          <cell r="AM155">
            <v>35947.696000000004</v>
          </cell>
          <cell r="AN155">
            <v>7728.0190000000002</v>
          </cell>
          <cell r="AO155">
            <v>53242.665000000001</v>
          </cell>
          <cell r="AP155">
            <v>631617.41599999997</v>
          </cell>
          <cell r="AQ155">
            <v>1084035</v>
          </cell>
          <cell r="AR155">
            <v>5584.51</v>
          </cell>
          <cell r="AS155">
            <v>788000</v>
          </cell>
          <cell r="AT155">
            <v>122091.325</v>
          </cell>
          <cell r="AU155">
            <v>41622</v>
          </cell>
          <cell r="AV155">
            <v>16333.263999999999</v>
          </cell>
          <cell r="AW155">
            <v>60648.112000000001</v>
          </cell>
          <cell r="AX155">
            <v>2794.5520000000001</v>
          </cell>
          <cell r="AY155">
            <v>19536</v>
          </cell>
          <cell r="AZ155">
            <v>52910.341999999997</v>
          </cell>
          <cell r="BC155">
            <v>5093931.8589897156</v>
          </cell>
        </row>
        <row r="156">
          <cell r="B156">
            <v>57255</v>
          </cell>
          <cell r="C156">
            <v>56609.375</v>
          </cell>
          <cell r="D156">
            <v>9920.6110000000008</v>
          </cell>
          <cell r="E156">
            <v>39053.881000000001</v>
          </cell>
          <cell r="F156">
            <v>7599.7910000000002</v>
          </cell>
          <cell r="G156">
            <v>10259.624</v>
          </cell>
          <cell r="H156">
            <v>5129.5159999999996</v>
          </cell>
          <cell r="I156">
            <v>4946.6329999999998</v>
          </cell>
          <cell r="J156">
            <v>78390</v>
          </cell>
          <cell r="K156">
            <v>9982.723</v>
          </cell>
          <cell r="L156">
            <v>3529.6</v>
          </cell>
          <cell r="M156">
            <v>14761.339</v>
          </cell>
          <cell r="N156">
            <v>8436</v>
          </cell>
          <cell r="O156">
            <v>6704.1120000000001</v>
          </cell>
          <cell r="P156">
            <v>57159.603000000003</v>
          </cell>
          <cell r="Q156">
            <v>5943.8569999999017</v>
          </cell>
          <cell r="R156">
            <v>8982.0249999999996</v>
          </cell>
          <cell r="S156">
            <v>4493.6760000000004</v>
          </cell>
          <cell r="T156">
            <v>5320.2479999999996</v>
          </cell>
          <cell r="U156">
            <v>10442.5</v>
          </cell>
          <cell r="V156">
            <v>4289.6589999999997</v>
          </cell>
          <cell r="W156">
            <v>22768.897000000001</v>
          </cell>
          <cell r="X156">
            <v>285020.39999999997</v>
          </cell>
          <cell r="Y156">
            <v>51422.963000000003</v>
          </cell>
          <cell r="Z156">
            <v>79077.067999999999</v>
          </cell>
          <cell r="AA156">
            <v>16400</v>
          </cell>
          <cell r="AB156">
            <v>3361</v>
          </cell>
          <cell r="AC156">
            <v>26894.799999999999</v>
          </cell>
          <cell r="AD156">
            <v>245021.41399999999</v>
          </cell>
          <cell r="AE156">
            <v>31673.153999999999</v>
          </cell>
          <cell r="AF156">
            <v>144418</v>
          </cell>
          <cell r="AG156">
            <v>12731</v>
          </cell>
          <cell r="AH156">
            <v>81101</v>
          </cell>
          <cell r="AI156">
            <v>3066</v>
          </cell>
          <cell r="AJ156">
            <v>160804.00700000001</v>
          </cell>
          <cell r="AK156">
            <v>23880.766</v>
          </cell>
          <cell r="AL156">
            <v>23600.498</v>
          </cell>
          <cell r="AM156">
            <v>36794.883999999998</v>
          </cell>
          <cell r="AN156">
            <v>7898.56</v>
          </cell>
          <cell r="AO156">
            <v>54355.531000000003</v>
          </cell>
          <cell r="AP156">
            <v>649095.07700000005</v>
          </cell>
          <cell r="AQ156">
            <v>1101630</v>
          </cell>
          <cell r="AR156">
            <v>5628.4070000000002</v>
          </cell>
          <cell r="AS156">
            <v>805000</v>
          </cell>
          <cell r="AT156">
            <v>122613</v>
          </cell>
          <cell r="AU156">
            <v>42031</v>
          </cell>
          <cell r="AV156">
            <v>16731.412</v>
          </cell>
          <cell r="AW156">
            <v>62080.71</v>
          </cell>
          <cell r="AX156">
            <v>2869.2660000000001</v>
          </cell>
          <cell r="AY156">
            <v>19752</v>
          </cell>
          <cell r="AZ156">
            <v>53683.427000000003</v>
          </cell>
          <cell r="BC156">
            <v>5180803.2064006794</v>
          </cell>
        </row>
        <row r="157">
          <cell r="B157">
            <v>57821</v>
          </cell>
          <cell r="C157">
            <v>56649.201000000001</v>
          </cell>
          <cell r="D157">
            <v>9923.1470000000008</v>
          </cell>
          <cell r="E157">
            <v>39214.523000000001</v>
          </cell>
          <cell r="F157">
            <v>7627.8609999999999</v>
          </cell>
          <cell r="G157">
            <v>10315.317999999999</v>
          </cell>
          <cell r="H157">
            <v>5132.5929999999998</v>
          </cell>
          <cell r="I157">
            <v>4962.4409999999998</v>
          </cell>
          <cell r="J157">
            <v>79113</v>
          </cell>
          <cell r="K157">
            <v>10030.764999999999</v>
          </cell>
          <cell r="L157">
            <v>3513.2</v>
          </cell>
          <cell r="M157">
            <v>14848.906999999999</v>
          </cell>
          <cell r="N157">
            <v>8493</v>
          </cell>
          <cell r="O157">
            <v>6763.6530000000002</v>
          </cell>
          <cell r="P157">
            <v>57324.472000000002</v>
          </cell>
          <cell r="Q157">
            <v>5980.1449999999595</v>
          </cell>
          <cell r="R157">
            <v>8990.0550000000003</v>
          </cell>
          <cell r="S157">
            <v>4501.3969999999999</v>
          </cell>
          <cell r="T157">
            <v>5398.1059999999998</v>
          </cell>
          <cell r="U157">
            <v>10397.959000000001</v>
          </cell>
          <cell r="V157">
            <v>4359.4960000000001</v>
          </cell>
          <cell r="W157">
            <v>22852.123</v>
          </cell>
          <cell r="X157">
            <v>286461.83499999996</v>
          </cell>
          <cell r="Y157">
            <v>51501.478000000003</v>
          </cell>
          <cell r="Z157">
            <v>79359.404999999999</v>
          </cell>
          <cell r="AA157">
            <v>16681</v>
          </cell>
          <cell r="AB157">
            <v>3378</v>
          </cell>
          <cell r="AC157">
            <v>27379.3</v>
          </cell>
          <cell r="AD157">
            <v>247341.69699999999</v>
          </cell>
          <cell r="AE157">
            <v>32129.675999999999</v>
          </cell>
          <cell r="AF157">
            <v>147079</v>
          </cell>
          <cell r="AG157">
            <v>12952</v>
          </cell>
          <cell r="AH157">
            <v>82531</v>
          </cell>
          <cell r="AI157">
            <v>3085</v>
          </cell>
          <cell r="AJ157">
            <v>164100.61499999999</v>
          </cell>
          <cell r="AK157">
            <v>24496.305</v>
          </cell>
          <cell r="AL157">
            <v>24169.812999999998</v>
          </cell>
          <cell r="AM157">
            <v>37639.330999999998</v>
          </cell>
          <cell r="AN157">
            <v>8056.6930000000002</v>
          </cell>
          <cell r="AO157">
            <v>55462.482000000004</v>
          </cell>
          <cell r="AP157">
            <v>667414.85400000017</v>
          </cell>
          <cell r="AQ157">
            <v>1118650</v>
          </cell>
          <cell r="AR157">
            <v>5660.7209999999995</v>
          </cell>
          <cell r="AS157">
            <v>822000</v>
          </cell>
          <cell r="AT157">
            <v>123107.5</v>
          </cell>
          <cell r="AU157">
            <v>42449</v>
          </cell>
          <cell r="AV157">
            <v>17120.824000000001</v>
          </cell>
          <cell r="AW157">
            <v>63554.671999999999</v>
          </cell>
          <cell r="AX157">
            <v>2957.752</v>
          </cell>
          <cell r="AY157">
            <v>19943</v>
          </cell>
          <cell r="AZ157">
            <v>54445.688999999998</v>
          </cell>
          <cell r="BC157">
            <v>5268526.9453215953</v>
          </cell>
        </row>
        <row r="158">
          <cell r="B158">
            <v>58168</v>
          </cell>
          <cell r="C158">
            <v>56694.36</v>
          </cell>
          <cell r="D158">
            <v>9922.6890000000003</v>
          </cell>
          <cell r="E158">
            <v>39350.769</v>
          </cell>
          <cell r="F158">
            <v>7722.9530000000004</v>
          </cell>
          <cell r="G158">
            <v>10352.276</v>
          </cell>
          <cell r="H158">
            <v>5140.9539999999997</v>
          </cell>
          <cell r="I158">
            <v>4986.4309999999996</v>
          </cell>
          <cell r="J158">
            <v>79753</v>
          </cell>
          <cell r="K158">
            <v>10129.602999999999</v>
          </cell>
          <cell r="L158">
            <v>3508.2</v>
          </cell>
          <cell r="M158">
            <v>14951.51</v>
          </cell>
          <cell r="N158">
            <v>8559</v>
          </cell>
          <cell r="O158">
            <v>6836.6260000000002</v>
          </cell>
          <cell r="P158">
            <v>57493.307000000001</v>
          </cell>
          <cell r="Q158">
            <v>6019.247000000033</v>
          </cell>
          <cell r="R158">
            <v>8894.0280000000002</v>
          </cell>
          <cell r="S158">
            <v>4508.3469999999998</v>
          </cell>
          <cell r="T158">
            <v>5426.2070000000003</v>
          </cell>
          <cell r="U158">
            <v>10371.878000000001</v>
          </cell>
          <cell r="V158">
            <v>4394</v>
          </cell>
          <cell r="W158">
            <v>22865.945</v>
          </cell>
          <cell r="X158">
            <v>288361.46799999999</v>
          </cell>
          <cell r="Y158">
            <v>51622.275000000001</v>
          </cell>
          <cell r="Z158">
            <v>79958.316000000006</v>
          </cell>
          <cell r="AA158">
            <v>16956</v>
          </cell>
          <cell r="AB158">
            <v>3414</v>
          </cell>
          <cell r="AC158">
            <v>27790.6</v>
          </cell>
          <cell r="AD158">
            <v>250131.894</v>
          </cell>
          <cell r="AE158">
            <v>32580.853999999999</v>
          </cell>
          <cell r="AF158">
            <v>149690</v>
          </cell>
          <cell r="AG158">
            <v>13179</v>
          </cell>
          <cell r="AH158">
            <v>84002</v>
          </cell>
          <cell r="AI158">
            <v>3106</v>
          </cell>
          <cell r="AJ158">
            <v>167403.764</v>
          </cell>
          <cell r="AK158">
            <v>25089.031999999999</v>
          </cell>
          <cell r="AL158">
            <v>24734.809000000001</v>
          </cell>
          <cell r="AM158">
            <v>38476.273000000001</v>
          </cell>
          <cell r="AN158">
            <v>8211.0049999999992</v>
          </cell>
          <cell r="AO158">
            <v>56560.675999999999</v>
          </cell>
          <cell r="AP158">
            <v>686821.68399999989</v>
          </cell>
          <cell r="AQ158">
            <v>1135185</v>
          </cell>
          <cell r="AR158">
            <v>5687.9589999999998</v>
          </cell>
          <cell r="AS158">
            <v>839000</v>
          </cell>
          <cell r="AT158">
            <v>123537.399</v>
          </cell>
          <cell r="AU158">
            <v>42869</v>
          </cell>
          <cell r="AV158">
            <v>17507.289000000001</v>
          </cell>
          <cell r="AW158">
            <v>65087.72</v>
          </cell>
          <cell r="AX158">
            <v>3047.1</v>
          </cell>
          <cell r="AY158">
            <v>20172</v>
          </cell>
          <cell r="AZ158">
            <v>55196.722000000002</v>
          </cell>
          <cell r="BC158">
            <v>5357384.1099999985</v>
          </cell>
        </row>
        <row r="159">
          <cell r="B159">
            <v>58514</v>
          </cell>
          <cell r="C159">
            <v>56744.118999999999</v>
          </cell>
          <cell r="D159">
            <v>9919.009</v>
          </cell>
          <cell r="E159">
            <v>39461.417999999998</v>
          </cell>
          <cell r="F159">
            <v>7818.4229999999998</v>
          </cell>
          <cell r="G159">
            <v>10391.638999999999</v>
          </cell>
          <cell r="H159">
            <v>5154.3519999999999</v>
          </cell>
          <cell r="I159">
            <v>5013.7860000000001</v>
          </cell>
          <cell r="J159">
            <v>80275</v>
          </cell>
          <cell r="K159">
            <v>10250.879999999999</v>
          </cell>
          <cell r="L159">
            <v>3530.7710000000002</v>
          </cell>
          <cell r="M159">
            <v>15066.22</v>
          </cell>
          <cell r="N159">
            <v>8617</v>
          </cell>
          <cell r="O159">
            <v>6920.5619999999999</v>
          </cell>
          <cell r="P159">
            <v>57665.646000000001</v>
          </cell>
          <cell r="Q159">
            <v>6062.1810000000987</v>
          </cell>
          <cell r="R159">
            <v>8772.3680000000004</v>
          </cell>
          <cell r="S159">
            <v>4540.6409999999996</v>
          </cell>
          <cell r="T159">
            <v>5420.1559999999999</v>
          </cell>
          <cell r="U159">
            <v>10364.736999999999</v>
          </cell>
          <cell r="V159">
            <v>4421</v>
          </cell>
          <cell r="W159">
            <v>22825.559000000001</v>
          </cell>
          <cell r="X159">
            <v>289949.41800000001</v>
          </cell>
          <cell r="Y159">
            <v>51730.355000000003</v>
          </cell>
          <cell r="Z159">
            <v>80231.217000000004</v>
          </cell>
          <cell r="AA159">
            <v>17202</v>
          </cell>
          <cell r="AB159">
            <v>3455</v>
          </cell>
          <cell r="AC159">
            <v>28117.599999999999</v>
          </cell>
          <cell r="AD159">
            <v>253492.503</v>
          </cell>
          <cell r="AE159">
            <v>33028.546000000002</v>
          </cell>
          <cell r="AF159">
            <v>152225</v>
          </cell>
          <cell r="AG159">
            <v>13416</v>
          </cell>
          <cell r="AH159">
            <v>85524</v>
          </cell>
          <cell r="AI159">
            <v>3127</v>
          </cell>
          <cell r="AJ159">
            <v>170677.783</v>
          </cell>
          <cell r="AK159">
            <v>25687.078000000001</v>
          </cell>
          <cell r="AL159">
            <v>25294.167000000001</v>
          </cell>
          <cell r="AM159">
            <v>39299.521000000001</v>
          </cell>
          <cell r="AN159">
            <v>8368.5210000000006</v>
          </cell>
          <cell r="AO159">
            <v>57650.232000000004</v>
          </cell>
          <cell r="AP159">
            <v>704650.1379999998</v>
          </cell>
          <cell r="AQ159">
            <v>1150780</v>
          </cell>
          <cell r="AR159">
            <v>5752</v>
          </cell>
          <cell r="AS159">
            <v>853724</v>
          </cell>
          <cell r="AT159">
            <v>123946.268</v>
          </cell>
          <cell r="AU159">
            <v>43339.909</v>
          </cell>
          <cell r="AV159">
            <v>17910.853999999999</v>
          </cell>
          <cell r="AW159">
            <v>66572.225999999995</v>
          </cell>
          <cell r="AX159">
            <v>3144.576</v>
          </cell>
          <cell r="AY159">
            <v>20386</v>
          </cell>
          <cell r="AZ159">
            <v>55930.061999999998</v>
          </cell>
          <cell r="BC159">
            <v>5440802.1195270913</v>
          </cell>
        </row>
        <row r="160">
          <cell r="B160">
            <v>58859</v>
          </cell>
          <cell r="C160">
            <v>56772.923000000003</v>
          </cell>
          <cell r="D160">
            <v>9927.68</v>
          </cell>
          <cell r="E160">
            <v>39549.438000000002</v>
          </cell>
          <cell r="F160">
            <v>7914.9690000000001</v>
          </cell>
          <cell r="G160">
            <v>10438.173999999999</v>
          </cell>
          <cell r="H160">
            <v>5171.393</v>
          </cell>
          <cell r="I160">
            <v>5041.0389999999998</v>
          </cell>
          <cell r="J160">
            <v>80975</v>
          </cell>
          <cell r="K160">
            <v>10325.429</v>
          </cell>
          <cell r="L160">
            <v>3557.761</v>
          </cell>
          <cell r="M160">
            <v>15174.244000000001</v>
          </cell>
          <cell r="N160">
            <v>8668</v>
          </cell>
          <cell r="O160">
            <v>6995.4470000000001</v>
          </cell>
          <cell r="P160">
            <v>57866.349000000002</v>
          </cell>
          <cell r="Q160">
            <v>6110.7590000000791</v>
          </cell>
          <cell r="R160">
            <v>8658.5059999999994</v>
          </cell>
          <cell r="S160">
            <v>4494.0129999999999</v>
          </cell>
          <cell r="T160">
            <v>5355.2889999999998</v>
          </cell>
          <cell r="U160">
            <v>10348.683999999999</v>
          </cell>
          <cell r="V160">
            <v>4438</v>
          </cell>
          <cell r="W160">
            <v>22797.026999999998</v>
          </cell>
          <cell r="X160">
            <v>148400</v>
          </cell>
          <cell r="Y160">
            <v>51869.108999999997</v>
          </cell>
          <cell r="Z160">
            <v>156615.46199999997</v>
          </cell>
          <cell r="AA160">
            <v>17419</v>
          </cell>
          <cell r="AB160">
            <v>3494</v>
          </cell>
          <cell r="AC160">
            <v>28545</v>
          </cell>
          <cell r="AD160">
            <v>256894.18900000001</v>
          </cell>
          <cell r="AE160">
            <v>33475.004999999997</v>
          </cell>
          <cell r="AF160">
            <v>154689</v>
          </cell>
          <cell r="AG160">
            <v>13665</v>
          </cell>
          <cell r="AH160">
            <v>87082</v>
          </cell>
          <cell r="AI160">
            <v>3150</v>
          </cell>
          <cell r="AJ160">
            <v>173991.372</v>
          </cell>
          <cell r="AK160">
            <v>26298.45</v>
          </cell>
          <cell r="AL160">
            <v>25849.79</v>
          </cell>
          <cell r="AM160">
            <v>40091.067000000003</v>
          </cell>
          <cell r="AN160">
            <v>8526.7890000000007</v>
          </cell>
          <cell r="AO160">
            <v>58731.173999999999</v>
          </cell>
          <cell r="AP160">
            <v>725602.76999999979</v>
          </cell>
          <cell r="AQ160">
            <v>1164970</v>
          </cell>
          <cell r="AR160">
            <v>5829.6959999999999</v>
          </cell>
          <cell r="AS160">
            <v>869090</v>
          </cell>
          <cell r="AT160">
            <v>124329.269</v>
          </cell>
          <cell r="AU160">
            <v>43837.114999999998</v>
          </cell>
          <cell r="AV160">
            <v>18324.648000000001</v>
          </cell>
          <cell r="AW160">
            <v>67977.755000000005</v>
          </cell>
          <cell r="AX160">
            <v>3235.8649999999998</v>
          </cell>
          <cell r="AY160">
            <v>20591</v>
          </cell>
          <cell r="AZ160">
            <v>56667.095000000001</v>
          </cell>
          <cell r="BC160">
            <v>5460127.7542778132</v>
          </cell>
        </row>
        <row r="161">
          <cell r="B161">
            <v>59169</v>
          </cell>
          <cell r="C161">
            <v>56821.25</v>
          </cell>
          <cell r="D161">
            <v>9967.8320000000003</v>
          </cell>
          <cell r="E161">
            <v>39627.587</v>
          </cell>
          <cell r="F161">
            <v>7988.5990000000002</v>
          </cell>
          <cell r="G161">
            <v>10483.51</v>
          </cell>
          <cell r="H161">
            <v>5188.3860000000004</v>
          </cell>
          <cell r="I161">
            <v>5064.8459999999995</v>
          </cell>
          <cell r="J161">
            <v>81338</v>
          </cell>
          <cell r="K161">
            <v>10382.995000000001</v>
          </cell>
          <cell r="L161">
            <v>3578.3490000000002</v>
          </cell>
          <cell r="M161">
            <v>15274.941999999999</v>
          </cell>
          <cell r="N161">
            <v>8719</v>
          </cell>
          <cell r="O161">
            <v>7058.2110000000002</v>
          </cell>
          <cell r="P161">
            <v>58026.92</v>
          </cell>
          <cell r="Q161">
            <v>6157.5850000000792</v>
          </cell>
          <cell r="R161">
            <v>8441.8719999999994</v>
          </cell>
          <cell r="S161">
            <v>4486.0659999999998</v>
          </cell>
          <cell r="T161">
            <v>5247.6180000000004</v>
          </cell>
          <cell r="U161">
            <v>10329.012000000001</v>
          </cell>
          <cell r="V161">
            <v>4444</v>
          </cell>
          <cell r="W161">
            <v>22768.538</v>
          </cell>
          <cell r="X161">
            <v>148390</v>
          </cell>
          <cell r="Y161">
            <v>51887.112000000001</v>
          </cell>
          <cell r="Z161">
            <v>156892.89100000006</v>
          </cell>
          <cell r="AA161">
            <v>17608</v>
          </cell>
          <cell r="AB161">
            <v>3537</v>
          </cell>
          <cell r="AC161">
            <v>28953</v>
          </cell>
          <cell r="AD161">
            <v>260255.35200000001</v>
          </cell>
          <cell r="AE161">
            <v>33917.440000000002</v>
          </cell>
          <cell r="AF161">
            <v>157118</v>
          </cell>
          <cell r="AG161">
            <v>13917</v>
          </cell>
          <cell r="AH161">
            <v>88661</v>
          </cell>
          <cell r="AI161">
            <v>3174</v>
          </cell>
          <cell r="AJ161">
            <v>177344.22099999999</v>
          </cell>
          <cell r="AK161">
            <v>26916.441999999999</v>
          </cell>
          <cell r="AL161">
            <v>26403.829000000002</v>
          </cell>
          <cell r="AM161">
            <v>40940.610999999997</v>
          </cell>
          <cell r="AN161">
            <v>8684.1170000000002</v>
          </cell>
          <cell r="AO161">
            <v>59800.534</v>
          </cell>
          <cell r="AP161">
            <v>746132.78200000024</v>
          </cell>
          <cell r="AQ161">
            <v>1178440</v>
          </cell>
          <cell r="AR161">
            <v>5934.5110000000004</v>
          </cell>
          <cell r="AS161">
            <v>884943</v>
          </cell>
          <cell r="AT161">
            <v>124668.019</v>
          </cell>
          <cell r="AU161">
            <v>44307.038</v>
          </cell>
          <cell r="AV161">
            <v>18753.862000000001</v>
          </cell>
          <cell r="AW161">
            <v>69416.966</v>
          </cell>
          <cell r="AX161">
            <v>3328.154</v>
          </cell>
          <cell r="AY161">
            <v>20792</v>
          </cell>
          <cell r="AZ161">
            <v>57400.686000000002</v>
          </cell>
          <cell r="BC161">
            <v>5544694.5681781862</v>
          </cell>
        </row>
        <row r="162">
          <cell r="B162">
            <v>59445</v>
          </cell>
          <cell r="C162">
            <v>56842.392</v>
          </cell>
          <cell r="D162">
            <v>10027.688</v>
          </cell>
          <cell r="E162">
            <v>39690.970999999998</v>
          </cell>
          <cell r="F162">
            <v>8027.54</v>
          </cell>
          <cell r="G162">
            <v>10526.67</v>
          </cell>
          <cell r="H162">
            <v>5205.6030000000001</v>
          </cell>
          <cell r="I162">
            <v>5086.0439999999999</v>
          </cell>
          <cell r="J162">
            <v>81539</v>
          </cell>
          <cell r="K162">
            <v>10429.825999999999</v>
          </cell>
          <cell r="L162">
            <v>3595.5419999999999</v>
          </cell>
          <cell r="M162">
            <v>15382.198</v>
          </cell>
          <cell r="N162">
            <v>8781</v>
          </cell>
          <cell r="O162">
            <v>7114.53</v>
          </cell>
          <cell r="P162">
            <v>58212.517999999996</v>
          </cell>
          <cell r="Q162">
            <v>6199.8410000000149</v>
          </cell>
          <cell r="R162">
            <v>8353.3349999999991</v>
          </cell>
          <cell r="S162">
            <v>4511.1869999999999</v>
          </cell>
          <cell r="T162">
            <v>5120.8090000000002</v>
          </cell>
          <cell r="U162">
            <v>10312.714</v>
          </cell>
          <cell r="V162">
            <v>4441</v>
          </cell>
          <cell r="W162">
            <v>22738.68</v>
          </cell>
          <cell r="X162">
            <v>148442</v>
          </cell>
          <cell r="Y162">
            <v>51637.610999999997</v>
          </cell>
          <cell r="Z162">
            <v>157084.10600000006</v>
          </cell>
          <cell r="AA162">
            <v>17781</v>
          </cell>
          <cell r="AB162">
            <v>3586</v>
          </cell>
          <cell r="AC162">
            <v>29331</v>
          </cell>
          <cell r="AD162">
            <v>263435.67300000001</v>
          </cell>
          <cell r="AE162">
            <v>34353.065999999999</v>
          </cell>
          <cell r="AF162">
            <v>159549</v>
          </cell>
          <cell r="AG162">
            <v>14163</v>
          </cell>
          <cell r="AH162">
            <v>90246</v>
          </cell>
          <cell r="AI162">
            <v>3196</v>
          </cell>
          <cell r="AJ162">
            <v>180689.201</v>
          </cell>
          <cell r="AK162">
            <v>27521.475999999999</v>
          </cell>
          <cell r="AL162">
            <v>26955.218000000001</v>
          </cell>
          <cell r="AM162">
            <v>41661.555999999997</v>
          </cell>
          <cell r="AN162">
            <v>8835.4040000000005</v>
          </cell>
          <cell r="AO162">
            <v>60867.087</v>
          </cell>
          <cell r="AP162">
            <v>765372.58299999963</v>
          </cell>
          <cell r="AQ162">
            <v>1191835</v>
          </cell>
          <cell r="AR162">
            <v>6067.2879999999996</v>
          </cell>
          <cell r="AS162">
            <v>901176</v>
          </cell>
          <cell r="AT162">
            <v>125014.05</v>
          </cell>
          <cell r="AU162">
            <v>44718.896999999997</v>
          </cell>
          <cell r="AV162">
            <v>19187.063999999998</v>
          </cell>
          <cell r="AW162">
            <v>70944.551999999996</v>
          </cell>
          <cell r="AX162">
            <v>3427.9789999999998</v>
          </cell>
          <cell r="AY162">
            <v>20984</v>
          </cell>
          <cell r="AZ162">
            <v>58128.737999999998</v>
          </cell>
          <cell r="BC162">
            <v>5627482.3980057426</v>
          </cell>
        </row>
        <row r="163">
          <cell r="B163">
            <v>59712</v>
          </cell>
          <cell r="C163">
            <v>56844.408000000003</v>
          </cell>
          <cell r="D163">
            <v>10065.543</v>
          </cell>
          <cell r="E163">
            <v>39749.714999999997</v>
          </cell>
          <cell r="F163">
            <v>8047.433</v>
          </cell>
          <cell r="G163">
            <v>10565.163</v>
          </cell>
          <cell r="H163">
            <v>5232.6120000000001</v>
          </cell>
          <cell r="I163">
            <v>5104.6540000000005</v>
          </cell>
          <cell r="J163">
            <v>81817</v>
          </cell>
          <cell r="K163">
            <v>10457.554</v>
          </cell>
          <cell r="L163">
            <v>3613.89</v>
          </cell>
          <cell r="M163">
            <v>15459.054</v>
          </cell>
          <cell r="N163">
            <v>8827</v>
          </cell>
          <cell r="O163">
            <v>7157.1059999999998</v>
          </cell>
          <cell r="P163">
            <v>58426.014000000003</v>
          </cell>
          <cell r="Q163">
            <v>6233.8899999999558</v>
          </cell>
          <cell r="R163">
            <v>8255.8109999999997</v>
          </cell>
          <cell r="S163">
            <v>4496.683</v>
          </cell>
          <cell r="T163">
            <v>5012.9520000000002</v>
          </cell>
          <cell r="U163">
            <v>10295.874</v>
          </cell>
          <cell r="V163">
            <v>4433</v>
          </cell>
          <cell r="W163">
            <v>22692.83</v>
          </cell>
          <cell r="X163">
            <v>148490</v>
          </cell>
          <cell r="Y163">
            <v>51247.258999999998</v>
          </cell>
          <cell r="Z163">
            <v>157415.45499999999</v>
          </cell>
          <cell r="AA163">
            <v>17976</v>
          </cell>
          <cell r="AB163">
            <v>3642</v>
          </cell>
          <cell r="AC163">
            <v>29691</v>
          </cell>
          <cell r="AD163">
            <v>266557.09100000001</v>
          </cell>
          <cell r="AE163">
            <v>34779.095999999998</v>
          </cell>
          <cell r="AF163">
            <v>162019</v>
          </cell>
          <cell r="AG163">
            <v>14395</v>
          </cell>
          <cell r="AH163">
            <v>91823</v>
          </cell>
          <cell r="AI163">
            <v>3218</v>
          </cell>
          <cell r="AJ163">
            <v>184014.36499999999</v>
          </cell>
          <cell r="AK163">
            <v>28089.149000000001</v>
          </cell>
          <cell r="AL163">
            <v>27502.455000000002</v>
          </cell>
          <cell r="AM163">
            <v>42227.921000000002</v>
          </cell>
          <cell r="AN163">
            <v>8976.2710000000006</v>
          </cell>
          <cell r="AO163">
            <v>61940.15</v>
          </cell>
          <cell r="AP163">
            <v>785906.06499999983</v>
          </cell>
          <cell r="AQ163">
            <v>1204855</v>
          </cell>
          <cell r="AR163">
            <v>6225.3469999999998</v>
          </cell>
          <cell r="AS163">
            <v>917772</v>
          </cell>
          <cell r="AT163">
            <v>125341.35400000001</v>
          </cell>
          <cell r="AU163">
            <v>45105.078999999998</v>
          </cell>
          <cell r="AV163">
            <v>19618.508999999998</v>
          </cell>
          <cell r="AW163">
            <v>72597.432000000001</v>
          </cell>
          <cell r="AX163">
            <v>3542.866</v>
          </cell>
          <cell r="AY163">
            <v>21171</v>
          </cell>
          <cell r="AZ163">
            <v>58855.798000000003</v>
          </cell>
          <cell r="BC163">
            <v>5710663.2080000006</v>
          </cell>
        </row>
        <row r="164">
          <cell r="B164">
            <v>59981</v>
          </cell>
          <cell r="C164">
            <v>56844.197</v>
          </cell>
          <cell r="D164">
            <v>10099.918</v>
          </cell>
          <cell r="E164">
            <v>39803.828999999998</v>
          </cell>
          <cell r="F164">
            <v>8060.8519999999999</v>
          </cell>
          <cell r="G164">
            <v>10594.5</v>
          </cell>
          <cell r="H164">
            <v>5262.0749999999998</v>
          </cell>
          <cell r="I164">
            <v>5120.3100000000004</v>
          </cell>
          <cell r="J164">
            <v>82012</v>
          </cell>
          <cell r="K164">
            <v>10479.42</v>
          </cell>
          <cell r="L164">
            <v>3636.1790000000001</v>
          </cell>
          <cell r="M164">
            <v>15527.808999999999</v>
          </cell>
          <cell r="N164">
            <v>8841</v>
          </cell>
          <cell r="O164">
            <v>7181.0240000000003</v>
          </cell>
          <cell r="P164">
            <v>58618.663</v>
          </cell>
          <cell r="Q164">
            <v>6268.1909999999343</v>
          </cell>
          <cell r="R164">
            <v>8161.0259999999998</v>
          </cell>
          <cell r="S164">
            <v>4464.03</v>
          </cell>
          <cell r="T164">
            <v>4934.5720000000001</v>
          </cell>
          <cell r="U164">
            <v>10273.591</v>
          </cell>
          <cell r="V164">
            <v>4422</v>
          </cell>
          <cell r="W164">
            <v>22627.562000000002</v>
          </cell>
          <cell r="X164">
            <v>148312</v>
          </cell>
          <cell r="Y164">
            <v>50812.52</v>
          </cell>
          <cell r="Z164">
            <v>157911.65</v>
          </cell>
          <cell r="AA164">
            <v>18195</v>
          </cell>
          <cell r="AB164">
            <v>3697</v>
          </cell>
          <cell r="AC164">
            <v>30026</v>
          </cell>
          <cell r="AD164">
            <v>269667.391</v>
          </cell>
          <cell r="AE164">
            <v>35195.574999999997</v>
          </cell>
          <cell r="AF164">
            <v>164533</v>
          </cell>
          <cell r="AG164">
            <v>14611</v>
          </cell>
          <cell r="AH164">
            <v>93447</v>
          </cell>
          <cell r="AI164">
            <v>3240</v>
          </cell>
          <cell r="AJ164">
            <v>187314.85800000001</v>
          </cell>
          <cell r="AK164">
            <v>28604.044000000002</v>
          </cell>
          <cell r="AL164">
            <v>28046.328000000001</v>
          </cell>
          <cell r="AM164">
            <v>42793.959000000003</v>
          </cell>
          <cell r="AN164">
            <v>9108.8580000000002</v>
          </cell>
          <cell r="AO164">
            <v>63017.798999999999</v>
          </cell>
          <cell r="AP164">
            <v>806205.42999999982</v>
          </cell>
          <cell r="AQ164">
            <v>1217550</v>
          </cell>
          <cell r="AR164">
            <v>6391.5640000000003</v>
          </cell>
          <cell r="AS164">
            <v>934692</v>
          </cell>
          <cell r="AT164">
            <v>125645.311</v>
          </cell>
          <cell r="AU164">
            <v>45467.968999999997</v>
          </cell>
          <cell r="AV164">
            <v>20052.565999999999</v>
          </cell>
          <cell r="AW164">
            <v>74335.817999999999</v>
          </cell>
          <cell r="AX164">
            <v>3672.2840000000001</v>
          </cell>
          <cell r="AY164">
            <v>21347</v>
          </cell>
          <cell r="AZ164">
            <v>59559.307999999997</v>
          </cell>
          <cell r="BC164">
            <v>5792100.8968871692</v>
          </cell>
        </row>
        <row r="165">
          <cell r="B165">
            <v>60254</v>
          </cell>
          <cell r="C165">
            <v>56876.364000000001</v>
          </cell>
          <cell r="D165">
            <v>10156.415000000001</v>
          </cell>
          <cell r="E165">
            <v>39855.442000000003</v>
          </cell>
          <cell r="F165">
            <v>8069.8760000000002</v>
          </cell>
          <cell r="G165">
            <v>10620.800999999999</v>
          </cell>
          <cell r="H165">
            <v>5283.6629999999996</v>
          </cell>
          <cell r="I165">
            <v>5134.4059999999999</v>
          </cell>
          <cell r="J165">
            <v>82057</v>
          </cell>
          <cell r="K165">
            <v>10502.371999999999</v>
          </cell>
          <cell r="L165">
            <v>3667.2330000000002</v>
          </cell>
          <cell r="M165">
            <v>15604.464</v>
          </cell>
          <cell r="N165">
            <v>8846</v>
          </cell>
          <cell r="O165">
            <v>7193.7610000000004</v>
          </cell>
          <cell r="P165">
            <v>58808.266000000003</v>
          </cell>
          <cell r="Q165">
            <v>6306.1519999999427</v>
          </cell>
          <cell r="R165">
            <v>8066.0569999999998</v>
          </cell>
          <cell r="S165">
            <v>4444.5950000000003</v>
          </cell>
          <cell r="T165">
            <v>4883.4759999999997</v>
          </cell>
          <cell r="U165">
            <v>10244.683999999999</v>
          </cell>
          <cell r="V165">
            <v>4416</v>
          </cell>
          <cell r="W165">
            <v>22562.457999999999</v>
          </cell>
          <cell r="X165">
            <v>148067</v>
          </cell>
          <cell r="Y165">
            <v>50369.925999999999</v>
          </cell>
          <cell r="Z165">
            <v>158387.80900000001</v>
          </cell>
          <cell r="AA165">
            <v>18415</v>
          </cell>
          <cell r="AB165">
            <v>3738</v>
          </cell>
          <cell r="AC165">
            <v>30305.843000000001</v>
          </cell>
          <cell r="AD165">
            <v>272911.76</v>
          </cell>
          <cell r="AE165">
            <v>35604.362000000001</v>
          </cell>
          <cell r="AF165">
            <v>167064</v>
          </cell>
          <cell r="AG165">
            <v>14818</v>
          </cell>
          <cell r="AH165">
            <v>95127</v>
          </cell>
          <cell r="AI165">
            <v>3262</v>
          </cell>
          <cell r="AJ165">
            <v>190580.973</v>
          </cell>
          <cell r="AK165">
            <v>29083.563999999998</v>
          </cell>
          <cell r="AL165">
            <v>28587.611000000001</v>
          </cell>
          <cell r="AM165">
            <v>43353.631999999998</v>
          </cell>
          <cell r="AN165">
            <v>9235.2939999999999</v>
          </cell>
          <cell r="AO165">
            <v>64097.690999999999</v>
          </cell>
          <cell r="AP165">
            <v>826318.16200000013</v>
          </cell>
          <cell r="AQ165">
            <v>1230075</v>
          </cell>
          <cell r="AR165">
            <v>6495.9179999999997</v>
          </cell>
          <cell r="AS165">
            <v>951861</v>
          </cell>
          <cell r="AT165">
            <v>125956.499</v>
          </cell>
          <cell r="AU165">
            <v>45807.824999999997</v>
          </cell>
          <cell r="AV165">
            <v>20484.782999999999</v>
          </cell>
          <cell r="AW165">
            <v>76057.058000000005</v>
          </cell>
          <cell r="AX165">
            <v>3802.3090000000002</v>
          </cell>
          <cell r="AY165">
            <v>21571</v>
          </cell>
          <cell r="AZ165">
            <v>60216.677000000003</v>
          </cell>
          <cell r="BC165">
            <v>5872877.1203002054</v>
          </cell>
        </row>
        <row r="166">
          <cell r="B166">
            <v>60535</v>
          </cell>
          <cell r="C166">
            <v>56904.379000000001</v>
          </cell>
          <cell r="D166">
            <v>10224.828</v>
          </cell>
          <cell r="E166">
            <v>39906.235000000001</v>
          </cell>
          <cell r="F166">
            <v>8078.6220000000003</v>
          </cell>
          <cell r="G166">
            <v>10643.525000000001</v>
          </cell>
          <cell r="H166">
            <v>5302.7669999999998</v>
          </cell>
          <cell r="I166">
            <v>5146.9830000000002</v>
          </cell>
          <cell r="J166">
            <v>82037</v>
          </cell>
          <cell r="K166">
            <v>10520.067999999999</v>
          </cell>
          <cell r="L166">
            <v>3707.5549999999998</v>
          </cell>
          <cell r="M166">
            <v>15699.259</v>
          </cell>
          <cell r="N166">
            <v>8851</v>
          </cell>
          <cell r="O166">
            <v>7207.9949999999999</v>
          </cell>
          <cell r="P166">
            <v>59035.652000000002</v>
          </cell>
          <cell r="Q166">
            <v>6347.0819999998785</v>
          </cell>
          <cell r="R166">
            <v>7971.7740000000003</v>
          </cell>
          <cell r="S166">
            <v>4420.1949999999997</v>
          </cell>
          <cell r="T166">
            <v>4848.4949999999999</v>
          </cell>
          <cell r="U166">
            <v>10211.127</v>
          </cell>
          <cell r="V166">
            <v>4412</v>
          </cell>
          <cell r="W166">
            <v>22515.824000000001</v>
          </cell>
          <cell r="X166">
            <v>147813</v>
          </cell>
          <cell r="Y166">
            <v>49938.798000000003</v>
          </cell>
          <cell r="Z166">
            <v>158863.43299999996</v>
          </cell>
          <cell r="AA166">
            <v>18621</v>
          </cell>
          <cell r="AB166">
            <v>3764</v>
          </cell>
          <cell r="AC166">
            <v>30552</v>
          </cell>
          <cell r="AD166">
            <v>276115.288</v>
          </cell>
          <cell r="AE166">
            <v>36005.387000000002</v>
          </cell>
          <cell r="AF166">
            <v>169608</v>
          </cell>
          <cell r="AG166">
            <v>15016</v>
          </cell>
          <cell r="AH166">
            <v>96782</v>
          </cell>
          <cell r="AI166">
            <v>3283</v>
          </cell>
          <cell r="AJ166">
            <v>193822.21900000001</v>
          </cell>
          <cell r="AK166">
            <v>29535.576000000001</v>
          </cell>
          <cell r="AL166">
            <v>29125.075000000001</v>
          </cell>
          <cell r="AM166">
            <v>43961.923999999999</v>
          </cell>
          <cell r="AN166">
            <v>9352.7420000000002</v>
          </cell>
          <cell r="AO166">
            <v>65177.180999999997</v>
          </cell>
          <cell r="AP166">
            <v>846982.21000000008</v>
          </cell>
          <cell r="AQ166">
            <v>1241935</v>
          </cell>
          <cell r="AR166">
            <v>6544.5640000000003</v>
          </cell>
          <cell r="AS166">
            <v>969153</v>
          </cell>
          <cell r="AT166">
            <v>126246.09600000001</v>
          </cell>
          <cell r="AU166">
            <v>46151.512000000002</v>
          </cell>
          <cell r="AV166">
            <v>20921.378000000001</v>
          </cell>
          <cell r="AW166">
            <v>77740.547000000006</v>
          </cell>
          <cell r="AX166">
            <v>3904.5279999999998</v>
          </cell>
          <cell r="AY166">
            <v>21769</v>
          </cell>
          <cell r="AZ166">
            <v>60846.042000000001</v>
          </cell>
          <cell r="BC166">
            <v>5953082.6200568322</v>
          </cell>
        </row>
        <row r="167">
          <cell r="B167">
            <v>60824</v>
          </cell>
          <cell r="C167">
            <v>56909.108999999997</v>
          </cell>
          <cell r="D167">
            <v>10283.380999999999</v>
          </cell>
          <cell r="E167">
            <v>39953.262999999999</v>
          </cell>
          <cell r="F167">
            <v>8094.1559999999999</v>
          </cell>
          <cell r="G167">
            <v>10668.182000000001</v>
          </cell>
          <cell r="H167">
            <v>5320.134</v>
          </cell>
          <cell r="I167">
            <v>5158.0969999999998</v>
          </cell>
          <cell r="J167">
            <v>82163</v>
          </cell>
          <cell r="K167">
            <v>10536.749</v>
          </cell>
          <cell r="L167">
            <v>3750.1410000000001</v>
          </cell>
          <cell r="M167">
            <v>15801.947</v>
          </cell>
          <cell r="N167">
            <v>8858</v>
          </cell>
          <cell r="O167">
            <v>7232.8090000000002</v>
          </cell>
          <cell r="P167">
            <v>59293.32</v>
          </cell>
          <cell r="Q167">
            <v>6391.1829999999609</v>
          </cell>
          <cell r="R167">
            <v>7893.2269999999999</v>
          </cell>
          <cell r="S167">
            <v>4408.3829999999998</v>
          </cell>
          <cell r="T167">
            <v>4815.6670000000004</v>
          </cell>
          <cell r="U167">
            <v>10172.673000000001</v>
          </cell>
          <cell r="V167">
            <v>4403</v>
          </cell>
          <cell r="W167">
            <v>22480.526999999998</v>
          </cell>
          <cell r="X167">
            <v>147352</v>
          </cell>
          <cell r="Y167">
            <v>49487.245000000003</v>
          </cell>
          <cell r="Z167">
            <v>159273.50799999997</v>
          </cell>
          <cell r="AA167">
            <v>18830</v>
          </cell>
          <cell r="AB167">
            <v>3784</v>
          </cell>
          <cell r="AC167">
            <v>30821</v>
          </cell>
          <cell r="AD167">
            <v>279294.71299999999</v>
          </cell>
          <cell r="AE167">
            <v>36398.576999999997</v>
          </cell>
          <cell r="AF167">
            <v>172162</v>
          </cell>
          <cell r="AG167">
            <v>15209</v>
          </cell>
          <cell r="AH167">
            <v>98328</v>
          </cell>
          <cell r="AI167">
            <v>3301</v>
          </cell>
          <cell r="AJ167">
            <v>197046.603</v>
          </cell>
          <cell r="AK167">
            <v>29979.815999999999</v>
          </cell>
          <cell r="AL167">
            <v>29657.451000000001</v>
          </cell>
          <cell r="AM167">
            <v>44526.271999999997</v>
          </cell>
          <cell r="AN167">
            <v>9462.5450000000001</v>
          </cell>
          <cell r="AO167">
            <v>66253.997000000003</v>
          </cell>
          <cell r="AP167">
            <v>868261.74399999983</v>
          </cell>
          <cell r="AQ167">
            <v>1252735</v>
          </cell>
          <cell r="AR167">
            <v>6599.3069999999998</v>
          </cell>
          <cell r="AS167">
            <v>986477</v>
          </cell>
          <cell r="AT167">
            <v>126494.40300000001</v>
          </cell>
          <cell r="AU167">
            <v>46485.421999999999</v>
          </cell>
          <cell r="AV167">
            <v>21364.525000000001</v>
          </cell>
          <cell r="AW167">
            <v>79448.134000000005</v>
          </cell>
          <cell r="AX167">
            <v>3967.7530000000002</v>
          </cell>
          <cell r="AY167">
            <v>21941</v>
          </cell>
          <cell r="AZ167">
            <v>61394.684000000001</v>
          </cell>
          <cell r="BC167">
            <v>6032455.783185198</v>
          </cell>
        </row>
        <row r="168">
          <cell r="B168">
            <v>61137</v>
          </cell>
          <cell r="C168">
            <v>56923.523999999998</v>
          </cell>
          <cell r="D168">
            <v>10335.597</v>
          </cell>
          <cell r="E168">
            <v>40016.080999999998</v>
          </cell>
          <cell r="F168">
            <v>8113.4129999999996</v>
          </cell>
          <cell r="G168">
            <v>10702.395</v>
          </cell>
          <cell r="H168">
            <v>5337.4160000000002</v>
          </cell>
          <cell r="I168">
            <v>5168.5950000000003</v>
          </cell>
          <cell r="J168">
            <v>82260</v>
          </cell>
          <cell r="K168">
            <v>10559.11</v>
          </cell>
          <cell r="L168">
            <v>3791.69</v>
          </cell>
          <cell r="M168">
            <v>15907.852999999999</v>
          </cell>
          <cell r="N168">
            <v>8872</v>
          </cell>
          <cell r="O168">
            <v>7266.92</v>
          </cell>
          <cell r="P168">
            <v>59522.468000000001</v>
          </cell>
          <cell r="Q168">
            <v>6433.7820000000656</v>
          </cell>
          <cell r="R168">
            <v>7818.4949999999999</v>
          </cell>
          <cell r="S168">
            <v>4410.83</v>
          </cell>
          <cell r="T168">
            <v>4777.2089999999998</v>
          </cell>
          <cell r="U168">
            <v>10137.449000000001</v>
          </cell>
          <cell r="V168">
            <v>4391</v>
          </cell>
          <cell r="W168">
            <v>22451.920999999998</v>
          </cell>
          <cell r="X168">
            <v>146710</v>
          </cell>
          <cell r="Y168">
            <v>49005</v>
          </cell>
          <cell r="Z168">
            <v>159730.76699999999</v>
          </cell>
          <cell r="AA168">
            <v>19053</v>
          </cell>
          <cell r="AB168">
            <v>3802</v>
          </cell>
          <cell r="AC168">
            <v>31100</v>
          </cell>
          <cell r="AD168">
            <v>282158</v>
          </cell>
          <cell r="AE168">
            <v>36783.858999999997</v>
          </cell>
          <cell r="AF168">
            <v>174719</v>
          </cell>
          <cell r="AG168">
            <v>15398</v>
          </cell>
          <cell r="AH168">
            <v>99684</v>
          </cell>
          <cell r="AI168">
            <v>3314</v>
          </cell>
          <cell r="AJ168">
            <v>200260.092</v>
          </cell>
          <cell r="AK168">
            <v>30429.226999999999</v>
          </cell>
          <cell r="AL168">
            <v>30184.083999999999</v>
          </cell>
          <cell r="AM168">
            <v>45064.097999999998</v>
          </cell>
          <cell r="AN168">
            <v>9567.5529999999999</v>
          </cell>
          <cell r="AO168">
            <v>67329.298999999999</v>
          </cell>
          <cell r="AP168">
            <v>889468.98299999989</v>
          </cell>
          <cell r="AQ168">
            <v>1262645</v>
          </cell>
          <cell r="AR168">
            <v>6658.72</v>
          </cell>
          <cell r="AS168">
            <v>1004124</v>
          </cell>
          <cell r="AT168">
            <v>126729</v>
          </cell>
          <cell r="AU168">
            <v>46838.841999999997</v>
          </cell>
          <cell r="AV168">
            <v>21803.909</v>
          </cell>
          <cell r="AW168">
            <v>81222.081999999995</v>
          </cell>
          <cell r="AX168">
            <v>4036.7530000000002</v>
          </cell>
          <cell r="AY168">
            <v>22133</v>
          </cell>
          <cell r="AZ168">
            <v>61862.928</v>
          </cell>
          <cell r="BC168">
            <v>6109871.7440000009</v>
          </cell>
        </row>
        <row r="169">
          <cell r="B169">
            <v>61479</v>
          </cell>
          <cell r="C169">
            <v>56960.692000000003</v>
          </cell>
          <cell r="D169">
            <v>10386.753000000001</v>
          </cell>
          <cell r="E169">
            <v>40087.103999999999</v>
          </cell>
          <cell r="F169">
            <v>8131.69</v>
          </cell>
          <cell r="G169">
            <v>10736.458000000001</v>
          </cell>
          <cell r="H169">
            <v>5355.826</v>
          </cell>
          <cell r="I169">
            <v>5180.3090000000002</v>
          </cell>
          <cell r="J169">
            <v>82440</v>
          </cell>
          <cell r="K169">
            <v>10581.514999999999</v>
          </cell>
          <cell r="L169">
            <v>3835.0250000000001</v>
          </cell>
          <cell r="M169">
            <v>16017.445</v>
          </cell>
          <cell r="N169">
            <v>8940</v>
          </cell>
          <cell r="O169">
            <v>7311.2370000000001</v>
          </cell>
          <cell r="P169">
            <v>59723.243000000002</v>
          </cell>
          <cell r="Q169">
            <v>6470.0950000000312</v>
          </cell>
          <cell r="R169">
            <v>7738.4160000000002</v>
          </cell>
          <cell r="S169">
            <v>4439.1099999999997</v>
          </cell>
          <cell r="T169">
            <v>4746.1639999999998</v>
          </cell>
          <cell r="U169">
            <v>10109.467000000001</v>
          </cell>
          <cell r="V169">
            <v>4378</v>
          </cell>
          <cell r="W169">
            <v>22428.044000000002</v>
          </cell>
          <cell r="X169">
            <v>145990</v>
          </cell>
          <cell r="Y169">
            <v>48508</v>
          </cell>
          <cell r="Z169">
            <v>160299.95499999996</v>
          </cell>
          <cell r="AA169">
            <v>19294</v>
          </cell>
          <cell r="AB169">
            <v>3838</v>
          </cell>
          <cell r="AC169">
            <v>31377</v>
          </cell>
          <cell r="AD169">
            <v>284915</v>
          </cell>
          <cell r="AE169">
            <v>37156.195</v>
          </cell>
          <cell r="AF169">
            <v>177292</v>
          </cell>
          <cell r="AG169">
            <v>15581</v>
          </cell>
          <cell r="AH169">
            <v>100773</v>
          </cell>
          <cell r="AI169">
            <v>3320</v>
          </cell>
          <cell r="AJ169">
            <v>203471.443</v>
          </cell>
          <cell r="AK169">
            <v>30874.307000000001</v>
          </cell>
          <cell r="AL169">
            <v>30708.095000000001</v>
          </cell>
          <cell r="AM169">
            <v>45576.214999999997</v>
          </cell>
          <cell r="AN169">
            <v>9671.1689999999999</v>
          </cell>
          <cell r="AO169">
            <v>68404.900999999998</v>
          </cell>
          <cell r="AP169">
            <v>911032.85400000005</v>
          </cell>
          <cell r="AQ169">
            <v>1271850</v>
          </cell>
          <cell r="AR169">
            <v>6713.3760000000002</v>
          </cell>
          <cell r="AS169">
            <v>1021967</v>
          </cell>
          <cell r="AT169">
            <v>126972</v>
          </cell>
          <cell r="AU169">
            <v>47177.811000000002</v>
          </cell>
          <cell r="AV169">
            <v>22240.157999999999</v>
          </cell>
          <cell r="AW169">
            <v>83095.278999999995</v>
          </cell>
          <cell r="AX169">
            <v>4120.2280000000001</v>
          </cell>
          <cell r="AY169">
            <v>22335.805</v>
          </cell>
          <cell r="AZ169">
            <v>62334.375</v>
          </cell>
          <cell r="BC169">
            <v>6188190.5671881298</v>
          </cell>
        </row>
        <row r="170">
          <cell r="B170">
            <v>61829</v>
          </cell>
          <cell r="C170">
            <v>56993.741999999998</v>
          </cell>
          <cell r="D170">
            <v>10433.867</v>
          </cell>
          <cell r="E170">
            <v>40152.517</v>
          </cell>
          <cell r="F170">
            <v>8148.3119999999999</v>
          </cell>
          <cell r="G170">
            <v>10762.755999999999</v>
          </cell>
          <cell r="H170">
            <v>5374.6930000000002</v>
          </cell>
          <cell r="I170">
            <v>5193.0389999999998</v>
          </cell>
          <cell r="J170">
            <v>82537</v>
          </cell>
          <cell r="K170">
            <v>10603.862999999999</v>
          </cell>
          <cell r="L170">
            <v>3879.1550000000002</v>
          </cell>
          <cell r="M170">
            <v>16122.83</v>
          </cell>
          <cell r="N170">
            <v>8954</v>
          </cell>
          <cell r="O170">
            <v>7361.7569999999996</v>
          </cell>
          <cell r="P170">
            <v>59912.430999999997</v>
          </cell>
          <cell r="Q170">
            <v>6503.4170000000167</v>
          </cell>
          <cell r="R170">
            <v>7661.799</v>
          </cell>
          <cell r="S170">
            <v>4481.0200000000004</v>
          </cell>
          <cell r="T170">
            <v>4728.357</v>
          </cell>
          <cell r="U170">
            <v>10083.313</v>
          </cell>
          <cell r="V170">
            <v>4367</v>
          </cell>
          <cell r="W170">
            <v>22404.337</v>
          </cell>
          <cell r="X170">
            <v>145163</v>
          </cell>
          <cell r="Y170">
            <v>48057</v>
          </cell>
          <cell r="Z170">
            <v>160882.57999999996</v>
          </cell>
          <cell r="AA170">
            <v>19345</v>
          </cell>
          <cell r="AB170">
            <v>3898</v>
          </cell>
          <cell r="AC170">
            <v>31641</v>
          </cell>
          <cell r="AD170">
            <v>287501</v>
          </cell>
          <cell r="AE170">
            <v>37515.631999999998</v>
          </cell>
          <cell r="AF170">
            <v>179882</v>
          </cell>
          <cell r="AG170">
            <v>15757</v>
          </cell>
          <cell r="AH170">
            <v>101650</v>
          </cell>
          <cell r="AI170">
            <v>3320</v>
          </cell>
          <cell r="AJ170">
            <v>206669.323</v>
          </cell>
          <cell r="AK170">
            <v>31312.478999999999</v>
          </cell>
          <cell r="AL170">
            <v>31231.742999999999</v>
          </cell>
          <cell r="AM170">
            <v>46076.953000000001</v>
          </cell>
          <cell r="AN170">
            <v>9774.4750000000004</v>
          </cell>
          <cell r="AO170">
            <v>69479.043999999994</v>
          </cell>
          <cell r="AP170">
            <v>933934.6170000002</v>
          </cell>
          <cell r="AQ170">
            <v>1280400</v>
          </cell>
          <cell r="AR170">
            <v>6762.4759999999997</v>
          </cell>
          <cell r="AS170">
            <v>1039691</v>
          </cell>
          <cell r="AT170">
            <v>127187</v>
          </cell>
          <cell r="AU170">
            <v>47437.275999999998</v>
          </cell>
          <cell r="AV170">
            <v>22674.013999999999</v>
          </cell>
          <cell r="AW170">
            <v>84936.406000000003</v>
          </cell>
          <cell r="AX170">
            <v>4197.7759999999998</v>
          </cell>
          <cell r="AY170">
            <v>22450.626</v>
          </cell>
          <cell r="AZ170">
            <v>62806.748</v>
          </cell>
          <cell r="BC170">
            <v>6266250.7271400252</v>
          </cell>
        </row>
        <row r="171">
          <cell r="B171">
            <v>62171</v>
          </cell>
          <cell r="C171">
            <v>57321.07</v>
          </cell>
          <cell r="D171">
            <v>10479.955</v>
          </cell>
          <cell r="E171">
            <v>40217.413</v>
          </cell>
          <cell r="F171">
            <v>8162.6559999999999</v>
          </cell>
          <cell r="G171">
            <v>10787.588</v>
          </cell>
          <cell r="H171">
            <v>5394.1379999999999</v>
          </cell>
          <cell r="I171">
            <v>5204.4049999999997</v>
          </cell>
          <cell r="J171">
            <v>82532</v>
          </cell>
          <cell r="K171">
            <v>10625.945</v>
          </cell>
          <cell r="L171">
            <v>3924.0230000000001</v>
          </cell>
          <cell r="M171">
            <v>16223.248</v>
          </cell>
          <cell r="N171">
            <v>8970</v>
          </cell>
          <cell r="O171">
            <v>7408.3190000000004</v>
          </cell>
          <cell r="P171">
            <v>60094.648000000001</v>
          </cell>
          <cell r="Q171">
            <v>6537.7469999999148</v>
          </cell>
          <cell r="R171">
            <v>7588.3990000000003</v>
          </cell>
          <cell r="S171">
            <v>4497.7790000000005</v>
          </cell>
          <cell r="T171">
            <v>4710.9210000000003</v>
          </cell>
          <cell r="U171">
            <v>10057.745000000001</v>
          </cell>
          <cell r="V171">
            <v>4356</v>
          </cell>
          <cell r="W171">
            <v>22380.273000000001</v>
          </cell>
          <cell r="X171">
            <v>144308</v>
          </cell>
          <cell r="Y171">
            <v>47667</v>
          </cell>
          <cell r="Z171">
            <v>161450.41100000002</v>
          </cell>
          <cell r="AA171">
            <v>19767</v>
          </cell>
          <cell r="AB171">
            <v>3960</v>
          </cell>
          <cell r="AC171">
            <v>31889</v>
          </cell>
          <cell r="AD171">
            <v>289986</v>
          </cell>
          <cell r="AE171">
            <v>37869.730000000003</v>
          </cell>
          <cell r="AF171">
            <v>182475</v>
          </cell>
          <cell r="AG171">
            <v>15929</v>
          </cell>
          <cell r="AH171">
            <v>102430</v>
          </cell>
          <cell r="AI171">
            <v>3318</v>
          </cell>
          <cell r="AJ171">
            <v>209858.74</v>
          </cell>
          <cell r="AK171">
            <v>31740.897000000001</v>
          </cell>
          <cell r="AL171">
            <v>31754.404999999999</v>
          </cell>
          <cell r="AM171">
            <v>46566.625999999997</v>
          </cell>
          <cell r="AN171">
            <v>9877.1790000000001</v>
          </cell>
          <cell r="AO171">
            <v>70548.634999999995</v>
          </cell>
          <cell r="AP171">
            <v>957392.35100000014</v>
          </cell>
          <cell r="AQ171">
            <v>1288400</v>
          </cell>
          <cell r="AR171">
            <v>6809.7380000000003</v>
          </cell>
          <cell r="AS171">
            <v>1057504</v>
          </cell>
          <cell r="AT171">
            <v>127358</v>
          </cell>
          <cell r="AU171">
            <v>47656.631000000001</v>
          </cell>
          <cell r="AV171">
            <v>23105.096000000001</v>
          </cell>
          <cell r="AW171">
            <v>86751.692999999999</v>
          </cell>
          <cell r="AX171">
            <v>4276.7879999999996</v>
          </cell>
          <cell r="AY171">
            <v>22543.469000000001</v>
          </cell>
          <cell r="AZ171">
            <v>63271.021000000001</v>
          </cell>
          <cell r="BC171">
            <v>6344388.3040571865</v>
          </cell>
        </row>
        <row r="172">
          <cell r="B172">
            <v>62534</v>
          </cell>
          <cell r="C172">
            <v>57888.245000000003</v>
          </cell>
          <cell r="D172">
            <v>10524.145</v>
          </cell>
          <cell r="E172">
            <v>40280.78</v>
          </cell>
          <cell r="F172">
            <v>8174.7619999999997</v>
          </cell>
          <cell r="G172">
            <v>10810.966</v>
          </cell>
          <cell r="H172">
            <v>5413.3919999999998</v>
          </cell>
          <cell r="I172">
            <v>5214.5119999999997</v>
          </cell>
          <cell r="J172">
            <v>82501</v>
          </cell>
          <cell r="K172">
            <v>10647.529</v>
          </cell>
          <cell r="L172">
            <v>3969.558</v>
          </cell>
          <cell r="M172">
            <v>16318.199000000001</v>
          </cell>
          <cell r="N172">
            <v>8986</v>
          </cell>
          <cell r="O172">
            <v>7450.8670000000002</v>
          </cell>
          <cell r="P172">
            <v>60270.707999999999</v>
          </cell>
          <cell r="Q172">
            <v>6572.5399999999199</v>
          </cell>
          <cell r="R172">
            <v>7517.973</v>
          </cell>
          <cell r="S172">
            <v>4496.8689999999997</v>
          </cell>
          <cell r="T172">
            <v>4693.8919999999998</v>
          </cell>
          <cell r="U172">
            <v>10032.375</v>
          </cell>
          <cell r="V172">
            <v>4347</v>
          </cell>
          <cell r="W172">
            <v>22355.550999999999</v>
          </cell>
          <cell r="X172">
            <v>143507</v>
          </cell>
          <cell r="Y172">
            <v>47305</v>
          </cell>
          <cell r="Z172">
            <v>162039.49099999995</v>
          </cell>
          <cell r="AA172">
            <v>20046</v>
          </cell>
          <cell r="AB172">
            <v>4008</v>
          </cell>
          <cell r="AC172">
            <v>32135</v>
          </cell>
          <cell r="AD172">
            <v>292806</v>
          </cell>
          <cell r="AE172">
            <v>38226.050999999999</v>
          </cell>
          <cell r="AF172">
            <v>185053</v>
          </cell>
          <cell r="AG172">
            <v>16098</v>
          </cell>
          <cell r="AH172">
            <v>103228</v>
          </cell>
          <cell r="AI172">
            <v>3316</v>
          </cell>
          <cell r="AJ172">
            <v>213052.897</v>
          </cell>
          <cell r="AK172">
            <v>32157.666000000001</v>
          </cell>
          <cell r="AL172">
            <v>32275.34</v>
          </cell>
          <cell r="AM172">
            <v>47032.866000000002</v>
          </cell>
          <cell r="AN172">
            <v>9978.9259999999995</v>
          </cell>
          <cell r="AO172">
            <v>71613.543000000005</v>
          </cell>
          <cell r="AP172">
            <v>980977.9319999998</v>
          </cell>
          <cell r="AQ172">
            <v>1296075</v>
          </cell>
          <cell r="AR172">
            <v>6855.125</v>
          </cell>
          <cell r="AS172">
            <v>1065070.6070000001</v>
          </cell>
          <cell r="AT172">
            <v>127480</v>
          </cell>
          <cell r="AU172">
            <v>47853.847000000002</v>
          </cell>
          <cell r="AV172">
            <v>23535.082999999999</v>
          </cell>
          <cell r="AW172">
            <v>88621.785999999993</v>
          </cell>
          <cell r="AX172">
            <v>4353.893</v>
          </cell>
          <cell r="AY172">
            <v>22622.388999999999</v>
          </cell>
          <cell r="AZ172">
            <v>63731.436999999998</v>
          </cell>
          <cell r="BC172">
            <v>6412126.5685774954</v>
          </cell>
        </row>
        <row r="173">
          <cell r="B173">
            <v>62912</v>
          </cell>
          <cell r="C173">
            <v>58462.375</v>
          </cell>
          <cell r="D173">
            <v>10566.212</v>
          </cell>
          <cell r="E173">
            <v>40341.462</v>
          </cell>
          <cell r="F173">
            <v>8184.6909999999998</v>
          </cell>
          <cell r="G173">
            <v>10832.959000000001</v>
          </cell>
          <cell r="H173">
            <v>5432.335</v>
          </cell>
          <cell r="I173">
            <v>5223.442</v>
          </cell>
          <cell r="J173">
            <v>82438</v>
          </cell>
          <cell r="K173">
            <v>10668.353999999999</v>
          </cell>
          <cell r="L173">
            <v>4015.6759999999999</v>
          </cell>
          <cell r="M173">
            <v>16407.491000000002</v>
          </cell>
          <cell r="N173">
            <v>9002</v>
          </cell>
          <cell r="O173">
            <v>7489.37</v>
          </cell>
          <cell r="P173">
            <v>60441.457000000002</v>
          </cell>
          <cell r="Q173">
            <v>6604.405000000027</v>
          </cell>
          <cell r="R173">
            <v>7450.3490000000002</v>
          </cell>
          <cell r="S173">
            <v>4495.9040000000005</v>
          </cell>
          <cell r="T173">
            <v>4677.4009999999998</v>
          </cell>
          <cell r="U173">
            <v>10006.834999999999</v>
          </cell>
          <cell r="V173">
            <v>4340</v>
          </cell>
          <cell r="W173">
            <v>22329.976999999999</v>
          </cell>
          <cell r="X173">
            <v>142776</v>
          </cell>
          <cell r="Y173">
            <v>46959</v>
          </cell>
          <cell r="Z173">
            <v>162627.46900000001</v>
          </cell>
          <cell r="AA173">
            <v>20312</v>
          </cell>
          <cell r="AB173">
            <v>4048</v>
          </cell>
          <cell r="AC173">
            <v>32386</v>
          </cell>
          <cell r="AD173">
            <v>295583</v>
          </cell>
          <cell r="AE173">
            <v>38592.15</v>
          </cell>
          <cell r="AF173">
            <v>187601</v>
          </cell>
          <cell r="AG173">
            <v>16267</v>
          </cell>
          <cell r="AH173">
            <v>104159</v>
          </cell>
          <cell r="AI173">
            <v>3317</v>
          </cell>
          <cell r="AJ173">
            <v>216246.56599999999</v>
          </cell>
          <cell r="AK173">
            <v>32560.735000000001</v>
          </cell>
          <cell r="AL173">
            <v>32793.012000000002</v>
          </cell>
          <cell r="AM173">
            <v>47483.447</v>
          </cell>
          <cell r="AN173">
            <v>10079.379999999999</v>
          </cell>
          <cell r="AO173">
            <v>72673.81</v>
          </cell>
          <cell r="AP173">
            <v>1005047.969</v>
          </cell>
          <cell r="AQ173">
            <v>1303720</v>
          </cell>
          <cell r="AR173">
            <v>6898.6859999999997</v>
          </cell>
          <cell r="AS173">
            <v>1093563</v>
          </cell>
          <cell r="AT173">
            <v>127537</v>
          </cell>
          <cell r="AU173">
            <v>48005.156999999999</v>
          </cell>
          <cell r="AV173">
            <v>23966.096000000001</v>
          </cell>
          <cell r="AW173">
            <v>90435.785000000003</v>
          </cell>
          <cell r="AX173">
            <v>4425.72</v>
          </cell>
          <cell r="AY173">
            <v>22701.079000000002</v>
          </cell>
          <cell r="AZ173">
            <v>64185.502</v>
          </cell>
          <cell r="BC173">
            <v>6501156.8869999982</v>
          </cell>
        </row>
        <row r="174">
          <cell r="B174">
            <v>63293</v>
          </cell>
          <cell r="C174">
            <v>58751.711000000003</v>
          </cell>
          <cell r="D174">
            <v>10605.87</v>
          </cell>
          <cell r="E174">
            <v>40397.841999999997</v>
          </cell>
          <cell r="F174">
            <v>8192.8799999999992</v>
          </cell>
          <cell r="G174">
            <v>10853.48</v>
          </cell>
          <cell r="H174">
            <v>5450.6610000000001</v>
          </cell>
          <cell r="I174">
            <v>5231.3720000000003</v>
          </cell>
          <cell r="J174">
            <v>82315</v>
          </cell>
          <cell r="K174">
            <v>10688.058000000001</v>
          </cell>
          <cell r="L174">
            <v>4062.2350000000001</v>
          </cell>
          <cell r="M174">
            <v>16491.460999999999</v>
          </cell>
          <cell r="N174">
            <v>9017</v>
          </cell>
          <cell r="O174">
            <v>7523.9340000000002</v>
          </cell>
          <cell r="P174">
            <v>60609.152999999998</v>
          </cell>
          <cell r="Q174">
            <v>6634.4070000000056</v>
          </cell>
          <cell r="R174">
            <v>7385.3670000000002</v>
          </cell>
          <cell r="S174">
            <v>4494.7489999999998</v>
          </cell>
          <cell r="T174">
            <v>4661.473</v>
          </cell>
          <cell r="U174">
            <v>9981.3340000000007</v>
          </cell>
          <cell r="V174">
            <v>4334</v>
          </cell>
          <cell r="W174">
            <v>22303.552</v>
          </cell>
          <cell r="X174">
            <v>142069</v>
          </cell>
          <cell r="Y174">
            <v>46620</v>
          </cell>
          <cell r="Z174">
            <v>163213.166</v>
          </cell>
          <cell r="AA174">
            <v>20628</v>
          </cell>
          <cell r="AB174">
            <v>4090</v>
          </cell>
          <cell r="AC174">
            <v>32657</v>
          </cell>
          <cell r="AD174">
            <v>298442</v>
          </cell>
          <cell r="AE174">
            <v>38970.610999999997</v>
          </cell>
          <cell r="AF174">
            <v>190128</v>
          </cell>
          <cell r="AG174">
            <v>16436</v>
          </cell>
          <cell r="AH174">
            <v>105258</v>
          </cell>
          <cell r="AI174">
            <v>3324</v>
          </cell>
          <cell r="AJ174">
            <v>219433.95199999999</v>
          </cell>
          <cell r="AK174">
            <v>32959.250999999997</v>
          </cell>
          <cell r="AL174">
            <v>33309.330999999998</v>
          </cell>
          <cell r="AM174">
            <v>47925.669000000002</v>
          </cell>
          <cell r="AN174">
            <v>10179.726000000001</v>
          </cell>
          <cell r="AO174">
            <v>73726.123999999996</v>
          </cell>
          <cell r="AP174">
            <v>1029163.0870000002</v>
          </cell>
          <cell r="AQ174">
            <v>1311020</v>
          </cell>
          <cell r="AR174">
            <v>6940.4319999999998</v>
          </cell>
          <cell r="AS174">
            <v>1111714</v>
          </cell>
          <cell r="AT174">
            <v>127515</v>
          </cell>
          <cell r="AU174">
            <v>48123.561000000002</v>
          </cell>
          <cell r="AV174">
            <v>24399.223999999998</v>
          </cell>
          <cell r="AW174">
            <v>92266.941000000006</v>
          </cell>
          <cell r="AX174">
            <v>4492.1499999999996</v>
          </cell>
          <cell r="AY174">
            <v>22781.866999999998</v>
          </cell>
          <cell r="AZ174">
            <v>64631.595000000001</v>
          </cell>
          <cell r="BC174">
            <v>6579405.4495144086</v>
          </cell>
        </row>
        <row r="175">
          <cell r="B175">
            <v>63682</v>
          </cell>
          <cell r="C175">
            <v>59131.286999999997</v>
          </cell>
          <cell r="D175">
            <v>10642.835999999999</v>
          </cell>
          <cell r="E175">
            <v>40448.190999999999</v>
          </cell>
          <cell r="F175">
            <v>8199.7829999999994</v>
          </cell>
          <cell r="G175">
            <v>10872.448</v>
          </cell>
          <cell r="H175">
            <v>5468.12</v>
          </cell>
          <cell r="I175">
            <v>5238.46</v>
          </cell>
          <cell r="J175">
            <v>82218</v>
          </cell>
          <cell r="K175">
            <v>10706.29</v>
          </cell>
          <cell r="L175">
            <v>4109.0860000000002</v>
          </cell>
          <cell r="M175">
            <v>16570.613000000001</v>
          </cell>
          <cell r="N175">
            <v>9031</v>
          </cell>
          <cell r="O175">
            <v>7554.6610000000001</v>
          </cell>
          <cell r="P175">
            <v>60776.237999999998</v>
          </cell>
          <cell r="Q175">
            <v>6664.0030000000252</v>
          </cell>
          <cell r="R175">
            <v>7322.8580000000002</v>
          </cell>
          <cell r="S175">
            <v>4493.3119999999999</v>
          </cell>
          <cell r="T175">
            <v>4646.0029999999997</v>
          </cell>
          <cell r="U175">
            <v>9956.1080000000002</v>
          </cell>
          <cell r="V175">
            <v>4329</v>
          </cell>
          <cell r="W175">
            <v>22276.056</v>
          </cell>
          <cell r="X175">
            <v>141378</v>
          </cell>
          <cell r="Y175">
            <v>46300</v>
          </cell>
          <cell r="Z175">
            <v>163796.587</v>
          </cell>
          <cell r="AA175">
            <v>21026</v>
          </cell>
          <cell r="AB175">
            <v>4132</v>
          </cell>
          <cell r="AC175">
            <v>32386</v>
          </cell>
          <cell r="AD175">
            <v>301280</v>
          </cell>
          <cell r="AE175">
            <v>39356.383000000002</v>
          </cell>
          <cell r="AF175">
            <v>192645</v>
          </cell>
          <cell r="AG175">
            <v>16604</v>
          </cell>
          <cell r="AH175">
            <v>106448</v>
          </cell>
          <cell r="AI175">
            <v>3332</v>
          </cell>
          <cell r="AJ175">
            <v>222619.31</v>
          </cell>
          <cell r="AK175">
            <v>33362.741999999998</v>
          </cell>
          <cell r="AL175">
            <v>33826.296000000002</v>
          </cell>
          <cell r="AM175">
            <v>48367.131000000001</v>
          </cell>
          <cell r="AN175">
            <v>10281.209999999999</v>
          </cell>
          <cell r="AO175">
            <v>74767.835999999996</v>
          </cell>
          <cell r="AP175">
            <v>1053522.3000000003</v>
          </cell>
          <cell r="AQ175">
            <v>1317885</v>
          </cell>
          <cell r="AR175">
            <v>6980.4120000000003</v>
          </cell>
          <cell r="AS175">
            <v>1129866</v>
          </cell>
          <cell r="AT175">
            <v>127433</v>
          </cell>
          <cell r="AU175">
            <v>48250.148000000001</v>
          </cell>
          <cell r="AV175">
            <v>24835.242999999999</v>
          </cell>
          <cell r="AW175">
            <v>94157.464999999997</v>
          </cell>
          <cell r="AX175">
            <v>4553.009</v>
          </cell>
          <cell r="AY175">
            <v>22858.871999999999</v>
          </cell>
          <cell r="AZ175">
            <v>65068.148999999998</v>
          </cell>
          <cell r="BC175">
            <v>6656753.6634353632</v>
          </cell>
        </row>
        <row r="176">
          <cell r="B176">
            <v>64058</v>
          </cell>
          <cell r="C176">
            <v>59619.29</v>
          </cell>
          <cell r="D176">
            <v>10676.91</v>
          </cell>
          <cell r="E176">
            <v>40491.050999999999</v>
          </cell>
          <cell r="F176">
            <v>8205.5329999999994</v>
          </cell>
          <cell r="G176">
            <v>10889.956999999999</v>
          </cell>
          <cell r="H176">
            <v>5484.723</v>
          </cell>
          <cell r="I176">
            <v>5244.7489999999998</v>
          </cell>
          <cell r="J176">
            <v>82002</v>
          </cell>
          <cell r="K176">
            <v>10722.816000000001</v>
          </cell>
          <cell r="L176">
            <v>4156.1189999999997</v>
          </cell>
          <cell r="M176">
            <v>16645.312999999998</v>
          </cell>
          <cell r="N176">
            <v>9045</v>
          </cell>
          <cell r="O176">
            <v>7581.52</v>
          </cell>
          <cell r="P176">
            <v>60943.911999999997</v>
          </cell>
          <cell r="Q176">
            <v>6692.4079999998794</v>
          </cell>
          <cell r="R176">
            <v>7262.6750000000002</v>
          </cell>
          <cell r="S176">
            <v>4491.5429999999997</v>
          </cell>
          <cell r="T176">
            <v>4630.8410000000003</v>
          </cell>
          <cell r="U176">
            <v>9930.9150000000009</v>
          </cell>
          <cell r="V176">
            <v>4324</v>
          </cell>
          <cell r="W176">
            <v>22246.862000000001</v>
          </cell>
          <cell r="X176">
            <v>140702</v>
          </cell>
          <cell r="Y176">
            <v>45994</v>
          </cell>
          <cell r="Z176">
            <v>164376.69200000007</v>
          </cell>
          <cell r="AA176">
            <v>21476</v>
          </cell>
          <cell r="AB176">
            <v>4173</v>
          </cell>
          <cell r="AC176">
            <v>33213</v>
          </cell>
          <cell r="AD176">
            <v>304228</v>
          </cell>
          <cell r="AE176">
            <v>39745.612999999998</v>
          </cell>
          <cell r="AF176">
            <v>195138</v>
          </cell>
          <cell r="AG176">
            <v>16770</v>
          </cell>
          <cell r="AH176">
            <v>107677</v>
          </cell>
          <cell r="AI176">
            <v>3342</v>
          </cell>
          <cell r="AJ176">
            <v>225802.52100000001</v>
          </cell>
          <cell r="AK176">
            <v>33769.669000000002</v>
          </cell>
          <cell r="AL176">
            <v>34343.218999999997</v>
          </cell>
          <cell r="AM176">
            <v>48782.754999999997</v>
          </cell>
          <cell r="AN176">
            <v>10383.576999999999</v>
          </cell>
          <cell r="AO176">
            <v>75793.835999999996</v>
          </cell>
          <cell r="AP176">
            <v>1078478.7789999999</v>
          </cell>
          <cell r="AQ176">
            <v>1324786</v>
          </cell>
          <cell r="AR176">
            <v>7018.6360000000004</v>
          </cell>
          <cell r="AS176">
            <v>1147996</v>
          </cell>
          <cell r="AT176">
            <v>127288</v>
          </cell>
          <cell r="AU176">
            <v>48379.392</v>
          </cell>
          <cell r="AV176">
            <v>25274.133000000002</v>
          </cell>
          <cell r="AW176">
            <v>96061.683000000005</v>
          </cell>
          <cell r="AX176">
            <v>4608.1670000000004</v>
          </cell>
          <cell r="AY176">
            <v>22920.946</v>
          </cell>
          <cell r="AZ176">
            <v>65493.298000000003</v>
          </cell>
          <cell r="BC176">
            <v>6735828.2834416218</v>
          </cell>
        </row>
        <row r="177">
          <cell r="B177">
            <v>64420</v>
          </cell>
          <cell r="C177">
            <v>60045.067999999999</v>
          </cell>
          <cell r="D177">
            <v>10708</v>
          </cell>
          <cell r="E177">
            <v>40525</v>
          </cell>
          <cell r="F177">
            <v>8210</v>
          </cell>
          <cell r="G177">
            <v>10906</v>
          </cell>
          <cell r="H177">
            <v>5501</v>
          </cell>
          <cell r="I177">
            <v>5250</v>
          </cell>
          <cell r="J177">
            <v>81802</v>
          </cell>
          <cell r="K177">
            <v>10737</v>
          </cell>
          <cell r="L177">
            <v>4203</v>
          </cell>
          <cell r="M177">
            <v>16716</v>
          </cell>
          <cell r="N177">
            <v>9060</v>
          </cell>
          <cell r="O177">
            <v>7604</v>
          </cell>
          <cell r="P177">
            <v>61113</v>
          </cell>
          <cell r="Q177">
            <v>7009</v>
          </cell>
          <cell r="R177">
            <v>7205</v>
          </cell>
          <cell r="S177">
            <v>4489</v>
          </cell>
          <cell r="T177">
            <v>4616</v>
          </cell>
          <cell r="U177">
            <v>9906</v>
          </cell>
          <cell r="V177">
            <v>4321</v>
          </cell>
          <cell r="W177">
            <v>22215</v>
          </cell>
          <cell r="X177">
            <v>140041</v>
          </cell>
          <cell r="Y177">
            <v>45700</v>
          </cell>
          <cell r="Z177">
            <v>164951</v>
          </cell>
          <cell r="AA177">
            <v>21866</v>
          </cell>
          <cell r="AB177">
            <v>4213</v>
          </cell>
          <cell r="AC177">
            <v>33487</v>
          </cell>
          <cell r="AD177">
            <v>307212</v>
          </cell>
          <cell r="AE177">
            <v>40134</v>
          </cell>
          <cell r="AF177">
            <v>198739</v>
          </cell>
          <cell r="AG177">
            <v>16928.873</v>
          </cell>
          <cell r="AH177">
            <v>111212</v>
          </cell>
          <cell r="AI177">
            <v>3494</v>
          </cell>
          <cell r="AJ177">
            <v>225300.32221390124</v>
          </cell>
          <cell r="AK177">
            <v>34178</v>
          </cell>
          <cell r="AL177">
            <v>31285</v>
          </cell>
          <cell r="AM177">
            <v>49052</v>
          </cell>
          <cell r="AN177">
            <v>10486</v>
          </cell>
          <cell r="AO177">
            <v>76806</v>
          </cell>
          <cell r="AP177">
            <v>1106103</v>
          </cell>
          <cell r="AQ177">
            <v>1331400</v>
          </cell>
          <cell r="AR177">
            <v>7055</v>
          </cell>
          <cell r="AS177">
            <v>1156898</v>
          </cell>
          <cell r="AT177">
            <v>127079</v>
          </cell>
          <cell r="AU177">
            <v>48509</v>
          </cell>
          <cell r="AV177">
            <v>25716</v>
          </cell>
          <cell r="AW177">
            <v>97977</v>
          </cell>
          <cell r="AX177">
            <v>4658</v>
          </cell>
          <cell r="AY177">
            <v>22974</v>
          </cell>
          <cell r="AZ177">
            <v>65998</v>
          </cell>
          <cell r="BC177">
            <v>6814299.1952139009</v>
          </cell>
        </row>
        <row r="178">
          <cell r="B178">
            <v>65023.142</v>
          </cell>
          <cell r="C178">
            <v>61196.417000000001</v>
          </cell>
          <cell r="D178">
            <v>10573.1</v>
          </cell>
          <cell r="E178">
            <v>46576.896999999997</v>
          </cell>
          <cell r="F178">
            <v>8389.7710000000006</v>
          </cell>
          <cell r="G178">
            <v>11427.225</v>
          </cell>
          <cell r="H178">
            <v>5547.683</v>
          </cell>
          <cell r="I178">
            <v>5363.3519999999999</v>
          </cell>
          <cell r="J178">
            <v>81752</v>
          </cell>
          <cell r="K178">
            <v>11153.454</v>
          </cell>
          <cell r="L178">
            <v>4560.1549999999997</v>
          </cell>
          <cell r="M178">
            <v>16615.394</v>
          </cell>
          <cell r="N178">
            <v>9378.1260000000002</v>
          </cell>
          <cell r="O178">
            <v>7824.9089999999997</v>
          </cell>
          <cell r="P178">
            <v>62766.364999999998</v>
          </cell>
          <cell r="Q178">
            <v>6993.7385517880293</v>
          </cell>
          <cell r="R178">
            <v>7395.5990000000002</v>
          </cell>
          <cell r="S178">
            <v>4417.7809999999999</v>
          </cell>
          <cell r="T178">
            <v>4452.8</v>
          </cell>
          <cell r="U178">
            <v>10000.022999999999</v>
          </cell>
          <cell r="V178">
            <v>3562.0450000000001</v>
          </cell>
          <cell r="W178">
            <v>20246.870999999999</v>
          </cell>
          <cell r="X178">
            <v>142385.52299999999</v>
          </cell>
          <cell r="Y178">
            <v>45870.7</v>
          </cell>
          <cell r="Z178">
            <v>170143.91282257775</v>
          </cell>
          <cell r="AA178">
            <v>22172</v>
          </cell>
          <cell r="AB178">
            <v>4367.8</v>
          </cell>
          <cell r="AC178">
            <v>34005.273999999998</v>
          </cell>
          <cell r="AD178">
            <v>309326.29499999998</v>
          </cell>
          <cell r="AE178">
            <v>40374.224000000002</v>
          </cell>
          <cell r="AF178">
            <v>195210.15400000001</v>
          </cell>
          <cell r="AG178">
            <v>17094.275000000001</v>
          </cell>
          <cell r="AH178">
            <v>117886.40399999999</v>
          </cell>
          <cell r="AI178">
            <v>3371.982</v>
          </cell>
          <cell r="AJ178">
            <v>235843.44377665099</v>
          </cell>
          <cell r="AK178">
            <v>37062.82</v>
          </cell>
          <cell r="AL178">
            <v>31642.36</v>
          </cell>
          <cell r="AM178">
            <v>50895.697999999997</v>
          </cell>
          <cell r="AN178">
            <v>10549.1</v>
          </cell>
          <cell r="AO178">
            <v>72137.546000000002</v>
          </cell>
          <cell r="AP178">
            <v>1152837.2484666519</v>
          </cell>
          <cell r="AQ178">
            <v>1337705</v>
          </cell>
          <cell r="AR178">
            <v>7024.2</v>
          </cell>
          <cell r="AS178">
            <v>1205624.648</v>
          </cell>
          <cell r="AT178">
            <v>127450.459</v>
          </cell>
          <cell r="AU178">
            <v>49410.366000000002</v>
          </cell>
          <cell r="AV178">
            <v>28275.834999999999</v>
          </cell>
          <cell r="AW178">
            <v>93444.322</v>
          </cell>
          <cell r="AX178">
            <v>5076.7</v>
          </cell>
          <cell r="AY178">
            <v>23200.404999999999</v>
          </cell>
          <cell r="AZ178">
            <v>66402.316000000006</v>
          </cell>
          <cell r="BC178">
            <v>6919500.8144522514</v>
          </cell>
        </row>
        <row r="179">
          <cell r="B179">
            <v>65343.588000000003</v>
          </cell>
          <cell r="C179">
            <v>61298</v>
          </cell>
          <cell r="D179">
            <v>10557.56</v>
          </cell>
          <cell r="E179">
            <v>46742.697</v>
          </cell>
          <cell r="F179">
            <v>8406.1869999999999</v>
          </cell>
          <cell r="G179">
            <v>11566.091</v>
          </cell>
          <cell r="H179">
            <v>5570.5720000000001</v>
          </cell>
          <cell r="I179">
            <v>5388.2719999999999</v>
          </cell>
          <cell r="J179">
            <v>80328</v>
          </cell>
          <cell r="K179">
            <v>11123.213</v>
          </cell>
          <cell r="L179">
            <v>4576.7939999999999</v>
          </cell>
          <cell r="M179">
            <v>16693.074000000001</v>
          </cell>
          <cell r="N179">
            <v>9449.2129999999997</v>
          </cell>
          <cell r="O179">
            <v>7912.3980000000001</v>
          </cell>
          <cell r="P179">
            <v>63258.917999999998</v>
          </cell>
          <cell r="Q179">
            <v>7049.1994580481924</v>
          </cell>
          <cell r="R179">
            <v>7348.3280000000004</v>
          </cell>
          <cell r="S179">
            <v>4280.6220000000003</v>
          </cell>
          <cell r="T179">
            <v>4483.3500000000004</v>
          </cell>
          <cell r="U179">
            <v>9971.7270000000008</v>
          </cell>
          <cell r="V179">
            <v>3559.9859999999999</v>
          </cell>
          <cell r="W179">
            <v>20147.527999999998</v>
          </cell>
          <cell r="X179">
            <v>142956.46</v>
          </cell>
          <cell r="Y179">
            <v>45706.1</v>
          </cell>
          <cell r="Z179">
            <v>170749.03985722497</v>
          </cell>
          <cell r="AA179">
            <v>22520</v>
          </cell>
          <cell r="AB179">
            <v>4405.2</v>
          </cell>
          <cell r="AC179">
            <v>34342.78</v>
          </cell>
          <cell r="AD179">
            <v>311582.56400000001</v>
          </cell>
          <cell r="AE179">
            <v>40728.737999999998</v>
          </cell>
          <cell r="AF179">
            <v>196935.13399999999</v>
          </cell>
          <cell r="AG179">
            <v>17248.45</v>
          </cell>
          <cell r="AH179">
            <v>119361.23299999999</v>
          </cell>
          <cell r="AI179">
            <v>3383.4859999999999</v>
          </cell>
          <cell r="AJ179">
            <v>239115.82246922649</v>
          </cell>
          <cell r="AK179">
            <v>37762.962</v>
          </cell>
          <cell r="AL179">
            <v>32059.423999999999</v>
          </cell>
          <cell r="AM179">
            <v>51579.599000000002</v>
          </cell>
          <cell r="AN179">
            <v>10673.8</v>
          </cell>
          <cell r="AO179">
            <v>73058.638000000006</v>
          </cell>
          <cell r="AP179">
            <v>1182847.9576856899</v>
          </cell>
          <cell r="AQ179">
            <v>1344130</v>
          </cell>
          <cell r="AR179">
            <v>7071.6</v>
          </cell>
          <cell r="AS179">
            <v>1221156.3189999999</v>
          </cell>
          <cell r="AT179">
            <v>127817.277</v>
          </cell>
          <cell r="AU179">
            <v>49779.44</v>
          </cell>
          <cell r="AV179">
            <v>28758.968000000001</v>
          </cell>
          <cell r="AW179">
            <v>95053.437000000005</v>
          </cell>
          <cell r="AX179">
            <v>5183.7</v>
          </cell>
          <cell r="AY179">
            <v>23225</v>
          </cell>
          <cell r="AZ179">
            <v>66576.331999999995</v>
          </cell>
          <cell r="BC179">
            <v>7000825.9563772101</v>
          </cell>
        </row>
        <row r="180">
          <cell r="B180">
            <v>65676.758000000002</v>
          </cell>
          <cell r="C180">
            <v>61459</v>
          </cell>
          <cell r="D180">
            <v>10514.843999999999</v>
          </cell>
          <cell r="E180">
            <v>46761.264000000003</v>
          </cell>
          <cell r="F180">
            <v>8429.991</v>
          </cell>
          <cell r="G180">
            <v>11659.191999999999</v>
          </cell>
          <cell r="H180">
            <v>5591.5720000000001</v>
          </cell>
          <cell r="I180">
            <v>5413.9709999999995</v>
          </cell>
          <cell r="J180">
            <v>80524</v>
          </cell>
          <cell r="K180">
            <v>11092.771000000001</v>
          </cell>
          <cell r="L180">
            <v>4586.8969999999999</v>
          </cell>
          <cell r="M180">
            <v>16754.962</v>
          </cell>
          <cell r="N180">
            <v>9519.3739999999998</v>
          </cell>
          <cell r="O180">
            <v>7996.8609999999999</v>
          </cell>
          <cell r="P180">
            <v>63695.686999999998</v>
          </cell>
          <cell r="Q180">
            <v>7108.1909279673309</v>
          </cell>
          <cell r="R180">
            <v>7305.8879999999999</v>
          </cell>
          <cell r="S180">
            <v>4267.558</v>
          </cell>
          <cell r="T180">
            <v>4490.7</v>
          </cell>
          <cell r="U180">
            <v>9920.3619999999992</v>
          </cell>
          <cell r="V180">
            <v>3559.5189999999998</v>
          </cell>
          <cell r="W180">
            <v>20076.726999999999</v>
          </cell>
          <cell r="X180">
            <v>143178</v>
          </cell>
          <cell r="Y180">
            <v>45593.3</v>
          </cell>
          <cell r="Z180">
            <v>171838.70655028557</v>
          </cell>
          <cell r="AA180">
            <v>22921</v>
          </cell>
          <cell r="AB180">
            <v>4433</v>
          </cell>
          <cell r="AC180">
            <v>34754.311999999998</v>
          </cell>
          <cell r="AD180">
            <v>313873.685</v>
          </cell>
          <cell r="AE180">
            <v>41086.927000000003</v>
          </cell>
          <cell r="AF180">
            <v>198656.019</v>
          </cell>
          <cell r="AG180">
            <v>17402.63</v>
          </cell>
          <cell r="AH180">
            <v>120847.477</v>
          </cell>
          <cell r="AI180">
            <v>3395.2530000000002</v>
          </cell>
          <cell r="AJ180">
            <v>242345.691106741</v>
          </cell>
          <cell r="AK180">
            <v>38481.705000000002</v>
          </cell>
          <cell r="AL180">
            <v>32521.143</v>
          </cell>
          <cell r="AM180">
            <v>52274.945</v>
          </cell>
          <cell r="AN180">
            <v>10777.5</v>
          </cell>
          <cell r="AO180">
            <v>73997.127999999997</v>
          </cell>
          <cell r="AP180">
            <v>1213084.9365764901</v>
          </cell>
          <cell r="AQ180">
            <v>1350695</v>
          </cell>
          <cell r="AR180">
            <v>7154.6</v>
          </cell>
          <cell r="AS180">
            <v>1236686.7320000001</v>
          </cell>
          <cell r="AT180">
            <v>127561.489</v>
          </cell>
          <cell r="AU180">
            <v>50004.440999999999</v>
          </cell>
          <cell r="AV180">
            <v>29239.927</v>
          </cell>
          <cell r="AW180">
            <v>96706.763999999996</v>
          </cell>
          <cell r="AX180">
            <v>5312.4</v>
          </cell>
          <cell r="AY180">
            <v>23268.066999999999</v>
          </cell>
          <cell r="AZ180">
            <v>66785.001000000004</v>
          </cell>
          <cell r="BC180">
            <v>7079510.2724499442</v>
          </cell>
        </row>
        <row r="181">
          <cell r="B181">
            <v>66028.467000000004</v>
          </cell>
          <cell r="C181">
            <v>61750</v>
          </cell>
          <cell r="D181">
            <v>10459.806</v>
          </cell>
          <cell r="E181">
            <v>46647.421000000002</v>
          </cell>
          <cell r="F181">
            <v>8473.7860000000001</v>
          </cell>
          <cell r="G181">
            <v>11738.34</v>
          </cell>
          <cell r="H181">
            <v>5613.7060000000001</v>
          </cell>
          <cell r="I181">
            <v>5439.4070000000002</v>
          </cell>
          <cell r="J181">
            <v>80767</v>
          </cell>
          <cell r="K181">
            <v>11032.328</v>
          </cell>
          <cell r="L181">
            <v>4595.2809999999999</v>
          </cell>
          <cell r="M181">
            <v>16804.223999999998</v>
          </cell>
          <cell r="N181">
            <v>9592.5519999999997</v>
          </cell>
          <cell r="O181">
            <v>8081.482</v>
          </cell>
          <cell r="P181">
            <v>64097.084999999999</v>
          </cell>
          <cell r="Q181">
            <v>7167.6906592377991</v>
          </cell>
          <cell r="R181">
            <v>7265.1149999999998</v>
          </cell>
          <cell r="S181">
            <v>4252.7</v>
          </cell>
          <cell r="T181">
            <v>4476.8999999999996</v>
          </cell>
          <cell r="U181">
            <v>9897.2469999999994</v>
          </cell>
          <cell r="V181">
            <v>3559</v>
          </cell>
          <cell r="W181">
            <v>19963.580999999998</v>
          </cell>
          <cell r="X181">
            <v>143499.861</v>
          </cell>
          <cell r="Y181">
            <v>45489.599999999999</v>
          </cell>
          <cell r="Z181">
            <v>173007.84206681402</v>
          </cell>
          <cell r="AA181">
            <v>23286</v>
          </cell>
          <cell r="AB181">
            <v>4470.8</v>
          </cell>
          <cell r="AC181">
            <v>35158.303999999996</v>
          </cell>
          <cell r="AD181">
            <v>316128.83899999998</v>
          </cell>
          <cell r="AE181">
            <v>41446.245999999999</v>
          </cell>
          <cell r="AF181">
            <v>200361.92499999999</v>
          </cell>
          <cell r="AG181">
            <v>17556.814999999999</v>
          </cell>
          <cell r="AH181">
            <v>122332.399</v>
          </cell>
          <cell r="AI181">
            <v>3407.0619999999999</v>
          </cell>
          <cell r="AJ181">
            <v>245595.67206767132</v>
          </cell>
          <cell r="AK181">
            <v>39208.194000000003</v>
          </cell>
          <cell r="AL181">
            <v>33008.15</v>
          </cell>
          <cell r="AM181">
            <v>52981.991000000002</v>
          </cell>
          <cell r="AN181">
            <v>10886.5</v>
          </cell>
          <cell r="AO181">
            <v>74932.641000000003</v>
          </cell>
          <cell r="AP181">
            <v>1243849.42675684</v>
          </cell>
          <cell r="AQ181">
            <v>1357380</v>
          </cell>
          <cell r="AR181">
            <v>7187.5</v>
          </cell>
          <cell r="AS181">
            <v>1252139.5959999999</v>
          </cell>
          <cell r="AT181">
            <v>127338.621</v>
          </cell>
          <cell r="AU181">
            <v>50219.669000000002</v>
          </cell>
          <cell r="AV181">
            <v>29716.965</v>
          </cell>
          <cell r="AW181">
            <v>98393.573999999993</v>
          </cell>
          <cell r="AX181">
            <v>5399.2</v>
          </cell>
          <cell r="AY181">
            <v>23374</v>
          </cell>
          <cell r="AZ181">
            <v>67010.501999999993</v>
          </cell>
          <cell r="BC181">
            <v>7161230.4341896027</v>
          </cell>
        </row>
        <row r="182">
          <cell r="C182">
            <v>61708</v>
          </cell>
          <cell r="D182">
            <v>10402.342999999999</v>
          </cell>
          <cell r="E182">
            <v>46259.716</v>
          </cell>
          <cell r="F182">
            <v>8516.9160000000011</v>
          </cell>
          <cell r="G182">
            <v>11783.322</v>
          </cell>
          <cell r="H182">
            <v>5646.8989999999994</v>
          </cell>
          <cell r="I182">
            <v>5479.66</v>
          </cell>
          <cell r="J182">
            <v>81198</v>
          </cell>
          <cell r="K182">
            <v>11000.777000000002</v>
          </cell>
          <cell r="L182">
            <v>4675.1639999999998</v>
          </cell>
          <cell r="M182">
            <v>16868.02</v>
          </cell>
          <cell r="N182">
            <v>9703.2469999999994</v>
          </cell>
          <cell r="O182">
            <v>8211.3830000000016</v>
          </cell>
          <cell r="P182">
            <v>64331.347999999991</v>
          </cell>
          <cell r="Q182">
            <v>7228</v>
          </cell>
          <cell r="R182">
            <v>7201.3079999999982</v>
          </cell>
          <cell r="S182">
            <v>4255.853000000001</v>
          </cell>
          <cell r="T182">
            <v>4034.7740000000008</v>
          </cell>
          <cell r="U182">
            <v>9889.5399999999991</v>
          </cell>
          <cell r="V182">
            <v>4072.3399999999997</v>
          </cell>
          <cell r="W182">
            <v>19651.554000000004</v>
          </cell>
          <cell r="X182">
            <v>143429.43500000003</v>
          </cell>
          <cell r="Y182">
            <v>45002.496999999996</v>
          </cell>
          <cell r="AA182">
            <v>23614</v>
          </cell>
          <cell r="AB182">
            <v>4495.482</v>
          </cell>
          <cell r="AC182">
            <v>35587.792999999998</v>
          </cell>
          <cell r="AD182">
            <v>319448.63400000002</v>
          </cell>
          <cell r="AE182">
            <v>42980.026000000005</v>
          </cell>
          <cell r="AF182">
            <v>206077.89800000002</v>
          </cell>
          <cell r="AG182">
            <v>17762.647000000001</v>
          </cell>
          <cell r="AH182">
            <v>125385.833</v>
          </cell>
          <cell r="AI182">
            <v>3419.5160000000001</v>
          </cell>
          <cell r="AJ182">
            <v>221180.32499999998</v>
          </cell>
          <cell r="AK182">
            <v>38934.333999999988</v>
          </cell>
          <cell r="AL182">
            <v>33921.203000000001</v>
          </cell>
          <cell r="AM182">
            <v>53969.054000000004</v>
          </cell>
          <cell r="AN182">
            <v>11130.153999999999</v>
          </cell>
          <cell r="AO182">
            <v>77523.788</v>
          </cell>
          <cell r="AP182">
            <v>1243849.42675684</v>
          </cell>
          <cell r="AQ182">
            <v>1369435.6700000002</v>
          </cell>
          <cell r="AR182">
            <v>7226.8690000000006</v>
          </cell>
          <cell r="AS182">
            <v>1295291.5429999998</v>
          </cell>
          <cell r="AT182">
            <v>126794.564</v>
          </cell>
          <cell r="AU182">
            <v>50074.400999999991</v>
          </cell>
          <cell r="AV182">
            <v>29901.996999999999</v>
          </cell>
          <cell r="AW182">
            <v>99138.689999999988</v>
          </cell>
          <cell r="AX182">
            <v>5506.5860000000002</v>
          </cell>
          <cell r="AY182">
            <v>23430</v>
          </cell>
          <cell r="AZ182">
            <v>67725.978999999992</v>
          </cell>
          <cell r="BC182">
            <v>7265785.9459999967</v>
          </cell>
        </row>
        <row r="183">
          <cell r="B183">
            <v>66685</v>
          </cell>
          <cell r="C183">
            <v>61717</v>
          </cell>
          <cell r="D183">
            <v>10349.803</v>
          </cell>
          <cell r="E183">
            <v>46121.698999999993</v>
          </cell>
          <cell r="F183">
            <v>8544.5859999999993</v>
          </cell>
          <cell r="G183">
            <v>11866.191999999999</v>
          </cell>
          <cell r="H183">
            <v>5669.0810000000001</v>
          </cell>
          <cell r="I183">
            <v>5503.4570000000003</v>
          </cell>
          <cell r="J183">
            <v>82176</v>
          </cell>
          <cell r="K183">
            <v>10954.617</v>
          </cell>
          <cell r="L183">
            <v>4688.4649999999992</v>
          </cell>
          <cell r="M183">
            <v>16924.929</v>
          </cell>
          <cell r="N183">
            <v>9779.4259999999995</v>
          </cell>
          <cell r="O183">
            <v>8298.6629999999986</v>
          </cell>
          <cell r="P183">
            <v>64715.809999999983</v>
          </cell>
          <cell r="Q183">
            <v>7288</v>
          </cell>
          <cell r="R183">
            <v>7149.7870000000012</v>
          </cell>
          <cell r="S183">
            <v>4240.317</v>
          </cell>
          <cell r="T183">
            <v>3999.8119999999999</v>
          </cell>
          <cell r="U183">
            <v>9855.0230000000029</v>
          </cell>
          <cell r="V183">
            <v>4068.8970000000004</v>
          </cell>
          <cell r="W183">
            <v>19511.324000000001</v>
          </cell>
          <cell r="X183">
            <v>143456.91800000001</v>
          </cell>
          <cell r="Y183">
            <v>44823.764999999992</v>
          </cell>
          <cell r="AA183">
            <v>23940</v>
          </cell>
          <cell r="AB183">
            <v>4528.5259999999989</v>
          </cell>
          <cell r="AC183">
            <v>35939.926999999996</v>
          </cell>
          <cell r="AD183">
            <v>321773.63099999999</v>
          </cell>
          <cell r="AE183">
            <v>43416.75499999999</v>
          </cell>
          <cell r="AF183">
            <v>207847.52799999996</v>
          </cell>
          <cell r="AG183">
            <v>17948.141</v>
          </cell>
          <cell r="AH183">
            <v>127017.224</v>
          </cell>
          <cell r="AI183">
            <v>3431.5550000000007</v>
          </cell>
          <cell r="AJ183">
            <v>223764.44099999999</v>
          </cell>
          <cell r="AK183">
            <v>39666.518999999993</v>
          </cell>
          <cell r="AL183">
            <v>34377.510999999999</v>
          </cell>
          <cell r="AM183">
            <v>54490.406000000003</v>
          </cell>
          <cell r="AN183">
            <v>11253.554</v>
          </cell>
          <cell r="AO183">
            <v>78665.83</v>
          </cell>
          <cell r="AP183">
            <v>1234000</v>
          </cell>
          <cell r="AQ183">
            <v>1376048.943</v>
          </cell>
          <cell r="AR183">
            <v>7287.9829999999984</v>
          </cell>
          <cell r="AS183">
            <v>1311050.527</v>
          </cell>
          <cell r="AT183">
            <v>126573.481</v>
          </cell>
          <cell r="AU183">
            <v>50293.438999999991</v>
          </cell>
          <cell r="AV183">
            <v>30331.007000000001</v>
          </cell>
          <cell r="AW183">
            <v>100699.395</v>
          </cell>
          <cell r="AX183">
            <v>5603.7400000000007</v>
          </cell>
          <cell r="AY183">
            <v>23490</v>
          </cell>
          <cell r="AZ183">
            <v>67959.358999999997</v>
          </cell>
          <cell r="BC183">
            <v>7349472.0989999976</v>
          </cell>
        </row>
        <row r="184">
          <cell r="B184">
            <v>66700</v>
          </cell>
          <cell r="C184">
            <v>61700</v>
          </cell>
          <cell r="D184">
            <v>10400</v>
          </cell>
          <cell r="E184">
            <v>46000</v>
          </cell>
          <cell r="F184">
            <v>8600</v>
          </cell>
          <cell r="G184">
            <v>12000</v>
          </cell>
          <cell r="H184">
            <v>5700</v>
          </cell>
          <cell r="I184">
            <v>5510</v>
          </cell>
          <cell r="J184">
            <v>82600</v>
          </cell>
          <cell r="K184">
            <v>11000</v>
          </cell>
          <cell r="L184">
            <v>4700</v>
          </cell>
          <cell r="M184">
            <v>17000</v>
          </cell>
          <cell r="N184">
            <v>9900</v>
          </cell>
          <cell r="O184">
            <v>8400</v>
          </cell>
          <cell r="P184">
            <v>65600</v>
          </cell>
          <cell r="R184">
            <v>7200</v>
          </cell>
          <cell r="S184">
            <v>4250</v>
          </cell>
          <cell r="T184">
            <v>4000</v>
          </cell>
          <cell r="U184">
            <v>9850</v>
          </cell>
          <cell r="V184">
            <v>4050</v>
          </cell>
          <cell r="W184">
            <v>19800</v>
          </cell>
          <cell r="X184">
            <v>144300</v>
          </cell>
          <cell r="Y184">
            <v>42700</v>
          </cell>
          <cell r="AA184">
            <v>24100</v>
          </cell>
          <cell r="AB184">
            <v>4700</v>
          </cell>
          <cell r="AC184">
            <v>36200</v>
          </cell>
          <cell r="AD184">
            <v>323900</v>
          </cell>
          <cell r="AE184">
            <v>43600</v>
          </cell>
          <cell r="AF184">
            <v>206100</v>
          </cell>
          <cell r="AG184">
            <v>18200</v>
          </cell>
          <cell r="AH184">
            <v>128600</v>
          </cell>
          <cell r="AI184">
            <v>3500</v>
          </cell>
          <cell r="AJ184">
            <v>226000</v>
          </cell>
          <cell r="AK184">
            <v>40800</v>
          </cell>
          <cell r="AL184">
            <v>34700</v>
          </cell>
          <cell r="AM184">
            <v>55700</v>
          </cell>
          <cell r="AN184">
            <v>11300</v>
          </cell>
          <cell r="AO184">
            <v>79500</v>
          </cell>
          <cell r="AP184">
            <v>1224000</v>
          </cell>
          <cell r="AQ184">
            <v>1382323</v>
          </cell>
          <cell r="AR184">
            <v>7346</v>
          </cell>
          <cell r="AS184">
            <v>1328900</v>
          </cell>
          <cell r="AT184">
            <v>126600</v>
          </cell>
          <cell r="AU184">
            <v>50800</v>
          </cell>
          <cell r="AV184">
            <v>30800</v>
          </cell>
          <cell r="AW184">
            <v>102600</v>
          </cell>
          <cell r="AX184">
            <v>5700</v>
          </cell>
          <cell r="AY184">
            <v>23500</v>
          </cell>
          <cell r="AZ184">
            <v>68200</v>
          </cell>
          <cell r="BC184">
            <v>7418000</v>
          </cell>
        </row>
      </sheetData>
      <sheetData sheetId="66" refreshError="1"/>
      <sheetData sheetId="67" refreshError="1"/>
      <sheetData sheetId="68">
        <row r="33">
          <cell r="B33">
            <v>73157</v>
          </cell>
          <cell r="C33">
            <v>40503</v>
          </cell>
          <cell r="D33">
            <v>3745</v>
          </cell>
          <cell r="E33">
            <v>19585.999999999996</v>
          </cell>
          <cell r="F33" t="str">
            <v/>
          </cell>
          <cell r="G33">
            <v>12032</v>
          </cell>
          <cell r="H33">
            <v>3373</v>
          </cell>
          <cell r="I33">
            <v>1744</v>
          </cell>
          <cell r="J33">
            <v>67165</v>
          </cell>
          <cell r="K33">
            <v>4341.603566351986</v>
          </cell>
          <cell r="L33" t="str">
            <v/>
          </cell>
          <cell r="M33">
            <v>8877.2201322452984</v>
          </cell>
          <cell r="N33">
            <v>5013.8762608779707</v>
          </cell>
          <cell r="O33">
            <v>6792.7861813022728</v>
          </cell>
          <cell r="P33">
            <v>90296.000000000015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>
            <v>4303.0000000000009</v>
          </cell>
          <cell r="AB33" t="str">
            <v/>
          </cell>
          <cell r="AC33" t="str">
            <v/>
          </cell>
          <cell r="AD33">
            <v>85042.692409852782</v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2162.0389811489999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C33" t="str">
            <v/>
          </cell>
        </row>
        <row r="34">
          <cell r="B34">
            <v>73651</v>
          </cell>
          <cell r="C34">
            <v>42482</v>
          </cell>
          <cell r="D34">
            <v>3887</v>
          </cell>
          <cell r="E34">
            <v>20612</v>
          </cell>
          <cell r="F34" t="str">
            <v/>
          </cell>
          <cell r="G34">
            <v>12388.000000000002</v>
          </cell>
          <cell r="H34">
            <v>3373</v>
          </cell>
          <cell r="I34">
            <v>1763</v>
          </cell>
          <cell r="J34">
            <v>67640</v>
          </cell>
          <cell r="K34">
            <v>4181.7035837593185</v>
          </cell>
          <cell r="L34" t="str">
            <v/>
          </cell>
          <cell r="M34">
            <v>9273.7155381501452</v>
          </cell>
          <cell r="N34">
            <v>4985.5798740491873</v>
          </cell>
          <cell r="O34">
            <v>6663.2855629285395</v>
          </cell>
          <cell r="P34">
            <v>91643.999999999985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>
            <v>4575</v>
          </cell>
          <cell r="AB34" t="str">
            <v/>
          </cell>
          <cell r="AC34" t="str">
            <v/>
          </cell>
          <cell r="AD34">
            <v>86337.415077111742</v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2269.9412705990762</v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C34" t="str">
            <v/>
          </cell>
        </row>
        <row r="35">
          <cell r="B35">
            <v>69308</v>
          </cell>
          <cell r="C35">
            <v>38950</v>
          </cell>
          <cell r="D35">
            <v>4000</v>
          </cell>
          <cell r="E35">
            <v>20566</v>
          </cell>
          <cell r="F35" t="str">
            <v/>
          </cell>
          <cell r="G35">
            <v>12452.000000000002</v>
          </cell>
          <cell r="H35">
            <v>3373</v>
          </cell>
          <cell r="I35">
            <v>1621.9999999999998</v>
          </cell>
          <cell r="J35">
            <v>67877</v>
          </cell>
          <cell r="K35">
            <v>4457.6366828038499</v>
          </cell>
          <cell r="L35" t="str">
            <v/>
          </cell>
          <cell r="M35">
            <v>9025.0580998689602</v>
          </cell>
          <cell r="N35">
            <v>5110.3176713922894</v>
          </cell>
          <cell r="O35">
            <v>5864.1106600222065</v>
          </cell>
          <cell r="P35">
            <v>90745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>
            <v>5120</v>
          </cell>
          <cell r="AB35" t="str">
            <v/>
          </cell>
          <cell r="AC35" t="str">
            <v/>
          </cell>
          <cell r="AD35">
            <v>91213.19524560537</v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2716.1733888339068</v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C35" t="str">
            <v/>
          </cell>
        </row>
        <row r="36">
          <cell r="B36">
            <v>75958</v>
          </cell>
          <cell r="C36">
            <v>40668</v>
          </cell>
          <cell r="D36">
            <v>4042</v>
          </cell>
          <cell r="E36">
            <v>18490</v>
          </cell>
          <cell r="F36" t="str">
            <v/>
          </cell>
          <cell r="G36">
            <v>12904.999999999998</v>
          </cell>
          <cell r="H36">
            <v>3432</v>
          </cell>
          <cell r="I36">
            <v>1782</v>
          </cell>
          <cell r="J36">
            <v>71912</v>
          </cell>
          <cell r="K36">
            <v>4551.1017551404748</v>
          </cell>
          <cell r="L36" t="str">
            <v/>
          </cell>
          <cell r="M36">
            <v>9165.8929483982574</v>
          </cell>
          <cell r="N36">
            <v>4624.9564367879511</v>
          </cell>
          <cell r="O36">
            <v>7185.5102099118958</v>
          </cell>
          <cell r="P36">
            <v>93665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>
            <v>5365.9999999999991</v>
          </cell>
          <cell r="AB36" t="str">
            <v/>
          </cell>
          <cell r="AC36" t="str">
            <v/>
          </cell>
          <cell r="AD36">
            <v>94470.302674115155</v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>
            <v>2773.0214109098038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C36" t="str">
            <v/>
          </cell>
        </row>
        <row r="37">
          <cell r="B37">
            <v>78029</v>
          </cell>
          <cell r="C37">
            <v>41146</v>
          </cell>
          <cell r="D37">
            <v>4148.0000000000009</v>
          </cell>
          <cell r="E37">
            <v>19073</v>
          </cell>
          <cell r="F37" t="str">
            <v/>
          </cell>
          <cell r="G37">
            <v>13390</v>
          </cell>
          <cell r="H37">
            <v>3630</v>
          </cell>
          <cell r="I37">
            <v>1910</v>
          </cell>
          <cell r="J37">
            <v>72386</v>
          </cell>
          <cell r="K37">
            <v>4526.0793473434696</v>
          </cell>
          <cell r="L37" t="str">
            <v/>
          </cell>
          <cell r="M37">
            <v>9548.0339805645253</v>
          </cell>
          <cell r="N37">
            <v>4969.7285895307223</v>
          </cell>
          <cell r="O37">
            <v>7953.685316832064</v>
          </cell>
          <cell r="P37">
            <v>94339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>
            <v>5414</v>
          </cell>
          <cell r="AB37" t="str">
            <v/>
          </cell>
          <cell r="AC37" t="str">
            <v/>
          </cell>
          <cell r="AD37">
            <v>99080.743274768742</v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2768.0745456543086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C37" t="str">
            <v/>
          </cell>
        </row>
        <row r="38">
          <cell r="B38">
            <v>72100.010999999999</v>
          </cell>
          <cell r="C38">
            <v>41814</v>
          </cell>
          <cell r="D38">
            <v>4219</v>
          </cell>
          <cell r="E38">
            <v>19556</v>
          </cell>
          <cell r="F38">
            <v>8418.9089999999997</v>
          </cell>
          <cell r="G38">
            <v>13716.000000000002</v>
          </cell>
          <cell r="H38">
            <v>3782.0000000000005</v>
          </cell>
          <cell r="I38">
            <v>1999</v>
          </cell>
          <cell r="J38">
            <v>72148.928</v>
          </cell>
          <cell r="K38">
            <v>4445.8564582451772</v>
          </cell>
          <cell r="L38">
            <v>9619</v>
          </cell>
          <cell r="M38">
            <v>9946.3624234129966</v>
          </cell>
          <cell r="N38">
            <v>5600.8429798164116</v>
          </cell>
          <cell r="O38">
            <v>7634.8505487346529</v>
          </cell>
          <cell r="P38">
            <v>100179.628</v>
          </cell>
          <cell r="Q38" t="str">
            <v/>
          </cell>
          <cell r="R38">
            <v>2173.1353369753592</v>
          </cell>
          <cell r="S38" t="str">
            <v/>
          </cell>
          <cell r="T38" t="str">
            <v/>
          </cell>
          <cell r="U38">
            <v>6459</v>
          </cell>
          <cell r="V38" t="str">
            <v/>
          </cell>
          <cell r="W38">
            <v>8546</v>
          </cell>
          <cell r="X38" t="str">
            <v/>
          </cell>
          <cell r="Y38" t="str">
            <v/>
          </cell>
          <cell r="Z38" t="str">
            <v/>
          </cell>
          <cell r="AA38">
            <v>5810.0000000000009</v>
          </cell>
          <cell r="AB38">
            <v>902</v>
          </cell>
          <cell r="AC38">
            <v>6407</v>
          </cell>
          <cell r="AD38">
            <v>98374</v>
          </cell>
          <cell r="AE38">
            <v>2769.2317611526491</v>
          </cell>
          <cell r="AF38">
            <v>7155.5561723456958</v>
          </cell>
          <cell r="AG38">
            <v>2672.9146537393476</v>
          </cell>
          <cell r="AH38">
            <v>6172.2433936251373</v>
          </cell>
          <cell r="AI38">
            <v>877.88317795918351</v>
          </cell>
          <cell r="AJ38" t="str">
            <v/>
          </cell>
          <cell r="AK38">
            <v>2481.47280342662</v>
          </cell>
          <cell r="AL38">
            <v>1959.9626762690762</v>
          </cell>
          <cell r="AM38">
            <v>2968.5458854756444</v>
          </cell>
          <cell r="AN38">
            <v>860.61600360995124</v>
          </cell>
          <cell r="AO38">
            <v>9729</v>
          </cell>
          <cell r="AP38" t="str">
            <v/>
          </cell>
          <cell r="AQ38">
            <v>189740</v>
          </cell>
          <cell r="AR38">
            <v>84.000000000000014</v>
          </cell>
          <cell r="AS38">
            <v>134882</v>
          </cell>
          <cell r="AT38">
            <v>25393</v>
          </cell>
          <cell r="AU38">
            <v>3289.4215764705878</v>
          </cell>
          <cell r="AV38">
            <v>530</v>
          </cell>
          <cell r="AW38">
            <v>3159.0000000000005</v>
          </cell>
          <cell r="AX38">
            <v>72.555517871944815</v>
          </cell>
          <cell r="AY38">
            <v>1422.3404210526317</v>
          </cell>
          <cell r="AZ38">
            <v>3511</v>
          </cell>
          <cell r="BC38">
            <v>1162994.0399357544</v>
          </cell>
        </row>
        <row r="39">
          <cell r="B39">
            <v>71666.544000000009</v>
          </cell>
          <cell r="C39">
            <v>42272.297426917728</v>
          </cell>
          <cell r="D39">
            <v>4061</v>
          </cell>
          <cell r="E39">
            <v>21104</v>
          </cell>
          <cell r="F39">
            <v>9028.6350000000002</v>
          </cell>
          <cell r="G39">
            <v>13779.821999999998</v>
          </cell>
          <cell r="H39">
            <v>3792.75</v>
          </cell>
          <cell r="I39">
            <v>2012.5350000000003</v>
          </cell>
          <cell r="J39">
            <v>71674.263999999996</v>
          </cell>
          <cell r="K39">
            <v>4308.4747938734126</v>
          </cell>
          <cell r="L39" t="str">
            <v/>
          </cell>
          <cell r="M39">
            <v>9956.6571202946288</v>
          </cell>
          <cell r="N39">
            <v>5825.9011773387692</v>
          </cell>
          <cell r="O39">
            <v>7852.6449622543641</v>
          </cell>
          <cell r="P39">
            <v>105570.46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>
            <v>5525</v>
          </cell>
          <cell r="AB39">
            <v>965.42700000000002</v>
          </cell>
          <cell r="AC39">
            <v>6668.956000000001</v>
          </cell>
          <cell r="AD39">
            <v>102862.00000000001</v>
          </cell>
          <cell r="AE39">
            <v>2920</v>
          </cell>
          <cell r="AF39">
            <v>7297.8466773221344</v>
          </cell>
          <cell r="AG39">
            <v>2673.4607431887189</v>
          </cell>
          <cell r="AH39" t="str">
            <v/>
          </cell>
          <cell r="AI39">
            <v>899.23846983050851</v>
          </cell>
          <cell r="AJ39" t="str">
            <v/>
          </cell>
          <cell r="AK39" t="str">
            <v/>
          </cell>
          <cell r="AL39" t="str">
            <v/>
          </cell>
          <cell r="AM39">
            <v>3006.2106396428967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>
            <v>25709</v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C39" t="str">
            <v/>
          </cell>
        </row>
        <row r="40">
          <cell r="B40">
            <v>78313.038000000015</v>
          </cell>
          <cell r="C40">
            <v>41647.406965471309</v>
          </cell>
          <cell r="D40">
            <v>4179</v>
          </cell>
          <cell r="E40">
            <v>24034.000000000004</v>
          </cell>
          <cell r="F40">
            <v>9098.9879999999994</v>
          </cell>
          <cell r="G40">
            <v>14620.844000000001</v>
          </cell>
          <cell r="H40">
            <v>4002.81</v>
          </cell>
          <cell r="I40">
            <v>2082.8140000000003</v>
          </cell>
          <cell r="J40">
            <v>76658.236000000004</v>
          </cell>
          <cell r="K40">
            <v>4228.0331143556123</v>
          </cell>
          <cell r="L40" t="str">
            <v/>
          </cell>
          <cell r="M40">
            <v>10138.296952348952</v>
          </cell>
          <cell r="N40">
            <v>5987.6178851325667</v>
          </cell>
          <cell r="O40">
            <v>6997.6210878169804</v>
          </cell>
          <cell r="P40">
            <v>105795.07800000001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>
            <v>6119</v>
          </cell>
          <cell r="AB40">
            <v>1127.2950000000001</v>
          </cell>
          <cell r="AC40">
            <v>6599.123999999998</v>
          </cell>
          <cell r="AD40">
            <v>107065.00000000001</v>
          </cell>
          <cell r="AE40">
            <v>3080</v>
          </cell>
          <cell r="AF40">
            <v>7442.4505163765134</v>
          </cell>
          <cell r="AG40">
            <v>2868.6025346162287</v>
          </cell>
          <cell r="AH40" t="str">
            <v/>
          </cell>
          <cell r="AI40">
            <v>1114.5086179120881</v>
          </cell>
          <cell r="AJ40" t="str">
            <v/>
          </cell>
          <cell r="AK40" t="str">
            <v/>
          </cell>
          <cell r="AL40" t="str">
            <v/>
          </cell>
          <cell r="AM40">
            <v>4475.1982246393909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>
            <v>26005</v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C40" t="str">
            <v/>
          </cell>
        </row>
        <row r="41">
          <cell r="B41">
            <v>72822.456000000006</v>
          </cell>
          <cell r="C41">
            <v>43274.153394397028</v>
          </cell>
          <cell r="D41">
            <v>4353</v>
          </cell>
          <cell r="E41">
            <v>26155.999999999996</v>
          </cell>
          <cell r="F41">
            <v>8887.9290000000019</v>
          </cell>
          <cell r="G41">
            <v>14717.885</v>
          </cell>
          <cell r="H41">
            <v>3979.4699999999993</v>
          </cell>
          <cell r="I41">
            <v>2204.2049999999995</v>
          </cell>
          <cell r="J41">
            <v>79980.88400000002</v>
          </cell>
          <cell r="K41">
            <v>5033.5092042487768</v>
          </cell>
          <cell r="L41" t="str">
            <v/>
          </cell>
          <cell r="M41">
            <v>10368.724862647821</v>
          </cell>
          <cell r="N41">
            <v>6124.3670721617864</v>
          </cell>
          <cell r="O41">
            <v>7111.7080095416686</v>
          </cell>
          <cell r="P41">
            <v>108265.87600000002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>
            <v>6764</v>
          </cell>
          <cell r="AB41">
            <v>1283.3820000000003</v>
          </cell>
          <cell r="AC41">
            <v>7262.5280000000012</v>
          </cell>
          <cell r="AD41">
            <v>112436</v>
          </cell>
          <cell r="AE41">
            <v>3245</v>
          </cell>
          <cell r="AF41">
            <v>7635.8268269854889</v>
          </cell>
          <cell r="AG41">
            <v>3053.3216936356052</v>
          </cell>
          <cell r="AH41" t="str">
            <v/>
          </cell>
          <cell r="AI41">
            <v>1129.7076981382977</v>
          </cell>
          <cell r="AJ41" t="str">
            <v/>
          </cell>
          <cell r="AK41" t="str">
            <v/>
          </cell>
          <cell r="AL41" t="str">
            <v/>
          </cell>
          <cell r="AM41">
            <v>3894.9938734938733</v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>
            <v>26338</v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C41" t="str">
            <v/>
          </cell>
        </row>
        <row r="42">
          <cell r="B42">
            <v>82069.751999999979</v>
          </cell>
          <cell r="C42">
            <v>43130.42119689149</v>
          </cell>
          <cell r="D42">
            <v>4282</v>
          </cell>
          <cell r="E42">
            <v>23968</v>
          </cell>
          <cell r="F42">
            <v>9286.5959999999995</v>
          </cell>
          <cell r="G42">
            <v>15203.09</v>
          </cell>
          <cell r="H42">
            <v>4096.17</v>
          </cell>
          <cell r="I42">
            <v>2255.317</v>
          </cell>
          <cell r="J42">
            <v>85914.183999999994</v>
          </cell>
          <cell r="K42">
            <v>4812.4010069950591</v>
          </cell>
          <cell r="L42" t="str">
            <v/>
          </cell>
          <cell r="M42">
            <v>10189.789287505837</v>
          </cell>
          <cell r="N42">
            <v>6424.4699884651818</v>
          </cell>
          <cell r="O42">
            <v>8675.799939243052</v>
          </cell>
          <cell r="P42">
            <v>110062.82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>
            <v>6986.9999999999991</v>
          </cell>
          <cell r="AB42">
            <v>1410.5639999999999</v>
          </cell>
          <cell r="AC42">
            <v>7437.1080000000002</v>
          </cell>
          <cell r="AD42">
            <v>111735</v>
          </cell>
          <cell r="AE42">
            <v>3415</v>
          </cell>
          <cell r="AF42">
            <v>7835.40254537898</v>
          </cell>
          <cell r="AG42">
            <v>2920.3020851862452</v>
          </cell>
          <cell r="AH42" t="str">
            <v/>
          </cell>
          <cell r="AI42">
            <v>1031.3527466666665</v>
          </cell>
          <cell r="AJ42" t="str">
            <v/>
          </cell>
          <cell r="AK42" t="str">
            <v/>
          </cell>
          <cell r="AL42" t="str">
            <v/>
          </cell>
          <cell r="AM42">
            <v>3749.3083384336569</v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>
            <v>26644</v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C42" t="str">
            <v/>
          </cell>
        </row>
        <row r="43">
          <cell r="B43">
            <v>84815.043000000005</v>
          </cell>
          <cell r="C43">
            <v>44364.85894351366</v>
          </cell>
          <cell r="D43">
            <v>4277</v>
          </cell>
          <cell r="E43">
            <v>24670</v>
          </cell>
          <cell r="F43">
            <v>9333.4979999999996</v>
          </cell>
          <cell r="G43">
            <v>15170.743</v>
          </cell>
          <cell r="H43">
            <v>4166.1900000000005</v>
          </cell>
          <cell r="I43">
            <v>2300.04</v>
          </cell>
          <cell r="J43">
            <v>86388.847999999969</v>
          </cell>
          <cell r="K43">
            <v>4656.3130375058918</v>
          </cell>
          <cell r="L43" t="str">
            <v/>
          </cell>
          <cell r="M43">
            <v>10895.610470152393</v>
          </cell>
          <cell r="N43">
            <v>6255.7789369501543</v>
          </cell>
          <cell r="O43">
            <v>9872.7911884750192</v>
          </cell>
          <cell r="P43">
            <v>112758.23600000003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>
            <v>7754.9999999999991</v>
          </cell>
          <cell r="AB43">
            <v>1497.2790000000002</v>
          </cell>
          <cell r="AC43">
            <v>7262.5280000000002</v>
          </cell>
          <cell r="AD43">
            <v>117573</v>
          </cell>
          <cell r="AE43">
            <v>3594.2037661292838</v>
          </cell>
          <cell r="AF43">
            <v>8040.2453633527757</v>
          </cell>
          <cell r="AG43">
            <v>3156.0048811164156</v>
          </cell>
          <cell r="AH43" t="str">
            <v/>
          </cell>
          <cell r="AI43">
            <v>887.43055137844613</v>
          </cell>
          <cell r="AJ43" t="str">
            <v/>
          </cell>
          <cell r="AK43" t="str">
            <v/>
          </cell>
          <cell r="AL43" t="str">
            <v/>
          </cell>
          <cell r="AM43">
            <v>4221.9394232851873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>
            <v>28698</v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C43" t="str">
            <v/>
          </cell>
        </row>
        <row r="44">
          <cell r="B44">
            <v>77879.570999999996</v>
          </cell>
          <cell r="C44">
            <v>43430.591883384499</v>
          </cell>
          <cell r="D44">
            <v>4177</v>
          </cell>
          <cell r="E44">
            <v>25136</v>
          </cell>
          <cell r="F44">
            <v>9544.5570000000007</v>
          </cell>
          <cell r="G44">
            <v>15364.825000000001</v>
          </cell>
          <cell r="H44">
            <v>4247.88</v>
          </cell>
          <cell r="I44">
            <v>2427.8200000000006</v>
          </cell>
          <cell r="J44">
            <v>85914.184000000008</v>
          </cell>
          <cell r="K44">
            <v>4682.5824590256416</v>
          </cell>
          <cell r="L44" t="str">
            <v/>
          </cell>
          <cell r="M44">
            <v>11049.359580935517</v>
          </cell>
          <cell r="N44">
            <v>6719.0413291999266</v>
          </cell>
          <cell r="O44">
            <v>9423.9333124685327</v>
          </cell>
          <cell r="P44">
            <v>113881.32600000003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>
            <v>7730</v>
          </cell>
          <cell r="AB44">
            <v>1572.4319999999998</v>
          </cell>
          <cell r="AC44">
            <v>6773.7039999999979</v>
          </cell>
          <cell r="AD44">
            <v>118973.99999999999</v>
          </cell>
          <cell r="AE44">
            <v>3710.9118355546943</v>
          </cell>
          <cell r="AF44">
            <v>8248.9345651837739</v>
          </cell>
          <cell r="AG44">
            <v>3136.9185841872441</v>
          </cell>
          <cell r="AH44" t="str">
            <v/>
          </cell>
          <cell r="AI44">
            <v>986.2233098540147</v>
          </cell>
          <cell r="AJ44" t="str">
            <v/>
          </cell>
          <cell r="AK44" t="str">
            <v/>
          </cell>
          <cell r="AL44" t="str">
            <v/>
          </cell>
          <cell r="AM44">
            <v>4768.4215964000387</v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>
            <v>28019</v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C44" t="str">
            <v/>
          </cell>
        </row>
        <row r="45">
          <cell r="B45">
            <v>82069.751999999993</v>
          </cell>
          <cell r="C45">
            <v>43409.306515197</v>
          </cell>
          <cell r="D45">
            <v>4372</v>
          </cell>
          <cell r="E45">
            <v>27700.999999999996</v>
          </cell>
          <cell r="F45">
            <v>9872.8709999999974</v>
          </cell>
          <cell r="G45">
            <v>15558.906999999999</v>
          </cell>
          <cell r="H45">
            <v>4131.18</v>
          </cell>
          <cell r="I45">
            <v>2370.3190000000004</v>
          </cell>
          <cell r="J45">
            <v>85439.52</v>
          </cell>
          <cell r="K45">
            <v>4444.7690814231892</v>
          </cell>
          <cell r="L45" t="str">
            <v/>
          </cell>
          <cell r="M45">
            <v>11329.327392528616</v>
          </cell>
          <cell r="N45">
            <v>6643.4168670664876</v>
          </cell>
          <cell r="O45">
            <v>8576.9260217451465</v>
          </cell>
          <cell r="P45">
            <v>115004.41600000001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>
            <v>8051.9999999999991</v>
          </cell>
          <cell r="AB45">
            <v>1792.1099999999997</v>
          </cell>
          <cell r="AC45">
            <v>7227.6119999999992</v>
          </cell>
          <cell r="AD45">
            <v>122827</v>
          </cell>
          <cell r="AE45">
            <v>4133.3295064354979</v>
          </cell>
          <cell r="AF45">
            <v>8464.0688357976924</v>
          </cell>
          <cell r="AG45">
            <v>3050.4635500662725</v>
          </cell>
          <cell r="AH45" t="str">
            <v/>
          </cell>
          <cell r="AI45">
            <v>1020.1702712264151</v>
          </cell>
          <cell r="AJ45" t="str">
            <v/>
          </cell>
          <cell r="AK45" t="str">
            <v/>
          </cell>
          <cell r="AL45" t="str">
            <v/>
          </cell>
          <cell r="AM45">
            <v>4540.6896206002557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>
            <v>28910</v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C45" t="str">
            <v/>
          </cell>
        </row>
        <row r="46">
          <cell r="B46">
            <v>81058.328999999998</v>
          </cell>
          <cell r="C46">
            <v>44050.573206377623</v>
          </cell>
          <cell r="D46">
            <v>4375</v>
          </cell>
          <cell r="E46">
            <v>26982</v>
          </cell>
          <cell r="F46">
            <v>10201.184999999999</v>
          </cell>
          <cell r="G46">
            <v>16011.764999999999</v>
          </cell>
          <cell r="H46">
            <v>4294.5600000000004</v>
          </cell>
          <cell r="I46">
            <v>2325.5959999999995</v>
          </cell>
          <cell r="J46">
            <v>89474.164000000004</v>
          </cell>
          <cell r="K46">
            <v>4940.7272554642877</v>
          </cell>
          <cell r="L46" t="str">
            <v/>
          </cell>
          <cell r="M46">
            <v>11154.745136903039</v>
          </cell>
          <cell r="N46">
            <v>6478.8023948690106</v>
          </cell>
          <cell r="O46">
            <v>9091.7948149617969</v>
          </cell>
          <cell r="P46">
            <v>115453.65199999999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>
            <v>8820</v>
          </cell>
          <cell r="AB46">
            <v>1994.4449999999997</v>
          </cell>
          <cell r="AC46">
            <v>6948.2839999999987</v>
          </cell>
          <cell r="AD46">
            <v>127963.99999999999</v>
          </cell>
          <cell r="AE46">
            <v>3957.9151125126764</v>
          </cell>
          <cell r="AF46">
            <v>8684.9807904029476</v>
          </cell>
          <cell r="AG46">
            <v>3250.8507788257966</v>
          </cell>
          <cell r="AH46" t="str">
            <v/>
          </cell>
          <cell r="AI46">
            <v>1107.6995280091533</v>
          </cell>
          <cell r="AJ46" t="str">
            <v/>
          </cell>
          <cell r="AK46" t="str">
            <v/>
          </cell>
          <cell r="AL46" t="str">
            <v/>
          </cell>
          <cell r="AM46">
            <v>4476.4533638124585</v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>
            <v>28825.000000000004</v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C46" t="str">
            <v/>
          </cell>
        </row>
        <row r="47">
          <cell r="B47">
            <v>76001.214000000007</v>
          </cell>
          <cell r="C47">
            <v>44561.07094591816</v>
          </cell>
          <cell r="D47">
            <v>4384</v>
          </cell>
          <cell r="E47">
            <v>25491.999999999996</v>
          </cell>
          <cell r="F47">
            <v>10130.832</v>
          </cell>
          <cell r="G47">
            <v>16173.5</v>
          </cell>
          <cell r="H47">
            <v>4434.6000000000013</v>
          </cell>
          <cell r="I47">
            <v>2351.152</v>
          </cell>
          <cell r="J47">
            <v>87338.175999999992</v>
          </cell>
          <cell r="K47">
            <v>5185.54908725931</v>
          </cell>
          <cell r="L47" t="str">
            <v/>
          </cell>
          <cell r="M47">
            <v>11037.280038646706</v>
          </cell>
          <cell r="N47">
            <v>6906.3981594608313</v>
          </cell>
          <cell r="O47">
            <v>9303.4233402551436</v>
          </cell>
          <cell r="P47">
            <v>115004.41600000001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>
            <v>8943.9999999999982</v>
          </cell>
          <cell r="AB47">
            <v>1763.2049999999997</v>
          </cell>
          <cell r="AC47">
            <v>7611.688000000001</v>
          </cell>
          <cell r="AD47">
            <v>143726</v>
          </cell>
          <cell r="AE47">
            <v>4148.5065501295885</v>
          </cell>
          <cell r="AF47">
            <v>8911.7535913108695</v>
          </cell>
          <cell r="AG47">
            <v>3762.9225250676504</v>
          </cell>
          <cell r="AH47" t="str">
            <v/>
          </cell>
          <cell r="AI47">
            <v>985.31283260000009</v>
          </cell>
          <cell r="AJ47" t="str">
            <v/>
          </cell>
          <cell r="AK47" t="str">
            <v/>
          </cell>
          <cell r="AL47" t="str">
            <v/>
          </cell>
          <cell r="AM47">
            <v>5011.8791020795334</v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>
            <v>30540.000000000004</v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C47" t="str">
            <v/>
          </cell>
        </row>
        <row r="48">
          <cell r="B48">
            <v>82792.196999999971</v>
          </cell>
          <cell r="C48">
            <v>46689.667671765805</v>
          </cell>
          <cell r="D48">
            <v>4367</v>
          </cell>
          <cell r="E48">
            <v>27750</v>
          </cell>
          <cell r="F48">
            <v>10271.537999999999</v>
          </cell>
          <cell r="G48">
            <v>16982.174999999999</v>
          </cell>
          <cell r="H48">
            <v>4539.63</v>
          </cell>
          <cell r="I48">
            <v>2363.9299999999998</v>
          </cell>
          <cell r="J48">
            <v>86626.18</v>
          </cell>
          <cell r="K48">
            <v>5151.3420311129121</v>
          </cell>
          <cell r="L48" t="str">
            <v/>
          </cell>
          <cell r="M48">
            <v>11835.420917289191</v>
          </cell>
          <cell r="N48">
            <v>6767.6528075883252</v>
          </cell>
          <cell r="O48">
            <v>9730.3276641710945</v>
          </cell>
          <cell r="P48">
            <v>120395.24800000001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>
            <v>9415.0000000000018</v>
          </cell>
          <cell r="AB48">
            <v>1948.1970000000003</v>
          </cell>
          <cell r="AC48">
            <v>7960.8480000000009</v>
          </cell>
          <cell r="AD48">
            <v>160655.99999999997</v>
          </cell>
          <cell r="AE48">
            <v>4107.0253048031864</v>
          </cell>
          <cell r="AF48">
            <v>9144.2176685617742</v>
          </cell>
          <cell r="AG48">
            <v>4249.0157895564589</v>
          </cell>
          <cell r="AH48" t="str">
            <v/>
          </cell>
          <cell r="AI48">
            <v>1079.5467628448273</v>
          </cell>
          <cell r="AJ48" t="str">
            <v/>
          </cell>
          <cell r="AK48" t="str">
            <v/>
          </cell>
          <cell r="AL48" t="str">
            <v/>
          </cell>
          <cell r="AM48">
            <v>5850.324291999661</v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>
            <v>31779</v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C48" t="str">
            <v/>
          </cell>
        </row>
        <row r="49">
          <cell r="B49">
            <v>85970.955000000002</v>
          </cell>
          <cell r="C49">
            <v>43540.764609113241</v>
          </cell>
          <cell r="D49">
            <v>4513</v>
          </cell>
          <cell r="E49">
            <v>28462.000000000004</v>
          </cell>
          <cell r="F49">
            <v>10693.656000000003</v>
          </cell>
          <cell r="G49">
            <v>17208.604000000003</v>
          </cell>
          <cell r="H49">
            <v>4586.3100000000013</v>
          </cell>
          <cell r="I49">
            <v>2300.04</v>
          </cell>
          <cell r="J49">
            <v>88762.167999999991</v>
          </cell>
          <cell r="K49">
            <v>5056.4099222121094</v>
          </cell>
          <cell r="L49" t="str">
            <v/>
          </cell>
          <cell r="M49">
            <v>12011.582127304422</v>
          </cell>
          <cell r="N49">
            <v>7007.46933831556</v>
          </cell>
          <cell r="O49">
            <v>10204.285046244862</v>
          </cell>
          <cell r="P49">
            <v>124662.99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>
            <v>10107.999999999998</v>
          </cell>
          <cell r="AB49">
            <v>2029.1310000000003</v>
          </cell>
          <cell r="AC49">
            <v>9078.159999999998</v>
          </cell>
          <cell r="AD49">
            <v>166377</v>
          </cell>
          <cell r="AE49">
            <v>4207.9433449494791</v>
          </cell>
          <cell r="AF49">
            <v>9382.9763343074919</v>
          </cell>
          <cell r="AG49">
            <v>4420.2000873379757</v>
          </cell>
          <cell r="AH49" t="str">
            <v/>
          </cell>
          <cell r="AI49">
            <v>1036.6078884232365</v>
          </cell>
          <cell r="AJ49" t="str">
            <v/>
          </cell>
          <cell r="AK49" t="str">
            <v/>
          </cell>
          <cell r="AL49" t="str">
            <v/>
          </cell>
          <cell r="AM49">
            <v>5584.2676695322025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>
            <v>30777</v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C49" t="str">
            <v/>
          </cell>
        </row>
        <row r="50">
          <cell r="B50">
            <v>90016.646999999997</v>
          </cell>
          <cell r="C50">
            <v>47354.297629405635</v>
          </cell>
          <cell r="D50">
            <v>4655</v>
          </cell>
          <cell r="E50">
            <v>28831</v>
          </cell>
          <cell r="F50">
            <v>10764.008999999998</v>
          </cell>
          <cell r="G50">
            <v>17790.849999999999</v>
          </cell>
          <cell r="H50">
            <v>4749.6899999999996</v>
          </cell>
          <cell r="I50">
            <v>2523.6550000000002</v>
          </cell>
          <cell r="J50">
            <v>90186.160000000018</v>
          </cell>
          <cell r="K50">
            <v>5439.2009415804014</v>
          </cell>
          <cell r="L50" t="str">
            <v/>
          </cell>
          <cell r="M50">
            <v>12328.761792267449</v>
          </cell>
          <cell r="N50">
            <v>6757.5010337964004</v>
          </cell>
          <cell r="O50">
            <v>9820.0444026020268</v>
          </cell>
          <cell r="P50">
            <v>128256.87800000001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>
            <v>9539</v>
          </cell>
          <cell r="AB50">
            <v>2023.35</v>
          </cell>
          <cell r="AC50">
            <v>9497.152</v>
          </cell>
          <cell r="AD50">
            <v>177002</v>
          </cell>
          <cell r="AE50">
            <v>5306.370461998361</v>
          </cell>
          <cell r="AF50">
            <v>9627.8620277086466</v>
          </cell>
          <cell r="AG50">
            <v>4812.9890360821337</v>
          </cell>
          <cell r="AH50" t="str">
            <v/>
          </cell>
          <cell r="AI50">
            <v>1155.1474219123506</v>
          </cell>
          <cell r="AJ50" t="str">
            <v/>
          </cell>
          <cell r="AK50" t="str">
            <v/>
          </cell>
          <cell r="AL50" t="str">
            <v/>
          </cell>
          <cell r="AM50">
            <v>5343.0331661934797</v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>
            <v>31584</v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C50" t="str">
            <v/>
          </cell>
        </row>
        <row r="51">
          <cell r="B51">
            <v>90305.624999999985</v>
          </cell>
          <cell r="C51">
            <v>47217.542667890229</v>
          </cell>
          <cell r="D51">
            <v>4770</v>
          </cell>
          <cell r="E51">
            <v>29480</v>
          </cell>
          <cell r="F51">
            <v>11209.578</v>
          </cell>
          <cell r="G51">
            <v>18049.626</v>
          </cell>
          <cell r="H51">
            <v>4913.07</v>
          </cell>
          <cell r="I51">
            <v>2619.4899999999993</v>
          </cell>
          <cell r="J51">
            <v>95170.131999999998</v>
          </cell>
          <cell r="K51">
            <v>5475.8237065155126</v>
          </cell>
          <cell r="L51" t="str">
            <v/>
          </cell>
          <cell r="M51">
            <v>13250.732473447559</v>
          </cell>
          <cell r="N51">
            <v>7292.5114392828364</v>
          </cell>
          <cell r="O51">
            <v>10171.645390335052</v>
          </cell>
          <cell r="P51">
            <v>129155.35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>
            <v>10951.000000000002</v>
          </cell>
          <cell r="AB51">
            <v>2006.0070000000001</v>
          </cell>
          <cell r="AC51">
            <v>9532.0679999999993</v>
          </cell>
          <cell r="AD51">
            <v>181322</v>
          </cell>
          <cell r="AE51">
            <v>5934.6329936901402</v>
          </cell>
          <cell r="AF51">
            <v>9878.1770894651036</v>
          </cell>
          <cell r="AG51">
            <v>4867.9467738534877</v>
          </cell>
          <cell r="AH51" t="str">
            <v/>
          </cell>
          <cell r="AI51">
            <v>1377.7051624137932</v>
          </cell>
          <cell r="AJ51" t="str">
            <v/>
          </cell>
          <cell r="AK51" t="str">
            <v/>
          </cell>
          <cell r="AL51" t="str">
            <v/>
          </cell>
          <cell r="AM51">
            <v>4149.6806459957988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>
            <v>31618</v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C51" t="str">
            <v/>
          </cell>
        </row>
        <row r="52">
          <cell r="B52">
            <v>89294.20199999999</v>
          </cell>
          <cell r="C52">
            <v>47556.107837789961</v>
          </cell>
          <cell r="D52">
            <v>4934.0000000000009</v>
          </cell>
          <cell r="E52">
            <v>29561</v>
          </cell>
          <cell r="F52">
            <v>11514.441000000001</v>
          </cell>
          <cell r="G52">
            <v>18211.360999999997</v>
          </cell>
          <cell r="H52">
            <v>4936.4099999999989</v>
          </cell>
          <cell r="I52">
            <v>2638.6569999999997</v>
          </cell>
          <cell r="J52">
            <v>97543.452000000005</v>
          </cell>
          <cell r="K52">
            <v>6219.8614301317821</v>
          </cell>
          <cell r="L52" t="str">
            <v/>
          </cell>
          <cell r="M52">
            <v>13482.919815572042</v>
          </cell>
          <cell r="N52">
            <v>7186.3290740574621</v>
          </cell>
          <cell r="O52">
            <v>11591.64901940333</v>
          </cell>
          <cell r="P52">
            <v>129379.96800000002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>
            <v>11000</v>
          </cell>
          <cell r="AB52">
            <v>2214.123</v>
          </cell>
          <cell r="AC52">
            <v>10300.219999999999</v>
          </cell>
          <cell r="AD52">
            <v>184591</v>
          </cell>
          <cell r="AE52">
            <v>6325.1908280436555</v>
          </cell>
          <cell r="AF52">
            <v>10135.597838724971</v>
          </cell>
          <cell r="AG52">
            <v>4937.2255007940894</v>
          </cell>
          <cell r="AH52" t="str">
            <v/>
          </cell>
          <cell r="AI52">
            <v>1382.7960369797422</v>
          </cell>
          <cell r="AJ52" t="str">
            <v/>
          </cell>
          <cell r="AK52" t="str">
            <v/>
          </cell>
          <cell r="AL52" t="str">
            <v/>
          </cell>
          <cell r="AM52">
            <v>3798.2289160649461</v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146409</v>
          </cell>
          <cell r="AT52">
            <v>31872</v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C52" t="str">
            <v/>
          </cell>
        </row>
        <row r="53">
          <cell r="B53">
            <v>87704.823000000004</v>
          </cell>
          <cell r="C53">
            <v>48542.188827421429</v>
          </cell>
          <cell r="D53">
            <v>5064</v>
          </cell>
          <cell r="E53">
            <v>28774</v>
          </cell>
          <cell r="F53">
            <v>11444.088</v>
          </cell>
          <cell r="G53">
            <v>18437.79</v>
          </cell>
          <cell r="H53">
            <v>4971.42</v>
          </cell>
          <cell r="I53">
            <v>2702.5469999999996</v>
          </cell>
          <cell r="J53">
            <v>99916.771999999997</v>
          </cell>
          <cell r="K53">
            <v>6779.4810775291617</v>
          </cell>
          <cell r="L53" t="str">
            <v/>
          </cell>
          <cell r="M53">
            <v>13780.990224048895</v>
          </cell>
          <cell r="N53">
            <v>7378.9171634654904</v>
          </cell>
          <cell r="O53">
            <v>12902.901849687642</v>
          </cell>
          <cell r="P53">
            <v>128706.114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>
            <v>11719.000000000002</v>
          </cell>
          <cell r="AB53">
            <v>2202.5610000000001</v>
          </cell>
          <cell r="AC53">
            <v>9671.732</v>
          </cell>
          <cell r="AD53">
            <v>185992</v>
          </cell>
          <cell r="AE53">
            <v>7303.0744113386163</v>
          </cell>
          <cell r="AF53">
            <v>10400.715448441499</v>
          </cell>
          <cell r="AG53">
            <v>4816.1508127178358</v>
          </cell>
          <cell r="AH53" t="str">
            <v/>
          </cell>
          <cell r="AI53">
            <v>1582.0378796808513</v>
          </cell>
          <cell r="AJ53" t="str">
            <v/>
          </cell>
          <cell r="AK53" t="str">
            <v/>
          </cell>
          <cell r="AL53" t="str">
            <v/>
          </cell>
          <cell r="AM53">
            <v>3240.863940579708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151985</v>
          </cell>
          <cell r="AT53">
            <v>33052</v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C53" t="str">
            <v/>
          </cell>
        </row>
        <row r="54">
          <cell r="B54">
            <v>89149.713000000003</v>
          </cell>
          <cell r="C54">
            <v>50695.274484787704</v>
          </cell>
          <cell r="D54">
            <v>5343</v>
          </cell>
          <cell r="E54">
            <v>28156.999999999996</v>
          </cell>
          <cell r="F54">
            <v>11819.303999999998</v>
          </cell>
          <cell r="G54">
            <v>18664.219000000001</v>
          </cell>
          <cell r="H54">
            <v>5169.8100000000004</v>
          </cell>
          <cell r="I54">
            <v>2836.7159999999994</v>
          </cell>
          <cell r="J54">
            <v>100628.76799999998</v>
          </cell>
          <cell r="K54">
            <v>6548.3216448924813</v>
          </cell>
          <cell r="L54" t="str">
            <v/>
          </cell>
          <cell r="M54">
            <v>13992.840659813954</v>
          </cell>
          <cell r="N54">
            <v>7509.02877387014</v>
          </cell>
          <cell r="O54">
            <v>13440.504497177018</v>
          </cell>
          <cell r="P54">
            <v>130727.67600000002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>
            <v>11867</v>
          </cell>
          <cell r="AB54">
            <v>2254.5900000000006</v>
          </cell>
          <cell r="AC54">
            <v>9776.48</v>
          </cell>
          <cell r="AD54">
            <v>191596</v>
          </cell>
          <cell r="AE54">
            <v>7272.5656609128009</v>
          </cell>
          <cell r="AF54">
            <v>10672.353159465039</v>
          </cell>
          <cell r="AG54">
            <v>4981.5325044428109</v>
          </cell>
          <cell r="AH54" t="str">
            <v/>
          </cell>
          <cell r="AI54">
            <v>1662.2384675979556</v>
          </cell>
          <cell r="AJ54" t="str">
            <v/>
          </cell>
          <cell r="AK54" t="str">
            <v/>
          </cell>
          <cell r="AL54" t="str">
            <v/>
          </cell>
          <cell r="AM54">
            <v>3865.2021423343986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>
            <v>148134</v>
          </cell>
          <cell r="AT54">
            <v>35395</v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C54" t="str">
            <v/>
          </cell>
        </row>
        <row r="55">
          <cell r="B55">
            <v>89727.669000000009</v>
          </cell>
          <cell r="C55">
            <v>52090.194501143204</v>
          </cell>
          <cell r="D55">
            <v>5457</v>
          </cell>
          <cell r="E55">
            <v>27765</v>
          </cell>
          <cell r="F55">
            <v>12640.089</v>
          </cell>
          <cell r="G55">
            <v>19375.852999999999</v>
          </cell>
          <cell r="H55">
            <v>5356.5299999999988</v>
          </cell>
          <cell r="I55">
            <v>2881.4389999999999</v>
          </cell>
          <cell r="J55">
            <v>104663.41200000001</v>
          </cell>
          <cell r="K55">
            <v>6844.5708652509275</v>
          </cell>
          <cell r="L55" t="str">
            <v/>
          </cell>
          <cell r="M55">
            <v>14346.477048494111</v>
          </cell>
          <cell r="N55">
            <v>7326.1825529438147</v>
          </cell>
          <cell r="O55">
            <v>13308.645201497469</v>
          </cell>
          <cell r="P55">
            <v>135893.89000000001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>
            <v>13131</v>
          </cell>
          <cell r="AB55">
            <v>2306.6190000000001</v>
          </cell>
          <cell r="AC55">
            <v>10090.723999999998</v>
          </cell>
          <cell r="AD55">
            <v>200236</v>
          </cell>
          <cell r="AE55">
            <v>7637.4267877708317</v>
          </cell>
          <cell r="AF55">
            <v>10949.802925796075</v>
          </cell>
          <cell r="AG55">
            <v>5290.3149296759811</v>
          </cell>
          <cell r="AH55" t="str">
            <v/>
          </cell>
          <cell r="AI55">
            <v>1495.4713867377047</v>
          </cell>
          <cell r="AJ55" t="str">
            <v/>
          </cell>
          <cell r="AK55" t="str">
            <v/>
          </cell>
          <cell r="AL55" t="str">
            <v/>
          </cell>
          <cell r="AM55">
            <v>4455.3640401948824</v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>
            <v>155899</v>
          </cell>
          <cell r="AT55">
            <v>36982</v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C55" t="str">
            <v/>
          </cell>
        </row>
        <row r="56">
          <cell r="B56">
            <v>90594.602999999988</v>
          </cell>
          <cell r="C56">
            <v>51920.072732301225</v>
          </cell>
          <cell r="D56">
            <v>5523</v>
          </cell>
          <cell r="E56">
            <v>28889.999999999996</v>
          </cell>
          <cell r="F56">
            <v>12616.638000000003</v>
          </cell>
          <cell r="G56">
            <v>19505.240999999995</v>
          </cell>
          <cell r="H56">
            <v>5391.54</v>
          </cell>
          <cell r="I56">
            <v>2990.0520000000001</v>
          </cell>
          <cell r="J56">
            <v>108935.38800000001</v>
          </cell>
          <cell r="K56">
            <v>7073.1469069014174</v>
          </cell>
          <cell r="L56" t="str">
            <v/>
          </cell>
          <cell r="M56">
            <v>14545.203027633879</v>
          </cell>
          <cell r="N56">
            <v>7469.2659557624729</v>
          </cell>
          <cell r="O56">
            <v>13789.831727624907</v>
          </cell>
          <cell r="P56">
            <v>141958.576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>
            <v>13205</v>
          </cell>
          <cell r="AB56">
            <v>2306.6190000000001</v>
          </cell>
          <cell r="AC56">
            <v>10823.959999999997</v>
          </cell>
          <cell r="AD56">
            <v>199302</v>
          </cell>
          <cell r="AE56">
            <v>8646.8900995379317</v>
          </cell>
          <cell r="AF56">
            <v>11235.25003741858</v>
          </cell>
          <cell r="AG56">
            <v>5043.9056498671707</v>
          </cell>
          <cell r="AH56" t="str">
            <v/>
          </cell>
          <cell r="AI56">
            <v>1855.5890857007876</v>
          </cell>
          <cell r="AJ56" t="str">
            <v/>
          </cell>
          <cell r="AK56" t="str">
            <v/>
          </cell>
          <cell r="AL56" t="str">
            <v/>
          </cell>
          <cell r="AM56">
            <v>5075.0211724729088</v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>
            <v>158358</v>
          </cell>
          <cell r="AT56">
            <v>35310</v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C56" t="str">
            <v/>
          </cell>
        </row>
        <row r="57">
          <cell r="B57">
            <v>92906.426999999981</v>
          </cell>
          <cell r="C57">
            <v>49686.021478653282</v>
          </cell>
          <cell r="D57">
            <v>5425</v>
          </cell>
          <cell r="E57">
            <v>28823.000000000004</v>
          </cell>
          <cell r="F57">
            <v>12499.383</v>
          </cell>
          <cell r="G57">
            <v>20443.303999999996</v>
          </cell>
          <cell r="H57">
            <v>5461.5600000000013</v>
          </cell>
          <cell r="I57">
            <v>3092.2759999999994</v>
          </cell>
          <cell r="J57">
            <v>112020.704</v>
          </cell>
          <cell r="K57">
            <v>6654.0557718824493</v>
          </cell>
          <cell r="L57" t="str">
            <v/>
          </cell>
          <cell r="M57">
            <v>15053.608350738954</v>
          </cell>
          <cell r="N57">
            <v>7612.2455426967463</v>
          </cell>
          <cell r="O57">
            <v>13399.06747022492</v>
          </cell>
          <cell r="P57">
            <v>149595.58799999999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>
            <v>14345</v>
          </cell>
          <cell r="AB57">
            <v>2428.02</v>
          </cell>
          <cell r="AC57">
            <v>10893.791999999998</v>
          </cell>
          <cell r="AD57">
            <v>211678</v>
          </cell>
          <cell r="AE57">
            <v>9061.2459641259447</v>
          </cell>
          <cell r="AF57">
            <v>11528.581654996777</v>
          </cell>
          <cell r="AG57">
            <v>5137.4440504124914</v>
          </cell>
          <cell r="AH57" t="str">
            <v/>
          </cell>
          <cell r="AI57">
            <v>1706.4290706666666</v>
          </cell>
          <cell r="AJ57" t="str">
            <v/>
          </cell>
          <cell r="AK57" t="str">
            <v/>
          </cell>
          <cell r="AL57" t="str">
            <v/>
          </cell>
          <cell r="AM57">
            <v>5073.9551170655104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155063</v>
          </cell>
          <cell r="AT57">
            <v>37016</v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C57" t="str">
            <v/>
          </cell>
        </row>
        <row r="58">
          <cell r="B58">
            <v>95073.761999999973</v>
          </cell>
          <cell r="C58">
            <v>52862.725253071214</v>
          </cell>
          <cell r="D58">
            <v>5671</v>
          </cell>
          <cell r="E58">
            <v>28839</v>
          </cell>
          <cell r="F58">
            <v>13179.462</v>
          </cell>
          <cell r="G58">
            <v>20896.162</v>
          </cell>
          <cell r="H58">
            <v>5788.32</v>
          </cell>
          <cell r="I58">
            <v>3264.7790000000005</v>
          </cell>
          <cell r="J58">
            <v>115580.68400000001</v>
          </cell>
          <cell r="K58">
            <v>6346.6298306181052</v>
          </cell>
          <cell r="L58" t="str">
            <v/>
          </cell>
          <cell r="M58">
            <v>14449.459089192378</v>
          </cell>
          <cell r="N58">
            <v>7817.6822873680094</v>
          </cell>
          <cell r="O58">
            <v>14253.435549389431</v>
          </cell>
          <cell r="P58">
            <v>150269.44200000001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9751</v>
          </cell>
          <cell r="V58" t="str">
            <v/>
          </cell>
          <cell r="W58">
            <v>12925</v>
          </cell>
          <cell r="X58" t="str">
            <v/>
          </cell>
          <cell r="Y58" t="str">
            <v/>
          </cell>
          <cell r="Z58" t="str">
            <v/>
          </cell>
          <cell r="AA58">
            <v>13850</v>
          </cell>
          <cell r="AB58">
            <v>2497.3919999999998</v>
          </cell>
          <cell r="AC58">
            <v>11696.86</v>
          </cell>
          <cell r="AD58">
            <v>214713.94500000004</v>
          </cell>
          <cell r="AE58">
            <v>8391.7921111741744</v>
          </cell>
          <cell r="AF58">
            <v>11829.088324529897</v>
          </cell>
          <cell r="AG58">
            <v>5471.4107750477442</v>
          </cell>
          <cell r="AH58">
            <v>12191.673276258996</v>
          </cell>
          <cell r="AI58">
            <v>1570.1862424635567</v>
          </cell>
          <cell r="AJ58" t="str">
            <v/>
          </cell>
          <cell r="AK58" t="str">
            <v/>
          </cell>
          <cell r="AL58" t="str">
            <v/>
          </cell>
          <cell r="AM58">
            <v>5162.8936304780373</v>
          </cell>
          <cell r="AN58" t="str">
            <v/>
          </cell>
          <cell r="AO58" t="str">
            <v/>
          </cell>
          <cell r="AP58" t="str">
            <v/>
          </cell>
          <cell r="AQ58">
            <v>205379</v>
          </cell>
          <cell r="AR58" t="str">
            <v/>
          </cell>
          <cell r="AS58">
            <v>163341</v>
          </cell>
          <cell r="AT58">
            <v>40555.597999999998</v>
          </cell>
          <cell r="AU58" t="str">
            <v/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>
            <v>5229</v>
          </cell>
          <cell r="BC58" t="str">
            <v/>
          </cell>
        </row>
        <row r="59">
          <cell r="B59">
            <v>97241.096999999994</v>
          </cell>
          <cell r="C59">
            <v>52648.482654057021</v>
          </cell>
          <cell r="D59">
            <v>5572</v>
          </cell>
          <cell r="E59">
            <v>29495</v>
          </cell>
          <cell r="F59">
            <v>13648.482</v>
          </cell>
          <cell r="G59">
            <v>20928.509000000005</v>
          </cell>
          <cell r="H59">
            <v>5905.02</v>
          </cell>
          <cell r="I59">
            <v>3232.8339999999998</v>
          </cell>
          <cell r="J59">
            <v>115343.352</v>
          </cell>
          <cell r="K59">
            <v>5589.5259886044423</v>
          </cell>
          <cell r="L59" t="str">
            <v/>
          </cell>
          <cell r="M59">
            <v>14481.735565465324</v>
          </cell>
          <cell r="N59">
            <v>8267.0255280980036</v>
          </cell>
          <cell r="O59">
            <v>13514.64240146522</v>
          </cell>
          <cell r="P59">
            <v>150269.44200000004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>
            <v>14913.999999999998</v>
          </cell>
          <cell r="AB59">
            <v>2514.7350000000001</v>
          </cell>
          <cell r="AC59">
            <v>11976.187999999998</v>
          </cell>
          <cell r="AD59">
            <v>224026.83899999998</v>
          </cell>
          <cell r="AE59">
            <v>8157.412565498882</v>
          </cell>
          <cell r="AF59">
            <v>11744.545776683375</v>
          </cell>
          <cell r="AG59">
            <v>5877.2997927093847</v>
          </cell>
          <cell r="AH59" t="str">
            <v/>
          </cell>
          <cell r="AI59">
            <v>1715.2587685835692</v>
          </cell>
          <cell r="AJ59" t="str">
            <v/>
          </cell>
          <cell r="AK59" t="str">
            <v/>
          </cell>
          <cell r="AL59" t="str">
            <v/>
          </cell>
          <cell r="AM59">
            <v>5430.9373863896817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148317</v>
          </cell>
          <cell r="AT59">
            <v>38620.966999999997</v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C59" t="str">
            <v/>
          </cell>
        </row>
        <row r="60">
          <cell r="B60">
            <v>99697.410000000018</v>
          </cell>
          <cell r="C60">
            <v>49688.460775695363</v>
          </cell>
          <cell r="D60">
            <v>5548</v>
          </cell>
          <cell r="E60">
            <v>31707</v>
          </cell>
          <cell r="F60">
            <v>13953.344999999999</v>
          </cell>
          <cell r="G60">
            <v>21446.061000000002</v>
          </cell>
          <cell r="H60">
            <v>6045.0600000000013</v>
          </cell>
          <cell r="I60">
            <v>3136.9990000000003</v>
          </cell>
          <cell r="J60">
            <v>120089.992</v>
          </cell>
          <cell r="K60">
            <v>5890.0272833072486</v>
          </cell>
          <cell r="L60" t="str">
            <v/>
          </cell>
          <cell r="M60">
            <v>14909.070675263674</v>
          </cell>
          <cell r="N60">
            <v>8177.3225797822379</v>
          </cell>
          <cell r="O60">
            <v>14458.872451388719</v>
          </cell>
          <cell r="P60">
            <v>146675.55399999997</v>
          </cell>
          <cell r="Q60" t="str">
            <v/>
          </cell>
          <cell r="R60">
            <v>3710.2065822160425</v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>
            <v>13081</v>
          </cell>
          <cell r="AB60">
            <v>2607.2310000000002</v>
          </cell>
          <cell r="AC60">
            <v>11906.356000000002</v>
          </cell>
          <cell r="AD60">
            <v>245756.92499999999</v>
          </cell>
          <cell r="AE60">
            <v>9843.4118086020171</v>
          </cell>
          <cell r="AF60">
            <v>11315.618839895293</v>
          </cell>
          <cell r="AG60">
            <v>5721.1288310821374</v>
          </cell>
          <cell r="AH60" t="str">
            <v/>
          </cell>
          <cell r="AI60">
            <v>1759.6980820357637</v>
          </cell>
          <cell r="AJ60" t="str">
            <v/>
          </cell>
          <cell r="AK60" t="str">
            <v/>
          </cell>
          <cell r="AL60" t="str">
            <v/>
          </cell>
          <cell r="AM60">
            <v>5352.1274995095309</v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160224</v>
          </cell>
          <cell r="AT60">
            <v>41200.474999999999</v>
          </cell>
          <cell r="AU60" t="str">
            <v/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C60" t="str">
            <v/>
          </cell>
        </row>
        <row r="61">
          <cell r="B61">
            <v>101431.27800000001</v>
          </cell>
          <cell r="C61">
            <v>51967.127522146955</v>
          </cell>
          <cell r="D61">
            <v>5660.0000000000009</v>
          </cell>
          <cell r="E61">
            <v>30597</v>
          </cell>
          <cell r="F61">
            <v>14047.148999999999</v>
          </cell>
          <cell r="G61">
            <v>21769.531000000003</v>
          </cell>
          <cell r="H61">
            <v>6161.7600000000011</v>
          </cell>
          <cell r="I61">
            <v>3258.39</v>
          </cell>
          <cell r="J61">
            <v>126023.292</v>
          </cell>
          <cell r="K61">
            <v>6333.0968160208149</v>
          </cell>
          <cell r="L61" t="str">
            <v/>
          </cell>
          <cell r="M61">
            <v>14751.370760528232</v>
          </cell>
          <cell r="N61">
            <v>8396.6688485146533</v>
          </cell>
          <cell r="O61">
            <v>14785.399994302248</v>
          </cell>
          <cell r="P61">
            <v>146675.55399999997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>
            <v>12362</v>
          </cell>
          <cell r="AB61">
            <v>2670.8220000000001</v>
          </cell>
          <cell r="AC61">
            <v>11836.523999999998</v>
          </cell>
          <cell r="AD61">
            <v>233857.11600000001</v>
          </cell>
          <cell r="AE61">
            <v>10525.806358100874</v>
          </cell>
          <cell r="AF61">
            <v>9827.2260160570841</v>
          </cell>
          <cell r="AG61">
            <v>5965.9967133482633</v>
          </cell>
          <cell r="AH61" t="str">
            <v/>
          </cell>
          <cell r="AI61">
            <v>1914.3155079278074</v>
          </cell>
          <cell r="AJ61" t="str">
            <v/>
          </cell>
          <cell r="AK61" t="str">
            <v/>
          </cell>
          <cell r="AL61" t="str">
            <v/>
          </cell>
          <cell r="AM61">
            <v>5355.7236769527444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>
            <v>164280</v>
          </cell>
          <cell r="AT61">
            <v>41343.781000000003</v>
          </cell>
          <cell r="AU61" t="str">
            <v/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C61" t="str">
            <v/>
          </cell>
        </row>
        <row r="62">
          <cell r="B62">
            <v>105187.992</v>
          </cell>
          <cell r="C62">
            <v>51234.636914415474</v>
          </cell>
          <cell r="D62">
            <v>5587</v>
          </cell>
          <cell r="E62">
            <v>30939</v>
          </cell>
          <cell r="F62">
            <v>14867.933999999999</v>
          </cell>
          <cell r="G62">
            <v>22093.001</v>
          </cell>
          <cell r="H62">
            <v>6290.13</v>
          </cell>
          <cell r="I62">
            <v>3513.9499999999994</v>
          </cell>
          <cell r="J62">
            <v>129108.60799999996</v>
          </cell>
          <cell r="K62">
            <v>6542.0747559538786</v>
          </cell>
          <cell r="L62" t="str">
            <v/>
          </cell>
          <cell r="M62">
            <v>15615.108646560575</v>
          </cell>
          <cell r="N62">
            <v>8491.3541023195685</v>
          </cell>
          <cell r="O62">
            <v>14617.803459692577</v>
          </cell>
          <cell r="P62">
            <v>156558.74600000004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>
            <v>12784</v>
          </cell>
          <cell r="AB62">
            <v>2584.107</v>
          </cell>
          <cell r="AC62">
            <v>12395.18</v>
          </cell>
          <cell r="AD62">
            <v>227131.13699999999</v>
          </cell>
          <cell r="AE62">
            <v>12230.871781848215</v>
          </cell>
          <cell r="AF62">
            <v>10015.689024804686</v>
          </cell>
          <cell r="AG62">
            <v>5830.297401434429</v>
          </cell>
          <cell r="AH62" t="str">
            <v/>
          </cell>
          <cell r="AI62">
            <v>2137.4469265714283</v>
          </cell>
          <cell r="AJ62" t="str">
            <v/>
          </cell>
          <cell r="AK62" t="str">
            <v/>
          </cell>
          <cell r="AL62" t="str">
            <v/>
          </cell>
          <cell r="AM62">
            <v>5257.0796398268449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166799</v>
          </cell>
          <cell r="AT62">
            <v>46287.838000000003</v>
          </cell>
          <cell r="AU62" t="str">
            <v/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C62" t="str">
            <v/>
          </cell>
        </row>
        <row r="63">
          <cell r="B63">
            <v>103020.65699999999</v>
          </cell>
          <cell r="C63">
            <v>52027.204062231707</v>
          </cell>
          <cell r="D63">
            <v>5826.9999999999991</v>
          </cell>
          <cell r="E63">
            <v>30668</v>
          </cell>
          <cell r="F63">
            <v>15266.601000000001</v>
          </cell>
          <cell r="G63">
            <v>22610.553000000004</v>
          </cell>
          <cell r="H63">
            <v>6640.2300000000014</v>
          </cell>
          <cell r="I63">
            <v>3705.62</v>
          </cell>
          <cell r="J63">
            <v>135279.24</v>
          </cell>
          <cell r="K63">
            <v>6357.9172127158499</v>
          </cell>
          <cell r="L63" t="str">
            <v/>
          </cell>
          <cell r="M63">
            <v>15707.061942792085</v>
          </cell>
          <cell r="N63">
            <v>8990.352431488951</v>
          </cell>
          <cell r="O63">
            <v>15396.374159123518</v>
          </cell>
          <cell r="P63">
            <v>161500.342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>
            <v>12065.999999999998</v>
          </cell>
          <cell r="AB63">
            <v>2676.6030000000001</v>
          </cell>
          <cell r="AC63">
            <v>12255.516</v>
          </cell>
          <cell r="AD63">
            <v>254552.43600000002</v>
          </cell>
          <cell r="AE63">
            <v>13662.089004933285</v>
          </cell>
          <cell r="AF63">
            <v>12881.256862162147</v>
          </cell>
          <cell r="AG63">
            <v>6200.5581311256065</v>
          </cell>
          <cell r="AH63">
            <v>14912.858435966591</v>
          </cell>
          <cell r="AI63">
            <v>2115.7185952272725</v>
          </cell>
          <cell r="AJ63" t="str">
            <v/>
          </cell>
          <cell r="AK63" t="str">
            <v/>
          </cell>
          <cell r="AL63" t="str">
            <v/>
          </cell>
          <cell r="AM63">
            <v>6114.4698840463616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162696</v>
          </cell>
          <cell r="AT63">
            <v>46932.714999999997</v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C63" t="str">
            <v/>
          </cell>
        </row>
        <row r="64">
          <cell r="B64">
            <v>107933.283</v>
          </cell>
          <cell r="C64">
            <v>53456.16873343246</v>
          </cell>
          <cell r="D64">
            <v>5908</v>
          </cell>
          <cell r="E64">
            <v>28224</v>
          </cell>
          <cell r="F64">
            <v>15501.110999999999</v>
          </cell>
          <cell r="G64">
            <v>23063.411</v>
          </cell>
          <cell r="H64">
            <v>6885.2999999999993</v>
          </cell>
          <cell r="I64">
            <v>3948.4019999999996</v>
          </cell>
          <cell r="J64">
            <v>140025.88</v>
          </cell>
          <cell r="K64">
            <v>7052.6920288859546</v>
          </cell>
          <cell r="L64" t="str">
            <v/>
          </cell>
          <cell r="M64">
            <v>16360.496039317781</v>
          </cell>
          <cell r="N64">
            <v>9310.1158317745885</v>
          </cell>
          <cell r="O64">
            <v>16397.32083600383</v>
          </cell>
          <cell r="P64">
            <v>168238.88200000004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>
            <v>12982</v>
          </cell>
          <cell r="AB64">
            <v>2982.9960000000005</v>
          </cell>
          <cell r="AC64">
            <v>11941.272000000003</v>
          </cell>
          <cell r="AD64">
            <v>249378.60600000003</v>
          </cell>
          <cell r="AE64">
            <v>14955.186354554526</v>
          </cell>
          <cell r="AF64">
            <v>11904.153501707211</v>
          </cell>
          <cell r="AG64">
            <v>6251.4316695352618</v>
          </cell>
          <cell r="AH64" t="str">
            <v/>
          </cell>
          <cell r="AI64">
            <v>2230.8676079141105</v>
          </cell>
          <cell r="AJ64" t="str">
            <v/>
          </cell>
          <cell r="AK64" t="str">
            <v/>
          </cell>
          <cell r="AL64" t="str">
            <v/>
          </cell>
          <cell r="AM64">
            <v>6450.434076420579</v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150698.99999999997</v>
          </cell>
          <cell r="AT64">
            <v>44353.207000000002</v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C64" t="str">
            <v/>
          </cell>
        </row>
        <row r="65">
          <cell r="B65">
            <v>106488.39300000001</v>
          </cell>
          <cell r="C65">
            <v>51091.010360624598</v>
          </cell>
          <cell r="D65">
            <v>6250.9999999999991</v>
          </cell>
          <cell r="E65">
            <v>29659</v>
          </cell>
          <cell r="F65">
            <v>15829.424999999999</v>
          </cell>
          <cell r="G65">
            <v>23483.921999999999</v>
          </cell>
          <cell r="H65">
            <v>7048.68</v>
          </cell>
          <cell r="I65">
            <v>4140.0719999999992</v>
          </cell>
          <cell r="J65">
            <v>144060.524</v>
          </cell>
          <cell r="K65">
            <v>6051.3048308783946</v>
          </cell>
          <cell r="L65" t="str">
            <v/>
          </cell>
          <cell r="M65">
            <v>16781.817763082436</v>
          </cell>
          <cell r="N65">
            <v>9763.1723661422784</v>
          </cell>
          <cell r="O65">
            <v>17009.723317806522</v>
          </cell>
          <cell r="P65">
            <v>170485.06200000003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>
            <v>12263.999999999998</v>
          </cell>
          <cell r="AB65">
            <v>3017.6819999999998</v>
          </cell>
          <cell r="AC65">
            <v>13233.164000000001</v>
          </cell>
          <cell r="AD65">
            <v>273178.22399999999</v>
          </cell>
          <cell r="AE65">
            <v>12124.639526920093</v>
          </cell>
          <cell r="AF65">
            <v>11954.452917359564</v>
          </cell>
          <cell r="AG65">
            <v>6129.4766337172769</v>
          </cell>
          <cell r="AH65" t="str">
            <v/>
          </cell>
          <cell r="AI65">
            <v>2154.4455517044098</v>
          </cell>
          <cell r="AJ65" t="str">
            <v/>
          </cell>
          <cell r="AK65" t="str">
            <v/>
          </cell>
          <cell r="AL65" t="str">
            <v/>
          </cell>
          <cell r="AM65">
            <v>6094.5550259103038</v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178236</v>
          </cell>
          <cell r="AT65">
            <v>45284.696000000011</v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C65" t="str">
            <v/>
          </cell>
        </row>
        <row r="66">
          <cell r="B66">
            <v>111689.99699999999</v>
          </cell>
          <cell r="C66">
            <v>55645.743208921151</v>
          </cell>
          <cell r="D66">
            <v>6468.9999999999991</v>
          </cell>
          <cell r="E66">
            <v>31945</v>
          </cell>
          <cell r="F66">
            <v>16720.563000000002</v>
          </cell>
          <cell r="G66">
            <v>23872.085999999999</v>
          </cell>
          <cell r="H66">
            <v>7165.38</v>
          </cell>
          <cell r="I66">
            <v>4318.9639999999999</v>
          </cell>
          <cell r="J66">
            <v>150231.15599999996</v>
          </cell>
          <cell r="K66">
            <v>6600.7278455934802</v>
          </cell>
          <cell r="L66" t="str">
            <v/>
          </cell>
          <cell r="M66">
            <v>17045.414173213019</v>
          </cell>
          <cell r="N66">
            <v>10196.684260321383</v>
          </cell>
          <cell r="O66">
            <v>17747.363336434599</v>
          </cell>
          <cell r="P66">
            <v>178795.92799999993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>
            <v>14172</v>
          </cell>
          <cell r="AB66">
            <v>3104.3969999999999</v>
          </cell>
          <cell r="AC66">
            <v>13756.903999999999</v>
          </cell>
          <cell r="AD66">
            <v>278869.43699999998</v>
          </cell>
          <cell r="AE66">
            <v>13156.032734783026</v>
          </cell>
          <cell r="AF66">
            <v>12503.853125916316</v>
          </cell>
          <cell r="AG66">
            <v>6892.0725638767735</v>
          </cell>
          <cell r="AH66" t="str">
            <v/>
          </cell>
          <cell r="AI66">
            <v>1990.996335</v>
          </cell>
          <cell r="AJ66" t="str">
            <v/>
          </cell>
          <cell r="AK66" t="str">
            <v/>
          </cell>
          <cell r="AL66" t="str">
            <v/>
          </cell>
          <cell r="AM66">
            <v>7390.1959090624296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>
            <v>178599</v>
          </cell>
          <cell r="AT66">
            <v>53883.055999999997</v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C66" t="str">
            <v/>
          </cell>
        </row>
        <row r="67">
          <cell r="B67">
            <v>118047.51300000001</v>
          </cell>
          <cell r="C67">
            <v>56944.049370895904</v>
          </cell>
          <cell r="D67">
            <v>6701</v>
          </cell>
          <cell r="E67">
            <v>32457</v>
          </cell>
          <cell r="F67">
            <v>17072.328000000005</v>
          </cell>
          <cell r="G67">
            <v>24357.291000000001</v>
          </cell>
          <cell r="H67">
            <v>7468.8</v>
          </cell>
          <cell r="I67">
            <v>4216.74</v>
          </cell>
          <cell r="J67">
            <v>155689.79199999999</v>
          </cell>
          <cell r="K67">
            <v>6807.9398341629349</v>
          </cell>
          <cell r="L67" t="str">
            <v/>
          </cell>
          <cell r="M67">
            <v>17290.99641818176</v>
          </cell>
          <cell r="N67">
            <v>10539.338828755608</v>
          </cell>
          <cell r="O67">
            <v>18299.741661906752</v>
          </cell>
          <cell r="P67">
            <v>186208.32200000007</v>
          </cell>
          <cell r="Q67" t="str">
            <v/>
          </cell>
          <cell r="R67">
            <v>3628.9527524236805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>
            <v>14171.999999999998</v>
          </cell>
          <cell r="AB67">
            <v>3208.4549999999999</v>
          </cell>
          <cell r="AC67">
            <v>15048.795999999998</v>
          </cell>
          <cell r="AD67">
            <v>304221.20399999997</v>
          </cell>
          <cell r="AE67">
            <v>15468.497631005641</v>
          </cell>
          <cell r="AF67">
            <v>12501.297919796609</v>
          </cell>
          <cell r="AG67">
            <v>6955.9208381131957</v>
          </cell>
          <cell r="AH67" t="str">
            <v/>
          </cell>
          <cell r="AI67">
            <v>2048.9623464566935</v>
          </cell>
          <cell r="AJ67" t="str">
            <v/>
          </cell>
          <cell r="AK67" t="str">
            <v/>
          </cell>
          <cell r="AL67" t="str">
            <v/>
          </cell>
          <cell r="AM67">
            <v>6556.8046675607429</v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>
            <v>164690</v>
          </cell>
          <cell r="AT67">
            <v>49870.48799999999</v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C67" t="str">
            <v/>
          </cell>
        </row>
        <row r="68">
          <cell r="B68">
            <v>116747.11199999999</v>
          </cell>
          <cell r="C68">
            <v>60113.615842018713</v>
          </cell>
          <cell r="D68">
            <v>7037</v>
          </cell>
          <cell r="E68">
            <v>33164</v>
          </cell>
          <cell r="F68">
            <v>17213.034</v>
          </cell>
          <cell r="G68">
            <v>25068.924999999999</v>
          </cell>
          <cell r="H68">
            <v>7725.54</v>
          </cell>
          <cell r="I68">
            <v>4414.799</v>
          </cell>
          <cell r="J68">
            <v>162335.08800000002</v>
          </cell>
          <cell r="K68">
            <v>6140.1038410098881</v>
          </cell>
          <cell r="L68" t="str">
            <v/>
          </cell>
          <cell r="M68">
            <v>17117.51971252264</v>
          </cell>
          <cell r="N68">
            <v>10658.852368405547</v>
          </cell>
          <cell r="O68">
            <v>19466.565889850368</v>
          </cell>
          <cell r="P68">
            <v>184860.61399999994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>
            <v>11990</v>
          </cell>
          <cell r="V68" t="str">
            <v/>
          </cell>
          <cell r="W68">
            <v>15565</v>
          </cell>
          <cell r="X68" t="str">
            <v/>
          </cell>
          <cell r="Y68" t="str">
            <v/>
          </cell>
          <cell r="Z68" t="str">
            <v/>
          </cell>
          <cell r="AA68">
            <v>15014.000000000002</v>
          </cell>
          <cell r="AB68">
            <v>3468.6</v>
          </cell>
          <cell r="AC68">
            <v>15886.78</v>
          </cell>
          <cell r="AD68">
            <v>312499.33199999999</v>
          </cell>
          <cell r="AE68">
            <v>13493.216732178356</v>
          </cell>
          <cell r="AF68">
            <v>12303.796681494663</v>
          </cell>
          <cell r="AG68">
            <v>6798.9736431214988</v>
          </cell>
          <cell r="AH68">
            <v>19378.655045504194</v>
          </cell>
          <cell r="AI68">
            <v>2059.0501874316938</v>
          </cell>
          <cell r="AJ68" t="str">
            <v/>
          </cell>
          <cell r="AK68" t="str">
            <v/>
          </cell>
          <cell r="AL68" t="str">
            <v/>
          </cell>
          <cell r="AM68">
            <v>4658.7691722164327</v>
          </cell>
          <cell r="AN68" t="str">
            <v/>
          </cell>
          <cell r="AO68" t="str">
            <v/>
          </cell>
          <cell r="AP68" t="str">
            <v/>
          </cell>
          <cell r="AQ68">
            <v>218154</v>
          </cell>
          <cell r="AR68" t="str">
            <v/>
          </cell>
          <cell r="AS68">
            <v>170466</v>
          </cell>
          <cell r="AT68">
            <v>52020.078000000009</v>
          </cell>
          <cell r="AU68" t="str">
            <v/>
          </cell>
          <cell r="AV68" t="str">
            <v/>
          </cell>
          <cell r="AW68" t="str">
            <v/>
          </cell>
          <cell r="AX68">
            <v>287.87607253894151</v>
          </cell>
          <cell r="AY68" t="str">
            <v/>
          </cell>
          <cell r="AZ68" t="str">
            <v/>
          </cell>
          <cell r="BC68" t="str">
            <v/>
          </cell>
        </row>
        <row r="69">
          <cell r="B69">
            <v>114868.755</v>
          </cell>
          <cell r="C69">
            <v>64016.027118812541</v>
          </cell>
          <cell r="D69">
            <v>6914</v>
          </cell>
          <cell r="E69">
            <v>35471</v>
          </cell>
          <cell r="F69">
            <v>17283.386999999999</v>
          </cell>
          <cell r="G69">
            <v>25295.353999999999</v>
          </cell>
          <cell r="H69">
            <v>8052.3000000000011</v>
          </cell>
          <cell r="I69">
            <v>4363.6869999999999</v>
          </cell>
          <cell r="J69">
            <v>158537.77600000001</v>
          </cell>
          <cell r="K69">
            <v>5927.1478340221574</v>
          </cell>
          <cell r="L69" t="str">
            <v/>
          </cell>
          <cell r="M69">
            <v>17962.53653306589</v>
          </cell>
          <cell r="N69">
            <v>11018.807510785033</v>
          </cell>
          <cell r="O69">
            <v>18828.765460481547</v>
          </cell>
          <cell r="P69">
            <v>184860.61399999997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>
            <v>14568</v>
          </cell>
          <cell r="AB69">
            <v>3480.1620000000007</v>
          </cell>
          <cell r="AC69">
            <v>17143.756000000005</v>
          </cell>
          <cell r="AD69">
            <v>347681.37599999999</v>
          </cell>
          <cell r="AE69">
            <v>13899.930397413713</v>
          </cell>
          <cell r="AF69">
            <v>13616.080743310305</v>
          </cell>
          <cell r="AG69">
            <v>6992.0004620333129</v>
          </cell>
          <cell r="AH69">
            <v>21028.002769341525</v>
          </cell>
          <cell r="AI69">
            <v>2106.948307666667</v>
          </cell>
          <cell r="AJ69" t="str">
            <v/>
          </cell>
          <cell r="AK69" t="str">
            <v/>
          </cell>
          <cell r="AL69" t="str">
            <v/>
          </cell>
          <cell r="AM69">
            <v>5095.8794957512746</v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173957</v>
          </cell>
          <cell r="AT69">
            <v>53883.056000000004</v>
          </cell>
          <cell r="AU69" t="str">
            <v/>
          </cell>
          <cell r="AV69" t="str">
            <v/>
          </cell>
          <cell r="AW69" t="str">
            <v/>
          </cell>
          <cell r="AX69">
            <v>321.26769021048358</v>
          </cell>
          <cell r="AY69">
            <v>1947.1730105263157</v>
          </cell>
          <cell r="AZ69" t="str">
            <v/>
          </cell>
          <cell r="BC69" t="str">
            <v/>
          </cell>
        </row>
        <row r="70">
          <cell r="B70">
            <v>112990.39800000002</v>
          </cell>
          <cell r="C70">
            <v>62231.10267237384</v>
          </cell>
          <cell r="D70">
            <v>6954</v>
          </cell>
          <cell r="E70">
            <v>34440</v>
          </cell>
          <cell r="F70">
            <v>17963.466</v>
          </cell>
          <cell r="G70">
            <v>25812.906000000003</v>
          </cell>
          <cell r="H70">
            <v>8239.02</v>
          </cell>
          <cell r="I70">
            <v>4274.241</v>
          </cell>
          <cell r="J70">
            <v>162335.08799999999</v>
          </cell>
          <cell r="K70">
            <v>7648.4161314990206</v>
          </cell>
          <cell r="L70" t="str">
            <v/>
          </cell>
          <cell r="M70">
            <v>18738.700465448455</v>
          </cell>
          <cell r="N70">
            <v>10939.039305077786</v>
          </cell>
          <cell r="O70">
            <v>19599.121325662563</v>
          </cell>
          <cell r="P70">
            <v>189577.59200000003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>
            <v>14717</v>
          </cell>
          <cell r="AB70">
            <v>3746.0880000000002</v>
          </cell>
          <cell r="AC70">
            <v>18819.723999999995</v>
          </cell>
          <cell r="AD70">
            <v>351303.05700000009</v>
          </cell>
          <cell r="AE70">
            <v>13480.618010315757</v>
          </cell>
          <cell r="AF70">
            <v>13714.374655324662</v>
          </cell>
          <cell r="AG70">
            <v>7322.1339548149163</v>
          </cell>
          <cell r="AH70">
            <v>20241.167760386437</v>
          </cell>
          <cell r="AI70">
            <v>2466.9603809947089</v>
          </cell>
          <cell r="AJ70" t="str">
            <v/>
          </cell>
          <cell r="AK70" t="str">
            <v/>
          </cell>
          <cell r="AL70" t="str">
            <v/>
          </cell>
          <cell r="AM70">
            <v>6183.7129227956402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>
            <v>188504</v>
          </cell>
          <cell r="AT70">
            <v>51088.588999999993</v>
          </cell>
          <cell r="AU70" t="str">
            <v/>
          </cell>
          <cell r="AV70" t="str">
            <v/>
          </cell>
          <cell r="AW70">
            <v>5119</v>
          </cell>
          <cell r="AX70">
            <v>314.02398735609427</v>
          </cell>
          <cell r="AY70">
            <v>1995.686947368421</v>
          </cell>
          <cell r="AZ70" t="str">
            <v/>
          </cell>
          <cell r="BC70" t="str">
            <v/>
          </cell>
        </row>
        <row r="71">
          <cell r="B71">
            <v>115446.71100000001</v>
          </cell>
          <cell r="C71">
            <v>65196.220580842433</v>
          </cell>
          <cell r="D71">
            <v>7054.0000000000009</v>
          </cell>
          <cell r="E71">
            <v>34600</v>
          </cell>
          <cell r="F71">
            <v>18127.622999999996</v>
          </cell>
          <cell r="G71">
            <v>26395.151999999998</v>
          </cell>
          <cell r="H71">
            <v>8729.16</v>
          </cell>
          <cell r="I71">
            <v>4561.746000000001</v>
          </cell>
          <cell r="J71">
            <v>171353.70400000003</v>
          </cell>
          <cell r="K71">
            <v>7526.9905324834508</v>
          </cell>
          <cell r="L71" t="str">
            <v/>
          </cell>
          <cell r="M71">
            <v>18742.944525556391</v>
          </cell>
          <cell r="N71">
            <v>11564.404316286849</v>
          </cell>
          <cell r="O71">
            <v>19467.601901109905</v>
          </cell>
          <cell r="P71">
            <v>187556.02999999997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>
            <v>15880.999999999998</v>
          </cell>
          <cell r="AB71">
            <v>4098.7290000000003</v>
          </cell>
          <cell r="AC71">
            <v>19378.380000000005</v>
          </cell>
          <cell r="AD71">
            <v>368376.696</v>
          </cell>
          <cell r="AE71">
            <v>15270.161662454675</v>
          </cell>
          <cell r="AF71">
            <v>14089.329506660959</v>
          </cell>
          <cell r="AG71">
            <v>6934.8544967277567</v>
          </cell>
          <cell r="AH71">
            <v>22508.331256771409</v>
          </cell>
          <cell r="AI71">
            <v>2549.0986304786684</v>
          </cell>
          <cell r="AJ71" t="str">
            <v/>
          </cell>
          <cell r="AK71" t="str">
            <v/>
          </cell>
          <cell r="AL71" t="str">
            <v/>
          </cell>
          <cell r="AM71">
            <v>8422.4570105138355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191141</v>
          </cell>
          <cell r="AT71">
            <v>54671.238999999987</v>
          </cell>
          <cell r="AU71" t="str">
            <v/>
          </cell>
          <cell r="AV71" t="str">
            <v/>
          </cell>
          <cell r="AW71">
            <v>6232</v>
          </cell>
          <cell r="AX71">
            <v>312.1904118295713</v>
          </cell>
          <cell r="AY71">
            <v>2386.0036210526314</v>
          </cell>
          <cell r="AZ71" t="str">
            <v/>
          </cell>
          <cell r="BC71" t="str">
            <v/>
          </cell>
        </row>
        <row r="72">
          <cell r="B72">
            <v>116313.64499999999</v>
          </cell>
          <cell r="C72">
            <v>65805.249510526904</v>
          </cell>
          <cell r="D72">
            <v>7147.9999999999991</v>
          </cell>
          <cell r="E72">
            <v>34485</v>
          </cell>
          <cell r="F72">
            <v>18409.035</v>
          </cell>
          <cell r="G72">
            <v>27074.438999999995</v>
          </cell>
          <cell r="H72">
            <v>8915.8799999999992</v>
          </cell>
          <cell r="I72">
            <v>4734.2489999999998</v>
          </cell>
          <cell r="J72">
            <v>178236.33199999999</v>
          </cell>
          <cell r="K72">
            <v>7993.1356290272552</v>
          </cell>
          <cell r="L72" t="str">
            <v/>
          </cell>
          <cell r="M72">
            <v>19013.672263428431</v>
          </cell>
          <cell r="N72">
            <v>11833.295878727909</v>
          </cell>
          <cell r="O72">
            <v>21066.28450717856</v>
          </cell>
          <cell r="P72">
            <v>188679.11999999997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>
            <v>16947</v>
          </cell>
          <cell r="AB72">
            <v>4081.3859999999995</v>
          </cell>
          <cell r="AC72">
            <v>19657.707999999995</v>
          </cell>
          <cell r="AD72">
            <v>363720.24899999995</v>
          </cell>
          <cell r="AE72">
            <v>16745.791613734793</v>
          </cell>
          <cell r="AF72">
            <v>14468.572802515742</v>
          </cell>
          <cell r="AG72">
            <v>7529.8210383672567</v>
          </cell>
          <cell r="AH72">
            <v>22899.957107734619</v>
          </cell>
          <cell r="AI72">
            <v>2615.6703971238485</v>
          </cell>
          <cell r="AJ72" t="str">
            <v/>
          </cell>
          <cell r="AK72" t="str">
            <v/>
          </cell>
          <cell r="AL72" t="str">
            <v/>
          </cell>
          <cell r="AM72">
            <v>8557.9304030173425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192060</v>
          </cell>
          <cell r="AT72">
            <v>55101.156999999999</v>
          </cell>
          <cell r="AU72" t="str">
            <v/>
          </cell>
          <cell r="AV72" t="str">
            <v/>
          </cell>
          <cell r="AW72">
            <v>5367</v>
          </cell>
          <cell r="AX72">
            <v>337.14843478168194</v>
          </cell>
          <cell r="AY72">
            <v>2308.8223578947363</v>
          </cell>
          <cell r="AZ72" t="str">
            <v/>
          </cell>
          <cell r="BC72" t="str">
            <v/>
          </cell>
        </row>
        <row r="73">
          <cell r="B73">
            <v>118336.49100000001</v>
          </cell>
          <cell r="C73">
            <v>69477.012157982026</v>
          </cell>
          <cell r="D73">
            <v>6950.0000000000009</v>
          </cell>
          <cell r="E73">
            <v>34005</v>
          </cell>
          <cell r="F73">
            <v>19440.879000000001</v>
          </cell>
          <cell r="G73">
            <v>27850.766999999996</v>
          </cell>
          <cell r="H73">
            <v>9067.59</v>
          </cell>
          <cell r="I73">
            <v>4810.9169999999995</v>
          </cell>
          <cell r="J73">
            <v>182033.64400000003</v>
          </cell>
          <cell r="K73">
            <v>8252.6043411580213</v>
          </cell>
          <cell r="L73" t="str">
            <v/>
          </cell>
          <cell r="M73">
            <v>19970.994636105137</v>
          </cell>
          <cell r="N73">
            <v>11745.730855175019</v>
          </cell>
          <cell r="O73">
            <v>21810.50303856243</v>
          </cell>
          <cell r="P73">
            <v>194294.57000000004</v>
          </cell>
          <cell r="Q73" t="str">
            <v/>
          </cell>
          <cell r="R73">
            <v>4356.9760919385035</v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>
            <v>17145</v>
          </cell>
          <cell r="AB73">
            <v>4457.1509999999998</v>
          </cell>
          <cell r="AC73">
            <v>21962.164000000004</v>
          </cell>
          <cell r="AD73">
            <v>390624.16499999992</v>
          </cell>
          <cell r="AE73">
            <v>18772.293198174484</v>
          </cell>
          <cell r="AF73">
            <v>14994.23644171946</v>
          </cell>
          <cell r="AG73">
            <v>7549.9858317418593</v>
          </cell>
          <cell r="AH73">
            <v>25279.284013277011</v>
          </cell>
          <cell r="AI73">
            <v>2351.2496674521649</v>
          </cell>
          <cell r="AJ73" t="str">
            <v/>
          </cell>
          <cell r="AK73" t="str">
            <v/>
          </cell>
          <cell r="AL73" t="str">
            <v/>
          </cell>
          <cell r="AM73">
            <v>9284.5711508998847</v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188587.00000000003</v>
          </cell>
          <cell r="AT73">
            <v>54169.667999999991</v>
          </cell>
          <cell r="AU73" t="str">
            <v/>
          </cell>
          <cell r="AV73" t="str">
            <v/>
          </cell>
          <cell r="AW73">
            <v>5711</v>
          </cell>
          <cell r="AX73">
            <v>351.36436074517911</v>
          </cell>
          <cell r="AY73">
            <v>1916.3005052631579</v>
          </cell>
          <cell r="AZ73" t="str">
            <v/>
          </cell>
          <cell r="BC73" t="str">
            <v/>
          </cell>
        </row>
        <row r="74">
          <cell r="B74">
            <v>120503.82600000002</v>
          </cell>
          <cell r="C74">
            <v>72087.402768440516</v>
          </cell>
          <cell r="D74">
            <v>6997</v>
          </cell>
          <cell r="E74">
            <v>35760</v>
          </cell>
          <cell r="F74">
            <v>20191.311000000002</v>
          </cell>
          <cell r="G74">
            <v>28433.013000000003</v>
          </cell>
          <cell r="H74">
            <v>9324.33</v>
          </cell>
          <cell r="I74">
            <v>5002.5869999999986</v>
          </cell>
          <cell r="J74">
            <v>187492.28000000003</v>
          </cell>
          <cell r="K74">
            <v>8209.8207344819875</v>
          </cell>
          <cell r="L74" t="str">
            <v/>
          </cell>
          <cell r="M74">
            <v>20388.242311929338</v>
          </cell>
          <cell r="N74">
            <v>12774.248455859106</v>
          </cell>
          <cell r="O74">
            <v>23466.349702828786</v>
          </cell>
          <cell r="P74">
            <v>200808.49200000003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>
            <v>18309</v>
          </cell>
          <cell r="AB74">
            <v>4879.1640000000007</v>
          </cell>
          <cell r="AC74">
            <v>24161.872000000003</v>
          </cell>
          <cell r="AD74">
            <v>435636.48599999998</v>
          </cell>
          <cell r="AE74">
            <v>19867.182863727481</v>
          </cell>
          <cell r="AF74">
            <v>16542.943528811891</v>
          </cell>
          <cell r="AG74">
            <v>8170.8885448931651</v>
          </cell>
          <cell r="AH74">
            <v>24998.620956256866</v>
          </cell>
          <cell r="AI74">
            <v>2593.6593035084243</v>
          </cell>
          <cell r="AJ74" t="str">
            <v/>
          </cell>
          <cell r="AK74" t="str">
            <v/>
          </cell>
          <cell r="AL74" t="str">
            <v/>
          </cell>
          <cell r="AM74">
            <v>10190.514969706384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193979</v>
          </cell>
          <cell r="AT74">
            <v>61263.31500000001</v>
          </cell>
          <cell r="AU74" t="str">
            <v/>
          </cell>
          <cell r="AV74" t="str">
            <v/>
          </cell>
          <cell r="AW74">
            <v>5932</v>
          </cell>
          <cell r="AX74">
            <v>370.76012679686301</v>
          </cell>
          <cell r="AY74">
            <v>2041.9957052631576</v>
          </cell>
          <cell r="AZ74" t="str">
            <v/>
          </cell>
          <cell r="BC74" t="str">
            <v/>
          </cell>
        </row>
        <row r="75">
          <cell r="B75">
            <v>125705.43</v>
          </cell>
          <cell r="C75">
            <v>80214.294309296092</v>
          </cell>
          <cell r="D75">
            <v>7165</v>
          </cell>
          <cell r="E75">
            <v>36885</v>
          </cell>
          <cell r="F75">
            <v>21434.214</v>
          </cell>
          <cell r="G75">
            <v>28853.523999999998</v>
          </cell>
          <cell r="H75">
            <v>9674.4300000000021</v>
          </cell>
          <cell r="I75">
            <v>5175.09</v>
          </cell>
          <cell r="J75">
            <v>195798.89999999997</v>
          </cell>
          <cell r="K75">
            <v>8382.2768897704245</v>
          </cell>
          <cell r="L75" t="str">
            <v/>
          </cell>
          <cell r="M75">
            <v>20032.598276768051</v>
          </cell>
          <cell r="N75">
            <v>13732.010653114512</v>
          </cell>
          <cell r="O75">
            <v>23632.464938204706</v>
          </cell>
          <cell r="P75">
            <v>204626.99799999996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>
            <v>19052</v>
          </cell>
          <cell r="AB75">
            <v>5173.9949999999999</v>
          </cell>
          <cell r="AC75">
            <v>25558.512000000002</v>
          </cell>
          <cell r="AD75">
            <v>442362.46500000008</v>
          </cell>
          <cell r="AE75">
            <v>20441.399773108275</v>
          </cell>
          <cell r="AF75">
            <v>16682.607624766479</v>
          </cell>
          <cell r="AG75">
            <v>8635.8567154289558</v>
          </cell>
          <cell r="AH75">
            <v>26455.846158049299</v>
          </cell>
          <cell r="AI75">
            <v>2869.7077934795325</v>
          </cell>
          <cell r="AJ75" t="str">
            <v/>
          </cell>
          <cell r="AK75" t="str">
            <v/>
          </cell>
          <cell r="AL75" t="str">
            <v/>
          </cell>
          <cell r="AM75">
            <v>10165.554383758466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182234</v>
          </cell>
          <cell r="AT75">
            <v>63197.946000000011</v>
          </cell>
          <cell r="AU75" t="str">
            <v/>
          </cell>
          <cell r="AV75" t="str">
            <v/>
          </cell>
          <cell r="AW75">
            <v>6252</v>
          </cell>
          <cell r="AX75">
            <v>377.29824138367792</v>
          </cell>
          <cell r="AY75">
            <v>2281.2576210526317</v>
          </cell>
          <cell r="AZ75" t="str">
            <v/>
          </cell>
          <cell r="BC75" t="str">
            <v/>
          </cell>
        </row>
        <row r="76">
          <cell r="B76">
            <v>124982.985</v>
          </cell>
          <cell r="C76">
            <v>82149.292069464034</v>
          </cell>
          <cell r="D76">
            <v>7052.0000000000009</v>
          </cell>
          <cell r="E76">
            <v>38331</v>
          </cell>
          <cell r="F76">
            <v>21528.017999999996</v>
          </cell>
          <cell r="G76">
            <v>29144.647000000001</v>
          </cell>
          <cell r="H76">
            <v>9977.85</v>
          </cell>
          <cell r="I76">
            <v>5232.5910000000003</v>
          </cell>
          <cell r="J76">
            <v>199121.54800000001</v>
          </cell>
          <cell r="K76">
            <v>8395.2278692213604</v>
          </cell>
          <cell r="L76" t="str">
            <v/>
          </cell>
          <cell r="M76">
            <v>20429.358778893882</v>
          </cell>
          <cell r="N76">
            <v>13425.719678725707</v>
          </cell>
          <cell r="O76">
            <v>23970.840279478252</v>
          </cell>
          <cell r="P76">
            <v>196316.13200000004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>
            <v>19697</v>
          </cell>
          <cell r="AB76">
            <v>4815.5730000000012</v>
          </cell>
          <cell r="AC76">
            <v>24336.452000000001</v>
          </cell>
          <cell r="AD76">
            <v>406145.65500000003</v>
          </cell>
          <cell r="AE76">
            <v>22612.35869295452</v>
          </cell>
          <cell r="AF76">
            <v>16679.859185215573</v>
          </cell>
          <cell r="AG76">
            <v>9550.9679523416507</v>
          </cell>
          <cell r="AH76">
            <v>26426.836796323958</v>
          </cell>
          <cell r="AI76">
            <v>3131.0670938255034</v>
          </cell>
          <cell r="AJ76" t="str">
            <v/>
          </cell>
          <cell r="AK76" t="str">
            <v/>
          </cell>
          <cell r="AL76" t="str">
            <v/>
          </cell>
          <cell r="AM76">
            <v>8110.4361301611334</v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>
            <v>184844</v>
          </cell>
          <cell r="AT76">
            <v>63627.863999999994</v>
          </cell>
          <cell r="AU76" t="str">
            <v/>
          </cell>
          <cell r="AV76" t="str">
            <v/>
          </cell>
          <cell r="AW76">
            <v>6610</v>
          </cell>
          <cell r="AX76">
            <v>428.69810518823266</v>
          </cell>
          <cell r="AY76">
            <v>2373.8751368421049</v>
          </cell>
          <cell r="AZ76" t="str">
            <v/>
          </cell>
          <cell r="BC76" t="str">
            <v/>
          </cell>
        </row>
        <row r="77">
          <cell r="B77">
            <v>130184.58899999996</v>
          </cell>
          <cell r="C77">
            <v>88493.715192954725</v>
          </cell>
          <cell r="D77">
            <v>7047.9999999999991</v>
          </cell>
          <cell r="E77">
            <v>38998</v>
          </cell>
          <cell r="F77">
            <v>21457.665000000001</v>
          </cell>
          <cell r="G77">
            <v>29694.546000000002</v>
          </cell>
          <cell r="H77">
            <v>10362.959999999999</v>
          </cell>
          <cell r="I77">
            <v>5462.5950000000003</v>
          </cell>
          <cell r="J77">
            <v>203156.19199999998</v>
          </cell>
          <cell r="K77">
            <v>8620.8959955749633</v>
          </cell>
          <cell r="L77" t="str">
            <v/>
          </cell>
          <cell r="M77">
            <v>21520.892508968896</v>
          </cell>
          <cell r="N77">
            <v>13617.875029794157</v>
          </cell>
          <cell r="O77">
            <v>24599.538152907426</v>
          </cell>
          <cell r="P77">
            <v>200808.49200000003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>
            <v>21307</v>
          </cell>
          <cell r="AB77">
            <v>4884.9449999999997</v>
          </cell>
          <cell r="AC77">
            <v>26920.236000000001</v>
          </cell>
          <cell r="AD77">
            <v>455814.42299999995</v>
          </cell>
          <cell r="AE77">
            <v>23930.48544044669</v>
          </cell>
          <cell r="AF77">
            <v>18140.472622385183</v>
          </cell>
          <cell r="AG77">
            <v>9597.8455294987798</v>
          </cell>
          <cell r="AH77">
            <v>27211.321164771904</v>
          </cell>
          <cell r="AI77">
            <v>3170.7669145009418</v>
          </cell>
          <cell r="AJ77" t="str">
            <v/>
          </cell>
          <cell r="AK77" t="str">
            <v/>
          </cell>
          <cell r="AL77" t="str">
            <v/>
          </cell>
          <cell r="AM77">
            <v>8635.7871433497221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210241</v>
          </cell>
          <cell r="AT77">
            <v>63556.211000000003</v>
          </cell>
          <cell r="AU77" t="str">
            <v/>
          </cell>
          <cell r="AV77" t="str">
            <v/>
          </cell>
          <cell r="AW77">
            <v>6734</v>
          </cell>
          <cell r="AX77">
            <v>428.81075579376255</v>
          </cell>
          <cell r="AY77">
            <v>2679.2924210526312</v>
          </cell>
          <cell r="AZ77" t="str">
            <v/>
          </cell>
          <cell r="BC77" t="str">
            <v/>
          </cell>
        </row>
        <row r="78">
          <cell r="B78">
            <v>122237.694</v>
          </cell>
          <cell r="C78">
            <v>85285.021377523837</v>
          </cell>
          <cell r="D78">
            <v>7225</v>
          </cell>
          <cell r="E78">
            <v>37633</v>
          </cell>
          <cell r="F78">
            <v>21762.527999999998</v>
          </cell>
          <cell r="G78">
            <v>30470.874</v>
          </cell>
          <cell r="H78">
            <v>10678.05</v>
          </cell>
          <cell r="I78">
            <v>5583.9860000000008</v>
          </cell>
          <cell r="J78">
            <v>210513.48400000005</v>
          </cell>
          <cell r="K78">
            <v>8647.7443838842682</v>
          </cell>
          <cell r="L78" t="str">
            <v/>
          </cell>
          <cell r="M78">
            <v>22402.613373465687</v>
          </cell>
          <cell r="N78">
            <v>13984.663703623593</v>
          </cell>
          <cell r="O78">
            <v>25715.29668490004</v>
          </cell>
          <cell r="P78">
            <v>207097.79600000003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15233.188657770801</v>
          </cell>
          <cell r="V78" t="str">
            <v/>
          </cell>
          <cell r="W78">
            <v>19698</v>
          </cell>
          <cell r="X78" t="str">
            <v/>
          </cell>
          <cell r="Y78" t="str">
            <v/>
          </cell>
          <cell r="Z78" t="str">
            <v/>
          </cell>
          <cell r="AA78">
            <v>22793</v>
          </cell>
          <cell r="AB78">
            <v>5555.5410000000002</v>
          </cell>
          <cell r="AC78">
            <v>29224.691999999999</v>
          </cell>
          <cell r="AD78">
            <v>460470.87000000005</v>
          </cell>
          <cell r="AE78">
            <v>25875.578779322994</v>
          </cell>
          <cell r="AF78">
            <v>18478.590823393748</v>
          </cell>
          <cell r="AG78">
            <v>10681.520866001074</v>
          </cell>
          <cell r="AH78">
            <v>27728.557466904</v>
          </cell>
          <cell r="AI78">
            <v>3424.6601628122112</v>
          </cell>
          <cell r="AJ78" t="str">
            <v/>
          </cell>
          <cell r="AK78" t="str">
            <v/>
          </cell>
          <cell r="AL78" t="str">
            <v/>
          </cell>
          <cell r="AM78">
            <v>6736.0637614093121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210439.00000000003</v>
          </cell>
          <cell r="AT78">
            <v>64559.352999999996</v>
          </cell>
          <cell r="AU78" t="str">
            <v/>
          </cell>
          <cell r="AV78" t="str">
            <v/>
          </cell>
          <cell r="AW78">
            <v>7747.0000000000009</v>
          </cell>
          <cell r="AX78">
            <v>478.78128055143492</v>
          </cell>
          <cell r="AY78">
            <v>2766.3969894736838</v>
          </cell>
          <cell r="AZ78" t="str">
            <v/>
          </cell>
          <cell r="BC78" t="str">
            <v/>
          </cell>
        </row>
        <row r="79">
          <cell r="B79">
            <v>134230.28100000002</v>
          </cell>
          <cell r="C79">
            <v>90838.524672252111</v>
          </cell>
          <cell r="D79">
            <v>7369</v>
          </cell>
          <cell r="E79">
            <v>40332</v>
          </cell>
          <cell r="F79">
            <v>22442.607000000004</v>
          </cell>
          <cell r="G79">
            <v>31182.507999999998</v>
          </cell>
          <cell r="H79">
            <v>11249.88</v>
          </cell>
          <cell r="I79">
            <v>5743.7110000000011</v>
          </cell>
          <cell r="J79">
            <v>217633.44400000002</v>
          </cell>
          <cell r="K79">
            <v>10856.338648623039</v>
          </cell>
          <cell r="L79" t="str">
            <v/>
          </cell>
          <cell r="M79">
            <v>23114.420189591387</v>
          </cell>
          <cell r="N79">
            <v>14444.71468007916</v>
          </cell>
          <cell r="O79">
            <v>26155.174155564167</v>
          </cell>
          <cell r="P79">
            <v>213162.48200000002</v>
          </cell>
          <cell r="Q79" t="str">
            <v/>
          </cell>
          <cell r="R79">
            <v>4985.4634755936149</v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>
            <v>22967.000000000004</v>
          </cell>
          <cell r="AB79">
            <v>5861.9340000000002</v>
          </cell>
          <cell r="AC79">
            <v>31214.904000000002</v>
          </cell>
          <cell r="AD79">
            <v>475474.97700000007</v>
          </cell>
          <cell r="AE79">
            <v>26375.448406715357</v>
          </cell>
          <cell r="AF79">
            <v>20662.022554853524</v>
          </cell>
          <cell r="AG79">
            <v>10391.367843448355</v>
          </cell>
          <cell r="AH79">
            <v>27802.864719289566</v>
          </cell>
          <cell r="AI79">
            <v>3321.6624375539568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209353.99999999997</v>
          </cell>
          <cell r="AT79">
            <v>68070.35000000002</v>
          </cell>
          <cell r="AU79">
            <v>4668.6222714090281</v>
          </cell>
          <cell r="AV79">
            <v>2376</v>
          </cell>
          <cell r="AW79">
            <v>8243</v>
          </cell>
          <cell r="AX79">
            <v>450.7722370487698</v>
          </cell>
          <cell r="AY79">
            <v>2640.7017894736837</v>
          </cell>
          <cell r="AZ79" t="str">
            <v/>
          </cell>
          <cell r="BC79" t="str">
            <v/>
          </cell>
        </row>
        <row r="80">
          <cell r="B80">
            <v>145355.93399999998</v>
          </cell>
          <cell r="C80">
            <v>91573.778876576311</v>
          </cell>
          <cell r="D80">
            <v>7494</v>
          </cell>
          <cell r="E80">
            <v>40028</v>
          </cell>
          <cell r="F80">
            <v>23568.255000000005</v>
          </cell>
          <cell r="G80">
            <v>31926.489000000005</v>
          </cell>
          <cell r="H80">
            <v>11249.879999999997</v>
          </cell>
          <cell r="I80">
            <v>6063.161000000001</v>
          </cell>
          <cell r="J80">
            <v>227126.72400000002</v>
          </cell>
          <cell r="K80">
            <v>10601.973563384578</v>
          </cell>
          <cell r="L80" t="str">
            <v/>
          </cell>
          <cell r="M80">
            <v>23774.784636471039</v>
          </cell>
          <cell r="N80">
            <v>15103.734404174591</v>
          </cell>
          <cell r="O80">
            <v>27542.368190580921</v>
          </cell>
          <cell r="P80">
            <v>216307.13399999996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>
            <v>23763.999999999996</v>
          </cell>
          <cell r="AB80">
            <v>5688.5039999999999</v>
          </cell>
          <cell r="AC80">
            <v>33274.947999999997</v>
          </cell>
          <cell r="AD80">
            <v>497722.44599999994</v>
          </cell>
          <cell r="AE80">
            <v>28582.705287076176</v>
          </cell>
          <cell r="AF80">
            <v>20578.536241723337</v>
          </cell>
          <cell r="AG80">
            <v>10802.473833984137</v>
          </cell>
          <cell r="AH80">
            <v>27848.939882521754</v>
          </cell>
          <cell r="AI80">
            <v>4053.7429296241262</v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>
            <v>208946</v>
          </cell>
          <cell r="AT80">
            <v>70506.551999999981</v>
          </cell>
          <cell r="AU80">
            <v>4907.6092744186053</v>
          </cell>
          <cell r="AV80">
            <v>2486</v>
          </cell>
          <cell r="AW80">
            <v>8390</v>
          </cell>
          <cell r="AX80">
            <v>444.96480383606746</v>
          </cell>
          <cell r="AY80">
            <v>2532.6480210526306</v>
          </cell>
          <cell r="AZ80" t="str">
            <v/>
          </cell>
          <cell r="BC80" t="str">
            <v/>
          </cell>
        </row>
        <row r="81">
          <cell r="B81">
            <v>144489</v>
          </cell>
          <cell r="C81">
            <v>95487</v>
          </cell>
          <cell r="D81">
            <v>7467.0000000000009</v>
          </cell>
          <cell r="E81">
            <v>41653</v>
          </cell>
          <cell r="F81">
            <v>23451</v>
          </cell>
          <cell r="G81">
            <v>32347</v>
          </cell>
          <cell r="H81">
            <v>11670.000000000002</v>
          </cell>
          <cell r="I81">
            <v>6388.9999999999991</v>
          </cell>
          <cell r="J81">
            <v>237332</v>
          </cell>
          <cell r="K81">
            <v>6385.6200240475418</v>
          </cell>
          <cell r="L81">
            <v>11891</v>
          </cell>
          <cell r="M81">
            <v>24955</v>
          </cell>
          <cell r="N81">
            <v>16155.198046578742</v>
          </cell>
          <cell r="O81">
            <v>27405.852777023916</v>
          </cell>
          <cell r="P81">
            <v>224618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>
            <v>16542.369830942444</v>
          </cell>
          <cell r="V81" t="str">
            <v/>
          </cell>
          <cell r="W81">
            <v>21810</v>
          </cell>
          <cell r="X81" t="str">
            <v/>
          </cell>
          <cell r="Y81" t="str">
            <v/>
          </cell>
          <cell r="Z81" t="str">
            <v/>
          </cell>
          <cell r="AA81">
            <v>24861</v>
          </cell>
          <cell r="AB81">
            <v>5781</v>
          </cell>
          <cell r="AC81">
            <v>34916</v>
          </cell>
          <cell r="AD81">
            <v>517383</v>
          </cell>
          <cell r="AE81">
            <v>28915.100779469623</v>
          </cell>
          <cell r="AF81">
            <v>21214.020491510353</v>
          </cell>
          <cell r="AG81">
            <v>10998.314741870865</v>
          </cell>
          <cell r="AH81">
            <v>27921.008165143641</v>
          </cell>
          <cell r="AI81">
            <v>3934.96</v>
          </cell>
          <cell r="AJ81" t="str">
            <v/>
          </cell>
          <cell r="AK81">
            <v>6490.3338880587526</v>
          </cell>
          <cell r="AL81">
            <v>3974.5847031413659</v>
          </cell>
          <cell r="AM81" t="str">
            <v/>
          </cell>
          <cell r="AN81">
            <v>1930.7398338745977</v>
          </cell>
          <cell r="AO81">
            <v>18195</v>
          </cell>
          <cell r="AP81" t="str">
            <v/>
          </cell>
          <cell r="AQ81">
            <v>241431</v>
          </cell>
          <cell r="AR81">
            <v>623</v>
          </cell>
          <cell r="AS81">
            <v>204242</v>
          </cell>
          <cell r="AT81">
            <v>71653</v>
          </cell>
          <cell r="AU81">
            <v>5140.454088098496</v>
          </cell>
          <cell r="AV81">
            <v>2776</v>
          </cell>
          <cell r="AW81">
            <v>9272</v>
          </cell>
          <cell r="AX81">
            <v>441.49291381040337</v>
          </cell>
          <cell r="AY81">
            <v>2806.0902105263149</v>
          </cell>
          <cell r="AZ81">
            <v>7303.9999999999991</v>
          </cell>
          <cell r="BC81">
            <v>2810982.7160944091</v>
          </cell>
        </row>
        <row r="82">
          <cell r="B82">
            <v>134230.28100000002</v>
          </cell>
          <cell r="C82">
            <v>95412.577569587345</v>
          </cell>
          <cell r="D82">
            <v>7520</v>
          </cell>
          <cell r="E82">
            <v>41075</v>
          </cell>
          <cell r="F82">
            <v>19571.534571428576</v>
          </cell>
          <cell r="G82">
            <v>30299.897000000001</v>
          </cell>
          <cell r="H82">
            <v>12405.210000000003</v>
          </cell>
          <cell r="I82">
            <v>6107.8839999999991</v>
          </cell>
          <cell r="J82">
            <v>202206.86400000006</v>
          </cell>
          <cell r="K82">
            <v>8208</v>
          </cell>
          <cell r="L82" t="str">
            <v/>
          </cell>
          <cell r="M82">
            <v>24281.215</v>
          </cell>
          <cell r="N82">
            <v>16609.540699291603</v>
          </cell>
          <cell r="O82">
            <v>25871.049944459432</v>
          </cell>
          <cell r="P82">
            <v>226864.17999999996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>
            <v>24797</v>
          </cell>
          <cell r="AB82">
            <v>5931.3059999999987</v>
          </cell>
          <cell r="AC82">
            <v>32576.628000000001</v>
          </cell>
          <cell r="AD82">
            <v>477544.50899999996</v>
          </cell>
          <cell r="AE82">
            <v>26150.713769005684</v>
          </cell>
          <cell r="AF82">
            <v>20984.710111053781</v>
          </cell>
          <cell r="AG82">
            <v>9291.522110011163</v>
          </cell>
          <cell r="AH82">
            <v>27984.403685263056</v>
          </cell>
          <cell r="AI82">
            <v>3278.7280670482414</v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>
            <v>215399.99999999997</v>
          </cell>
          <cell r="AT82">
            <v>69503.410000000018</v>
          </cell>
          <cell r="AU82">
            <v>5421.319654719563</v>
          </cell>
          <cell r="AV82">
            <v>2893</v>
          </cell>
          <cell r="AW82">
            <v>9103</v>
          </cell>
          <cell r="AX82">
            <v>452.41940949508052</v>
          </cell>
          <cell r="AY82">
            <v>2746.5503789473673</v>
          </cell>
          <cell r="AZ82" t="str">
            <v/>
          </cell>
          <cell r="BC82" t="str">
            <v/>
          </cell>
        </row>
        <row r="83">
          <cell r="B83">
            <v>131484.99</v>
          </cell>
          <cell r="C83">
            <v>106729.60828790889</v>
          </cell>
          <cell r="D83">
            <v>7352</v>
          </cell>
          <cell r="E83">
            <v>41746</v>
          </cell>
          <cell r="F83">
            <v>18154.424142857144</v>
          </cell>
          <cell r="G83">
            <v>29934.838</v>
          </cell>
          <cell r="H83">
            <v>11541.63</v>
          </cell>
          <cell r="I83">
            <v>5801.2120000000004</v>
          </cell>
          <cell r="J83">
            <v>192001.58799999999</v>
          </cell>
          <cell r="K83">
            <v>6288.9999999999991</v>
          </cell>
          <cell r="L83" t="str">
            <v/>
          </cell>
          <cell r="M83">
            <v>25104.73</v>
          </cell>
          <cell r="N83">
            <v>17298.742840212399</v>
          </cell>
          <cell r="O83">
            <v>25718.403866630404</v>
          </cell>
          <cell r="P83">
            <v>245058.23799999998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>
            <v>24341</v>
          </cell>
          <cell r="AB83">
            <v>5960.2110000000002</v>
          </cell>
          <cell r="AC83">
            <v>34671.587999999996</v>
          </cell>
          <cell r="AD83">
            <v>490996.467</v>
          </cell>
          <cell r="AE83">
            <v>26714.172057922999</v>
          </cell>
          <cell r="AF83">
            <v>22082.263790116504</v>
          </cell>
          <cell r="AG83">
            <v>8989.3417774030149</v>
          </cell>
          <cell r="AH83">
            <v>28047.776299088026</v>
          </cell>
          <cell r="AI83">
            <v>3108.1911781059389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210110</v>
          </cell>
          <cell r="AT83">
            <v>75952.179999999978</v>
          </cell>
          <cell r="AU83">
            <v>6383.9682369357051</v>
          </cell>
          <cell r="AV83">
            <v>3007</v>
          </cell>
          <cell r="AW83">
            <v>8532</v>
          </cell>
          <cell r="AX83">
            <v>469.41761391642189</v>
          </cell>
          <cell r="AY83">
            <v>2872.2455789473674</v>
          </cell>
          <cell r="AZ83" t="str">
            <v/>
          </cell>
          <cell r="BC83" t="str">
            <v/>
          </cell>
        </row>
        <row r="84">
          <cell r="B84">
            <v>138131.48399999997</v>
          </cell>
          <cell r="C84">
            <v>119746.27680403287</v>
          </cell>
          <cell r="D84">
            <v>7396.9999999999991</v>
          </cell>
          <cell r="E84">
            <v>43687</v>
          </cell>
          <cell r="F84">
            <v>17933.314714285716</v>
          </cell>
          <cell r="G84">
            <v>31672.333999999999</v>
          </cell>
          <cell r="H84">
            <v>12031.77</v>
          </cell>
          <cell r="I84">
            <v>5877.88</v>
          </cell>
          <cell r="J84">
            <v>193900.24400000004</v>
          </cell>
          <cell r="K84">
            <v>5385</v>
          </cell>
          <cell r="L84" t="str">
            <v/>
          </cell>
          <cell r="M84">
            <v>25778.514999999999</v>
          </cell>
          <cell r="N84">
            <v>18383.510687882888</v>
          </cell>
          <cell r="O84">
            <v>27407.648987328328</v>
          </cell>
          <cell r="P84">
            <v>250449.07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>
            <v>24172</v>
          </cell>
          <cell r="AB84">
            <v>5913.9629999999997</v>
          </cell>
          <cell r="AC84">
            <v>38163.187999999995</v>
          </cell>
          <cell r="AD84">
            <v>558773.64</v>
          </cell>
          <cell r="AE84">
            <v>25897.632154073915</v>
          </cell>
          <cell r="AF84">
            <v>22891.446219848396</v>
          </cell>
          <cell r="AG84">
            <v>11014.641254058757</v>
          </cell>
          <cell r="AH84">
            <v>28111.12047556019</v>
          </cell>
          <cell r="AI84">
            <v>3214.4474630969266</v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216245</v>
          </cell>
          <cell r="AT84">
            <v>87703.272000000012</v>
          </cell>
          <cell r="AU84">
            <v>6301.8862522571817</v>
          </cell>
          <cell r="AV84">
            <v>3258</v>
          </cell>
          <cell r="AW84">
            <v>9966</v>
          </cell>
          <cell r="AX84">
            <v>431.10518689017505</v>
          </cell>
          <cell r="AY84">
            <v>3117.0204421052626</v>
          </cell>
          <cell r="AZ84" t="str">
            <v/>
          </cell>
          <cell r="BC84" t="str">
            <v/>
          </cell>
        </row>
        <row r="85">
          <cell r="B85">
            <v>117036.09</v>
          </cell>
          <cell r="C85">
            <v>125383.1803471848</v>
          </cell>
          <cell r="D85">
            <v>7281.0000000000009</v>
          </cell>
          <cell r="E85">
            <v>43150</v>
          </cell>
          <cell r="F85">
            <v>17548.048285714289</v>
          </cell>
          <cell r="G85">
            <v>27199.206000000002</v>
          </cell>
          <cell r="H85">
            <v>11319.9</v>
          </cell>
          <cell r="I85">
            <v>4938.6969999999992</v>
          </cell>
          <cell r="J85">
            <v>194137.57599999997</v>
          </cell>
          <cell r="K85">
            <v>4733</v>
          </cell>
          <cell r="L85" t="str">
            <v/>
          </cell>
          <cell r="M85">
            <v>24131.485000000001</v>
          </cell>
          <cell r="N85">
            <v>17397.826159824304</v>
          </cell>
          <cell r="O85">
            <v>26518.731489193575</v>
          </cell>
          <cell r="P85">
            <v>252695.24999999997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>
            <v>23716</v>
          </cell>
          <cell r="AB85">
            <v>5769.4380000000001</v>
          </cell>
          <cell r="AC85">
            <v>39734.407999999996</v>
          </cell>
          <cell r="AD85">
            <v>544804.299</v>
          </cell>
          <cell r="AE85">
            <v>23779.704488649684</v>
          </cell>
          <cell r="AF85">
            <v>24650.185754146562</v>
          </cell>
          <cell r="AG85">
            <v>11245.281441419229</v>
          </cell>
          <cell r="AH85">
            <v>28175.489028963519</v>
          </cell>
          <cell r="AI85">
            <v>3547.100824852942</v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212341</v>
          </cell>
          <cell r="AT85">
            <v>90641.044999999998</v>
          </cell>
          <cell r="AU85">
            <v>7033.365163337894</v>
          </cell>
          <cell r="AV85">
            <v>3449.0000000000005</v>
          </cell>
          <cell r="AW85">
            <v>11624.000000000002</v>
          </cell>
          <cell r="AX85">
            <v>516.58796159987958</v>
          </cell>
          <cell r="AY85">
            <v>3541.5173894736836</v>
          </cell>
          <cell r="AZ85" t="str">
            <v/>
          </cell>
          <cell r="BC85" t="str">
            <v/>
          </cell>
        </row>
        <row r="86">
          <cell r="B86">
            <v>92328.47099999999</v>
          </cell>
          <cell r="C86">
            <v>127249.26610080844</v>
          </cell>
          <cell r="D86">
            <v>6913</v>
          </cell>
          <cell r="E86">
            <v>42843.999999999993</v>
          </cell>
          <cell r="F86">
            <v>17186.232857142859</v>
          </cell>
          <cell r="G86">
            <v>21917.403000000002</v>
          </cell>
          <cell r="H86">
            <v>10946.459999999997</v>
          </cell>
          <cell r="I86">
            <v>4280.63</v>
          </cell>
          <cell r="J86">
            <v>194612.23999999996</v>
          </cell>
          <cell r="K86">
            <v>8037</v>
          </cell>
          <cell r="L86" t="str">
            <v/>
          </cell>
          <cell r="M86">
            <v>22634.185000000001</v>
          </cell>
          <cell r="N86">
            <v>16156.497508036615</v>
          </cell>
          <cell r="O86">
            <v>24122.659335014225</v>
          </cell>
          <cell r="P86">
            <v>254267.57599999997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>
            <v>23155</v>
          </cell>
          <cell r="AB86">
            <v>5676.9420000000009</v>
          </cell>
          <cell r="AC86">
            <v>37185.54</v>
          </cell>
          <cell r="AD86">
            <v>593955.68400000001</v>
          </cell>
          <cell r="AE86">
            <v>28159.527882774029</v>
          </cell>
          <cell r="AF86">
            <v>24323.320052589726</v>
          </cell>
          <cell r="AG86">
            <v>11380.198329385561</v>
          </cell>
          <cell r="AH86">
            <v>28239.80896045229</v>
          </cell>
          <cell r="AI86">
            <v>3759.0895810638299</v>
          </cell>
          <cell r="AJ86" t="str">
            <v/>
          </cell>
          <cell r="AK86" t="str">
            <v/>
          </cell>
          <cell r="AL86" t="str">
            <v/>
          </cell>
          <cell r="AM86">
            <v>7694.4830781647233</v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>
            <v>185201.99999999997</v>
          </cell>
          <cell r="AT86">
            <v>91572.534</v>
          </cell>
          <cell r="AU86">
            <v>7643.6754303693588</v>
          </cell>
          <cell r="AV86">
            <v>3300</v>
          </cell>
          <cell r="AW86">
            <v>13272</v>
          </cell>
          <cell r="AX86">
            <v>493.75617028635622</v>
          </cell>
          <cell r="AY86">
            <v>3403.6937052631574</v>
          </cell>
          <cell r="AZ86" t="str">
            <v/>
          </cell>
          <cell r="BC86" t="str">
            <v/>
          </cell>
        </row>
        <row r="87">
          <cell r="B87">
            <v>108800.21699999999</v>
          </cell>
          <cell r="C87">
            <v>105979.71285878473</v>
          </cell>
          <cell r="D87">
            <v>7064</v>
          </cell>
          <cell r="E87">
            <v>43112</v>
          </cell>
          <cell r="F87">
            <v>14502.768428571429</v>
          </cell>
          <cell r="G87">
            <v>25854.494999999999</v>
          </cell>
          <cell r="H87">
            <v>12358.530000000002</v>
          </cell>
          <cell r="I87">
            <v>5168.701</v>
          </cell>
          <cell r="J87">
            <v>156590.99999999997</v>
          </cell>
          <cell r="K87">
            <v>7212.0000000000009</v>
          </cell>
          <cell r="L87" t="str">
            <v/>
          </cell>
          <cell r="M87">
            <v>28049.42</v>
          </cell>
          <cell r="N87">
            <v>16467.741428647747</v>
          </cell>
          <cell r="O87">
            <v>23894.007454460741</v>
          </cell>
          <cell r="P87">
            <v>226639.56200000003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>
            <v>24488</v>
          </cell>
          <cell r="AB87">
            <v>6312.8520000000008</v>
          </cell>
          <cell r="AC87">
            <v>34357.344000000005</v>
          </cell>
          <cell r="AD87">
            <v>599129.51399999997</v>
          </cell>
          <cell r="AE87">
            <v>29172.024260692277</v>
          </cell>
          <cell r="AF87">
            <v>27731.435449352764</v>
          </cell>
          <cell r="AG87">
            <v>9755.0882325828115</v>
          </cell>
          <cell r="AH87">
            <v>28304.075014044949</v>
          </cell>
          <cell r="AI87">
            <v>4245.090102908277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>
            <v>210730</v>
          </cell>
          <cell r="AT87">
            <v>100959.07700000002</v>
          </cell>
          <cell r="AU87">
            <v>8210.9903720930233</v>
          </cell>
          <cell r="AV87">
            <v>4020</v>
          </cell>
          <cell r="AW87">
            <v>12757</v>
          </cell>
          <cell r="AX87">
            <v>512.59401127790954</v>
          </cell>
          <cell r="AY87">
            <v>3539.3122105263146</v>
          </cell>
          <cell r="AZ87" t="str">
            <v/>
          </cell>
          <cell r="BC87" t="str">
            <v/>
          </cell>
        </row>
        <row r="88">
          <cell r="B88">
            <v>125849.91899999997</v>
          </cell>
          <cell r="C88">
            <v>96757.325267532258</v>
          </cell>
          <cell r="D88">
            <v>7410.9999999999991</v>
          </cell>
          <cell r="E88">
            <v>46226</v>
          </cell>
          <cell r="F88">
            <v>15571.464000000002</v>
          </cell>
          <cell r="G88">
            <v>29920.974999999995</v>
          </cell>
          <cell r="H88">
            <v>12942.030000000002</v>
          </cell>
          <cell r="I88">
            <v>5782.045000000001</v>
          </cell>
          <cell r="J88">
            <v>170234.99999999997</v>
          </cell>
          <cell r="K88">
            <v>8166.0000000000009</v>
          </cell>
          <cell r="L88" t="str">
            <v/>
          </cell>
          <cell r="M88">
            <v>28897.889999999996</v>
          </cell>
          <cell r="N88">
            <v>17652.486295042701</v>
          </cell>
          <cell r="O88">
            <v>25464.002691017642</v>
          </cell>
          <cell r="P88">
            <v>212937.86399999997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>
            <v>13585.499631721088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>
            <v>25534</v>
          </cell>
          <cell r="AB88">
            <v>7000.7910000000011</v>
          </cell>
          <cell r="AC88">
            <v>33973.267999999996</v>
          </cell>
          <cell r="AD88">
            <v>593438.30099999998</v>
          </cell>
          <cell r="AE88">
            <v>31161.945401967641</v>
          </cell>
          <cell r="AF88">
            <v>30685.994231499051</v>
          </cell>
          <cell r="AG88">
            <v>11007.493790398888</v>
          </cell>
          <cell r="AH88">
            <v>28368.282002750686</v>
          </cell>
          <cell r="AI88">
            <v>3702.2629970678336</v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194051.00000000003</v>
          </cell>
          <cell r="AT88">
            <v>94653.612999999983</v>
          </cell>
          <cell r="AU88">
            <v>7196.9707518467858</v>
          </cell>
          <cell r="AV88">
            <v>3935.9999999999995</v>
          </cell>
          <cell r="AW88">
            <v>13826</v>
          </cell>
          <cell r="AX88">
            <v>570.92798542237199</v>
          </cell>
          <cell r="AY88">
            <v>3530.4914947368411</v>
          </cell>
          <cell r="AZ88" t="str">
            <v/>
          </cell>
          <cell r="BC88" t="str">
            <v/>
          </cell>
        </row>
        <row r="89">
          <cell r="B89">
            <v>120648.315</v>
          </cell>
          <cell r="C89">
            <v>95286.628516026773</v>
          </cell>
          <cell r="D89">
            <v>7831</v>
          </cell>
          <cell r="E89">
            <v>47370</v>
          </cell>
          <cell r="F89">
            <v>17236.485000000001</v>
          </cell>
          <cell r="G89">
            <v>30438.526999999998</v>
          </cell>
          <cell r="H89">
            <v>12568.59</v>
          </cell>
          <cell r="I89">
            <v>5973.7150000000001</v>
          </cell>
          <cell r="J89">
            <v>189511</v>
          </cell>
          <cell r="K89">
            <v>11196</v>
          </cell>
          <cell r="L89">
            <v>7841</v>
          </cell>
          <cell r="M89">
            <v>30669.695000000003</v>
          </cell>
          <cell r="N89">
            <v>16894.883694090197</v>
          </cell>
          <cell r="O89">
            <v>21484.721976419492</v>
          </cell>
          <cell r="P89">
            <v>195642.27799999996</v>
          </cell>
          <cell r="Q89" t="str">
            <v/>
          </cell>
          <cell r="R89">
            <v>5148.7932705888779</v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>
            <v>26818</v>
          </cell>
          <cell r="AB89">
            <v>6538.3109999999997</v>
          </cell>
          <cell r="AC89">
            <v>30307.087999999996</v>
          </cell>
          <cell r="AD89">
            <v>579986.34299999999</v>
          </cell>
          <cell r="AE89">
            <v>32093.192858401006</v>
          </cell>
          <cell r="AF89">
            <v>31153.218448756106</v>
          </cell>
          <cell r="AG89">
            <v>9555.4654650092143</v>
          </cell>
          <cell r="AH89">
            <v>28422.880523021147</v>
          </cell>
          <cell r="AI89">
            <v>3894.6919685306702</v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208785</v>
          </cell>
          <cell r="AT89">
            <v>105043.298</v>
          </cell>
          <cell r="AU89">
            <v>7855.8601526675802</v>
          </cell>
          <cell r="AV89">
            <v>3889</v>
          </cell>
          <cell r="AW89">
            <v>13505</v>
          </cell>
          <cell r="AX89">
            <v>663.16276251684928</v>
          </cell>
          <cell r="AY89">
            <v>3705.8032210526299</v>
          </cell>
          <cell r="AZ89" t="str">
            <v/>
          </cell>
          <cell r="BC89" t="str">
            <v/>
          </cell>
        </row>
        <row r="90">
          <cell r="B90">
            <v>142321.66500000001</v>
          </cell>
          <cell r="C90">
            <v>100210.14219676677</v>
          </cell>
          <cell r="D90">
            <v>8788.0000000000018</v>
          </cell>
          <cell r="E90">
            <v>49390</v>
          </cell>
          <cell r="F90">
            <v>18784.251</v>
          </cell>
          <cell r="G90">
            <v>33414.451000000001</v>
          </cell>
          <cell r="H90">
            <v>13840.620000000004</v>
          </cell>
          <cell r="I90">
            <v>6606.2260000000015</v>
          </cell>
          <cell r="J90">
            <v>206188</v>
          </cell>
          <cell r="K90">
            <v>11565</v>
          </cell>
          <cell r="L90">
            <v>7800.0000000000009</v>
          </cell>
          <cell r="M90">
            <v>32341.68</v>
          </cell>
          <cell r="N90">
            <v>18233.283604041309</v>
          </cell>
          <cell r="O90">
            <v>25129.550564564615</v>
          </cell>
          <cell r="P90">
            <v>205750.08799999999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>
            <v>28224.999999999996</v>
          </cell>
          <cell r="AB90">
            <v>6312.8520000000017</v>
          </cell>
          <cell r="AC90">
            <v>34741.419999999991</v>
          </cell>
          <cell r="AD90">
            <v>612064.08900000004</v>
          </cell>
          <cell r="AE90">
            <v>34638.131361804488</v>
          </cell>
          <cell r="AF90">
            <v>33120.230018472634</v>
          </cell>
          <cell r="AG90">
            <v>9918.3120981162065</v>
          </cell>
          <cell r="AH90">
            <v>29107.946377941309</v>
          </cell>
          <cell r="AI90">
            <v>4455.7566593719466</v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217594.00000000003</v>
          </cell>
          <cell r="AT90">
            <v>104756.686</v>
          </cell>
          <cell r="AU90">
            <v>7300.8295896032841</v>
          </cell>
          <cell r="AV90">
            <v>4259</v>
          </cell>
          <cell r="AW90">
            <v>15124</v>
          </cell>
          <cell r="AX90">
            <v>707.57862004872925</v>
          </cell>
          <cell r="AY90">
            <v>4166.6856210526294</v>
          </cell>
          <cell r="AZ90" t="str">
            <v/>
          </cell>
          <cell r="BC90" t="str">
            <v/>
          </cell>
        </row>
        <row r="91">
          <cell r="B91">
            <v>149690.60399999999</v>
          </cell>
          <cell r="C91">
            <v>106265.86831548298</v>
          </cell>
          <cell r="D91">
            <v>9169</v>
          </cell>
          <cell r="E91">
            <v>50028</v>
          </cell>
          <cell r="F91">
            <v>18596.643000000004</v>
          </cell>
          <cell r="G91">
            <v>34611.29</v>
          </cell>
          <cell r="H91">
            <v>15299.369999999999</v>
          </cell>
          <cell r="I91">
            <v>7091.7900000000009</v>
          </cell>
          <cell r="J91">
            <v>171318</v>
          </cell>
          <cell r="K91">
            <v>11947</v>
          </cell>
          <cell r="L91">
            <v>7760</v>
          </cell>
          <cell r="M91">
            <v>33140.240000000005</v>
          </cell>
          <cell r="N91">
            <v>18898.581556006393</v>
          </cell>
          <cell r="O91">
            <v>26059.181327412123</v>
          </cell>
          <cell r="P91">
            <v>212264.01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>
            <v>29578.999999999996</v>
          </cell>
          <cell r="AB91">
            <v>6821.579999999999</v>
          </cell>
          <cell r="AC91">
            <v>36801.464000000007</v>
          </cell>
          <cell r="AD91">
            <v>692775.83700000006</v>
          </cell>
          <cell r="AE91">
            <v>38267.571654373569</v>
          </cell>
          <cell r="AF91">
            <v>34832.613950190651</v>
          </cell>
          <cell r="AG91">
            <v>11959.633069256599</v>
          </cell>
          <cell r="AH91">
            <v>30116.420554017965</v>
          </cell>
          <cell r="AI91">
            <v>4691.8551361638229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>
            <v>9882</v>
          </cell>
          <cell r="AP91" t="str">
            <v/>
          </cell>
          <cell r="AQ91" t="str">
            <v/>
          </cell>
          <cell r="AR91" t="str">
            <v/>
          </cell>
          <cell r="AS91">
            <v>210511</v>
          </cell>
          <cell r="AT91">
            <v>104828.33900000001</v>
          </cell>
          <cell r="AU91">
            <v>7909.4647140902889</v>
          </cell>
          <cell r="AV91">
            <v>4194</v>
          </cell>
          <cell r="AW91">
            <v>14195.999999999998</v>
          </cell>
          <cell r="AX91">
            <v>753.10619592121577</v>
          </cell>
          <cell r="AY91">
            <v>4308.9196631578934</v>
          </cell>
          <cell r="AZ91" t="str">
            <v/>
          </cell>
          <cell r="BC91" t="str">
            <v/>
          </cell>
        </row>
        <row r="92">
          <cell r="B92">
            <v>168474.17399999997</v>
          </cell>
          <cell r="C92">
            <v>107312.22189499343</v>
          </cell>
          <cell r="D92">
            <v>8828</v>
          </cell>
          <cell r="E92">
            <v>51442.999999999993</v>
          </cell>
          <cell r="F92">
            <v>20754.134999999998</v>
          </cell>
          <cell r="G92">
            <v>35743.43499999999</v>
          </cell>
          <cell r="H92">
            <v>15346.05</v>
          </cell>
          <cell r="I92">
            <v>7277.0709999999999</v>
          </cell>
          <cell r="J92">
            <v>200557</v>
          </cell>
          <cell r="K92">
            <v>12341</v>
          </cell>
          <cell r="L92">
            <v>7719.9999999999991</v>
          </cell>
          <cell r="M92">
            <v>35560.875</v>
          </cell>
          <cell r="N92">
            <v>20269.689027563971</v>
          </cell>
          <cell r="O92">
            <v>28154.031255786533</v>
          </cell>
          <cell r="P92">
            <v>221024.11199999999</v>
          </cell>
          <cell r="Q92" t="str">
            <v/>
          </cell>
          <cell r="R92">
            <v>5618.0779687951863</v>
          </cell>
          <cell r="S92" t="str">
            <v/>
          </cell>
          <cell r="T92" t="str">
            <v/>
          </cell>
          <cell r="U92">
            <v>15740.100662902038</v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>
            <v>31524</v>
          </cell>
          <cell r="AB92">
            <v>6942.9809999999989</v>
          </cell>
          <cell r="AC92">
            <v>37360.120000000003</v>
          </cell>
          <cell r="AD92">
            <v>713988.54</v>
          </cell>
          <cell r="AE92">
            <v>41025.599143094158</v>
          </cell>
          <cell r="AF92">
            <v>34621.139068374228</v>
          </cell>
          <cell r="AG92">
            <v>12871.764856281283</v>
          </cell>
          <cell r="AH92">
            <v>29642.344633566736</v>
          </cell>
          <cell r="AI92">
            <v>5141.26246728972</v>
          </cell>
          <cell r="AJ92" t="str">
            <v/>
          </cell>
          <cell r="AK92" t="str">
            <v/>
          </cell>
          <cell r="AL92" t="str">
            <v/>
          </cell>
          <cell r="AM92">
            <v>9477.0980416625862</v>
          </cell>
          <cell r="AN92" t="str">
            <v/>
          </cell>
          <cell r="AO92">
            <v>11819</v>
          </cell>
          <cell r="AP92" t="str">
            <v/>
          </cell>
          <cell r="AQ92" t="str">
            <v/>
          </cell>
          <cell r="AR92" t="str">
            <v/>
          </cell>
          <cell r="AS92">
            <v>220763</v>
          </cell>
          <cell r="AT92">
            <v>107766.11199999999</v>
          </cell>
          <cell r="AU92">
            <v>8051.8518303693572</v>
          </cell>
          <cell r="AV92">
            <v>4095</v>
          </cell>
          <cell r="AW92">
            <v>15494.999999999998</v>
          </cell>
          <cell r="AX92">
            <v>768.94861397852185</v>
          </cell>
          <cell r="AY92">
            <v>4690.4156210526298</v>
          </cell>
          <cell r="AZ92" t="str">
            <v/>
          </cell>
          <cell r="BC92" t="str">
            <v/>
          </cell>
        </row>
        <row r="93">
          <cell r="B93">
            <v>169196.61899999998</v>
          </cell>
          <cell r="C93">
            <v>114396.55083036957</v>
          </cell>
          <cell r="D93">
            <v>9223</v>
          </cell>
          <cell r="E93">
            <v>54626.999999999993</v>
          </cell>
          <cell r="F93">
            <v>22161.195</v>
          </cell>
          <cell r="G93">
            <v>36293.334000000003</v>
          </cell>
          <cell r="H93">
            <v>14995.95</v>
          </cell>
          <cell r="I93">
            <v>7692.3560000000007</v>
          </cell>
          <cell r="J93">
            <v>223082</v>
          </cell>
          <cell r="K93">
            <v>12748</v>
          </cell>
          <cell r="L93">
            <v>7680.0000000000009</v>
          </cell>
          <cell r="M93">
            <v>37058.175000000003</v>
          </cell>
          <cell r="N93">
            <v>20812.693500701887</v>
          </cell>
          <cell r="O93">
            <v>28781.774447330976</v>
          </cell>
          <cell r="P93">
            <v>231805.77600000001</v>
          </cell>
          <cell r="Q93" t="str">
            <v/>
          </cell>
          <cell r="R93">
            <v>6835.6144829462564</v>
          </cell>
          <cell r="S93" t="str">
            <v/>
          </cell>
          <cell r="T93" t="str">
            <v/>
          </cell>
          <cell r="U93">
            <v>18914.436533267861</v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>
            <v>33002</v>
          </cell>
          <cell r="AB93">
            <v>7312.9650000000001</v>
          </cell>
          <cell r="AC93">
            <v>41445.292000000001</v>
          </cell>
          <cell r="AD93">
            <v>730544.79599999997</v>
          </cell>
          <cell r="AE93">
            <v>40859.009691277373</v>
          </cell>
          <cell r="AF93">
            <v>34571.864415074655</v>
          </cell>
          <cell r="AG93">
            <v>13439.144986795365</v>
          </cell>
          <cell r="AH93">
            <v>31489.769787889396</v>
          </cell>
          <cell r="AI93">
            <v>4938.8066309647966</v>
          </cell>
          <cell r="AJ93" t="str">
            <v/>
          </cell>
          <cell r="AK93" t="str">
            <v/>
          </cell>
          <cell r="AL93" t="str">
            <v/>
          </cell>
          <cell r="AM93">
            <v>10314.716400975836</v>
          </cell>
          <cell r="AN93" t="str">
            <v/>
          </cell>
          <cell r="AO93">
            <v>13159</v>
          </cell>
          <cell r="AP93" t="str">
            <v/>
          </cell>
          <cell r="AQ93" t="str">
            <v/>
          </cell>
          <cell r="AR93" t="str">
            <v/>
          </cell>
          <cell r="AS93">
            <v>223375</v>
          </cell>
          <cell r="AT93">
            <v>112208.59799999998</v>
          </cell>
          <cell r="AU93">
            <v>8128.3500065663475</v>
          </cell>
          <cell r="AV93">
            <v>4743</v>
          </cell>
          <cell r="AW93">
            <v>15617</v>
          </cell>
          <cell r="AX93">
            <v>938.40703268401057</v>
          </cell>
          <cell r="AY93">
            <v>4975.986294736841</v>
          </cell>
          <cell r="AZ93" t="str">
            <v/>
          </cell>
          <cell r="BC93" t="str">
            <v/>
          </cell>
        </row>
        <row r="94">
          <cell r="B94">
            <v>173675.77800000002</v>
          </cell>
          <cell r="C94">
            <v>115594.8225085475</v>
          </cell>
          <cell r="D94">
            <v>9163</v>
          </cell>
          <cell r="E94">
            <v>54424</v>
          </cell>
          <cell r="F94">
            <v>22536.411</v>
          </cell>
          <cell r="G94">
            <v>37522.519999999997</v>
          </cell>
          <cell r="H94">
            <v>15871.2</v>
          </cell>
          <cell r="I94">
            <v>7986.2500000000009</v>
          </cell>
          <cell r="J94">
            <v>229363</v>
          </cell>
          <cell r="K94">
            <v>13169</v>
          </cell>
          <cell r="L94">
            <v>7640</v>
          </cell>
          <cell r="M94">
            <v>40027.82</v>
          </cell>
          <cell r="N94">
            <v>21894.775880900354</v>
          </cell>
          <cell r="O94">
            <v>29479.161874743386</v>
          </cell>
          <cell r="P94">
            <v>223270.29200000002</v>
          </cell>
          <cell r="Q94" t="str">
            <v/>
          </cell>
          <cell r="R94">
            <v>7078.2183242050769</v>
          </cell>
          <cell r="S94" t="str">
            <v/>
          </cell>
          <cell r="T94" t="str">
            <v/>
          </cell>
          <cell r="U94">
            <v>18124.964399705375</v>
          </cell>
          <cell r="V94" t="str">
            <v/>
          </cell>
          <cell r="W94">
            <v>16849.687319884724</v>
          </cell>
          <cell r="X94" t="str">
            <v/>
          </cell>
          <cell r="Y94" t="str">
            <v/>
          </cell>
          <cell r="Z94" t="str">
            <v/>
          </cell>
          <cell r="AA94">
            <v>33792.000000000007</v>
          </cell>
          <cell r="AB94">
            <v>6925.637999999999</v>
          </cell>
          <cell r="AC94">
            <v>43679.915999999997</v>
          </cell>
          <cell r="AD94">
            <v>778144.03200000012</v>
          </cell>
          <cell r="AE94">
            <v>42779.300458054764</v>
          </cell>
          <cell r="AF94">
            <v>35121.314123121912</v>
          </cell>
          <cell r="AG94">
            <v>12322.260214514019</v>
          </cell>
          <cell r="AH94">
            <v>33391.498614355289</v>
          </cell>
          <cell r="AI94">
            <v>5389.2728661234878</v>
          </cell>
          <cell r="AJ94" t="str">
            <v/>
          </cell>
          <cell r="AK94" t="str">
            <v/>
          </cell>
          <cell r="AL94" t="str">
            <v/>
          </cell>
          <cell r="AM94">
            <v>10806.09195759439</v>
          </cell>
          <cell r="AN94" t="str">
            <v/>
          </cell>
          <cell r="AO94">
            <v>15275</v>
          </cell>
          <cell r="AP94" t="str">
            <v/>
          </cell>
          <cell r="AQ94" t="str">
            <v/>
          </cell>
          <cell r="AR94" t="str">
            <v/>
          </cell>
          <cell r="AS94">
            <v>230409.99999999997</v>
          </cell>
          <cell r="AT94">
            <v>113211.74</v>
          </cell>
          <cell r="AU94">
            <v>8474.5461324213411</v>
          </cell>
          <cell r="AV94">
            <v>5316</v>
          </cell>
          <cell r="AW94">
            <v>16399</v>
          </cell>
          <cell r="AX94">
            <v>937.31181567986607</v>
          </cell>
          <cell r="AY94">
            <v>5076.3219368421032</v>
          </cell>
          <cell r="AZ94" t="str">
            <v/>
          </cell>
          <cell r="BC94" t="str">
            <v/>
          </cell>
        </row>
        <row r="95">
          <cell r="B95">
            <v>170063.55300000004</v>
          </cell>
          <cell r="C95">
            <v>113094.29964913287</v>
          </cell>
          <cell r="D95">
            <v>10772</v>
          </cell>
          <cell r="E95">
            <v>59140</v>
          </cell>
          <cell r="F95">
            <v>23216.490000000005</v>
          </cell>
          <cell r="G95">
            <v>38913.440999999992</v>
          </cell>
          <cell r="H95">
            <v>16186.290000000003</v>
          </cell>
          <cell r="I95">
            <v>8612.3719999999994</v>
          </cell>
          <cell r="J95">
            <v>252321</v>
          </cell>
          <cell r="K95">
            <v>13603</v>
          </cell>
          <cell r="L95">
            <v>7845</v>
          </cell>
          <cell r="M95">
            <v>41699.805</v>
          </cell>
          <cell r="N95">
            <v>22670.212700834043</v>
          </cell>
          <cell r="O95">
            <v>31497.726805294871</v>
          </cell>
          <cell r="P95">
            <v>241239.73199999999</v>
          </cell>
          <cell r="Q95" t="str">
            <v/>
          </cell>
          <cell r="R95">
            <v>6852.5142238798326</v>
          </cell>
          <cell r="S95" t="str">
            <v/>
          </cell>
          <cell r="T95" t="str">
            <v/>
          </cell>
          <cell r="U95">
            <v>18914.436533267861</v>
          </cell>
          <cell r="V95" t="str">
            <v/>
          </cell>
          <cell r="W95">
            <v>16849.687319884728</v>
          </cell>
          <cell r="X95" t="str">
            <v/>
          </cell>
          <cell r="Y95" t="str">
            <v/>
          </cell>
          <cell r="Z95" t="str">
            <v/>
          </cell>
          <cell r="AA95">
            <v>34305</v>
          </cell>
          <cell r="AB95">
            <v>6729.0839999999989</v>
          </cell>
          <cell r="AC95">
            <v>48009.5</v>
          </cell>
          <cell r="AD95">
            <v>785904.777</v>
          </cell>
          <cell r="AE95">
            <v>45731.725930929424</v>
          </cell>
          <cell r="AF95">
            <v>37467.723326874409</v>
          </cell>
          <cell r="AG95">
            <v>12097.381378191696</v>
          </cell>
          <cell r="AH95">
            <v>31946.166539128233</v>
          </cell>
          <cell r="AI95">
            <v>6165.7751958333329</v>
          </cell>
          <cell r="AJ95" t="str">
            <v/>
          </cell>
          <cell r="AK95" t="str">
            <v/>
          </cell>
          <cell r="AL95" t="str">
            <v/>
          </cell>
          <cell r="AM95">
            <v>11247.309255349608</v>
          </cell>
          <cell r="AN95" t="str">
            <v/>
          </cell>
          <cell r="AO95">
            <v>13886.000000000002</v>
          </cell>
          <cell r="AP95" t="str">
            <v/>
          </cell>
          <cell r="AQ95" t="str">
            <v/>
          </cell>
          <cell r="AR95" t="str">
            <v/>
          </cell>
          <cell r="AS95">
            <v>230426</v>
          </cell>
          <cell r="AT95">
            <v>114859.75900000001</v>
          </cell>
          <cell r="AU95">
            <v>8885.5144366621062</v>
          </cell>
          <cell r="AV95">
            <v>5165</v>
          </cell>
          <cell r="AW95">
            <v>16808</v>
          </cell>
          <cell r="AX95">
            <v>933.22251353134459</v>
          </cell>
          <cell r="AY95">
            <v>5093.963368421053</v>
          </cell>
          <cell r="AZ95" t="str">
            <v/>
          </cell>
          <cell r="BC95" t="str">
            <v/>
          </cell>
        </row>
        <row r="96">
          <cell r="B96">
            <v>181911.65100000004</v>
          </cell>
          <cell r="C96">
            <v>121182.35887747174</v>
          </cell>
          <cell r="D96">
            <v>9732</v>
          </cell>
          <cell r="E96">
            <v>59371</v>
          </cell>
          <cell r="F96">
            <v>24295.236000000001</v>
          </cell>
          <cell r="G96">
            <v>40951.302000000003</v>
          </cell>
          <cell r="H96">
            <v>16734.78</v>
          </cell>
          <cell r="I96">
            <v>9193.7710000000006</v>
          </cell>
          <cell r="J96">
            <v>263367</v>
          </cell>
          <cell r="K96">
            <v>13864</v>
          </cell>
          <cell r="L96">
            <v>8057.9999999999991</v>
          </cell>
          <cell r="M96">
            <v>43920.800000000003</v>
          </cell>
          <cell r="N96">
            <v>23379.918033391878</v>
          </cell>
          <cell r="O96">
            <v>33313.607376816384</v>
          </cell>
          <cell r="P96">
            <v>244159.76600000003</v>
          </cell>
          <cell r="Q96" t="str">
            <v/>
          </cell>
          <cell r="R96">
            <v>7122.0605878370498</v>
          </cell>
          <cell r="S96" t="str">
            <v/>
          </cell>
          <cell r="T96" t="str">
            <v/>
          </cell>
          <cell r="U96">
            <v>20575.617480972254</v>
          </cell>
          <cell r="V96" t="str">
            <v/>
          </cell>
          <cell r="W96">
            <v>16849.687319884728</v>
          </cell>
          <cell r="X96" t="str">
            <v/>
          </cell>
          <cell r="Y96" t="str">
            <v/>
          </cell>
          <cell r="Z96" t="str">
            <v/>
          </cell>
          <cell r="AA96">
            <v>34368</v>
          </cell>
          <cell r="AB96">
            <v>7474.8330000000014</v>
          </cell>
          <cell r="AC96">
            <v>52269.251999999993</v>
          </cell>
          <cell r="AD96">
            <v>794700.28799999994</v>
          </cell>
          <cell r="AE96">
            <v>48520.525267374083</v>
          </cell>
          <cell r="AF96">
            <v>41558.819618434856</v>
          </cell>
          <cell r="AG96">
            <v>14812.048403821931</v>
          </cell>
          <cell r="AH96">
            <v>32148.438204023711</v>
          </cell>
          <cell r="AI96">
            <v>6492.6193685905228</v>
          </cell>
          <cell r="AJ96" t="str">
            <v/>
          </cell>
          <cell r="AK96" t="str">
            <v/>
          </cell>
          <cell r="AL96" t="str">
            <v/>
          </cell>
          <cell r="AM96">
            <v>12357.761151237633</v>
          </cell>
          <cell r="AN96" t="str">
            <v/>
          </cell>
          <cell r="AO96">
            <v>15387.999999999998</v>
          </cell>
          <cell r="AP96" t="str">
            <v/>
          </cell>
          <cell r="AQ96" t="str">
            <v/>
          </cell>
          <cell r="AR96" t="str">
            <v/>
          </cell>
          <cell r="AS96">
            <v>232745</v>
          </cell>
          <cell r="AT96">
            <v>124246.302</v>
          </cell>
          <cell r="AU96">
            <v>8992.7235595075254</v>
          </cell>
          <cell r="AV96">
            <v>5865</v>
          </cell>
          <cell r="AW96">
            <v>17458</v>
          </cell>
          <cell r="AX96">
            <v>1206.3320670237322</v>
          </cell>
          <cell r="AY96">
            <v>5250.5310736842102</v>
          </cell>
          <cell r="AZ96" t="str">
            <v/>
          </cell>
          <cell r="BC96" t="str">
            <v/>
          </cell>
        </row>
        <row r="97">
          <cell r="B97">
            <v>194193.21599999996</v>
          </cell>
          <cell r="C97">
            <v>125180.46130958312</v>
          </cell>
          <cell r="D97">
            <v>10788.999999999998</v>
          </cell>
          <cell r="E97">
            <v>63569.999999999993</v>
          </cell>
          <cell r="F97">
            <v>24647.001</v>
          </cell>
          <cell r="G97">
            <v>40595.485000000001</v>
          </cell>
          <cell r="H97">
            <v>17855.099999999999</v>
          </cell>
          <cell r="I97">
            <v>9302.3839999999982</v>
          </cell>
          <cell r="J97">
            <v>262284</v>
          </cell>
          <cell r="K97">
            <v>14696</v>
          </cell>
          <cell r="L97">
            <v>8294</v>
          </cell>
          <cell r="M97">
            <v>44270.17</v>
          </cell>
          <cell r="N97">
            <v>24835.453560554382</v>
          </cell>
          <cell r="O97">
            <v>34733.196696467996</v>
          </cell>
          <cell r="P97">
            <v>251347.54200000002</v>
          </cell>
          <cell r="Q97" t="str">
            <v/>
          </cell>
          <cell r="R97">
            <v>7300.7131087030784</v>
          </cell>
          <cell r="S97" t="str">
            <v/>
          </cell>
          <cell r="T97" t="str">
            <v/>
          </cell>
          <cell r="U97">
            <v>21249.958261723543</v>
          </cell>
          <cell r="V97" t="str">
            <v/>
          </cell>
          <cell r="W97">
            <v>16078.534582132568</v>
          </cell>
          <cell r="X97" t="str">
            <v/>
          </cell>
          <cell r="Y97" t="str">
            <v/>
          </cell>
          <cell r="Z97" t="str">
            <v/>
          </cell>
          <cell r="AA97">
            <v>33662</v>
          </cell>
          <cell r="AB97">
            <v>7740.7589999999991</v>
          </cell>
          <cell r="AC97">
            <v>52199.419999999991</v>
          </cell>
          <cell r="AD97">
            <v>843334.29</v>
          </cell>
          <cell r="AE97">
            <v>50732.094497727405</v>
          </cell>
          <cell r="AF97">
            <v>41425.328980118044</v>
          </cell>
          <cell r="AG97">
            <v>15574.407766705224</v>
          </cell>
          <cell r="AH97">
            <v>30915.479695041169</v>
          </cell>
          <cell r="AI97">
            <v>6547.4414047477749</v>
          </cell>
          <cell r="AJ97" t="str">
            <v/>
          </cell>
          <cell r="AK97" t="str">
            <v/>
          </cell>
          <cell r="AL97" t="str">
            <v/>
          </cell>
          <cell r="AM97">
            <v>12321.58431481886</v>
          </cell>
          <cell r="AN97" t="str">
            <v/>
          </cell>
          <cell r="AO97">
            <v>17841.999999999996</v>
          </cell>
          <cell r="AP97" t="str">
            <v/>
          </cell>
          <cell r="AQ97">
            <v>274090</v>
          </cell>
          <cell r="AR97" t="str">
            <v/>
          </cell>
          <cell r="AS97">
            <v>242409</v>
          </cell>
          <cell r="AT97">
            <v>128115.564</v>
          </cell>
          <cell r="AU97">
            <v>8558.861640492476</v>
          </cell>
          <cell r="AV97">
            <v>7261</v>
          </cell>
          <cell r="AW97">
            <v>18208</v>
          </cell>
          <cell r="AX97">
            <v>1342.6495306674885</v>
          </cell>
          <cell r="AY97">
            <v>5543.8198736842096</v>
          </cell>
          <cell r="AZ97">
            <v>9568</v>
          </cell>
          <cell r="BC97" t="str">
            <v/>
          </cell>
        </row>
        <row r="98">
          <cell r="B98">
            <v>188558.14499999996</v>
          </cell>
          <cell r="C98">
            <v>119013.96172470645</v>
          </cell>
          <cell r="D98">
            <v>10656</v>
          </cell>
          <cell r="E98">
            <v>61435</v>
          </cell>
          <cell r="F98">
            <v>23966.922000000002</v>
          </cell>
          <cell r="G98">
            <v>40207.321000000004</v>
          </cell>
          <cell r="H98">
            <v>18917.07</v>
          </cell>
          <cell r="I98">
            <v>9193.7710000000006</v>
          </cell>
          <cell r="J98">
            <v>258601.99999999997</v>
          </cell>
          <cell r="K98">
            <v>14342.000000000002</v>
          </cell>
          <cell r="L98">
            <v>8480</v>
          </cell>
          <cell r="M98">
            <v>44170.35</v>
          </cell>
          <cell r="N98">
            <v>25981.283402050634</v>
          </cell>
          <cell r="O98">
            <v>34399.752149363994</v>
          </cell>
          <cell r="P98">
            <v>249550.59799999997</v>
          </cell>
          <cell r="Q98" t="str">
            <v/>
          </cell>
          <cell r="R98">
            <v>7678.7650994946134</v>
          </cell>
          <cell r="S98" t="str">
            <v/>
          </cell>
          <cell r="T98" t="str">
            <v/>
          </cell>
          <cell r="U98">
            <v>20789.432850478766</v>
          </cell>
          <cell r="V98" t="str">
            <v/>
          </cell>
          <cell r="W98">
            <v>17235.26368876081</v>
          </cell>
          <cell r="X98" t="str">
            <v/>
          </cell>
          <cell r="Y98" t="str">
            <v/>
          </cell>
          <cell r="Z98" t="str">
            <v/>
          </cell>
          <cell r="AA98">
            <v>30457.999999999996</v>
          </cell>
          <cell r="AB98">
            <v>7405.4609999999993</v>
          </cell>
          <cell r="AC98">
            <v>50453.62000000001</v>
          </cell>
          <cell r="AD98">
            <v>768313.75499999989</v>
          </cell>
          <cell r="AE98">
            <v>48692.821388014243</v>
          </cell>
          <cell r="AF98">
            <v>38747.712478779169</v>
          </cell>
          <cell r="AG98">
            <v>13065.741399173954</v>
          </cell>
          <cell r="AH98">
            <v>28922.650661491705</v>
          </cell>
          <cell r="AI98">
            <v>7440.4071382136617</v>
          </cell>
          <cell r="AJ98" t="str">
            <v/>
          </cell>
          <cell r="AK98" t="str">
            <v/>
          </cell>
          <cell r="AL98" t="str">
            <v/>
          </cell>
          <cell r="AM98">
            <v>11874.583146184552</v>
          </cell>
          <cell r="AN98" t="str">
            <v/>
          </cell>
          <cell r="AO98">
            <v>18649</v>
          </cell>
          <cell r="AP98" t="str">
            <v/>
          </cell>
          <cell r="AQ98">
            <v>277567.00000000006</v>
          </cell>
          <cell r="AR98" t="str">
            <v/>
          </cell>
          <cell r="AS98">
            <v>244097</v>
          </cell>
          <cell r="AT98">
            <v>118800.674</v>
          </cell>
          <cell r="AU98">
            <v>8142.8679086183301</v>
          </cell>
          <cell r="AV98">
            <v>7219</v>
          </cell>
          <cell r="AW98">
            <v>18230</v>
          </cell>
          <cell r="AX98">
            <v>1147.5055465495539</v>
          </cell>
          <cell r="AY98">
            <v>5785.2869684210527</v>
          </cell>
          <cell r="AZ98" t="str">
            <v/>
          </cell>
          <cell r="BC98" t="str">
            <v/>
          </cell>
        </row>
        <row r="99">
          <cell r="B99">
            <v>177288.003</v>
          </cell>
          <cell r="C99">
            <v>118323.12292999701</v>
          </cell>
          <cell r="D99">
            <v>11203.999999999998</v>
          </cell>
          <cell r="E99">
            <v>59871</v>
          </cell>
          <cell r="F99">
            <v>22043.94</v>
          </cell>
          <cell r="G99">
            <v>39495.686999999998</v>
          </cell>
          <cell r="H99">
            <v>19127.13</v>
          </cell>
          <cell r="I99">
            <v>8970.1560000000009</v>
          </cell>
          <cell r="J99">
            <v>238893</v>
          </cell>
          <cell r="K99">
            <v>13746</v>
          </cell>
          <cell r="L99">
            <v>8716</v>
          </cell>
          <cell r="M99">
            <v>41475.21</v>
          </cell>
          <cell r="N99">
            <v>25402.986998663404</v>
          </cell>
          <cell r="O99">
            <v>34423.738713419414</v>
          </cell>
          <cell r="P99">
            <v>236747.372</v>
          </cell>
          <cell r="Q99" t="str">
            <v/>
          </cell>
          <cell r="R99">
            <v>7848.4120839043126</v>
          </cell>
          <cell r="S99" t="str">
            <v/>
          </cell>
          <cell r="T99" t="str">
            <v/>
          </cell>
          <cell r="U99">
            <v>19786.145347409773</v>
          </cell>
          <cell r="V99" t="str">
            <v/>
          </cell>
          <cell r="W99">
            <v>17640.118876080691</v>
          </cell>
          <cell r="X99" t="str">
            <v/>
          </cell>
          <cell r="Y99" t="str">
            <v/>
          </cell>
          <cell r="Z99" t="str">
            <v/>
          </cell>
          <cell r="AA99">
            <v>28415.999999999996</v>
          </cell>
          <cell r="AB99">
            <v>6775.3320000000003</v>
          </cell>
          <cell r="AC99">
            <v>42667.351999999992</v>
          </cell>
          <cell r="AD99">
            <v>709332.09299999999</v>
          </cell>
          <cell r="AE99">
            <v>45128.596938646559</v>
          </cell>
          <cell r="AF99">
            <v>37676.981388926928</v>
          </cell>
          <cell r="AG99">
            <v>10297.558176310693</v>
          </cell>
          <cell r="AH99">
            <v>29880.877498737056</v>
          </cell>
          <cell r="AI99">
            <v>6154.8445471682944</v>
          </cell>
          <cell r="AJ99" t="str">
            <v/>
          </cell>
          <cell r="AK99" t="str">
            <v/>
          </cell>
          <cell r="AL99" t="str">
            <v/>
          </cell>
          <cell r="AM99">
            <v>11440.77611679757</v>
          </cell>
          <cell r="AN99" t="str">
            <v/>
          </cell>
          <cell r="AO99">
            <v>19763</v>
          </cell>
          <cell r="AP99" t="str">
            <v/>
          </cell>
          <cell r="AQ99">
            <v>280393</v>
          </cell>
          <cell r="AR99" t="str">
            <v/>
          </cell>
          <cell r="AS99">
            <v>242489</v>
          </cell>
          <cell r="AT99">
            <v>119803.81600000001</v>
          </cell>
          <cell r="AU99">
            <v>8245.6099846785237</v>
          </cell>
          <cell r="AV99">
            <v>6988.0000000000009</v>
          </cell>
          <cell r="AW99">
            <v>18372</v>
          </cell>
          <cell r="AX99">
            <v>884.20132166099268</v>
          </cell>
          <cell r="AY99">
            <v>5866.878589473683</v>
          </cell>
          <cell r="AZ99" t="str">
            <v/>
          </cell>
          <cell r="BC99" t="str">
            <v/>
          </cell>
        </row>
        <row r="100">
          <cell r="B100">
            <v>165728.883</v>
          </cell>
          <cell r="C100">
            <v>122140.39090836834</v>
          </cell>
          <cell r="D100">
            <v>11422</v>
          </cell>
          <cell r="E100">
            <v>61163</v>
          </cell>
          <cell r="F100">
            <v>19769.193000000003</v>
          </cell>
          <cell r="G100">
            <v>37716.601999999999</v>
          </cell>
          <cell r="H100">
            <v>18625.32</v>
          </cell>
          <cell r="I100">
            <v>8931.8220000000001</v>
          </cell>
          <cell r="J100">
            <v>220916</v>
          </cell>
          <cell r="K100">
            <v>14911.999999999998</v>
          </cell>
          <cell r="L100">
            <v>8508</v>
          </cell>
          <cell r="M100">
            <v>40901.245000000003</v>
          </cell>
          <cell r="N100">
            <v>24505.653218080846</v>
          </cell>
          <cell r="O100">
            <v>32250.579999731439</v>
          </cell>
          <cell r="P100">
            <v>238544.31599999999</v>
          </cell>
          <cell r="Q100" t="str">
            <v/>
          </cell>
          <cell r="R100">
            <v>7540.5281821247891</v>
          </cell>
          <cell r="S100" t="str">
            <v/>
          </cell>
          <cell r="T100" t="str">
            <v/>
          </cell>
          <cell r="U100">
            <v>19259.830591701448</v>
          </cell>
          <cell r="V100" t="str">
            <v/>
          </cell>
          <cell r="W100">
            <v>16656.899135446685</v>
          </cell>
          <cell r="X100" t="str">
            <v/>
          </cell>
          <cell r="Y100" t="str">
            <v/>
          </cell>
          <cell r="Z100" t="str">
            <v/>
          </cell>
          <cell r="AA100">
            <v>30024.999999999996</v>
          </cell>
          <cell r="AB100">
            <v>6607.6829999999991</v>
          </cell>
          <cell r="AC100">
            <v>39629.660000000011</v>
          </cell>
          <cell r="AD100">
            <v>615685.77</v>
          </cell>
          <cell r="AE100">
            <v>43620.082649300006</v>
          </cell>
          <cell r="AF100">
            <v>38779.099208533793</v>
          </cell>
          <cell r="AG100">
            <v>8701.3426125416536</v>
          </cell>
          <cell r="AH100">
            <v>25393.575658887541</v>
          </cell>
          <cell r="AI100">
            <v>5712.6177383333334</v>
          </cell>
          <cell r="AJ100" t="str">
            <v/>
          </cell>
          <cell r="AK100" t="str">
            <v/>
          </cell>
          <cell r="AL100" t="str">
            <v/>
          </cell>
          <cell r="AM100">
            <v>11229.395091684184</v>
          </cell>
          <cell r="AN100" t="str">
            <v/>
          </cell>
          <cell r="AO100">
            <v>18568</v>
          </cell>
          <cell r="AP100" t="str">
            <v/>
          </cell>
          <cell r="AQ100">
            <v>289304</v>
          </cell>
          <cell r="AR100" t="str">
            <v/>
          </cell>
          <cell r="AS100">
            <v>245209</v>
          </cell>
          <cell r="AT100">
            <v>129835.23599999999</v>
          </cell>
          <cell r="AU100">
            <v>8319.3162566347473</v>
          </cell>
          <cell r="AV100">
            <v>6431</v>
          </cell>
          <cell r="AW100">
            <v>19189</v>
          </cell>
          <cell r="AX100">
            <v>871.33061666836204</v>
          </cell>
          <cell r="AY100">
            <v>6228.5279368421052</v>
          </cell>
          <cell r="AZ100" t="str">
            <v/>
          </cell>
          <cell r="BC100" t="str">
            <v/>
          </cell>
        </row>
        <row r="101">
          <cell r="B101">
            <v>177576.98100000003</v>
          </cell>
          <cell r="C101">
            <v>121317.39651041939</v>
          </cell>
          <cell r="D101">
            <v>12194</v>
          </cell>
          <cell r="E101">
            <v>59966</v>
          </cell>
          <cell r="F101">
            <v>19112.564999999999</v>
          </cell>
          <cell r="G101">
            <v>38525.277000000002</v>
          </cell>
          <cell r="H101">
            <v>19220.490000000005</v>
          </cell>
          <cell r="I101">
            <v>9525.9989999999998</v>
          </cell>
          <cell r="J101">
            <v>234778</v>
          </cell>
          <cell r="K101">
            <v>15783.999999999998</v>
          </cell>
          <cell r="L101">
            <v>8293.9999999999982</v>
          </cell>
          <cell r="M101">
            <v>40826.37999999999</v>
          </cell>
          <cell r="N101">
            <v>25011.318456060122</v>
          </cell>
          <cell r="O101">
            <v>33212.161874596277</v>
          </cell>
          <cell r="P101">
            <v>245507.47399999996</v>
          </cell>
          <cell r="Q101" t="str">
            <v/>
          </cell>
          <cell r="R101">
            <v>8166.7794251339546</v>
          </cell>
          <cell r="S101" t="str">
            <v/>
          </cell>
          <cell r="T101" t="str">
            <v/>
          </cell>
          <cell r="U101">
            <v>21003.248219985267</v>
          </cell>
          <cell r="V101" t="str">
            <v/>
          </cell>
          <cell r="W101">
            <v>17447.330691642652</v>
          </cell>
          <cell r="X101" t="str">
            <v/>
          </cell>
          <cell r="Y101" t="str">
            <v/>
          </cell>
          <cell r="Z101" t="str">
            <v/>
          </cell>
          <cell r="AA101">
            <v>32109.999999999996</v>
          </cell>
          <cell r="AB101">
            <v>7047.0390000000007</v>
          </cell>
          <cell r="AC101">
            <v>36801.464000000007</v>
          </cell>
          <cell r="AD101">
            <v>602751.19499999995</v>
          </cell>
          <cell r="AE101">
            <v>45689.905103317418</v>
          </cell>
          <cell r="AF101">
            <v>41576.114466404862</v>
          </cell>
          <cell r="AG101">
            <v>10718.606961048326</v>
          </cell>
          <cell r="AH101">
            <v>28252.150265951921</v>
          </cell>
          <cell r="AI101">
            <v>4997.2355429460813</v>
          </cell>
          <cell r="AJ101" t="str">
            <v/>
          </cell>
          <cell r="AK101" t="str">
            <v/>
          </cell>
          <cell r="AL101" t="str">
            <v/>
          </cell>
          <cell r="AM101">
            <v>12693.598458353743</v>
          </cell>
          <cell r="AN101" t="str">
            <v/>
          </cell>
          <cell r="AO101">
            <v>21007</v>
          </cell>
          <cell r="AP101" t="str">
            <v/>
          </cell>
          <cell r="AQ101">
            <v>289304.00000000006</v>
          </cell>
          <cell r="AR101" t="str">
            <v/>
          </cell>
          <cell r="AS101">
            <v>245433.00000000003</v>
          </cell>
          <cell r="AT101">
            <v>142589.47</v>
          </cell>
          <cell r="AU101">
            <v>10137.962679069768</v>
          </cell>
          <cell r="AV101">
            <v>6762</v>
          </cell>
          <cell r="AW101">
            <v>19370</v>
          </cell>
          <cell r="AX101">
            <v>1035.5019430209172</v>
          </cell>
          <cell r="AY101">
            <v>6057.6265684210521</v>
          </cell>
          <cell r="AZ101" t="str">
            <v/>
          </cell>
          <cell r="BC101" t="str">
            <v/>
          </cell>
        </row>
        <row r="102">
          <cell r="B102">
            <v>175843.11300000001</v>
          </cell>
          <cell r="C102">
            <v>121826.41436663287</v>
          </cell>
          <cell r="D102">
            <v>12714</v>
          </cell>
          <cell r="E102">
            <v>62231.000000000007</v>
          </cell>
          <cell r="F102">
            <v>19276.722000000002</v>
          </cell>
          <cell r="G102">
            <v>38201.807000000001</v>
          </cell>
          <cell r="H102">
            <v>19803.990000000005</v>
          </cell>
          <cell r="I102">
            <v>10605.74</v>
          </cell>
          <cell r="J102">
            <v>256220</v>
          </cell>
          <cell r="K102">
            <v>16172.999999999998</v>
          </cell>
          <cell r="L102">
            <v>8562</v>
          </cell>
          <cell r="M102">
            <v>40077.730000000003</v>
          </cell>
          <cell r="N102">
            <v>26717.788770789368</v>
          </cell>
          <cell r="O102">
            <v>33477.089786529825</v>
          </cell>
          <cell r="P102">
            <v>261679.97</v>
          </cell>
          <cell r="Q102" t="str">
            <v/>
          </cell>
          <cell r="R102">
            <v>7469.6805769371467</v>
          </cell>
          <cell r="S102" t="str">
            <v/>
          </cell>
          <cell r="T102" t="str">
            <v/>
          </cell>
          <cell r="U102">
            <v>21134.82690891235</v>
          </cell>
          <cell r="V102" t="str">
            <v/>
          </cell>
          <cell r="W102">
            <v>17640.118876080687</v>
          </cell>
          <cell r="X102" t="str">
            <v/>
          </cell>
          <cell r="Y102" t="str">
            <v/>
          </cell>
          <cell r="Z102" t="str">
            <v/>
          </cell>
          <cell r="AA102">
            <v>33810</v>
          </cell>
          <cell r="AB102">
            <v>7399.68</v>
          </cell>
          <cell r="AC102">
            <v>40712.055999999997</v>
          </cell>
          <cell r="AD102">
            <v>649315.66500000004</v>
          </cell>
          <cell r="AE102">
            <v>49415.666853208269</v>
          </cell>
          <cell r="AF102">
            <v>44811.187368160485</v>
          </cell>
          <cell r="AG102">
            <v>12930.787426716008</v>
          </cell>
          <cell r="AH102">
            <v>30137.357179973311</v>
          </cell>
          <cell r="AI102">
            <v>5948.6087621651177</v>
          </cell>
          <cell r="AJ102" t="str">
            <v/>
          </cell>
          <cell r="AK102" t="str">
            <v/>
          </cell>
          <cell r="AL102" t="str">
            <v/>
          </cell>
          <cell r="AM102">
            <v>14354.39813472911</v>
          </cell>
          <cell r="AN102" t="str">
            <v/>
          </cell>
          <cell r="AO102">
            <v>21491</v>
          </cell>
          <cell r="AP102" t="str">
            <v/>
          </cell>
          <cell r="AQ102">
            <v>264090.99999999994</v>
          </cell>
          <cell r="AR102" t="str">
            <v/>
          </cell>
          <cell r="AS102">
            <v>247712.00000000003</v>
          </cell>
          <cell r="AT102">
            <v>142876.08200000002</v>
          </cell>
          <cell r="AU102">
            <v>10204.41</v>
          </cell>
          <cell r="AV102">
            <v>7379.9999999999991</v>
          </cell>
          <cell r="AW102">
            <v>19545</v>
          </cell>
          <cell r="AX102">
            <v>996.36461484891777</v>
          </cell>
          <cell r="AY102">
            <v>6389.5060000000003</v>
          </cell>
          <cell r="AZ102" t="str">
            <v/>
          </cell>
          <cell r="BC102" t="str">
            <v/>
          </cell>
        </row>
        <row r="103">
          <cell r="B103">
            <v>171363.95399999997</v>
          </cell>
          <cell r="C103">
            <v>133559.09003840378</v>
          </cell>
          <cell r="D103">
            <v>12041</v>
          </cell>
          <cell r="E103">
            <v>63482</v>
          </cell>
          <cell r="F103">
            <v>19651.938000000002</v>
          </cell>
          <cell r="G103">
            <v>40563.138000000006</v>
          </cell>
          <cell r="H103">
            <v>20247.450000000004</v>
          </cell>
          <cell r="I103">
            <v>11059.358999999999</v>
          </cell>
          <cell r="J103">
            <v>275496.00000000006</v>
          </cell>
          <cell r="K103">
            <v>16846</v>
          </cell>
          <cell r="L103">
            <v>8812</v>
          </cell>
          <cell r="M103">
            <v>41575.03</v>
          </cell>
          <cell r="N103">
            <v>28037.368597860441</v>
          </cell>
          <cell r="O103">
            <v>31984.345905229424</v>
          </cell>
          <cell r="P103">
            <v>271787.78000000003</v>
          </cell>
          <cell r="Q103" t="str">
            <v/>
          </cell>
          <cell r="R103">
            <v>8016.0438534175391</v>
          </cell>
          <cell r="S103" t="str">
            <v/>
          </cell>
          <cell r="T103" t="str">
            <v/>
          </cell>
          <cell r="U103">
            <v>22203.903756444877</v>
          </cell>
          <cell r="V103" t="str">
            <v/>
          </cell>
          <cell r="W103">
            <v>18025.695244956773</v>
          </cell>
          <cell r="X103" t="str">
            <v/>
          </cell>
          <cell r="Y103" t="str">
            <v/>
          </cell>
          <cell r="Z103" t="str">
            <v/>
          </cell>
          <cell r="AA103">
            <v>35798</v>
          </cell>
          <cell r="AB103">
            <v>7746.54</v>
          </cell>
          <cell r="AC103">
            <v>43994.160000000011</v>
          </cell>
          <cell r="AD103">
            <v>698984.43299999996</v>
          </cell>
          <cell r="AE103">
            <v>51715.635867732635</v>
          </cell>
          <cell r="AF103">
            <v>45787.190754687341</v>
          </cell>
          <cell r="AG103">
            <v>13660.48303149956</v>
          </cell>
          <cell r="AH103">
            <v>32342.841629799652</v>
          </cell>
          <cell r="AI103">
            <v>6299.6242255298557</v>
          </cell>
          <cell r="AJ103" t="str">
            <v/>
          </cell>
          <cell r="AK103" t="str">
            <v/>
          </cell>
          <cell r="AL103" t="str">
            <v/>
          </cell>
          <cell r="AM103">
            <v>16218.294577858329</v>
          </cell>
          <cell r="AN103" t="str">
            <v/>
          </cell>
          <cell r="AO103">
            <v>21927</v>
          </cell>
          <cell r="AP103" t="str">
            <v/>
          </cell>
          <cell r="AQ103">
            <v>285403</v>
          </cell>
          <cell r="AR103" t="str">
            <v/>
          </cell>
          <cell r="AS103">
            <v>245360.99999999997</v>
          </cell>
          <cell r="AT103">
            <v>146816.997</v>
          </cell>
          <cell r="AU103">
            <v>11214.520954309166</v>
          </cell>
          <cell r="AV103">
            <v>6672</v>
          </cell>
          <cell r="AW103">
            <v>18218</v>
          </cell>
          <cell r="AX103">
            <v>1337.5219148718354</v>
          </cell>
          <cell r="AY103">
            <v>7051.059684210526</v>
          </cell>
          <cell r="AZ103" t="str">
            <v/>
          </cell>
          <cell r="BC103" t="str">
            <v/>
          </cell>
        </row>
        <row r="104">
          <cell r="B104">
            <v>177865.959</v>
          </cell>
          <cell r="C104">
            <v>133792.01308908843</v>
          </cell>
          <cell r="D104">
            <v>11124.000000000002</v>
          </cell>
          <cell r="E104">
            <v>49343</v>
          </cell>
          <cell r="F104">
            <v>20238.213</v>
          </cell>
          <cell r="G104">
            <v>40854.260999999991</v>
          </cell>
          <cell r="H104">
            <v>20749.259999999998</v>
          </cell>
          <cell r="I104">
            <v>11806.872000000001</v>
          </cell>
          <cell r="J104">
            <v>299753</v>
          </cell>
          <cell r="K104">
            <v>16907</v>
          </cell>
          <cell r="L104">
            <v>9056.0000000000018</v>
          </cell>
          <cell r="M104">
            <v>44195.305000000008</v>
          </cell>
          <cell r="N104">
            <v>29044.106951828053</v>
          </cell>
          <cell r="O104">
            <v>31569.402893780076</v>
          </cell>
          <cell r="P104">
            <v>284141.77</v>
          </cell>
          <cell r="Q104" t="str">
            <v/>
          </cell>
          <cell r="R104">
            <v>8962.9681897677092</v>
          </cell>
          <cell r="S104" t="str">
            <v/>
          </cell>
          <cell r="T104" t="str">
            <v/>
          </cell>
          <cell r="U104">
            <v>23684.164006874544</v>
          </cell>
          <cell r="V104" t="str">
            <v/>
          </cell>
          <cell r="W104">
            <v>18218.483429394815</v>
          </cell>
          <cell r="X104" t="str">
            <v/>
          </cell>
          <cell r="Y104" t="str">
            <v/>
          </cell>
          <cell r="Z104" t="str">
            <v/>
          </cell>
          <cell r="AA104">
            <v>37414</v>
          </cell>
          <cell r="AB104">
            <v>9186.009</v>
          </cell>
          <cell r="AC104">
            <v>46368.448000000004</v>
          </cell>
          <cell r="AD104">
            <v>798321.96900000016</v>
          </cell>
          <cell r="AE104">
            <v>52021.327796148063</v>
          </cell>
          <cell r="AF104">
            <v>49912.221641092001</v>
          </cell>
          <cell r="AG104">
            <v>14311.970332096587</v>
          </cell>
          <cell r="AH104">
            <v>35044.932350057927</v>
          </cell>
          <cell r="AI104">
            <v>6600.9190903546851</v>
          </cell>
          <cell r="AJ104" t="str">
            <v/>
          </cell>
          <cell r="AK104" t="str">
            <v/>
          </cell>
          <cell r="AL104" t="str">
            <v/>
          </cell>
          <cell r="AM104">
            <v>18115.380426303451</v>
          </cell>
          <cell r="AN104" t="str">
            <v/>
          </cell>
          <cell r="AO104">
            <v>26093</v>
          </cell>
          <cell r="AP104" t="str">
            <v/>
          </cell>
          <cell r="AQ104">
            <v>303433</v>
          </cell>
          <cell r="AR104" t="str">
            <v/>
          </cell>
          <cell r="AS104">
            <v>254896</v>
          </cell>
          <cell r="AT104">
            <v>157493.29399999999</v>
          </cell>
          <cell r="AU104">
            <v>12146.45858987688</v>
          </cell>
          <cell r="AV104">
            <v>7380.0000000000009</v>
          </cell>
          <cell r="AW104">
            <v>20726</v>
          </cell>
          <cell r="AX104">
            <v>1361.8809671783872</v>
          </cell>
          <cell r="AY104">
            <v>7463.4281473684196</v>
          </cell>
          <cell r="AZ104" t="str">
            <v/>
          </cell>
          <cell r="BC104" t="str">
            <v/>
          </cell>
        </row>
        <row r="105">
          <cell r="B105">
            <v>188124.67799999996</v>
          </cell>
          <cell r="C105">
            <v>142953.88105242155</v>
          </cell>
          <cell r="D105">
            <v>12997</v>
          </cell>
          <cell r="E105">
            <v>45272</v>
          </cell>
          <cell r="F105">
            <v>21316.958999999999</v>
          </cell>
          <cell r="G105">
            <v>41404.160000000003</v>
          </cell>
          <cell r="H105">
            <v>21251.07</v>
          </cell>
          <cell r="I105">
            <v>12477.717000000002</v>
          </cell>
          <cell r="J105">
            <v>317783</v>
          </cell>
          <cell r="K105">
            <v>19307</v>
          </cell>
          <cell r="L105">
            <v>8716</v>
          </cell>
          <cell r="M105">
            <v>46715.76</v>
          </cell>
          <cell r="N105">
            <v>29841.478101117333</v>
          </cell>
          <cell r="O105">
            <v>34946.397507161222</v>
          </cell>
          <cell r="P105">
            <v>294024.96200000006</v>
          </cell>
          <cell r="Q105" t="str">
            <v/>
          </cell>
          <cell r="R105">
            <v>9848.919132377343</v>
          </cell>
          <cell r="S105" t="str">
            <v/>
          </cell>
          <cell r="T105" t="str">
            <v/>
          </cell>
          <cell r="U105">
            <v>23157.849251166215</v>
          </cell>
          <cell r="V105" t="str">
            <v/>
          </cell>
          <cell r="W105">
            <v>17447.330691642652</v>
          </cell>
          <cell r="X105" t="str">
            <v/>
          </cell>
          <cell r="Y105" t="str">
            <v/>
          </cell>
          <cell r="Z105" t="str">
            <v/>
          </cell>
          <cell r="AA105">
            <v>39306</v>
          </cell>
          <cell r="AB105">
            <v>9683.1749999999993</v>
          </cell>
          <cell r="AC105">
            <v>50732.947999999997</v>
          </cell>
          <cell r="AD105">
            <v>832469.24699999997</v>
          </cell>
          <cell r="AE105">
            <v>55719.394699375705</v>
          </cell>
          <cell r="AF105">
            <v>51266.344762877256</v>
          </cell>
          <cell r="AG105">
            <v>16245.035052311352</v>
          </cell>
          <cell r="AH105">
            <v>36204.969858578879</v>
          </cell>
          <cell r="AI105">
            <v>6685.3437105634766</v>
          </cell>
          <cell r="AJ105" t="str">
            <v/>
          </cell>
          <cell r="AK105" t="str">
            <v/>
          </cell>
          <cell r="AL105" t="str">
            <v/>
          </cell>
          <cell r="AM105">
            <v>19697.58184488579</v>
          </cell>
          <cell r="AN105" t="str">
            <v/>
          </cell>
          <cell r="AO105">
            <v>26965</v>
          </cell>
          <cell r="AP105" t="str">
            <v/>
          </cell>
          <cell r="AQ105">
            <v>296043</v>
          </cell>
          <cell r="AR105" t="str">
            <v/>
          </cell>
          <cell r="AS105">
            <v>250768</v>
          </cell>
          <cell r="AT105">
            <v>165016.859</v>
          </cell>
          <cell r="AU105">
            <v>13304.54046894665</v>
          </cell>
          <cell r="AV105">
            <v>6672</v>
          </cell>
          <cell r="AW105">
            <v>22219.000000000004</v>
          </cell>
          <cell r="AX105">
            <v>1643.1959257144765</v>
          </cell>
          <cell r="AY105">
            <v>7537.3016421052625</v>
          </cell>
          <cell r="AZ105" t="str">
            <v/>
          </cell>
          <cell r="BC105" t="str">
            <v/>
          </cell>
        </row>
        <row r="106">
          <cell r="B106">
            <v>187402.23299999998</v>
          </cell>
          <cell r="C106">
            <v>143981.43420714216</v>
          </cell>
          <cell r="D106">
            <v>13084</v>
          </cell>
          <cell r="E106">
            <v>45255</v>
          </cell>
          <cell r="F106">
            <v>24037.275000000005</v>
          </cell>
          <cell r="G106">
            <v>40466.096999999994</v>
          </cell>
          <cell r="H106">
            <v>21764.549999999996</v>
          </cell>
          <cell r="I106">
            <v>13123.005999999999</v>
          </cell>
          <cell r="J106">
            <v>342351.00000000006</v>
          </cell>
          <cell r="K106">
            <v>18901</v>
          </cell>
          <cell r="L106">
            <v>8965</v>
          </cell>
          <cell r="M106">
            <v>45592.785000000011</v>
          </cell>
          <cell r="N106">
            <v>30860.778114027664</v>
          </cell>
          <cell r="O106">
            <v>33396.159249765464</v>
          </cell>
          <cell r="P106">
            <v>297618.84999999998</v>
          </cell>
          <cell r="Q106" t="str">
            <v/>
          </cell>
          <cell r="R106">
            <v>9838.6124348036101</v>
          </cell>
          <cell r="S106" t="str">
            <v/>
          </cell>
          <cell r="T106" t="str">
            <v/>
          </cell>
          <cell r="U106">
            <v>24342.057451509943</v>
          </cell>
          <cell r="V106" t="str">
            <v/>
          </cell>
          <cell r="W106">
            <v>19375.212536023057</v>
          </cell>
          <cell r="X106" t="str">
            <v/>
          </cell>
          <cell r="Y106" t="str">
            <v/>
          </cell>
          <cell r="Z106" t="str">
            <v/>
          </cell>
          <cell r="AA106">
            <v>40639.199999999997</v>
          </cell>
          <cell r="AB106">
            <v>10365.333000000001</v>
          </cell>
          <cell r="AC106">
            <v>52059.756000000001</v>
          </cell>
          <cell r="AD106">
            <v>799356.73499999999</v>
          </cell>
          <cell r="AE106">
            <v>55861.288958723198</v>
          </cell>
          <cell r="AF106">
            <v>53119.618257471186</v>
          </cell>
          <cell r="AG106">
            <v>16398.870827086506</v>
          </cell>
          <cell r="AH106">
            <v>36799.097480148179</v>
          </cell>
          <cell r="AI106">
            <v>7182.4679080901842</v>
          </cell>
          <cell r="AJ106" t="str">
            <v/>
          </cell>
          <cell r="AK106" t="str">
            <v/>
          </cell>
          <cell r="AL106" t="str">
            <v/>
          </cell>
          <cell r="AM106">
            <v>19286.88455494347</v>
          </cell>
          <cell r="AN106" t="str">
            <v/>
          </cell>
          <cell r="AO106">
            <v>29338</v>
          </cell>
          <cell r="AP106" t="str">
            <v/>
          </cell>
          <cell r="AQ106">
            <v>288652.99999999994</v>
          </cell>
          <cell r="AR106" t="str">
            <v/>
          </cell>
          <cell r="AS106">
            <v>251375.00000000003</v>
          </cell>
          <cell r="AT106">
            <v>176051.42099999997</v>
          </cell>
          <cell r="AU106">
            <v>13900.891214774283</v>
          </cell>
          <cell r="AV106">
            <v>7089</v>
          </cell>
          <cell r="AW106">
            <v>22948</v>
          </cell>
          <cell r="AX106">
            <v>1469.6252664519466</v>
          </cell>
          <cell r="AY106">
            <v>7995.978863157894</v>
          </cell>
          <cell r="AZ106">
            <v>12380</v>
          </cell>
          <cell r="BC106" t="str">
            <v/>
          </cell>
        </row>
        <row r="107">
          <cell r="B107">
            <v>200839.70999999996</v>
          </cell>
          <cell r="C107">
            <v>154470.14795733133</v>
          </cell>
          <cell r="D107">
            <v>13259</v>
          </cell>
          <cell r="E107">
            <v>48856</v>
          </cell>
          <cell r="F107">
            <v>27250.062000000005</v>
          </cell>
          <cell r="G107">
            <v>43215.592000000004</v>
          </cell>
          <cell r="H107">
            <v>22803.18</v>
          </cell>
          <cell r="I107">
            <v>12560.773999999999</v>
          </cell>
          <cell r="J107">
            <v>374577</v>
          </cell>
          <cell r="K107">
            <v>18874.999999999996</v>
          </cell>
          <cell r="L107">
            <v>8955</v>
          </cell>
          <cell r="M107">
            <v>48687.205000000002</v>
          </cell>
          <cell r="N107">
            <v>33218.812204786234</v>
          </cell>
          <cell r="O107">
            <v>34035.820083247054</v>
          </cell>
          <cell r="P107">
            <v>300538.88400000002</v>
          </cell>
          <cell r="Q107" t="str">
            <v/>
          </cell>
          <cell r="R107">
            <v>11088.016048717343</v>
          </cell>
          <cell r="S107" t="str">
            <v/>
          </cell>
          <cell r="T107" t="str">
            <v/>
          </cell>
          <cell r="U107">
            <v>26184.159096489075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>
            <v>40749.40800000001</v>
          </cell>
          <cell r="AB107">
            <v>10509.858</v>
          </cell>
          <cell r="AC107">
            <v>55167.280000000006</v>
          </cell>
          <cell r="AD107">
            <v>862994.84400000004</v>
          </cell>
          <cell r="AE107">
            <v>57796.866752835609</v>
          </cell>
          <cell r="AF107">
            <v>53356.492060830977</v>
          </cell>
          <cell r="AG107">
            <v>16704.866865538606</v>
          </cell>
          <cell r="AH107">
            <v>38766.912391147067</v>
          </cell>
          <cell r="AI107">
            <v>7298.3499441228578</v>
          </cell>
          <cell r="AJ107" t="str">
            <v/>
          </cell>
          <cell r="AK107" t="str">
            <v/>
          </cell>
          <cell r="AL107" t="str">
            <v/>
          </cell>
          <cell r="AM107">
            <v>20653.704947674298</v>
          </cell>
          <cell r="AN107" t="str">
            <v/>
          </cell>
          <cell r="AO107">
            <v>31776</v>
          </cell>
          <cell r="AP107" t="str">
            <v/>
          </cell>
          <cell r="AQ107" t="str">
            <v/>
          </cell>
          <cell r="AR107" t="str">
            <v/>
          </cell>
          <cell r="AS107">
            <v>256923.99999999997</v>
          </cell>
          <cell r="AT107">
            <v>203781.13199999998</v>
          </cell>
          <cell r="AU107">
            <v>12460.268626538988</v>
          </cell>
          <cell r="AV107">
            <v>8557</v>
          </cell>
          <cell r="AW107">
            <v>24548</v>
          </cell>
          <cell r="AX107">
            <v>1731.688536157207</v>
          </cell>
          <cell r="AY107">
            <v>7836.1033894736838</v>
          </cell>
          <cell r="AZ107" t="str">
            <v/>
          </cell>
          <cell r="BC107" t="str">
            <v/>
          </cell>
        </row>
        <row r="108">
          <cell r="B108">
            <v>165728.883</v>
          </cell>
          <cell r="C108">
            <v>155423.66738916669</v>
          </cell>
          <cell r="D108">
            <v>12396</v>
          </cell>
          <cell r="E108">
            <v>53584.999999999993</v>
          </cell>
          <cell r="F108">
            <v>26546.532000000003</v>
          </cell>
          <cell r="G108">
            <v>38072.419000000002</v>
          </cell>
          <cell r="H108">
            <v>19605.599999999995</v>
          </cell>
          <cell r="I108">
            <v>11909.096</v>
          </cell>
          <cell r="J108">
            <v>377284</v>
          </cell>
          <cell r="K108">
            <v>16183</v>
          </cell>
          <cell r="L108">
            <v>9028</v>
          </cell>
          <cell r="M108">
            <v>42897.64499999999</v>
          </cell>
          <cell r="N108">
            <v>30856.077092193962</v>
          </cell>
          <cell r="O108">
            <v>34394.51465396367</v>
          </cell>
          <cell r="P108">
            <v>330637.696</v>
          </cell>
          <cell r="Q108" t="str">
            <v/>
          </cell>
          <cell r="R108">
            <v>11218.385542616656</v>
          </cell>
          <cell r="S108" t="str">
            <v/>
          </cell>
          <cell r="T108" t="str">
            <v/>
          </cell>
          <cell r="U108">
            <v>24391.399459857599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>
            <v>43421.952000000005</v>
          </cell>
          <cell r="AB108">
            <v>10307.523000000001</v>
          </cell>
          <cell r="AC108">
            <v>62744.052000000003</v>
          </cell>
          <cell r="AD108">
            <v>929737.25100000005</v>
          </cell>
          <cell r="AE108">
            <v>58895.328982650237</v>
          </cell>
          <cell r="AF108">
            <v>53595.213918752735</v>
          </cell>
          <cell r="AG108">
            <v>17330.229866152022</v>
          </cell>
          <cell r="AH108">
            <v>39309.378426652285</v>
          </cell>
          <cell r="AI108">
            <v>7322.0454999737422</v>
          </cell>
          <cell r="AJ108" t="str">
            <v/>
          </cell>
          <cell r="AK108" t="str">
            <v/>
          </cell>
          <cell r="AL108" t="str">
            <v/>
          </cell>
          <cell r="AM108">
            <v>22007.340623949676</v>
          </cell>
          <cell r="AN108" t="str">
            <v/>
          </cell>
          <cell r="AO108">
            <v>29855</v>
          </cell>
          <cell r="AP108" t="str">
            <v/>
          </cell>
          <cell r="AQ108" t="str">
            <v/>
          </cell>
          <cell r="AR108" t="str">
            <v/>
          </cell>
          <cell r="AS108">
            <v>265455</v>
          </cell>
          <cell r="AT108">
            <v>209728.33099999998</v>
          </cell>
          <cell r="AU108">
            <v>13960.079584678524</v>
          </cell>
          <cell r="AV108">
            <v>6945</v>
          </cell>
          <cell r="AW108">
            <v>24993</v>
          </cell>
          <cell r="AX108" t="str">
            <v/>
          </cell>
          <cell r="AY108">
            <v>7296.9371368421052</v>
          </cell>
          <cell r="AZ108" t="str">
            <v/>
          </cell>
          <cell r="BC108">
            <v>5036951.8227148056</v>
          </cell>
        </row>
        <row r="109">
          <cell r="B109">
            <v>131051.52299999999</v>
          </cell>
          <cell r="C109">
            <v>153516.62852549597</v>
          </cell>
          <cell r="D109">
            <v>13551</v>
          </cell>
          <cell r="E109">
            <v>52725.999999999993</v>
          </cell>
          <cell r="F109">
            <v>28446.062999999998</v>
          </cell>
          <cell r="G109">
            <v>36066.904999999999</v>
          </cell>
          <cell r="H109">
            <v>17668.38</v>
          </cell>
          <cell r="I109">
            <v>12298.825000000001</v>
          </cell>
          <cell r="J109">
            <v>401174</v>
          </cell>
          <cell r="K109">
            <v>13796</v>
          </cell>
          <cell r="L109">
            <v>9135</v>
          </cell>
          <cell r="M109">
            <v>40626.74</v>
          </cell>
          <cell r="N109">
            <v>30102.878546900094</v>
          </cell>
          <cell r="O109">
            <v>34230.549133220185</v>
          </cell>
          <cell r="P109">
            <v>360736.50799999997</v>
          </cell>
          <cell r="Q109" t="str">
            <v/>
          </cell>
          <cell r="R109">
            <v>10051.438828988499</v>
          </cell>
          <cell r="S109" t="str">
            <v/>
          </cell>
          <cell r="T109" t="str">
            <v/>
          </cell>
          <cell r="U109">
            <v>24539.425484900563</v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>
            <v>48271.103999999992</v>
          </cell>
          <cell r="AB109">
            <v>9983.7870000000021</v>
          </cell>
          <cell r="AC109">
            <v>71507.968000000008</v>
          </cell>
          <cell r="AD109">
            <v>1098921.4920000001</v>
          </cell>
          <cell r="AE109">
            <v>61861.892975406583</v>
          </cell>
          <cell r="AF109">
            <v>57357.3644900859</v>
          </cell>
          <cell r="AG109">
            <v>17053.704486959283</v>
          </cell>
          <cell r="AH109">
            <v>42518.954412076964</v>
          </cell>
          <cell r="AI109">
            <v>7452.929717125563</v>
          </cell>
          <cell r="AJ109" t="str">
            <v/>
          </cell>
          <cell r="AK109" t="str">
            <v/>
          </cell>
          <cell r="AL109" t="str">
            <v/>
          </cell>
          <cell r="AM109">
            <v>23030.99223055254</v>
          </cell>
          <cell r="AN109" t="str">
            <v/>
          </cell>
          <cell r="AO109">
            <v>27158</v>
          </cell>
          <cell r="AP109" t="str">
            <v/>
          </cell>
          <cell r="AQ109" t="str">
            <v/>
          </cell>
          <cell r="AR109" t="str">
            <v/>
          </cell>
          <cell r="AS109">
            <v>270531.00000000006</v>
          </cell>
          <cell r="AT109">
            <v>212594.45099999997</v>
          </cell>
          <cell r="AU109" t="str">
            <v/>
          </cell>
          <cell r="AV109">
            <v>6877.9999999999991</v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C109" t="str">
            <v/>
          </cell>
        </row>
        <row r="110">
          <cell r="B110">
            <v>117469.55699999997</v>
          </cell>
          <cell r="C110">
            <v>151609.58966182516</v>
          </cell>
          <cell r="D110">
            <v>13369</v>
          </cell>
          <cell r="E110">
            <v>55669.999999999993</v>
          </cell>
          <cell r="F110">
            <v>27015.552000000003</v>
          </cell>
          <cell r="G110">
            <v>32961.593000000001</v>
          </cell>
          <cell r="H110">
            <v>18065.159999999996</v>
          </cell>
          <cell r="I110">
            <v>12337.159</v>
          </cell>
          <cell r="J110">
            <v>406582</v>
          </cell>
          <cell r="K110">
            <v>11588</v>
          </cell>
          <cell r="L110">
            <v>9043</v>
          </cell>
          <cell r="M110">
            <v>37133.040000000001</v>
          </cell>
          <cell r="N110">
            <v>30491.025497856306</v>
          </cell>
          <cell r="O110">
            <v>32868.301238252046</v>
          </cell>
          <cell r="P110">
            <v>369721.22799999994</v>
          </cell>
          <cell r="Q110" t="str">
            <v/>
          </cell>
          <cell r="R110">
            <v>9765.6785923833977</v>
          </cell>
          <cell r="S110" t="str">
            <v/>
          </cell>
          <cell r="T110" t="str">
            <v/>
          </cell>
          <cell r="U110">
            <v>25772.975693591943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>
            <v>53836.608</v>
          </cell>
          <cell r="AB110">
            <v>11082.177</v>
          </cell>
          <cell r="AC110">
            <v>84182.475999999981</v>
          </cell>
          <cell r="AD110">
            <v>1318809.267</v>
          </cell>
          <cell r="AE110">
            <v>62537.712424157689</v>
          </cell>
          <cell r="AF110">
            <v>55209.810653626788</v>
          </cell>
          <cell r="AG110">
            <v>17759.579795434653</v>
          </cell>
          <cell r="AH110">
            <v>45541.117377189796</v>
          </cell>
          <cell r="AI110">
            <v>6835.3458312352059</v>
          </cell>
          <cell r="AJ110" t="str">
            <v/>
          </cell>
          <cell r="AK110" t="str">
            <v/>
          </cell>
          <cell r="AL110" t="str">
            <v/>
          </cell>
          <cell r="AM110">
            <v>23728.41318528022</v>
          </cell>
          <cell r="AN110" t="str">
            <v/>
          </cell>
          <cell r="AO110">
            <v>28337</v>
          </cell>
          <cell r="AP110" t="str">
            <v/>
          </cell>
          <cell r="AQ110" t="str">
            <v/>
          </cell>
          <cell r="AR110" t="str">
            <v/>
          </cell>
          <cell r="AS110">
            <v>269278</v>
          </cell>
          <cell r="AT110">
            <v>211448.00299999997</v>
          </cell>
          <cell r="AU110" t="str">
            <v/>
          </cell>
          <cell r="AV110">
            <v>9354</v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C110" t="str">
            <v/>
          </cell>
        </row>
        <row r="111">
          <cell r="B111">
            <v>111545.508</v>
          </cell>
          <cell r="C111">
            <v>137306.79818429449</v>
          </cell>
          <cell r="D111">
            <v>14262.999999999998</v>
          </cell>
          <cell r="E111">
            <v>57723.999999999993</v>
          </cell>
          <cell r="F111">
            <v>27672.180000000004</v>
          </cell>
          <cell r="G111">
            <v>32198.203799999999</v>
          </cell>
          <cell r="H111">
            <v>20060.73</v>
          </cell>
          <cell r="I111">
            <v>13755.517000000002</v>
          </cell>
          <cell r="J111">
            <v>414696</v>
          </cell>
          <cell r="K111">
            <v>9683</v>
          </cell>
          <cell r="L111">
            <v>8991</v>
          </cell>
          <cell r="M111">
            <v>36234.660000000003</v>
          </cell>
          <cell r="N111">
            <v>31673.051995845672</v>
          </cell>
          <cell r="O111">
            <v>33039.796869497171</v>
          </cell>
          <cell r="P111">
            <v>377807.47599999997</v>
          </cell>
          <cell r="Q111" t="str">
            <v/>
          </cell>
          <cell r="R111">
            <v>10052.76230229149</v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>
            <v>55737.696000000004</v>
          </cell>
          <cell r="AB111">
            <v>11313.416999999999</v>
          </cell>
          <cell r="AC111">
            <v>87988.32</v>
          </cell>
          <cell r="AD111">
            <v>1581122.4480000001</v>
          </cell>
          <cell r="AE111">
            <v>61999.863516028745</v>
          </cell>
          <cell r="AF111">
            <v>62872.384921410623</v>
          </cell>
          <cell r="AG111">
            <v>18177.415722005833</v>
          </cell>
          <cell r="AH111">
            <v>47241.233687861561</v>
          </cell>
          <cell r="AI111">
            <v>6901.4814413236163</v>
          </cell>
          <cell r="AJ111" t="str">
            <v/>
          </cell>
          <cell r="AK111" t="str">
            <v/>
          </cell>
          <cell r="AL111" t="str">
            <v/>
          </cell>
          <cell r="AM111">
            <v>24244.325663011099</v>
          </cell>
          <cell r="AN111" t="str">
            <v/>
          </cell>
          <cell r="AO111">
            <v>25720.999999999996</v>
          </cell>
          <cell r="AP111" t="str">
            <v/>
          </cell>
          <cell r="AQ111" t="str">
            <v/>
          </cell>
          <cell r="AR111" t="str">
            <v/>
          </cell>
          <cell r="AS111">
            <v>279898</v>
          </cell>
          <cell r="AT111">
            <v>214457.42900000003</v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 t="str">
            <v/>
          </cell>
          <cell r="AZ111" t="str">
            <v/>
          </cell>
          <cell r="BC111" t="str">
            <v/>
          </cell>
        </row>
        <row r="112">
          <cell r="B112">
            <v>94206.827999999994</v>
          </cell>
          <cell r="C112">
            <v>111561.7735247393</v>
          </cell>
          <cell r="D112">
            <v>15079</v>
          </cell>
          <cell r="E112">
            <v>60407</v>
          </cell>
          <cell r="F112">
            <v>28375.71</v>
          </cell>
          <cell r="G112">
            <v>34093.738000000005</v>
          </cell>
          <cell r="H112">
            <v>22161.33</v>
          </cell>
          <cell r="I112">
            <v>13761.906000000003</v>
          </cell>
          <cell r="J112">
            <v>425041</v>
          </cell>
          <cell r="K112">
            <v>8129</v>
          </cell>
          <cell r="L112">
            <v>8985</v>
          </cell>
          <cell r="M112">
            <v>24306.169999999995</v>
          </cell>
          <cell r="N112">
            <v>32872.68784523385</v>
          </cell>
          <cell r="O112">
            <v>33708.142652323826</v>
          </cell>
          <cell r="P112">
            <v>362982.68799999997</v>
          </cell>
          <cell r="Q112" t="str">
            <v/>
          </cell>
          <cell r="R112">
            <v>9009.261218757285</v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>
            <v>53809.056000000004</v>
          </cell>
          <cell r="AB112">
            <v>11359.665000000001</v>
          </cell>
          <cell r="AC112">
            <v>91305.34</v>
          </cell>
          <cell r="AD112">
            <v>1713572.496</v>
          </cell>
          <cell r="AE112">
            <v>68940.41649838943</v>
          </cell>
          <cell r="AF112">
            <v>65186.078091140822</v>
          </cell>
          <cell r="AG112">
            <v>18429.536366545941</v>
          </cell>
          <cell r="AH112">
            <v>51100.874982965412</v>
          </cell>
          <cell r="AI112">
            <v>7767.0589569341673</v>
          </cell>
          <cell r="AJ112" t="str">
            <v/>
          </cell>
          <cell r="AK112" t="str">
            <v/>
          </cell>
          <cell r="AL112" t="str">
            <v/>
          </cell>
          <cell r="AM112">
            <v>25079.931023547309</v>
          </cell>
          <cell r="AN112" t="str">
            <v/>
          </cell>
          <cell r="AO112">
            <v>24623</v>
          </cell>
          <cell r="AP112" t="str">
            <v/>
          </cell>
          <cell r="AQ112" t="str">
            <v/>
          </cell>
          <cell r="AR112" t="str">
            <v/>
          </cell>
          <cell r="AS112">
            <v>276954</v>
          </cell>
          <cell r="AT112">
            <v>205214.19199999998</v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C112" t="str">
            <v/>
          </cell>
        </row>
        <row r="113">
          <cell r="B113">
            <v>102153.723</v>
          </cell>
          <cell r="C113">
            <v>87342.379956120669</v>
          </cell>
          <cell r="D113">
            <v>14497</v>
          </cell>
          <cell r="E113">
            <v>56326</v>
          </cell>
          <cell r="F113">
            <v>11725.5</v>
          </cell>
          <cell r="G113">
            <v>36131.599000000002</v>
          </cell>
          <cell r="H113">
            <v>20492.52</v>
          </cell>
          <cell r="I113">
            <v>12963.281000000003</v>
          </cell>
          <cell r="J113">
            <v>302457</v>
          </cell>
          <cell r="K113">
            <v>6865</v>
          </cell>
          <cell r="L113">
            <v>8912</v>
          </cell>
          <cell r="M113">
            <v>24880.134999999998</v>
          </cell>
          <cell r="N113">
            <v>34137.842829323541</v>
          </cell>
          <cell r="O113">
            <v>32980.116379288287</v>
          </cell>
          <cell r="P113">
            <v>347034.81</v>
          </cell>
          <cell r="Q113" t="str">
            <v/>
          </cell>
          <cell r="R113">
            <v>7446.7430755914602</v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>
            <v>51108.959999999999</v>
          </cell>
          <cell r="AB113">
            <v>11694.963</v>
          </cell>
          <cell r="AC113">
            <v>88477.144</v>
          </cell>
          <cell r="AD113">
            <v>1644760.557</v>
          </cell>
          <cell r="AE113">
            <v>66608.964635585042</v>
          </cell>
          <cell r="AF113">
            <v>66901.597871078528</v>
          </cell>
          <cell r="AG113">
            <v>19924.747381275785</v>
          </cell>
          <cell r="AH113">
            <v>51884.60068147425</v>
          </cell>
          <cell r="AI113">
            <v>7983.9924363869986</v>
          </cell>
          <cell r="AJ113" t="str">
            <v/>
          </cell>
          <cell r="AK113" t="str">
            <v/>
          </cell>
          <cell r="AL113" t="str">
            <v/>
          </cell>
          <cell r="AM113">
            <v>25710.519454920708</v>
          </cell>
          <cell r="AN113" t="str">
            <v/>
          </cell>
          <cell r="AO113">
            <v>21297</v>
          </cell>
          <cell r="AP113" t="str">
            <v/>
          </cell>
          <cell r="AQ113" t="str">
            <v/>
          </cell>
          <cell r="AR113" t="str">
            <v/>
          </cell>
          <cell r="AS113">
            <v>272503</v>
          </cell>
          <cell r="AT113">
            <v>102607.09600000001</v>
          </cell>
          <cell r="AU113" t="str">
            <v/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C113" t="str">
            <v/>
          </cell>
        </row>
        <row r="114">
          <cell r="B114">
            <v>155325.67499999999</v>
          </cell>
          <cell r="C114">
            <v>114422.33182024542</v>
          </cell>
          <cell r="D114">
            <v>15635</v>
          </cell>
          <cell r="E114">
            <v>58854</v>
          </cell>
          <cell r="F114">
            <v>13695.383999999998</v>
          </cell>
          <cell r="G114">
            <v>38266.500999999997</v>
          </cell>
          <cell r="H114">
            <v>23690.099999999995</v>
          </cell>
          <cell r="I114">
            <v>14017.466</v>
          </cell>
          <cell r="J114">
            <v>143381.00000000003</v>
          </cell>
          <cell r="K114">
            <v>10284</v>
          </cell>
          <cell r="L114">
            <v>9025.0000000000018</v>
          </cell>
          <cell r="M114">
            <v>41999.264999999999</v>
          </cell>
          <cell r="N114">
            <v>37932.23569476392</v>
          </cell>
          <cell r="O114">
            <v>40189.29116873294</v>
          </cell>
          <cell r="P114">
            <v>331985.40399999998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15559.179965627303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>
            <v>49290.527999999998</v>
          </cell>
          <cell r="AB114">
            <v>12596.799000000001</v>
          </cell>
          <cell r="AC114">
            <v>87569.327999999994</v>
          </cell>
          <cell r="AD114">
            <v>1305357.3090000001</v>
          </cell>
          <cell r="AE114">
            <v>72989.551393119589</v>
          </cell>
          <cell r="AF114">
            <v>73930.541352285392</v>
          </cell>
          <cell r="AG114">
            <v>21528.961071856895</v>
          </cell>
          <cell r="AH114">
            <v>55231.696388222255</v>
          </cell>
          <cell r="AI114">
            <v>8764.1908385870629</v>
          </cell>
          <cell r="AJ114" t="str">
            <v/>
          </cell>
          <cell r="AK114" t="str">
            <v/>
          </cell>
          <cell r="AL114" t="str">
            <v/>
          </cell>
          <cell r="AM114">
            <v>26579.935152413032</v>
          </cell>
          <cell r="AN114" t="str">
            <v/>
          </cell>
          <cell r="AO114">
            <v>27513.999999999996</v>
          </cell>
          <cell r="AP114" t="str">
            <v/>
          </cell>
          <cell r="AQ114" t="str">
            <v/>
          </cell>
          <cell r="AR114" t="str">
            <v/>
          </cell>
          <cell r="AS114">
            <v>258163.99999999997</v>
          </cell>
          <cell r="AT114">
            <v>111492.068</v>
          </cell>
          <cell r="AU114" t="str">
            <v/>
          </cell>
          <cell r="AV114" t="str">
            <v/>
          </cell>
          <cell r="AW114">
            <v>12131</v>
          </cell>
          <cell r="AX114" t="str">
            <v/>
          </cell>
          <cell r="AY114" t="str">
            <v/>
          </cell>
          <cell r="AZ114" t="str">
            <v/>
          </cell>
          <cell r="BC114" t="str">
            <v/>
          </cell>
        </row>
        <row r="115">
          <cell r="B115">
            <v>168329.685</v>
          </cell>
          <cell r="C115">
            <v>134446.23988878835</v>
          </cell>
          <cell r="D115">
            <v>16943</v>
          </cell>
          <cell r="E115">
            <v>59823</v>
          </cell>
          <cell r="F115">
            <v>15102.444000000003</v>
          </cell>
          <cell r="G115">
            <v>40563.138000000006</v>
          </cell>
          <cell r="H115">
            <v>25020.48</v>
          </cell>
          <cell r="I115">
            <v>14343.305</v>
          </cell>
          <cell r="J115">
            <v>161011</v>
          </cell>
          <cell r="K115">
            <v>13272.000000000002</v>
          </cell>
          <cell r="L115">
            <v>9196</v>
          </cell>
          <cell r="M115">
            <v>48613</v>
          </cell>
          <cell r="N115">
            <v>41438.853071344623</v>
          </cell>
          <cell r="O115">
            <v>41540.132055484733</v>
          </cell>
          <cell r="P115">
            <v>327043.80799999996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16101.942057451512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>
            <v>50502.815999999999</v>
          </cell>
          <cell r="AB115">
            <v>14099.859000000004</v>
          </cell>
          <cell r="AC115">
            <v>91445.003999999986</v>
          </cell>
          <cell r="AD115">
            <v>1285696.7549999997</v>
          </cell>
          <cell r="AE115">
            <v>81477.173898899564</v>
          </cell>
          <cell r="AF115">
            <v>76511.917012613849</v>
          </cell>
          <cell r="AG115">
            <v>19119.948248130164</v>
          </cell>
          <cell r="AH115">
            <v>57031.981938460813</v>
          </cell>
          <cell r="AI115">
            <v>9366.3065007680161</v>
          </cell>
          <cell r="AJ115" t="str">
            <v/>
          </cell>
          <cell r="AK115" t="str">
            <v/>
          </cell>
          <cell r="AL115" t="str">
            <v/>
          </cell>
          <cell r="AM115">
            <v>26816.694437362679</v>
          </cell>
          <cell r="AN115" t="str">
            <v/>
          </cell>
          <cell r="AO115">
            <v>29064</v>
          </cell>
          <cell r="AP115" t="str">
            <v/>
          </cell>
          <cell r="AQ115" t="str">
            <v/>
          </cell>
          <cell r="AR115" t="str">
            <v/>
          </cell>
          <cell r="AS115">
            <v>213680</v>
          </cell>
          <cell r="AT115">
            <v>120377.04</v>
          </cell>
          <cell r="AU115" t="str">
            <v/>
          </cell>
          <cell r="AV115">
            <v>6186</v>
          </cell>
          <cell r="AW115">
            <v>16922</v>
          </cell>
          <cell r="AX115" t="str">
            <v/>
          </cell>
          <cell r="AY115" t="str">
            <v/>
          </cell>
          <cell r="AZ115" t="str">
            <v/>
          </cell>
          <cell r="BC115" t="str">
            <v/>
          </cell>
        </row>
        <row r="116">
          <cell r="B116">
            <v>180611.25000000003</v>
          </cell>
          <cell r="C116">
            <v>142074.39534347141</v>
          </cell>
          <cell r="D116">
            <v>16894</v>
          </cell>
          <cell r="E116">
            <v>59970</v>
          </cell>
          <cell r="F116">
            <v>19229.819999999996</v>
          </cell>
          <cell r="G116">
            <v>42989.162999999993</v>
          </cell>
          <cell r="H116">
            <v>25697.340000000004</v>
          </cell>
          <cell r="I116">
            <v>15480.547000000002</v>
          </cell>
          <cell r="J116">
            <v>190695</v>
          </cell>
          <cell r="K116">
            <v>13936</v>
          </cell>
          <cell r="L116">
            <v>9643</v>
          </cell>
          <cell r="M116">
            <v>53803.999999999993</v>
          </cell>
          <cell r="N116">
            <v>42412.354486439595</v>
          </cell>
          <cell r="O116">
            <v>41767.921999999999</v>
          </cell>
          <cell r="P116">
            <v>337376.23599999992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>
            <v>20147.986741959245</v>
          </cell>
          <cell r="V116" t="str">
            <v/>
          </cell>
          <cell r="W116">
            <v>12974.644812680115</v>
          </cell>
          <cell r="X116" t="str">
            <v/>
          </cell>
          <cell r="Y116" t="str">
            <v/>
          </cell>
          <cell r="Z116" t="str">
            <v/>
          </cell>
          <cell r="AA116">
            <v>53753.952000000005</v>
          </cell>
          <cell r="AB116">
            <v>12700.857</v>
          </cell>
          <cell r="AC116">
            <v>93120.97199999998</v>
          </cell>
          <cell r="AD116">
            <v>1334330.757</v>
          </cell>
          <cell r="AE116">
            <v>86027.880811606505</v>
          </cell>
          <cell r="AF116">
            <v>82340.374696897939</v>
          </cell>
          <cell r="AG116">
            <v>22209.411863575995</v>
          </cell>
          <cell r="AH116">
            <v>59302.549118035851</v>
          </cell>
          <cell r="AI116">
            <v>9680.4449607238312</v>
          </cell>
          <cell r="AJ116" t="str">
            <v/>
          </cell>
          <cell r="AK116" t="str">
            <v/>
          </cell>
          <cell r="AL116" t="str">
            <v/>
          </cell>
          <cell r="AM116">
            <v>28842.130341185093</v>
          </cell>
          <cell r="AN116" t="str">
            <v/>
          </cell>
          <cell r="AO116">
            <v>33002.999999999993</v>
          </cell>
          <cell r="AP116" t="str">
            <v/>
          </cell>
          <cell r="AQ116" t="str">
            <v/>
          </cell>
          <cell r="AR116" t="str">
            <v/>
          </cell>
          <cell r="AS116">
            <v>215927.00000000003</v>
          </cell>
          <cell r="AT116">
            <v>138290.29</v>
          </cell>
          <cell r="AU116" t="str">
            <v/>
          </cell>
          <cell r="AV116">
            <v>7016.9999999999991</v>
          </cell>
          <cell r="AW116">
            <v>19772</v>
          </cell>
          <cell r="AX116" t="str">
            <v/>
          </cell>
          <cell r="AY116" t="str">
            <v/>
          </cell>
          <cell r="AZ116" t="str">
            <v/>
          </cell>
          <cell r="BC116" t="str">
            <v/>
          </cell>
        </row>
        <row r="117">
          <cell r="B117">
            <v>205174.38</v>
          </cell>
          <cell r="C117">
            <v>152563.10909366055</v>
          </cell>
          <cell r="D117">
            <v>17129</v>
          </cell>
          <cell r="E117">
            <v>59582.999999999993</v>
          </cell>
          <cell r="F117">
            <v>22864.724999999999</v>
          </cell>
          <cell r="G117">
            <v>44735.900999999998</v>
          </cell>
          <cell r="H117">
            <v>27471.18</v>
          </cell>
          <cell r="I117">
            <v>16419.73</v>
          </cell>
          <cell r="J117">
            <v>223178</v>
          </cell>
          <cell r="K117">
            <v>14679.000000000002</v>
          </cell>
          <cell r="L117">
            <v>10148</v>
          </cell>
          <cell r="M117">
            <v>58546.000000000007</v>
          </cell>
          <cell r="N117">
            <v>44186.543568663808</v>
          </cell>
          <cell r="O117">
            <v>40630.595000000001</v>
          </cell>
          <cell r="P117">
            <v>349954.84400000004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>
            <v>21776.273017431868</v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>
            <v>57308.160000000011</v>
          </cell>
          <cell r="AB117">
            <v>14070.954000000002</v>
          </cell>
          <cell r="AC117">
            <v>95146.1</v>
          </cell>
          <cell r="AD117">
            <v>1339504.5870000001</v>
          </cell>
          <cell r="AE117">
            <v>84600.005338716466</v>
          </cell>
          <cell r="AF117">
            <v>87590.653905232874</v>
          </cell>
          <cell r="AG117">
            <v>21651.462105801369</v>
          </cell>
          <cell r="AH117">
            <v>62465.553910417373</v>
          </cell>
          <cell r="AI117">
            <v>10014.111876715288</v>
          </cell>
          <cell r="AJ117" t="str">
            <v/>
          </cell>
          <cell r="AK117" t="str">
            <v/>
          </cell>
          <cell r="AL117" t="str">
            <v/>
          </cell>
          <cell r="AM117">
            <v>29174.95459648042</v>
          </cell>
          <cell r="AN117" t="str">
            <v/>
          </cell>
          <cell r="AO117">
            <v>31340</v>
          </cell>
          <cell r="AP117" t="str">
            <v/>
          </cell>
          <cell r="AQ117" t="str">
            <v/>
          </cell>
          <cell r="AR117" t="str">
            <v/>
          </cell>
          <cell r="AS117">
            <v>221630.99999999997</v>
          </cell>
          <cell r="AT117">
            <v>147533.527</v>
          </cell>
          <cell r="AU117" t="str">
            <v/>
          </cell>
          <cell r="AV117">
            <v>9277.0000000000018</v>
          </cell>
          <cell r="AW117">
            <v>21022</v>
          </cell>
          <cell r="AX117" t="str">
            <v/>
          </cell>
          <cell r="AY117" t="str">
            <v/>
          </cell>
          <cell r="AZ117" t="str">
            <v/>
          </cell>
          <cell r="BC117" t="str">
            <v/>
          </cell>
        </row>
        <row r="118">
          <cell r="B118">
            <v>220492</v>
          </cell>
          <cell r="C118">
            <v>164957</v>
          </cell>
          <cell r="D118">
            <v>17615</v>
          </cell>
          <cell r="E118">
            <v>61429</v>
          </cell>
          <cell r="F118">
            <v>25702</v>
          </cell>
          <cell r="G118">
            <v>48804.556633707849</v>
          </cell>
          <cell r="H118">
            <v>29654.000000000004</v>
          </cell>
          <cell r="I118">
            <v>17050.999999999996</v>
          </cell>
          <cell r="J118">
            <v>265354</v>
          </cell>
          <cell r="K118">
            <v>14489</v>
          </cell>
          <cell r="L118">
            <v>10231</v>
          </cell>
          <cell r="M118">
            <v>60642</v>
          </cell>
          <cell r="N118">
            <v>47268.932607737945</v>
          </cell>
          <cell r="O118">
            <v>42545</v>
          </cell>
          <cell r="P118">
            <v>347850</v>
          </cell>
          <cell r="Q118" t="str">
            <v/>
          </cell>
          <cell r="R118">
            <v>11970.801067512983</v>
          </cell>
          <cell r="S118" t="str">
            <v/>
          </cell>
          <cell r="T118" t="str">
            <v/>
          </cell>
          <cell r="U118">
            <v>23157.849251166215</v>
          </cell>
          <cell r="V118" t="str">
            <v/>
          </cell>
          <cell r="W118">
            <v>19278.818443804037</v>
          </cell>
          <cell r="X118" t="str">
            <v/>
          </cell>
          <cell r="Y118" t="str">
            <v/>
          </cell>
          <cell r="Z118" t="str">
            <v/>
          </cell>
          <cell r="AA118">
            <v>61274.000000000007</v>
          </cell>
          <cell r="AB118">
            <v>16135.999999999998</v>
          </cell>
          <cell r="AC118">
            <v>102163.99999999999</v>
          </cell>
          <cell r="AD118">
            <v>1455916.0000000002</v>
          </cell>
          <cell r="AE118">
            <v>85524</v>
          </cell>
          <cell r="AF118">
            <v>90231.231080921163</v>
          </cell>
          <cell r="AG118">
            <v>22319.369613142015</v>
          </cell>
          <cell r="AH118">
            <v>65607.999949447389</v>
          </cell>
          <cell r="AI118">
            <v>10432.391564411935</v>
          </cell>
          <cell r="AJ118" t="str">
            <v/>
          </cell>
          <cell r="AK118">
            <v>12180.905871475925</v>
          </cell>
          <cell r="AL118">
            <v>13029.850212728088</v>
          </cell>
          <cell r="AM118">
            <v>31456.846046743016</v>
          </cell>
          <cell r="AN118">
            <v>3899.5405709434326</v>
          </cell>
          <cell r="AO118">
            <v>34279</v>
          </cell>
          <cell r="AP118" t="str">
            <v/>
          </cell>
          <cell r="AQ118">
            <v>244985</v>
          </cell>
          <cell r="AR118">
            <v>4962</v>
          </cell>
          <cell r="AS118">
            <v>222221.99999999997</v>
          </cell>
          <cell r="AT118">
            <v>160966</v>
          </cell>
          <cell r="AU118">
            <v>17800</v>
          </cell>
          <cell r="AV118">
            <v>10032</v>
          </cell>
          <cell r="AW118">
            <v>22616</v>
          </cell>
          <cell r="AX118">
            <v>2268</v>
          </cell>
          <cell r="AY118">
            <v>6828.0000000000009</v>
          </cell>
          <cell r="AZ118">
            <v>16375</v>
          </cell>
          <cell r="BC118">
            <v>5421280.8158752397</v>
          </cell>
        </row>
        <row r="119">
          <cell r="B119">
            <v>234074</v>
          </cell>
          <cell r="C119">
            <v>177272</v>
          </cell>
          <cell r="D119">
            <v>18404</v>
          </cell>
          <cell r="E119">
            <v>67533.000000000015</v>
          </cell>
          <cell r="F119">
            <v>27460</v>
          </cell>
          <cell r="G119">
            <v>51583.278021281832</v>
          </cell>
          <cell r="H119">
            <v>29851.999999999996</v>
          </cell>
          <cell r="I119">
            <v>18501</v>
          </cell>
          <cell r="J119">
            <v>289679</v>
          </cell>
          <cell r="K119">
            <v>15765</v>
          </cell>
          <cell r="L119">
            <v>10488</v>
          </cell>
          <cell r="M119">
            <v>61914</v>
          </cell>
          <cell r="N119">
            <v>49128.334768402463</v>
          </cell>
          <cell r="O119">
            <v>45990</v>
          </cell>
          <cell r="P119">
            <v>358234</v>
          </cell>
          <cell r="Q119" t="str">
            <v/>
          </cell>
          <cell r="R119">
            <v>14433.899307559146</v>
          </cell>
          <cell r="S119" t="str">
            <v/>
          </cell>
          <cell r="T119" t="str">
            <v/>
          </cell>
          <cell r="U119">
            <v>25394.686962926589</v>
          </cell>
          <cell r="V119" t="str">
            <v/>
          </cell>
          <cell r="W119">
            <v>20673.999999999996</v>
          </cell>
          <cell r="X119" t="str">
            <v/>
          </cell>
          <cell r="Y119" t="str">
            <v/>
          </cell>
          <cell r="Z119" t="str">
            <v/>
          </cell>
          <cell r="AA119">
            <v>63892</v>
          </cell>
          <cell r="AB119">
            <v>14904</v>
          </cell>
          <cell r="AC119">
            <v>107960</v>
          </cell>
          <cell r="AD119">
            <v>1566784.0000000002</v>
          </cell>
          <cell r="AE119">
            <v>88866</v>
          </cell>
          <cell r="AF119">
            <v>94863.245690577198</v>
          </cell>
          <cell r="AG119">
            <v>23124.724610904599</v>
          </cell>
          <cell r="AH119">
            <v>70706.993509575535</v>
          </cell>
          <cell r="AI119">
            <v>11198.03334143028</v>
          </cell>
          <cell r="AJ119" t="str">
            <v/>
          </cell>
          <cell r="AK119">
            <v>12251.608884222824</v>
          </cell>
          <cell r="AL119">
            <v>13399.169019387962</v>
          </cell>
          <cell r="AM119">
            <v>32984.235305027367</v>
          </cell>
          <cell r="AN119">
            <v>3943.407654723735</v>
          </cell>
          <cell r="AO119">
            <v>38667</v>
          </cell>
          <cell r="AP119" t="str">
            <v/>
          </cell>
          <cell r="AQ119">
            <v>273733</v>
          </cell>
          <cell r="AR119">
            <v>4626</v>
          </cell>
          <cell r="AS119">
            <v>227362.00000000003</v>
          </cell>
          <cell r="AT119">
            <v>181025.00000000003</v>
          </cell>
          <cell r="AU119">
            <v>16430.000000000004</v>
          </cell>
          <cell r="AV119">
            <v>9478</v>
          </cell>
          <cell r="AW119">
            <v>25054</v>
          </cell>
          <cell r="AX119">
            <v>2406</v>
          </cell>
          <cell r="AY119">
            <v>7374.9999999999991</v>
          </cell>
          <cell r="AZ119">
            <v>17532</v>
          </cell>
          <cell r="BC119">
            <v>5764563.0122645861</v>
          </cell>
        </row>
        <row r="120">
          <cell r="B120">
            <v>240287.00000000003</v>
          </cell>
          <cell r="C120">
            <v>190541</v>
          </cell>
          <cell r="D120">
            <v>18427.999999999996</v>
          </cell>
          <cell r="E120">
            <v>73044</v>
          </cell>
          <cell r="F120">
            <v>27484</v>
          </cell>
          <cell r="G120">
            <v>51182.293450074772</v>
          </cell>
          <cell r="H120">
            <v>30144</v>
          </cell>
          <cell r="I120">
            <v>19120.999999999996</v>
          </cell>
          <cell r="J120">
            <v>314794</v>
          </cell>
          <cell r="K120">
            <v>15878</v>
          </cell>
          <cell r="L120">
            <v>10753</v>
          </cell>
          <cell r="M120">
            <v>63162</v>
          </cell>
          <cell r="N120">
            <v>49847.308717456384</v>
          </cell>
          <cell r="O120">
            <v>46369</v>
          </cell>
          <cell r="P120">
            <v>357585</v>
          </cell>
          <cell r="Q120" t="str">
            <v/>
          </cell>
          <cell r="R120">
            <v>13773.243219849974</v>
          </cell>
          <cell r="S120">
            <v>6636.4069657371792</v>
          </cell>
          <cell r="T120" t="str">
            <v/>
          </cell>
          <cell r="U120">
            <v>26249.948440952619</v>
          </cell>
          <cell r="V120" t="str">
            <v/>
          </cell>
          <cell r="W120">
            <v>22169.000000000004</v>
          </cell>
          <cell r="X120" t="str">
            <v/>
          </cell>
          <cell r="Y120" t="str">
            <v/>
          </cell>
          <cell r="Z120" t="str">
            <v/>
          </cell>
          <cell r="AA120">
            <v>64470</v>
          </cell>
          <cell r="AB120">
            <v>15552</v>
          </cell>
          <cell r="AC120">
            <v>115816</v>
          </cell>
          <cell r="AD120">
            <v>1625245</v>
          </cell>
          <cell r="AE120">
            <v>84333</v>
          </cell>
          <cell r="AF120">
            <v>100727.2424604117</v>
          </cell>
          <cell r="AG120">
            <v>24627.319481156268</v>
          </cell>
          <cell r="AH120">
            <v>73609.727399031806</v>
          </cell>
          <cell r="AI120">
            <v>11325.784022388276</v>
          </cell>
          <cell r="AJ120" t="str">
            <v/>
          </cell>
          <cell r="AK120">
            <v>12753.63892661255</v>
          </cell>
          <cell r="AL120">
            <v>13770.389972479579</v>
          </cell>
          <cell r="AM120">
            <v>34197.759576037774</v>
          </cell>
          <cell r="AN120">
            <v>4430.8619759262438</v>
          </cell>
          <cell r="AO120">
            <v>43295</v>
          </cell>
          <cell r="AP120" t="str">
            <v/>
          </cell>
          <cell r="AQ120">
            <v>305854</v>
          </cell>
          <cell r="AR120">
            <v>5054</v>
          </cell>
          <cell r="AS120">
            <v>234147.99999999997</v>
          </cell>
          <cell r="AT120">
            <v>202005.00000000003</v>
          </cell>
          <cell r="AU120">
            <v>17497</v>
          </cell>
          <cell r="AV120">
            <v>9930</v>
          </cell>
          <cell r="AW120">
            <v>26609</v>
          </cell>
          <cell r="AX120">
            <v>2569</v>
          </cell>
          <cell r="AY120">
            <v>8257.9999999999982</v>
          </cell>
          <cell r="AZ120">
            <v>18502.999999999996</v>
          </cell>
          <cell r="BC120">
            <v>6025755.2974486174</v>
          </cell>
        </row>
        <row r="121">
          <cell r="B121">
            <v>247223</v>
          </cell>
          <cell r="C121">
            <v>204288</v>
          </cell>
          <cell r="D121">
            <v>19714</v>
          </cell>
          <cell r="E121">
            <v>72806</v>
          </cell>
          <cell r="F121">
            <v>28679.999999999996</v>
          </cell>
          <cell r="G121">
            <v>52822.851407624599</v>
          </cell>
          <cell r="H121">
            <v>31859</v>
          </cell>
          <cell r="I121">
            <v>19255.000000000004</v>
          </cell>
          <cell r="J121">
            <v>341150</v>
          </cell>
          <cell r="K121">
            <v>18053</v>
          </cell>
          <cell r="L121">
            <v>11043</v>
          </cell>
          <cell r="M121">
            <v>68652</v>
          </cell>
          <cell r="N121">
            <v>51233.713497669931</v>
          </cell>
          <cell r="O121">
            <v>48000.999999999993</v>
          </cell>
          <cell r="P121">
            <v>371646</v>
          </cell>
          <cell r="Q121" t="str">
            <v/>
          </cell>
          <cell r="R121">
            <v>15317.167772648587</v>
          </cell>
          <cell r="S121">
            <v>7200.9463688960859</v>
          </cell>
          <cell r="T121" t="str">
            <v/>
          </cell>
          <cell r="U121">
            <v>26726.921188313278</v>
          </cell>
          <cell r="V121" t="str">
            <v/>
          </cell>
          <cell r="W121">
            <v>23772.999999999996</v>
          </cell>
          <cell r="X121" t="str">
            <v/>
          </cell>
          <cell r="Y121" t="str">
            <v/>
          </cell>
          <cell r="Z121" t="str">
            <v/>
          </cell>
          <cell r="AA121">
            <v>66481</v>
          </cell>
          <cell r="AB121">
            <v>16084</v>
          </cell>
          <cell r="AC121">
            <v>121227.99999999999</v>
          </cell>
          <cell r="AD121">
            <v>1699970.0000000002</v>
          </cell>
          <cell r="AE121">
            <v>88866</v>
          </cell>
          <cell r="AF121">
            <v>105711.98487662442</v>
          </cell>
          <cell r="AG121">
            <v>26580.815957837658</v>
          </cell>
          <cell r="AH121">
            <v>73914.10299266105</v>
          </cell>
          <cell r="AI121">
            <v>11885.428561420715</v>
          </cell>
          <cell r="AJ121" t="str">
            <v/>
          </cell>
          <cell r="AK121">
            <v>12929.94791221696</v>
          </cell>
          <cell r="AL121">
            <v>14219.234139083301</v>
          </cell>
          <cell r="AM121">
            <v>35827.87574725374</v>
          </cell>
          <cell r="AN121">
            <v>4602.8828271233924</v>
          </cell>
          <cell r="AO121">
            <v>48128</v>
          </cell>
          <cell r="AP121" t="str">
            <v/>
          </cell>
          <cell r="AQ121">
            <v>321030.00000000006</v>
          </cell>
          <cell r="AR121">
            <v>5515</v>
          </cell>
          <cell r="AS121">
            <v>248963</v>
          </cell>
          <cell r="AT121">
            <v>216889.00000000003</v>
          </cell>
          <cell r="AU121">
            <v>22570</v>
          </cell>
          <cell r="AV121">
            <v>9977</v>
          </cell>
          <cell r="AW121">
            <v>28988</v>
          </cell>
          <cell r="AX121">
            <v>2758</v>
          </cell>
          <cell r="AY121">
            <v>9029</v>
          </cell>
          <cell r="AZ121">
            <v>20542.000000000004</v>
          </cell>
          <cell r="BC121">
            <v>6325939.2872111229</v>
          </cell>
        </row>
        <row r="122">
          <cell r="B122">
            <v>259215</v>
          </cell>
          <cell r="C122">
            <v>214884</v>
          </cell>
          <cell r="D122">
            <v>20660</v>
          </cell>
          <cell r="E122">
            <v>78335</v>
          </cell>
          <cell r="F122">
            <v>31611.000000000004</v>
          </cell>
          <cell r="G122">
            <v>54999.452136884902</v>
          </cell>
          <cell r="H122">
            <v>32478</v>
          </cell>
          <cell r="I122">
            <v>20941</v>
          </cell>
          <cell r="J122">
            <v>366584</v>
          </cell>
          <cell r="K122">
            <v>18615</v>
          </cell>
          <cell r="L122">
            <v>11142</v>
          </cell>
          <cell r="M122">
            <v>73319</v>
          </cell>
          <cell r="N122">
            <v>53391.372969256212</v>
          </cell>
          <cell r="O122">
            <v>50705</v>
          </cell>
          <cell r="P122">
            <v>386789</v>
          </cell>
          <cell r="Q122" t="str">
            <v/>
          </cell>
          <cell r="R122">
            <v>15029.925995383728</v>
          </cell>
          <cell r="S122">
            <v>7833.6841762117165</v>
          </cell>
          <cell r="T122" t="str">
            <v/>
          </cell>
          <cell r="U122">
            <v>27664.41934691873</v>
          </cell>
          <cell r="V122" t="str">
            <v/>
          </cell>
          <cell r="W122">
            <v>25493</v>
          </cell>
          <cell r="X122" t="str">
            <v/>
          </cell>
          <cell r="Y122" t="str">
            <v/>
          </cell>
          <cell r="Z122" t="str">
            <v/>
          </cell>
          <cell r="AA122">
            <v>70614</v>
          </cell>
          <cell r="AB122">
            <v>18298</v>
          </cell>
          <cell r="AC122">
            <v>120390</v>
          </cell>
          <cell r="AD122">
            <v>1688804</v>
          </cell>
          <cell r="AE122">
            <v>92528</v>
          </cell>
          <cell r="AF122">
            <v>112788.50714825942</v>
          </cell>
          <cell r="AG122">
            <v>25830.854913463168</v>
          </cell>
          <cell r="AH122">
            <v>81431.501681539157</v>
          </cell>
          <cell r="AI122">
            <v>12625.233375767253</v>
          </cell>
          <cell r="AJ122" t="str">
            <v/>
          </cell>
          <cell r="AK122">
            <v>13833.867830299188</v>
          </cell>
          <cell r="AL122">
            <v>14673.094940455007</v>
          </cell>
          <cell r="AM122">
            <v>37964.746922091806</v>
          </cell>
          <cell r="AN122">
            <v>4710.2027236990234</v>
          </cell>
          <cell r="AO122">
            <v>46757</v>
          </cell>
          <cell r="AP122" t="str">
            <v/>
          </cell>
          <cell r="AQ122">
            <v>331550</v>
          </cell>
          <cell r="AR122">
            <v>6021</v>
          </cell>
          <cell r="AS122">
            <v>259262</v>
          </cell>
          <cell r="AT122">
            <v>229151</v>
          </cell>
          <cell r="AU122">
            <v>23894</v>
          </cell>
          <cell r="AV122">
            <v>10607</v>
          </cell>
          <cell r="AW122">
            <v>31168.000000000004</v>
          </cell>
          <cell r="AX122">
            <v>2896</v>
          </cell>
          <cell r="AY122">
            <v>9890</v>
          </cell>
          <cell r="AZ122">
            <v>20381</v>
          </cell>
          <cell r="BC122">
            <v>6538435.562290404</v>
          </cell>
        </row>
        <row r="123">
          <cell r="B123">
            <v>274098</v>
          </cell>
          <cell r="C123">
            <v>227389</v>
          </cell>
          <cell r="D123">
            <v>21511.999999999996</v>
          </cell>
          <cell r="E123">
            <v>81457</v>
          </cell>
          <cell r="F123">
            <v>35105</v>
          </cell>
          <cell r="G123">
            <v>57610.06750224813</v>
          </cell>
          <cell r="H123">
            <v>32828</v>
          </cell>
          <cell r="I123">
            <v>22007.999999999996</v>
          </cell>
          <cell r="J123">
            <v>406922</v>
          </cell>
          <cell r="K123">
            <v>20022</v>
          </cell>
          <cell r="L123">
            <v>11432</v>
          </cell>
          <cell r="M123">
            <v>78759</v>
          </cell>
          <cell r="N123">
            <v>54941.049434139444</v>
          </cell>
          <cell r="O123">
            <v>54117</v>
          </cell>
          <cell r="P123">
            <v>400850</v>
          </cell>
          <cell r="Q123" t="str">
            <v/>
          </cell>
          <cell r="R123">
            <v>16107.082660126945</v>
          </cell>
          <cell r="S123">
            <v>9257.4382385160661</v>
          </cell>
          <cell r="T123" t="str">
            <v/>
          </cell>
          <cell r="U123">
            <v>30164.414436533269</v>
          </cell>
          <cell r="V123" t="str">
            <v/>
          </cell>
          <cell r="W123">
            <v>27337.364553314124</v>
          </cell>
          <cell r="X123" t="str">
            <v/>
          </cell>
          <cell r="Y123" t="str">
            <v/>
          </cell>
          <cell r="Z123" t="str">
            <v/>
          </cell>
          <cell r="AA123">
            <v>74471</v>
          </cell>
          <cell r="AB123">
            <v>18639.000000000004</v>
          </cell>
          <cell r="AC123">
            <v>131633</v>
          </cell>
          <cell r="AD123">
            <v>1808126.0000000002</v>
          </cell>
          <cell r="AE123">
            <v>99125</v>
          </cell>
          <cell r="AF123">
            <v>121115.78117921221</v>
          </cell>
          <cell r="AG123">
            <v>26889.531870799194</v>
          </cell>
          <cell r="AH123">
            <v>88450.630967332632</v>
          </cell>
          <cell r="AI123">
            <v>12693.952240754465</v>
          </cell>
          <cell r="AJ123" t="str">
            <v/>
          </cell>
          <cell r="AK123">
            <v>14178.816225736457</v>
          </cell>
          <cell r="AL123">
            <v>15131.736076429101</v>
          </cell>
          <cell r="AM123">
            <v>39883.323982259237</v>
          </cell>
          <cell r="AN123">
            <v>4473.2866685148329</v>
          </cell>
          <cell r="AO123">
            <v>50528</v>
          </cell>
          <cell r="AP123" t="str">
            <v/>
          </cell>
          <cell r="AQ123">
            <v>350908.00000000006</v>
          </cell>
          <cell r="AR123">
            <v>6564</v>
          </cell>
          <cell r="AS123">
            <v>265527</v>
          </cell>
          <cell r="AT123">
            <v>248854.99999999997</v>
          </cell>
          <cell r="AU123">
            <v>25191</v>
          </cell>
          <cell r="AV123">
            <v>10676.999999999998</v>
          </cell>
          <cell r="AW123">
            <v>33331</v>
          </cell>
          <cell r="AX123">
            <v>3078.0000000000005</v>
          </cell>
          <cell r="AY123">
            <v>10692</v>
          </cell>
          <cell r="AZ123">
            <v>22162</v>
          </cell>
          <cell r="BC123">
            <v>6957255.2613835167</v>
          </cell>
        </row>
        <row r="124">
          <cell r="B124">
            <v>287969</v>
          </cell>
          <cell r="C124">
            <v>237699</v>
          </cell>
          <cell r="D124">
            <v>22451</v>
          </cell>
          <cell r="E124">
            <v>88083</v>
          </cell>
          <cell r="F124">
            <v>37520.000000000007</v>
          </cell>
          <cell r="G124">
            <v>59282.221282418061</v>
          </cell>
          <cell r="H124">
            <v>33225</v>
          </cell>
          <cell r="I124">
            <v>22673</v>
          </cell>
          <cell r="J124">
            <v>436086</v>
          </cell>
          <cell r="K124">
            <v>21730.999999999996</v>
          </cell>
          <cell r="L124">
            <v>11282.999999999998</v>
          </cell>
          <cell r="M124">
            <v>81654</v>
          </cell>
          <cell r="N124">
            <v>57035.5086779091</v>
          </cell>
          <cell r="O124">
            <v>57710</v>
          </cell>
          <cell r="P124">
            <v>405825</v>
          </cell>
          <cell r="Q124" t="str">
            <v/>
          </cell>
          <cell r="R124">
            <v>16121.444748990189</v>
          </cell>
          <cell r="S124">
            <v>8843.5496712680469</v>
          </cell>
          <cell r="T124" t="str">
            <v/>
          </cell>
          <cell r="U124">
            <v>28799.285538914806</v>
          </cell>
          <cell r="V124" t="str">
            <v/>
          </cell>
          <cell r="W124">
            <v>28544</v>
          </cell>
          <cell r="X124" t="str">
            <v/>
          </cell>
          <cell r="Y124" t="str">
            <v/>
          </cell>
          <cell r="Z124" t="str">
            <v/>
          </cell>
          <cell r="AA124">
            <v>77033.999999999985</v>
          </cell>
          <cell r="AB124">
            <v>19605</v>
          </cell>
          <cell r="AC124">
            <v>142282</v>
          </cell>
          <cell r="AD124">
            <v>1843454.9999999998</v>
          </cell>
          <cell r="AE124">
            <v>101855.99999999999</v>
          </cell>
          <cell r="AF124">
            <v>122845.43438464099</v>
          </cell>
          <cell r="AG124">
            <v>27400.881906301038</v>
          </cell>
          <cell r="AH124">
            <v>94643.120642071328</v>
          </cell>
          <cell r="AI124">
            <v>12880.487927375916</v>
          </cell>
          <cell r="AJ124" t="str">
            <v/>
          </cell>
          <cell r="AK124">
            <v>15527.749245810575</v>
          </cell>
          <cell r="AL124">
            <v>15198.805025280184</v>
          </cell>
          <cell r="AM124">
            <v>42119.824886710638</v>
          </cell>
          <cell r="AN124">
            <v>4790.3221237542339</v>
          </cell>
          <cell r="AO124">
            <v>52173</v>
          </cell>
          <cell r="AP124" t="str">
            <v/>
          </cell>
          <cell r="AQ124">
            <v>382892</v>
          </cell>
          <cell r="AR124">
            <v>7135.9999999999991</v>
          </cell>
          <cell r="AS124">
            <v>280977.99999999994</v>
          </cell>
          <cell r="AT124">
            <v>267567</v>
          </cell>
          <cell r="AU124">
            <v>25311</v>
          </cell>
          <cell r="AV124">
            <v>11320</v>
          </cell>
          <cell r="AW124">
            <v>35670</v>
          </cell>
          <cell r="AX124">
            <v>3200</v>
          </cell>
          <cell r="AY124">
            <v>11280.000000000002</v>
          </cell>
          <cell r="AZ124">
            <v>22540</v>
          </cell>
          <cell r="BC124">
            <v>7284648.7038279902</v>
          </cell>
        </row>
        <row r="125">
          <cell r="B125">
            <v>305308</v>
          </cell>
          <cell r="C125">
            <v>251732</v>
          </cell>
          <cell r="D125">
            <v>23445</v>
          </cell>
          <cell r="E125">
            <v>90901</v>
          </cell>
          <cell r="F125">
            <v>39818</v>
          </cell>
          <cell r="G125">
            <v>60384.289823988147</v>
          </cell>
          <cell r="H125">
            <v>35746</v>
          </cell>
          <cell r="I125">
            <v>23739</v>
          </cell>
          <cell r="J125">
            <v>461071</v>
          </cell>
          <cell r="K125">
            <v>23147</v>
          </cell>
          <cell r="L125">
            <v>11266</v>
          </cell>
          <cell r="M125">
            <v>83950</v>
          </cell>
          <cell r="N125">
            <v>59592.618485021318</v>
          </cell>
          <cell r="O125">
            <v>60002.000000000007</v>
          </cell>
          <cell r="P125">
            <v>412315</v>
          </cell>
          <cell r="Q125" t="str">
            <v/>
          </cell>
          <cell r="R125">
            <v>17830.533323716099</v>
          </cell>
          <cell r="S125">
            <v>10475.688803186504</v>
          </cell>
          <cell r="T125" t="str">
            <v/>
          </cell>
          <cell r="U125">
            <v>31184.149275718148</v>
          </cell>
          <cell r="V125" t="str">
            <v/>
          </cell>
          <cell r="W125">
            <v>29805</v>
          </cell>
          <cell r="X125" t="str">
            <v/>
          </cell>
          <cell r="Y125" t="str">
            <v/>
          </cell>
          <cell r="Z125" t="str">
            <v/>
          </cell>
          <cell r="AA125">
            <v>78577</v>
          </cell>
          <cell r="AB125">
            <v>20165</v>
          </cell>
          <cell r="AC125">
            <v>146402</v>
          </cell>
          <cell r="AD125">
            <v>1878063</v>
          </cell>
          <cell r="AE125">
            <v>107087.00000000001</v>
          </cell>
          <cell r="AF125">
            <v>132981.98103890472</v>
          </cell>
          <cell r="AG125">
            <v>30258.761685512734</v>
          </cell>
          <cell r="AH125">
            <v>101924.80060571949</v>
          </cell>
          <cell r="AI125">
            <v>12996.213131850891</v>
          </cell>
          <cell r="AJ125" t="str">
            <v/>
          </cell>
          <cell r="AK125">
            <v>17252.765274285761</v>
          </cell>
          <cell r="AL125">
            <v>15262.513359422705</v>
          </cell>
          <cell r="AM125">
            <v>43757.994698142305</v>
          </cell>
          <cell r="AN125">
            <v>4624.1061693938254</v>
          </cell>
          <cell r="AO125">
            <v>56321</v>
          </cell>
          <cell r="AP125" t="str">
            <v/>
          </cell>
          <cell r="AQ125">
            <v>405386</v>
          </cell>
          <cell r="AR125">
            <v>7729</v>
          </cell>
          <cell r="AS125">
            <v>277924</v>
          </cell>
          <cell r="AT125">
            <v>287130</v>
          </cell>
          <cell r="AU125">
            <v>27262</v>
          </cell>
          <cell r="AV125">
            <v>11257</v>
          </cell>
          <cell r="AW125">
            <v>37599</v>
          </cell>
          <cell r="AX125">
            <v>3352</v>
          </cell>
          <cell r="AY125">
            <v>12110</v>
          </cell>
          <cell r="AZ125">
            <v>22792</v>
          </cell>
          <cell r="BC125">
            <v>7558899.4479207033</v>
          </cell>
        </row>
        <row r="126">
          <cell r="B126">
            <v>312966.00000000006</v>
          </cell>
          <cell r="C126">
            <v>265192</v>
          </cell>
          <cell r="D126">
            <v>23753</v>
          </cell>
          <cell r="E126">
            <v>94829</v>
          </cell>
          <cell r="F126">
            <v>41272</v>
          </cell>
          <cell r="G126">
            <v>60314.841888509145</v>
          </cell>
          <cell r="H126">
            <v>36551</v>
          </cell>
          <cell r="I126">
            <v>23867</v>
          </cell>
          <cell r="J126">
            <v>481599.00000000006</v>
          </cell>
          <cell r="K126">
            <v>24218</v>
          </cell>
          <cell r="L126">
            <v>11034</v>
          </cell>
          <cell r="M126">
            <v>83701</v>
          </cell>
          <cell r="N126">
            <v>59885.86840038115</v>
          </cell>
          <cell r="O126">
            <v>58732</v>
          </cell>
          <cell r="P126">
            <v>411450</v>
          </cell>
          <cell r="Q126" t="str">
            <v/>
          </cell>
          <cell r="R126">
            <v>19381.638920946338</v>
          </cell>
          <cell r="S126">
            <v>10711.173714589142</v>
          </cell>
          <cell r="T126" t="str">
            <v/>
          </cell>
          <cell r="U126">
            <v>33272.960962435551</v>
          </cell>
          <cell r="V126" t="str">
            <v/>
          </cell>
          <cell r="W126">
            <v>31121</v>
          </cell>
          <cell r="X126" t="str">
            <v/>
          </cell>
          <cell r="Y126" t="str">
            <v/>
          </cell>
          <cell r="Z126" t="str">
            <v/>
          </cell>
          <cell r="AA126">
            <v>82351</v>
          </cell>
          <cell r="AB126">
            <v>20957</v>
          </cell>
          <cell r="AC126">
            <v>149021</v>
          </cell>
          <cell r="AD126">
            <v>1859087.9999999998</v>
          </cell>
          <cell r="AE126">
            <v>113655</v>
          </cell>
          <cell r="AF126">
            <v>144915.77436127613</v>
          </cell>
          <cell r="AG126">
            <v>31939.812797324455</v>
          </cell>
          <cell r="AH126">
            <v>107418.2483210994</v>
          </cell>
          <cell r="AI126">
            <v>13349.205478271719</v>
          </cell>
          <cell r="AJ126" t="str">
            <v/>
          </cell>
          <cell r="AK126">
            <v>17848.235888042385</v>
          </cell>
          <cell r="AL126">
            <v>15325.716824693103</v>
          </cell>
          <cell r="AM126">
            <v>44701.008677435879</v>
          </cell>
          <cell r="AN126">
            <v>5249.8803969655364</v>
          </cell>
          <cell r="AO126">
            <v>58892</v>
          </cell>
          <cell r="AP126" t="str">
            <v/>
          </cell>
          <cell r="AQ126">
            <v>450977</v>
          </cell>
          <cell r="AR126">
            <v>8345.0000000000018</v>
          </cell>
          <cell r="AS126">
            <v>299137</v>
          </cell>
          <cell r="AT126">
            <v>303857</v>
          </cell>
          <cell r="AU126">
            <v>28691</v>
          </cell>
          <cell r="AV126">
            <v>11256</v>
          </cell>
          <cell r="AW126">
            <v>38900</v>
          </cell>
          <cell r="AX126">
            <v>3485.0000000000005</v>
          </cell>
          <cell r="AY126">
            <v>12923</v>
          </cell>
          <cell r="AZ126">
            <v>23615.999999999996</v>
          </cell>
          <cell r="BC126">
            <v>7800965.8135011094</v>
          </cell>
        </row>
        <row r="127">
          <cell r="B127">
            <v>321924</v>
          </cell>
          <cell r="C127">
            <v>281707</v>
          </cell>
          <cell r="D127">
            <v>25039</v>
          </cell>
          <cell r="E127">
            <v>92651.000000000015</v>
          </cell>
          <cell r="F127">
            <v>42445</v>
          </cell>
          <cell r="G127">
            <v>62222.6361615114</v>
          </cell>
          <cell r="H127">
            <v>39270</v>
          </cell>
          <cell r="I127">
            <v>25285</v>
          </cell>
          <cell r="J127">
            <v>516821</v>
          </cell>
          <cell r="K127">
            <v>25107</v>
          </cell>
          <cell r="L127">
            <v>11481</v>
          </cell>
          <cell r="M127">
            <v>87793</v>
          </cell>
          <cell r="N127">
            <v>61711.928017458456</v>
          </cell>
          <cell r="O127">
            <v>62425.000000000007</v>
          </cell>
          <cell r="P127">
            <v>428107</v>
          </cell>
          <cell r="Q127" t="str">
            <v/>
          </cell>
          <cell r="R127">
            <v>20925.563473744947</v>
          </cell>
          <cell r="S127">
            <v>11647.783287810549</v>
          </cell>
          <cell r="T127" t="str">
            <v/>
          </cell>
          <cell r="U127">
            <v>34621.642523938128</v>
          </cell>
          <cell r="V127" t="str">
            <v/>
          </cell>
          <cell r="W127">
            <v>32496</v>
          </cell>
          <cell r="X127" t="str">
            <v/>
          </cell>
          <cell r="Y127" t="str">
            <v/>
          </cell>
          <cell r="Z127" t="str">
            <v/>
          </cell>
          <cell r="AA127">
            <v>87421.000000000015</v>
          </cell>
          <cell r="AB127">
            <v>22448.999999999996</v>
          </cell>
          <cell r="AC127">
            <v>155062</v>
          </cell>
          <cell r="AD127">
            <v>1997061.0000000002</v>
          </cell>
          <cell r="AE127">
            <v>106303.00524146807</v>
          </cell>
          <cell r="AF127">
            <v>156931.51092935351</v>
          </cell>
          <cell r="AG127">
            <v>30137.35103601521</v>
          </cell>
          <cell r="AH127">
            <v>110633.89325990519</v>
          </cell>
          <cell r="AI127">
            <v>12173.489852995284</v>
          </cell>
          <cell r="AJ127" t="str">
            <v/>
          </cell>
          <cell r="AK127">
            <v>21095.191307954985</v>
          </cell>
          <cell r="AL127">
            <v>15385.665738615109</v>
          </cell>
          <cell r="AM127">
            <v>46721.475920758232</v>
          </cell>
          <cell r="AN127">
            <v>5041.3330937329911</v>
          </cell>
          <cell r="AO127">
            <v>61600</v>
          </cell>
          <cell r="AP127" t="str">
            <v/>
          </cell>
          <cell r="AQ127">
            <v>457139.00000000006</v>
          </cell>
          <cell r="AR127">
            <v>8981.0000000000018</v>
          </cell>
          <cell r="AS127">
            <v>305499</v>
          </cell>
          <cell r="AT127">
            <v>331570</v>
          </cell>
          <cell r="AU127">
            <v>29803</v>
          </cell>
          <cell r="AV127">
            <v>12026</v>
          </cell>
          <cell r="AW127">
            <v>41548</v>
          </cell>
          <cell r="AX127">
            <v>3470</v>
          </cell>
          <cell r="AY127">
            <v>13911.999999999998</v>
          </cell>
          <cell r="AZ127">
            <v>26457</v>
          </cell>
          <cell r="BC127">
            <v>8161089.6784124477</v>
          </cell>
        </row>
        <row r="128">
          <cell r="B128">
            <v>344609</v>
          </cell>
          <cell r="C128">
            <v>296981</v>
          </cell>
          <cell r="D128">
            <v>26711.000000000004</v>
          </cell>
          <cell r="E128">
            <v>94118.999999999985</v>
          </cell>
          <cell r="F128">
            <v>45939</v>
          </cell>
          <cell r="G128">
            <v>65576.739950431525</v>
          </cell>
          <cell r="H128">
            <v>40367</v>
          </cell>
          <cell r="I128">
            <v>27598</v>
          </cell>
          <cell r="J128">
            <v>558482</v>
          </cell>
          <cell r="K128">
            <v>26195</v>
          </cell>
          <cell r="L128">
            <v>12127</v>
          </cell>
          <cell r="M128">
            <v>95180</v>
          </cell>
          <cell r="N128">
            <v>64982.524998663182</v>
          </cell>
          <cell r="O128">
            <v>66793</v>
          </cell>
          <cell r="P128">
            <v>452768</v>
          </cell>
          <cell r="Q128" t="str">
            <v/>
          </cell>
          <cell r="R128">
            <v>22907.531736872475</v>
          </cell>
          <cell r="S128">
            <v>12769.028202663278</v>
          </cell>
          <cell r="T128" t="str">
            <v/>
          </cell>
          <cell r="U128">
            <v>36430.8494966855</v>
          </cell>
          <cell r="V128" t="str">
            <v/>
          </cell>
          <cell r="W128">
            <v>33930.720461095101</v>
          </cell>
          <cell r="X128" t="str">
            <v/>
          </cell>
          <cell r="Y128" t="str">
            <v/>
          </cell>
          <cell r="Z128" t="str">
            <v/>
          </cell>
          <cell r="AA128">
            <v>91085</v>
          </cell>
          <cell r="AB128">
            <v>22448.999999999996</v>
          </cell>
          <cell r="AC128">
            <v>159880.00000000003</v>
          </cell>
          <cell r="AD128">
            <v>2046726.9999999998</v>
          </cell>
          <cell r="AE128">
            <v>114614</v>
          </cell>
          <cell r="AF128">
            <v>169877.05984575453</v>
          </cell>
          <cell r="AG128">
            <v>32637.728874879169</v>
          </cell>
          <cell r="AH128">
            <v>119509.60958699671</v>
          </cell>
          <cell r="AI128">
            <v>12588.874853860319</v>
          </cell>
          <cell r="AJ128" t="str">
            <v/>
          </cell>
          <cell r="AK128">
            <v>22518.103678142601</v>
          </cell>
          <cell r="AL128">
            <v>15447.450519719483</v>
          </cell>
          <cell r="AM128">
            <v>48672.687104056393</v>
          </cell>
          <cell r="AN128">
            <v>5667.1595822239087</v>
          </cell>
          <cell r="AO128">
            <v>63416.999999999993</v>
          </cell>
          <cell r="AP128" t="str">
            <v/>
          </cell>
          <cell r="AQ128">
            <v>441694</v>
          </cell>
          <cell r="AR128">
            <v>9637</v>
          </cell>
          <cell r="AS128">
            <v>326910</v>
          </cell>
          <cell r="AT128">
            <v>375090</v>
          </cell>
          <cell r="AU128">
            <v>30394.999999999996</v>
          </cell>
          <cell r="AV128">
            <v>12899</v>
          </cell>
          <cell r="AW128">
            <v>42114</v>
          </cell>
          <cell r="AX128">
            <v>3803</v>
          </cell>
          <cell r="AY128">
            <v>14697</v>
          </cell>
          <cell r="AZ128">
            <v>29665</v>
          </cell>
          <cell r="BC128">
            <v>8592583.6693925988</v>
          </cell>
        </row>
        <row r="129">
          <cell r="B129">
            <v>363754</v>
          </cell>
          <cell r="C129">
            <v>321992</v>
          </cell>
          <cell r="D129">
            <v>28170</v>
          </cell>
          <cell r="E129">
            <v>106186.99999999999</v>
          </cell>
          <cell r="F129">
            <v>48378</v>
          </cell>
          <cell r="G129">
            <v>68776.023294202358</v>
          </cell>
          <cell r="H129">
            <v>42926</v>
          </cell>
          <cell r="I129">
            <v>29701</v>
          </cell>
          <cell r="J129">
            <v>581487</v>
          </cell>
          <cell r="K129">
            <v>28492</v>
          </cell>
          <cell r="L129">
            <v>12706</v>
          </cell>
          <cell r="M129">
            <v>95455.000000000015</v>
          </cell>
          <cell r="N129">
            <v>68710.000000000015</v>
          </cell>
          <cell r="O129">
            <v>72200</v>
          </cell>
          <cell r="P129">
            <v>467694</v>
          </cell>
          <cell r="Q129" t="str">
            <v/>
          </cell>
          <cell r="R129">
            <v>24401.188978649738</v>
          </cell>
          <cell r="S129">
            <v>13683.095645407073</v>
          </cell>
          <cell r="T129" t="str">
            <v/>
          </cell>
          <cell r="U129">
            <v>38272.95114166462</v>
          </cell>
          <cell r="V129" t="str">
            <v/>
          </cell>
          <cell r="W129">
            <v>36224.899855907788</v>
          </cell>
          <cell r="X129" t="str">
            <v/>
          </cell>
          <cell r="Y129" t="str">
            <v/>
          </cell>
          <cell r="Z129" t="str">
            <v/>
          </cell>
          <cell r="AA129">
            <v>91713</v>
          </cell>
          <cell r="AB129">
            <v>23704</v>
          </cell>
          <cell r="AC129">
            <v>164598</v>
          </cell>
          <cell r="AD129">
            <v>2094396</v>
          </cell>
          <cell r="AE129">
            <v>122809</v>
          </cell>
          <cell r="AF129">
            <v>182707.79555705393</v>
          </cell>
          <cell r="AG129">
            <v>34218.731172954591</v>
          </cell>
          <cell r="AH129">
            <v>124054.97257145065</v>
          </cell>
          <cell r="AI129">
            <v>12943.255191329727</v>
          </cell>
          <cell r="AJ129" t="str">
            <v/>
          </cell>
          <cell r="AK129">
            <v>20012.666776099803</v>
          </cell>
          <cell r="AL129">
            <v>17085</v>
          </cell>
          <cell r="AM129">
            <v>55246.945560747678</v>
          </cell>
          <cell r="AN129">
            <v>6052.8955052963065</v>
          </cell>
          <cell r="AO129">
            <v>64480</v>
          </cell>
          <cell r="AP129" t="str">
            <v/>
          </cell>
          <cell r="AQ129">
            <v>365092</v>
          </cell>
          <cell r="AR129">
            <v>10276</v>
          </cell>
          <cell r="AS129">
            <v>336744</v>
          </cell>
          <cell r="AT129">
            <v>420246.00000000006</v>
          </cell>
          <cell r="AU129">
            <v>31929.999999999996</v>
          </cell>
          <cell r="AV129">
            <v>13794.000000000002</v>
          </cell>
          <cell r="AW129">
            <v>44480</v>
          </cell>
          <cell r="AX129">
            <v>4123</v>
          </cell>
          <cell r="AY129">
            <v>15708.000000000002</v>
          </cell>
          <cell r="AZ129">
            <v>31210</v>
          </cell>
          <cell r="BC129">
            <v>8894278.9529126361</v>
          </cell>
        </row>
        <row r="130">
          <cell r="B130">
            <v>387937</v>
          </cell>
          <cell r="C130">
            <v>347098</v>
          </cell>
          <cell r="D130">
            <v>30040</v>
          </cell>
          <cell r="E130">
            <v>118385.99999999999</v>
          </cell>
          <cell r="F130">
            <v>49550</v>
          </cell>
          <cell r="G130">
            <v>72336.277618675696</v>
          </cell>
          <cell r="H130">
            <v>45295.000000000007</v>
          </cell>
          <cell r="I130">
            <v>30627</v>
          </cell>
          <cell r="J130">
            <v>606292</v>
          </cell>
          <cell r="K130">
            <v>29561.999999999996</v>
          </cell>
          <cell r="L130">
            <v>13120</v>
          </cell>
          <cell r="M130">
            <v>101993.00000000001</v>
          </cell>
          <cell r="N130">
            <v>71602.882198056235</v>
          </cell>
          <cell r="O130">
            <v>75661</v>
          </cell>
          <cell r="P130">
            <v>472453.99999999994</v>
          </cell>
          <cell r="Q130" t="str">
            <v/>
          </cell>
          <cell r="R130">
            <v>26404.700375072127</v>
          </cell>
          <cell r="S130">
            <v>14022.871256059412</v>
          </cell>
          <cell r="T130" t="str">
            <v/>
          </cell>
          <cell r="U130">
            <v>39868.342744905473</v>
          </cell>
          <cell r="V130" t="str">
            <v/>
          </cell>
          <cell r="W130">
            <v>37497.301873198841</v>
          </cell>
          <cell r="X130" t="str">
            <v/>
          </cell>
          <cell r="Y130" t="str">
            <v/>
          </cell>
          <cell r="Z130" t="str">
            <v/>
          </cell>
          <cell r="AA130">
            <v>97444.000000000015</v>
          </cell>
          <cell r="AB130">
            <v>24215</v>
          </cell>
          <cell r="AC130">
            <v>176130</v>
          </cell>
          <cell r="AD130">
            <v>2220732</v>
          </cell>
          <cell r="AE130">
            <v>120832.99432276677</v>
          </cell>
          <cell r="AF130">
            <v>194011.97079566261</v>
          </cell>
          <cell r="AG130">
            <v>35900.585257958461</v>
          </cell>
          <cell r="AH130">
            <v>129629.23077802273</v>
          </cell>
          <cell r="AI130">
            <v>12646.02730995903</v>
          </cell>
          <cell r="AJ130" t="str">
            <v/>
          </cell>
          <cell r="AK130">
            <v>15764.981286933682</v>
          </cell>
          <cell r="AL130">
            <v>17684</v>
          </cell>
          <cell r="AM130">
            <v>58348.770327102808</v>
          </cell>
          <cell r="AN130">
            <v>5911.7658173489835</v>
          </cell>
          <cell r="AO130">
            <v>68422</v>
          </cell>
          <cell r="AP130" t="str">
            <v/>
          </cell>
          <cell r="AQ130">
            <v>366465.00000000006</v>
          </cell>
          <cell r="AR130">
            <v>12072</v>
          </cell>
          <cell r="AS130">
            <v>344204</v>
          </cell>
          <cell r="AT130">
            <v>457742</v>
          </cell>
          <cell r="AU130">
            <v>32898</v>
          </cell>
          <cell r="AV130">
            <v>14577.999999999998</v>
          </cell>
          <cell r="AW130">
            <v>46603</v>
          </cell>
          <cell r="AX130">
            <v>4411</v>
          </cell>
          <cell r="AY130">
            <v>16949</v>
          </cell>
          <cell r="AZ130">
            <v>33636</v>
          </cell>
          <cell r="BC130">
            <v>9309077.6468104292</v>
          </cell>
        </row>
        <row r="131">
          <cell r="B131">
            <v>408090</v>
          </cell>
          <cell r="C131">
            <v>371822</v>
          </cell>
          <cell r="D131">
            <v>31823</v>
          </cell>
          <cell r="E131">
            <v>130477</v>
          </cell>
          <cell r="F131">
            <v>51567</v>
          </cell>
          <cell r="G131">
            <v>75536.223201301298</v>
          </cell>
          <cell r="H131">
            <v>45579</v>
          </cell>
          <cell r="I131">
            <v>31636</v>
          </cell>
          <cell r="J131">
            <v>623382.00000000012</v>
          </cell>
          <cell r="K131">
            <v>32567</v>
          </cell>
          <cell r="L131">
            <v>13740.999999999998</v>
          </cell>
          <cell r="M131">
            <v>105686</v>
          </cell>
          <cell r="N131">
            <v>75407.727439498281</v>
          </cell>
          <cell r="O131">
            <v>79370</v>
          </cell>
          <cell r="P131">
            <v>490625</v>
          </cell>
          <cell r="Q131" t="str">
            <v/>
          </cell>
          <cell r="R131">
            <v>27611.115839584534</v>
          </cell>
          <cell r="S131">
            <v>15503.117151603596</v>
          </cell>
          <cell r="T131" t="str">
            <v/>
          </cell>
          <cell r="U131">
            <v>42055.838448318194</v>
          </cell>
          <cell r="V131" t="str">
            <v/>
          </cell>
          <cell r="W131">
            <v>40196.336455331417</v>
          </cell>
          <cell r="X131" t="str">
            <v/>
          </cell>
          <cell r="Y131" t="str">
            <v/>
          </cell>
          <cell r="Z131" t="str">
            <v/>
          </cell>
          <cell r="AA131">
            <v>103413</v>
          </cell>
          <cell r="AB131">
            <v>25749</v>
          </cell>
          <cell r="AC131">
            <v>185041</v>
          </cell>
          <cell r="AD131">
            <v>2316765</v>
          </cell>
          <cell r="AE131">
            <v>117926.99454455952</v>
          </cell>
          <cell r="AF131">
            <v>196134.89850516745</v>
          </cell>
          <cell r="AG131">
            <v>38250.897251994087</v>
          </cell>
          <cell r="AH131">
            <v>139291.08816403648</v>
          </cell>
          <cell r="AI131">
            <v>12699.924129339532</v>
          </cell>
          <cell r="AJ131" t="str">
            <v/>
          </cell>
          <cell r="AK131">
            <v>19927.713066316483</v>
          </cell>
          <cell r="AL131">
            <v>18303</v>
          </cell>
          <cell r="AM131">
            <v>62622.395560747653</v>
          </cell>
          <cell r="AN131">
            <v>6805.587174348696</v>
          </cell>
          <cell r="AO131">
            <v>74866</v>
          </cell>
          <cell r="AP131" t="str">
            <v/>
          </cell>
          <cell r="AQ131">
            <v>402776</v>
          </cell>
          <cell r="AR131">
            <v>13968</v>
          </cell>
          <cell r="AS131">
            <v>361442.00000000006</v>
          </cell>
          <cell r="AT131">
            <v>496514</v>
          </cell>
          <cell r="AU131">
            <v>35797</v>
          </cell>
          <cell r="AV131">
            <v>15271</v>
          </cell>
          <cell r="AW131">
            <v>49893</v>
          </cell>
          <cell r="AX131">
            <v>4848</v>
          </cell>
          <cell r="AY131">
            <v>18534</v>
          </cell>
          <cell r="AZ131">
            <v>36360</v>
          </cell>
          <cell r="BC131">
            <v>9707755.4426135346</v>
          </cell>
        </row>
        <row r="132">
          <cell r="B132">
            <v>435296</v>
          </cell>
          <cell r="C132">
            <v>386333</v>
          </cell>
          <cell r="D132">
            <v>33921</v>
          </cell>
          <cell r="E132">
            <v>143308</v>
          </cell>
          <cell r="F132">
            <v>54662</v>
          </cell>
          <cell r="G132">
            <v>80861.687626774845</v>
          </cell>
          <cell r="H132">
            <v>49843</v>
          </cell>
          <cell r="I132">
            <v>33235</v>
          </cell>
          <cell r="J132">
            <v>661273</v>
          </cell>
          <cell r="K132">
            <v>35243</v>
          </cell>
          <cell r="L132">
            <v>14278.999999999998</v>
          </cell>
          <cell r="M132">
            <v>114446.00000000001</v>
          </cell>
          <cell r="N132">
            <v>80558.319617299829</v>
          </cell>
          <cell r="O132">
            <v>83541</v>
          </cell>
          <cell r="P132">
            <v>516584</v>
          </cell>
          <cell r="Q132" t="str">
            <v/>
          </cell>
          <cell r="R132">
            <v>29786.972302365841</v>
          </cell>
          <cell r="S132">
            <v>16926.749809370136</v>
          </cell>
          <cell r="T132" t="str">
            <v/>
          </cell>
          <cell r="U132">
            <v>44424.254849005651</v>
          </cell>
          <cell r="V132" t="str">
            <v/>
          </cell>
          <cell r="W132">
            <v>42741.140489913552</v>
          </cell>
          <cell r="X132" t="str">
            <v/>
          </cell>
          <cell r="Y132" t="str">
            <v/>
          </cell>
          <cell r="Z132" t="str">
            <v/>
          </cell>
          <cell r="AA132">
            <v>110487.99999999999</v>
          </cell>
          <cell r="AB132">
            <v>27004</v>
          </cell>
          <cell r="AC132">
            <v>197098.00000000003</v>
          </cell>
          <cell r="AD132">
            <v>2450914.9999999995</v>
          </cell>
          <cell r="AE132">
            <v>130073.99407387334</v>
          </cell>
          <cell r="AF132">
            <v>202716.09137170805</v>
          </cell>
          <cell r="AG132">
            <v>39188.898342230212</v>
          </cell>
          <cell r="AH132">
            <v>154585.92098267088</v>
          </cell>
          <cell r="AI132">
            <v>12946.75271529991</v>
          </cell>
          <cell r="AJ132" t="str">
            <v/>
          </cell>
          <cell r="AK132">
            <v>20971.430072225874</v>
          </cell>
          <cell r="AL132">
            <v>18944</v>
          </cell>
          <cell r="AM132">
            <v>66827.09135514019</v>
          </cell>
          <cell r="AN132">
            <v>7099.6073575722867</v>
          </cell>
          <cell r="AO132">
            <v>77951.000000000015</v>
          </cell>
          <cell r="AP132" t="str">
            <v/>
          </cell>
          <cell r="AQ132">
            <v>450311.99999999994</v>
          </cell>
          <cell r="AR132">
            <v>15165.000000000002</v>
          </cell>
          <cell r="AS132">
            <v>389262</v>
          </cell>
          <cell r="AT132">
            <v>554449</v>
          </cell>
          <cell r="AU132">
            <v>38888</v>
          </cell>
          <cell r="AV132">
            <v>16234.999999999998</v>
          </cell>
          <cell r="AW132">
            <v>51613</v>
          </cell>
          <cell r="AX132">
            <v>4680</v>
          </cell>
          <cell r="AY132">
            <v>20796</v>
          </cell>
          <cell r="AZ132">
            <v>38841</v>
          </cell>
          <cell r="BC132">
            <v>10413584.607961163</v>
          </cell>
        </row>
        <row r="133">
          <cell r="B133">
            <v>456456</v>
          </cell>
          <cell r="C133">
            <v>395020</v>
          </cell>
          <cell r="D133">
            <v>36446</v>
          </cell>
          <cell r="E133">
            <v>152794.00000000003</v>
          </cell>
          <cell r="F133">
            <v>56234</v>
          </cell>
          <cell r="G133">
            <v>83707.43874429779</v>
          </cell>
          <cell r="H133">
            <v>52116.999999999993</v>
          </cell>
          <cell r="I133">
            <v>35002</v>
          </cell>
          <cell r="J133">
            <v>694798</v>
          </cell>
          <cell r="K133">
            <v>38553</v>
          </cell>
          <cell r="L133">
            <v>14528</v>
          </cell>
          <cell r="M133">
            <v>120434.99999999999</v>
          </cell>
          <cell r="N133">
            <v>83644.622277390954</v>
          </cell>
          <cell r="O133">
            <v>86195</v>
          </cell>
          <cell r="P133">
            <v>529996.00000000012</v>
          </cell>
          <cell r="Q133" t="str">
            <v/>
          </cell>
          <cell r="R133">
            <v>31575.052365839583</v>
          </cell>
          <cell r="S133">
            <v>17398.414355596815</v>
          </cell>
          <cell r="T133" t="str">
            <v/>
          </cell>
          <cell r="U133">
            <v>44769.648907439238</v>
          </cell>
          <cell r="V133" t="str">
            <v/>
          </cell>
          <cell r="W133">
            <v>45401.617435158514</v>
          </cell>
          <cell r="X133" t="str">
            <v/>
          </cell>
          <cell r="Y133" t="str">
            <v/>
          </cell>
          <cell r="Z133" t="str">
            <v/>
          </cell>
          <cell r="AA133">
            <v>116131</v>
          </cell>
          <cell r="AB133">
            <v>28724</v>
          </cell>
          <cell r="AC133">
            <v>210202.99999999997</v>
          </cell>
          <cell r="AD133">
            <v>2607294.0000000005</v>
          </cell>
          <cell r="AE133">
            <v>141959.99362925265</v>
          </cell>
          <cell r="AF133">
            <v>206524.30221842762</v>
          </cell>
          <cell r="AG133">
            <v>39578.516936114618</v>
          </cell>
          <cell r="AH133">
            <v>164389.86984276137</v>
          </cell>
          <cell r="AI133">
            <v>13087.35365093369</v>
          </cell>
          <cell r="AJ133" t="str">
            <v/>
          </cell>
          <cell r="AK133">
            <v>22367.09816152331</v>
          </cell>
          <cell r="AL133">
            <v>19608</v>
          </cell>
          <cell r="AM133">
            <v>70824.998831775694</v>
          </cell>
          <cell r="AN133">
            <v>7546.5180360721442</v>
          </cell>
          <cell r="AO133">
            <v>80008.000000000015</v>
          </cell>
          <cell r="AP133" t="str">
            <v/>
          </cell>
          <cell r="AQ133">
            <v>501769</v>
          </cell>
          <cell r="AR133">
            <v>17360</v>
          </cell>
          <cell r="AS133">
            <v>373814</v>
          </cell>
          <cell r="AT133">
            <v>586744</v>
          </cell>
          <cell r="AU133">
            <v>41230</v>
          </cell>
          <cell r="AV133">
            <v>17405</v>
          </cell>
          <cell r="AW133">
            <v>54331</v>
          </cell>
          <cell r="AX133">
            <v>5032.9999999999991</v>
          </cell>
          <cell r="AY133">
            <v>23111</v>
          </cell>
          <cell r="AZ133">
            <v>41933</v>
          </cell>
          <cell r="BC133">
            <v>10965521.267826036</v>
          </cell>
        </row>
        <row r="134">
          <cell r="B134">
            <v>479631</v>
          </cell>
          <cell r="C134">
            <v>415639</v>
          </cell>
          <cell r="D134">
            <v>37929</v>
          </cell>
          <cell r="E134">
            <v>164199</v>
          </cell>
          <cell r="F134">
            <v>59399</v>
          </cell>
          <cell r="G134">
            <v>86370.246618565812</v>
          </cell>
          <cell r="H134">
            <v>53539</v>
          </cell>
          <cell r="I134">
            <v>35843</v>
          </cell>
          <cell r="J134">
            <v>715393</v>
          </cell>
          <cell r="K134">
            <v>40906.999999999993</v>
          </cell>
          <cell r="L134">
            <v>14652</v>
          </cell>
          <cell r="M134">
            <v>123753.99999999999</v>
          </cell>
          <cell r="N134">
            <v>85385.187120571718</v>
          </cell>
          <cell r="O134">
            <v>88305</v>
          </cell>
          <cell r="P134">
            <v>540163</v>
          </cell>
          <cell r="Q134" t="str">
            <v/>
          </cell>
          <cell r="R134">
            <v>34066.87478361222</v>
          </cell>
          <cell r="S134">
            <v>18640.692302264986</v>
          </cell>
          <cell r="T134" t="str">
            <v/>
          </cell>
          <cell r="U134">
            <v>47318.986005401421</v>
          </cell>
          <cell r="V134" t="str">
            <v/>
          </cell>
          <cell r="W134">
            <v>50587.619596541772</v>
          </cell>
          <cell r="X134" t="str">
            <v/>
          </cell>
          <cell r="Y134" t="str">
            <v/>
          </cell>
          <cell r="Z134" t="str">
            <v/>
          </cell>
          <cell r="AA134">
            <v>119363</v>
          </cell>
          <cell r="AB134">
            <v>30536</v>
          </cell>
          <cell r="AC134">
            <v>223831.99999999997</v>
          </cell>
          <cell r="AD134">
            <v>2778086</v>
          </cell>
          <cell r="AE134">
            <v>142919.23386235669</v>
          </cell>
          <cell r="AF134">
            <v>218997.19548648022</v>
          </cell>
          <cell r="AG134">
            <v>44052.60011117025</v>
          </cell>
          <cell r="AH134">
            <v>174777.93037286308</v>
          </cell>
          <cell r="AI134">
            <v>13534.970327505405</v>
          </cell>
          <cell r="AJ134" t="str">
            <v/>
          </cell>
          <cell r="AK134">
            <v>21286.972422849638</v>
          </cell>
          <cell r="AL134">
            <v>20699.999999999996</v>
          </cell>
          <cell r="AM134">
            <v>73892.35887850466</v>
          </cell>
          <cell r="AN134">
            <v>7734.6909533352436</v>
          </cell>
          <cell r="AO134">
            <v>89366</v>
          </cell>
          <cell r="AP134" t="str">
            <v/>
          </cell>
          <cell r="AQ134">
            <v>548841</v>
          </cell>
          <cell r="AR134">
            <v>17659</v>
          </cell>
          <cell r="AS134">
            <v>377207</v>
          </cell>
          <cell r="AT134">
            <v>649189.00000000012</v>
          </cell>
          <cell r="AU134">
            <v>46195</v>
          </cell>
          <cell r="AV134">
            <v>18278</v>
          </cell>
          <cell r="AW134">
            <v>56736</v>
          </cell>
          <cell r="AX134">
            <v>5593</v>
          </cell>
          <cell r="AY134">
            <v>25171</v>
          </cell>
          <cell r="AZ134">
            <v>46654</v>
          </cell>
          <cell r="BC134">
            <v>11565753.848384634</v>
          </cell>
        </row>
        <row r="135">
          <cell r="B135">
            <v>501799</v>
          </cell>
          <cell r="C135">
            <v>445232</v>
          </cell>
          <cell r="D135">
            <v>40791.999999999993</v>
          </cell>
          <cell r="E135">
            <v>175227</v>
          </cell>
          <cell r="F135">
            <v>61205</v>
          </cell>
          <cell r="G135">
            <v>89734.173896300941</v>
          </cell>
          <cell r="H135">
            <v>55339</v>
          </cell>
          <cell r="I135">
            <v>36600</v>
          </cell>
          <cell r="J135">
            <v>717610.00000000012</v>
          </cell>
          <cell r="K135">
            <v>43152.000000000007</v>
          </cell>
          <cell r="L135">
            <v>15520.999999999998</v>
          </cell>
          <cell r="M135">
            <v>130267</v>
          </cell>
          <cell r="N135">
            <v>88272.785345065335</v>
          </cell>
          <cell r="O135">
            <v>91008</v>
          </cell>
          <cell r="P135">
            <v>552277</v>
          </cell>
          <cell r="Q135" t="str">
            <v/>
          </cell>
          <cell r="R135">
            <v>35898.041113675703</v>
          </cell>
          <cell r="S135">
            <v>19238.902274227064</v>
          </cell>
          <cell r="T135" t="str">
            <v/>
          </cell>
          <cell r="U135">
            <v>50032.796464522457</v>
          </cell>
          <cell r="V135" t="str">
            <v/>
          </cell>
          <cell r="W135">
            <v>52901.077809798277</v>
          </cell>
          <cell r="X135" t="str">
            <v/>
          </cell>
          <cell r="Y135" t="str">
            <v/>
          </cell>
          <cell r="Z135" t="str">
            <v/>
          </cell>
          <cell r="AA135">
            <v>127422</v>
          </cell>
          <cell r="AB135">
            <v>29142.000000000004</v>
          </cell>
          <cell r="AC135">
            <v>230647</v>
          </cell>
          <cell r="AD135">
            <v>2847549</v>
          </cell>
          <cell r="AE135">
            <v>146755.71028364814</v>
          </cell>
          <cell r="AF135">
            <v>227278.18805496063</v>
          </cell>
          <cell r="AG135">
            <v>45538.397481126958</v>
          </cell>
          <cell r="AH135">
            <v>185627.79631340472</v>
          </cell>
          <cell r="AI135">
            <v>12967.546139295975</v>
          </cell>
          <cell r="AJ135" t="str">
            <v/>
          </cell>
          <cell r="AK135">
            <v>23277.316480630336</v>
          </cell>
          <cell r="AL135">
            <v>21853</v>
          </cell>
          <cell r="AM135">
            <v>78958.672663551406</v>
          </cell>
          <cell r="AN135">
            <v>7683.7274549098202</v>
          </cell>
          <cell r="AO135">
            <v>93377</v>
          </cell>
          <cell r="AP135" t="str">
            <v/>
          </cell>
          <cell r="AQ135">
            <v>533407</v>
          </cell>
          <cell r="AR135">
            <v>17959</v>
          </cell>
          <cell r="AS135">
            <v>408348.99999999994</v>
          </cell>
          <cell r="AT135">
            <v>721132</v>
          </cell>
          <cell r="AU135">
            <v>49555</v>
          </cell>
          <cell r="AV135">
            <v>18587</v>
          </cell>
          <cell r="AW135">
            <v>59755.999999999993</v>
          </cell>
          <cell r="AX135">
            <v>6255.0000000000009</v>
          </cell>
          <cell r="AY135">
            <v>27867.000000000004</v>
          </cell>
          <cell r="AZ135">
            <v>50552</v>
          </cell>
          <cell r="BC135">
            <v>11995570.034130357</v>
          </cell>
        </row>
        <row r="136">
          <cell r="B136">
            <v>523967</v>
          </cell>
          <cell r="C136">
            <v>482462</v>
          </cell>
          <cell r="D136">
            <v>44421</v>
          </cell>
          <cell r="E136">
            <v>185747.00000000003</v>
          </cell>
          <cell r="F136">
            <v>63925.000000000007</v>
          </cell>
          <cell r="G136">
            <v>93455.364077561579</v>
          </cell>
          <cell r="H136">
            <v>57613.000000000007</v>
          </cell>
          <cell r="I136">
            <v>37442</v>
          </cell>
          <cell r="J136">
            <v>755463</v>
          </cell>
          <cell r="K136">
            <v>46027</v>
          </cell>
          <cell r="L136">
            <v>16804</v>
          </cell>
          <cell r="M136">
            <v>138627</v>
          </cell>
          <cell r="N136">
            <v>91472.45652926738</v>
          </cell>
          <cell r="O136">
            <v>94272</v>
          </cell>
          <cell r="P136">
            <v>574775</v>
          </cell>
          <cell r="Q136" t="str">
            <v/>
          </cell>
          <cell r="R136">
            <v>36558.697201384872</v>
          </cell>
          <cell r="S136">
            <v>20059.329216273178</v>
          </cell>
          <cell r="T136" t="str">
            <v/>
          </cell>
          <cell r="U136">
            <v>50641.347900810215</v>
          </cell>
          <cell r="V136" t="str">
            <v/>
          </cell>
          <cell r="W136">
            <v>54019.249279538904</v>
          </cell>
          <cell r="X136" t="str">
            <v/>
          </cell>
          <cell r="Y136" t="str">
            <v/>
          </cell>
          <cell r="Z136" t="str">
            <v/>
          </cell>
          <cell r="AA136">
            <v>134913</v>
          </cell>
          <cell r="AB136">
            <v>29095</v>
          </cell>
          <cell r="AC136">
            <v>242703</v>
          </cell>
          <cell r="AD136">
            <v>2983081</v>
          </cell>
          <cell r="AE136">
            <v>153003.10506311257</v>
          </cell>
          <cell r="AF136">
            <v>246938.13967468194</v>
          </cell>
          <cell r="AG136">
            <v>47225.609318810435</v>
          </cell>
          <cell r="AH136">
            <v>198945.25015073566</v>
          </cell>
          <cell r="AI136">
            <v>13154.382669207418</v>
          </cell>
          <cell r="AJ136" t="str">
            <v/>
          </cell>
          <cell r="AK136">
            <v>25995.835193696646</v>
          </cell>
          <cell r="AL136">
            <v>23071</v>
          </cell>
          <cell r="AM136">
            <v>82370.679906542064</v>
          </cell>
          <cell r="AN136">
            <v>8491.3028914972783</v>
          </cell>
          <cell r="AO136">
            <v>99650.000000000015</v>
          </cell>
          <cell r="AP136" t="str">
            <v/>
          </cell>
          <cell r="AQ136">
            <v>522728</v>
          </cell>
          <cell r="AR136">
            <v>18556.999999999996</v>
          </cell>
          <cell r="AS136">
            <v>418907</v>
          </cell>
          <cell r="AT136">
            <v>813984</v>
          </cell>
          <cell r="AU136">
            <v>55880</v>
          </cell>
          <cell r="AV136">
            <v>20217</v>
          </cell>
          <cell r="AW136">
            <v>62712</v>
          </cell>
          <cell r="AX136">
            <v>7123</v>
          </cell>
          <cell r="AY136">
            <v>30422.999999999996</v>
          </cell>
          <cell r="AZ136">
            <v>54695</v>
          </cell>
          <cell r="BC136">
            <v>12648493.8691961</v>
          </cell>
        </row>
        <row r="137">
          <cell r="B137">
            <v>560280</v>
          </cell>
          <cell r="C137">
            <v>510051</v>
          </cell>
          <cell r="D137">
            <v>45364</v>
          </cell>
          <cell r="E137">
            <v>202472</v>
          </cell>
          <cell r="F137">
            <v>67945</v>
          </cell>
          <cell r="G137">
            <v>99683.144215464956</v>
          </cell>
          <cell r="H137">
            <v>61283</v>
          </cell>
          <cell r="I137">
            <v>41048.000000000007</v>
          </cell>
          <cell r="J137">
            <v>805410</v>
          </cell>
          <cell r="K137">
            <v>50585</v>
          </cell>
          <cell r="L137">
            <v>17815</v>
          </cell>
          <cell r="M137">
            <v>147552</v>
          </cell>
          <cell r="N137">
            <v>96055.758896187501</v>
          </cell>
          <cell r="O137">
            <v>99584.000000000015</v>
          </cell>
          <cell r="P137">
            <v>585207</v>
          </cell>
          <cell r="Q137" t="str">
            <v/>
          </cell>
          <cell r="R137">
            <v>38339.596220426989</v>
          </cell>
          <cell r="S137">
            <v>21529.50595868508</v>
          </cell>
          <cell r="T137" t="str">
            <v/>
          </cell>
          <cell r="U137">
            <v>52154.502823471652</v>
          </cell>
          <cell r="V137" t="str">
            <v/>
          </cell>
          <cell r="W137">
            <v>56506.21685878963</v>
          </cell>
          <cell r="X137" t="str">
            <v/>
          </cell>
          <cell r="Y137" t="str">
            <v/>
          </cell>
          <cell r="Z137" t="str">
            <v/>
          </cell>
          <cell r="AA137">
            <v>143118</v>
          </cell>
          <cell r="AB137">
            <v>32099</v>
          </cell>
          <cell r="AC137">
            <v>255497</v>
          </cell>
          <cell r="AD137">
            <v>3076517</v>
          </cell>
          <cell r="AE137">
            <v>166082.01969946979</v>
          </cell>
          <cell r="AF137">
            <v>267838.48520013178</v>
          </cell>
          <cell r="AG137">
            <v>49025.136294117641</v>
          </cell>
          <cell r="AH137">
            <v>211023.76055468997</v>
          </cell>
          <cell r="AI137">
            <v>13934.794006407888</v>
          </cell>
          <cell r="AJ137" t="str">
            <v/>
          </cell>
          <cell r="AK137">
            <v>28483.76526592252</v>
          </cell>
          <cell r="AL137">
            <v>24355.999999999996</v>
          </cell>
          <cell r="AM137">
            <v>87436.993691588796</v>
          </cell>
          <cell r="AN137">
            <v>8793.1636129401668</v>
          </cell>
          <cell r="AO137">
            <v>104929.00000000001</v>
          </cell>
          <cell r="AP137" t="str">
            <v/>
          </cell>
          <cell r="AQ137">
            <v>567545</v>
          </cell>
          <cell r="AR137">
            <v>20652</v>
          </cell>
          <cell r="AS137">
            <v>446872</v>
          </cell>
          <cell r="AT137">
            <v>915556</v>
          </cell>
          <cell r="AU137">
            <v>64350</v>
          </cell>
          <cell r="AV137">
            <v>21382.000000000004</v>
          </cell>
          <cell r="AW137">
            <v>65631.999999999985</v>
          </cell>
          <cell r="AX137">
            <v>8098</v>
          </cell>
          <cell r="AY137">
            <v>33145</v>
          </cell>
          <cell r="AZ137">
            <v>58980</v>
          </cell>
          <cell r="BC137">
            <v>13344280.437198102</v>
          </cell>
        </row>
        <row r="138">
          <cell r="B138">
            <v>592389</v>
          </cell>
          <cell r="C138">
            <v>521506</v>
          </cell>
          <cell r="D138">
            <v>49498.000000000007</v>
          </cell>
          <cell r="E138">
            <v>214070.00000000003</v>
          </cell>
          <cell r="F138">
            <v>72785</v>
          </cell>
          <cell r="G138">
            <v>105863.91563531093</v>
          </cell>
          <cell r="H138">
            <v>62523.999999999993</v>
          </cell>
          <cell r="I138">
            <v>44114</v>
          </cell>
          <cell r="J138">
            <v>843102.99999999988</v>
          </cell>
          <cell r="K138">
            <v>54609</v>
          </cell>
          <cell r="L138">
            <v>18289</v>
          </cell>
          <cell r="M138">
            <v>155955</v>
          </cell>
          <cell r="N138">
            <v>102277.54326851346</v>
          </cell>
          <cell r="O138">
            <v>105935</v>
          </cell>
          <cell r="P138">
            <v>599016</v>
          </cell>
          <cell r="Q138" t="str">
            <v/>
          </cell>
          <cell r="R138">
            <v>40522.633727639921</v>
          </cell>
          <cell r="S138">
            <v>22976.712754974928</v>
          </cell>
          <cell r="T138" t="str">
            <v/>
          </cell>
          <cell r="U138">
            <v>51973.582126196903</v>
          </cell>
          <cell r="V138" t="str">
            <v/>
          </cell>
          <cell r="W138">
            <v>57778.618876080691</v>
          </cell>
          <cell r="X138" t="str">
            <v/>
          </cell>
          <cell r="Y138" t="str">
            <v/>
          </cell>
          <cell r="Z138" t="str">
            <v/>
          </cell>
          <cell r="AA138">
            <v>152220.00000000003</v>
          </cell>
          <cell r="AB138">
            <v>31644.000000000004</v>
          </cell>
          <cell r="AC138">
            <v>262098.00000000003</v>
          </cell>
          <cell r="AD138">
            <v>3081900</v>
          </cell>
          <cell r="AE138">
            <v>174972</v>
          </cell>
          <cell r="AF138">
            <v>293509.20642704831</v>
          </cell>
          <cell r="AG138">
            <v>50064.779249021776</v>
          </cell>
          <cell r="AH138">
            <v>224742.54193611318</v>
          </cell>
          <cell r="AI138">
            <v>14556.822902482207</v>
          </cell>
          <cell r="AJ138" t="str">
            <v/>
          </cell>
          <cell r="AK138">
            <v>31335.782665791201</v>
          </cell>
          <cell r="AL138">
            <v>25713</v>
          </cell>
          <cell r="AM138">
            <v>91986.336682242982</v>
          </cell>
          <cell r="AN138">
            <v>9314.559404523332</v>
          </cell>
          <cell r="AO138">
            <v>110071.00000000001</v>
          </cell>
          <cell r="AP138" t="str">
            <v/>
          </cell>
          <cell r="AQ138">
            <v>636937</v>
          </cell>
          <cell r="AR138">
            <v>22548</v>
          </cell>
          <cell r="AS138">
            <v>469584</v>
          </cell>
          <cell r="AT138">
            <v>1013602</v>
          </cell>
          <cell r="AU138">
            <v>69877.000000000015</v>
          </cell>
          <cell r="AV138">
            <v>22684.000000000004</v>
          </cell>
          <cell r="AW138">
            <v>68102</v>
          </cell>
          <cell r="AX138">
            <v>9209</v>
          </cell>
          <cell r="AY138">
            <v>36868</v>
          </cell>
          <cell r="AZ138">
            <v>62842.000000000007</v>
          </cell>
          <cell r="BC138">
            <v>14043358.564976303</v>
          </cell>
        </row>
        <row r="139">
          <cell r="B139">
            <v>621055</v>
          </cell>
          <cell r="C139">
            <v>531385</v>
          </cell>
          <cell r="D139">
            <v>52781.000000000007</v>
          </cell>
          <cell r="E139">
            <v>226318.99999999997</v>
          </cell>
          <cell r="F139">
            <v>76506</v>
          </cell>
          <cell r="G139">
            <v>109858.97489790642</v>
          </cell>
          <cell r="H139">
            <v>64191</v>
          </cell>
          <cell r="I139">
            <v>45035.999999999993</v>
          </cell>
          <cell r="J139">
            <v>867916.99999999988</v>
          </cell>
          <cell r="K139">
            <v>58496</v>
          </cell>
          <cell r="L139">
            <v>18923</v>
          </cell>
          <cell r="M139">
            <v>162539</v>
          </cell>
          <cell r="N139">
            <v>103236.79301781973</v>
          </cell>
          <cell r="O139">
            <v>110253</v>
          </cell>
          <cell r="P139">
            <v>611705</v>
          </cell>
          <cell r="Q139" t="str">
            <v/>
          </cell>
          <cell r="R139">
            <v>41843.94590305828</v>
          </cell>
          <cell r="S139">
            <v>24781.795256048128</v>
          </cell>
          <cell r="T139" t="str">
            <v/>
          </cell>
          <cell r="U139">
            <v>54292.656518536707</v>
          </cell>
          <cell r="V139" t="str">
            <v/>
          </cell>
          <cell r="W139">
            <v>65933.559077809798</v>
          </cell>
          <cell r="X139" t="str">
            <v/>
          </cell>
          <cell r="Y139" t="str">
            <v/>
          </cell>
          <cell r="Z139" t="str">
            <v/>
          </cell>
          <cell r="AA139">
            <v>158992</v>
          </cell>
          <cell r="AB139">
            <v>33285.000000000007</v>
          </cell>
          <cell r="AC139">
            <v>276694</v>
          </cell>
          <cell r="AD139">
            <v>3178106</v>
          </cell>
          <cell r="AE139">
            <v>183386.39782889516</v>
          </cell>
          <cell r="AF139">
            <v>322595.03670686414</v>
          </cell>
          <cell r="AG139">
            <v>54545.77541852781</v>
          </cell>
          <cell r="AH139">
            <v>234385.72691357663</v>
          </cell>
          <cell r="AI139">
            <v>14451.613245663015</v>
          </cell>
          <cell r="AJ139" t="str">
            <v/>
          </cell>
          <cell r="AK139">
            <v>28665.808929743922</v>
          </cell>
          <cell r="AL139">
            <v>27154</v>
          </cell>
          <cell r="AM139">
            <v>96501.214953271017</v>
          </cell>
          <cell r="AN139">
            <v>10302.467220154596</v>
          </cell>
          <cell r="AO139">
            <v>120046.00000000001</v>
          </cell>
          <cell r="AP139" t="str">
            <v/>
          </cell>
          <cell r="AQ139">
            <v>668646</v>
          </cell>
          <cell r="AR139">
            <v>24144.000000000004</v>
          </cell>
          <cell r="AS139">
            <v>474338</v>
          </cell>
          <cell r="AT139">
            <v>1061230.0000000002</v>
          </cell>
          <cell r="AU139">
            <v>76695</v>
          </cell>
          <cell r="AV139">
            <v>24359.000000000004</v>
          </cell>
          <cell r="AW139">
            <v>71799</v>
          </cell>
          <cell r="AX139">
            <v>10362</v>
          </cell>
          <cell r="AY139">
            <v>41674</v>
          </cell>
          <cell r="AZ139">
            <v>65886</v>
          </cell>
          <cell r="BC139">
            <v>14615856.913559588</v>
          </cell>
        </row>
        <row r="140">
          <cell r="B140">
            <v>648668</v>
          </cell>
          <cell r="C140">
            <v>546933</v>
          </cell>
          <cell r="D140">
            <v>57011.000000000007</v>
          </cell>
          <cell r="E140">
            <v>245019</v>
          </cell>
          <cell r="F140">
            <v>81256</v>
          </cell>
          <cell r="G140">
            <v>115665.76925770671</v>
          </cell>
          <cell r="H140">
            <v>67578</v>
          </cell>
          <cell r="I140">
            <v>48473</v>
          </cell>
          <cell r="J140">
            <v>903738.99999999988</v>
          </cell>
          <cell r="K140">
            <v>65775</v>
          </cell>
          <cell r="L140">
            <v>20151</v>
          </cell>
          <cell r="M140">
            <v>167919</v>
          </cell>
          <cell r="N140">
            <v>105600.229491929</v>
          </cell>
          <cell r="O140">
            <v>113781</v>
          </cell>
          <cell r="P140">
            <v>633352</v>
          </cell>
          <cell r="Q140" t="str">
            <v/>
          </cell>
          <cell r="R140">
            <v>43825.914166185801</v>
          </cell>
          <cell r="S140">
            <v>25409.032206237629</v>
          </cell>
          <cell r="T140" t="str">
            <v/>
          </cell>
          <cell r="U140">
            <v>55460.417382764543</v>
          </cell>
          <cell r="V140" t="str">
            <v/>
          </cell>
          <cell r="W140">
            <v>70174.899135446685</v>
          </cell>
          <cell r="X140" t="str">
            <v/>
          </cell>
          <cell r="Y140" t="str">
            <v/>
          </cell>
          <cell r="Z140" t="str">
            <v/>
          </cell>
          <cell r="AA140">
            <v>163452.99999999997</v>
          </cell>
          <cell r="AB140">
            <v>34711</v>
          </cell>
          <cell r="AC140">
            <v>291314</v>
          </cell>
          <cell r="AD140">
            <v>3346554</v>
          </cell>
          <cell r="AE140">
            <v>189106.85284311627</v>
          </cell>
          <cell r="AF140">
            <v>356547.43937982037</v>
          </cell>
          <cell r="AG140">
            <v>53835.03168807584</v>
          </cell>
          <cell r="AH140">
            <v>255080.57391953538</v>
          </cell>
          <cell r="AI140">
            <v>13944.893950435517</v>
          </cell>
          <cell r="AJ140" t="str">
            <v/>
          </cell>
          <cell r="AK140">
            <v>34685.386080105054</v>
          </cell>
          <cell r="AL140">
            <v>27806.999999999996</v>
          </cell>
          <cell r="AM140">
            <v>98362.30981308411</v>
          </cell>
          <cell r="AN140">
            <v>12129.312625250499</v>
          </cell>
          <cell r="AO140">
            <v>127930.99999999999</v>
          </cell>
          <cell r="AP140" t="str">
            <v/>
          </cell>
          <cell r="AQ140">
            <v>688186</v>
          </cell>
          <cell r="AR140">
            <v>26638.999999999996</v>
          </cell>
          <cell r="AS140">
            <v>472766</v>
          </cell>
          <cell r="AT140">
            <v>1150515.9999999998</v>
          </cell>
          <cell r="AU140">
            <v>82304</v>
          </cell>
          <cell r="AV140">
            <v>26195</v>
          </cell>
          <cell r="AW140">
            <v>75710</v>
          </cell>
          <cell r="AX140">
            <v>11752</v>
          </cell>
          <cell r="AY140">
            <v>47224</v>
          </cell>
          <cell r="AZ140">
            <v>68666</v>
          </cell>
          <cell r="BC140">
            <v>15316428.646263488</v>
          </cell>
        </row>
        <row r="141">
          <cell r="B141">
            <v>683965</v>
          </cell>
          <cell r="C141">
            <v>582713</v>
          </cell>
          <cell r="D141">
            <v>63397</v>
          </cell>
          <cell r="E141">
            <v>266895.99999999994</v>
          </cell>
          <cell r="F141">
            <v>85227.000000000015</v>
          </cell>
          <cell r="G141">
            <v>122780.96469645938</v>
          </cell>
          <cell r="H141">
            <v>70032</v>
          </cell>
          <cell r="I141">
            <v>51724</v>
          </cell>
          <cell r="J141">
            <v>944755</v>
          </cell>
          <cell r="K141">
            <v>68355</v>
          </cell>
          <cell r="L141">
            <v>21103</v>
          </cell>
          <cell r="M141">
            <v>175791</v>
          </cell>
          <cell r="N141">
            <v>109797.10351896391</v>
          </cell>
          <cell r="O141">
            <v>117251.00000000001</v>
          </cell>
          <cell r="P141">
            <v>675941</v>
          </cell>
          <cell r="Q141" t="str">
            <v/>
          </cell>
          <cell r="R141">
            <v>45556.545874206575</v>
          </cell>
          <cell r="S141">
            <v>26358.206871421473</v>
          </cell>
          <cell r="T141">
            <v>28627</v>
          </cell>
          <cell r="U141">
            <v>58338.701203044446</v>
          </cell>
          <cell r="V141">
            <v>20134</v>
          </cell>
          <cell r="W141">
            <v>72411.24207492797</v>
          </cell>
          <cell r="X141">
            <v>1643571.5626639684</v>
          </cell>
          <cell r="Y141">
            <v>238156</v>
          </cell>
          <cell r="Z141" t="str">
            <v/>
          </cell>
          <cell r="AA141">
            <v>172314</v>
          </cell>
          <cell r="AB141">
            <v>37177</v>
          </cell>
          <cell r="AC141">
            <v>312176</v>
          </cell>
          <cell r="AD141">
            <v>3536621.9999999995</v>
          </cell>
          <cell r="AE141">
            <v>200626.22387164942</v>
          </cell>
          <cell r="AF141">
            <v>400381.9605653396</v>
          </cell>
          <cell r="AG141">
            <v>50769.699567452451</v>
          </cell>
          <cell r="AH141">
            <v>277534.18686070119</v>
          </cell>
          <cell r="AI141">
            <v>14027.786451855342</v>
          </cell>
          <cell r="AJ141" t="str">
            <v/>
          </cell>
          <cell r="AK141">
            <v>35814.056795797769</v>
          </cell>
          <cell r="AL141">
            <v>28800</v>
          </cell>
          <cell r="AM141">
            <v>102498.0761682243</v>
          </cell>
          <cell r="AN141">
            <v>12050.907243057543</v>
          </cell>
          <cell r="AO141">
            <v>133858</v>
          </cell>
          <cell r="AP141" t="str">
            <v/>
          </cell>
          <cell r="AQ141">
            <v>739414.00000000012</v>
          </cell>
          <cell r="AR141">
            <v>29931</v>
          </cell>
          <cell r="AS141">
            <v>494832</v>
          </cell>
          <cell r="AT141">
            <v>1242931.9999999998</v>
          </cell>
          <cell r="AU141">
            <v>96231</v>
          </cell>
          <cell r="AV141">
            <v>29982</v>
          </cell>
          <cell r="AW141">
            <v>82464</v>
          </cell>
          <cell r="AX141">
            <v>13107.999999999998</v>
          </cell>
          <cell r="AY141">
            <v>53284.000000000007</v>
          </cell>
          <cell r="AZ141">
            <v>75511</v>
          </cell>
          <cell r="BC141">
            <v>16339165.183843927</v>
          </cell>
        </row>
        <row r="142">
          <cell r="B142">
            <v>704012</v>
          </cell>
          <cell r="C142">
            <v>610040</v>
          </cell>
          <cell r="D142">
            <v>64122.000000000007</v>
          </cell>
          <cell r="E142">
            <v>286731.99999999994</v>
          </cell>
          <cell r="F142">
            <v>88588.000000000015</v>
          </cell>
          <cell r="G142">
            <v>127982.88641249821</v>
          </cell>
          <cell r="H142">
            <v>69379</v>
          </cell>
          <cell r="I142">
            <v>53290.999999999993</v>
          </cell>
          <cell r="J142">
            <v>952571</v>
          </cell>
          <cell r="K142">
            <v>65868</v>
          </cell>
          <cell r="L142">
            <v>22002</v>
          </cell>
          <cell r="M142">
            <v>182763</v>
          </cell>
          <cell r="N142">
            <v>113312.10921799482</v>
          </cell>
          <cell r="O142">
            <v>118956.99999999999</v>
          </cell>
          <cell r="P142">
            <v>666755</v>
          </cell>
          <cell r="Q142" t="str">
            <v/>
          </cell>
          <cell r="R142">
            <v>46985.57371609925</v>
          </cell>
          <cell r="S142">
            <v>28596.120589624501</v>
          </cell>
          <cell r="T142" t="str">
            <v/>
          </cell>
          <cell r="U142">
            <v>59851.856125705875</v>
          </cell>
          <cell r="V142" t="str">
            <v/>
          </cell>
          <cell r="W142">
            <v>76479.072766570593</v>
          </cell>
          <cell r="X142" t="str">
            <v/>
          </cell>
          <cell r="Y142" t="str">
            <v/>
          </cell>
          <cell r="Z142" t="str">
            <v/>
          </cell>
          <cell r="AA142">
            <v>176586</v>
          </cell>
          <cell r="AB142">
            <v>39390</v>
          </cell>
          <cell r="AC142">
            <v>324928</v>
          </cell>
          <cell r="AD142">
            <v>3526724.0000000005</v>
          </cell>
          <cell r="AE142">
            <v>213587.28634211054</v>
          </cell>
          <cell r="AF142">
            <v>431126.45616017783</v>
          </cell>
          <cell r="AG142">
            <v>51172.845347286864</v>
          </cell>
          <cell r="AH142">
            <v>295573.77445964667</v>
          </cell>
          <cell r="AI142">
            <v>14457.936032285103</v>
          </cell>
          <cell r="AJ142" t="str">
            <v/>
          </cell>
          <cell r="AK142">
            <v>37998.58076165463</v>
          </cell>
          <cell r="AL142">
            <v>30351</v>
          </cell>
          <cell r="AM142">
            <v>108253.68434579441</v>
          </cell>
          <cell r="AN142">
            <v>13019.213713140565</v>
          </cell>
          <cell r="AO142">
            <v>144829</v>
          </cell>
          <cell r="AP142" t="str">
            <v/>
          </cell>
          <cell r="AQ142">
            <v>751924</v>
          </cell>
          <cell r="AR142">
            <v>30628.999999999996</v>
          </cell>
          <cell r="AS142">
            <v>500146</v>
          </cell>
          <cell r="AT142">
            <v>1227706</v>
          </cell>
          <cell r="AU142">
            <v>104605</v>
          </cell>
          <cell r="AV142">
            <v>32222</v>
          </cell>
          <cell r="AW142">
            <v>85398</v>
          </cell>
          <cell r="AX142">
            <v>13994.000000000002</v>
          </cell>
          <cell r="AY142">
            <v>53903</v>
          </cell>
          <cell r="AZ142">
            <v>78894</v>
          </cell>
          <cell r="BC142">
            <v>16714866.851779915</v>
          </cell>
        </row>
        <row r="143">
          <cell r="B143">
            <v>699106</v>
          </cell>
          <cell r="C143">
            <v>596946</v>
          </cell>
          <cell r="D143">
            <v>61334</v>
          </cell>
          <cell r="E143">
            <v>296824</v>
          </cell>
          <cell r="F143">
            <v>88267</v>
          </cell>
          <cell r="G143">
            <v>126320.61974210806</v>
          </cell>
          <cell r="H143">
            <v>68921</v>
          </cell>
          <cell r="I143">
            <v>53904.999999999993</v>
          </cell>
          <cell r="J143">
            <v>947383</v>
          </cell>
          <cell r="K143">
            <v>69853</v>
          </cell>
          <cell r="L143">
            <v>23246</v>
          </cell>
          <cell r="M143">
            <v>182596</v>
          </cell>
          <cell r="N143">
            <v>116204.09883589642</v>
          </cell>
          <cell r="O143">
            <v>110294</v>
          </cell>
          <cell r="P143">
            <v>665984</v>
          </cell>
          <cell r="Q143" t="str">
            <v/>
          </cell>
          <cell r="R143">
            <v>50848.97562031159</v>
          </cell>
          <cell r="S143">
            <v>29362.263261043823</v>
          </cell>
          <cell r="T143" t="str">
            <v/>
          </cell>
          <cell r="U143">
            <v>61134.748342744911</v>
          </cell>
          <cell r="V143" t="str">
            <v/>
          </cell>
          <cell r="W143">
            <v>79910.702449567732</v>
          </cell>
          <cell r="X143" t="str">
            <v/>
          </cell>
          <cell r="Y143" t="str">
            <v/>
          </cell>
          <cell r="Z143" t="str">
            <v/>
          </cell>
          <cell r="AA143">
            <v>181367</v>
          </cell>
          <cell r="AB143">
            <v>38937</v>
          </cell>
          <cell r="AC143">
            <v>332269</v>
          </cell>
          <cell r="AD143">
            <v>3516824.9999999995</v>
          </cell>
          <cell r="AE143">
            <v>211585.82389766379</v>
          </cell>
          <cell r="AF143">
            <v>452936.58378567034</v>
          </cell>
          <cell r="AG143">
            <v>44497.796414291566</v>
          </cell>
          <cell r="AH143">
            <v>313178.30978239328</v>
          </cell>
          <cell r="AI143">
            <v>15324.744725738397</v>
          </cell>
          <cell r="AJ143" t="str">
            <v/>
          </cell>
          <cell r="AK143">
            <v>40704.963230466179</v>
          </cell>
          <cell r="AL143">
            <v>32385</v>
          </cell>
          <cell r="AM143">
            <v>110252.63808411214</v>
          </cell>
          <cell r="AN143">
            <v>13952.237761236758</v>
          </cell>
          <cell r="AO143">
            <v>157855</v>
          </cell>
          <cell r="AP143" t="str">
            <v/>
          </cell>
          <cell r="AQ143">
            <v>798346</v>
          </cell>
          <cell r="AR143">
            <v>30728.999999999996</v>
          </cell>
          <cell r="AS143">
            <v>544683</v>
          </cell>
          <cell r="AT143">
            <v>1265661</v>
          </cell>
          <cell r="AU143">
            <v>111547.99999999999</v>
          </cell>
          <cell r="AV143">
            <v>32489</v>
          </cell>
          <cell r="AW143">
            <v>90150</v>
          </cell>
          <cell r="AX143">
            <v>14549</v>
          </cell>
          <cell r="AY143">
            <v>56560</v>
          </cell>
          <cell r="AZ143">
            <v>82799</v>
          </cell>
          <cell r="BC143">
            <v>16973481.925177224</v>
          </cell>
        </row>
        <row r="144">
          <cell r="B144">
            <v>729326</v>
          </cell>
          <cell r="C144">
            <v>635737</v>
          </cell>
          <cell r="D144">
            <v>65566</v>
          </cell>
          <cell r="E144">
            <v>309546.00000000006</v>
          </cell>
          <cell r="F144">
            <v>92307</v>
          </cell>
          <cell r="G144">
            <v>133476.87394251351</v>
          </cell>
          <cell r="H144">
            <v>73382</v>
          </cell>
          <cell r="I144">
            <v>53676</v>
          </cell>
          <cell r="J144">
            <v>993132</v>
          </cell>
          <cell r="K144">
            <v>74296</v>
          </cell>
          <cell r="L144">
            <v>23571</v>
          </cell>
          <cell r="M144">
            <v>191194</v>
          </cell>
          <cell r="N144">
            <v>117423.57269429152</v>
          </cell>
          <cell r="O144">
            <v>108745</v>
          </cell>
          <cell r="P144">
            <v>680933</v>
          </cell>
          <cell r="Q144" t="str">
            <v/>
          </cell>
          <cell r="R144">
            <v>52371.357039815346</v>
          </cell>
          <cell r="S144">
            <v>30694.080276998739</v>
          </cell>
          <cell r="T144" t="str">
            <v/>
          </cell>
          <cell r="U144">
            <v>61315.669040019638</v>
          </cell>
          <cell r="V144" t="str">
            <v/>
          </cell>
          <cell r="W144">
            <v>83997.81195965418</v>
          </cell>
          <cell r="X144" t="str">
            <v/>
          </cell>
          <cell r="Y144" t="str">
            <v/>
          </cell>
          <cell r="Z144" t="str">
            <v/>
          </cell>
          <cell r="AA144">
            <v>188678</v>
          </cell>
          <cell r="AB144">
            <v>39887</v>
          </cell>
          <cell r="AC144">
            <v>350467</v>
          </cell>
          <cell r="AD144">
            <v>3701163.0000000005</v>
          </cell>
          <cell r="AE144">
            <v>210745.33317118511</v>
          </cell>
          <cell r="AF144">
            <v>495077.45844645757</v>
          </cell>
          <cell r="AG144">
            <v>45939.366133831347</v>
          </cell>
          <cell r="AH144">
            <v>327515.20534470252</v>
          </cell>
          <cell r="AI144">
            <v>15913.969241523941</v>
          </cell>
          <cell r="AJ144" t="str">
            <v/>
          </cell>
          <cell r="AK144">
            <v>43387.073210768205</v>
          </cell>
          <cell r="AL144">
            <v>35950</v>
          </cell>
          <cell r="AM144">
            <v>112940.88621495329</v>
          </cell>
          <cell r="AN144">
            <v>15053.833381047811</v>
          </cell>
          <cell r="AO144">
            <v>171601</v>
          </cell>
          <cell r="AP144" t="str">
            <v/>
          </cell>
          <cell r="AQ144">
            <v>793568</v>
          </cell>
          <cell r="AR144">
            <v>35718</v>
          </cell>
          <cell r="AS144">
            <v>551402</v>
          </cell>
          <cell r="AT144">
            <v>1315966</v>
          </cell>
          <cell r="AU144">
            <v>124664</v>
          </cell>
          <cell r="AV144">
            <v>36536</v>
          </cell>
          <cell r="AW144">
            <v>98090</v>
          </cell>
          <cell r="AX144">
            <v>15588</v>
          </cell>
          <cell r="AY144">
            <v>64399</v>
          </cell>
          <cell r="AZ144">
            <v>90391</v>
          </cell>
          <cell r="BC144">
            <v>17803126.547033381</v>
          </cell>
        </row>
        <row r="145">
          <cell r="B145">
            <v>756545</v>
          </cell>
          <cell r="C145">
            <v>654108</v>
          </cell>
          <cell r="D145">
            <v>69239</v>
          </cell>
          <cell r="E145">
            <v>321867.99999999994</v>
          </cell>
          <cell r="F145">
            <v>96624</v>
          </cell>
          <cell r="G145">
            <v>134316.5055539718</v>
          </cell>
          <cell r="H145">
            <v>74573.000000000015</v>
          </cell>
          <cell r="I145">
            <v>53808</v>
          </cell>
          <cell r="J145">
            <v>1021710</v>
          </cell>
          <cell r="K145">
            <v>76843</v>
          </cell>
          <cell r="L145">
            <v>25506</v>
          </cell>
          <cell r="M145">
            <v>196392</v>
          </cell>
          <cell r="N145">
            <v>115557.90126823122</v>
          </cell>
          <cell r="O145">
            <v>111392.00000000001</v>
          </cell>
          <cell r="P145">
            <v>695699</v>
          </cell>
          <cell r="Q145" t="str">
            <v/>
          </cell>
          <cell r="R145">
            <v>51868.68392960183</v>
          </cell>
          <cell r="S145">
            <v>33394.995539358737</v>
          </cell>
          <cell r="T145" t="str">
            <v/>
          </cell>
          <cell r="U145">
            <v>65164.345691136754</v>
          </cell>
          <cell r="V145" t="str">
            <v/>
          </cell>
          <cell r="W145">
            <v>85906.414985590789</v>
          </cell>
          <cell r="X145" t="str">
            <v/>
          </cell>
          <cell r="Y145" t="str">
            <v/>
          </cell>
          <cell r="Z145" t="str">
            <v/>
          </cell>
          <cell r="AA145">
            <v>190653</v>
          </cell>
          <cell r="AB145">
            <v>37944</v>
          </cell>
          <cell r="AC145">
            <v>362245</v>
          </cell>
          <cell r="AD145">
            <v>3868829.0000000005</v>
          </cell>
          <cell r="AE145">
            <v>223072.90834406443</v>
          </cell>
          <cell r="AF145">
            <v>517816.90732952708</v>
          </cell>
          <cell r="AG145">
            <v>50366.105167814836</v>
          </cell>
          <cell r="AH145">
            <v>339912.85981663485</v>
          </cell>
          <cell r="AI145">
            <v>16081.168808614104</v>
          </cell>
          <cell r="AJ145" t="str">
            <v/>
          </cell>
          <cell r="AK145">
            <v>47319.216349310569</v>
          </cell>
          <cell r="AL145">
            <v>37710.999999999993</v>
          </cell>
          <cell r="AM145">
            <v>112734.09789719625</v>
          </cell>
          <cell r="AN145">
            <v>15567.38863441168</v>
          </cell>
          <cell r="AO145">
            <v>179005</v>
          </cell>
          <cell r="AP145" t="str">
            <v/>
          </cell>
          <cell r="AQ145">
            <v>843097.00000000012</v>
          </cell>
          <cell r="AR145">
            <v>39907.999999999993</v>
          </cell>
          <cell r="AS145">
            <v>593834</v>
          </cell>
          <cell r="AT145">
            <v>1373741</v>
          </cell>
          <cell r="AU145">
            <v>137531</v>
          </cell>
          <cell r="AV145">
            <v>39513.000000000007</v>
          </cell>
          <cell r="AW145">
            <v>103585</v>
          </cell>
          <cell r="AX145">
            <v>16797</v>
          </cell>
          <cell r="AY145">
            <v>70962</v>
          </cell>
          <cell r="AZ145">
            <v>99304.000000000015</v>
          </cell>
          <cell r="BC145">
            <v>18521054.261000171</v>
          </cell>
        </row>
        <row r="146">
          <cell r="B146">
            <v>777544</v>
          </cell>
          <cell r="C146">
            <v>678494</v>
          </cell>
          <cell r="D146">
            <v>71189</v>
          </cell>
          <cell r="E146">
            <v>332597</v>
          </cell>
          <cell r="F146">
            <v>96273</v>
          </cell>
          <cell r="G146">
            <v>138138.87563201319</v>
          </cell>
          <cell r="H146">
            <v>75674</v>
          </cell>
          <cell r="I146">
            <v>54933.999999999993</v>
          </cell>
          <cell r="J146">
            <v>1050404</v>
          </cell>
          <cell r="K146">
            <v>81989.000000000015</v>
          </cell>
          <cell r="L146">
            <v>27339.999999999996</v>
          </cell>
          <cell r="M146">
            <v>201023.99999999997</v>
          </cell>
          <cell r="N146">
            <v>117580.12561957906</v>
          </cell>
          <cell r="O146">
            <v>111847.00000000001</v>
          </cell>
          <cell r="P146">
            <v>720501</v>
          </cell>
          <cell r="Q146" t="str">
            <v/>
          </cell>
          <cell r="R146">
            <v>52988.926860934793</v>
          </cell>
          <cell r="S146">
            <v>36020.173352474267</v>
          </cell>
          <cell r="T146" t="str">
            <v/>
          </cell>
          <cell r="U146">
            <v>66743.289958261725</v>
          </cell>
          <cell r="V146" t="str">
            <v/>
          </cell>
          <cell r="W146">
            <v>88701.843659942373</v>
          </cell>
          <cell r="X146" t="str">
            <v/>
          </cell>
          <cell r="Y146" t="str">
            <v/>
          </cell>
          <cell r="Z146" t="str">
            <v/>
          </cell>
          <cell r="AA146">
            <v>196184</v>
          </cell>
          <cell r="AB146">
            <v>38097</v>
          </cell>
          <cell r="AC146">
            <v>376894</v>
          </cell>
          <cell r="AD146">
            <v>4089548.0000000005</v>
          </cell>
          <cell r="AE146">
            <v>212871.31450981976</v>
          </cell>
          <cell r="AF146">
            <v>543317.39133328223</v>
          </cell>
          <cell r="AG146">
            <v>54425.796200901052</v>
          </cell>
          <cell r="AH146">
            <v>369077.60736915085</v>
          </cell>
          <cell r="AI146">
            <v>16934.348636520539</v>
          </cell>
          <cell r="AJ146" t="str">
            <v/>
          </cell>
          <cell r="AK146">
            <v>53387.33847669074</v>
          </cell>
          <cell r="AL146">
            <v>38808</v>
          </cell>
          <cell r="AM146">
            <v>116077.17570093456</v>
          </cell>
          <cell r="AN146">
            <v>16570.977526481533</v>
          </cell>
          <cell r="AO146">
            <v>184112.99999999997</v>
          </cell>
          <cell r="AP146" t="str">
            <v/>
          </cell>
          <cell r="AQ146">
            <v>935082.99999999988</v>
          </cell>
          <cell r="AR146">
            <v>43300</v>
          </cell>
          <cell r="AS146">
            <v>625695</v>
          </cell>
          <cell r="AT146">
            <v>1446165</v>
          </cell>
          <cell r="AU146">
            <v>150442</v>
          </cell>
          <cell r="AV146">
            <v>42970</v>
          </cell>
          <cell r="AW146">
            <v>108941.99999999999</v>
          </cell>
          <cell r="AX146">
            <v>18245</v>
          </cell>
          <cell r="AY146">
            <v>80608</v>
          </cell>
          <cell r="AZ146">
            <v>109112.00000000001</v>
          </cell>
          <cell r="BC146">
            <v>19334331.423171047</v>
          </cell>
        </row>
        <row r="147">
          <cell r="B147">
            <v>802491</v>
          </cell>
          <cell r="C147">
            <v>716984</v>
          </cell>
          <cell r="D147">
            <v>75203</v>
          </cell>
          <cell r="E147">
            <v>337333</v>
          </cell>
          <cell r="F147">
            <v>101525</v>
          </cell>
          <cell r="G147">
            <v>141381.41645996826</v>
          </cell>
          <cell r="H147">
            <v>78356</v>
          </cell>
          <cell r="I147">
            <v>58756</v>
          </cell>
          <cell r="J147">
            <v>1092615</v>
          </cell>
          <cell r="K147">
            <v>85015.000000000015</v>
          </cell>
          <cell r="L147">
            <v>28180</v>
          </cell>
          <cell r="M147">
            <v>205501</v>
          </cell>
          <cell r="N147">
            <v>122096.12188499251</v>
          </cell>
          <cell r="O147">
            <v>114634</v>
          </cell>
          <cell r="P147">
            <v>740370</v>
          </cell>
          <cell r="Q147" t="str">
            <v/>
          </cell>
          <cell r="R147">
            <v>55028.343479515279</v>
          </cell>
          <cell r="S147">
            <v>38269.335346388434</v>
          </cell>
          <cell r="T147" t="str">
            <v/>
          </cell>
          <cell r="U147">
            <v>66874.868647188807</v>
          </cell>
          <cell r="V147" t="str">
            <v/>
          </cell>
          <cell r="W147">
            <v>91265.926512968319</v>
          </cell>
          <cell r="X147" t="str">
            <v/>
          </cell>
          <cell r="Y147" t="str">
            <v/>
          </cell>
          <cell r="Z147" t="str">
            <v/>
          </cell>
          <cell r="AA147">
            <v>206515</v>
          </cell>
          <cell r="AB147">
            <v>38874</v>
          </cell>
          <cell r="AC147">
            <v>392561</v>
          </cell>
          <cell r="AD147">
            <v>4228647</v>
          </cell>
          <cell r="AE147">
            <v>227676.8917609799</v>
          </cell>
          <cell r="AF147">
            <v>581342.80951032881</v>
          </cell>
          <cell r="AG147">
            <v>58860.751584613841</v>
          </cell>
          <cell r="AH147">
            <v>403855.19364219951</v>
          </cell>
          <cell r="AI147">
            <v>17991.918325326013</v>
          </cell>
          <cell r="AJ147" t="str">
            <v/>
          </cell>
          <cell r="AK147">
            <v>58193.291201575834</v>
          </cell>
          <cell r="AL147">
            <v>40583.999999999993</v>
          </cell>
          <cell r="AM147">
            <v>120626.51869158879</v>
          </cell>
          <cell r="AN147">
            <v>17656.892069853991</v>
          </cell>
          <cell r="AO147">
            <v>182536</v>
          </cell>
          <cell r="AP147" t="str">
            <v/>
          </cell>
          <cell r="AQ147">
            <v>1007193</v>
          </cell>
          <cell r="AR147">
            <v>48289.000000000007</v>
          </cell>
          <cell r="AS147">
            <v>594510</v>
          </cell>
          <cell r="AT147">
            <v>1525477</v>
          </cell>
          <cell r="AU147">
            <v>161172</v>
          </cell>
          <cell r="AV147">
            <v>46469</v>
          </cell>
          <cell r="AW147">
            <v>115086</v>
          </cell>
          <cell r="AX147">
            <v>19932</v>
          </cell>
          <cell r="AY147">
            <v>87197</v>
          </cell>
          <cell r="AZ147">
            <v>114828</v>
          </cell>
          <cell r="BC147">
            <v>20023908.202967409</v>
          </cell>
        </row>
        <row r="148">
          <cell r="B148">
            <v>813763</v>
          </cell>
          <cell r="C148">
            <v>742299</v>
          </cell>
          <cell r="D148">
            <v>78655</v>
          </cell>
          <cell r="E148">
            <v>344987</v>
          </cell>
          <cell r="F148">
            <v>103874</v>
          </cell>
          <cell r="G148">
            <v>147729.93557297802</v>
          </cell>
          <cell r="H148">
            <v>78010</v>
          </cell>
          <cell r="I148">
            <v>61890.000000000007</v>
          </cell>
          <cell r="J148">
            <v>1105099</v>
          </cell>
          <cell r="K148">
            <v>86505</v>
          </cell>
          <cell r="L148">
            <v>29047</v>
          </cell>
          <cell r="M148">
            <v>207979</v>
          </cell>
          <cell r="N148">
            <v>124122.97980739959</v>
          </cell>
          <cell r="O148">
            <v>119908.99999999999</v>
          </cell>
          <cell r="P148">
            <v>728224</v>
          </cell>
          <cell r="Q148" t="str">
            <v/>
          </cell>
          <cell r="R148">
            <v>53448.513704558565</v>
          </cell>
          <cell r="S148">
            <v>38839.613647356709</v>
          </cell>
          <cell r="T148" t="str">
            <v/>
          </cell>
          <cell r="U148">
            <v>67549.209427940092</v>
          </cell>
          <cell r="V148" t="str">
            <v/>
          </cell>
          <cell r="W148">
            <v>91516.551152737753</v>
          </cell>
          <cell r="X148" t="str">
            <v/>
          </cell>
          <cell r="Y148" t="str">
            <v/>
          </cell>
          <cell r="Z148" t="str">
            <v/>
          </cell>
          <cell r="AA148">
            <v>210642</v>
          </cell>
          <cell r="AB148">
            <v>39140.999999999993</v>
          </cell>
          <cell r="AC148">
            <v>397814.00000000006</v>
          </cell>
          <cell r="AD148">
            <v>4230558</v>
          </cell>
          <cell r="AE148">
            <v>234068.35502218403</v>
          </cell>
          <cell r="AF148">
            <v>632090.09507397178</v>
          </cell>
          <cell r="AG148">
            <v>63472.955680866435</v>
          </cell>
          <cell r="AH148">
            <v>438161.31791781227</v>
          </cell>
          <cell r="AI148">
            <v>19100.126279863482</v>
          </cell>
          <cell r="AJ148" t="str">
            <v/>
          </cell>
          <cell r="AK148">
            <v>59273.416940249503</v>
          </cell>
          <cell r="AL148">
            <v>44278</v>
          </cell>
          <cell r="AM148">
            <v>128415.54532710281</v>
          </cell>
          <cell r="AN148">
            <v>18966.26195247638</v>
          </cell>
          <cell r="AO148">
            <v>181165</v>
          </cell>
          <cell r="AP148" t="str">
            <v/>
          </cell>
          <cell r="AQ148">
            <v>1041142</v>
          </cell>
          <cell r="AR148">
            <v>53177</v>
          </cell>
          <cell r="AS148">
            <v>637202</v>
          </cell>
          <cell r="AT148">
            <v>1568457</v>
          </cell>
          <cell r="AU148">
            <v>156846</v>
          </cell>
          <cell r="AV148">
            <v>50333</v>
          </cell>
          <cell r="AW148">
            <v>121012</v>
          </cell>
          <cell r="AX148">
            <v>21865</v>
          </cell>
          <cell r="AY148">
            <v>93563</v>
          </cell>
          <cell r="AZ148">
            <v>120116</v>
          </cell>
          <cell r="BC148">
            <v>20421221.766984724</v>
          </cell>
        </row>
        <row r="149">
          <cell r="B149">
            <v>822116</v>
          </cell>
          <cell r="C149">
            <v>745816</v>
          </cell>
          <cell r="D149">
            <v>79928</v>
          </cell>
          <cell r="E149">
            <v>346767.99999999994</v>
          </cell>
          <cell r="F149">
            <v>103771</v>
          </cell>
          <cell r="G149">
            <v>145897.45686330233</v>
          </cell>
          <cell r="H149">
            <v>77316</v>
          </cell>
          <cell r="I149">
            <v>63043</v>
          </cell>
          <cell r="J149">
            <v>1109276</v>
          </cell>
          <cell r="K149">
            <v>86553</v>
          </cell>
          <cell r="L149">
            <v>30012.999999999996</v>
          </cell>
          <cell r="M149">
            <v>206925.00000000003</v>
          </cell>
          <cell r="N149">
            <v>124105.69089080091</v>
          </cell>
          <cell r="O149">
            <v>121802</v>
          </cell>
          <cell r="P149">
            <v>718733</v>
          </cell>
          <cell r="Q149" t="str">
            <v/>
          </cell>
          <cell r="R149">
            <v>54870.360502019619</v>
          </cell>
          <cell r="S149">
            <v>39172.862690780632</v>
          </cell>
          <cell r="T149" t="str">
            <v/>
          </cell>
          <cell r="U149">
            <v>68026.182175300753</v>
          </cell>
          <cell r="V149" t="str">
            <v/>
          </cell>
          <cell r="W149">
            <v>90957.465417867454</v>
          </cell>
          <cell r="X149" t="str">
            <v/>
          </cell>
          <cell r="Y149" t="str">
            <v/>
          </cell>
          <cell r="Z149" t="str">
            <v/>
          </cell>
          <cell r="AA149">
            <v>218780.00000000003</v>
          </cell>
          <cell r="AB149">
            <v>41041</v>
          </cell>
          <cell r="AC149">
            <v>410164</v>
          </cell>
          <cell r="AD149">
            <v>4336141</v>
          </cell>
          <cell r="AE149">
            <v>216970.38782861899</v>
          </cell>
          <cell r="AF149">
            <v>603892.68108292588</v>
          </cell>
          <cell r="AG149">
            <v>67315.463808688219</v>
          </cell>
          <cell r="AH149">
            <v>476237.04059881257</v>
          </cell>
          <cell r="AI149">
            <v>20152.352528089887</v>
          </cell>
          <cell r="AJ149" t="str">
            <v/>
          </cell>
          <cell r="AK149">
            <v>60766.174983585021</v>
          </cell>
          <cell r="AL149">
            <v>43054.000000000007</v>
          </cell>
          <cell r="AM149">
            <v>135170.63037383178</v>
          </cell>
          <cell r="AN149">
            <v>20012.973804752361</v>
          </cell>
          <cell r="AO149">
            <v>189014</v>
          </cell>
          <cell r="AP149" t="str">
            <v/>
          </cell>
          <cell r="AQ149">
            <v>1103378.0000000002</v>
          </cell>
          <cell r="AR149">
            <v>58065.999999999993</v>
          </cell>
          <cell r="AS149">
            <v>675882</v>
          </cell>
          <cell r="AT149">
            <v>1618185</v>
          </cell>
          <cell r="AU149">
            <v>166581</v>
          </cell>
          <cell r="AV149">
            <v>53901</v>
          </cell>
          <cell r="AW149">
            <v>125153.99999999999</v>
          </cell>
          <cell r="AX149">
            <v>23959.999999999996</v>
          </cell>
          <cell r="AY149">
            <v>99329.000000000015</v>
          </cell>
          <cell r="AZ149">
            <v>127211</v>
          </cell>
          <cell r="BC149">
            <v>20809288.812378857</v>
          </cell>
        </row>
        <row r="150">
          <cell r="B150">
            <v>842787</v>
          </cell>
          <cell r="C150">
            <v>749233</v>
          </cell>
          <cell r="D150">
            <v>81633.999999999985</v>
          </cell>
          <cell r="E150">
            <v>352979.00000000006</v>
          </cell>
          <cell r="F150">
            <v>105750</v>
          </cell>
          <cell r="G150">
            <v>147958.58304731501</v>
          </cell>
          <cell r="H150">
            <v>79650</v>
          </cell>
          <cell r="I150">
            <v>65090</v>
          </cell>
          <cell r="J150">
            <v>1099799</v>
          </cell>
          <cell r="K150">
            <v>86894.999999999985</v>
          </cell>
          <cell r="L150">
            <v>30697.999999999996</v>
          </cell>
          <cell r="M150">
            <v>204517</v>
          </cell>
          <cell r="N150">
            <v>125354.0850375844</v>
          </cell>
          <cell r="O150">
            <v>120051</v>
          </cell>
          <cell r="P150">
            <v>729861.00000000012</v>
          </cell>
          <cell r="Q150" t="str">
            <v/>
          </cell>
          <cell r="R150">
            <v>56644.078476630108</v>
          </cell>
          <cell r="S150">
            <v>39046.67864909528</v>
          </cell>
          <cell r="T150" t="str">
            <v/>
          </cell>
          <cell r="U150">
            <v>70476.835256567647</v>
          </cell>
          <cell r="V150" t="str">
            <v/>
          </cell>
          <cell r="W150">
            <v>91034.580691642637</v>
          </cell>
          <cell r="X150" t="str">
            <v/>
          </cell>
          <cell r="Y150" t="str">
            <v/>
          </cell>
          <cell r="Z150" t="str">
            <v/>
          </cell>
          <cell r="AA150">
            <v>218512</v>
          </cell>
          <cell r="AB150">
            <v>41809</v>
          </cell>
          <cell r="AC150">
            <v>397671</v>
          </cell>
          <cell r="AD150">
            <v>4254870</v>
          </cell>
          <cell r="AE150">
            <v>209859.59762911694</v>
          </cell>
          <cell r="AF150">
            <v>607022.25950956368</v>
          </cell>
          <cell r="AG150">
            <v>58032.812662065371</v>
          </cell>
          <cell r="AH150">
            <v>471730.32921248453</v>
          </cell>
          <cell r="AI150">
            <v>17622.481132075471</v>
          </cell>
          <cell r="AJ150" t="str">
            <v/>
          </cell>
          <cell r="AK150">
            <v>64661.909389363085</v>
          </cell>
          <cell r="AL150">
            <v>47202.999999999993</v>
          </cell>
          <cell r="AM150">
            <v>134619.19485981305</v>
          </cell>
          <cell r="AN150">
            <v>19914.96707701117</v>
          </cell>
          <cell r="AO150">
            <v>198495</v>
          </cell>
          <cell r="AP150" t="str">
            <v/>
          </cell>
          <cell r="AQ150">
            <v>1186387.0000000002</v>
          </cell>
          <cell r="AR150">
            <v>59662</v>
          </cell>
          <cell r="AS150">
            <v>697705</v>
          </cell>
          <cell r="AT150">
            <v>1667653</v>
          </cell>
          <cell r="AU150">
            <v>179220</v>
          </cell>
          <cell r="AV150">
            <v>57102</v>
          </cell>
          <cell r="AW150">
            <v>129648</v>
          </cell>
          <cell r="AX150">
            <v>25601</v>
          </cell>
          <cell r="AY150">
            <v>102857</v>
          </cell>
          <cell r="AZ150">
            <v>134020</v>
          </cell>
          <cell r="BC150">
            <v>21028639.775240507</v>
          </cell>
        </row>
        <row r="151">
          <cell r="B151">
            <v>852644</v>
          </cell>
          <cell r="C151">
            <v>758360</v>
          </cell>
          <cell r="D151">
            <v>81492</v>
          </cell>
          <cell r="E151">
            <v>361902</v>
          </cell>
          <cell r="F151">
            <v>108716</v>
          </cell>
          <cell r="G151">
            <v>147943.78992077537</v>
          </cell>
          <cell r="H151">
            <v>81656</v>
          </cell>
          <cell r="I151">
            <v>66849</v>
          </cell>
          <cell r="J151">
            <v>1119394</v>
          </cell>
          <cell r="K151">
            <v>87244</v>
          </cell>
          <cell r="L151">
            <v>30624</v>
          </cell>
          <cell r="M151">
            <v>208014</v>
          </cell>
          <cell r="N151">
            <v>127554.54056474761</v>
          </cell>
          <cell r="O151">
            <v>120658.99999999999</v>
          </cell>
          <cell r="P151">
            <v>755779</v>
          </cell>
          <cell r="Q151" t="str">
            <v/>
          </cell>
          <cell r="R151">
            <v>55574.102856318525</v>
          </cell>
          <cell r="S151">
            <v>38382.230551766261</v>
          </cell>
          <cell r="T151" t="str">
            <v/>
          </cell>
          <cell r="U151">
            <v>69753.152467468695</v>
          </cell>
          <cell r="V151" t="str">
            <v/>
          </cell>
          <cell r="W151">
            <v>90224.870317002889</v>
          </cell>
          <cell r="X151" t="str">
            <v/>
          </cell>
          <cell r="Y151" t="str">
            <v/>
          </cell>
          <cell r="Z151" t="str">
            <v/>
          </cell>
          <cell r="AA151">
            <v>218538.99999999997</v>
          </cell>
          <cell r="AB151">
            <v>42955</v>
          </cell>
          <cell r="AC151">
            <v>409246</v>
          </cell>
          <cell r="AD151">
            <v>4433129.0000000009</v>
          </cell>
          <cell r="AE151">
            <v>217238.26106473277</v>
          </cell>
          <cell r="AF151">
            <v>586553.39818884514</v>
          </cell>
          <cell r="AG151">
            <v>56337.400914464313</v>
          </cell>
          <cell r="AH151">
            <v>449883.92705024767</v>
          </cell>
          <cell r="AI151">
            <v>16581.920374707261</v>
          </cell>
          <cell r="AJ151" t="str">
            <v/>
          </cell>
          <cell r="AK151">
            <v>68011.512803676946</v>
          </cell>
          <cell r="AL151">
            <v>46930</v>
          </cell>
          <cell r="AM151">
            <v>132172.1997663551</v>
          </cell>
          <cell r="AN151">
            <v>20847.991125107357</v>
          </cell>
          <cell r="AO151">
            <v>205811</v>
          </cell>
          <cell r="AP151" t="str">
            <v/>
          </cell>
          <cell r="AQ151">
            <v>1287034</v>
          </cell>
          <cell r="AR151">
            <v>63055</v>
          </cell>
          <cell r="AS151">
            <v>753942</v>
          </cell>
          <cell r="AT151">
            <v>1706380</v>
          </cell>
          <cell r="AU151">
            <v>199828</v>
          </cell>
          <cell r="AV151">
            <v>60588.000000000007</v>
          </cell>
          <cell r="AW151">
            <v>132115.00000000003</v>
          </cell>
          <cell r="AX151">
            <v>27695</v>
          </cell>
          <cell r="AY151">
            <v>111545.00000000001</v>
          </cell>
          <cell r="AZ151">
            <v>141504.00000000003</v>
          </cell>
          <cell r="BC151">
            <v>21615145.070490703</v>
          </cell>
        </row>
        <row r="152">
          <cell r="B152">
            <v>865172</v>
          </cell>
          <cell r="C152">
            <v>777841</v>
          </cell>
          <cell r="D152">
            <v>79961.000000000015</v>
          </cell>
          <cell r="E152">
            <v>367170</v>
          </cell>
          <cell r="F152">
            <v>109077</v>
          </cell>
          <cell r="G152">
            <v>151612.77637007498</v>
          </cell>
          <cell r="H152">
            <v>85241.000000000015</v>
          </cell>
          <cell r="I152">
            <v>68866</v>
          </cell>
          <cell r="J152">
            <v>1150951</v>
          </cell>
          <cell r="K152">
            <v>89645.000000000015</v>
          </cell>
          <cell r="L152">
            <v>31957</v>
          </cell>
          <cell r="M152">
            <v>214854</v>
          </cell>
          <cell r="N152">
            <v>132627.59528781124</v>
          </cell>
          <cell r="O152">
            <v>124311</v>
          </cell>
          <cell r="P152">
            <v>774665</v>
          </cell>
          <cell r="Q152" t="str">
            <v/>
          </cell>
          <cell r="R152">
            <v>57412.450230813614</v>
          </cell>
          <cell r="S152">
            <v>39181.854590239265</v>
          </cell>
          <cell r="T152" t="str">
            <v/>
          </cell>
          <cell r="U152">
            <v>71578.806776331927</v>
          </cell>
          <cell r="V152" t="str">
            <v/>
          </cell>
          <cell r="W152">
            <v>93810.730547550425</v>
          </cell>
          <cell r="X152" t="str">
            <v/>
          </cell>
          <cell r="Y152" t="str">
            <v/>
          </cell>
          <cell r="Z152" t="str">
            <v/>
          </cell>
          <cell r="AA152">
            <v>233618</v>
          </cell>
          <cell r="AB152">
            <v>45072</v>
          </cell>
          <cell r="AC152">
            <v>432711</v>
          </cell>
          <cell r="AD152">
            <v>4755958</v>
          </cell>
          <cell r="AE152">
            <v>221707.8863611194</v>
          </cell>
          <cell r="AF152">
            <v>619053.56321873213</v>
          </cell>
          <cell r="AG152">
            <v>59649.615768046482</v>
          </cell>
          <cell r="AH152">
            <v>464427.28690775705</v>
          </cell>
          <cell r="AI152">
            <v>16400.746343085106</v>
          </cell>
          <cell r="AJ152" t="str">
            <v/>
          </cell>
          <cell r="AK152">
            <v>71773.748522652648</v>
          </cell>
          <cell r="AL152">
            <v>48894</v>
          </cell>
          <cell r="AM152">
            <v>138892.82009345794</v>
          </cell>
          <cell r="AN152">
            <v>22039.752934440316</v>
          </cell>
          <cell r="AO152">
            <v>217637</v>
          </cell>
          <cell r="AP152" t="str">
            <v/>
          </cell>
          <cell r="AQ152">
            <v>1447262</v>
          </cell>
          <cell r="AR152">
            <v>69340</v>
          </cell>
          <cell r="AS152">
            <v>783042</v>
          </cell>
          <cell r="AT152">
            <v>1773223</v>
          </cell>
          <cell r="AU152">
            <v>217167</v>
          </cell>
          <cell r="AV152">
            <v>65289.999999999993</v>
          </cell>
          <cell r="AW152">
            <v>122440</v>
          </cell>
          <cell r="AX152">
            <v>30006</v>
          </cell>
          <cell r="AY152">
            <v>123368.00000000001</v>
          </cell>
          <cell r="AZ152">
            <v>149644</v>
          </cell>
          <cell r="BC152">
            <v>22604626.223538149</v>
          </cell>
        </row>
        <row r="153">
          <cell r="B153">
            <v>877305</v>
          </cell>
          <cell r="C153">
            <v>799697</v>
          </cell>
          <cell r="D153">
            <v>82206</v>
          </cell>
          <cell r="E153">
            <v>374627</v>
          </cell>
          <cell r="F153">
            <v>111525</v>
          </cell>
          <cell r="G153">
            <v>153149.2293572863</v>
          </cell>
          <cell r="H153">
            <v>88897</v>
          </cell>
          <cell r="I153">
            <v>71184</v>
          </cell>
          <cell r="J153">
            <v>1176131</v>
          </cell>
          <cell r="K153">
            <v>92442</v>
          </cell>
          <cell r="L153">
            <v>32942.999999999993</v>
          </cell>
          <cell r="M153">
            <v>221470</v>
          </cell>
          <cell r="N153">
            <v>135174.36461417322</v>
          </cell>
          <cell r="O153">
            <v>128560.99999999999</v>
          </cell>
          <cell r="P153">
            <v>802000</v>
          </cell>
          <cell r="Q153" t="str">
            <v/>
          </cell>
          <cell r="R153">
            <v>55681.818522792841</v>
          </cell>
          <cell r="S153">
            <v>39282.478922238464</v>
          </cell>
          <cell r="T153" t="str">
            <v/>
          </cell>
          <cell r="U153">
            <v>69818.941811932236</v>
          </cell>
          <cell r="V153" t="str">
            <v/>
          </cell>
          <cell r="W153">
            <v>93656.5</v>
          </cell>
          <cell r="X153" t="str">
            <v/>
          </cell>
          <cell r="Y153" t="str">
            <v/>
          </cell>
          <cell r="Z153" t="str">
            <v/>
          </cell>
          <cell r="AA153">
            <v>245443.99999999997</v>
          </cell>
          <cell r="AB153">
            <v>45420.000000000007</v>
          </cell>
          <cell r="AC153">
            <v>456106.99999999994</v>
          </cell>
          <cell r="AD153">
            <v>4940383</v>
          </cell>
          <cell r="AE153">
            <v>207134.87690323422</v>
          </cell>
          <cell r="AF153">
            <v>669173.58911647811</v>
          </cell>
          <cell r="AG153">
            <v>60867.664526124834</v>
          </cell>
          <cell r="AH153">
            <v>475869.05909390358</v>
          </cell>
          <cell r="AI153">
            <v>16729.320717131475</v>
          </cell>
          <cell r="AJ153" t="str">
            <v/>
          </cell>
          <cell r="AK153">
            <v>75511.711753118841</v>
          </cell>
          <cell r="AL153">
            <v>51954.999999999993</v>
          </cell>
          <cell r="AM153">
            <v>137238.51355140185</v>
          </cell>
          <cell r="AN153">
            <v>23278.557973089031</v>
          </cell>
          <cell r="AO153">
            <v>228743.99999999997</v>
          </cell>
          <cell r="AP153" t="str">
            <v/>
          </cell>
          <cell r="AQ153">
            <v>1596691</v>
          </cell>
          <cell r="AR153">
            <v>69639</v>
          </cell>
          <cell r="AS153">
            <v>814343.99999999988</v>
          </cell>
          <cell r="AT153">
            <v>1851315</v>
          </cell>
          <cell r="AU153">
            <v>231386</v>
          </cell>
          <cell r="AV153">
            <v>64617</v>
          </cell>
          <cell r="AW153">
            <v>113493.00000000001</v>
          </cell>
          <cell r="AX153">
            <v>29450.999999999996</v>
          </cell>
          <cell r="AY153">
            <v>129477.99999999999</v>
          </cell>
          <cell r="AZ153">
            <v>156598</v>
          </cell>
          <cell r="BC153">
            <v>23381255.554172013</v>
          </cell>
        </row>
        <row r="154">
          <cell r="B154">
            <v>898129</v>
          </cell>
          <cell r="C154">
            <v>822404</v>
          </cell>
          <cell r="D154">
            <v>85609.999999999985</v>
          </cell>
          <cell r="E154">
            <v>386998</v>
          </cell>
          <cell r="F154">
            <v>114135</v>
          </cell>
          <cell r="G154">
            <v>155461.39147275346</v>
          </cell>
          <cell r="H154">
            <v>92135.000000000015</v>
          </cell>
          <cell r="I154">
            <v>72873</v>
          </cell>
          <cell r="J154">
            <v>1202151</v>
          </cell>
          <cell r="K154">
            <v>93941</v>
          </cell>
          <cell r="L154">
            <v>32802</v>
          </cell>
          <cell r="M154">
            <v>227570.00000000003</v>
          </cell>
          <cell r="N154">
            <v>138148.77142008595</v>
          </cell>
          <cell r="O154">
            <v>130653.00000000001</v>
          </cell>
          <cell r="P154">
            <v>837280</v>
          </cell>
          <cell r="Q154" t="str">
            <v/>
          </cell>
          <cell r="R154">
            <v>57153.932631275253</v>
          </cell>
          <cell r="S154">
            <v>40409.150586847514</v>
          </cell>
          <cell r="T154" t="str">
            <v/>
          </cell>
          <cell r="U154">
            <v>71216.965381782473</v>
          </cell>
          <cell r="V154" t="str">
            <v/>
          </cell>
          <cell r="W154">
            <v>95256.641930835744</v>
          </cell>
          <cell r="X154" t="str">
            <v/>
          </cell>
          <cell r="Y154" t="str">
            <v/>
          </cell>
          <cell r="Z154" t="str">
            <v/>
          </cell>
          <cell r="AA154">
            <v>250538.99999999997</v>
          </cell>
          <cell r="AB154">
            <v>46372</v>
          </cell>
          <cell r="AC154">
            <v>468055</v>
          </cell>
          <cell r="AD154">
            <v>5110480.0000000009</v>
          </cell>
          <cell r="AE154">
            <v>222186.51022587894</v>
          </cell>
          <cell r="AF154">
            <v>722838.35256355396</v>
          </cell>
          <cell r="AG154">
            <v>64328.616422906103</v>
          </cell>
          <cell r="AH154">
            <v>456654.82959923602</v>
          </cell>
          <cell r="AI154">
            <v>18212.955460244142</v>
          </cell>
          <cell r="AJ154" t="str">
            <v/>
          </cell>
          <cell r="AK154">
            <v>74747.128365068929</v>
          </cell>
          <cell r="AL154">
            <v>56023</v>
          </cell>
          <cell r="AM154">
            <v>137307.44299065421</v>
          </cell>
          <cell r="AN154">
            <v>22917.89321500143</v>
          </cell>
          <cell r="AO154">
            <v>244752</v>
          </cell>
          <cell r="AP154" t="str">
            <v/>
          </cell>
          <cell r="AQ154">
            <v>1703670</v>
          </cell>
          <cell r="AR154">
            <v>77122</v>
          </cell>
          <cell r="AS154">
            <v>848990</v>
          </cell>
          <cell r="AT154">
            <v>1904917.9999999998</v>
          </cell>
          <cell r="AU154">
            <v>258121.99999999997</v>
          </cell>
          <cell r="AV154">
            <v>65433.999999999993</v>
          </cell>
          <cell r="AW154">
            <v>117371</v>
          </cell>
          <cell r="AX154">
            <v>29975</v>
          </cell>
          <cell r="AY154">
            <v>144552</v>
          </cell>
          <cell r="AZ154">
            <v>165264.00000000003</v>
          </cell>
          <cell r="BC154">
            <v>24201330.143745307</v>
          </cell>
        </row>
        <row r="155">
          <cell r="B155">
            <v>920822</v>
          </cell>
          <cell r="C155">
            <v>847870</v>
          </cell>
          <cell r="D155">
            <v>91073</v>
          </cell>
          <cell r="E155">
            <v>409027</v>
          </cell>
          <cell r="F155">
            <v>116052.99999999999</v>
          </cell>
          <cell r="G155">
            <v>159167.93875706673</v>
          </cell>
          <cell r="H155">
            <v>92406</v>
          </cell>
          <cell r="I155">
            <v>75860.999999999985</v>
          </cell>
          <cell r="J155">
            <v>1220284</v>
          </cell>
          <cell r="K155">
            <v>93507</v>
          </cell>
          <cell r="L155">
            <v>34331</v>
          </cell>
          <cell r="M155">
            <v>230788</v>
          </cell>
          <cell r="N155">
            <v>142336.39703612227</v>
          </cell>
          <cell r="O155">
            <v>131613.99999999997</v>
          </cell>
          <cell r="P155">
            <v>877143</v>
          </cell>
          <cell r="Q155" t="str">
            <v/>
          </cell>
          <cell r="R155">
            <v>57261.648297749569</v>
          </cell>
          <cell r="S155">
            <v>40432.151692803352</v>
          </cell>
          <cell r="T155" t="str">
            <v/>
          </cell>
          <cell r="U155">
            <v>72318.936901546782</v>
          </cell>
          <cell r="V155" t="str">
            <v/>
          </cell>
          <cell r="W155">
            <v>93251.644812680126</v>
          </cell>
          <cell r="X155" t="str">
            <v/>
          </cell>
          <cell r="Y155" t="str">
            <v/>
          </cell>
          <cell r="Z155" t="str">
            <v/>
          </cell>
          <cell r="AA155">
            <v>262925.00000000006</v>
          </cell>
          <cell r="AB155">
            <v>46564</v>
          </cell>
          <cell r="AC155">
            <v>487138.00000000006</v>
          </cell>
          <cell r="AD155">
            <v>5290129</v>
          </cell>
          <cell r="AE155">
            <v>227802.40436379446</v>
          </cell>
          <cell r="AF155">
            <v>746750.29913932341</v>
          </cell>
          <cell r="AG155">
            <v>68585.250952257324</v>
          </cell>
          <cell r="AH155">
            <v>463625.96874795156</v>
          </cell>
          <cell r="AI155">
            <v>19663.093473269924</v>
          </cell>
          <cell r="AJ155" t="str">
            <v/>
          </cell>
          <cell r="AK155">
            <v>74225.269862114234</v>
          </cell>
          <cell r="AL155">
            <v>54761.999999999993</v>
          </cell>
          <cell r="AM155">
            <v>140099.08528037384</v>
          </cell>
          <cell r="AN155">
            <v>24450.718436873754</v>
          </cell>
          <cell r="AO155">
            <v>266108</v>
          </cell>
          <cell r="AP155" t="str">
            <v/>
          </cell>
          <cell r="AQ155">
            <v>1883027</v>
          </cell>
          <cell r="AR155">
            <v>87099</v>
          </cell>
          <cell r="AS155">
            <v>886154.00000000012</v>
          </cell>
          <cell r="AT155">
            <v>1984142</v>
          </cell>
          <cell r="AU155">
            <v>287854</v>
          </cell>
          <cell r="AV155">
            <v>68898</v>
          </cell>
          <cell r="AW155">
            <v>122432</v>
          </cell>
          <cell r="AX155">
            <v>32816.999999999993</v>
          </cell>
          <cell r="AY155">
            <v>167970</v>
          </cell>
          <cell r="AZ155">
            <v>180996</v>
          </cell>
          <cell r="BC155">
            <v>25122556.985397294</v>
          </cell>
        </row>
        <row r="156">
          <cell r="B156">
            <v>961287.00000000012</v>
          </cell>
          <cell r="C156">
            <v>880671</v>
          </cell>
          <cell r="D156">
            <v>97894</v>
          </cell>
          <cell r="E156">
            <v>431389</v>
          </cell>
          <cell r="F156">
            <v>119730</v>
          </cell>
          <cell r="G156">
            <v>166736.53605503845</v>
          </cell>
          <cell r="H156">
            <v>93482</v>
          </cell>
          <cell r="I156">
            <v>79581.000000000015</v>
          </cell>
          <cell r="J156">
            <v>1260983</v>
          </cell>
          <cell r="K156">
            <v>97670</v>
          </cell>
          <cell r="L156">
            <v>36123</v>
          </cell>
          <cell r="M156">
            <v>236823.99999999997</v>
          </cell>
          <cell r="N156">
            <v>145371.47593555105</v>
          </cell>
          <cell r="O156">
            <v>135708.99999999997</v>
          </cell>
          <cell r="P156">
            <v>920840.99999999988</v>
          </cell>
          <cell r="Q156" t="str">
            <v/>
          </cell>
          <cell r="R156">
            <v>56902.596076168484</v>
          </cell>
          <cell r="S156">
            <v>40070.246166718978</v>
          </cell>
          <cell r="T156" t="str">
            <v/>
          </cell>
          <cell r="U156">
            <v>73420.908421311076</v>
          </cell>
          <cell r="V156" t="str">
            <v/>
          </cell>
          <cell r="W156">
            <v>93020.298991354473</v>
          </cell>
          <cell r="X156" t="str">
            <v/>
          </cell>
          <cell r="Y156" t="str">
            <v/>
          </cell>
          <cell r="Z156" t="str">
            <v/>
          </cell>
          <cell r="AA156">
            <v>274737.00000000006</v>
          </cell>
          <cell r="AB156">
            <v>46435.000000000007</v>
          </cell>
          <cell r="AC156">
            <v>510814.99999999994</v>
          </cell>
          <cell r="AD156">
            <v>5512845</v>
          </cell>
          <cell r="AE156">
            <v>223433.92770653294</v>
          </cell>
          <cell r="AF156">
            <v>744410.12647988321</v>
          </cell>
          <cell r="AG156">
            <v>73590.239221091135</v>
          </cell>
          <cell r="AH156">
            <v>468024.09294750803</v>
          </cell>
          <cell r="AI156">
            <v>19663.17340286832</v>
          </cell>
          <cell r="AJ156" t="str">
            <v/>
          </cell>
          <cell r="AK156">
            <v>72671.830597504915</v>
          </cell>
          <cell r="AL156">
            <v>60366.999999999993</v>
          </cell>
          <cell r="AM156">
            <v>145854.69345794391</v>
          </cell>
          <cell r="AN156">
            <v>24478.16032064128</v>
          </cell>
          <cell r="AO156">
            <v>276460</v>
          </cell>
          <cell r="AP156" t="str">
            <v/>
          </cell>
          <cell r="AQ156">
            <v>2016024</v>
          </cell>
          <cell r="AR156">
            <v>94083</v>
          </cell>
          <cell r="AS156">
            <v>978822</v>
          </cell>
          <cell r="AT156">
            <v>2107060</v>
          </cell>
          <cell r="AU156">
            <v>320301</v>
          </cell>
          <cell r="AV156">
            <v>74982</v>
          </cell>
          <cell r="AW156">
            <v>130699</v>
          </cell>
          <cell r="AX156">
            <v>36491</v>
          </cell>
          <cell r="AY156">
            <v>175747.00000000003</v>
          </cell>
          <cell r="AZ156">
            <v>205047</v>
          </cell>
          <cell r="BC156">
            <v>26195897.973765712</v>
          </cell>
        </row>
        <row r="157">
          <cell r="B157">
            <v>1000285.9999999999</v>
          </cell>
          <cell r="C157">
            <v>906053</v>
          </cell>
          <cell r="D157">
            <v>102922</v>
          </cell>
          <cell r="E157">
            <v>454166</v>
          </cell>
          <cell r="F157">
            <v>124790.99999999999</v>
          </cell>
          <cell r="G157">
            <v>172718.855679339</v>
          </cell>
          <cell r="H157">
            <v>93728.000000000015</v>
          </cell>
          <cell r="I157">
            <v>84092</v>
          </cell>
          <cell r="J157">
            <v>1302212</v>
          </cell>
          <cell r="K157">
            <v>101425</v>
          </cell>
          <cell r="L157">
            <v>38223</v>
          </cell>
          <cell r="M157">
            <v>247906.00000000003</v>
          </cell>
          <cell r="N157">
            <v>148831.79944829395</v>
          </cell>
          <cell r="O157">
            <v>141599</v>
          </cell>
          <cell r="P157">
            <v>940908</v>
          </cell>
          <cell r="Q157" t="str">
            <v/>
          </cell>
          <cell r="R157">
            <v>55882.887766878244</v>
          </cell>
          <cell r="S157">
            <v>39358.687989525642</v>
          </cell>
          <cell r="T157" t="str">
            <v/>
          </cell>
          <cell r="U157">
            <v>71776.174809722579</v>
          </cell>
          <cell r="V157" t="str">
            <v/>
          </cell>
          <cell r="W157">
            <v>90051.360951008654</v>
          </cell>
          <cell r="X157" t="str">
            <v/>
          </cell>
          <cell r="Y157" t="str">
            <v/>
          </cell>
          <cell r="Z157" t="str">
            <v/>
          </cell>
          <cell r="AA157">
            <v>286820</v>
          </cell>
          <cell r="AB157">
            <v>46850</v>
          </cell>
          <cell r="AC157">
            <v>523177.00000000006</v>
          </cell>
          <cell r="AD157">
            <v>5703521</v>
          </cell>
          <cell r="AE157">
            <v>209488.99917561095</v>
          </cell>
          <cell r="AF157">
            <v>768293.58607955114</v>
          </cell>
          <cell r="AG157">
            <v>81376.087673528309</v>
          </cell>
          <cell r="AH157">
            <v>486836.54345476179</v>
          </cell>
          <cell r="AI157">
            <v>19910.637953367877</v>
          </cell>
          <cell r="AJ157" t="str">
            <v/>
          </cell>
          <cell r="AK157">
            <v>75123.351936966501</v>
          </cell>
          <cell r="AL157">
            <v>61748.000000000007</v>
          </cell>
          <cell r="AM157">
            <v>148887.58878504668</v>
          </cell>
          <cell r="AN157">
            <v>25383.742484969938</v>
          </cell>
          <cell r="AO157">
            <v>279614</v>
          </cell>
          <cell r="AP157" t="str">
            <v/>
          </cell>
          <cell r="AQ157">
            <v>2051813</v>
          </cell>
          <cell r="AR157">
            <v>96478</v>
          </cell>
          <cell r="AS157">
            <v>1043912</v>
          </cell>
          <cell r="AT157">
            <v>2208858.0000000005</v>
          </cell>
          <cell r="AU157">
            <v>340751</v>
          </cell>
          <cell r="AV157">
            <v>81996.000000000015</v>
          </cell>
          <cell r="AW157">
            <v>138809</v>
          </cell>
          <cell r="AX157">
            <v>39857</v>
          </cell>
          <cell r="AY157">
            <v>190217.00000000003</v>
          </cell>
          <cell r="AZ157">
            <v>230043.00000000003</v>
          </cell>
          <cell r="BC157">
            <v>27043470.928667806</v>
          </cell>
        </row>
        <row r="158">
          <cell r="B158">
            <v>1026491.0000000002</v>
          </cell>
          <cell r="C158">
            <v>925654</v>
          </cell>
          <cell r="D158">
            <v>107426.9891736011</v>
          </cell>
          <cell r="E158">
            <v>474365.98794519145</v>
          </cell>
          <cell r="F158">
            <v>130476.05068374134</v>
          </cell>
          <cell r="G158">
            <v>178027.85769446433</v>
          </cell>
          <cell r="H158">
            <v>94863.073809704438</v>
          </cell>
          <cell r="I158">
            <v>84103.016866375328</v>
          </cell>
          <cell r="J158">
            <v>1264437.9999999998</v>
          </cell>
          <cell r="K158">
            <v>101452.03004620121</v>
          </cell>
          <cell r="L158">
            <v>41459</v>
          </cell>
          <cell r="M158">
            <v>258094</v>
          </cell>
          <cell r="N158">
            <v>150714.59570134012</v>
          </cell>
          <cell r="O158">
            <v>146899.91405122113</v>
          </cell>
          <cell r="P158">
            <v>944609.95071026532</v>
          </cell>
          <cell r="Q158" t="str">
            <v/>
          </cell>
          <cell r="R158">
            <v>49778.988806199217</v>
          </cell>
          <cell r="S158">
            <v>36620.675024683776</v>
          </cell>
          <cell r="T158">
            <v>41324.977152561369</v>
          </cell>
          <cell r="U158">
            <v>66989.987082380438</v>
          </cell>
          <cell r="V158">
            <v>27111.999999999996</v>
          </cell>
          <cell r="W158">
            <v>80276.982446169961</v>
          </cell>
          <cell r="X158">
            <v>2243082.0766404681</v>
          </cell>
          <cell r="Y158">
            <v>311111.96986649954</v>
          </cell>
          <cell r="Z158" t="str">
            <v/>
          </cell>
          <cell r="AA158">
            <v>291180</v>
          </cell>
          <cell r="AB158">
            <v>46729</v>
          </cell>
          <cell r="AC158">
            <v>524475</v>
          </cell>
          <cell r="AD158">
            <v>5803200.0928022405</v>
          </cell>
          <cell r="AE158">
            <v>209590.08143758323</v>
          </cell>
          <cell r="AF158">
            <v>736483.31580340012</v>
          </cell>
          <cell r="AG158">
            <v>84358.047223703252</v>
          </cell>
          <cell r="AH158">
            <v>511144.69091836247</v>
          </cell>
          <cell r="AI158">
            <v>20079.141479099675</v>
          </cell>
          <cell r="AJ158" t="str">
            <v/>
          </cell>
          <cell r="AK158">
            <v>73934.005893731257</v>
          </cell>
          <cell r="AL158">
            <v>64081.997409238233</v>
          </cell>
          <cell r="AM158">
            <v>147509.0115012968</v>
          </cell>
          <cell r="AN158">
            <v>27386.98332300167</v>
          </cell>
          <cell r="AO158">
            <v>305394.97840231057</v>
          </cell>
          <cell r="AP158" t="str">
            <v/>
          </cell>
          <cell r="AQ158">
            <v>2123851.9999999995</v>
          </cell>
          <cell r="AR158">
            <v>99769.982459440638</v>
          </cell>
          <cell r="AS158">
            <v>1098100</v>
          </cell>
          <cell r="AT158">
            <v>2321152.9812109289</v>
          </cell>
          <cell r="AU158">
            <v>373150</v>
          </cell>
          <cell r="AV158">
            <v>89822.994869394388</v>
          </cell>
          <cell r="AW158">
            <v>143025</v>
          </cell>
          <cell r="AX158">
            <v>43330</v>
          </cell>
          <cell r="AY158">
            <v>200477</v>
          </cell>
          <cell r="AZ158">
            <v>255732.00926620277</v>
          </cell>
          <cell r="BC158">
            <v>27587592.228513669</v>
          </cell>
        </row>
        <row r="159">
          <cell r="B159">
            <v>1037110.0579382132</v>
          </cell>
          <cell r="C159">
            <v>938522.0701664153</v>
          </cell>
          <cell r="D159">
            <v>112119.61869648987</v>
          </cell>
          <cell r="E159">
            <v>486443.33534587652</v>
          </cell>
          <cell r="F159">
            <v>134966.5517878932</v>
          </cell>
          <cell r="G159">
            <v>181340.65421203279</v>
          </cell>
          <cell r="H159">
            <v>96096.657287580383</v>
          </cell>
          <cell r="I159">
            <v>79056.816928447355</v>
          </cell>
          <cell r="J159">
            <v>1331699.5502456571</v>
          </cell>
          <cell r="K159">
            <v>104597.01</v>
          </cell>
          <cell r="L159">
            <v>42259.021968780187</v>
          </cell>
          <cell r="M159">
            <v>264380.58700592699</v>
          </cell>
          <cell r="N159">
            <v>148869.80871262593</v>
          </cell>
          <cell r="O159">
            <v>145606.04877113149</v>
          </cell>
          <cell r="P159">
            <v>931605.3656207259</v>
          </cell>
          <cell r="Q159" t="str">
            <v/>
          </cell>
          <cell r="R159">
            <v>45597.549604277971</v>
          </cell>
          <cell r="S159">
            <v>30840.806916091085</v>
          </cell>
          <cell r="T159">
            <v>32588.965949794845</v>
          </cell>
          <cell r="U159">
            <v>58831.613292951108</v>
          </cell>
          <cell r="V159">
            <v>22471.373056217719</v>
          </cell>
          <cell r="W159">
            <v>69969.786934586053</v>
          </cell>
          <cell r="X159">
            <v>2137950.7119798423</v>
          </cell>
          <cell r="Y159">
            <v>284055.60746695148</v>
          </cell>
          <cell r="Z159" t="str">
            <v/>
          </cell>
          <cell r="AA159">
            <v>288018.65919887822</v>
          </cell>
          <cell r="AB159">
            <v>46207.941661626435</v>
          </cell>
          <cell r="AC159">
            <v>513496.6512608694</v>
          </cell>
          <cell r="AD159">
            <v>5787941.0992058683</v>
          </cell>
          <cell r="AE159">
            <v>229703.98301118947</v>
          </cell>
          <cell r="AF159">
            <v>744047.23622037424</v>
          </cell>
          <cell r="AG159">
            <v>91020.688488111278</v>
          </cell>
          <cell r="AH159">
            <v>532505.60520016472</v>
          </cell>
          <cell r="AI159">
            <v>20838.471351282136</v>
          </cell>
          <cell r="AJ159" t="str">
            <v/>
          </cell>
          <cell r="AK159">
            <v>72947.616529804058</v>
          </cell>
          <cell r="AL159">
            <v>68807.853720873056</v>
          </cell>
          <cell r="AM159">
            <v>146006.9037152337</v>
          </cell>
          <cell r="AN159">
            <v>28467.663388438403</v>
          </cell>
          <cell r="AO159">
            <v>308224.54069291591</v>
          </cell>
          <cell r="AP159" t="str">
            <v/>
          </cell>
          <cell r="AQ159">
            <v>2263794</v>
          </cell>
          <cell r="AR159">
            <v>105456.89</v>
          </cell>
          <cell r="AS159">
            <v>1113808.32</v>
          </cell>
          <cell r="AT159">
            <v>2398001.2239386085</v>
          </cell>
          <cell r="AU159">
            <v>409393.54055389017</v>
          </cell>
          <cell r="AV159">
            <v>97958.90020176211</v>
          </cell>
          <cell r="AW159">
            <v>142195.4514561696</v>
          </cell>
          <cell r="AX159">
            <v>46031.146350053772</v>
          </cell>
          <cell r="AY159">
            <v>216297.35091872737</v>
          </cell>
          <cell r="AZ159">
            <v>277222.08497868566</v>
          </cell>
          <cell r="BC159">
            <v>27973641.352848433</v>
          </cell>
        </row>
        <row r="160">
          <cell r="B160">
            <v>1052370.8139468236</v>
          </cell>
          <cell r="C160">
            <v>945660.15388749412</v>
          </cell>
          <cell r="D160">
            <v>113341.15</v>
          </cell>
          <cell r="E160">
            <v>490926.33036781452</v>
          </cell>
          <cell r="F160">
            <v>137792.03259095742</v>
          </cell>
          <cell r="G160">
            <v>184183.64290201099</v>
          </cell>
          <cell r="H160">
            <v>97995.026848334775</v>
          </cell>
          <cell r="I160">
            <v>76301.744863885222</v>
          </cell>
          <cell r="J160">
            <v>1361341.409962934</v>
          </cell>
          <cell r="K160">
            <v>105329.17979905051</v>
          </cell>
          <cell r="L160">
            <v>43671.852275094432</v>
          </cell>
          <cell r="M160">
            <v>268882.57280026836</v>
          </cell>
          <cell r="N160">
            <v>147087.31682431325</v>
          </cell>
          <cell r="O160">
            <v>145530.05824371101</v>
          </cell>
          <cell r="P160">
            <v>933586.43484050164</v>
          </cell>
          <cell r="Q160" t="str">
            <v/>
          </cell>
          <cell r="R160">
            <v>42291.360462513745</v>
          </cell>
          <cell r="S160">
            <v>27195.017563700374</v>
          </cell>
          <cell r="T160">
            <v>17958.626646562563</v>
          </cell>
          <cell r="U160">
            <v>57021.522431455116</v>
          </cell>
          <cell r="V160">
            <v>16009.573264279305</v>
          </cell>
          <cell r="W160">
            <v>63891.781592090279</v>
          </cell>
          <cell r="X160">
            <v>934652.29518516862</v>
          </cell>
          <cell r="Y160">
            <v>255802.17128945614</v>
          </cell>
          <cell r="Z160" t="str">
            <v/>
          </cell>
          <cell r="AA160">
            <v>295929.19643968431</v>
          </cell>
          <cell r="AB160">
            <v>46726.734810583068</v>
          </cell>
          <cell r="AC160">
            <v>517998.25613971532</v>
          </cell>
          <cell r="AD160">
            <v>5981776.5358593045</v>
          </cell>
          <cell r="AE160">
            <v>247170.71959479089</v>
          </cell>
          <cell r="AF160">
            <v>739755.46926936542</v>
          </cell>
          <cell r="AG160">
            <v>102252.61055872656</v>
          </cell>
          <cell r="AH160">
            <v>551531.31837523635</v>
          </cell>
          <cell r="AI160">
            <v>22564.038124934243</v>
          </cell>
          <cell r="AJ160" t="str">
            <v/>
          </cell>
          <cell r="AK160">
            <v>73966.560197267812</v>
          </cell>
          <cell r="AL160">
            <v>66326.045256407611</v>
          </cell>
          <cell r="AM160">
            <v>142886.66930784239</v>
          </cell>
          <cell r="AN160">
            <v>30707.092592727946</v>
          </cell>
          <cell r="AO160">
            <v>326669.5822484626</v>
          </cell>
          <cell r="AP160" t="str">
            <v/>
          </cell>
          <cell r="AQ160">
            <v>2483921</v>
          </cell>
          <cell r="AR160">
            <v>111889.68322777501</v>
          </cell>
          <cell r="AS160">
            <v>1173551.22</v>
          </cell>
          <cell r="AT160">
            <v>2416998.2009683512</v>
          </cell>
          <cell r="AU160">
            <v>432995.8906130945</v>
          </cell>
          <cell r="AV160">
            <v>106315.21679182778</v>
          </cell>
          <cell r="AW160">
            <v>142678.90950547063</v>
          </cell>
          <cell r="AX160">
            <v>49078.857714196209</v>
          </cell>
          <cell r="AY160">
            <v>232766.28909008828</v>
          </cell>
          <cell r="AZ160">
            <v>302829.58589866519</v>
          </cell>
          <cell r="BC160">
            <v>28190875.318594154</v>
          </cell>
        </row>
        <row r="161">
          <cell r="B161">
            <v>1045280.646767188</v>
          </cell>
          <cell r="C161">
            <v>937302.93993546709</v>
          </cell>
          <cell r="D161">
            <v>111025.30227672021</v>
          </cell>
          <cell r="E161">
            <v>485775.2496684253</v>
          </cell>
          <cell r="F161">
            <v>138517.94266054628</v>
          </cell>
          <cell r="G161">
            <v>182481.13646910441</v>
          </cell>
          <cell r="H161">
            <v>97907.094518264814</v>
          </cell>
          <cell r="I161">
            <v>75683.120228689877</v>
          </cell>
          <cell r="J161">
            <v>1350420.7248039371</v>
          </cell>
          <cell r="K161">
            <v>103643.87008960801</v>
          </cell>
          <cell r="L161">
            <v>44847.74746691632</v>
          </cell>
          <cell r="M161">
            <v>272255.43309795769</v>
          </cell>
          <cell r="N161">
            <v>144075.17930548461</v>
          </cell>
          <cell r="O161">
            <v>145334.30273956913</v>
          </cell>
          <cell r="P161">
            <v>955024.23459147941</v>
          </cell>
          <cell r="Q161" t="str">
            <v/>
          </cell>
          <cell r="R161">
            <v>41666.829871466864</v>
          </cell>
          <cell r="S161">
            <v>24061.101357135172</v>
          </cell>
          <cell r="T161">
            <v>12699.145160034454</v>
          </cell>
          <cell r="U161">
            <v>56875.674484523282</v>
          </cell>
          <cell r="V161">
            <v>15844.170741683331</v>
          </cell>
          <cell r="W161">
            <v>64935.212775765904</v>
          </cell>
          <cell r="X161">
            <v>853024.54278033297</v>
          </cell>
          <cell r="Y161">
            <v>219426.95607841189</v>
          </cell>
          <cell r="Z161" t="str">
            <v/>
          </cell>
          <cell r="AA161">
            <v>307755.88518334471</v>
          </cell>
          <cell r="AB161">
            <v>49629.570946318454</v>
          </cell>
          <cell r="AC161">
            <v>530103.59490338597</v>
          </cell>
          <cell r="AD161">
            <v>6152465.820716342</v>
          </cell>
          <cell r="AE161">
            <v>262804.79755746917</v>
          </cell>
          <cell r="AF161">
            <v>775767.72650577209</v>
          </cell>
          <cell r="AG161">
            <v>109519.64649144848</v>
          </cell>
          <cell r="AH161">
            <v>562035.64405553089</v>
          </cell>
          <cell r="AI161">
            <v>23247.529353483449</v>
          </cell>
          <cell r="AJ161" t="str">
            <v/>
          </cell>
          <cell r="AK161">
            <v>72308.655077961041</v>
          </cell>
          <cell r="AL161">
            <v>65916.201595984734</v>
          </cell>
          <cell r="AM161">
            <v>144649.34353315056</v>
          </cell>
          <cell r="AN161">
            <v>31399.28058733555</v>
          </cell>
          <cell r="AO161">
            <v>352940.41360784363</v>
          </cell>
          <cell r="AP161" t="str">
            <v/>
          </cell>
          <cell r="AQ161">
            <v>2724344.0000000005</v>
          </cell>
          <cell r="AR161">
            <v>118603.16998533155</v>
          </cell>
          <cell r="AS161">
            <v>1240224.53</v>
          </cell>
          <cell r="AT161">
            <v>2420733.2316488279</v>
          </cell>
          <cell r="AU161">
            <v>460401.94921766064</v>
          </cell>
          <cell r="AV161">
            <v>116626.63796374858</v>
          </cell>
          <cell r="AW161">
            <v>145703.70160414462</v>
          </cell>
          <cell r="AX161">
            <v>54527.666930162937</v>
          </cell>
          <cell r="AY161">
            <v>248473.53825524158</v>
          </cell>
          <cell r="AZ161">
            <v>329124.95808376506</v>
          </cell>
          <cell r="BC161">
            <v>28840126.981255338</v>
          </cell>
        </row>
        <row r="162">
          <cell r="B162">
            <v>1068714.0791005928</v>
          </cell>
          <cell r="C162">
            <v>957993.48356758396</v>
          </cell>
          <cell r="D162">
            <v>112096.46764260963</v>
          </cell>
          <cell r="E162">
            <v>497267.30602980184</v>
          </cell>
          <cell r="F162">
            <v>141845.32</v>
          </cell>
          <cell r="G162">
            <v>188444.94731158335</v>
          </cell>
          <cell r="H162">
            <v>103316.98954179921</v>
          </cell>
          <cell r="I162">
            <v>78448.511697076698</v>
          </cell>
          <cell r="J162">
            <v>1386302.9760406408</v>
          </cell>
          <cell r="K162">
            <v>105716.75945598345</v>
          </cell>
          <cell r="L162">
            <v>47429.14638219573</v>
          </cell>
          <cell r="M162">
            <v>280308.32888994191</v>
          </cell>
          <cell r="N162">
            <v>149858.87427263122</v>
          </cell>
          <cell r="O162">
            <v>147167.24981453028</v>
          </cell>
          <cell r="P162">
            <v>996478.48858889984</v>
          </cell>
          <cell r="Q162" t="str">
            <v/>
          </cell>
          <cell r="R162">
            <v>42420.234608803177</v>
          </cell>
          <cell r="S162">
            <v>25566.753040679792</v>
          </cell>
          <cell r="T162">
            <v>11380.007777693374</v>
          </cell>
          <cell r="U162">
            <v>58649.586520654018</v>
          </cell>
          <cell r="V162">
            <v>10959.874406298812</v>
          </cell>
          <cell r="W162">
            <v>67557.406056089327</v>
          </cell>
          <cell r="X162">
            <v>744284.37476365385</v>
          </cell>
          <cell r="Y162">
            <v>169100.86321239651</v>
          </cell>
          <cell r="Z162" t="str">
            <v/>
          </cell>
          <cell r="AA162">
            <v>322646.3532909581</v>
          </cell>
          <cell r="AB162">
            <v>52180.057329422525</v>
          </cell>
          <cell r="AC162">
            <v>555581.0089359961</v>
          </cell>
          <cell r="AD162">
            <v>6404855.9217862515</v>
          </cell>
          <cell r="AE162">
            <v>278914.22518846951</v>
          </cell>
          <cell r="AF162">
            <v>820862.20922551351</v>
          </cell>
          <cell r="AG162">
            <v>115877.10959026679</v>
          </cell>
          <cell r="AH162">
            <v>586952.17685977032</v>
          </cell>
          <cell r="AI162">
            <v>25007.515268804964</v>
          </cell>
          <cell r="AJ162" t="str">
            <v/>
          </cell>
          <cell r="AK162">
            <v>71675.005165517097</v>
          </cell>
          <cell r="AL162">
            <v>73019.872650693782</v>
          </cell>
          <cell r="AM162">
            <v>149327.43566280763</v>
          </cell>
          <cell r="AN162">
            <v>32418.172402020886</v>
          </cell>
          <cell r="AO162">
            <v>333685.1435534198</v>
          </cell>
          <cell r="AP162" t="str">
            <v/>
          </cell>
          <cell r="AQ162">
            <v>2997060</v>
          </cell>
          <cell r="AR162">
            <v>125719.28855832503</v>
          </cell>
          <cell r="AS162">
            <v>1319534.4099999997</v>
          </cell>
          <cell r="AT162">
            <v>2442376.9233679259</v>
          </cell>
          <cell r="AU162">
            <v>500787.71640428872</v>
          </cell>
          <cell r="AV162">
            <v>127049.49412728775</v>
          </cell>
          <cell r="AW162">
            <v>152100.11428785889</v>
          </cell>
          <cell r="AX162">
            <v>60239.827517670987</v>
          </cell>
          <cell r="AY162">
            <v>267154.12878305162</v>
          </cell>
          <cell r="AZ162">
            <v>355484.4960546869</v>
          </cell>
          <cell r="BC162">
            <v>29853708.737145726</v>
          </cell>
        </row>
        <row r="163">
          <cell r="B163">
            <v>1090458.2338005942</v>
          </cell>
          <cell r="C163">
            <v>986004.01377698279</v>
          </cell>
          <cell r="D163">
            <v>116897.374840855</v>
          </cell>
          <cell r="E163">
            <v>521996.83431065513</v>
          </cell>
          <cell r="F163">
            <v>145629.78428928118</v>
          </cell>
          <cell r="G163">
            <v>193023.76546067634</v>
          </cell>
          <cell r="H163">
            <v>106483.81070005982</v>
          </cell>
          <cell r="I163">
            <v>81556.9939079506</v>
          </cell>
          <cell r="J163">
            <v>1412512.6204222329</v>
          </cell>
          <cell r="K163">
            <v>107936.60128560131</v>
          </cell>
          <cell r="L163">
            <v>51998.64</v>
          </cell>
          <cell r="M163">
            <v>289033.25394433667</v>
          </cell>
          <cell r="N163">
            <v>155758.74943032634</v>
          </cell>
          <cell r="O163">
            <v>147862.36331376931</v>
          </cell>
          <cell r="P163">
            <v>1027452.2698522307</v>
          </cell>
          <cell r="Q163" t="str">
            <v/>
          </cell>
          <cell r="R163">
            <v>43634.675285328762</v>
          </cell>
          <cell r="S163">
            <v>27101.854205316693</v>
          </cell>
          <cell r="T163">
            <v>11674.634657788329</v>
          </cell>
          <cell r="U163">
            <v>59516.969895743627</v>
          </cell>
          <cell r="V163">
            <v>10831.692952441035</v>
          </cell>
          <cell r="W163">
            <v>72443.792617434083</v>
          </cell>
          <cell r="X163">
            <v>713345.85151592013</v>
          </cell>
          <cell r="Y163">
            <v>148554.94706530237</v>
          </cell>
          <cell r="Z163" t="str">
            <v/>
          </cell>
          <cell r="AA163">
            <v>333087.33832608821</v>
          </cell>
          <cell r="AB163">
            <v>54299.478099013591</v>
          </cell>
          <cell r="AC163">
            <v>571189.45176492305</v>
          </cell>
          <cell r="AD163">
            <v>6567254.9764898289</v>
          </cell>
          <cell r="AE163">
            <v>270788.31411040504</v>
          </cell>
          <cell r="AF163">
            <v>855530.88748680882</v>
          </cell>
          <cell r="AG163">
            <v>128265.83784647242</v>
          </cell>
          <cell r="AH163">
            <v>551072.87688073958</v>
          </cell>
          <cell r="AI163">
            <v>24712.622614117688</v>
          </cell>
          <cell r="AJ163" t="str">
            <v/>
          </cell>
          <cell r="AK163">
            <v>74457.479750218641</v>
          </cell>
          <cell r="AL163">
            <v>68470.746026127905</v>
          </cell>
          <cell r="AM163">
            <v>153980.04364640362</v>
          </cell>
          <cell r="AN163">
            <v>33200.021283380134</v>
          </cell>
          <cell r="AO163">
            <v>357681.18</v>
          </cell>
          <cell r="AP163" t="str">
            <v/>
          </cell>
          <cell r="AQ163">
            <v>3450083.9999999995</v>
          </cell>
          <cell r="AR163">
            <v>128610.81802233768</v>
          </cell>
          <cell r="AS163">
            <v>1415704.59</v>
          </cell>
          <cell r="AT163">
            <v>2490747.5962864421</v>
          </cell>
          <cell r="AU163">
            <v>545511.52790576266</v>
          </cell>
          <cell r="AV163">
            <v>139139.44294118747</v>
          </cell>
          <cell r="AW163">
            <v>159218.39438633685</v>
          </cell>
          <cell r="AX163">
            <v>64870.163729070169</v>
          </cell>
          <cell r="AY163">
            <v>284071.89473654382</v>
          </cell>
          <cell r="AZ163">
            <v>384402.4242114154</v>
          </cell>
          <cell r="BC163">
            <v>31085774.748019584</v>
          </cell>
        </row>
        <row r="164">
          <cell r="B164">
            <v>1102055.9662666481</v>
          </cell>
          <cell r="C164">
            <v>996781.92066928023</v>
          </cell>
          <cell r="D164">
            <v>121208.8759980475</v>
          </cell>
          <cell r="E164">
            <v>534288.52905881254</v>
          </cell>
          <cell r="F164">
            <v>149221.93702386221</v>
          </cell>
          <cell r="G164">
            <v>195864.30083466534</v>
          </cell>
          <cell r="H164">
            <v>109501.99595169592</v>
          </cell>
          <cell r="I164">
            <v>84468.06</v>
          </cell>
          <cell r="J164">
            <v>1426553.5013409429</v>
          </cell>
          <cell r="K164">
            <v>110482.13999999998</v>
          </cell>
          <cell r="L164">
            <v>55949.654613063707</v>
          </cell>
          <cell r="M164">
            <v>298877.22125214507</v>
          </cell>
          <cell r="N164">
            <v>158265.29695925541</v>
          </cell>
          <cell r="O164">
            <v>148566.13773746334</v>
          </cell>
          <cell r="P164">
            <v>1057715.3417773608</v>
          </cell>
          <cell r="Q164" t="str">
            <v/>
          </cell>
          <cell r="R164">
            <v>39534.310622872355</v>
          </cell>
          <cell r="S164">
            <v>29634.180016342361</v>
          </cell>
          <cell r="T164">
            <v>12991.885265658406</v>
          </cell>
          <cell r="U164">
            <v>59608.427846579209</v>
          </cell>
          <cell r="V164">
            <v>10219.030040493455</v>
          </cell>
          <cell r="W164">
            <v>75370.24096411046</v>
          </cell>
          <cell r="X164">
            <v>687530.74666093476</v>
          </cell>
          <cell r="Y164">
            <v>133634.70982449199</v>
          </cell>
          <cell r="Z164" t="str">
            <v/>
          </cell>
          <cell r="AA164">
            <v>347071.12570133753</v>
          </cell>
          <cell r="AB164">
            <v>55988.718028539275</v>
          </cell>
          <cell r="AC164">
            <v>580420.4942090807</v>
          </cell>
          <cell r="AD164">
            <v>6812634.7102774587</v>
          </cell>
          <cell r="AE164">
            <v>284760.40305244009</v>
          </cell>
          <cell r="AF164">
            <v>874217.79486774618</v>
          </cell>
          <cell r="AG164">
            <v>137737.89415173218</v>
          </cell>
          <cell r="AH164">
            <v>580235.47503881948</v>
          </cell>
          <cell r="AI164">
            <v>26152.421135795041</v>
          </cell>
          <cell r="AJ164" t="str">
            <v/>
          </cell>
          <cell r="AK164">
            <v>77295.583270063187</v>
          </cell>
          <cell r="AL164">
            <v>77128.198511367431</v>
          </cell>
          <cell r="AM164">
            <v>160611.48624686545</v>
          </cell>
          <cell r="AN164">
            <v>35595.924552798038</v>
          </cell>
          <cell r="AO164">
            <v>382737.88392651139</v>
          </cell>
          <cell r="AP164" t="str">
            <v/>
          </cell>
          <cell r="AQ164">
            <v>3521141</v>
          </cell>
          <cell r="AR164">
            <v>134012.62386843903</v>
          </cell>
          <cell r="AS164">
            <v>1528601.79</v>
          </cell>
          <cell r="AT164">
            <v>2556047.8504522131</v>
          </cell>
          <cell r="AU164">
            <v>584711.36714014772</v>
          </cell>
          <cell r="AV164">
            <v>152559.7500754635</v>
          </cell>
          <cell r="AW164">
            <v>168532.66546564037</v>
          </cell>
          <cell r="AX164">
            <v>70359.895132542995</v>
          </cell>
          <cell r="AY164">
            <v>299934.28672006179</v>
          </cell>
          <cell r="AZ164">
            <v>406165.34737500531</v>
          </cell>
          <cell r="BC164">
            <v>32127748.23073208</v>
          </cell>
        </row>
        <row r="165">
          <cell r="B165">
            <v>1126174.028530526</v>
          </cell>
          <cell r="C165">
            <v>1016979.5512475147</v>
          </cell>
          <cell r="D165">
            <v>126550.45769924838</v>
          </cell>
          <cell r="E165">
            <v>554471.22321647103</v>
          </cell>
          <cell r="F165">
            <v>152667.22432735059</v>
          </cell>
          <cell r="G165">
            <v>203267.89626632605</v>
          </cell>
          <cell r="H165">
            <v>113004.54416261453</v>
          </cell>
          <cell r="I165">
            <v>89709.900110785864</v>
          </cell>
          <cell r="J165">
            <v>1452295.1541791328</v>
          </cell>
          <cell r="K165">
            <v>114501.06180480022</v>
          </cell>
          <cell r="L165">
            <v>61821.840001140925</v>
          </cell>
          <cell r="M165">
            <v>311662.67343188735</v>
          </cell>
          <cell r="N165">
            <v>162545.19283358919</v>
          </cell>
          <cell r="O165">
            <v>151586.85756395903</v>
          </cell>
          <cell r="P165">
            <v>1124124.2659596128</v>
          </cell>
          <cell r="Q165" t="str">
            <v/>
          </cell>
          <cell r="R165">
            <v>37329.786115972354</v>
          </cell>
          <cell r="S165">
            <v>30960.716094248597</v>
          </cell>
          <cell r="T165">
            <v>14358.528239091796</v>
          </cell>
          <cell r="U165">
            <v>61477.798320974049</v>
          </cell>
          <cell r="V165">
            <v>10444.682953904219</v>
          </cell>
          <cell r="W165">
            <v>70870.709662298599</v>
          </cell>
          <cell r="X165">
            <v>696922.3573296828</v>
          </cell>
          <cell r="Y165">
            <v>129641.74384191567</v>
          </cell>
          <cell r="Z165" t="str">
            <v/>
          </cell>
          <cell r="AA165">
            <v>361156.66999999993</v>
          </cell>
          <cell r="AB165">
            <v>57591.766527494336</v>
          </cell>
          <cell r="AC165">
            <v>604959.87072296417</v>
          </cell>
          <cell r="AD165">
            <v>7115966.571480142</v>
          </cell>
          <cell r="AE165">
            <v>306721.95204725355</v>
          </cell>
          <cell r="AF165">
            <v>904038.05771591701</v>
          </cell>
          <cell r="AG165">
            <v>146789.45194884739</v>
          </cell>
          <cell r="AH165">
            <v>620824.42618484877</v>
          </cell>
          <cell r="AI165">
            <v>27513.116204803871</v>
          </cell>
          <cell r="AJ165" t="str">
            <v/>
          </cell>
          <cell r="AK165">
            <v>78153.439753758794</v>
          </cell>
          <cell r="AL165">
            <v>75711.040325560214</v>
          </cell>
          <cell r="AM165">
            <v>164862.50760547616</v>
          </cell>
          <cell r="AN165">
            <v>37554.99062957659</v>
          </cell>
          <cell r="AO165">
            <v>411553.47642072226</v>
          </cell>
          <cell r="AP165" t="str">
            <v/>
          </cell>
          <cell r="AQ165">
            <v>3706646.9999999995</v>
          </cell>
          <cell r="AR165">
            <v>140847.13663518638</v>
          </cell>
          <cell r="AS165">
            <v>1594356.8899999997</v>
          </cell>
          <cell r="AT165">
            <v>2596900.2603399865</v>
          </cell>
          <cell r="AU165">
            <v>618430.09249733051</v>
          </cell>
          <cell r="AV165">
            <v>162959.55144189182</v>
          </cell>
          <cell r="AW165">
            <v>177279.50533824979</v>
          </cell>
          <cell r="AX165">
            <v>76924.952578692013</v>
          </cell>
          <cell r="AY165">
            <v>317005.83127233433</v>
          </cell>
          <cell r="AZ165">
            <v>394945.84950538608</v>
          </cell>
          <cell r="BC165">
            <v>33404264.745192546</v>
          </cell>
        </row>
        <row r="166">
          <cell r="B166">
            <v>1164286.960171527</v>
          </cell>
          <cell r="C166">
            <v>1026365</v>
          </cell>
          <cell r="D166">
            <v>133053.07397451106</v>
          </cell>
          <cell r="E166">
            <v>577972.9368782579</v>
          </cell>
          <cell r="F166">
            <v>158446.62922615252</v>
          </cell>
          <cell r="G166">
            <v>207281.70216968635</v>
          </cell>
          <cell r="H166">
            <v>115445.82468740488</v>
          </cell>
          <cell r="I166">
            <v>94223.374919576148</v>
          </cell>
          <cell r="J166">
            <v>1478795</v>
          </cell>
          <cell r="K166">
            <v>118352.47749967442</v>
          </cell>
          <cell r="L166">
            <v>66531.528039745041</v>
          </cell>
          <cell r="M166">
            <v>323889.64442880882</v>
          </cell>
          <cell r="N166">
            <v>169379.55172375063</v>
          </cell>
          <cell r="O166">
            <v>155717.85173449575</v>
          </cell>
          <cell r="P166">
            <v>1164424.2424640078</v>
          </cell>
          <cell r="Q166" t="str">
            <v/>
          </cell>
          <cell r="R166">
            <v>38825.689481580623</v>
          </cell>
          <cell r="S166">
            <v>32058.155625252359</v>
          </cell>
          <cell r="T166">
            <v>14803.314734113643</v>
          </cell>
          <cell r="U166">
            <v>63954.735772013861</v>
          </cell>
          <cell r="V166">
            <v>9839.7472618242064</v>
          </cell>
          <cell r="W166">
            <v>67516.095807208607</v>
          </cell>
          <cell r="X166">
            <v>659513.55323336192</v>
          </cell>
          <cell r="Y166">
            <v>127119.39495224632</v>
          </cell>
          <cell r="Z166" t="str">
            <v/>
          </cell>
          <cell r="AA166">
            <v>379457.80251839763</v>
          </cell>
          <cell r="AB166">
            <v>58255.730356179949</v>
          </cell>
          <cell r="AC166">
            <v>629749.65821169782</v>
          </cell>
          <cell r="AD166">
            <v>7425692.9290589094</v>
          </cell>
          <cell r="AE166">
            <v>320443.92062906746</v>
          </cell>
          <cell r="AF166">
            <v>904671.25671410875</v>
          </cell>
          <cell r="AG166">
            <v>151487.83947355553</v>
          </cell>
          <cell r="AH166">
            <v>653651.82023766544</v>
          </cell>
          <cell r="AI166">
            <v>28811.058540522088</v>
          </cell>
          <cell r="AJ166" t="str">
            <v/>
          </cell>
          <cell r="AK166">
            <v>82153.930541127687</v>
          </cell>
          <cell r="AL166">
            <v>81863.452150233337</v>
          </cell>
          <cell r="AM166">
            <v>165715.48507809214</v>
          </cell>
          <cell r="AN166">
            <v>39444.339655905729</v>
          </cell>
          <cell r="AO166">
            <v>424278.1465096118</v>
          </cell>
          <cell r="AP166" t="str">
            <v/>
          </cell>
          <cell r="AQ166">
            <v>3717352</v>
          </cell>
          <cell r="AR166">
            <v>132396.43091993959</v>
          </cell>
          <cell r="AS166">
            <v>1700913.98</v>
          </cell>
          <cell r="AT166">
            <v>2544426.1839851164</v>
          </cell>
          <cell r="AU166">
            <v>583093.75526867388</v>
          </cell>
          <cell r="AV166">
            <v>150184.69895239783</v>
          </cell>
          <cell r="AW166">
            <v>176257.10319825585</v>
          </cell>
          <cell r="AX166">
            <v>75306.48643638847</v>
          </cell>
          <cell r="AY166">
            <v>328035.32433411723</v>
          </cell>
          <cell r="AZ166">
            <v>364715.62237731105</v>
          </cell>
          <cell r="BC166">
            <v>34036788.218565539</v>
          </cell>
        </row>
        <row r="167">
          <cell r="B167">
            <v>1202575.1572907395</v>
          </cell>
          <cell r="C167">
            <v>1046091</v>
          </cell>
          <cell r="D167">
            <v>138472.56346566495</v>
          </cell>
          <cell r="E167">
            <v>603024.53041536815</v>
          </cell>
          <cell r="F167">
            <v>164054.12892712274</v>
          </cell>
          <cell r="G167">
            <v>214724.64965654002</v>
          </cell>
          <cell r="H167">
            <v>118401.90902174947</v>
          </cell>
          <cell r="I167">
            <v>97905.853056991909</v>
          </cell>
          <cell r="J167">
            <v>1508538</v>
          </cell>
          <cell r="K167">
            <v>122399.41838356892</v>
          </cell>
          <cell r="L167">
            <v>73050.677518845725</v>
          </cell>
          <cell r="M167">
            <v>339061.57531015272</v>
          </cell>
          <cell r="N167">
            <v>177270.99106937423</v>
          </cell>
          <cell r="O167">
            <v>157878.51243946422</v>
          </cell>
          <cell r="P167">
            <v>1201844.8553382617</v>
          </cell>
          <cell r="Q167" t="str">
            <v/>
          </cell>
          <cell r="R167">
            <v>40549.344588301625</v>
          </cell>
          <cell r="S167">
            <v>31348.357061824216</v>
          </cell>
          <cell r="T167">
            <v>15229.090512784305</v>
          </cell>
          <cell r="U167">
            <v>65937.370167853456</v>
          </cell>
          <cell r="V167">
            <v>9582.021773346085</v>
          </cell>
          <cell r="W167">
            <v>66799.289944688368</v>
          </cell>
          <cell r="X167">
            <v>701370.54841250158</v>
          </cell>
          <cell r="Y167">
            <v>126916.32717862891</v>
          </cell>
          <cell r="Z167" t="str">
            <v/>
          </cell>
          <cell r="AA167">
            <v>394881.93941788579</v>
          </cell>
          <cell r="AB167">
            <v>61308.457777390184</v>
          </cell>
          <cell r="AC167">
            <v>664594.47665009974</v>
          </cell>
          <cell r="AD167">
            <v>7783891.1516323732</v>
          </cell>
          <cell r="AE167">
            <v>311031.58747280389</v>
          </cell>
          <cell r="AF167">
            <v>907270.86000591237</v>
          </cell>
          <cell r="AG167">
            <v>150319.79434477544</v>
          </cell>
          <cell r="AH167">
            <v>680016.02843731351</v>
          </cell>
          <cell r="AI167">
            <v>28038.931758724972</v>
          </cell>
          <cell r="AJ167" t="str">
            <v/>
          </cell>
          <cell r="AK167">
            <v>84815.873245086623</v>
          </cell>
          <cell r="AL167">
            <v>82650.409919553815</v>
          </cell>
          <cell r="AM167">
            <v>169623.25761901907</v>
          </cell>
          <cell r="AN167">
            <v>41845.156398422856</v>
          </cell>
          <cell r="AO167">
            <v>409999.70143509586</v>
          </cell>
          <cell r="AP167" t="str">
            <v/>
          </cell>
          <cell r="AQ167">
            <v>3961441</v>
          </cell>
          <cell r="AR167">
            <v>135838.58824870325</v>
          </cell>
          <cell r="AS167">
            <v>1810478.6899999997</v>
          </cell>
          <cell r="AT167">
            <v>2538793.1506440276</v>
          </cell>
          <cell r="AU167">
            <v>645663.1877791686</v>
          </cell>
          <cell r="AV167">
            <v>158621.20687930414</v>
          </cell>
          <cell r="AW167">
            <v>181689.2191475638</v>
          </cell>
          <cell r="AX167">
            <v>79288.134913837799</v>
          </cell>
          <cell r="AY167">
            <v>347609.29114125844</v>
          </cell>
          <cell r="AZ167">
            <v>381408.19029345788</v>
          </cell>
          <cell r="BC167">
            <v>35291519.675285473</v>
          </cell>
        </row>
        <row r="168">
          <cell r="B168">
            <v>1246698.1883641507</v>
          </cell>
          <cell r="C168">
            <v>1083598</v>
          </cell>
          <cell r="D168">
            <v>143894.42823334783</v>
          </cell>
          <cell r="E168">
            <v>629195.59874346072</v>
          </cell>
          <cell r="F168">
            <v>170071.11288516788</v>
          </cell>
          <cell r="G168">
            <v>222709.9763575863</v>
          </cell>
          <cell r="H168">
            <v>122579.72813552615</v>
          </cell>
          <cell r="I168">
            <v>103118.08024554038</v>
          </cell>
          <cell r="J168">
            <v>1556928</v>
          </cell>
          <cell r="K168">
            <v>127879.75</v>
          </cell>
          <cell r="L168">
            <v>79727.181733007179</v>
          </cell>
          <cell r="M168">
            <v>352330.3231107184</v>
          </cell>
          <cell r="N168">
            <v>185169.69981296724</v>
          </cell>
          <cell r="O168">
            <v>163661.07542879309</v>
          </cell>
          <cell r="P168">
            <v>1252693.1964140418</v>
          </cell>
          <cell r="Q168" t="str">
            <v/>
          </cell>
          <cell r="R168">
            <v>42871.222583455907</v>
          </cell>
          <cell r="S168">
            <v>32602.095435768038</v>
          </cell>
          <cell r="T168">
            <v>15508.516753644912</v>
          </cell>
          <cell r="U168">
            <v>68648.61082794363</v>
          </cell>
          <cell r="V168">
            <v>9861.5531977720239</v>
          </cell>
          <cell r="W168">
            <v>68410.017636330784</v>
          </cell>
          <cell r="X168">
            <v>771835.36384636676</v>
          </cell>
          <cell r="Y168">
            <v>134385.8896709031</v>
          </cell>
          <cell r="Z168" t="str">
            <v/>
          </cell>
          <cell r="AA168">
            <v>407311.66400408128</v>
          </cell>
          <cell r="AB168">
            <v>62801.876231999922</v>
          </cell>
          <cell r="AC168">
            <v>699367.72459160187</v>
          </cell>
          <cell r="AD168">
            <v>8098480.3833855288</v>
          </cell>
          <cell r="AE168">
            <v>309351.14750570216</v>
          </cell>
          <cell r="AF168">
            <v>946617.63888338429</v>
          </cell>
          <cell r="AG168">
            <v>157043.10203513995</v>
          </cell>
          <cell r="AH168">
            <v>725200.38124936086</v>
          </cell>
          <cell r="AI168">
            <v>27641.600081336877</v>
          </cell>
          <cell r="AJ168" t="str">
            <v/>
          </cell>
          <cell r="AK168">
            <v>86694.877250396938</v>
          </cell>
          <cell r="AL168">
            <v>84329.804053809959</v>
          </cell>
          <cell r="AM168">
            <v>176670.39215915109</v>
          </cell>
          <cell r="AN168">
            <v>43662.04974045846</v>
          </cell>
          <cell r="AO168">
            <v>437774.96349800198</v>
          </cell>
          <cell r="AP168" t="str">
            <v/>
          </cell>
          <cell r="AQ168">
            <v>4319339</v>
          </cell>
          <cell r="AR168">
            <v>146705.74</v>
          </cell>
          <cell r="AS168">
            <v>1890139.76</v>
          </cell>
          <cell r="AT168">
            <v>2595530.4728615377</v>
          </cell>
          <cell r="AU168">
            <v>702467.1899950708</v>
          </cell>
          <cell r="AV168">
            <v>171673.51407297401</v>
          </cell>
          <cell r="AW168">
            <v>189703.92467124012</v>
          </cell>
          <cell r="AX168">
            <v>85834.734980188674</v>
          </cell>
          <cell r="AY168">
            <v>368018.83364388405</v>
          </cell>
          <cell r="AZ168">
            <v>398406.48135505751</v>
          </cell>
          <cell r="BC168">
            <v>37007950.413003318</v>
          </cell>
        </row>
        <row r="169">
          <cell r="B169">
            <v>1269420.5081748816</v>
          </cell>
          <cell r="C169">
            <v>1103028</v>
          </cell>
          <cell r="D169">
            <v>146736.35238177778</v>
          </cell>
          <cell r="E169">
            <v>646151.8803443457</v>
          </cell>
          <cell r="F169">
            <v>171529.23999999996</v>
          </cell>
          <cell r="G169">
            <v>224609.39745063387</v>
          </cell>
          <cell r="H169">
            <v>123443.70780603569</v>
          </cell>
          <cell r="I169">
            <v>105473.11963960843</v>
          </cell>
          <cell r="J169">
            <v>1576223</v>
          </cell>
          <cell r="K169">
            <v>133247.02703783105</v>
          </cell>
          <cell r="L169">
            <v>83401.163183889803</v>
          </cell>
          <cell r="M169">
            <v>358961.59506239311</v>
          </cell>
          <cell r="N169">
            <v>188598.7176842746</v>
          </cell>
          <cell r="O169">
            <v>165909.19915975528</v>
          </cell>
          <cell r="P169">
            <v>1288072.3255471189</v>
          </cell>
          <cell r="Q169" t="str">
            <v/>
          </cell>
          <cell r="R169">
            <v>44650.936919857028</v>
          </cell>
          <cell r="S169">
            <v>34747.351161882085</v>
          </cell>
          <cell r="T169">
            <v>16253.643698341395</v>
          </cell>
          <cell r="U169">
            <v>71123.116689489456</v>
          </cell>
          <cell r="V169">
            <v>10550.052546942705</v>
          </cell>
          <cell r="W169">
            <v>72320.648922790031</v>
          </cell>
          <cell r="X169">
            <v>811119.95035477006</v>
          </cell>
          <cell r="Y169">
            <v>146795.20349018305</v>
          </cell>
          <cell r="Z169" t="str">
            <v/>
          </cell>
          <cell r="AA169">
            <v>417947.12324051344</v>
          </cell>
          <cell r="AB169">
            <v>64992.275866021926</v>
          </cell>
          <cell r="AC169">
            <v>711838.87852785201</v>
          </cell>
          <cell r="AD169">
            <v>8184495.1629759427</v>
          </cell>
          <cell r="AE169">
            <v>296053.36485510936</v>
          </cell>
          <cell r="AF169">
            <v>959549.5631761289</v>
          </cell>
          <cell r="AG169">
            <v>162377.19294388173</v>
          </cell>
          <cell r="AH169">
            <v>723324.83685564483</v>
          </cell>
          <cell r="AI169">
            <v>26659.847171693913</v>
          </cell>
          <cell r="AJ169" t="str">
            <v/>
          </cell>
          <cell r="AK169">
            <v>89061.072597019054</v>
          </cell>
          <cell r="AL169">
            <v>91092.053748905004</v>
          </cell>
          <cell r="AM169">
            <v>181503.06008796251</v>
          </cell>
          <cell r="AN169">
            <v>45785.547691969732</v>
          </cell>
          <cell r="AO169">
            <v>412832.8460351355</v>
          </cell>
          <cell r="AP169" t="str">
            <v/>
          </cell>
          <cell r="AQ169">
            <v>4780797</v>
          </cell>
          <cell r="AR169">
            <v>147439.18215198899</v>
          </cell>
          <cell r="AS169">
            <v>1999767.8600000003</v>
          </cell>
          <cell r="AT169">
            <v>2602914.3125736578</v>
          </cell>
          <cell r="AU169">
            <v>730379.45548141899</v>
          </cell>
          <cell r="AV169">
            <v>171669.01128505528</v>
          </cell>
          <cell r="AW169">
            <v>195193.92765096249</v>
          </cell>
          <cell r="AX169">
            <v>84393.633200926735</v>
          </cell>
          <cell r="AY169">
            <v>362696.41427708132</v>
          </cell>
          <cell r="AZ169">
            <v>412114.07457842701</v>
          </cell>
          <cell r="BC169">
            <v>38124093.382535607</v>
          </cell>
        </row>
        <row r="170">
          <cell r="B170">
            <v>1281067.5521229964</v>
          </cell>
          <cell r="C170">
            <v>1106823</v>
          </cell>
          <cell r="D170">
            <v>147857.68748718454</v>
          </cell>
          <cell r="E170">
            <v>655284.41492154216</v>
          </cell>
          <cell r="F170">
            <v>174434.52281488554</v>
          </cell>
          <cell r="G170">
            <v>227771.93270362113</v>
          </cell>
          <cell r="H170">
            <v>124018.92922382129</v>
          </cell>
          <cell r="I170">
            <v>107407.62931699927</v>
          </cell>
          <cell r="J170">
            <v>1576222.9999999998</v>
          </cell>
          <cell r="K170">
            <v>137830.03899429075</v>
          </cell>
          <cell r="L170">
            <v>87943.188559798436</v>
          </cell>
          <cell r="M170">
            <v>359389.57422152063</v>
          </cell>
          <cell r="N170">
            <v>193276.79460542451</v>
          </cell>
          <cell r="O170">
            <v>166535.22010495319</v>
          </cell>
          <cell r="P170">
            <v>1318553.1547710733</v>
          </cell>
          <cell r="Q170" t="str">
            <v/>
          </cell>
          <cell r="R170">
            <v>46727.333901258178</v>
          </cell>
          <cell r="S170">
            <v>37010.686820072471</v>
          </cell>
          <cell r="T170">
            <v>17143.179123169557</v>
          </cell>
          <cell r="U170">
            <v>74261.441852584554</v>
          </cell>
          <cell r="V170">
            <v>11473.439079849741</v>
          </cell>
          <cell r="W170">
            <v>76080.924211033824</v>
          </cell>
          <cell r="X170">
            <v>849454.24433463556</v>
          </cell>
          <cell r="Y170">
            <v>154501.52821868463</v>
          </cell>
          <cell r="Z170" t="str">
            <v/>
          </cell>
          <cell r="AA170">
            <v>430173.51285612339</v>
          </cell>
          <cell r="AB170">
            <v>68158.65185363777</v>
          </cell>
          <cell r="AC170">
            <v>732651.67620546278</v>
          </cell>
          <cell r="AD170">
            <v>8330896.4073269451</v>
          </cell>
          <cell r="AE170">
            <v>264037.38967901946</v>
          </cell>
          <cell r="AF170">
            <v>985977.60540365812</v>
          </cell>
          <cell r="AG170">
            <v>165963.03030339797</v>
          </cell>
          <cell r="AH170">
            <v>726405.95728353842</v>
          </cell>
          <cell r="AI170">
            <v>23642.627748841711</v>
          </cell>
          <cell r="AJ170" t="str">
            <v/>
          </cell>
          <cell r="AK170">
            <v>93231.019303760884</v>
          </cell>
          <cell r="AL170">
            <v>94517.973098348681</v>
          </cell>
          <cell r="AM170">
            <v>188160.33225083174</v>
          </cell>
          <cell r="AN170">
            <v>46573.233594074089</v>
          </cell>
          <cell r="AO170">
            <v>438279.22523231187</v>
          </cell>
          <cell r="AP170" t="str">
            <v/>
          </cell>
          <cell r="AQ170">
            <v>5374025</v>
          </cell>
          <cell r="AR170">
            <v>150093.0912200376</v>
          </cell>
          <cell r="AS170">
            <v>2075759.04</v>
          </cell>
          <cell r="AT170">
            <v>2609476.5033385046</v>
          </cell>
          <cell r="AU170">
            <v>782601.63400956383</v>
          </cell>
          <cell r="AV170">
            <v>180311.37698670116</v>
          </cell>
          <cell r="AW170">
            <v>202310.50047237767</v>
          </cell>
          <cell r="AX170">
            <v>87256.726012393701</v>
          </cell>
          <cell r="AY170">
            <v>381690.74464636249</v>
          </cell>
          <cell r="AZ170">
            <v>437596.2453753</v>
          </cell>
          <cell r="BC170">
            <v>39499165.576128945</v>
          </cell>
        </row>
        <row r="171">
          <cell r="B171">
            <v>1292475.8365184604</v>
          </cell>
          <cell r="C171">
            <v>1107193</v>
          </cell>
          <cell r="D171">
            <v>146510.5000996521</v>
          </cell>
          <cell r="E171">
            <v>665726.36410562531</v>
          </cell>
          <cell r="F171">
            <v>175944.85378058624</v>
          </cell>
          <cell r="G171">
            <v>229719.41853137698</v>
          </cell>
          <cell r="H171">
            <v>124494.84384069008</v>
          </cell>
          <cell r="I171">
            <v>109569.05473431187</v>
          </cell>
          <cell r="J171">
            <v>1572784.0000000002</v>
          </cell>
          <cell r="K171">
            <v>146022.25128975761</v>
          </cell>
          <cell r="L171">
            <v>91062.214104238446</v>
          </cell>
          <cell r="M171">
            <v>361249.68192226556</v>
          </cell>
          <cell r="N171">
            <v>197788.30450675622</v>
          </cell>
          <cell r="O171">
            <v>166809.28172322127</v>
          </cell>
          <cell r="P171">
            <v>1367920.3531255808</v>
          </cell>
          <cell r="Q171" t="str">
            <v/>
          </cell>
          <cell r="R171">
            <v>49299.883503256293</v>
          </cell>
          <cell r="S171">
            <v>39143.085208073542</v>
          </cell>
          <cell r="T171">
            <v>19040.1840417116</v>
          </cell>
          <cell r="U171">
            <v>77083.732320538387</v>
          </cell>
          <cell r="V171">
            <v>12347.141731720956</v>
          </cell>
          <cell r="W171">
            <v>80198.041886934952</v>
          </cell>
          <cell r="X171">
            <v>911022.03478437022</v>
          </cell>
          <cell r="Y171">
            <v>169324.93477018122</v>
          </cell>
          <cell r="Z171" t="str">
            <v/>
          </cell>
          <cell r="AA171">
            <v>448044.31304556347</v>
          </cell>
          <cell r="AB171">
            <v>70808.558573571077</v>
          </cell>
          <cell r="AC171">
            <v>746425.19383611612</v>
          </cell>
          <cell r="AD171">
            <v>8542675.1020775475</v>
          </cell>
          <cell r="AE171">
            <v>284717.63192551554</v>
          </cell>
          <cell r="AF171">
            <v>998574.00591581222</v>
          </cell>
          <cell r="AG171">
            <v>172628.82276509612</v>
          </cell>
          <cell r="AH171">
            <v>733296.94127618673</v>
          </cell>
          <cell r="AI171">
            <v>24075.024526453599</v>
          </cell>
          <cell r="AJ171" t="str">
            <v/>
          </cell>
          <cell r="AK171">
            <v>99600.38145549364</v>
          </cell>
          <cell r="AL171">
            <v>100916.98350749376</v>
          </cell>
          <cell r="AM171">
            <v>193709.29336067609</v>
          </cell>
          <cell r="AN171">
            <v>49124.336298817383</v>
          </cell>
          <cell r="AO171">
            <v>461355.72730229242</v>
          </cell>
          <cell r="AP171" t="str">
            <v/>
          </cell>
          <cell r="AQ171">
            <v>6187982.9999999991</v>
          </cell>
          <cell r="AR171">
            <v>154595.92459563215</v>
          </cell>
          <cell r="AS171">
            <v>2252198.5600000005</v>
          </cell>
          <cell r="AT171">
            <v>2653248.9401676571</v>
          </cell>
          <cell r="AU171">
            <v>804536.29688193824</v>
          </cell>
          <cell r="AV171">
            <v>189705.05015737598</v>
          </cell>
          <cell r="AW171">
            <v>212366.09734392917</v>
          </cell>
          <cell r="AX171">
            <v>90654.167262828472</v>
          </cell>
          <cell r="AY171">
            <v>395579.75050011987</v>
          </cell>
          <cell r="AZ171">
            <v>468980.76628928469</v>
          </cell>
          <cell r="BC171">
            <v>41401747.341259442</v>
          </cell>
        </row>
        <row r="172">
          <cell r="B172">
            <v>1325308.0600585036</v>
          </cell>
          <cell r="C172">
            <v>1120504</v>
          </cell>
          <cell r="D172">
            <v>148796.64930701294</v>
          </cell>
          <cell r="E172">
            <v>677633.51831148053</v>
          </cell>
          <cell r="F172">
            <v>180501.22416060654</v>
          </cell>
          <cell r="G172">
            <v>237354.19710209814</v>
          </cell>
          <cell r="H172">
            <v>127353.93705143726</v>
          </cell>
          <cell r="I172">
            <v>114088.79375818629</v>
          </cell>
          <cell r="J172">
            <v>1589449</v>
          </cell>
          <cell r="K172">
            <v>152399.98568682125</v>
          </cell>
          <cell r="L172">
            <v>94177.325955122753</v>
          </cell>
          <cell r="M172">
            <v>370355.00468251336</v>
          </cell>
          <cell r="N172">
            <v>206162.31295513219</v>
          </cell>
          <cell r="O172">
            <v>171069.2774622592</v>
          </cell>
          <cell r="P172">
            <v>1404702.8469884866</v>
          </cell>
          <cell r="Q172" t="str">
            <v/>
          </cell>
          <cell r="R172">
            <v>52626.661000339191</v>
          </cell>
          <cell r="S172">
            <v>40794.334664897149</v>
          </cell>
          <cell r="T172">
            <v>20155.94858816035</v>
          </cell>
          <cell r="U172">
            <v>80732.859578599775</v>
          </cell>
          <cell r="V172">
            <v>13382.725797930663</v>
          </cell>
          <cell r="W172">
            <v>87133.806805788743</v>
          </cell>
          <cell r="X172">
            <v>975948.00095937378</v>
          </cell>
          <cell r="Y172">
            <v>189893.24462944298</v>
          </cell>
          <cell r="Z172" t="str">
            <v/>
          </cell>
          <cell r="AA172">
            <v>466323.54762165551</v>
          </cell>
          <cell r="AB172">
            <v>73338.486085991186</v>
          </cell>
          <cell r="AC172">
            <v>769726.71869807027</v>
          </cell>
          <cell r="AD172">
            <v>8842682.8907747325</v>
          </cell>
          <cell r="AE172">
            <v>304542.57428247633</v>
          </cell>
          <cell r="AF172">
            <v>1057284.2464427678</v>
          </cell>
          <cell r="AG172">
            <v>184889.92477888844</v>
          </cell>
          <cell r="AH172">
            <v>759987.15499936685</v>
          </cell>
          <cell r="AI172">
            <v>26839.919531166754</v>
          </cell>
          <cell r="AJ172" t="str">
            <v/>
          </cell>
          <cell r="AK172">
            <v>104600.13115505039</v>
          </cell>
          <cell r="AL172">
            <v>106208.58306757246</v>
          </cell>
          <cell r="AM172">
            <v>202531.86277529059</v>
          </cell>
          <cell r="AN172">
            <v>52047.685370062645</v>
          </cell>
          <cell r="AO172">
            <v>504551.63113643369</v>
          </cell>
          <cell r="AP172" t="str">
            <v/>
          </cell>
          <cell r="AQ172">
            <v>6699034.0000000009</v>
          </cell>
          <cell r="AR172">
            <v>167736.50765612759</v>
          </cell>
          <cell r="AS172">
            <v>2421113.4431804144</v>
          </cell>
          <cell r="AT172">
            <v>2715474.2031493317</v>
          </cell>
          <cell r="AU172">
            <v>841698.0272332062</v>
          </cell>
          <cell r="AV172">
            <v>201523.62270516608</v>
          </cell>
          <cell r="AW172">
            <v>226589.54977273828</v>
          </cell>
          <cell r="AX172">
            <v>98331.333281761938</v>
          </cell>
          <cell r="AY172">
            <v>419955.27011909219</v>
          </cell>
          <cell r="AZ172">
            <v>498631.0013875406</v>
          </cell>
          <cell r="BC172">
            <v>43485945.998551868</v>
          </cell>
        </row>
        <row r="173">
          <cell r="B173">
            <v>1349462.4429637645</v>
          </cell>
          <cell r="C173">
            <v>1128348</v>
          </cell>
          <cell r="D173">
            <v>149950.02838293012</v>
          </cell>
          <cell r="E173">
            <v>691647.87355630985</v>
          </cell>
          <cell r="F173">
            <v>184834.44258294697</v>
          </cell>
          <cell r="G173">
            <v>241625.79646994083</v>
          </cell>
          <cell r="H173">
            <v>130467.76991557045</v>
          </cell>
          <cell r="I173">
            <v>117415.68495720827</v>
          </cell>
          <cell r="J173">
            <v>1600575</v>
          </cell>
          <cell r="K173">
            <v>155875.31844399928</v>
          </cell>
          <cell r="L173">
            <v>97776.731635701188</v>
          </cell>
          <cell r="M173">
            <v>379238.41982328083</v>
          </cell>
          <cell r="N173">
            <v>212693.56429457761</v>
          </cell>
          <cell r="O173">
            <v>175855.2035410188</v>
          </cell>
          <cell r="P173">
            <v>1439137.1821991783</v>
          </cell>
          <cell r="Q173" t="str">
            <v/>
          </cell>
          <cell r="R173">
            <v>55972.942487205299</v>
          </cell>
          <cell r="S173">
            <v>42534.406479580975</v>
          </cell>
          <cell r="T173">
            <v>22089.044722503961</v>
          </cell>
          <cell r="U173">
            <v>83844.556259676741</v>
          </cell>
          <cell r="V173">
            <v>14531.954890061545</v>
          </cell>
          <cell r="W173">
            <v>90855.350696041729</v>
          </cell>
          <cell r="X173">
            <v>1037792.4743316077</v>
          </cell>
          <cell r="Y173">
            <v>195067.97059333351</v>
          </cell>
          <cell r="Z173" t="str">
            <v/>
          </cell>
          <cell r="AA173">
            <v>480805.66412317869</v>
          </cell>
          <cell r="AB173">
            <v>75720.769508547382</v>
          </cell>
          <cell r="AC173">
            <v>792949.98594903166</v>
          </cell>
          <cell r="AD173">
            <v>9116266.1007696316</v>
          </cell>
          <cell r="AE173">
            <v>329600.04787917895</v>
          </cell>
          <cell r="AF173">
            <v>1092676.652199534</v>
          </cell>
          <cell r="AG173">
            <v>196502.97199027528</v>
          </cell>
          <cell r="AH173">
            <v>782686.78776417591</v>
          </cell>
          <cell r="AI173">
            <v>28569.798456513476</v>
          </cell>
          <cell r="AJ173" t="str">
            <v/>
          </cell>
          <cell r="AK173">
            <v>109734.44927432299</v>
          </cell>
          <cell r="AL173">
            <v>109827.53069769162</v>
          </cell>
          <cell r="AM173">
            <v>213219.71652879709</v>
          </cell>
          <cell r="AN173">
            <v>54132.083821661254</v>
          </cell>
          <cell r="AO173">
            <v>546942.11</v>
          </cell>
          <cell r="AP173" t="str">
            <v/>
          </cell>
          <cell r="AQ173">
            <v>7268725</v>
          </cell>
          <cell r="AR173">
            <v>179645.8258376561</v>
          </cell>
          <cell r="AS173">
            <v>2650565.0299999993</v>
          </cell>
          <cell r="AT173">
            <v>2751613.768813164</v>
          </cell>
          <cell r="AU173">
            <v>875005.30531804333</v>
          </cell>
          <cell r="AV173">
            <v>212055.70920143521</v>
          </cell>
          <cell r="AW173">
            <v>237415.2468738218</v>
          </cell>
          <cell r="AX173">
            <v>104815.35453438535</v>
          </cell>
          <cell r="AY173">
            <v>439661.17676776974</v>
          </cell>
          <cell r="AZ173">
            <v>519474.82992376463</v>
          </cell>
          <cell r="BC173">
            <v>45516344.171822131</v>
          </cell>
        </row>
        <row r="174">
          <cell r="B174">
            <v>1382419.8752125697</v>
          </cell>
          <cell r="C174">
            <v>1150914</v>
          </cell>
          <cell r="D174">
            <v>152121.72</v>
          </cell>
          <cell r="E174">
            <v>709046.1787516746</v>
          </cell>
          <cell r="F174">
            <v>191617.46</v>
          </cell>
          <cell r="G174">
            <v>248186.76381425309</v>
          </cell>
          <cell r="H174">
            <v>134896.91474872586</v>
          </cell>
          <cell r="I174">
            <v>122594.41686893492</v>
          </cell>
          <cell r="J174">
            <v>1651794</v>
          </cell>
          <cell r="K174">
            <v>164515.32921511296</v>
          </cell>
          <cell r="L174">
            <v>101509.24765942138</v>
          </cell>
          <cell r="M174">
            <v>393601.87743912888</v>
          </cell>
          <cell r="N174">
            <v>221837.56085886035</v>
          </cell>
          <cell r="O174">
            <v>182548.96364599999</v>
          </cell>
          <cell r="P174">
            <v>1471910.4117908475</v>
          </cell>
          <cell r="Q174" t="str">
            <v/>
          </cell>
          <cell r="R174">
            <v>59616.99578306028</v>
          </cell>
          <cell r="S174">
            <v>44567.537481070001</v>
          </cell>
          <cell r="T174">
            <v>24160.915549322424</v>
          </cell>
          <cell r="U174">
            <v>86988.286509932543</v>
          </cell>
          <cell r="V174">
            <v>15389.884789686956</v>
          </cell>
          <cell r="W174">
            <v>98100.324502295218</v>
          </cell>
          <cell r="X174">
            <v>1121418.0098142808</v>
          </cell>
          <cell r="Y174">
            <v>209402.4233966617</v>
          </cell>
          <cell r="Z174" t="str">
            <v/>
          </cell>
          <cell r="AA174">
            <v>493735.18243677879</v>
          </cell>
          <cell r="AB174">
            <v>77411.185570916918</v>
          </cell>
          <cell r="AC174">
            <v>815352.77949350653</v>
          </cell>
          <cell r="AD174">
            <v>9358406.8296430744</v>
          </cell>
          <cell r="AE174">
            <v>354677.48335173086</v>
          </cell>
          <cell r="AF174">
            <v>1138450.0801496881</v>
          </cell>
          <cell r="AG174">
            <v>207882.66755934356</v>
          </cell>
          <cell r="AH174">
            <v>821316.39662155812</v>
          </cell>
          <cell r="AI174">
            <v>29810.111878314819</v>
          </cell>
          <cell r="AJ174" t="str">
            <v/>
          </cell>
          <cell r="AK174">
            <v>111592.50426698732</v>
          </cell>
          <cell r="AL174">
            <v>118835.06239462391</v>
          </cell>
          <cell r="AM174">
            <v>225167.95530172536</v>
          </cell>
          <cell r="AN174">
            <v>57197.021650754679</v>
          </cell>
          <cell r="AO174">
            <v>584645.54171985784</v>
          </cell>
          <cell r="AP174" t="str">
            <v/>
          </cell>
          <cell r="AQ174">
            <v>7928475</v>
          </cell>
          <cell r="AR174">
            <v>192221.20539171205</v>
          </cell>
          <cell r="AS174">
            <v>2904201.0499999993</v>
          </cell>
          <cell r="AT174">
            <v>2797445.8230771949</v>
          </cell>
          <cell r="AU174">
            <v>920319.04912408465</v>
          </cell>
          <cell r="AV174">
            <v>223975.48112758453</v>
          </cell>
          <cell r="AW174">
            <v>249862.85270804312</v>
          </cell>
          <cell r="AX174">
            <v>113065.29482429413</v>
          </cell>
          <cell r="AY174">
            <v>463387.27853942849</v>
          </cell>
          <cell r="AZ174">
            <v>545162.34933521156</v>
          </cell>
          <cell r="BC174">
            <v>47870179.349513233</v>
          </cell>
        </row>
        <row r="175">
          <cell r="B175">
            <v>1413878.7511036436</v>
          </cell>
          <cell r="C175">
            <v>1169329</v>
          </cell>
          <cell r="D175">
            <v>155719.78147432828</v>
          </cell>
          <cell r="E175">
            <v>721957.45982003934</v>
          </cell>
          <cell r="F175">
            <v>198718.772703914</v>
          </cell>
          <cell r="G175">
            <v>255464.93246767638</v>
          </cell>
          <cell r="H175">
            <v>137032.66</v>
          </cell>
          <cell r="I175">
            <v>129135.06</v>
          </cell>
          <cell r="J175">
            <v>1693088.0000000002</v>
          </cell>
          <cell r="K175">
            <v>169444.42</v>
          </cell>
          <cell r="L175">
            <v>105289.90184998576</v>
          </cell>
          <cell r="M175">
            <v>410228.10122314945</v>
          </cell>
          <cell r="N175">
            <v>229177.35609322909</v>
          </cell>
          <cell r="O175">
            <v>189057.21039814886</v>
          </cell>
          <cell r="P175">
            <v>1519534.7409053685</v>
          </cell>
          <cell r="Q175" t="str">
            <v/>
          </cell>
          <cell r="R175">
            <v>63461.352667599822</v>
          </cell>
          <cell r="S175">
            <v>47059.351216119387</v>
          </cell>
          <cell r="T175">
            <v>27143.247526838135</v>
          </cell>
          <cell r="U175">
            <v>86972.200412101374</v>
          </cell>
          <cell r="V175">
            <v>16020.497791157917</v>
          </cell>
          <cell r="W175">
            <v>104377.7899586097</v>
          </cell>
          <cell r="X175">
            <v>1213715.9815709491</v>
          </cell>
          <cell r="Y175">
            <v>226034.79374106645</v>
          </cell>
          <cell r="Z175" t="str">
            <v/>
          </cell>
          <cell r="AA175">
            <v>516915.24075717141</v>
          </cell>
          <cell r="AB175">
            <v>79618.003895729955</v>
          </cell>
          <cell r="AC175">
            <v>819368.51588051498</v>
          </cell>
          <cell r="AD175">
            <v>9536996.3327230234</v>
          </cell>
          <cell r="AE175">
            <v>382356.20246017154</v>
          </cell>
          <cell r="AF175">
            <v>1210682.5286233919</v>
          </cell>
          <cell r="AG175">
            <v>218775.16558501218</v>
          </cell>
          <cell r="AH175">
            <v>848655.24484886916</v>
          </cell>
          <cell r="AI175">
            <v>31999.349245007306</v>
          </cell>
          <cell r="AJ175" t="str">
            <v/>
          </cell>
          <cell r="AK175">
            <v>114357.85631606905</v>
          </cell>
          <cell r="AL175">
            <v>122540.25009654441</v>
          </cell>
          <cell r="AM175">
            <v>237659.73491366208</v>
          </cell>
          <cell r="AN175">
            <v>60776.596972344443</v>
          </cell>
          <cell r="AO175">
            <v>611940.11726185214</v>
          </cell>
          <cell r="AP175" t="str">
            <v/>
          </cell>
          <cell r="AQ175">
            <v>8306661</v>
          </cell>
          <cell r="AR175">
            <v>204523.3585992227</v>
          </cell>
          <cell r="AS175">
            <v>3174932.7000000007</v>
          </cell>
          <cell r="AT175">
            <v>2855781.8908962687</v>
          </cell>
          <cell r="AU175">
            <v>967308.96990441426</v>
          </cell>
          <cell r="AV175">
            <v>238165.18576131458</v>
          </cell>
          <cell r="AW175">
            <v>266395.41585372831</v>
          </cell>
          <cell r="AX175">
            <v>121943.53902847826</v>
          </cell>
          <cell r="AY175">
            <v>490790.16772783751</v>
          </cell>
          <cell r="AZ175">
            <v>574888.251109301</v>
          </cell>
          <cell r="BC175">
            <v>49949147.734584525</v>
          </cell>
        </row>
        <row r="176">
          <cell r="B176">
            <v>1412949.7551933122</v>
          </cell>
          <cell r="C176">
            <v>1157636</v>
          </cell>
          <cell r="D176">
            <v>155706.6</v>
          </cell>
          <cell r="E176">
            <v>718069.47886518517</v>
          </cell>
          <cell r="F176">
            <v>201572.89369645348</v>
          </cell>
          <cell r="G176">
            <v>258106.09583424561</v>
          </cell>
          <cell r="H176">
            <v>135958.60436579987</v>
          </cell>
          <cell r="I176">
            <v>129514.13530594214</v>
          </cell>
          <cell r="J176">
            <v>1713405</v>
          </cell>
          <cell r="K176">
            <v>169179.33688995993</v>
          </cell>
          <cell r="L176">
            <v>101094.62710938285</v>
          </cell>
          <cell r="M176">
            <v>418002.28553036141</v>
          </cell>
          <cell r="N176">
            <v>227763.98933047664</v>
          </cell>
          <cell r="O176">
            <v>191760.93228786296</v>
          </cell>
          <cell r="P176">
            <v>1499350.2672443273</v>
          </cell>
          <cell r="Q176" t="str">
            <v/>
          </cell>
          <cell r="R176">
            <v>67389.86360534266</v>
          </cell>
          <cell r="S176">
            <v>48169.803905948618</v>
          </cell>
          <cell r="T176">
            <v>27770.495996858022</v>
          </cell>
          <cell r="U176">
            <v>87647.920372676774</v>
          </cell>
          <cell r="V176">
            <v>17453.955369151179</v>
          </cell>
          <cell r="W176">
            <v>112131.42261299198</v>
          </cell>
          <cell r="X176">
            <v>1271732.9902029084</v>
          </cell>
          <cell r="Y176">
            <v>231240.25348690376</v>
          </cell>
          <cell r="Z176" t="str">
            <v/>
          </cell>
          <cell r="AA176">
            <v>529760.86781698116</v>
          </cell>
          <cell r="AB176">
            <v>78766.885942235574</v>
          </cell>
          <cell r="AC176">
            <v>839029.16862134065</v>
          </cell>
          <cell r="AD176">
            <v>9507510.3018210549</v>
          </cell>
          <cell r="AE176">
            <v>396340.21963335777</v>
          </cell>
          <cell r="AF176">
            <v>1276595.0946219219</v>
          </cell>
          <cell r="AG176">
            <v>226044.25227308884</v>
          </cell>
          <cell r="AH176">
            <v>858993.96915331134</v>
          </cell>
          <cell r="AI176">
            <v>34774.986464948932</v>
          </cell>
          <cell r="AJ176" t="str">
            <v/>
          </cell>
          <cell r="AK176">
            <v>116418.20341488437</v>
          </cell>
          <cell r="AL176">
            <v>129894.85379376344</v>
          </cell>
          <cell r="AM176">
            <v>246259.57475956672</v>
          </cell>
          <cell r="AN176">
            <v>63516.046946157636</v>
          </cell>
          <cell r="AO176">
            <v>615971.80749224778</v>
          </cell>
          <cell r="AP176" t="str">
            <v/>
          </cell>
          <cell r="AQ176">
            <v>8908894</v>
          </cell>
          <cell r="AR176">
            <v>209227.22075904164</v>
          </cell>
          <cell r="AS176">
            <v>3388439.31</v>
          </cell>
          <cell r="AT176">
            <v>2822627.2432983001</v>
          </cell>
          <cell r="AU176">
            <v>989541.45090756041</v>
          </cell>
          <cell r="AV176">
            <v>249716.62392742353</v>
          </cell>
          <cell r="AW176">
            <v>277458.1986650012</v>
          </cell>
          <cell r="AX176">
            <v>122753.34399243705</v>
          </cell>
          <cell r="AY176">
            <v>494039.66855540086</v>
          </cell>
          <cell r="AZ176">
            <v>584389.52226920892</v>
          </cell>
          <cell r="BC176">
            <v>51366486.801832765</v>
          </cell>
        </row>
        <row r="177">
          <cell r="B177">
            <v>1368551.83470796</v>
          </cell>
          <cell r="C177">
            <v>1088562.6126045058</v>
          </cell>
          <cell r="D177">
            <v>151179.22946753431</v>
          </cell>
          <cell r="E177">
            <v>686008.11674699176</v>
          </cell>
          <cell r="F177">
            <v>193941.39567712674</v>
          </cell>
          <cell r="G177">
            <v>251059.08695510228</v>
          </cell>
          <cell r="H177">
            <v>128038.46498961005</v>
          </cell>
          <cell r="I177">
            <v>118449.13271292199</v>
          </cell>
          <cell r="J177">
            <v>1629297.9748433505</v>
          </cell>
          <cell r="K177">
            <v>163674.66508652442</v>
          </cell>
          <cell r="L177">
            <v>93790.945277292572</v>
          </cell>
          <cell r="M177">
            <v>402411.21323201363</v>
          </cell>
          <cell r="N177">
            <v>216330.28713029754</v>
          </cell>
          <cell r="O177">
            <v>186588.43251373695</v>
          </cell>
          <cell r="P177">
            <v>1435504.9528919791</v>
          </cell>
          <cell r="Q177" t="str">
            <v/>
          </cell>
          <cell r="R177">
            <v>63702.110826420023</v>
          </cell>
          <cell r="S177">
            <v>44819.226851273685</v>
          </cell>
          <cell r="T177">
            <v>26724.260002036473</v>
          </cell>
          <cell r="U177">
            <v>81592.505559513826</v>
          </cell>
          <cell r="V177">
            <v>16575.997270284111</v>
          </cell>
          <cell r="W177">
            <v>104840.44833866532</v>
          </cell>
          <cell r="X177">
            <v>1166291.2318241922</v>
          </cell>
          <cell r="Y177">
            <v>197112.13803355984</v>
          </cell>
          <cell r="Z177" t="str">
            <v/>
          </cell>
          <cell r="AA177">
            <v>537010.64872163651</v>
          </cell>
          <cell r="AB177">
            <v>79386.038646643661</v>
          </cell>
          <cell r="AC177">
            <v>815777.52418550255</v>
          </cell>
          <cell r="AD177">
            <v>9185222.2870368771</v>
          </cell>
          <cell r="AE177">
            <v>384511.60419718275</v>
          </cell>
          <cell r="AF177">
            <v>1283250.5394899331</v>
          </cell>
          <cell r="AG177">
            <v>223631.86531773067</v>
          </cell>
          <cell r="AH177">
            <v>822052.31226940965</v>
          </cell>
          <cell r="AI177">
            <v>37211.432002240748</v>
          </cell>
          <cell r="AJ177" t="str">
            <v/>
          </cell>
          <cell r="AK177">
            <v>118479.49231768705</v>
          </cell>
          <cell r="AL177">
            <v>122815.14690749146</v>
          </cell>
          <cell r="AM177">
            <v>242471.39785645949</v>
          </cell>
          <cell r="AN177">
            <v>65472.779893397332</v>
          </cell>
          <cell r="AO177">
            <v>586249.47377297876</v>
          </cell>
          <cell r="AP177" t="str">
            <v/>
          </cell>
          <cell r="AQ177">
            <v>9730141.6566331089</v>
          </cell>
          <cell r="AR177">
            <v>203576.18010877288</v>
          </cell>
          <cell r="AS177">
            <v>3648999.3831557846</v>
          </cell>
          <cell r="AT177">
            <v>2663982.5304865642</v>
          </cell>
          <cell r="AU177">
            <v>992703.60392954131</v>
          </cell>
          <cell r="AV177">
            <v>246131.69036615896</v>
          </cell>
          <cell r="AW177">
            <v>280645.4657606</v>
          </cell>
          <cell r="AX177">
            <v>120296.28390952958</v>
          </cell>
          <cell r="AY177">
            <v>484572.46328731591</v>
          </cell>
          <cell r="AZ177">
            <v>578687.75834210264</v>
          </cell>
          <cell r="BC177">
            <v>50958058.613102704</v>
          </cell>
        </row>
        <row r="178">
          <cell r="B178">
            <v>1396533.0629414637</v>
          </cell>
          <cell r="C178">
            <v>1123943</v>
          </cell>
          <cell r="D178">
            <v>150973.79733982755</v>
          </cell>
          <cell r="E178">
            <v>782372.04911240458</v>
          </cell>
          <cell r="F178">
            <v>202157.20580138933</v>
          </cell>
          <cell r="G178">
            <v>269189.1178328708</v>
          </cell>
          <cell r="H178">
            <v>130440.62600876065</v>
          </cell>
          <cell r="I178">
            <v>124915.06011113839</v>
          </cell>
          <cell r="J178">
            <v>1689629.5770924883</v>
          </cell>
          <cell r="K178">
            <v>163852.41649934789</v>
          </cell>
          <cell r="L178">
            <v>100383.32533807635</v>
          </cell>
          <cell r="M178">
            <v>403797.57261218847</v>
          </cell>
          <cell r="N178">
            <v>237326.33704348223</v>
          </cell>
          <cell r="O178">
            <v>195882.81434778828</v>
          </cell>
          <cell r="P178">
            <v>1492405.6369485655</v>
          </cell>
          <cell r="Q178" t="str">
            <v/>
          </cell>
          <cell r="R178">
            <v>66157.402293595136</v>
          </cell>
          <cell r="S178">
            <v>43512.905114467685</v>
          </cell>
          <cell r="T178">
            <v>27480.385182673563</v>
          </cell>
          <cell r="U178">
            <v>83527.023664682143</v>
          </cell>
          <cell r="V178">
            <v>14765.831263584128</v>
          </cell>
          <cell r="W178">
            <v>94201.342419959125</v>
          </cell>
          <cell r="X178">
            <v>1233089.9182839505</v>
          </cell>
          <cell r="Y178">
            <v>207528.80321660129</v>
          </cell>
          <cell r="Z178" t="str">
            <v/>
          </cell>
          <cell r="AA178">
            <v>563672.33056264208</v>
          </cell>
          <cell r="AB178">
            <v>82490.974877018714</v>
          </cell>
          <cell r="AC178">
            <v>848133.55134810344</v>
          </cell>
          <cell r="AD178">
            <v>9431774.5868707001</v>
          </cell>
          <cell r="AE178">
            <v>414089.1497186654</v>
          </cell>
          <cell r="AF178">
            <v>1342861.3590720289</v>
          </cell>
          <cell r="AG178">
            <v>237322.97472725532</v>
          </cell>
          <cell r="AH178">
            <v>909572.00478610885</v>
          </cell>
          <cell r="AI178">
            <v>38866.568834065576</v>
          </cell>
          <cell r="AK178">
            <v>130186.14766979481</v>
          </cell>
          <cell r="AL178">
            <v>127420.23381597819</v>
          </cell>
          <cell r="AM178">
            <v>258556.33427208307</v>
          </cell>
          <cell r="AN178">
            <v>67244.127291962053</v>
          </cell>
          <cell r="AO178">
            <v>593321.27739431756</v>
          </cell>
          <cell r="AP178" t="str">
            <v/>
          </cell>
          <cell r="AQ178">
            <v>10744372.550647357</v>
          </cell>
          <cell r="AR178">
            <v>215815.89991889655</v>
          </cell>
          <cell r="AS178">
            <v>4064885.2660504864</v>
          </cell>
          <cell r="AT178">
            <v>2795613.5053476649</v>
          </cell>
          <cell r="AU178">
            <v>1072247.2258146771</v>
          </cell>
          <cell r="AV178">
            <v>285430.10021588288</v>
          </cell>
          <cell r="AW178">
            <v>282543.53290527867</v>
          </cell>
          <cell r="AX178">
            <v>147414.98822826752</v>
          </cell>
          <cell r="AY178">
            <v>540381.73591218982</v>
          </cell>
          <cell r="AZ178">
            <v>622336.41066459159</v>
          </cell>
          <cell r="BC178">
            <v>54068165.914413594</v>
          </cell>
        </row>
        <row r="179">
          <cell r="B179">
            <v>1403415.4346651731</v>
          </cell>
          <cell r="C179">
            <v>1135265.0191841004</v>
          </cell>
          <cell r="D179">
            <v>150751.90094135772</v>
          </cell>
          <cell r="E179">
            <v>785157.06258684816</v>
          </cell>
          <cell r="F179">
            <v>202552.76042265829</v>
          </cell>
          <cell r="G179">
            <v>272460.35962928063</v>
          </cell>
          <cell r="H179">
            <v>130978.80663096189</v>
          </cell>
          <cell r="I179">
            <v>125495.45895461726</v>
          </cell>
          <cell r="J179">
            <v>1659692.5889573672</v>
          </cell>
          <cell r="K179">
            <v>163408.15403792934</v>
          </cell>
          <cell r="L179">
            <v>100749.60195593267</v>
          </cell>
          <cell r="M179">
            <v>405685.39997520647</v>
          </cell>
          <cell r="N179">
            <v>239125.29104787603</v>
          </cell>
          <cell r="O179">
            <v>198072.94736332516</v>
          </cell>
          <cell r="P179">
            <v>1504117.1463484778</v>
          </cell>
          <cell r="Q179" t="str">
            <v/>
          </cell>
          <cell r="R179">
            <v>65734.539106472774</v>
          </cell>
          <cell r="S179">
            <v>42161.958439520226</v>
          </cell>
          <cell r="T179">
            <v>27668.924027295056</v>
          </cell>
          <cell r="U179">
            <v>83290.676142120283</v>
          </cell>
          <cell r="V179">
            <v>14757.296041100568</v>
          </cell>
          <cell r="W179">
            <v>93739.135496232047</v>
          </cell>
          <cell r="X179">
            <v>1238034.3581668907</v>
          </cell>
          <cell r="Y179">
            <v>206784.11780719104</v>
          </cell>
          <cell r="Z179" t="str">
            <v/>
          </cell>
          <cell r="AA179">
            <v>576162.67777806125</v>
          </cell>
          <cell r="AB179">
            <v>83197.317305793113</v>
          </cell>
          <cell r="AC179">
            <v>856551.36801916664</v>
          </cell>
          <cell r="AD179">
            <v>9500571.2619653475</v>
          </cell>
          <cell r="AE179">
            <v>417725.14284198405</v>
          </cell>
          <cell r="AF179">
            <v>1354727.5911286427</v>
          </cell>
          <cell r="AG179">
            <v>239463.41470663872</v>
          </cell>
          <cell r="AH179">
            <v>920951.2913257766</v>
          </cell>
          <cell r="AI179">
            <v>38999.167705550528</v>
          </cell>
          <cell r="AJ179" t="str">
            <v/>
          </cell>
          <cell r="AK179">
            <v>132645.45297364902</v>
          </cell>
          <cell r="AL179">
            <v>129099.70375425735</v>
          </cell>
          <cell r="AM179">
            <v>262030.63450793241</v>
          </cell>
          <cell r="AN179">
            <v>68039.014312969666</v>
          </cell>
          <cell r="AO179">
            <v>600897.13091777323</v>
          </cell>
          <cell r="AP179" t="str">
            <v/>
          </cell>
          <cell r="AQ179">
            <v>10795977.795180304</v>
          </cell>
          <cell r="AR179">
            <v>217272.24706962594</v>
          </cell>
          <cell r="AS179">
            <v>4117251.8634900129</v>
          </cell>
          <cell r="AT179">
            <v>2803659.6227398724</v>
          </cell>
          <cell r="AU179">
            <v>1111724.2019640072</v>
          </cell>
          <cell r="AV179">
            <v>290307.08088179678</v>
          </cell>
          <cell r="AW179">
            <v>287408.94395669398</v>
          </cell>
          <cell r="AX179">
            <v>150522.00730373466</v>
          </cell>
          <cell r="AY179">
            <v>572265</v>
          </cell>
          <cell r="AZ179">
            <v>623967.32505676465</v>
          </cell>
          <cell r="BC179">
            <v>54703631.012911804</v>
          </cell>
        </row>
        <row r="180">
          <cell r="B180">
            <v>1439897.8837665899</v>
          </cell>
          <cell r="C180">
            <v>1144813.4781582032</v>
          </cell>
          <cell r="D180">
            <v>147399.20875128513</v>
          </cell>
          <cell r="E180">
            <v>777614.52174553135</v>
          </cell>
          <cell r="F180">
            <v>208829.89394422853</v>
          </cell>
          <cell r="G180">
            <v>279588.1300876406</v>
          </cell>
          <cell r="H180">
            <v>133230.11301802343</v>
          </cell>
          <cell r="I180">
            <v>129335.44235769725</v>
          </cell>
          <cell r="J180">
            <v>1724632.8355</v>
          </cell>
          <cell r="K180">
            <v>148078.46169184963</v>
          </cell>
          <cell r="L180">
            <v>100931.26414738281</v>
          </cell>
          <cell r="M180">
            <v>413963.63532619923</v>
          </cell>
          <cell r="N180">
            <v>247319.30472127732</v>
          </cell>
          <cell r="O180">
            <v>203799.45592458008</v>
          </cell>
          <cell r="P180">
            <v>1537361.0919222189</v>
          </cell>
          <cell r="Q180" t="str">
            <v/>
          </cell>
          <cell r="R180">
            <v>66606.732101531248</v>
          </cell>
          <cell r="S180">
            <v>41915.058655521483</v>
          </cell>
          <cell r="T180">
            <v>29715.676728222654</v>
          </cell>
          <cell r="U180">
            <v>84302.96501610156</v>
          </cell>
          <cell r="V180">
            <v>15758.725806621582</v>
          </cell>
          <cell r="W180">
            <v>94396.486403951654</v>
          </cell>
          <cell r="X180">
            <v>1292827.5686894532</v>
          </cell>
          <cell r="Y180">
            <v>217547.96344057619</v>
          </cell>
          <cell r="Z180" t="str">
            <v/>
          </cell>
          <cell r="AA180">
            <v>600336.84883007815</v>
          </cell>
          <cell r="AB180">
            <v>85622.65905273438</v>
          </cell>
          <cell r="AC180">
            <v>894047.75248940627</v>
          </cell>
          <cell r="AD180">
            <v>9735806.2994058393</v>
          </cell>
          <cell r="AE180">
            <v>446699.67840088968</v>
          </cell>
          <cell r="AF180">
            <v>1420879.9008968042</v>
          </cell>
          <cell r="AG180">
            <v>256367.67658803714</v>
          </cell>
          <cell r="AH180">
            <v>970134.10058499267</v>
          </cell>
          <cell r="AI180">
            <v>41154.988943097662</v>
          </cell>
          <cell r="AJ180" t="str">
            <v/>
          </cell>
          <cell r="AK180">
            <v>139078.84766166873</v>
          </cell>
          <cell r="AL180">
            <v>137828.97088669773</v>
          </cell>
          <cell r="AM180">
            <v>274284.82414884033</v>
          </cell>
          <cell r="AN180">
            <v>67382.856057128913</v>
          </cell>
          <cell r="AO180">
            <v>676255.7060740625</v>
          </cell>
          <cell r="AP180" t="str">
            <v/>
          </cell>
          <cell r="AQ180">
            <v>11883286.663305664</v>
          </cell>
          <cell r="AR180">
            <v>230406.36110664063</v>
          </cell>
          <cell r="AS180">
            <v>4446409.3210531762</v>
          </cell>
          <cell r="AT180">
            <v>2794822.3952833596</v>
          </cell>
          <cell r="AU180">
            <v>1137209.1721995233</v>
          </cell>
          <cell r="AV180">
            <v>310787.35776442772</v>
          </cell>
          <cell r="AW180">
            <v>303109.40812014841</v>
          </cell>
          <cell r="AX180">
            <v>163860.82236328124</v>
          </cell>
          <cell r="AY180">
            <v>594583</v>
          </cell>
          <cell r="AZ180">
            <v>631180.15297143464</v>
          </cell>
          <cell r="BC180">
            <v>57558174.565417655</v>
          </cell>
        </row>
        <row r="181">
          <cell r="B181">
            <v>1450252.7311579394</v>
          </cell>
          <cell r="C181">
            <v>1117804.771484375</v>
          </cell>
          <cell r="D181">
            <v>140720.74465464259</v>
          </cell>
          <cell r="E181">
            <v>752991.735052292</v>
          </cell>
          <cell r="F181">
            <v>211480.55855817578</v>
          </cell>
          <cell r="G181">
            <v>281872.16233242193</v>
          </cell>
          <cell r="H181">
            <v>134060.33187971485</v>
          </cell>
          <cell r="I181">
            <v>128090.08821633593</v>
          </cell>
          <cell r="J181">
            <v>1738347.3522597656</v>
          </cell>
          <cell r="K181">
            <v>136520.11384516407</v>
          </cell>
          <cell r="L181">
            <v>100000.33313371484</v>
          </cell>
          <cell r="M181">
            <v>410791.89166874997</v>
          </cell>
          <cell r="N181">
            <v>248506.82542456247</v>
          </cell>
          <cell r="O181">
            <v>208114.95582978128</v>
          </cell>
          <cell r="P181">
            <v>1567362.1386268067</v>
          </cell>
          <cell r="Q181" t="str">
            <v/>
          </cell>
          <cell r="R181">
            <v>66255.131476713868</v>
          </cell>
          <cell r="S181">
            <v>40855.456330468754</v>
          </cell>
          <cell r="T181">
            <v>31505.650369335934</v>
          </cell>
          <cell r="U181">
            <v>82758.749705142574</v>
          </cell>
          <cell r="V181">
            <v>15646.133842285157</v>
          </cell>
          <cell r="W181">
            <v>94466.203115657219</v>
          </cell>
          <cell r="X181">
            <v>1341318.2852153585</v>
          </cell>
          <cell r="Y181">
            <v>217570.9373296875</v>
          </cell>
          <cell r="Z181" t="str">
            <v/>
          </cell>
          <cell r="AA181">
            <v>632062.1765859375</v>
          </cell>
          <cell r="AB181">
            <v>88292.126453906254</v>
          </cell>
          <cell r="AC181">
            <v>920223.28594874986</v>
          </cell>
          <cell r="AD181">
            <v>10019761.591384035</v>
          </cell>
          <cell r="AE181">
            <v>445981.11583751172</v>
          </cell>
          <cell r="AF181">
            <v>1460611.3335169798</v>
          </cell>
          <cell r="AG181">
            <v>272395.27062453609</v>
          </cell>
          <cell r="AH181">
            <v>1021512.685337587</v>
          </cell>
          <cell r="AI181">
            <v>42759.330141095706</v>
          </cell>
          <cell r="AJ181" t="str">
            <v/>
          </cell>
          <cell r="AK181">
            <v>146486.70423593704</v>
          </cell>
          <cell r="AL181">
            <v>144103.5257292969</v>
          </cell>
          <cell r="AM181">
            <v>284147.35892454343</v>
          </cell>
          <cell r="AN181">
            <v>70785.341287109375</v>
          </cell>
          <cell r="AO181">
            <v>717605.60828980082</v>
          </cell>
          <cell r="AP181" t="str">
            <v/>
          </cell>
          <cell r="AQ181">
            <v>12880328.609003907</v>
          </cell>
          <cell r="AR181">
            <v>235401.30798339844</v>
          </cell>
          <cell r="AS181">
            <v>4747613.2258691443</v>
          </cell>
          <cell r="AT181">
            <v>2831649.5579612637</v>
          </cell>
          <cell r="AU181">
            <v>1170145.2523051451</v>
          </cell>
          <cell r="AV181">
            <v>333149.37831232912</v>
          </cell>
          <cell r="AW181">
            <v>329008.67776426021</v>
          </cell>
          <cell r="AX181">
            <v>172985.6331546875</v>
          </cell>
          <cell r="AY181">
            <v>618366</v>
          </cell>
          <cell r="AZ181">
            <v>679181.99822354876</v>
          </cell>
          <cell r="BC181">
            <v>60102724.435665011</v>
          </cell>
        </row>
        <row r="182">
          <cell r="B182">
            <v>1467038.2765429688</v>
          </cell>
          <cell r="C182">
            <v>1097743.9804609376</v>
          </cell>
          <cell r="D182">
            <v>138366.35907297657</v>
          </cell>
          <cell r="E182">
            <v>733995.14358532813</v>
          </cell>
          <cell r="F182">
            <v>212820.66373879689</v>
          </cell>
          <cell r="G182">
            <v>282775.60901278123</v>
          </cell>
          <cell r="H182">
            <v>136111.72852783985</v>
          </cell>
          <cell r="I182">
            <v>128059.24750648437</v>
          </cell>
          <cell r="J182">
            <v>1756179.2073515626</v>
          </cell>
          <cell r="K182">
            <v>131717.04066031351</v>
          </cell>
          <cell r="L182">
            <v>102856.71260109374</v>
          </cell>
          <cell r="M182">
            <v>411566.67458613281</v>
          </cell>
          <cell r="N182">
            <v>254494.52602079295</v>
          </cell>
          <cell r="O182">
            <v>215225.04752222466</v>
          </cell>
          <cell r="P182">
            <v>1603152.6467611794</v>
          </cell>
          <cell r="R182">
            <v>66239.754807257792</v>
          </cell>
          <cell r="S182">
            <v>40450.752304046888</v>
          </cell>
          <cell r="T182">
            <v>29355.967528410161</v>
          </cell>
          <cell r="U182">
            <v>84445.217503867185</v>
          </cell>
          <cell r="V182">
            <v>19585.758165771484</v>
          </cell>
          <cell r="W182">
            <v>96273.567561577176</v>
          </cell>
          <cell r="X182">
            <v>1357811.5842609035</v>
          </cell>
          <cell r="Y182">
            <v>215183.90010222411</v>
          </cell>
          <cell r="AA182">
            <v>657436.95891015627</v>
          </cell>
          <cell r="AB182">
            <v>90954.716641664054</v>
          </cell>
          <cell r="AC182">
            <v>954520.7007384199</v>
          </cell>
          <cell r="AD182">
            <v>10301480.345456989</v>
          </cell>
          <cell r="AE182">
            <v>473609.33040776569</v>
          </cell>
          <cell r="AF182">
            <v>1547421.0250146934</v>
          </cell>
          <cell r="AG182">
            <v>286736.32195742877</v>
          </cell>
          <cell r="AH182">
            <v>1061251.6090952081</v>
          </cell>
          <cell r="AI182">
            <v>44905.858846093754</v>
          </cell>
          <cell r="AJ182" t="str">
            <v/>
          </cell>
          <cell r="AK182">
            <v>149489.45901460055</v>
          </cell>
          <cell r="AL182">
            <v>154806.10137781056</v>
          </cell>
          <cell r="AM182">
            <v>296645.96490981249</v>
          </cell>
          <cell r="AN182">
            <v>74449.964227249016</v>
          </cell>
          <cell r="AO182">
            <v>805458.83291893755</v>
          </cell>
          <cell r="AP182" t="str">
            <v/>
          </cell>
          <cell r="AQ182">
            <v>14002834.120723194</v>
          </cell>
          <cell r="AR182">
            <v>244031.71807990628</v>
          </cell>
          <cell r="AS182">
            <v>5224860.7577127432</v>
          </cell>
          <cell r="AT182">
            <v>2875953.5577111016</v>
          </cell>
          <cell r="AU182">
            <v>1208878.7868848683</v>
          </cell>
          <cell r="AV182">
            <v>350955.06660196878</v>
          </cell>
          <cell r="AW182">
            <v>354917.76879665034</v>
          </cell>
          <cell r="AX182">
            <v>185249.7053684922</v>
          </cell>
          <cell r="AY182">
            <v>652376</v>
          </cell>
          <cell r="AZ182">
            <v>705192.72187976644</v>
          </cell>
          <cell r="BC182">
            <v>63037916.294531442</v>
          </cell>
        </row>
        <row r="183">
          <cell r="B183">
            <v>1487072.8951171874</v>
          </cell>
          <cell r="C183">
            <v>1099150.478533203</v>
          </cell>
          <cell r="D183">
            <v>138897.01446135642</v>
          </cell>
          <cell r="E183">
            <v>741895.81398821471</v>
          </cell>
          <cell r="F183">
            <v>214889.09502827344</v>
          </cell>
          <cell r="G183">
            <v>289451.85922290623</v>
          </cell>
          <cell r="H183">
            <v>138936.70776076955</v>
          </cell>
          <cell r="I183">
            <v>127803.3207524961</v>
          </cell>
          <cell r="J183">
            <v>1805690.0024999999</v>
          </cell>
          <cell r="K183">
            <v>131627.286647792</v>
          </cell>
          <cell r="L183">
            <v>111878.42280523435</v>
          </cell>
          <cell r="M183">
            <v>418818.24369414255</v>
          </cell>
          <cell r="N183">
            <v>263172.41404627339</v>
          </cell>
          <cell r="O183">
            <v>221856.29455873824</v>
          </cell>
          <cell r="P183">
            <v>1662251.3650555466</v>
          </cell>
          <cell r="R183">
            <v>66639.540858002933</v>
          </cell>
          <cell r="S183">
            <v>40104.893340392577</v>
          </cell>
          <cell r="T183">
            <v>30447.055249267578</v>
          </cell>
          <cell r="U183">
            <v>87556.20116791995</v>
          </cell>
          <cell r="V183">
            <v>20508.520357376954</v>
          </cell>
          <cell r="W183">
            <v>98527.174990808591</v>
          </cell>
          <cell r="X183">
            <v>1368007.8318462833</v>
          </cell>
          <cell r="Y183">
            <v>200285.27625032223</v>
          </cell>
          <cell r="AA183">
            <v>683905.482421875</v>
          </cell>
          <cell r="AB183">
            <v>94742.689920820296</v>
          </cell>
          <cell r="AC183">
            <v>988693.98449254478</v>
          </cell>
          <cell r="AD183">
            <v>10624138.23683407</v>
          </cell>
          <cell r="AE183">
            <v>466400.75946011709</v>
          </cell>
          <cell r="AF183">
            <v>1568574.5497906092</v>
          </cell>
          <cell r="AG183">
            <v>295263.50044744724</v>
          </cell>
          <cell r="AH183">
            <v>1099412.9633239687</v>
          </cell>
          <cell r="AI183">
            <v>46523.487873408216</v>
          </cell>
          <cell r="AJ183" t="str">
            <v/>
          </cell>
          <cell r="AK183">
            <v>158071.6108464807</v>
          </cell>
          <cell r="AL183">
            <v>160890.99831119287</v>
          </cell>
          <cell r="AM183">
            <v>304602.16773930663</v>
          </cell>
          <cell r="AN183">
            <v>77400.768503525396</v>
          </cell>
          <cell r="AO183">
            <v>859554.175742539</v>
          </cell>
          <cell r="AP183" t="str">
            <v/>
          </cell>
          <cell r="AQ183">
            <v>15097221.537087603</v>
          </cell>
          <cell r="AR183">
            <v>252893.49406762101</v>
          </cell>
          <cell r="AS183">
            <v>5685338.6022659931</v>
          </cell>
          <cell r="AT183">
            <v>2880574.855069295</v>
          </cell>
          <cell r="AU183">
            <v>1232896.7439362872</v>
          </cell>
          <cell r="AV183">
            <v>377393.11029563972</v>
          </cell>
          <cell r="AW183">
            <v>382659.15150398074</v>
          </cell>
          <cell r="AX183">
            <v>195252.51375500002</v>
          </cell>
          <cell r="AY183">
            <v>673252</v>
          </cell>
          <cell r="AZ183">
            <v>714094.512474205</v>
          </cell>
          <cell r="BC183">
            <v>66020135.61206466</v>
          </cell>
        </row>
        <row r="184">
          <cell r="B184">
            <v>1503288.1173828125</v>
          </cell>
          <cell r="C184">
            <v>1107453.0589843751</v>
          </cell>
          <cell r="D184">
            <v>141796.16953124999</v>
          </cell>
          <cell r="E184">
            <v>763653.7265625</v>
          </cell>
          <cell r="F184">
            <v>218365.32109375001</v>
          </cell>
          <cell r="G184">
            <v>297036.9609375</v>
          </cell>
          <cell r="H184">
            <v>141937.97109375001</v>
          </cell>
          <cell r="I184">
            <v>128298.72498046875</v>
          </cell>
          <cell r="J184">
            <v>1846236.9652343751</v>
          </cell>
          <cell r="K184">
            <v>131882.759765625</v>
          </cell>
          <cell r="L184">
            <v>141623.1171875</v>
          </cell>
          <cell r="M184">
            <v>428886.29296875</v>
          </cell>
          <cell r="N184">
            <v>277300.17949218751</v>
          </cell>
          <cell r="O184">
            <v>226456.73203124999</v>
          </cell>
          <cell r="P184">
            <v>1721933.375</v>
          </cell>
          <cell r="R184">
            <v>69535.061718750003</v>
          </cell>
          <cell r="S184">
            <v>40856.275146484375</v>
          </cell>
          <cell r="T184">
            <v>31325.501953125</v>
          </cell>
          <cell r="U184">
            <v>90266.679345703131</v>
          </cell>
          <cell r="V184">
            <v>20331.620947265626</v>
          </cell>
          <cell r="W184">
            <v>103922.272265625</v>
          </cell>
          <cell r="X184">
            <v>1337129.3165039062</v>
          </cell>
          <cell r="Y184">
            <v>172149.30332031249</v>
          </cell>
          <cell r="AA184">
            <v>705145.66562500002</v>
          </cell>
          <cell r="AB184">
            <v>100721.28457031251</v>
          </cell>
          <cell r="AC184">
            <v>1005223.023046875</v>
          </cell>
          <cell r="AD184">
            <v>10957062.537109375</v>
          </cell>
          <cell r="AE184">
            <v>480768.51406249998</v>
          </cell>
          <cell r="AF184">
            <v>1496757.6751464843</v>
          </cell>
          <cell r="AG184">
            <v>306151.44218750001</v>
          </cell>
          <cell r="AH184">
            <v>1142381.0521484376</v>
          </cell>
          <cell r="AI184">
            <v>47627.357421875</v>
          </cell>
          <cell r="AJ184" t="str">
            <v/>
          </cell>
          <cell r="AK184">
            <v>168707.48203124999</v>
          </cell>
          <cell r="AL184">
            <v>169721.95278320313</v>
          </cell>
          <cell r="AM184">
            <v>315407.80454101565</v>
          </cell>
          <cell r="AN184">
            <v>78613.454443359369</v>
          </cell>
          <cell r="AO184">
            <v>921288.46728515625</v>
          </cell>
          <cell r="AP184" t="str">
            <v/>
          </cell>
          <cell r="AQ184">
            <v>16212578.00534961</v>
          </cell>
          <cell r="AR184">
            <v>261010.18078906249</v>
          </cell>
          <cell r="AS184">
            <v>6224338.5464355471</v>
          </cell>
          <cell r="AT184">
            <v>2916314.3285156251</v>
          </cell>
          <cell r="AV184">
            <v>402270.67890624999</v>
          </cell>
          <cell r="AW184">
            <v>413534.109375</v>
          </cell>
          <cell r="AX184">
            <v>202444.80703125001</v>
          </cell>
          <cell r="AZ184">
            <v>737700.884765625</v>
          </cell>
          <cell r="BC184">
            <v>68841155.2890625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>
        <row r="69">
          <cell r="Y69">
            <v>0.40912863070539401</v>
          </cell>
        </row>
        <row r="70">
          <cell r="Y70">
            <v>0.40912863070539401</v>
          </cell>
        </row>
        <row r="71">
          <cell r="Y71">
            <v>0.40912863070539401</v>
          </cell>
        </row>
        <row r="72">
          <cell r="Y72">
            <v>0.40995850622406599</v>
          </cell>
        </row>
        <row r="73">
          <cell r="Y73">
            <v>0.41078838174273802</v>
          </cell>
        </row>
        <row r="74">
          <cell r="Y74">
            <v>0.41078838174273802</v>
          </cell>
        </row>
        <row r="75">
          <cell r="Y75">
            <v>0.41161825726140999</v>
          </cell>
        </row>
        <row r="76">
          <cell r="Y76">
            <v>0.407407407407408</v>
          </cell>
        </row>
        <row r="77">
          <cell r="Y77">
            <v>0.41078838174273802</v>
          </cell>
        </row>
        <row r="78">
          <cell r="Y78">
            <v>0.41161825726140999</v>
          </cell>
        </row>
        <row r="79">
          <cell r="Y79">
            <v>0.41161825726140999</v>
          </cell>
        </row>
        <row r="80">
          <cell r="Y80">
            <v>0.41078838174273802</v>
          </cell>
        </row>
        <row r="81">
          <cell r="Y81">
            <v>0.41078838174273802</v>
          </cell>
        </row>
        <row r="82">
          <cell r="Y82">
            <v>0.40573770491803202</v>
          </cell>
        </row>
        <row r="83">
          <cell r="Y83">
            <v>0.41872340425532001</v>
          </cell>
        </row>
        <row r="84">
          <cell r="Y84">
            <v>0.42051282051282002</v>
          </cell>
        </row>
        <row r="85">
          <cell r="Y85">
            <v>0.422222222222222</v>
          </cell>
        </row>
        <row r="86">
          <cell r="Y86">
            <v>0.42042553191489401</v>
          </cell>
        </row>
        <row r="87">
          <cell r="Y87">
            <v>0.45321100917431201</v>
          </cell>
        </row>
        <row r="88">
          <cell r="Y88">
            <v>0.53812154696132597</v>
          </cell>
        </row>
        <row r="89">
          <cell r="Y89">
            <v>0.52406417112299397</v>
          </cell>
        </row>
        <row r="90">
          <cell r="Y90">
            <v>0.45161290322580599</v>
          </cell>
        </row>
        <row r="91">
          <cell r="Y91">
            <v>0.429824561403508</v>
          </cell>
        </row>
        <row r="92">
          <cell r="Y92">
            <v>0.44343891402715002</v>
          </cell>
        </row>
        <row r="93">
          <cell r="Y93">
            <v>0.396761133603238</v>
          </cell>
        </row>
        <row r="94">
          <cell r="Y94">
            <v>0.40495867768595001</v>
          </cell>
        </row>
        <row r="95">
          <cell r="Y95">
            <v>0.40495867768595001</v>
          </cell>
        </row>
        <row r="96">
          <cell r="Y96">
            <v>0.41399999999999998</v>
          </cell>
        </row>
        <row r="97">
          <cell r="Y97">
            <v>0.41599999999999998</v>
          </cell>
        </row>
        <row r="98">
          <cell r="Y98">
            <v>0.436</v>
          </cell>
        </row>
        <row r="99">
          <cell r="Y99">
            <v>0.56799999999999995</v>
          </cell>
        </row>
        <row r="100">
          <cell r="Y100">
            <v>0.71399999999999997</v>
          </cell>
        </row>
        <row r="101">
          <cell r="Y101">
            <v>0.59399999999999997</v>
          </cell>
        </row>
        <row r="102">
          <cell r="Y102">
            <v>0.498</v>
          </cell>
        </row>
        <row r="103">
          <cell r="Y103">
            <v>0.51400000000000001</v>
          </cell>
        </row>
        <row r="104">
          <cell r="Y104">
            <v>0.50600000000000001</v>
          </cell>
        </row>
        <row r="105">
          <cell r="Y105">
            <v>0.50800000000000001</v>
          </cell>
        </row>
        <row r="106">
          <cell r="Y106">
            <v>0.51400000000000001</v>
          </cell>
        </row>
        <row r="107">
          <cell r="Y107">
            <v>0.56599999999999995</v>
          </cell>
        </row>
        <row r="108">
          <cell r="Y108">
            <v>0.65600000000000003</v>
          </cell>
        </row>
        <row r="109">
          <cell r="Y109">
            <v>0.61799999999999999</v>
          </cell>
        </row>
        <row r="110">
          <cell r="Y110">
            <v>0.61799999999999999</v>
          </cell>
        </row>
        <row r="111">
          <cell r="Y111">
            <v>0.61799999999999999</v>
          </cell>
        </row>
        <row r="112">
          <cell r="Y112">
            <v>0.61799999999999999</v>
          </cell>
        </row>
        <row r="113">
          <cell r="Y113">
            <v>0.61799999999999999</v>
          </cell>
        </row>
        <row r="114">
          <cell r="Y114">
            <v>0.622</v>
          </cell>
        </row>
        <row r="115">
          <cell r="Y115">
            <v>0.622</v>
          </cell>
        </row>
        <row r="116">
          <cell r="Y116">
            <v>0.622</v>
          </cell>
        </row>
        <row r="117">
          <cell r="Y117">
            <v>0.68</v>
          </cell>
        </row>
        <row r="118">
          <cell r="Y118">
            <v>0.89600000000000002</v>
          </cell>
        </row>
        <row r="119">
          <cell r="Y119">
            <v>0.89600000000000002</v>
          </cell>
        </row>
        <row r="120">
          <cell r="Y120">
            <v>0.89800000000000002</v>
          </cell>
        </row>
        <row r="121">
          <cell r="Y121">
            <v>0.89200000000000002</v>
          </cell>
        </row>
        <row r="122">
          <cell r="Y122">
            <v>0.89400000000000002</v>
          </cell>
        </row>
        <row r="123">
          <cell r="Y123">
            <v>0.9</v>
          </cell>
        </row>
        <row r="124">
          <cell r="Y124">
            <v>0.89800000000000002</v>
          </cell>
        </row>
        <row r="125">
          <cell r="Y125">
            <v>0.89800000000000002</v>
          </cell>
        </row>
        <row r="126">
          <cell r="Y126">
            <v>0.89400000000000002</v>
          </cell>
        </row>
        <row r="127">
          <cell r="Y127">
            <v>0.89400000000000002</v>
          </cell>
        </row>
        <row r="128">
          <cell r="Y128">
            <v>0.89400000000000002</v>
          </cell>
        </row>
        <row r="129">
          <cell r="Y129">
            <v>0.89600000000000002</v>
          </cell>
        </row>
        <row r="130">
          <cell r="Y130">
            <v>0.89400000000000002</v>
          </cell>
        </row>
        <row r="131">
          <cell r="Y131">
            <v>0.89600000000000002</v>
          </cell>
        </row>
        <row r="132">
          <cell r="Y132">
            <v>0.89800000000000002</v>
          </cell>
        </row>
        <row r="133">
          <cell r="Y133">
            <v>0.89800000000000002</v>
          </cell>
        </row>
        <row r="134">
          <cell r="Y134">
            <v>0.89900000000000002</v>
          </cell>
        </row>
        <row r="135">
          <cell r="Y135">
            <v>0.89900000000000002</v>
          </cell>
        </row>
        <row r="136">
          <cell r="Y136">
            <v>0.89900000000000002</v>
          </cell>
        </row>
        <row r="137">
          <cell r="Y137">
            <v>0.9</v>
          </cell>
        </row>
        <row r="138">
          <cell r="Y138">
            <v>0.89800000000000002</v>
          </cell>
        </row>
        <row r="139">
          <cell r="Y139">
            <v>0.88</v>
          </cell>
        </row>
        <row r="140">
          <cell r="Y140">
            <v>0.83899999999999997</v>
          </cell>
        </row>
        <row r="141">
          <cell r="Y141">
            <v>0.70499999999999996</v>
          </cell>
        </row>
        <row r="142">
          <cell r="Y142">
            <v>0.69499999999999995</v>
          </cell>
        </row>
        <row r="143">
          <cell r="Y143">
            <v>0.76500000000000001</v>
          </cell>
        </row>
        <row r="144">
          <cell r="Y144">
            <v>0.81899999999999995</v>
          </cell>
        </row>
        <row r="145">
          <cell r="Y145">
            <v>0.90200000000000002</v>
          </cell>
        </row>
        <row r="146">
          <cell r="Y146">
            <v>0.874</v>
          </cell>
        </row>
        <row r="147">
          <cell r="Y147">
            <v>0.89500000000000002</v>
          </cell>
        </row>
        <row r="148">
          <cell r="Y148">
            <v>0.877</v>
          </cell>
        </row>
        <row r="149">
          <cell r="Y149">
            <v>0.87</v>
          </cell>
        </row>
        <row r="150">
          <cell r="Y150">
            <v>0.98399999999999999</v>
          </cell>
        </row>
        <row r="151">
          <cell r="Y151">
            <v>1.109</v>
          </cell>
        </row>
        <row r="152">
          <cell r="Y152">
            <v>1.137</v>
          </cell>
        </row>
        <row r="153">
          <cell r="Y153">
            <v>1.4279999999999999</v>
          </cell>
        </row>
        <row r="154">
          <cell r="Y154">
            <v>1.49</v>
          </cell>
        </row>
        <row r="155">
          <cell r="Y155">
            <v>1.4259999999999999</v>
          </cell>
        </row>
        <row r="156">
          <cell r="Y156">
            <v>1.2749999999999999</v>
          </cell>
        </row>
        <row r="157">
          <cell r="Y157">
            <v>1.2629999999999999</v>
          </cell>
        </row>
        <row r="158">
          <cell r="Y158">
            <v>1.2809999999999999</v>
          </cell>
        </row>
        <row r="159">
          <cell r="Y159">
            <v>1.284</v>
          </cell>
        </row>
        <row r="160">
          <cell r="Y160">
            <v>1.36</v>
          </cell>
        </row>
        <row r="161">
          <cell r="Y161">
            <v>1.4710000000000001</v>
          </cell>
        </row>
        <row r="162">
          <cell r="Y162">
            <v>1.367</v>
          </cell>
        </row>
        <row r="163">
          <cell r="Y163">
            <v>1.35</v>
          </cell>
        </row>
        <row r="164">
          <cell r="Y164">
            <v>1.2769999999999999</v>
          </cell>
        </row>
        <row r="165">
          <cell r="Y165">
            <v>1.345</v>
          </cell>
        </row>
        <row r="166">
          <cell r="Y166">
            <v>1.59</v>
          </cell>
        </row>
        <row r="167">
          <cell r="Y167">
            <v>1.5494000000000001</v>
          </cell>
        </row>
        <row r="168">
          <cell r="Y168">
            <v>1.7248270000000001</v>
          </cell>
        </row>
        <row r="169">
          <cell r="Y169">
            <v>1.9334420000000001</v>
          </cell>
        </row>
        <row r="170">
          <cell r="Y170">
            <v>1.840562</v>
          </cell>
        </row>
        <row r="171">
          <cell r="Y171">
            <v>1.5415348680113707</v>
          </cell>
        </row>
        <row r="172">
          <cell r="Y172">
            <v>1.3592430497521804</v>
          </cell>
        </row>
        <row r="173">
          <cell r="Y173">
            <v>1.3127889342179559</v>
          </cell>
        </row>
        <row r="174">
          <cell r="Y174">
            <v>1.3279084611644394</v>
          </cell>
        </row>
        <row r="175">
          <cell r="Y175">
            <v>1.1951828063241108</v>
          </cell>
        </row>
        <row r="176">
          <cell r="Y176">
            <v>1.1975005906873937</v>
          </cell>
        </row>
        <row r="177">
          <cell r="Y177">
            <v>1.2821588658322354</v>
          </cell>
        </row>
        <row r="178">
          <cell r="Y178">
            <v>1.0901756477821696</v>
          </cell>
        </row>
        <row r="179">
          <cell r="Y179">
            <v>0.96918825208607828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11-8857-4959-A992-E64AB92B91BC}">
  <sheetPr published="0"/>
  <dimension ref="B2:B17"/>
  <sheetViews>
    <sheetView workbookViewId="0">
      <selection activeCell="B13" sqref="B13"/>
    </sheetView>
  </sheetViews>
  <sheetFormatPr defaultRowHeight="14.4" x14ac:dyDescent="0.55000000000000004"/>
  <sheetData>
    <row r="2" spans="2:2" x14ac:dyDescent="0.55000000000000004">
      <c r="B2" s="10" t="s">
        <v>67</v>
      </c>
    </row>
    <row r="3" spans="2:2" x14ac:dyDescent="0.55000000000000004">
      <c r="B3" s="10" t="s">
        <v>55</v>
      </c>
    </row>
    <row r="4" spans="2:2" x14ac:dyDescent="0.55000000000000004">
      <c r="B4" s="10" t="s">
        <v>56</v>
      </c>
    </row>
    <row r="5" spans="2:2" x14ac:dyDescent="0.55000000000000004">
      <c r="B5" t="s">
        <v>58</v>
      </c>
    </row>
    <row r="6" spans="2:2" x14ac:dyDescent="0.55000000000000004">
      <c r="B6" t="s">
        <v>64</v>
      </c>
    </row>
    <row r="7" spans="2:2" x14ac:dyDescent="0.55000000000000004">
      <c r="B7" t="s">
        <v>59</v>
      </c>
    </row>
    <row r="8" spans="2:2" x14ac:dyDescent="0.55000000000000004">
      <c r="B8" t="s">
        <v>65</v>
      </c>
    </row>
    <row r="9" spans="2:2" x14ac:dyDescent="0.55000000000000004">
      <c r="B9" t="s">
        <v>62</v>
      </c>
    </row>
    <row r="10" spans="2:2" x14ac:dyDescent="0.55000000000000004">
      <c r="B10" t="s">
        <v>63</v>
      </c>
    </row>
    <row r="11" spans="2:2" x14ac:dyDescent="0.55000000000000004">
      <c r="B11" t="s">
        <v>68</v>
      </c>
    </row>
    <row r="12" spans="2:2" x14ac:dyDescent="0.55000000000000004">
      <c r="B12" t="s">
        <v>69</v>
      </c>
    </row>
    <row r="13" spans="2:2" x14ac:dyDescent="0.55000000000000004">
      <c r="B13" t="s">
        <v>66</v>
      </c>
    </row>
    <row r="14" spans="2:2" x14ac:dyDescent="0.55000000000000004">
      <c r="B14" t="s">
        <v>60</v>
      </c>
    </row>
    <row r="15" spans="2:2" x14ac:dyDescent="0.55000000000000004">
      <c r="B15" t="s">
        <v>61</v>
      </c>
    </row>
    <row r="17" spans="2:2" x14ac:dyDescent="0.55000000000000004">
      <c r="B17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6D89-7B62-4A7D-8281-6EA14F21DB97}">
  <sheetPr published="0"/>
  <dimension ref="A1:BG162"/>
  <sheetViews>
    <sheetView workbookViewId="0">
      <pane xSplit="1" ySplit="1" topLeftCell="AO2" activePane="bottomRight" state="frozenSplit"/>
      <selection pane="topRight" activeCell="B1" sqref="B1"/>
      <selection pane="bottomLeft" activeCell="A3" sqref="A3"/>
      <selection pane="bottomRight" activeCell="A2" sqref="A2:XFD5"/>
    </sheetView>
  </sheetViews>
  <sheetFormatPr defaultColWidth="9.15625" defaultRowHeight="14.1" x14ac:dyDescent="0.5"/>
  <cols>
    <col min="1" max="1" width="6.26171875" style="5" customWidth="1"/>
    <col min="2" max="2" width="10.41796875" style="7" customWidth="1"/>
    <col min="3" max="3" width="10.68359375" style="7" customWidth="1"/>
    <col min="4" max="4" width="9.41796875" style="7" bestFit="1" customWidth="1"/>
    <col min="5" max="5" width="10.41796875" style="7" bestFit="1" customWidth="1"/>
    <col min="6" max="6" width="9.41796875" style="7" bestFit="1" customWidth="1"/>
    <col min="7" max="7" width="9.41796875" style="7" customWidth="1"/>
    <col min="8" max="9" width="9.41796875" style="7" bestFit="1" customWidth="1"/>
    <col min="10" max="10" width="8.41796875" style="7" bestFit="1" customWidth="1"/>
    <col min="11" max="11" width="10.41796875" style="7" bestFit="1" customWidth="1"/>
    <col min="12" max="12" width="8.41796875" style="7" bestFit="1" customWidth="1"/>
    <col min="13" max="13" width="7.41796875" style="7" bestFit="1" customWidth="1"/>
    <col min="14" max="14" width="11.41796875" style="7" bestFit="1" customWidth="1"/>
    <col min="15" max="15" width="8.41796875" style="7" bestFit="1" customWidth="1"/>
    <col min="16" max="16" width="11" style="7" bestFit="1" customWidth="1"/>
    <col min="17" max="17" width="15.15625" style="7" bestFit="1" customWidth="1"/>
    <col min="18" max="18" width="11.41796875" style="7" bestFit="1" customWidth="1"/>
    <col min="19" max="19" width="10.41796875" style="7" customWidth="1"/>
    <col min="20" max="20" width="10" style="7" customWidth="1"/>
    <col min="21" max="21" width="11" style="7" customWidth="1"/>
    <col min="22" max="22" width="9.83984375" style="7" customWidth="1"/>
    <col min="23" max="23" width="11" style="7" customWidth="1"/>
    <col min="24" max="25" width="10.26171875" style="7" customWidth="1"/>
    <col min="26" max="26" width="8.41796875" style="7" customWidth="1"/>
    <col min="27" max="27" width="11.15625" style="7" customWidth="1"/>
    <col min="28" max="28" width="14" style="7" bestFit="1" customWidth="1"/>
    <col min="29" max="29" width="12.41796875" style="7" bestFit="1" customWidth="1"/>
    <col min="30" max="30" width="8.41796875" style="7" bestFit="1" customWidth="1"/>
    <col min="31" max="31" width="12.41796875" style="7" bestFit="1" customWidth="1"/>
    <col min="32" max="32" width="10.41796875" style="7" bestFit="1" customWidth="1"/>
    <col min="33" max="33" width="9.41796875" style="7" customWidth="1"/>
    <col min="34" max="34" width="12" style="7" bestFit="1" customWidth="1"/>
    <col min="35" max="35" width="7.41796875" style="7" bestFit="1" customWidth="1"/>
    <col min="36" max="36" width="8.41796875" style="7" bestFit="1" customWidth="1"/>
    <col min="37" max="37" width="11.41796875" style="7" bestFit="1" customWidth="1"/>
    <col min="38" max="38" width="10.15625" style="7" bestFit="1" customWidth="1"/>
    <col min="39" max="39" width="11.41796875" style="7" bestFit="1" customWidth="1"/>
    <col min="40" max="40" width="11.83984375" style="7" bestFit="1" customWidth="1"/>
    <col min="41" max="41" width="7.41796875" style="7" bestFit="1" customWidth="1"/>
    <col min="42" max="42" width="8.41796875" style="7" bestFit="1" customWidth="1"/>
    <col min="43" max="43" width="13.41796875" style="7" customWidth="1"/>
    <col min="44" max="44" width="9.68359375" style="7" customWidth="1"/>
    <col min="45" max="45" width="11" style="7" bestFit="1" customWidth="1"/>
    <col min="46" max="47" width="7.41796875" style="7" bestFit="1" customWidth="1"/>
    <col min="48" max="48" width="6.41796875" style="7" bestFit="1" customWidth="1"/>
    <col min="49" max="49" width="8.41796875" style="7" bestFit="1" customWidth="1"/>
    <col min="50" max="50" width="11.26171875" style="7" customWidth="1"/>
    <col min="51" max="51" width="9.41796875" style="7" bestFit="1" customWidth="1"/>
    <col min="52" max="52" width="7.41796875" style="7" bestFit="1" customWidth="1"/>
    <col min="53" max="53" width="8.41796875" style="7" bestFit="1" customWidth="1"/>
    <col min="54" max="54" width="17.26171875" style="7" bestFit="1" customWidth="1"/>
    <col min="55" max="55" width="11.41796875" style="7" bestFit="1" customWidth="1"/>
    <col min="56" max="56" width="11.41796875" style="7" customWidth="1"/>
    <col min="57" max="16384" width="9.15625" style="5"/>
  </cols>
  <sheetData>
    <row r="1" spans="1:56" ht="14.4" x14ac:dyDescent="0.5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D1" s="5"/>
    </row>
    <row r="2" spans="1:56" x14ac:dyDescent="0.5">
      <c r="A2" s="5">
        <v>1865</v>
      </c>
      <c r="B2" s="17">
        <v>52248.345398999998</v>
      </c>
      <c r="C2" s="17">
        <v>2765.5981251587305</v>
      </c>
      <c r="D2" s="16">
        <v>7830.1323166760012</v>
      </c>
      <c r="E2" s="14">
        <v>18178.992099999999</v>
      </c>
      <c r="L2" s="17">
        <v>124.73362799984122</v>
      </c>
      <c r="Q2" s="7">
        <v>0</v>
      </c>
      <c r="AL2" s="5"/>
      <c r="AM2" s="13"/>
      <c r="AN2" s="14"/>
      <c r="AO2" s="15"/>
    </row>
    <row r="3" spans="1:56" x14ac:dyDescent="0.5">
      <c r="A3" s="5">
        <v>1866</v>
      </c>
      <c r="B3" s="17">
        <v>49986.999022399999</v>
      </c>
      <c r="C3" s="17">
        <v>2123.8080881195615</v>
      </c>
      <c r="D3" s="16">
        <v>7907.4092097000002</v>
      </c>
      <c r="E3" s="14">
        <v>16449.579000000002</v>
      </c>
      <c r="L3" s="17">
        <v>115.93789148404004</v>
      </c>
      <c r="Q3" s="7">
        <v>0</v>
      </c>
      <c r="AL3" s="5"/>
      <c r="AM3" s="13"/>
      <c r="AN3" s="14"/>
      <c r="AO3" s="15"/>
    </row>
    <row r="4" spans="1:56" x14ac:dyDescent="0.5">
      <c r="A4" s="5">
        <v>1867</v>
      </c>
      <c r="B4" s="17">
        <v>47670.921355499995</v>
      </c>
      <c r="C4" s="17">
        <v>2844.0912927484969</v>
      </c>
      <c r="D4" s="16">
        <v>6504.1462712309994</v>
      </c>
      <c r="E4" s="14">
        <v>15864.784</v>
      </c>
      <c r="L4" s="17">
        <v>164.59928447130872</v>
      </c>
      <c r="Q4" s="7">
        <v>0</v>
      </c>
      <c r="AL4" s="5"/>
      <c r="AM4" s="13"/>
      <c r="AN4" s="14"/>
      <c r="AO4" s="15"/>
    </row>
    <row r="5" spans="1:56" x14ac:dyDescent="0.5">
      <c r="A5" s="5">
        <v>1868</v>
      </c>
      <c r="B5" s="17">
        <v>45701.10168</v>
      </c>
      <c r="C5" s="17">
        <v>2365.7153058273384</v>
      </c>
      <c r="D5" s="16">
        <v>7175.4333669479993</v>
      </c>
      <c r="E5" s="14">
        <v>17921.301470588234</v>
      </c>
      <c r="L5" s="17">
        <v>180.1734952407437</v>
      </c>
      <c r="Q5" s="7">
        <v>0</v>
      </c>
      <c r="AL5" s="5"/>
      <c r="AM5" s="13"/>
      <c r="AN5" s="14"/>
      <c r="AO5" s="15"/>
    </row>
    <row r="6" spans="1:56" x14ac:dyDescent="0.5">
      <c r="A6" s="5">
        <v>1869</v>
      </c>
      <c r="B6" s="17">
        <v>50693.559791600004</v>
      </c>
      <c r="C6" s="17">
        <v>2943.1145480258165</v>
      </c>
      <c r="D6" s="16">
        <v>7155.6124351140006</v>
      </c>
      <c r="E6" s="14">
        <v>15097.768</v>
      </c>
      <c r="L6" s="17">
        <v>245.25686357965839</v>
      </c>
      <c r="Q6" s="7">
        <v>0</v>
      </c>
      <c r="AL6" s="5"/>
      <c r="AM6" s="13"/>
      <c r="AN6" s="18"/>
      <c r="AO6" s="15"/>
    </row>
    <row r="7" spans="1:56" x14ac:dyDescent="0.5">
      <c r="A7" s="5">
        <v>1870</v>
      </c>
      <c r="B7" s="17">
        <v>43424.020632299995</v>
      </c>
      <c r="C7" s="17">
        <v>2530.5475312097083</v>
      </c>
      <c r="D7" s="16">
        <v>9095.6793540360013</v>
      </c>
      <c r="E7" s="14">
        <v>25221.2624</v>
      </c>
      <c r="L7" s="17">
        <v>146.90875154581897</v>
      </c>
      <c r="Q7" s="7">
        <v>0</v>
      </c>
      <c r="AL7" s="5"/>
      <c r="AM7" s="13"/>
      <c r="AN7" s="14">
        <v>7.7581005586592186E-2</v>
      </c>
      <c r="AO7" s="15"/>
    </row>
    <row r="8" spans="1:56" x14ac:dyDescent="0.5">
      <c r="A8" s="5">
        <v>1871</v>
      </c>
      <c r="B8" s="17">
        <v>50281.018609625666</v>
      </c>
      <c r="C8" s="17">
        <v>2543.4102836178345</v>
      </c>
      <c r="D8" s="16">
        <v>8674.6254004820021</v>
      </c>
      <c r="E8" s="14">
        <v>28175.303469387753</v>
      </c>
      <c r="L8" s="17">
        <v>120.65722370265931</v>
      </c>
      <c r="Q8" s="7">
        <v>0</v>
      </c>
      <c r="AL8" s="5"/>
      <c r="AM8" s="13"/>
      <c r="AN8" s="14">
        <v>5.8635371179039303E-2</v>
      </c>
      <c r="AO8" s="15"/>
    </row>
    <row r="9" spans="1:56" x14ac:dyDescent="0.5">
      <c r="A9" s="5">
        <v>1872</v>
      </c>
      <c r="B9" s="17">
        <v>58448.032299465238</v>
      </c>
      <c r="C9" s="17">
        <v>4778.4030937454809</v>
      </c>
      <c r="D9" s="16">
        <v>9838.326469382002</v>
      </c>
      <c r="E9" s="14">
        <v>33981.512800000004</v>
      </c>
      <c r="L9" s="17">
        <v>137.26406439162156</v>
      </c>
      <c r="Q9" s="7">
        <v>0</v>
      </c>
      <c r="AL9" s="5"/>
      <c r="AM9" s="13"/>
      <c r="AN9" s="14">
        <v>8.0898203592814369E-2</v>
      </c>
      <c r="AO9" s="15"/>
    </row>
    <row r="10" spans="1:56" x14ac:dyDescent="0.5">
      <c r="A10" s="5">
        <v>1873</v>
      </c>
      <c r="B10" s="17">
        <v>60160.523208556151</v>
      </c>
      <c r="C10" s="17">
        <v>4012.318192812716</v>
      </c>
      <c r="D10" s="16">
        <v>9403.9274362000015</v>
      </c>
      <c r="E10" s="14">
        <v>35408.111372549021</v>
      </c>
      <c r="L10" s="17">
        <v>274.44973656214347</v>
      </c>
      <c r="Q10" s="7">
        <v>0</v>
      </c>
      <c r="AL10" s="5"/>
      <c r="AM10" s="13"/>
      <c r="AN10" s="14">
        <v>8.0354963948973929E-2</v>
      </c>
      <c r="AO10" s="15"/>
    </row>
    <row r="11" spans="1:56" x14ac:dyDescent="0.5">
      <c r="A11" s="5">
        <v>1874</v>
      </c>
      <c r="B11" s="17">
        <v>49039.162780748666</v>
      </c>
      <c r="C11" s="17">
        <v>3214.5545168257336</v>
      </c>
      <c r="D11" s="16">
        <v>9840.8080501640015</v>
      </c>
      <c r="E11" s="14">
        <v>27789.208039215689</v>
      </c>
      <c r="L11" s="17">
        <v>298.58861527375228</v>
      </c>
      <c r="Q11" s="7">
        <v>0</v>
      </c>
      <c r="AL11" s="5"/>
      <c r="AM11" s="13"/>
      <c r="AN11" s="14">
        <v>8.6048780487804871E-2</v>
      </c>
      <c r="AO11" s="15"/>
    </row>
    <row r="12" spans="1:56" x14ac:dyDescent="0.5">
      <c r="A12" s="5">
        <v>1875</v>
      </c>
      <c r="B12" s="17">
        <v>53776.841373315947</v>
      </c>
      <c r="C12" s="17">
        <v>3606.3006471988288</v>
      </c>
      <c r="D12" s="16">
        <v>11829.139227604999</v>
      </c>
      <c r="E12" s="14">
        <v>29774.76568627451</v>
      </c>
      <c r="L12" s="17">
        <v>194.86864194432312</v>
      </c>
      <c r="Q12" s="7">
        <v>0</v>
      </c>
      <c r="AL12" s="4">
        <v>23.866145154280744</v>
      </c>
      <c r="AM12" s="5"/>
      <c r="AN12" s="14">
        <v>7.1643376187814425E-2</v>
      </c>
      <c r="AO12" s="19"/>
    </row>
    <row r="13" spans="1:56" x14ac:dyDescent="0.5">
      <c r="A13" s="5">
        <v>1876</v>
      </c>
      <c r="B13" s="17">
        <v>47022.851111111107</v>
      </c>
      <c r="C13" s="17">
        <v>4785.4529458621946</v>
      </c>
      <c r="D13" s="16">
        <v>10796.541360362</v>
      </c>
      <c r="E13" s="14">
        <v>23351.584901960785</v>
      </c>
      <c r="Q13" s="7">
        <v>0</v>
      </c>
      <c r="AL13" s="4">
        <v>24.34911111111111</v>
      </c>
      <c r="AM13" s="5"/>
      <c r="AN13" s="14">
        <v>6.5222342733188707E-2</v>
      </c>
      <c r="AO13" s="19"/>
    </row>
    <row r="14" spans="1:56" x14ac:dyDescent="0.5">
      <c r="A14" s="5">
        <v>1877</v>
      </c>
      <c r="B14" s="17">
        <v>43042.38194988254</v>
      </c>
      <c r="C14" s="17">
        <v>2153.2819106213874</v>
      </c>
      <c r="D14" s="16">
        <v>11910.139946592</v>
      </c>
      <c r="E14" s="14">
        <v>24985.470192307694</v>
      </c>
      <c r="Q14" s="7">
        <v>0</v>
      </c>
      <c r="AL14" s="4">
        <v>23.755090054815977</v>
      </c>
      <c r="AM14" s="5"/>
      <c r="AN14" s="14">
        <v>7.2197969543147208E-2</v>
      </c>
      <c r="AO14" s="19"/>
    </row>
    <row r="15" spans="1:56" x14ac:dyDescent="0.5">
      <c r="A15" s="5">
        <v>1878</v>
      </c>
      <c r="B15" s="17">
        <v>38316.770526315791</v>
      </c>
      <c r="C15" s="17">
        <v>2249.8826980151571</v>
      </c>
      <c r="D15" s="16">
        <v>7625.1130293600008</v>
      </c>
      <c r="E15" s="14">
        <v>27512.556923076922</v>
      </c>
      <c r="Q15" s="7">
        <v>0</v>
      </c>
      <c r="AL15" s="4"/>
      <c r="AM15" s="5"/>
      <c r="AN15" s="14">
        <v>6.0748166259168707E-2</v>
      </c>
      <c r="AO15" s="19"/>
    </row>
    <row r="16" spans="1:56" x14ac:dyDescent="0.5">
      <c r="A16" s="5">
        <v>1879</v>
      </c>
      <c r="B16" s="17">
        <v>49320.487655502395</v>
      </c>
      <c r="C16" s="17">
        <v>5041.0563139931737</v>
      </c>
      <c r="D16" s="16">
        <v>7482.0492112799993</v>
      </c>
      <c r="E16" s="14">
        <v>34171.667115384611</v>
      </c>
      <c r="Q16" s="7">
        <v>0</v>
      </c>
      <c r="AL16" s="4">
        <v>49.281722488038277</v>
      </c>
      <c r="AM16" s="5"/>
      <c r="AN16" s="14">
        <v>6.8422330097087383E-2</v>
      </c>
      <c r="AO16" s="19"/>
    </row>
    <row r="17" spans="1:41" x14ac:dyDescent="0.5">
      <c r="A17" s="5">
        <v>1880</v>
      </c>
      <c r="B17" s="17">
        <v>46925.235406698572</v>
      </c>
      <c r="C17" s="17">
        <v>12122.540209790212</v>
      </c>
      <c r="D17" s="16">
        <v>10208.59054965</v>
      </c>
      <c r="E17" s="14">
        <v>49018.527058823536</v>
      </c>
      <c r="Q17" s="7">
        <v>0</v>
      </c>
      <c r="AL17" s="4"/>
      <c r="AM17" s="5"/>
      <c r="AN17" s="14">
        <v>5.812015503875969E-2</v>
      </c>
      <c r="AO17" s="19"/>
    </row>
    <row r="18" spans="1:41" x14ac:dyDescent="0.5">
      <c r="A18" s="5">
        <v>1881</v>
      </c>
      <c r="B18" s="17">
        <v>48515.331102900003</v>
      </c>
      <c r="C18" s="17">
        <v>12081.204841713221</v>
      </c>
      <c r="D18" s="16">
        <v>10291.644747345003</v>
      </c>
      <c r="E18" s="14">
        <v>53020.946730769232</v>
      </c>
      <c r="Q18" s="7">
        <v>0</v>
      </c>
      <c r="AL18" s="4">
        <v>62.174928229665078</v>
      </c>
      <c r="AM18" s="5"/>
      <c r="AN18" s="14">
        <v>5.6613526570048305E-2</v>
      </c>
      <c r="AO18" s="19"/>
    </row>
    <row r="19" spans="1:41" x14ac:dyDescent="0.5">
      <c r="A19" s="5">
        <v>1882</v>
      </c>
      <c r="B19" s="17">
        <v>47758.39206195547</v>
      </c>
      <c r="C19" s="17">
        <v>8740.9266666666663</v>
      </c>
      <c r="D19" s="16">
        <v>10620.399118965997</v>
      </c>
      <c r="E19" s="14">
        <v>62872.14377358491</v>
      </c>
      <c r="Q19" s="7">
        <v>0</v>
      </c>
      <c r="AL19" s="4">
        <v>89.066021297192634</v>
      </c>
      <c r="AM19" s="5"/>
      <c r="AN19" s="14">
        <v>5.2123721383341454E-2</v>
      </c>
      <c r="AO19" s="19"/>
    </row>
    <row r="20" spans="1:41" x14ac:dyDescent="0.5">
      <c r="A20" s="5">
        <v>1883</v>
      </c>
      <c r="B20" s="17">
        <v>45709.430807885576</v>
      </c>
      <c r="C20" s="17">
        <v>15449.367924528302</v>
      </c>
      <c r="D20" s="16">
        <v>11625.852570149998</v>
      </c>
      <c r="E20" s="14">
        <v>58334.662830188681</v>
      </c>
      <c r="Q20" s="7">
        <v>0</v>
      </c>
      <c r="AL20" s="4"/>
      <c r="AM20" s="5"/>
      <c r="AN20" s="14">
        <v>4.9946653734238601E-2</v>
      </c>
      <c r="AO20" s="19"/>
    </row>
    <row r="21" spans="1:41" x14ac:dyDescent="0.5">
      <c r="A21" s="5">
        <v>1884</v>
      </c>
      <c r="B21" s="17">
        <v>45930.879620669635</v>
      </c>
      <c r="C21" s="17">
        <v>15494.658522727272</v>
      </c>
      <c r="D21" s="16">
        <v>11208.913782682001</v>
      </c>
      <c r="E21" s="14">
        <v>52035.881346153845</v>
      </c>
      <c r="Q21" s="7">
        <v>0</v>
      </c>
      <c r="AL21" s="4">
        <v>562.51848267853688</v>
      </c>
      <c r="AM21" s="5"/>
      <c r="AN21" s="14">
        <v>7.7669902912621366E-2</v>
      </c>
      <c r="AO21" s="19"/>
    </row>
    <row r="22" spans="1:41" x14ac:dyDescent="0.5">
      <c r="A22" s="5">
        <v>1885</v>
      </c>
      <c r="B22" s="17">
        <v>49393.419031075086</v>
      </c>
      <c r="C22" s="17">
        <v>11122.801506591339</v>
      </c>
      <c r="D22" s="16">
        <v>14118.104128480001</v>
      </c>
      <c r="E22" s="14">
        <v>59205.16905660378</v>
      </c>
      <c r="Q22" s="7">
        <v>0</v>
      </c>
      <c r="AL22" s="4">
        <v>2626.663385446825</v>
      </c>
      <c r="AM22" s="5"/>
      <c r="AN22" s="14">
        <v>7.285089849441477E-2</v>
      </c>
      <c r="AO22" s="19"/>
    </row>
    <row r="23" spans="1:41" x14ac:dyDescent="0.5">
      <c r="A23" s="5">
        <v>1886</v>
      </c>
      <c r="B23" s="17">
        <v>51714.092639347451</v>
      </c>
      <c r="C23" s="17">
        <v>16713.137121212119</v>
      </c>
      <c r="D23" s="16">
        <v>17949.699724122001</v>
      </c>
      <c r="E23" s="14">
        <v>63172.953207547172</v>
      </c>
      <c r="Q23" s="7">
        <v>0</v>
      </c>
      <c r="AL23" s="4">
        <v>4314.5814721305105</v>
      </c>
      <c r="AM23" s="5"/>
      <c r="AN23" s="14">
        <v>0.10695187165775401</v>
      </c>
      <c r="AO23" s="19"/>
    </row>
    <row r="24" spans="1:41" x14ac:dyDescent="0.5">
      <c r="A24" s="5">
        <v>1887</v>
      </c>
      <c r="B24" s="17">
        <v>45069.021018125721</v>
      </c>
      <c r="C24" s="17">
        <v>20772.826168224303</v>
      </c>
      <c r="D24" s="16">
        <v>12097.208359920001</v>
      </c>
      <c r="E24" s="14">
        <v>54194.304615384615</v>
      </c>
      <c r="L24" s="17">
        <v>976.21608592529742</v>
      </c>
      <c r="Q24" s="7">
        <v>0</v>
      </c>
      <c r="AL24" s="4">
        <v>5384.4232549170838</v>
      </c>
      <c r="AM24" s="5"/>
      <c r="AN24" s="14">
        <v>8.2484230955846671E-2</v>
      </c>
      <c r="AO24" s="19"/>
    </row>
    <row r="25" spans="1:41" x14ac:dyDescent="0.5">
      <c r="A25" s="5">
        <v>1888</v>
      </c>
      <c r="B25" s="17">
        <v>46738.797031611408</v>
      </c>
      <c r="C25" s="17">
        <v>11007.294007490636</v>
      </c>
      <c r="D25" s="16">
        <v>13840.207899525001</v>
      </c>
      <c r="E25" s="14">
        <v>57275.41905660378</v>
      </c>
      <c r="L25" s="17">
        <v>853.4209156626506</v>
      </c>
      <c r="Q25" s="7">
        <v>0</v>
      </c>
      <c r="AL25" s="4">
        <v>8577.2181958365454</v>
      </c>
      <c r="AM25" s="5"/>
      <c r="AN25" s="14">
        <v>8.7676570871894788E-2</v>
      </c>
      <c r="AO25" s="19"/>
    </row>
    <row r="26" spans="1:41" x14ac:dyDescent="0.5">
      <c r="A26" s="5">
        <v>1889</v>
      </c>
      <c r="B26" s="17">
        <v>48603.730880929332</v>
      </c>
      <c r="C26" s="17">
        <v>9978.1283834586466</v>
      </c>
      <c r="D26" s="16">
        <v>13176.835859088</v>
      </c>
      <c r="E26" s="14">
        <v>52303.92555555555</v>
      </c>
      <c r="L26" s="17">
        <v>848.23548774348444</v>
      </c>
      <c r="Q26" s="7">
        <v>0</v>
      </c>
      <c r="AL26" s="4">
        <v>11151.665246853823</v>
      </c>
      <c r="AM26" s="5"/>
      <c r="AN26" s="14">
        <v>0.10710808179162609</v>
      </c>
      <c r="AO26" s="19"/>
    </row>
    <row r="27" spans="1:41" x14ac:dyDescent="0.5">
      <c r="A27" s="5">
        <v>1890</v>
      </c>
      <c r="B27" s="17">
        <v>52010.222480170254</v>
      </c>
      <c r="C27" s="17">
        <v>7424.2739292364986</v>
      </c>
      <c r="D27" s="16">
        <v>11541.468487330003</v>
      </c>
      <c r="E27" s="14">
        <v>57400.885555555556</v>
      </c>
      <c r="L27" s="17">
        <v>1478.0103699117783</v>
      </c>
      <c r="Q27" s="7">
        <v>0</v>
      </c>
      <c r="AH27" s="14">
        <v>65.648939873645872</v>
      </c>
      <c r="AL27" s="4">
        <v>11454.652157090348</v>
      </c>
      <c r="AM27" s="5"/>
      <c r="AN27" s="14">
        <v>9.4978123480797275E-2</v>
      </c>
      <c r="AO27" s="19"/>
    </row>
    <row r="28" spans="1:41" x14ac:dyDescent="0.5">
      <c r="A28" s="5">
        <v>1891</v>
      </c>
      <c r="B28" s="17">
        <v>47517.489847224904</v>
      </c>
      <c r="C28" s="17">
        <v>7524.3234200743491</v>
      </c>
      <c r="D28" s="16">
        <v>11189.181792218544</v>
      </c>
      <c r="E28" s="14">
        <v>56408.035636363638</v>
      </c>
      <c r="L28" s="17">
        <v>2413.9570320809084</v>
      </c>
      <c r="Q28" s="7">
        <v>0</v>
      </c>
      <c r="AH28" s="14">
        <v>400.81489553228784</v>
      </c>
      <c r="AL28" s="4">
        <v>11903.799845291047</v>
      </c>
      <c r="AM28" s="5"/>
      <c r="AN28" s="14">
        <v>9.8118619348565875E-2</v>
      </c>
      <c r="AO28" s="19"/>
    </row>
    <row r="29" spans="1:41" x14ac:dyDescent="0.5">
      <c r="A29" s="5">
        <v>1892</v>
      </c>
      <c r="B29" s="17">
        <v>41406.042070569987</v>
      </c>
      <c r="C29" s="17">
        <v>11071.350735294116</v>
      </c>
      <c r="D29" s="16">
        <v>11337.031354838709</v>
      </c>
      <c r="E29" s="14">
        <v>23806.293666666665</v>
      </c>
      <c r="L29" s="17">
        <v>1270.587049243893</v>
      </c>
      <c r="Q29" s="7">
        <v>0</v>
      </c>
      <c r="AH29" s="14">
        <v>90.14112359180244</v>
      </c>
      <c r="AL29" s="4">
        <v>16772.913726250481</v>
      </c>
      <c r="AM29" s="5"/>
      <c r="AN29" s="14">
        <v>9.08625730994152E-2</v>
      </c>
      <c r="AO29" s="19"/>
    </row>
    <row r="30" spans="1:41" x14ac:dyDescent="0.5">
      <c r="A30" s="5">
        <v>1893</v>
      </c>
      <c r="B30" s="17">
        <v>36574.78340120225</v>
      </c>
      <c r="C30" s="17">
        <v>10325.82119089317</v>
      </c>
      <c r="D30" s="16">
        <v>9767.4928982142865</v>
      </c>
      <c r="E30" s="14">
        <v>15303.028870967741</v>
      </c>
      <c r="L30" s="17">
        <v>1628.249849710086</v>
      </c>
      <c r="Q30" s="7">
        <v>0</v>
      </c>
      <c r="AH30" s="14">
        <v>95.187872970228298</v>
      </c>
      <c r="AL30" s="4">
        <v>9892.986620127982</v>
      </c>
      <c r="AM30" s="5"/>
      <c r="AN30" s="14">
        <v>9.2237354085603102E-2</v>
      </c>
      <c r="AO30" s="19"/>
    </row>
    <row r="31" spans="1:41" x14ac:dyDescent="0.5">
      <c r="A31" s="5">
        <v>1894</v>
      </c>
      <c r="B31" s="17">
        <v>45147.158874878754</v>
      </c>
      <c r="C31" s="17">
        <v>8427.1843373493975</v>
      </c>
      <c r="D31" s="16">
        <v>8211.1329274611398</v>
      </c>
      <c r="E31" s="14">
        <v>13530.121290322579</v>
      </c>
      <c r="L31" s="17">
        <v>1937.4367579731513</v>
      </c>
      <c r="Q31" s="7">
        <v>0</v>
      </c>
      <c r="AH31" s="14">
        <v>51.415046728779444</v>
      </c>
      <c r="AL31" s="4">
        <v>10943.719107662464</v>
      </c>
      <c r="AM31" s="5"/>
      <c r="AN31" s="14">
        <v>9.223414634146343E-2</v>
      </c>
      <c r="AO31" s="4">
        <v>289.97400581959261</v>
      </c>
    </row>
    <row r="32" spans="1:41" x14ac:dyDescent="0.5">
      <c r="A32" s="5">
        <v>1895</v>
      </c>
      <c r="B32" s="17">
        <v>43230.451010886471</v>
      </c>
      <c r="C32" s="17">
        <v>8912.2962025316447</v>
      </c>
      <c r="D32" s="16">
        <v>9686.5207616707612</v>
      </c>
      <c r="E32" s="14">
        <v>20375.779166666667</v>
      </c>
      <c r="L32" s="17">
        <v>1839.4783809005364</v>
      </c>
      <c r="Q32" s="7">
        <v>0</v>
      </c>
      <c r="AH32" s="14">
        <v>64.433600227412711</v>
      </c>
      <c r="AL32" s="4"/>
      <c r="AM32" s="5"/>
      <c r="AN32" s="14">
        <v>9.9164222873900296E-2</v>
      </c>
      <c r="AO32" s="4"/>
    </row>
    <row r="33" spans="1:56" x14ac:dyDescent="0.5">
      <c r="A33" s="5">
        <v>1896</v>
      </c>
      <c r="B33" s="17">
        <v>47060.683760683765</v>
      </c>
      <c r="C33" s="17">
        <v>9106.1643109540637</v>
      </c>
      <c r="D33" s="16">
        <v>9139.8459593370935</v>
      </c>
      <c r="E33" s="14">
        <v>22930.044920634922</v>
      </c>
      <c r="L33" s="17">
        <v>1998.5731489394761</v>
      </c>
      <c r="Q33" s="7">
        <v>0</v>
      </c>
      <c r="AH33" s="14">
        <v>121.14258405927562</v>
      </c>
      <c r="AL33" s="4">
        <v>19536.468531468534</v>
      </c>
      <c r="AM33" s="5"/>
      <c r="AN33" s="14">
        <v>0.10429615197272284</v>
      </c>
      <c r="AO33" s="4">
        <v>522.50582750582748</v>
      </c>
    </row>
    <row r="34" spans="1:56" x14ac:dyDescent="0.5">
      <c r="A34" s="5">
        <v>1897</v>
      </c>
      <c r="B34" s="17">
        <v>45068.14886605931</v>
      </c>
      <c r="C34" s="17">
        <v>11770.122965641953</v>
      </c>
      <c r="D34" s="16">
        <v>7611.1569581749036</v>
      </c>
      <c r="E34" s="14">
        <v>19006.794328358206</v>
      </c>
      <c r="L34" s="17">
        <v>2168.610335736993</v>
      </c>
      <c r="Q34" s="7">
        <v>0</v>
      </c>
      <c r="AH34" s="14">
        <v>96.341415685297065</v>
      </c>
      <c r="AL34" s="4">
        <v>26148.658267106031</v>
      </c>
      <c r="AM34" s="5"/>
      <c r="AN34" s="14">
        <v>8.616245136186769E-2</v>
      </c>
      <c r="AO34" s="4">
        <v>406.93506493506493</v>
      </c>
    </row>
    <row r="35" spans="1:56" x14ac:dyDescent="0.5">
      <c r="A35" s="5">
        <v>1898</v>
      </c>
      <c r="B35" s="17">
        <v>41995.414502788997</v>
      </c>
      <c r="C35" s="17">
        <v>11997.132399299475</v>
      </c>
      <c r="D35" s="16">
        <v>7830.1130697805293</v>
      </c>
      <c r="E35" s="14">
        <v>17251.813950617285</v>
      </c>
      <c r="L35" s="17">
        <v>1745.1411755654719</v>
      </c>
      <c r="Q35" s="7">
        <v>0</v>
      </c>
      <c r="AH35" s="14">
        <v>64.886777722618291</v>
      </c>
      <c r="AL35" s="4">
        <v>22233.041738795921</v>
      </c>
      <c r="AM35" s="5"/>
      <c r="AN35" s="14">
        <v>7.2918080465341734E-2</v>
      </c>
      <c r="AO35" s="4">
        <v>498.40892479322952</v>
      </c>
    </row>
    <row r="36" spans="1:56" x14ac:dyDescent="0.5">
      <c r="A36" s="5">
        <v>1899</v>
      </c>
      <c r="B36" s="17">
        <v>40614.019126738793</v>
      </c>
      <c r="C36" s="17">
        <v>12404.453500897665</v>
      </c>
      <c r="D36" s="16">
        <v>8274.3729738154616</v>
      </c>
      <c r="E36" s="14">
        <v>15935.545538461538</v>
      </c>
      <c r="L36" s="17">
        <v>2520.6453108698165</v>
      </c>
      <c r="Q36" s="7">
        <v>0</v>
      </c>
      <c r="AH36" s="14">
        <v>91.953833572624774</v>
      </c>
      <c r="AL36" s="4">
        <v>27291.401081916538</v>
      </c>
      <c r="AM36" s="5"/>
      <c r="AN36" s="14">
        <v>9.3501945525291827E-2</v>
      </c>
      <c r="AO36" s="4">
        <v>580.10355486862443</v>
      </c>
      <c r="BB36" s="7">
        <v>91923.857524942548</v>
      </c>
      <c r="BD36" s="20">
        <v>91923.857524942548</v>
      </c>
    </row>
    <row r="37" spans="1:56" x14ac:dyDescent="0.5">
      <c r="A37" s="5">
        <v>1900</v>
      </c>
      <c r="B37" s="17">
        <v>44160.819767441855</v>
      </c>
      <c r="C37" s="17">
        <v>10827.083121597096</v>
      </c>
      <c r="D37" s="20">
        <v>8182.3118354430371</v>
      </c>
      <c r="E37" s="14">
        <v>12290.205074626865</v>
      </c>
      <c r="F37" s="20">
        <v>219.93221563564643</v>
      </c>
      <c r="G37" s="20"/>
      <c r="H37" s="20">
        <v>1411.3250574184515</v>
      </c>
      <c r="I37" s="20">
        <v>0</v>
      </c>
      <c r="J37" s="20">
        <v>0</v>
      </c>
      <c r="K37" s="20">
        <v>1636.0596222557588</v>
      </c>
      <c r="L37" s="17">
        <v>1871.586760203093</v>
      </c>
      <c r="N37" s="20">
        <v>73.906336242592815</v>
      </c>
      <c r="P37" s="20">
        <v>199.78470189772926</v>
      </c>
      <c r="Q37" s="20">
        <v>0</v>
      </c>
      <c r="R37" s="16">
        <v>427.83896701468171</v>
      </c>
      <c r="S37" s="16">
        <v>353.99633400760968</v>
      </c>
      <c r="V37" s="20">
        <v>1375.9792015529272</v>
      </c>
      <c r="X37" s="20">
        <v>117.70632154224633</v>
      </c>
      <c r="AA37" s="20">
        <v>10.200305052549677</v>
      </c>
      <c r="AE37" s="20">
        <v>1427.7342649810232</v>
      </c>
      <c r="AF37" s="20">
        <v>0.4614359701121602</v>
      </c>
      <c r="AH37" s="14">
        <v>53.351350571930595</v>
      </c>
      <c r="AL37" s="4">
        <v>9773.8372093023245</v>
      </c>
      <c r="AM37" s="21">
        <v>15.086806926619854</v>
      </c>
      <c r="AN37" s="22">
        <v>5.8635624675716622</v>
      </c>
      <c r="AO37" s="4">
        <v>173.44961240310076</v>
      </c>
      <c r="AQ37" s="20">
        <v>22.526473309953143</v>
      </c>
      <c r="BB37" s="7">
        <v>82438.410544422601</v>
      </c>
      <c r="BD37" s="20">
        <v>82438.410544422601</v>
      </c>
    </row>
    <row r="38" spans="1:56" x14ac:dyDescent="0.5">
      <c r="A38" s="5">
        <v>1901</v>
      </c>
      <c r="B38" s="17">
        <v>44264.606678314893</v>
      </c>
      <c r="C38" s="17">
        <v>7445.8469387755104</v>
      </c>
      <c r="D38" s="20">
        <v>7431.2110780319654</v>
      </c>
      <c r="E38" s="14">
        <v>7146.4411111111103</v>
      </c>
      <c r="F38" s="20">
        <v>206.32225980377868</v>
      </c>
      <c r="G38" s="20"/>
      <c r="H38" s="20">
        <v>1439.1061836053223</v>
      </c>
      <c r="I38" s="20">
        <v>0</v>
      </c>
      <c r="J38" s="20">
        <v>0</v>
      </c>
      <c r="K38" s="20">
        <v>1668.2645197570264</v>
      </c>
      <c r="L38" s="17">
        <v>1044.1464598419693</v>
      </c>
      <c r="N38" s="20">
        <v>75.361140181892537</v>
      </c>
      <c r="P38" s="20">
        <v>116.24385131903965</v>
      </c>
      <c r="Q38" s="20">
        <v>0</v>
      </c>
      <c r="R38" s="16">
        <v>438.8891223031593</v>
      </c>
      <c r="S38" s="16">
        <v>307.88336189126892</v>
      </c>
      <c r="V38" s="20">
        <v>2231.5188061744198</v>
      </c>
      <c r="X38" s="20">
        <v>30.571973438662337</v>
      </c>
      <c r="AA38" s="20">
        <v>7.6439070251233039</v>
      </c>
      <c r="AB38" s="9">
        <f>252/'[1]T68 Nominal exchange rate'!Y69</f>
        <v>615.94320486815445</v>
      </c>
      <c r="AC38" s="7">
        <v>0</v>
      </c>
      <c r="AE38" s="20">
        <v>1161.4564628390178</v>
      </c>
      <c r="AF38" s="20">
        <v>0.14899770649669902</v>
      </c>
      <c r="AH38" s="14">
        <v>75.248063181182417</v>
      </c>
      <c r="AL38" s="4">
        <v>8406.1347311201716</v>
      </c>
      <c r="AM38" s="21">
        <v>15.719628623112538</v>
      </c>
      <c r="AN38" s="22">
        <v>5.4319757604934731</v>
      </c>
      <c r="AO38" s="4">
        <v>165.4047757716948</v>
      </c>
      <c r="AQ38" s="20">
        <v>25.189716954649207</v>
      </c>
      <c r="BB38" s="7">
        <v>89729.758035911756</v>
      </c>
      <c r="BD38" s="20">
        <v>89729.758035911756</v>
      </c>
    </row>
    <row r="39" spans="1:56" x14ac:dyDescent="0.5">
      <c r="A39" s="5">
        <v>1902</v>
      </c>
      <c r="B39" s="17">
        <v>45163.777346026807</v>
      </c>
      <c r="C39" s="17">
        <v>7762.1707456978957</v>
      </c>
      <c r="D39" s="20">
        <v>8806.3721950366998</v>
      </c>
      <c r="E39" s="14">
        <v>6408.590714285715</v>
      </c>
      <c r="F39" s="20">
        <v>213.97075025905974</v>
      </c>
      <c r="G39" s="20"/>
      <c r="H39" s="20">
        <v>1226.7062518612202</v>
      </c>
      <c r="I39" s="20">
        <v>0</v>
      </c>
      <c r="J39" s="20">
        <v>0</v>
      </c>
      <c r="K39" s="20">
        <v>2118.3903681552274</v>
      </c>
      <c r="L39" s="17">
        <v>1852.2274678945425</v>
      </c>
      <c r="N39" s="20">
        <v>77.173261544417741</v>
      </c>
      <c r="P39" s="20">
        <v>118.14623877410729</v>
      </c>
      <c r="Q39" s="20">
        <v>0</v>
      </c>
      <c r="R39" s="16">
        <v>354.71103290125575</v>
      </c>
      <c r="S39" s="16">
        <v>260.92910493680694</v>
      </c>
      <c r="V39" s="20">
        <v>2294.630181369042</v>
      </c>
      <c r="X39" s="20">
        <v>36.647931964607181</v>
      </c>
      <c r="AA39" s="20">
        <v>7.8018609923291287</v>
      </c>
      <c r="AB39" s="9">
        <f>260/'[1]T68 Nominal exchange rate'!Y70</f>
        <v>635.49695740365144</v>
      </c>
      <c r="AC39" s="7">
        <v>0</v>
      </c>
      <c r="AE39" s="20">
        <v>997.8443051045623</v>
      </c>
      <c r="AF39" s="20">
        <v>1.4454992880682909</v>
      </c>
      <c r="AH39" s="14">
        <v>59.469246757206037</v>
      </c>
      <c r="AL39" s="4">
        <v>15207.693802214881</v>
      </c>
      <c r="AM39" s="21">
        <v>10.60854268359004</v>
      </c>
      <c r="AN39" s="22">
        <v>4.727478733190825</v>
      </c>
      <c r="AO39" s="4">
        <v>193.8993588498154</v>
      </c>
      <c r="AQ39" s="20">
        <v>28.068625069607272</v>
      </c>
      <c r="BB39" s="7">
        <v>109064.71051466664</v>
      </c>
      <c r="BD39" s="20">
        <v>109064.71051466664</v>
      </c>
    </row>
    <row r="40" spans="1:56" x14ac:dyDescent="0.5">
      <c r="A40" s="5">
        <v>1903</v>
      </c>
      <c r="B40" s="17">
        <v>43421.107883013749</v>
      </c>
      <c r="C40" s="17">
        <v>13662.941972920697</v>
      </c>
      <c r="D40" s="20">
        <v>8833.048683031715</v>
      </c>
      <c r="E40" s="14">
        <v>11806.77942857143</v>
      </c>
      <c r="F40" s="20">
        <v>176.34796258247161</v>
      </c>
      <c r="G40" s="20"/>
      <c r="H40" s="20">
        <v>1041.3524348778906</v>
      </c>
      <c r="I40" s="20">
        <v>0</v>
      </c>
      <c r="J40" s="20">
        <v>0</v>
      </c>
      <c r="K40" s="20">
        <v>3441.1004233799454</v>
      </c>
      <c r="L40" s="17">
        <v>4236.3891525423733</v>
      </c>
      <c r="N40" s="20">
        <v>82.029616248639442</v>
      </c>
      <c r="P40" s="20">
        <v>104.28173667642706</v>
      </c>
      <c r="Q40" s="20">
        <v>0</v>
      </c>
      <c r="R40" s="16">
        <v>333.22776547276084</v>
      </c>
      <c r="S40" s="16">
        <v>219.57065832181848</v>
      </c>
      <c r="V40" s="20">
        <v>2264.8701665235849</v>
      </c>
      <c r="X40" s="20">
        <v>69.504890263844686</v>
      </c>
      <c r="AA40" s="20">
        <v>8.5643860947502866</v>
      </c>
      <c r="AB40" s="9">
        <f>298/'[1]T68 Nominal exchange rate'!Y71</f>
        <v>728.37728194726196</v>
      </c>
      <c r="AC40" s="7">
        <v>0</v>
      </c>
      <c r="AE40" s="20">
        <v>764.38730016806096</v>
      </c>
      <c r="AF40" s="20">
        <v>1.8778974949279832</v>
      </c>
      <c r="AH40" s="14">
        <v>0</v>
      </c>
      <c r="AL40" s="4">
        <v>23116.017819097422</v>
      </c>
      <c r="AM40" s="21">
        <v>18.373660150121218</v>
      </c>
      <c r="AN40" s="22">
        <v>4.7814137309800238</v>
      </c>
      <c r="AO40" s="4">
        <v>273.29072244818906</v>
      </c>
      <c r="AQ40" s="20">
        <v>32.251174170113003</v>
      </c>
      <c r="BB40" s="7">
        <v>96668.179315709946</v>
      </c>
      <c r="BD40" s="20">
        <v>96668.179315709946</v>
      </c>
    </row>
    <row r="41" spans="1:56" x14ac:dyDescent="0.5">
      <c r="A41" s="5">
        <v>1904</v>
      </c>
      <c r="B41" s="17">
        <v>40714.357295097856</v>
      </c>
      <c r="C41" s="17">
        <v>7219.6557059961315</v>
      </c>
      <c r="D41" s="20">
        <v>8479.8573803805648</v>
      </c>
      <c r="E41" s="14">
        <v>11143.317183098592</v>
      </c>
      <c r="F41" s="20">
        <v>191.92843006169534</v>
      </c>
      <c r="G41" s="20"/>
      <c r="H41" s="20">
        <v>711.88859767411566</v>
      </c>
      <c r="I41" s="20">
        <v>0</v>
      </c>
      <c r="J41" s="20">
        <v>0</v>
      </c>
      <c r="K41" s="20">
        <v>3518.9052228857176</v>
      </c>
      <c r="L41" s="17">
        <v>4164.9008970608184</v>
      </c>
      <c r="N41" s="20">
        <v>74.98152275604636</v>
      </c>
      <c r="P41" s="20">
        <v>122.11588314079746</v>
      </c>
      <c r="Q41" s="20">
        <v>0</v>
      </c>
      <c r="R41" s="16">
        <v>453.30149356638839</v>
      </c>
      <c r="S41" s="16">
        <v>301.42964916222331</v>
      </c>
      <c r="V41" s="20">
        <v>2951.1864154481691</v>
      </c>
      <c r="X41" s="20">
        <v>28.540320280766473</v>
      </c>
      <c r="AA41" s="20">
        <v>8.7408477392144448</v>
      </c>
      <c r="AB41" s="9">
        <f>210/'[1]T68 Nominal exchange rate'!Y72</f>
        <v>512.24696356275354</v>
      </c>
      <c r="AC41" s="7">
        <v>0</v>
      </c>
      <c r="AE41" s="20">
        <v>921.25438933851876</v>
      </c>
      <c r="AF41" s="20">
        <v>4.0572906634878887</v>
      </c>
      <c r="AH41" s="14">
        <v>0</v>
      </c>
      <c r="AL41" s="4">
        <v>20268.552606084093</v>
      </c>
      <c r="AM41" s="21">
        <v>22.254635264517336</v>
      </c>
      <c r="AN41" s="22">
        <v>3.9887453539347337</v>
      </c>
      <c r="AO41" s="4">
        <v>285.60356520054256</v>
      </c>
      <c r="AQ41" s="20">
        <v>31.688751454917476</v>
      </c>
      <c r="BB41" s="7">
        <v>98545.93700493536</v>
      </c>
      <c r="BD41" s="20">
        <v>98545.93700493536</v>
      </c>
    </row>
    <row r="42" spans="1:56" x14ac:dyDescent="0.5">
      <c r="A42" s="5">
        <v>1905</v>
      </c>
      <c r="B42" s="17">
        <v>47958.010846407124</v>
      </c>
      <c r="C42" s="17">
        <v>6690.6618217054265</v>
      </c>
      <c r="D42" s="20">
        <v>10627.716252868766</v>
      </c>
      <c r="E42" s="14">
        <v>11568.858235294119</v>
      </c>
      <c r="F42" s="20">
        <v>236.24411123093429</v>
      </c>
      <c r="G42" s="20"/>
      <c r="H42" s="20">
        <v>488.02185496221961</v>
      </c>
      <c r="I42" s="20">
        <v>0</v>
      </c>
      <c r="J42" s="20">
        <v>0</v>
      </c>
      <c r="K42" s="20">
        <v>3312.9821807409417</v>
      </c>
      <c r="L42" s="17">
        <v>2567.8700368003101</v>
      </c>
      <c r="N42" s="20">
        <v>77.54331049852189</v>
      </c>
      <c r="P42" s="20">
        <v>83.726879983956167</v>
      </c>
      <c r="Q42" s="20">
        <v>0</v>
      </c>
      <c r="R42" s="16">
        <v>381.68602220358963</v>
      </c>
      <c r="S42" s="16">
        <v>281.49881695791589</v>
      </c>
      <c r="V42" s="20">
        <v>2785.2806806384292</v>
      </c>
      <c r="X42" s="20">
        <v>62.13772016338168</v>
      </c>
      <c r="AA42" s="20">
        <v>9.6368985288634601</v>
      </c>
      <c r="AB42" s="9">
        <f>216/'[1]T68 Nominal exchange rate'!Y73</f>
        <v>525.81818181818255</v>
      </c>
      <c r="AC42" s="7">
        <v>0</v>
      </c>
      <c r="AE42" s="20">
        <v>892.27021021773521</v>
      </c>
      <c r="AF42" s="20">
        <v>0.64552467397191626</v>
      </c>
      <c r="AH42" s="14">
        <v>109.31877122982074</v>
      </c>
      <c r="AL42" s="4">
        <v>16902.963393375943</v>
      </c>
      <c r="AM42" s="21">
        <v>22.505484568728129</v>
      </c>
      <c r="AN42" s="22">
        <v>20.970944673780526</v>
      </c>
      <c r="AO42" s="4">
        <v>195.81638582219637</v>
      </c>
      <c r="AQ42" s="20">
        <v>35.055516737661044</v>
      </c>
      <c r="BB42" s="7">
        <v>82706.722425322005</v>
      </c>
      <c r="BD42" s="20">
        <v>82706.722425322005</v>
      </c>
    </row>
    <row r="43" spans="1:56" x14ac:dyDescent="0.5">
      <c r="A43" s="5">
        <v>1906</v>
      </c>
      <c r="B43" s="17">
        <v>37070.893547140651</v>
      </c>
      <c r="C43" s="17">
        <v>6519.6135135135137</v>
      </c>
      <c r="D43" s="20">
        <v>11176.319423832387</v>
      </c>
      <c r="E43" s="14">
        <v>10932.152711864406</v>
      </c>
      <c r="F43" s="20">
        <v>169.6405393489382</v>
      </c>
      <c r="G43" s="20"/>
      <c r="H43" s="20">
        <v>213.84958967389346</v>
      </c>
      <c r="I43" s="20">
        <v>0</v>
      </c>
      <c r="J43" s="20">
        <v>0</v>
      </c>
      <c r="K43" s="20">
        <v>1255.0906312671684</v>
      </c>
      <c r="L43" s="17">
        <v>3419.0030334061084</v>
      </c>
      <c r="N43" s="20">
        <v>69.142293685785347</v>
      </c>
      <c r="P43" s="20">
        <v>115.53895055605292</v>
      </c>
      <c r="Q43" s="20">
        <v>0</v>
      </c>
      <c r="R43" s="16">
        <v>310.27983633683181</v>
      </c>
      <c r="S43" s="16">
        <v>133.74147341096889</v>
      </c>
      <c r="V43" s="20">
        <v>2421.4185348957849</v>
      </c>
      <c r="X43" s="20">
        <v>55.437220486107343</v>
      </c>
      <c r="AA43" s="20">
        <v>7.5620201593282648</v>
      </c>
      <c r="AB43" s="9">
        <f>226/'[1]T68 Nominal exchange rate'!Y74</f>
        <v>550.16161616161696</v>
      </c>
      <c r="AC43" s="7">
        <v>0</v>
      </c>
      <c r="AE43" s="20">
        <v>748.48070595371451</v>
      </c>
      <c r="AF43" s="20">
        <v>0.86338311394451983</v>
      </c>
      <c r="AH43" s="14">
        <v>121.67815746270041</v>
      </c>
      <c r="AL43" s="4">
        <v>14742.851622874805</v>
      </c>
      <c r="AM43" s="21">
        <v>17.903420447795309</v>
      </c>
      <c r="AN43" s="22">
        <v>11.449436017010813</v>
      </c>
      <c r="AO43" s="4">
        <v>200.73415765069549</v>
      </c>
      <c r="AQ43" s="20">
        <v>33.294255347554568</v>
      </c>
      <c r="BB43" s="7">
        <v>94726.523136992124</v>
      </c>
      <c r="BD43" s="20">
        <v>94726.523136992124</v>
      </c>
    </row>
    <row r="44" spans="1:56" x14ac:dyDescent="0.5">
      <c r="A44" s="5">
        <v>1907</v>
      </c>
      <c r="B44" s="17">
        <v>44020.224903474911</v>
      </c>
      <c r="C44" s="17">
        <v>7450.9013539651842</v>
      </c>
      <c r="D44" s="20">
        <v>10567.65924170616</v>
      </c>
      <c r="E44" s="14">
        <v>11598.756551724138</v>
      </c>
      <c r="F44" s="20">
        <v>173.01123662284527</v>
      </c>
      <c r="G44" s="20"/>
      <c r="H44" s="20">
        <v>326.85479626228431</v>
      </c>
      <c r="I44" s="20">
        <v>0</v>
      </c>
      <c r="J44" s="20">
        <v>0</v>
      </c>
      <c r="K44" s="20">
        <v>1965.4080642383863</v>
      </c>
      <c r="L44" s="17">
        <v>3461.6170508513842</v>
      </c>
      <c r="N44" s="20">
        <v>71.312543936215548</v>
      </c>
      <c r="P44" s="20">
        <v>62.516058330662069</v>
      </c>
      <c r="Q44" s="20">
        <v>0</v>
      </c>
      <c r="R44" s="16">
        <v>451.81112102612667</v>
      </c>
      <c r="S44" s="16">
        <v>153.52174215955529</v>
      </c>
      <c r="V44" s="20">
        <v>2480.6807543901073</v>
      </c>
      <c r="X44" s="20">
        <v>31.429653685375463</v>
      </c>
      <c r="AA44" s="20">
        <v>7.005855441056247</v>
      </c>
      <c r="AB44" s="9">
        <f>196/'[1]T68 Nominal exchange rate'!Y75</f>
        <v>476.1693548387106</v>
      </c>
      <c r="AC44" s="7">
        <v>0</v>
      </c>
      <c r="AE44" s="20">
        <v>549.12631649431773</v>
      </c>
      <c r="AF44" s="20">
        <v>0.14841385536219459</v>
      </c>
      <c r="AH44" s="14">
        <v>82.931481622622627</v>
      </c>
      <c r="AL44" s="4">
        <v>16569.111969111971</v>
      </c>
      <c r="AM44" s="21">
        <v>22.999037021161897</v>
      </c>
      <c r="AN44" s="22">
        <v>11.537692844069744</v>
      </c>
      <c r="AO44" s="4">
        <v>281.66023166023166</v>
      </c>
      <c r="AQ44" s="20">
        <v>36.439869435563594</v>
      </c>
      <c r="BB44" s="7">
        <v>96397.716499622155</v>
      </c>
      <c r="BD44" s="20">
        <v>96397.716499622155</v>
      </c>
    </row>
    <row r="45" spans="1:56" x14ac:dyDescent="0.5">
      <c r="A45" s="5">
        <v>1908</v>
      </c>
      <c r="B45" s="17">
        <v>38041.536825826406</v>
      </c>
      <c r="C45" s="17">
        <v>7848.8540697674416</v>
      </c>
      <c r="D45" s="20">
        <v>8669.9208309290243</v>
      </c>
      <c r="E45" s="14">
        <v>11513.320862068966</v>
      </c>
      <c r="F45" s="20">
        <v>300.13726304810274</v>
      </c>
      <c r="G45" s="20"/>
      <c r="H45" s="20">
        <v>1044.5119619687189</v>
      </c>
      <c r="I45" s="20">
        <v>0</v>
      </c>
      <c r="J45" s="20">
        <v>0</v>
      </c>
      <c r="K45" s="20">
        <v>2244.3287571149681</v>
      </c>
      <c r="L45" s="17">
        <v>4097.7385555211877</v>
      </c>
      <c r="N45" s="20">
        <v>64.575736620721813</v>
      </c>
      <c r="P45" s="20">
        <v>76.780756250346485</v>
      </c>
      <c r="Q45" s="20">
        <v>0</v>
      </c>
      <c r="R45" s="16">
        <v>406.47963272052897</v>
      </c>
      <c r="S45" s="16">
        <v>263.44611327974457</v>
      </c>
      <c r="V45" s="20">
        <v>4768.8456511715822</v>
      </c>
      <c r="X45" s="20">
        <v>67.152746160549242</v>
      </c>
      <c r="AA45" s="20">
        <v>13.501254572189209</v>
      </c>
      <c r="AB45" s="9">
        <f>254/'[1]T68 Nominal exchange rate'!Y76</f>
        <v>623.45454545454459</v>
      </c>
      <c r="AC45" s="7">
        <v>0</v>
      </c>
      <c r="AE45" s="20">
        <v>396.76688240504001</v>
      </c>
      <c r="AF45" s="20">
        <v>8.0098456308206931E-2</v>
      </c>
      <c r="AH45" s="14">
        <v>156.79941334113349</v>
      </c>
      <c r="AL45" s="4">
        <v>19265.80320896965</v>
      </c>
      <c r="AM45" s="21">
        <v>16.958298489968239</v>
      </c>
      <c r="AN45" s="22">
        <v>13.778371956603523</v>
      </c>
      <c r="AO45" s="4">
        <v>231.00715252271408</v>
      </c>
      <c r="AQ45" s="20">
        <v>34.899570483437699</v>
      </c>
      <c r="BB45" s="7">
        <v>98268.26107393422</v>
      </c>
      <c r="BD45" s="20">
        <v>98268.26107393422</v>
      </c>
    </row>
    <row r="46" spans="1:56" x14ac:dyDescent="0.5">
      <c r="A46" s="5">
        <v>1909</v>
      </c>
      <c r="B46" s="17">
        <v>41429.252173913046</v>
      </c>
      <c r="C46" s="17">
        <v>8201.0111753371857</v>
      </c>
      <c r="D46" s="20">
        <v>8792.8355641272901</v>
      </c>
      <c r="E46" s="14">
        <v>11590.275535714287</v>
      </c>
      <c r="F46" s="20">
        <v>256.22217831739346</v>
      </c>
      <c r="G46" s="20"/>
      <c r="H46" s="20">
        <v>245.47619770933733</v>
      </c>
      <c r="I46" s="20">
        <v>0</v>
      </c>
      <c r="J46" s="20">
        <v>0</v>
      </c>
      <c r="K46" s="20">
        <v>1604.8988511423017</v>
      </c>
      <c r="L46" s="17">
        <v>4514.1471804583916</v>
      </c>
      <c r="N46" s="20">
        <v>71.780890115894167</v>
      </c>
      <c r="P46" s="20">
        <v>37.737526518958603</v>
      </c>
      <c r="Q46" s="20">
        <v>0</v>
      </c>
      <c r="R46" s="16">
        <v>442.12985139079535</v>
      </c>
      <c r="S46" s="16">
        <v>235.09235059220623</v>
      </c>
      <c r="V46" s="20">
        <v>2673.5484866389361</v>
      </c>
      <c r="X46" s="20">
        <v>41.505998827385127</v>
      </c>
      <c r="AA46" s="20">
        <v>9.3182529251892987</v>
      </c>
      <c r="AB46" s="9">
        <f>206/'[1]T68 Nominal exchange rate'!Y77</f>
        <v>501.4747474747482</v>
      </c>
      <c r="AC46" s="7">
        <v>0</v>
      </c>
      <c r="AE46" s="20">
        <v>412.03222207710598</v>
      </c>
      <c r="AF46" s="20">
        <v>1.1951085242964905</v>
      </c>
      <c r="AH46" s="14">
        <v>161.94915760483335</v>
      </c>
      <c r="AL46" s="4">
        <v>20385.893719806765</v>
      </c>
      <c r="AM46" s="21">
        <v>22.147480828627696</v>
      </c>
      <c r="AN46" s="22">
        <v>26.100270368855249</v>
      </c>
      <c r="AO46" s="23">
        <v>706</v>
      </c>
      <c r="AQ46" s="20">
        <v>40.907916345957069</v>
      </c>
      <c r="BB46" s="7">
        <v>142747.62592917797</v>
      </c>
      <c r="BD46" s="20">
        <v>142747.62592917797</v>
      </c>
    </row>
    <row r="47" spans="1:56" x14ac:dyDescent="0.5">
      <c r="A47" s="5">
        <v>1910</v>
      </c>
      <c r="B47" s="17">
        <v>47003.389683153015</v>
      </c>
      <c r="C47" s="17">
        <v>16003.374856046066</v>
      </c>
      <c r="D47" s="20">
        <v>12335.826557711953</v>
      </c>
      <c r="E47" s="14">
        <v>16806.357142857145</v>
      </c>
      <c r="F47" s="20">
        <v>132.39992115045735</v>
      </c>
      <c r="G47" s="20"/>
      <c r="H47" s="20">
        <v>333.63849676579451</v>
      </c>
      <c r="I47" s="20">
        <v>0</v>
      </c>
      <c r="J47" s="20">
        <v>0</v>
      </c>
      <c r="K47" s="20">
        <v>856.73342995502685</v>
      </c>
      <c r="L47" s="17">
        <v>6493.4047485655774</v>
      </c>
      <c r="N47" s="20">
        <v>91.062449980347864</v>
      </c>
      <c r="P47" s="20">
        <v>28.560804773456912</v>
      </c>
      <c r="Q47" s="20">
        <v>0</v>
      </c>
      <c r="R47" s="16">
        <v>313.56722099788976</v>
      </c>
      <c r="S47" s="16">
        <v>174.33258580263794</v>
      </c>
      <c r="V47" s="20">
        <v>2625.8090729330015</v>
      </c>
      <c r="X47" s="20">
        <v>71.022344168572744</v>
      </c>
      <c r="AA47" s="20">
        <v>8.9636069904271167</v>
      </c>
      <c r="AB47" s="9">
        <f>252/'[1]T68 Nominal exchange rate'!Y78</f>
        <v>612.21774193548504</v>
      </c>
      <c r="AC47" s="7">
        <v>0</v>
      </c>
      <c r="AE47" s="20">
        <v>635.01231455053846</v>
      </c>
      <c r="AF47" s="20">
        <v>1.8951685824584605E-2</v>
      </c>
      <c r="AH47" s="14">
        <v>227.14491998327364</v>
      </c>
      <c r="AL47" s="4">
        <v>44982.032457496134</v>
      </c>
      <c r="AM47" s="21">
        <v>28.728122353935913</v>
      </c>
      <c r="AN47" s="22">
        <v>37.88141608232511</v>
      </c>
      <c r="AO47" s="4">
        <v>304.09582689335394</v>
      </c>
      <c r="AQ47" s="20">
        <v>54.578791436566263</v>
      </c>
      <c r="BB47" s="7">
        <v>127522.09074149959</v>
      </c>
      <c r="BD47" s="20">
        <v>127522.09074149959</v>
      </c>
    </row>
    <row r="48" spans="1:56" x14ac:dyDescent="0.5">
      <c r="A48" s="5">
        <v>1911</v>
      </c>
      <c r="B48" s="17">
        <v>36178.614806246384</v>
      </c>
      <c r="C48" s="17">
        <v>12344.185249042146</v>
      </c>
      <c r="D48" s="20">
        <v>11857.885641235427</v>
      </c>
      <c r="E48" s="14">
        <v>19359.661607142858</v>
      </c>
      <c r="F48" s="20">
        <v>176.48420707526017</v>
      </c>
      <c r="G48" s="20"/>
      <c r="H48" s="20">
        <v>1253.2308159751431</v>
      </c>
      <c r="I48" s="20">
        <v>0</v>
      </c>
      <c r="J48" s="20">
        <v>0</v>
      </c>
      <c r="K48" s="20">
        <v>2606.8189566290903</v>
      </c>
      <c r="L48" s="17">
        <v>2776.0764277175799</v>
      </c>
      <c r="N48" s="20">
        <v>80.573939460896682</v>
      </c>
      <c r="P48" s="20">
        <v>77.574270342228445</v>
      </c>
      <c r="Q48" s="20">
        <v>0</v>
      </c>
      <c r="R48" s="16">
        <v>402.01214768259217</v>
      </c>
      <c r="S48" s="16">
        <v>110.23793264300285</v>
      </c>
      <c r="V48" s="20">
        <v>3796.3457610703117</v>
      </c>
      <c r="X48" s="20">
        <v>36.428572687617631</v>
      </c>
      <c r="AA48" s="20">
        <v>9.8578255747367578</v>
      </c>
      <c r="AB48" s="9">
        <f>258/'[1]T68 Nominal exchange rate'!Y79</f>
        <v>626.79435483871089</v>
      </c>
      <c r="AC48" s="7">
        <v>0</v>
      </c>
      <c r="AE48" s="20">
        <v>1509.5469732411902</v>
      </c>
      <c r="AF48" s="20">
        <v>0.50306530956773865</v>
      </c>
      <c r="AH48" s="14">
        <v>223.78728672334134</v>
      </c>
      <c r="AL48" s="4">
        <v>42259.880470406788</v>
      </c>
      <c r="AM48" s="21">
        <v>26.688205697056254</v>
      </c>
      <c r="AN48" s="22">
        <v>37.7390075264966</v>
      </c>
      <c r="AO48" s="4">
        <v>273.37574705995758</v>
      </c>
      <c r="AQ48" s="20">
        <v>50.665813776804804</v>
      </c>
      <c r="BB48" s="7">
        <v>138398.23070574668</v>
      </c>
      <c r="BD48" s="20">
        <v>138398.23070574668</v>
      </c>
    </row>
    <row r="49" spans="1:56" x14ac:dyDescent="0.5">
      <c r="A49" s="5">
        <v>1912</v>
      </c>
      <c r="B49" s="17">
        <v>44191.190614136729</v>
      </c>
      <c r="C49" s="17">
        <v>13526.978776290629</v>
      </c>
      <c r="D49" s="20">
        <v>12188.956172094893</v>
      </c>
      <c r="E49" s="14">
        <v>20389.041607142859</v>
      </c>
      <c r="F49" s="20">
        <v>193.1577812437273</v>
      </c>
      <c r="G49" s="20"/>
      <c r="H49" s="20">
        <v>385.96397997389545</v>
      </c>
      <c r="I49" s="20">
        <v>0</v>
      </c>
      <c r="J49" s="20">
        <v>0</v>
      </c>
      <c r="K49" s="20">
        <v>1904.6975650700081</v>
      </c>
      <c r="L49" s="17">
        <v>2481.3127703955502</v>
      </c>
      <c r="N49" s="20">
        <v>85.231915802987572</v>
      </c>
      <c r="P49" s="20">
        <v>72.19862867355431</v>
      </c>
      <c r="Q49" s="20">
        <v>0</v>
      </c>
      <c r="R49" s="16">
        <v>484.28167579260599</v>
      </c>
      <c r="S49" s="16">
        <v>151.31889301741418</v>
      </c>
      <c r="V49" s="20">
        <v>2603.8402088581843</v>
      </c>
      <c r="X49" s="20">
        <v>61.701778698511447</v>
      </c>
      <c r="AA49" s="20">
        <v>8.8027407246671689</v>
      </c>
      <c r="AB49" s="9">
        <f>304/'[1]T68 Nominal exchange rate'!Y80</f>
        <v>740.04040404040506</v>
      </c>
      <c r="AC49" s="7">
        <v>0</v>
      </c>
      <c r="AE49" s="20">
        <v>1095.5906970738654</v>
      </c>
      <c r="AF49" s="20">
        <v>2.1285899830820663</v>
      </c>
      <c r="AH49" s="14">
        <v>133.64616313153888</v>
      </c>
      <c r="AL49" s="4">
        <v>46964.465044418692</v>
      </c>
      <c r="AM49" s="21">
        <v>21.320050904900413</v>
      </c>
      <c r="AN49" s="14">
        <v>61.936739659367397</v>
      </c>
      <c r="AO49" s="4">
        <v>327.9258400926999</v>
      </c>
      <c r="AQ49" s="20">
        <v>56.105377053703933</v>
      </c>
      <c r="BB49" s="7">
        <v>120903.51773115099</v>
      </c>
      <c r="BD49" s="20">
        <v>120903.51773115099</v>
      </c>
    </row>
    <row r="50" spans="1:56" x14ac:dyDescent="0.5">
      <c r="A50" s="5">
        <v>1913</v>
      </c>
      <c r="B50" s="17">
        <v>38553.739583333336</v>
      </c>
      <c r="C50" s="17">
        <v>15074.337381404177</v>
      </c>
      <c r="D50" s="20">
        <v>11300.321509073541</v>
      </c>
      <c r="E50" s="14">
        <v>25532.018035714289</v>
      </c>
      <c r="F50" s="20">
        <v>203.48891724364239</v>
      </c>
      <c r="G50" s="20"/>
      <c r="H50" s="20">
        <v>35.529647586963918</v>
      </c>
      <c r="I50" s="20">
        <v>0</v>
      </c>
      <c r="J50" s="20">
        <v>0</v>
      </c>
      <c r="K50" s="20">
        <v>910.93242623728474</v>
      </c>
      <c r="L50" s="17">
        <v>3391.645207991507</v>
      </c>
      <c r="N50" s="20">
        <v>81.890334073320915</v>
      </c>
      <c r="P50" s="20">
        <v>19.052523300771895</v>
      </c>
      <c r="Q50" s="20">
        <v>0</v>
      </c>
      <c r="R50" s="16">
        <v>443.7141962119403</v>
      </c>
      <c r="S50" s="16">
        <v>123.83254504388665</v>
      </c>
      <c r="V50" s="20">
        <v>2771.7402378133502</v>
      </c>
      <c r="X50" s="20">
        <v>56.635498270995733</v>
      </c>
      <c r="AA50" s="20">
        <v>9.4114332271620871</v>
      </c>
      <c r="AB50" s="9">
        <f>242/'[1]T68 Nominal exchange rate'!Y81</f>
        <v>589.11111111111188</v>
      </c>
      <c r="AC50" s="7">
        <v>0</v>
      </c>
      <c r="AE50" s="20">
        <v>1182.4473168757452</v>
      </c>
      <c r="AF50" s="20">
        <v>6.3058390916588447</v>
      </c>
      <c r="AH50" s="14">
        <v>102.66530164112049</v>
      </c>
      <c r="AL50" s="4">
        <v>28703.896604938273</v>
      </c>
      <c r="AM50" s="21">
        <v>22.819478332542186</v>
      </c>
      <c r="AN50" s="14">
        <v>56.061343719571568</v>
      </c>
      <c r="AO50" s="23">
        <v>910.57367517559408</v>
      </c>
      <c r="AQ50" s="20">
        <v>56.317868864527235</v>
      </c>
      <c r="BB50" s="7">
        <v>96060.810770680735</v>
      </c>
      <c r="BD50" s="20">
        <v>96060.810770680735</v>
      </c>
    </row>
    <row r="51" spans="1:56" x14ac:dyDescent="0.5">
      <c r="A51" s="5">
        <v>1914</v>
      </c>
      <c r="B51" s="17">
        <v>26017.32051030422</v>
      </c>
      <c r="C51" s="17">
        <v>14227.242065009559</v>
      </c>
      <c r="D51" s="20">
        <v>8329.8278650891752</v>
      </c>
      <c r="E51" s="14">
        <v>14939.072407407406</v>
      </c>
      <c r="F51" s="20">
        <v>156.89725409813133</v>
      </c>
      <c r="G51" s="20"/>
      <c r="H51" s="20">
        <v>414.93735123039636</v>
      </c>
      <c r="I51" s="20">
        <v>0</v>
      </c>
      <c r="J51" s="20">
        <v>0</v>
      </c>
      <c r="K51" s="20">
        <v>775.05884677801885</v>
      </c>
      <c r="L51" s="17">
        <v>2500.9403856098106</v>
      </c>
      <c r="N51" s="20">
        <v>76.030455152509475</v>
      </c>
      <c r="P51" s="20">
        <v>35.964720769372214</v>
      </c>
      <c r="Q51" s="20">
        <v>0</v>
      </c>
      <c r="R51" s="16">
        <v>424.2642923413963</v>
      </c>
      <c r="S51" s="16">
        <v>65.697931744740657</v>
      </c>
      <c r="V51" s="20">
        <v>1751.5579536064229</v>
      </c>
      <c r="X51" s="20">
        <v>23.089351397119387</v>
      </c>
      <c r="AA51" s="20">
        <v>5.6228540001722518</v>
      </c>
      <c r="AB51" s="9">
        <f>212/'[1]T68 Nominal exchange rate'!Y82</f>
        <v>522.50505050505149</v>
      </c>
      <c r="AC51" s="7">
        <v>0</v>
      </c>
      <c r="AE51" s="20">
        <v>960.85290594031869</v>
      </c>
      <c r="AF51" s="20">
        <v>32.595926387777503</v>
      </c>
      <c r="AH51" s="14">
        <v>101.32636813255853</v>
      </c>
      <c r="AL51" s="4">
        <v>30101.668302257116</v>
      </c>
      <c r="AM51" s="21">
        <v>29.411981482389962</v>
      </c>
      <c r="AN51" s="14">
        <v>47.470414201183424</v>
      </c>
      <c r="AO51" s="23">
        <v>298.78500482698809</v>
      </c>
      <c r="AQ51" s="20">
        <v>54.527433281589268</v>
      </c>
      <c r="BB51" s="7">
        <v>115065.55662295491</v>
      </c>
      <c r="BD51" s="20">
        <v>115065.55662295491</v>
      </c>
    </row>
    <row r="52" spans="1:56" x14ac:dyDescent="0.5">
      <c r="A52" s="5">
        <v>1915</v>
      </c>
      <c r="B52" s="17">
        <v>21365.183156760639</v>
      </c>
      <c r="C52" s="17">
        <v>8699.7640264026413</v>
      </c>
      <c r="D52" s="20">
        <v>12384.42166329779</v>
      </c>
      <c r="E52" s="14">
        <v>11224.569263493753</v>
      </c>
      <c r="F52" s="20">
        <v>152.6315008604185</v>
      </c>
      <c r="G52" s="20"/>
      <c r="H52" s="20">
        <v>2411.8735919606515</v>
      </c>
      <c r="I52" s="20">
        <v>0</v>
      </c>
      <c r="J52" s="20">
        <v>0</v>
      </c>
      <c r="K52" s="20">
        <v>2496.8981382346524</v>
      </c>
      <c r="L52" s="17">
        <v>1692.3594371664244</v>
      </c>
      <c r="N52" s="20">
        <v>83.581562117915553</v>
      </c>
      <c r="P52" s="20">
        <v>71.552695119802692</v>
      </c>
      <c r="Q52" s="20">
        <v>0</v>
      </c>
      <c r="R52" s="16">
        <v>225.24432854328046</v>
      </c>
      <c r="S52" s="16">
        <v>98.787569334726442</v>
      </c>
      <c r="V52" s="20">
        <v>2592.6658405304015</v>
      </c>
      <c r="X52" s="20">
        <v>75.995321675802501</v>
      </c>
      <c r="AA52" s="20">
        <v>8.2105319077128271</v>
      </c>
      <c r="AB52" s="9">
        <f>202/'[1]T68 Nominal exchange rate'!Y83</f>
        <v>482.41869918699086</v>
      </c>
      <c r="AC52" s="7">
        <v>0</v>
      </c>
      <c r="AE52" s="20">
        <v>919.3356036565126</v>
      </c>
      <c r="AF52" s="20">
        <v>149.94302464465187</v>
      </c>
      <c r="AH52" s="14">
        <v>129.25858101886661</v>
      </c>
      <c r="AL52" s="4">
        <v>57729.39486442809</v>
      </c>
      <c r="AM52" s="21">
        <v>16.105497289296775</v>
      </c>
      <c r="AN52" s="14">
        <v>99.676498572787821</v>
      </c>
      <c r="AO52" s="23">
        <v>516.68998647953549</v>
      </c>
      <c r="AQ52" s="20">
        <v>62.404889418458019</v>
      </c>
      <c r="BB52" s="7">
        <v>101599.16201655941</v>
      </c>
      <c r="BD52" s="20">
        <v>101599.16201655941</v>
      </c>
    </row>
    <row r="53" spans="1:56" x14ac:dyDescent="0.5">
      <c r="A53" s="5">
        <v>1916</v>
      </c>
      <c r="B53" s="17">
        <v>21456.88890776287</v>
      </c>
      <c r="C53" s="17">
        <v>10403.407012195123</v>
      </c>
      <c r="D53" s="20">
        <v>10526.621325766546</v>
      </c>
      <c r="E53" s="14">
        <v>28319.732371282382</v>
      </c>
      <c r="F53" s="20">
        <v>81.345511798500084</v>
      </c>
      <c r="G53" s="20"/>
      <c r="H53" s="20">
        <v>232.79851197659872</v>
      </c>
      <c r="I53" s="20">
        <v>0</v>
      </c>
      <c r="J53" s="20">
        <v>0</v>
      </c>
      <c r="K53" s="20">
        <v>1000.0737573854942</v>
      </c>
      <c r="L53" s="17">
        <v>1311.3592195121953</v>
      </c>
      <c r="N53" s="20">
        <v>83.971575703164632</v>
      </c>
      <c r="P53" s="20">
        <v>35.727413809402449</v>
      </c>
      <c r="Q53" s="20">
        <v>0</v>
      </c>
      <c r="R53" s="16">
        <v>383.73716914678988</v>
      </c>
      <c r="S53" s="16">
        <v>125.3117046874237</v>
      </c>
      <c r="V53" s="20">
        <v>1896.789245064366</v>
      </c>
      <c r="X53" s="20">
        <v>72.870795071800273</v>
      </c>
      <c r="AA53" s="20">
        <v>8.5321501128091839</v>
      </c>
      <c r="AB53" s="9">
        <f>242/'[1]T68 Nominal exchange rate'!Y84</f>
        <v>575.48780487804947</v>
      </c>
      <c r="AC53" s="7">
        <v>0</v>
      </c>
      <c r="AE53" s="20">
        <v>1277.7382816750142</v>
      </c>
      <c r="AF53" s="20">
        <v>1020.0712644371647</v>
      </c>
      <c r="AH53" s="14">
        <v>111.85244540756106</v>
      </c>
      <c r="AL53" s="4">
        <v>31110.922371326655</v>
      </c>
      <c r="AM53" s="21">
        <v>27.648571544829462</v>
      </c>
      <c r="AN53" s="14">
        <v>154.51382268827456</v>
      </c>
      <c r="AO53" s="23">
        <v>708.20992121215625</v>
      </c>
      <c r="AQ53" s="20">
        <v>65.169537271474184</v>
      </c>
      <c r="BB53" s="7">
        <v>157327.70049520707</v>
      </c>
      <c r="BD53" s="20">
        <v>157327.70049520707</v>
      </c>
    </row>
    <row r="54" spans="1:56" x14ac:dyDescent="0.5">
      <c r="A54" s="5">
        <v>1917</v>
      </c>
      <c r="B54" s="17">
        <v>18721.487682165163</v>
      </c>
      <c r="C54" s="17">
        <v>18348.810294117644</v>
      </c>
      <c r="D54" s="20">
        <v>12981.659973792415</v>
      </c>
      <c r="E54" s="14">
        <v>41363.133916661012</v>
      </c>
      <c r="F54" s="20">
        <v>63.088985123942322</v>
      </c>
      <c r="G54" s="20"/>
      <c r="H54" s="20">
        <v>943.14752735887737</v>
      </c>
      <c r="I54" s="20">
        <v>0</v>
      </c>
      <c r="J54" s="20">
        <v>0</v>
      </c>
      <c r="K54" s="20">
        <v>2287.4874151860308</v>
      </c>
      <c r="L54" s="17">
        <v>933.39094890510933</v>
      </c>
      <c r="N54" s="20">
        <v>105.65800488457377</v>
      </c>
      <c r="P54" s="20">
        <v>82.574750235348162</v>
      </c>
      <c r="Q54" s="20">
        <v>0</v>
      </c>
      <c r="R54" s="16">
        <v>543.30430701041212</v>
      </c>
      <c r="S54" s="16">
        <v>173.15347213200212</v>
      </c>
      <c r="V54" s="20">
        <v>6049.1340358277239</v>
      </c>
      <c r="X54" s="20">
        <v>87.312685100151313</v>
      </c>
      <c r="AA54" s="20">
        <v>14.997104643203087</v>
      </c>
      <c r="AB54" s="9">
        <f>224/'[1]T68 Nominal exchange rate'!Y85</f>
        <v>530.52631578947398</v>
      </c>
      <c r="AC54" s="7">
        <v>0</v>
      </c>
      <c r="AE54" s="20">
        <v>3185.6528318242608</v>
      </c>
      <c r="AF54" s="20">
        <v>750.05419221273303</v>
      </c>
      <c r="AH54" s="14">
        <v>120.99839121989201</v>
      </c>
      <c r="AL54" s="4">
        <v>59235.07980569049</v>
      </c>
      <c r="AM54" s="21">
        <v>24.693781626794756</v>
      </c>
      <c r="AN54" s="14">
        <v>239.65697951405431</v>
      </c>
      <c r="AO54" s="23">
        <v>1129.05966152313</v>
      </c>
      <c r="AQ54" s="20">
        <v>85.112409061069926</v>
      </c>
      <c r="BB54" s="7">
        <v>161843.2993805866</v>
      </c>
      <c r="BD54" s="20">
        <v>161843.2993805866</v>
      </c>
    </row>
    <row r="55" spans="1:56" x14ac:dyDescent="0.5">
      <c r="A55" s="5">
        <v>1918</v>
      </c>
      <c r="B55" s="17">
        <v>20810.171830484331</v>
      </c>
      <c r="C55" s="17">
        <v>57470.654639175256</v>
      </c>
      <c r="D55" s="20">
        <v>19036.665607887291</v>
      </c>
      <c r="E55" s="14">
        <v>21060.348880183312</v>
      </c>
      <c r="F55" s="20">
        <v>88.470780356586886</v>
      </c>
      <c r="G55" s="20"/>
      <c r="H55" s="20">
        <v>1715.3482097045412</v>
      </c>
      <c r="I55" s="20">
        <v>0</v>
      </c>
      <c r="J55" s="20">
        <v>0</v>
      </c>
      <c r="K55" s="20">
        <v>4458.43152480358</v>
      </c>
      <c r="L55" s="17">
        <v>1323.7086156824785</v>
      </c>
      <c r="N55" s="20">
        <v>147.60161451669001</v>
      </c>
      <c r="P55" s="20">
        <v>133.75853660670745</v>
      </c>
      <c r="Q55" s="20">
        <v>0</v>
      </c>
      <c r="R55" s="16">
        <v>717.05002373658101</v>
      </c>
      <c r="S55" s="16">
        <v>248.48813992212214</v>
      </c>
      <c r="V55" s="20">
        <v>8589.097068116118</v>
      </c>
      <c r="X55" s="20">
        <v>115.85817374365209</v>
      </c>
      <c r="AA55" s="20">
        <v>20.973820404826455</v>
      </c>
      <c r="AB55" s="9">
        <f>204/'[1]T68 Nominal exchange rate'!Y86</f>
        <v>485.22267206477687</v>
      </c>
      <c r="AC55" s="7">
        <v>0</v>
      </c>
      <c r="AE55" s="20">
        <v>5481.0774355697577</v>
      </c>
      <c r="AF55" s="20">
        <v>1585.6875844719216</v>
      </c>
      <c r="AH55" s="14">
        <v>191.36449683908697</v>
      </c>
      <c r="AL55" s="4">
        <v>32300.747863247863</v>
      </c>
      <c r="AM55" s="21">
        <v>35.105567462896268</v>
      </c>
      <c r="AN55" s="14">
        <v>550.26202953787515</v>
      </c>
      <c r="AO55" s="23">
        <v>1909.67587780385</v>
      </c>
      <c r="AQ55" s="20">
        <v>123.2476503868676</v>
      </c>
      <c r="BB55" s="7">
        <v>182655.20834393016</v>
      </c>
      <c r="BD55" s="20">
        <v>182655.20834393016</v>
      </c>
    </row>
    <row r="56" spans="1:56" x14ac:dyDescent="0.5">
      <c r="A56" s="5">
        <v>1919</v>
      </c>
      <c r="B56" s="17">
        <v>49989.445888630449</v>
      </c>
      <c r="C56" s="17">
        <v>14103.426156787764</v>
      </c>
      <c r="D56" s="20">
        <v>21667.363635097674</v>
      </c>
      <c r="E56" s="14">
        <v>39172.006898465683</v>
      </c>
      <c r="F56" s="20">
        <v>21.905477882284245</v>
      </c>
      <c r="G56" s="20"/>
      <c r="H56" s="20">
        <v>1329.1636435558676</v>
      </c>
      <c r="I56" s="20">
        <v>0</v>
      </c>
      <c r="J56" s="20">
        <v>0</v>
      </c>
      <c r="K56" s="20">
        <v>2567.5979584182605</v>
      </c>
      <c r="L56" s="17">
        <v>2325.396488549618</v>
      </c>
      <c r="N56" s="20">
        <v>133.24189273795372</v>
      </c>
      <c r="P56" s="20">
        <v>101.04948133297118</v>
      </c>
      <c r="Q56" s="20">
        <v>0</v>
      </c>
      <c r="R56" s="16">
        <v>671.20753119400797</v>
      </c>
      <c r="S56" s="16">
        <v>258.39058817197895</v>
      </c>
      <c r="V56" s="20">
        <v>5542.7724887290096</v>
      </c>
      <c r="X56" s="20">
        <v>134.00926284412142</v>
      </c>
      <c r="AA56" s="20">
        <v>17.1099297296517</v>
      </c>
      <c r="AB56" s="9">
        <f>402/'[1]T68 Nominal exchange rate'!Y87</f>
        <v>887.00404858299578</v>
      </c>
      <c r="AC56" s="7">
        <v>0</v>
      </c>
      <c r="AE56" s="20">
        <v>6170.0366623162745</v>
      </c>
      <c r="AF56" s="20">
        <v>2649.3207921776357</v>
      </c>
      <c r="AH56" s="14">
        <v>455.93775813093123</v>
      </c>
      <c r="AL56" s="4">
        <v>42876.316869612805</v>
      </c>
      <c r="AM56" s="21">
        <v>38.885847172968113</v>
      </c>
      <c r="AN56" s="14">
        <v>480.25232403718456</v>
      </c>
      <c r="AO56" s="23">
        <v>2023.9577678357277</v>
      </c>
      <c r="AQ56" s="20">
        <v>115.18200025365715</v>
      </c>
      <c r="BB56" s="7">
        <v>106158.68609793863</v>
      </c>
      <c r="BD56" s="20">
        <v>106158.68609793863</v>
      </c>
    </row>
    <row r="57" spans="1:56" x14ac:dyDescent="0.5">
      <c r="A57" s="5">
        <v>1920</v>
      </c>
      <c r="B57" s="17">
        <v>35429.626891939457</v>
      </c>
      <c r="C57" s="17">
        <v>14074.060975609756</v>
      </c>
      <c r="D57" s="20">
        <v>7726.8740223884879</v>
      </c>
      <c r="E57" s="14">
        <v>24942.192595189899</v>
      </c>
      <c r="F57" s="20">
        <v>15.432070117977899</v>
      </c>
      <c r="G57" s="20"/>
      <c r="H57" s="20">
        <v>1772.5531434617735</v>
      </c>
      <c r="I57" s="20">
        <v>0</v>
      </c>
      <c r="J57" s="20">
        <v>0</v>
      </c>
      <c r="K57" s="20">
        <v>2474.913385743941</v>
      </c>
      <c r="L57" s="17">
        <v>3937.9750463119994</v>
      </c>
      <c r="N57" s="20">
        <v>91.639502123536488</v>
      </c>
      <c r="P57" s="20">
        <v>71.383301263947203</v>
      </c>
      <c r="Q57" s="20">
        <v>0</v>
      </c>
      <c r="R57" s="16">
        <v>525.53004133867114</v>
      </c>
      <c r="S57" s="16">
        <v>96.934234149438879</v>
      </c>
      <c r="V57" s="20">
        <v>2291.6810167441927</v>
      </c>
      <c r="X57" s="20">
        <v>98.92648631431986</v>
      </c>
      <c r="AA57" s="20">
        <v>9.1833937110586064</v>
      </c>
      <c r="AB57" s="9">
        <f>468/'[1]T68 Nominal exchange rate'!Y88</f>
        <v>869.6919917864476</v>
      </c>
      <c r="AC57" s="7">
        <v>0</v>
      </c>
      <c r="AE57" s="20">
        <v>0</v>
      </c>
      <c r="AF57" s="20">
        <v>273.29861386460084</v>
      </c>
      <c r="AH57" s="14">
        <v>520.65974403711107</v>
      </c>
      <c r="AL57" s="4">
        <v>15600.915170714537</v>
      </c>
      <c r="AM57" s="21">
        <v>24.194346595977361</v>
      </c>
      <c r="AN57" s="14">
        <v>695.12641993404179</v>
      </c>
      <c r="AO57" s="4">
        <v>1528.6870820133756</v>
      </c>
      <c r="AQ57" s="20">
        <v>81.917802200136776</v>
      </c>
      <c r="BB57" s="7">
        <v>110660.70476065839</v>
      </c>
      <c r="BD57" s="20">
        <v>110660.70476065839</v>
      </c>
    </row>
    <row r="58" spans="1:56" x14ac:dyDescent="0.5">
      <c r="A58" s="5">
        <v>1921</v>
      </c>
      <c r="B58" s="17">
        <v>28708.43957354805</v>
      </c>
      <c r="C58" s="17">
        <v>4810.6383205456095</v>
      </c>
      <c r="D58" s="20">
        <v>11004.354066602245</v>
      </c>
      <c r="E58" s="14">
        <v>26652.298886347951</v>
      </c>
      <c r="F58" s="20">
        <v>20.347257025730027</v>
      </c>
      <c r="G58" s="20"/>
      <c r="H58" s="20">
        <v>294.17199542307901</v>
      </c>
      <c r="I58" s="20">
        <v>0</v>
      </c>
      <c r="J58" s="20">
        <v>0</v>
      </c>
      <c r="K58" s="20">
        <v>1744.0562643948526</v>
      </c>
      <c r="L58" s="17">
        <v>1485.0569257100001</v>
      </c>
      <c r="N58" s="20">
        <v>89.783372249989952</v>
      </c>
      <c r="P58" s="20">
        <v>55.280595220549685</v>
      </c>
      <c r="Q58" s="20">
        <v>0</v>
      </c>
      <c r="R58" s="16">
        <v>406.57291059677954</v>
      </c>
      <c r="S58" s="16">
        <v>135.76820285510468</v>
      </c>
      <c r="V58" s="20">
        <v>3187.3580539252466</v>
      </c>
      <c r="X58" s="20">
        <v>96.922760821731856</v>
      </c>
      <c r="AA58" s="20">
        <v>10.33516141991095</v>
      </c>
      <c r="AB58" s="9">
        <f>622/'[1]T68 Nominal exchange rate'!Y89</f>
        <v>1186.8775510204098</v>
      </c>
      <c r="AC58" s="7">
        <v>0</v>
      </c>
      <c r="AE58" s="20">
        <v>0</v>
      </c>
      <c r="AF58" s="20">
        <v>773.01861438884305</v>
      </c>
      <c r="AH58" s="14">
        <v>351.21255878433078</v>
      </c>
      <c r="AL58" s="4">
        <v>27433.758294192201</v>
      </c>
      <c r="AM58" s="21">
        <v>16.839631667035555</v>
      </c>
      <c r="AN58" s="14">
        <v>363.2294072363357</v>
      </c>
      <c r="AO58" s="4">
        <v>911.95109222396184</v>
      </c>
      <c r="AQ58" s="20">
        <v>82.903223698030047</v>
      </c>
      <c r="BB58" s="7">
        <v>135743.63054019937</v>
      </c>
      <c r="BD58" s="20">
        <v>135743.63054019937</v>
      </c>
    </row>
    <row r="59" spans="1:56" x14ac:dyDescent="0.5">
      <c r="A59" s="5">
        <v>1922</v>
      </c>
      <c r="B59" s="17">
        <v>28603.378987943903</v>
      </c>
      <c r="C59" s="17">
        <v>10128.414931700423</v>
      </c>
      <c r="D59" s="20">
        <v>16487.103212154387</v>
      </c>
      <c r="E59" s="14">
        <v>24782.255991825106</v>
      </c>
      <c r="F59" s="20">
        <v>49.920349426621542</v>
      </c>
      <c r="G59" s="20"/>
      <c r="H59" s="20">
        <v>2891.1060529484262</v>
      </c>
      <c r="I59" s="20">
        <v>0</v>
      </c>
      <c r="J59" s="20">
        <v>0</v>
      </c>
      <c r="K59" s="20">
        <v>3986.4356406373181</v>
      </c>
      <c r="L59" s="17">
        <v>3481.4553026615999</v>
      </c>
      <c r="N59" s="20">
        <v>105.74325045746042</v>
      </c>
      <c r="P59" s="20">
        <v>138.50585223074287</v>
      </c>
      <c r="Q59" s="20">
        <v>0</v>
      </c>
      <c r="R59" s="16">
        <v>657.31248582952969</v>
      </c>
      <c r="S59" s="16">
        <v>175.65626222097751</v>
      </c>
      <c r="V59" s="20">
        <v>4980.0718454491252</v>
      </c>
      <c r="X59" s="20">
        <v>114.15173562499008</v>
      </c>
      <c r="AA59" s="20">
        <v>14.342706282071726</v>
      </c>
      <c r="AB59" s="9">
        <f>322/'[1]T68 Nominal exchange rate'!Y90</f>
        <v>713.00000000000068</v>
      </c>
      <c r="AC59" s="7">
        <v>0</v>
      </c>
      <c r="AE59" s="20">
        <v>0</v>
      </c>
      <c r="AF59" s="20">
        <v>341.76896991033129</v>
      </c>
      <c r="AH59" s="14">
        <v>258.74375078533598</v>
      </c>
      <c r="AL59" s="4">
        <v>37318.953497908638</v>
      </c>
      <c r="AM59" s="21">
        <v>14.970943236537799</v>
      </c>
      <c r="AN59" s="14">
        <v>342.13463241806909</v>
      </c>
      <c r="AO59" s="4">
        <v>1688.4277864348396</v>
      </c>
      <c r="AQ59" s="20">
        <v>100.75484014080216</v>
      </c>
      <c r="BB59" s="7">
        <v>121929.90609220938</v>
      </c>
      <c r="BD59" s="20">
        <v>121929.90609220938</v>
      </c>
    </row>
    <row r="60" spans="1:56" x14ac:dyDescent="0.5">
      <c r="A60" s="5">
        <v>1923</v>
      </c>
      <c r="B60" s="17">
        <v>35953.660909754319</v>
      </c>
      <c r="C60" s="17">
        <v>9016.4573717948715</v>
      </c>
      <c r="D60" s="20">
        <v>13965.440209728582</v>
      </c>
      <c r="E60" s="14">
        <v>23487.168232403528</v>
      </c>
      <c r="F60" s="20">
        <v>41.727575549341893</v>
      </c>
      <c r="G60" s="20"/>
      <c r="H60" s="20">
        <v>79.067522415567282</v>
      </c>
      <c r="I60" s="20">
        <v>0</v>
      </c>
      <c r="J60" s="20">
        <v>0</v>
      </c>
      <c r="K60" s="20">
        <v>778.5666995709181</v>
      </c>
      <c r="L60" s="17">
        <v>1721.3855666000002</v>
      </c>
      <c r="N60" s="20">
        <v>88.92664007686345</v>
      </c>
      <c r="P60" s="20">
        <v>85.501703050915467</v>
      </c>
      <c r="Q60" s="20">
        <v>0</v>
      </c>
      <c r="R60" s="16">
        <v>541.2242250354883</v>
      </c>
      <c r="S60" s="16">
        <v>169.80211162627037</v>
      </c>
      <c r="V60" s="20">
        <v>4211.6786389885083</v>
      </c>
      <c r="X60" s="20">
        <v>220.05424006894881</v>
      </c>
      <c r="AA60" s="20">
        <v>17.643987564117641</v>
      </c>
      <c r="AB60" s="9">
        <f>330/'[1]T68 Nominal exchange rate'!Y91</f>
        <v>767.75510204081775</v>
      </c>
      <c r="AC60" s="7">
        <v>0</v>
      </c>
      <c r="AE60" s="20">
        <v>0</v>
      </c>
      <c r="AF60" s="20">
        <v>306.47900830168442</v>
      </c>
      <c r="AH60" s="14">
        <v>177.4523597158165</v>
      </c>
      <c r="AL60" s="4">
        <v>30296.399902700075</v>
      </c>
      <c r="AM60" s="21">
        <v>22.032635003489627</v>
      </c>
      <c r="AN60" s="14">
        <v>480.22415370539801</v>
      </c>
      <c r="AO60" s="4">
        <v>1752.1284359036731</v>
      </c>
      <c r="AQ60" s="20">
        <v>87.350954579120611</v>
      </c>
      <c r="BB60" s="7">
        <v>151355.30553698356</v>
      </c>
      <c r="BD60" s="20">
        <v>151355.30553698356</v>
      </c>
    </row>
    <row r="61" spans="1:56" x14ac:dyDescent="0.5">
      <c r="A61" s="5">
        <v>1924</v>
      </c>
      <c r="B61" s="17">
        <v>47683.755760368666</v>
      </c>
      <c r="C61" s="17">
        <v>15067.208003479775</v>
      </c>
      <c r="D61" s="20">
        <v>12867.556481295607</v>
      </c>
      <c r="E61" s="14">
        <v>26302.180135241473</v>
      </c>
      <c r="F61" s="20">
        <v>14.264658435875628</v>
      </c>
      <c r="G61" s="20"/>
      <c r="H61" s="20">
        <v>1238.3894822625782</v>
      </c>
      <c r="I61" s="20">
        <v>0</v>
      </c>
      <c r="J61" s="20">
        <v>0</v>
      </c>
      <c r="K61" s="20">
        <v>1635.9351249542442</v>
      </c>
      <c r="L61" s="17">
        <v>2176.3249157</v>
      </c>
      <c r="N61" s="20">
        <v>81.929836229709693</v>
      </c>
      <c r="P61" s="20">
        <v>32.225880844751835</v>
      </c>
      <c r="Q61" s="20">
        <v>0</v>
      </c>
      <c r="R61" s="16">
        <v>502.10904822686723</v>
      </c>
      <c r="S61" s="16">
        <v>195.09473855958464</v>
      </c>
      <c r="V61" s="20">
        <v>1139.8384541863215</v>
      </c>
      <c r="X61" s="20">
        <v>228.06877514433484</v>
      </c>
      <c r="AA61" s="20">
        <v>13.253423956938207</v>
      </c>
      <c r="AB61" s="9">
        <f>434/'[1]T68 Nominal exchange rate'!Y92</f>
        <v>978.71428571428419</v>
      </c>
      <c r="AC61" s="7">
        <v>0</v>
      </c>
      <c r="AE61" s="20">
        <v>0</v>
      </c>
      <c r="AF61" s="20">
        <v>289.52647996423633</v>
      </c>
      <c r="AH61" s="14">
        <v>236.62662912159783</v>
      </c>
      <c r="AL61" s="4">
        <v>33701.246334310854</v>
      </c>
      <c r="AM61" s="21">
        <v>17.399222961288569</v>
      </c>
      <c r="AN61" s="14">
        <v>258.70141342756182</v>
      </c>
      <c r="AO61" s="4">
        <v>2318.3912861332219</v>
      </c>
      <c r="AQ61" s="20">
        <v>82.891435780595529</v>
      </c>
      <c r="BB61" s="7">
        <v>119901.36358836891</v>
      </c>
      <c r="BD61" s="20">
        <v>119901.36358836891</v>
      </c>
    </row>
    <row r="62" spans="1:56" x14ac:dyDescent="0.5">
      <c r="A62" s="5">
        <v>1925</v>
      </c>
      <c r="B62" s="17">
        <v>34676.073795108925</v>
      </c>
      <c r="C62" s="17">
        <v>12658.020935765266</v>
      </c>
      <c r="D62" s="20">
        <v>6456.1816378934291</v>
      </c>
      <c r="E62" s="14">
        <v>17448.355997360646</v>
      </c>
      <c r="F62" s="20">
        <v>35.124221711162541</v>
      </c>
      <c r="G62" s="20"/>
      <c r="H62" s="20">
        <v>341.02110761627483</v>
      </c>
      <c r="I62" s="20">
        <v>2.2709487400439037</v>
      </c>
      <c r="J62" s="20">
        <v>0</v>
      </c>
      <c r="K62" s="20">
        <v>1158.3879708837524</v>
      </c>
      <c r="L62" s="17">
        <v>3527.3167131999999</v>
      </c>
      <c r="N62" s="20">
        <v>73.594134917634022</v>
      </c>
      <c r="P62" s="20">
        <v>30.377520322486738</v>
      </c>
      <c r="Q62" s="20">
        <v>0</v>
      </c>
      <c r="R62" s="16">
        <v>324.7197965494031</v>
      </c>
      <c r="S62" s="16">
        <v>0.17927585532621776</v>
      </c>
      <c r="V62" s="20">
        <v>357.56953714319286</v>
      </c>
      <c r="X62" s="20">
        <v>253.17784340100863</v>
      </c>
      <c r="AA62" s="20">
        <v>2.9260031486246785</v>
      </c>
      <c r="AB62" s="9">
        <f>378/'[1]T68 Nominal exchange rate'!Y93</f>
        <v>952.71428571428783</v>
      </c>
      <c r="AC62" s="7">
        <v>0</v>
      </c>
      <c r="AE62" s="20">
        <v>1.0062097033183377</v>
      </c>
      <c r="AF62" s="20">
        <v>115.58857161580926</v>
      </c>
      <c r="AH62" s="14">
        <v>196.60940837678001</v>
      </c>
      <c r="AK62" s="20">
        <v>1.0839528280911768</v>
      </c>
      <c r="AL62" s="4">
        <v>31033.369881298564</v>
      </c>
      <c r="AM62" s="21">
        <v>31.825167835370046</v>
      </c>
      <c r="AN62" s="14">
        <v>118.37276677933366</v>
      </c>
      <c r="AO62" s="4">
        <v>2332.4593602517043</v>
      </c>
      <c r="AQ62" s="20">
        <v>72.014829357414371</v>
      </c>
      <c r="AU62" s="20">
        <v>108.1895665238374</v>
      </c>
      <c r="AV62" s="16"/>
      <c r="AW62" s="16"/>
      <c r="AX62" s="16"/>
      <c r="AY62" s="16"/>
      <c r="AZ62" s="16"/>
      <c r="BA62" s="16"/>
      <c r="BB62" s="20">
        <v>124583.68640116711</v>
      </c>
      <c r="BD62" s="20">
        <v>124583.68640116711</v>
      </c>
    </row>
    <row r="63" spans="1:56" x14ac:dyDescent="0.5">
      <c r="A63" s="5">
        <v>1926</v>
      </c>
      <c r="B63" s="17">
        <v>32920.617420066148</v>
      </c>
      <c r="C63" s="17">
        <v>11467.49840961986</v>
      </c>
      <c r="D63" s="20">
        <v>5338.6622180109298</v>
      </c>
      <c r="E63" s="14">
        <v>19112.678414490638</v>
      </c>
      <c r="F63" s="20">
        <v>10.095777332688519</v>
      </c>
      <c r="G63" s="20"/>
      <c r="H63" s="20">
        <v>281.80500705023758</v>
      </c>
      <c r="I63" s="20">
        <v>1.1691855826844637</v>
      </c>
      <c r="J63" s="20">
        <v>0</v>
      </c>
      <c r="K63" s="20">
        <v>1055.2000955490009</v>
      </c>
      <c r="L63" s="17">
        <v>5448.6761225</v>
      </c>
      <c r="N63" s="20">
        <v>60.963903748328825</v>
      </c>
      <c r="P63" s="20">
        <v>33.458768402206175</v>
      </c>
      <c r="Q63" s="20">
        <v>0</v>
      </c>
      <c r="R63" s="16">
        <v>252.53975670662217</v>
      </c>
      <c r="S63" s="16">
        <v>0.16921519469102739</v>
      </c>
      <c r="V63" s="20">
        <v>1123.9913177979329</v>
      </c>
      <c r="X63" s="20">
        <v>114.22907182925447</v>
      </c>
      <c r="AA63" s="20">
        <v>5.7964359165871349</v>
      </c>
      <c r="AB63" s="9">
        <f>744/'[1]T68 Nominal exchange rate'!Y94</f>
        <v>1837.2244897959201</v>
      </c>
      <c r="AC63" s="7">
        <v>0</v>
      </c>
      <c r="AE63" s="20">
        <v>2.3164460990508576E-2</v>
      </c>
      <c r="AF63" s="20">
        <v>72.281730046796184</v>
      </c>
      <c r="AH63" s="14">
        <v>131.91873291572341</v>
      </c>
      <c r="AK63" s="20">
        <v>0.89110731322040826</v>
      </c>
      <c r="AL63" s="4">
        <v>35900.609637460278</v>
      </c>
      <c r="AM63" s="21">
        <v>27.728485603909711</v>
      </c>
      <c r="AN63" s="14">
        <v>130.73372206025266</v>
      </c>
      <c r="AO63" s="4">
        <v>3250.8917569232763</v>
      </c>
      <c r="AQ63" s="20">
        <v>53.792975648754606</v>
      </c>
      <c r="AU63" s="20">
        <v>103.30860826403047</v>
      </c>
      <c r="AV63" s="16"/>
      <c r="AW63" s="16"/>
      <c r="AX63" s="16"/>
      <c r="AY63" s="16"/>
      <c r="AZ63" s="16"/>
      <c r="BA63" s="16"/>
      <c r="BB63" s="20">
        <v>206449.40973496065</v>
      </c>
      <c r="BD63" s="20">
        <v>206449.40973496065</v>
      </c>
    </row>
    <row r="64" spans="1:56" x14ac:dyDescent="0.5">
      <c r="A64" s="5">
        <v>1927</v>
      </c>
      <c r="B64" s="17">
        <v>39846.256474650756</v>
      </c>
      <c r="C64" s="17">
        <v>15083.3847501288</v>
      </c>
      <c r="D64" s="20">
        <v>7739.6765609912482</v>
      </c>
      <c r="E64" s="14">
        <v>53864.842798410064</v>
      </c>
      <c r="F64" s="20">
        <v>25.116738539864592</v>
      </c>
      <c r="G64" s="20"/>
      <c r="H64" s="20">
        <v>877.52892978361649</v>
      </c>
      <c r="I64" s="20">
        <v>3.9746223758695605</v>
      </c>
      <c r="J64" s="20">
        <v>0</v>
      </c>
      <c r="K64" s="20">
        <v>1869.8025081663413</v>
      </c>
      <c r="L64" s="17">
        <v>7013.9031696000002</v>
      </c>
      <c r="N64" s="20">
        <v>114.38220674142161</v>
      </c>
      <c r="P64" s="20">
        <v>73.685473412361219</v>
      </c>
      <c r="Q64" s="20">
        <v>0</v>
      </c>
      <c r="R64" s="16">
        <v>670.95690815443072</v>
      </c>
      <c r="S64" s="16">
        <v>1306.0178506139712</v>
      </c>
      <c r="V64" s="20">
        <v>1434.3675582078477</v>
      </c>
      <c r="X64" s="20">
        <v>586.44792473629434</v>
      </c>
      <c r="AA64" s="20">
        <v>39.455427952297661</v>
      </c>
      <c r="AB64" s="9">
        <f>1668/'[1]T68 Nominal exchange rate'!Y95</f>
        <v>4118.938775510208</v>
      </c>
      <c r="AC64" s="7">
        <v>0</v>
      </c>
      <c r="AE64" s="20">
        <v>4.0498513400997478E-2</v>
      </c>
      <c r="AF64" s="20">
        <v>67.935976474052069</v>
      </c>
      <c r="AH64" s="14">
        <v>1136.030906705173</v>
      </c>
      <c r="AK64" s="20">
        <v>1.5002252620627732</v>
      </c>
      <c r="AL64" s="4">
        <v>59879.767697378738</v>
      </c>
      <c r="AM64" s="21">
        <v>80.796357710735307</v>
      </c>
      <c r="AN64" s="14">
        <v>266.61157024793391</v>
      </c>
      <c r="AO64" s="4">
        <v>2771.1897661277662</v>
      </c>
      <c r="AQ64" s="20">
        <v>66.578162337108736</v>
      </c>
      <c r="AU64" s="20">
        <v>199.24485276151376</v>
      </c>
      <c r="AV64" s="16"/>
      <c r="AW64" s="16"/>
      <c r="AX64" s="16"/>
      <c r="AY64" s="16"/>
      <c r="AZ64" s="16"/>
      <c r="BA64" s="16"/>
      <c r="BB64" s="20">
        <v>210948.88914833951</v>
      </c>
      <c r="BD64" s="20">
        <v>210948.88914833951</v>
      </c>
    </row>
    <row r="65" spans="1:56" x14ac:dyDescent="0.5">
      <c r="A65" s="5">
        <v>1928</v>
      </c>
      <c r="B65" s="17">
        <v>44030.701066499372</v>
      </c>
      <c r="C65" s="17">
        <v>14413.465790856542</v>
      </c>
      <c r="D65" s="20">
        <v>8207.866497110721</v>
      </c>
      <c r="E65" s="14">
        <v>57768.053167833794</v>
      </c>
      <c r="F65" s="20">
        <v>25.690259725107595</v>
      </c>
      <c r="G65" s="20"/>
      <c r="H65" s="20">
        <v>571.13638593624876</v>
      </c>
      <c r="I65" s="20">
        <v>6.3479285767398466</v>
      </c>
      <c r="J65" s="20">
        <v>0</v>
      </c>
      <c r="K65" s="20">
        <v>2076.5907080618922</v>
      </c>
      <c r="L65" s="24">
        <v>6568.848</v>
      </c>
      <c r="N65" s="20">
        <v>110.23885158482986</v>
      </c>
      <c r="P65" s="20">
        <v>81.695997742651571</v>
      </c>
      <c r="Q65" s="20">
        <v>0</v>
      </c>
      <c r="R65" s="16">
        <v>705.08682253294614</v>
      </c>
      <c r="S65" s="16">
        <v>711.05322085018452</v>
      </c>
      <c r="V65" s="20">
        <v>2750.0709732778369</v>
      </c>
      <c r="X65" s="20">
        <v>334.58450723112827</v>
      </c>
      <c r="AA65" s="20">
        <v>26.11139995141755</v>
      </c>
      <c r="AB65" s="9">
        <f>2124/'[1]T68 Nominal exchange rate'!Y96</f>
        <v>5130.434782608696</v>
      </c>
      <c r="AC65" s="7">
        <v>0</v>
      </c>
      <c r="AE65" s="20">
        <v>3.9031504421937827E-2</v>
      </c>
      <c r="AF65" s="20">
        <v>54.02838690467987</v>
      </c>
      <c r="AH65" s="14">
        <v>1305.0906251995525</v>
      </c>
      <c r="AK65" s="20">
        <v>12.846100502829549</v>
      </c>
      <c r="AL65" s="4">
        <v>55220.67126725219</v>
      </c>
      <c r="AM65" s="21">
        <v>46.721765246603283</v>
      </c>
      <c r="AN65" s="14">
        <v>258.00000000000006</v>
      </c>
      <c r="AO65" s="4">
        <v>4130.1364491844415</v>
      </c>
      <c r="AQ65" s="20">
        <v>81.572971538811714</v>
      </c>
      <c r="AU65" s="20">
        <v>253.81870641940642</v>
      </c>
      <c r="AV65" s="16"/>
      <c r="AW65" s="16"/>
      <c r="AX65" s="16"/>
      <c r="AY65" s="16"/>
      <c r="AZ65" s="16"/>
      <c r="BA65" s="16"/>
      <c r="BB65" s="20">
        <v>200670.14275904247</v>
      </c>
      <c r="BD65" s="20">
        <v>200670.14275904247</v>
      </c>
    </row>
    <row r="66" spans="1:56" x14ac:dyDescent="0.5">
      <c r="A66" s="5">
        <v>1929</v>
      </c>
      <c r="B66" s="17">
        <v>46023.496240601504</v>
      </c>
      <c r="C66" s="17">
        <v>13680.695395081111</v>
      </c>
      <c r="D66" s="20">
        <v>8689.6076775915753</v>
      </c>
      <c r="E66" s="14">
        <v>36288.656779972102</v>
      </c>
      <c r="F66" s="20">
        <v>22.857805181666894</v>
      </c>
      <c r="G66" s="20"/>
      <c r="H66" s="20">
        <v>386.89417399701176</v>
      </c>
      <c r="I66" s="20">
        <v>4.9031365809887983</v>
      </c>
      <c r="J66" s="20">
        <v>0</v>
      </c>
      <c r="K66" s="20">
        <v>2182.9213831191255</v>
      </c>
      <c r="L66" s="24">
        <v>7793.643</v>
      </c>
      <c r="N66" s="20">
        <v>150.43426680392218</v>
      </c>
      <c r="P66" s="20">
        <v>86.385224235890504</v>
      </c>
      <c r="Q66" s="20">
        <v>206.38100574503937</v>
      </c>
      <c r="R66" s="16">
        <v>712.60667914185001</v>
      </c>
      <c r="S66" s="16">
        <v>86.772324079842178</v>
      </c>
      <c r="V66" s="20">
        <v>6559.3556029843367</v>
      </c>
      <c r="X66" s="20">
        <v>97.031682405364307</v>
      </c>
      <c r="AA66" s="20">
        <v>23.685316542285271</v>
      </c>
      <c r="AB66" s="9">
        <f>1002/'[1]T68 Nominal exchange rate'!Y97</f>
        <v>2408.6538461538462</v>
      </c>
      <c r="AC66" s="7">
        <v>0</v>
      </c>
      <c r="AE66" s="20">
        <v>0</v>
      </c>
      <c r="AF66" s="20">
        <v>107.90214842723479</v>
      </c>
      <c r="AH66" s="14">
        <v>757.59700573269538</v>
      </c>
      <c r="AK66" s="20">
        <v>7.4220536375632484</v>
      </c>
      <c r="AL66" s="4">
        <v>64878.446115288221</v>
      </c>
      <c r="AM66" s="21">
        <v>56.324638191494202</v>
      </c>
      <c r="AN66" s="14">
        <v>380.65080135988347</v>
      </c>
      <c r="AO66" s="4">
        <v>3668.3114035087715</v>
      </c>
      <c r="AQ66" s="20">
        <v>81.470329072780373</v>
      </c>
      <c r="AU66" s="20">
        <v>248.1715098898031</v>
      </c>
      <c r="AV66" s="16"/>
      <c r="AW66" s="16"/>
      <c r="AX66" s="16"/>
      <c r="AY66" s="16"/>
      <c r="AZ66" s="16"/>
      <c r="BA66" s="16"/>
      <c r="BB66" s="20">
        <v>180807.35059211167</v>
      </c>
      <c r="BD66" s="20">
        <v>180807.35059211167</v>
      </c>
    </row>
    <row r="67" spans="1:56" x14ac:dyDescent="0.5">
      <c r="A67" s="5">
        <v>1930</v>
      </c>
      <c r="B67" s="17">
        <v>34787.031949132586</v>
      </c>
      <c r="C67" s="17">
        <v>10864.304557359874</v>
      </c>
      <c r="D67" s="20">
        <v>6314.2954439170244</v>
      </c>
      <c r="E67" s="14">
        <v>27325.109319581861</v>
      </c>
      <c r="F67" s="20">
        <v>15.269177308036086</v>
      </c>
      <c r="G67" s="20"/>
      <c r="H67" s="20">
        <v>150.70109869380204</v>
      </c>
      <c r="I67" s="20">
        <v>5.1107936085908117</v>
      </c>
      <c r="J67" s="20">
        <v>0</v>
      </c>
      <c r="K67" s="20">
        <v>2064.6920779675925</v>
      </c>
      <c r="L67" s="24">
        <v>3559.1660000000002</v>
      </c>
      <c r="N67" s="20">
        <v>201.0966836252303</v>
      </c>
      <c r="P67" s="20">
        <v>70.242367640005028</v>
      </c>
      <c r="Q67" s="20">
        <v>37.136100857349682</v>
      </c>
      <c r="R67" s="16">
        <v>532.46768344467387</v>
      </c>
      <c r="S67" s="16">
        <v>1.3431779520362377</v>
      </c>
      <c r="V67" s="20">
        <v>5390.1805819532747</v>
      </c>
      <c r="X67" s="20">
        <v>25.708280395959562</v>
      </c>
      <c r="AA67" s="20">
        <v>41.800064134042167</v>
      </c>
      <c r="AB67" s="9">
        <f>1112/'[1]T68 Nominal exchange rate'!Y98</f>
        <v>2550.4587155963304</v>
      </c>
      <c r="AC67" s="7">
        <v>0</v>
      </c>
      <c r="AE67" s="20">
        <v>0</v>
      </c>
      <c r="AF67" s="20">
        <v>95.512666646877236</v>
      </c>
      <c r="AH67" s="14">
        <v>1181.9472624989444</v>
      </c>
      <c r="AK67" s="20">
        <v>76.159510842231356</v>
      </c>
      <c r="AL67" s="4">
        <v>65737.067273726352</v>
      </c>
      <c r="AM67" s="21">
        <v>37.256536580297166</v>
      </c>
      <c r="AN67" s="14">
        <v>407.11229946524065</v>
      </c>
      <c r="AO67" s="4">
        <v>6511.3038700054949</v>
      </c>
      <c r="AP67" s="20">
        <v>3.0370112120694186</v>
      </c>
      <c r="AQ67" s="20">
        <v>66.710506133268353</v>
      </c>
      <c r="AU67" s="20">
        <v>198.60938014888441</v>
      </c>
      <c r="AV67" s="16"/>
      <c r="AW67" s="16"/>
      <c r="AX67" s="16"/>
      <c r="AY67" s="16"/>
      <c r="AZ67" s="16"/>
      <c r="BA67" s="16"/>
      <c r="BB67" s="20">
        <v>174733.35773806449</v>
      </c>
      <c r="BD67" s="20">
        <v>174733.35773806449</v>
      </c>
    </row>
    <row r="68" spans="1:56" x14ac:dyDescent="0.5">
      <c r="A68" s="5">
        <v>1931</v>
      </c>
      <c r="B68" s="17">
        <v>26010.584084672675</v>
      </c>
      <c r="C68" s="17">
        <v>9759.7908996359856</v>
      </c>
      <c r="D68" s="14">
        <v>13396.2</v>
      </c>
      <c r="E68" s="14">
        <v>9026.4239624298425</v>
      </c>
      <c r="F68" s="20">
        <v>13.176214412743143</v>
      </c>
      <c r="G68" s="20"/>
      <c r="H68" s="20">
        <v>114.97317050377549</v>
      </c>
      <c r="I68" s="20">
        <v>3.437462395619769</v>
      </c>
      <c r="J68" s="20">
        <v>0</v>
      </c>
      <c r="K68" s="20">
        <v>2074.9905957115748</v>
      </c>
      <c r="L68" s="24">
        <v>2353.4549999999999</v>
      </c>
      <c r="N68" s="20">
        <v>121.71258199431527</v>
      </c>
      <c r="P68" s="20">
        <v>61.747401918000868</v>
      </c>
      <c r="Q68" s="20">
        <v>27.337853789090556</v>
      </c>
      <c r="R68" s="16">
        <v>748.76675238388339</v>
      </c>
      <c r="S68" s="16">
        <v>0.28561964819104974</v>
      </c>
      <c r="V68" s="25">
        <f>0.18*10700</f>
        <v>1926</v>
      </c>
      <c r="X68" s="20">
        <v>28.26856421544505</v>
      </c>
      <c r="AA68" s="20">
        <v>56.653767657175486</v>
      </c>
      <c r="AB68" s="9">
        <f>1020/'[1]T68 Nominal exchange rate'!Y99</f>
        <v>1795.7746478873241</v>
      </c>
      <c r="AC68" s="7">
        <v>0</v>
      </c>
      <c r="AE68" s="20">
        <v>0</v>
      </c>
      <c r="AF68" s="20">
        <v>102.24182996679296</v>
      </c>
      <c r="AH68" s="14">
        <v>915.02489386377067</v>
      </c>
      <c r="AK68" s="20">
        <v>32.077785041372223</v>
      </c>
      <c r="AL68" s="4">
        <v>93524.696197569574</v>
      </c>
      <c r="AM68" s="21">
        <v>89.476566951749817</v>
      </c>
      <c r="AN68" s="14">
        <v>498.93424036281175</v>
      </c>
      <c r="AO68" s="4">
        <v>3876.5190121520973</v>
      </c>
      <c r="AP68" s="20">
        <v>4.1829545374009207</v>
      </c>
      <c r="AQ68" s="20">
        <v>56.7741321285502</v>
      </c>
      <c r="AU68" s="20">
        <v>161.52918066949138</v>
      </c>
      <c r="AV68" s="16"/>
      <c r="AW68" s="16"/>
      <c r="AX68" s="16"/>
      <c r="AY68" s="16"/>
      <c r="AZ68" s="16"/>
      <c r="BA68" s="16"/>
      <c r="BB68" s="20">
        <v>136721.71355044597</v>
      </c>
      <c r="BD68" s="20">
        <v>136721.71355044597</v>
      </c>
    </row>
    <row r="69" spans="1:56" x14ac:dyDescent="0.5">
      <c r="A69" s="5">
        <v>1932</v>
      </c>
      <c r="B69" s="17">
        <v>16649.935195004124</v>
      </c>
      <c r="C69" s="17">
        <v>9946.6167520491799</v>
      </c>
      <c r="D69" s="14">
        <v>11298</v>
      </c>
      <c r="E69" s="14">
        <v>3747.6082497446087</v>
      </c>
      <c r="F69" s="20">
        <v>21.8752706827457</v>
      </c>
      <c r="G69" s="20"/>
      <c r="H69" s="20">
        <v>83.372855900374546</v>
      </c>
      <c r="I69" s="20">
        <v>3.2235167956127646</v>
      </c>
      <c r="J69" s="20">
        <v>0</v>
      </c>
      <c r="K69" s="20">
        <v>1466.2153647608834</v>
      </c>
      <c r="L69" s="24">
        <v>1389.0006000000001</v>
      </c>
      <c r="N69" s="20">
        <v>71.359370585159425</v>
      </c>
      <c r="P69" s="20">
        <v>60.50795814966461</v>
      </c>
      <c r="Q69" s="20">
        <v>20.430975245029117</v>
      </c>
      <c r="R69" s="16">
        <v>503.6626678492533</v>
      </c>
      <c r="S69" s="16">
        <v>0.71774882018829622</v>
      </c>
      <c r="V69" s="25">
        <f>0.02*99000</f>
        <v>1980</v>
      </c>
      <c r="X69" s="20">
        <v>9.5898236978980282</v>
      </c>
      <c r="AA69" s="20">
        <v>28.643703019247322</v>
      </c>
      <c r="AB69" s="9">
        <f>1818/'[1]T68 Nominal exchange rate'!Y100</f>
        <v>2546.2184873949582</v>
      </c>
      <c r="AC69" s="7">
        <v>0</v>
      </c>
      <c r="AE69" s="20">
        <v>0</v>
      </c>
      <c r="AF69" s="20">
        <v>40.00687645974898</v>
      </c>
      <c r="AH69" s="14">
        <v>310.86822628388273</v>
      </c>
      <c r="AK69" s="20">
        <v>10.773688933392693</v>
      </c>
      <c r="AL69" s="4">
        <v>80076.626998154039</v>
      </c>
      <c r="AM69" s="21">
        <v>99.383889521328314</v>
      </c>
      <c r="AN69" s="14">
        <v>367.03716690042074</v>
      </c>
      <c r="AO69" s="4">
        <v>5267.1536860296137</v>
      </c>
      <c r="AP69" s="20">
        <v>7.2127820642972282E-3</v>
      </c>
      <c r="AQ69" s="20">
        <v>64.940942990273925</v>
      </c>
      <c r="AU69" s="20">
        <v>169.68012052666188</v>
      </c>
      <c r="AV69" s="16"/>
      <c r="AW69" s="16"/>
      <c r="AX69" s="16"/>
      <c r="AY69" s="16"/>
      <c r="AZ69" s="16"/>
      <c r="BA69" s="16"/>
      <c r="BB69" s="20">
        <v>214219.51655405044</v>
      </c>
      <c r="BD69" s="20">
        <v>214219.51655405044</v>
      </c>
    </row>
    <row r="70" spans="1:56" x14ac:dyDescent="0.5">
      <c r="A70" s="5">
        <v>1933</v>
      </c>
      <c r="B70" s="17">
        <v>23858.170658080096</v>
      </c>
      <c r="C70" s="17">
        <v>7601.7241199478485</v>
      </c>
      <c r="D70" s="14">
        <v>9958.7999999999993</v>
      </c>
      <c r="E70" s="14">
        <v>6416.3880462628495</v>
      </c>
      <c r="F70" s="20">
        <v>11.490845863014346</v>
      </c>
      <c r="G70" s="20"/>
      <c r="H70" s="20">
        <v>154.49458326447018</v>
      </c>
      <c r="I70" s="20">
        <v>0</v>
      </c>
      <c r="J70" s="20">
        <v>0</v>
      </c>
      <c r="K70" s="20">
        <v>2157.6538690787384</v>
      </c>
      <c r="L70" s="24">
        <v>2346.89135483871</v>
      </c>
      <c r="N70" s="20">
        <v>129.22828720407392</v>
      </c>
      <c r="P70" s="20">
        <v>72.741445036835941</v>
      </c>
      <c r="Q70" s="20">
        <v>4.6075828821639547E-2</v>
      </c>
      <c r="R70" s="16">
        <v>464.06025541841103</v>
      </c>
      <c r="S70" s="16">
        <v>0</v>
      </c>
      <c r="V70" s="25">
        <f>0.019*115000</f>
        <v>2185</v>
      </c>
      <c r="X70" s="20">
        <v>0</v>
      </c>
      <c r="AA70" s="20">
        <v>12.294027074315444</v>
      </c>
      <c r="AB70" s="9">
        <f>1582/'[1]T68 Nominal exchange rate'!Y101</f>
        <v>2663.2996632996633</v>
      </c>
      <c r="AC70" s="7">
        <v>0</v>
      </c>
      <c r="AE70" s="20">
        <v>0</v>
      </c>
      <c r="AF70" s="20">
        <v>60.222081011572122</v>
      </c>
      <c r="AH70" s="14">
        <v>385.83284754079114</v>
      </c>
      <c r="AK70" s="20">
        <v>30.370958869998773</v>
      </c>
      <c r="AL70" s="4">
        <v>141476.95713423222</v>
      </c>
      <c r="AM70" s="21">
        <v>23.688491191973661</v>
      </c>
      <c r="AN70" s="14">
        <v>695.38559322033905</v>
      </c>
      <c r="AO70" s="4">
        <v>6333.2159388206883</v>
      </c>
      <c r="AP70" s="20">
        <v>5.5169624980704182</v>
      </c>
      <c r="AQ70" s="20">
        <v>59.812012382024506</v>
      </c>
      <c r="AR70" s="20">
        <v>9.2276596942814813</v>
      </c>
      <c r="AS70" s="20">
        <v>26.317571023632581</v>
      </c>
      <c r="AU70" s="20">
        <v>160.31496977569878</v>
      </c>
      <c r="AV70" s="16"/>
      <c r="AW70" s="16"/>
      <c r="AX70" s="16"/>
      <c r="AY70" s="16"/>
      <c r="AZ70" s="16"/>
      <c r="BA70" s="16"/>
      <c r="BB70" s="20">
        <v>197078.06947725071</v>
      </c>
      <c r="BD70" s="20">
        <v>197078.06947725071</v>
      </c>
    </row>
    <row r="71" spans="1:56" x14ac:dyDescent="0.5">
      <c r="A71" s="5">
        <v>1934</v>
      </c>
      <c r="B71" s="17">
        <v>32644.616698416867</v>
      </c>
      <c r="C71" s="17">
        <v>13051.477206512425</v>
      </c>
      <c r="D71" s="14">
        <v>9210.4</v>
      </c>
      <c r="E71" s="14">
        <v>6137.0910031586973</v>
      </c>
      <c r="F71" s="20">
        <v>19.796019006902576</v>
      </c>
      <c r="G71" s="20"/>
      <c r="H71" s="20">
        <v>168.71201784261115</v>
      </c>
      <c r="I71" s="20">
        <v>0</v>
      </c>
      <c r="J71" s="20">
        <v>0</v>
      </c>
      <c r="K71" s="20">
        <v>2614.279858313238</v>
      </c>
      <c r="L71" s="24">
        <v>1551.3024043345754</v>
      </c>
      <c r="N71" s="20">
        <v>192.07283720707861</v>
      </c>
      <c r="P71" s="20">
        <v>193.67074513043787</v>
      </c>
      <c r="Q71" s="20">
        <v>0.11465681196060667</v>
      </c>
      <c r="R71" s="16">
        <v>362.83476899883573</v>
      </c>
      <c r="S71" s="16">
        <v>16.049801264838329</v>
      </c>
      <c r="V71" s="25">
        <f>0.018*118000</f>
        <v>2124</v>
      </c>
      <c r="X71" s="20">
        <v>5.4220223954910765</v>
      </c>
      <c r="AA71" s="20">
        <v>7.4473373772472895</v>
      </c>
      <c r="AB71" s="9">
        <f>1606/'[1]T68 Nominal exchange rate'!Y102</f>
        <v>3224.8995983935743</v>
      </c>
      <c r="AC71" s="7">
        <v>0</v>
      </c>
      <c r="AE71" s="20">
        <v>0</v>
      </c>
      <c r="AF71" s="20">
        <v>152.21226046593529</v>
      </c>
      <c r="AH71" s="14">
        <v>452.00623737025217</v>
      </c>
      <c r="AK71" s="20">
        <v>81.389783436891378</v>
      </c>
      <c r="AL71" s="4">
        <v>113176.31215923274</v>
      </c>
      <c r="AM71" s="21">
        <v>48.582960594759363</v>
      </c>
      <c r="AN71" s="14">
        <v>877.84886649874056</v>
      </c>
      <c r="AO71" s="4">
        <v>5917.3618866189317</v>
      </c>
      <c r="AP71" s="20">
        <v>21.312955329270594</v>
      </c>
      <c r="AQ71" s="20">
        <v>59.194340152513441</v>
      </c>
      <c r="AR71" s="20">
        <v>10.598055117084638</v>
      </c>
      <c r="AS71" s="20">
        <v>30.225981180157245</v>
      </c>
      <c r="AU71" s="20">
        <v>240.38315924660156</v>
      </c>
      <c r="AV71" s="16"/>
      <c r="AW71" s="16"/>
      <c r="AX71" s="16"/>
      <c r="AY71" s="16"/>
      <c r="AZ71" s="16"/>
      <c r="BA71" s="16"/>
      <c r="BB71" s="20">
        <v>151372.43824876912</v>
      </c>
      <c r="BD71" s="20">
        <v>151372.43824876912</v>
      </c>
    </row>
    <row r="72" spans="1:56" x14ac:dyDescent="0.5">
      <c r="A72" s="5">
        <v>1935</v>
      </c>
      <c r="B72" s="17">
        <v>26727.44075516536</v>
      </c>
      <c r="C72" s="17">
        <v>12842.803052805282</v>
      </c>
      <c r="D72" s="20">
        <v>6195.6656948729387</v>
      </c>
      <c r="E72" s="14">
        <v>5601.4582335964105</v>
      </c>
      <c r="F72" s="20">
        <v>6.9990970159326364</v>
      </c>
      <c r="G72" s="20"/>
      <c r="H72" s="20">
        <v>86.389600073636387</v>
      </c>
      <c r="I72" s="20">
        <v>0</v>
      </c>
      <c r="J72" s="20">
        <v>0</v>
      </c>
      <c r="K72" s="20">
        <v>1848.6139408891133</v>
      </c>
      <c r="L72" s="24">
        <v>1513.0809346427366</v>
      </c>
      <c r="N72" s="20">
        <v>203.72829829103955</v>
      </c>
      <c r="P72" s="20">
        <v>56.390674466670696</v>
      </c>
      <c r="Q72" s="20">
        <v>0.1933358314678586</v>
      </c>
      <c r="R72" s="16">
        <v>392.10018490416866</v>
      </c>
      <c r="S72" s="16">
        <v>16.213088976536515</v>
      </c>
      <c r="V72" s="20">
        <v>3245.7154592449742</v>
      </c>
      <c r="X72" s="20">
        <v>49.842383947984622</v>
      </c>
      <c r="AA72" s="20">
        <v>5.2357333377961455</v>
      </c>
      <c r="AB72" s="9">
        <f>1624/'[1]T68 Nominal exchange rate'!Y103</f>
        <v>3159.5330739299611</v>
      </c>
      <c r="AC72" s="7">
        <v>0</v>
      </c>
      <c r="AE72" s="20">
        <v>0</v>
      </c>
      <c r="AF72" s="20">
        <v>76.155132955278233</v>
      </c>
      <c r="AH72" s="14">
        <v>288.92969775120969</v>
      </c>
      <c r="AK72" s="20">
        <v>41.108914025442601</v>
      </c>
      <c r="AL72" s="4">
        <v>77182.388276453901</v>
      </c>
      <c r="AM72" s="21">
        <v>59.088990526556493</v>
      </c>
      <c r="AN72" s="14">
        <v>887.72549019607845</v>
      </c>
      <c r="AO72" s="4">
        <v>6320.4832002112353</v>
      </c>
      <c r="AP72" s="20">
        <v>1.6292813598236067</v>
      </c>
      <c r="AQ72" s="20">
        <v>38.240277182835023</v>
      </c>
      <c r="AR72" s="20">
        <v>7.4941144397580484</v>
      </c>
      <c r="AS72" s="20">
        <v>21.373446308362169</v>
      </c>
      <c r="AU72" s="20">
        <v>166.36354240832324</v>
      </c>
      <c r="AV72" s="16"/>
      <c r="AW72" s="16"/>
      <c r="AX72" s="16"/>
      <c r="AY72" s="16"/>
      <c r="AZ72" s="16"/>
      <c r="BA72" s="16"/>
      <c r="BB72" s="20">
        <v>167046.49168978259</v>
      </c>
      <c r="BD72" s="20">
        <v>167046.49168978259</v>
      </c>
    </row>
    <row r="73" spans="1:56" x14ac:dyDescent="0.5">
      <c r="A73" s="5">
        <v>1936</v>
      </c>
      <c r="B73" s="17">
        <v>31215.394962093418</v>
      </c>
      <c r="C73" s="17">
        <v>11777.02318534179</v>
      </c>
      <c r="D73" s="20">
        <v>7620.8768348396006</v>
      </c>
      <c r="E73" s="20">
        <v>2077.3665784832447</v>
      </c>
      <c r="F73" s="20">
        <v>13.091337646062156</v>
      </c>
      <c r="G73" s="20"/>
      <c r="H73" s="20">
        <v>106.18502311389391</v>
      </c>
      <c r="I73" s="20">
        <v>0</v>
      </c>
      <c r="J73" s="20">
        <v>0</v>
      </c>
      <c r="K73" s="20">
        <v>2074.6244170332179</v>
      </c>
      <c r="L73" s="24">
        <v>1801.2693701320691</v>
      </c>
      <c r="N73" s="20">
        <v>256.34945763024706</v>
      </c>
      <c r="P73" s="20">
        <v>132.59707133029221</v>
      </c>
      <c r="Q73" s="20">
        <v>0.19597557579634772</v>
      </c>
      <c r="R73" s="16">
        <v>561.23162322354074</v>
      </c>
      <c r="S73" s="16">
        <v>30.931996231258015</v>
      </c>
      <c r="V73" s="20">
        <v>4674.4933095538863</v>
      </c>
      <c r="X73" s="20">
        <v>49.481921447542163</v>
      </c>
      <c r="AA73" s="20">
        <v>7.7889188753458356</v>
      </c>
      <c r="AB73" s="9">
        <f>1870/'[1]T68 Nominal exchange rate'!Y104</f>
        <v>3695.6521739130435</v>
      </c>
      <c r="AC73" s="7">
        <v>0</v>
      </c>
      <c r="AE73" s="20">
        <v>32.380624522506025</v>
      </c>
      <c r="AF73" s="20">
        <v>66.093564115794891</v>
      </c>
      <c r="AH73" s="14"/>
      <c r="AK73" s="20">
        <v>18.453946474921292</v>
      </c>
      <c r="AL73" s="4">
        <v>82681.890437759837</v>
      </c>
      <c r="AM73" s="21">
        <v>399.42122583571711</v>
      </c>
      <c r="AN73" s="14">
        <v>1023.6133200795229</v>
      </c>
      <c r="AO73" s="4">
        <v>10190.755685986793</v>
      </c>
      <c r="AP73" s="20">
        <v>0.91423818043950711</v>
      </c>
      <c r="AQ73" s="20">
        <v>42.335572111829087</v>
      </c>
      <c r="AR73" s="20">
        <v>16.820681113424381</v>
      </c>
      <c r="AS73" s="20">
        <v>31.982068732100899</v>
      </c>
      <c r="AU73" s="16"/>
      <c r="AV73" s="16"/>
      <c r="AW73" s="16"/>
      <c r="AX73" s="16"/>
      <c r="AY73" s="16"/>
      <c r="AZ73" s="16"/>
      <c r="BA73" s="16"/>
      <c r="BB73" s="20">
        <v>167212.96683172198</v>
      </c>
      <c r="BD73" s="20">
        <v>167212.96683172198</v>
      </c>
    </row>
    <row r="74" spans="1:56" x14ac:dyDescent="0.5">
      <c r="A74" s="5">
        <v>1937</v>
      </c>
      <c r="B74" s="17">
        <v>29084.358310406213</v>
      </c>
      <c r="C74" s="17">
        <v>11996.076288117771</v>
      </c>
      <c r="D74" s="20">
        <v>6335.3866488414233</v>
      </c>
      <c r="E74" s="20">
        <v>1961.4320000000002</v>
      </c>
      <c r="F74" s="20">
        <v>19.136959505688008</v>
      </c>
      <c r="G74" s="20"/>
      <c r="H74" s="20">
        <v>88.577548355078761</v>
      </c>
      <c r="I74" s="20">
        <v>0</v>
      </c>
      <c r="J74" s="20">
        <v>0</v>
      </c>
      <c r="K74" s="20">
        <v>1895.4329062688714</v>
      </c>
      <c r="L74" s="17">
        <v>2083.3494412461905</v>
      </c>
      <c r="N74" s="20">
        <v>281.68234069550118</v>
      </c>
      <c r="P74" s="20">
        <v>327.64017401601097</v>
      </c>
      <c r="Q74" s="20">
        <v>0.24299450096166988</v>
      </c>
      <c r="R74" s="16">
        <v>539.50887702428918</v>
      </c>
      <c r="S74" s="16">
        <v>4.9871130491873341</v>
      </c>
      <c r="V74" s="20">
        <v>6504.6445102314656</v>
      </c>
      <c r="X74" s="20">
        <v>49.139152194533231</v>
      </c>
      <c r="AA74" s="20">
        <v>5.1810687198530916</v>
      </c>
      <c r="AB74" s="9">
        <f>2088/'[1]T68 Nominal exchange rate'!Y105</f>
        <v>4110.2362204724404</v>
      </c>
      <c r="AC74" s="7">
        <v>0</v>
      </c>
      <c r="AE74" s="20">
        <v>82.834677002952432</v>
      </c>
      <c r="AF74" s="20">
        <v>91.965456027742292</v>
      </c>
      <c r="AG74" s="20">
        <v>1.1563027722448953</v>
      </c>
      <c r="AH74" s="14">
        <v>982.93663136688633</v>
      </c>
      <c r="AK74" s="20">
        <v>25.290035954394778</v>
      </c>
      <c r="AL74" s="4">
        <v>83528.200356044661</v>
      </c>
      <c r="AM74" s="21">
        <v>225.43445307725671</v>
      </c>
      <c r="AN74" s="14">
        <v>1207.009391992091</v>
      </c>
      <c r="AO74" s="4">
        <v>7949.3040945136754</v>
      </c>
      <c r="AP74" s="20">
        <v>0.83527269666019432</v>
      </c>
      <c r="AQ74" s="20">
        <v>36.559529232732721</v>
      </c>
      <c r="AR74" s="20">
        <v>7.683914309133816</v>
      </c>
      <c r="AS74" s="20">
        <v>14.609840939803753</v>
      </c>
      <c r="AU74" s="16"/>
      <c r="AV74" s="16"/>
      <c r="AW74" s="16"/>
      <c r="AX74" s="16"/>
      <c r="AY74" s="16"/>
      <c r="AZ74" s="16"/>
      <c r="BA74" s="16"/>
      <c r="BB74" s="20">
        <v>164200.45152970174</v>
      </c>
      <c r="BD74" s="20">
        <v>164200.45152970174</v>
      </c>
    </row>
    <row r="75" spans="1:56" x14ac:dyDescent="0.5">
      <c r="A75" s="5">
        <v>1938</v>
      </c>
      <c r="B75" s="17">
        <v>24824.953230680676</v>
      </c>
      <c r="C75" s="17">
        <v>13882.455105883839</v>
      </c>
      <c r="D75" s="26">
        <v>10260.799999999999</v>
      </c>
      <c r="E75" s="20">
        <v>1650.9279999999999</v>
      </c>
      <c r="F75" s="20">
        <v>10.139481871874336</v>
      </c>
      <c r="G75" s="20"/>
      <c r="H75" s="20">
        <v>312.87814051981292</v>
      </c>
      <c r="I75" s="20">
        <v>0</v>
      </c>
      <c r="J75" s="20">
        <v>0</v>
      </c>
      <c r="K75" s="20">
        <v>1606.8347816071828</v>
      </c>
      <c r="L75" s="17">
        <v>2364.0573840162547</v>
      </c>
      <c r="N75" s="20">
        <v>150.25206488782337</v>
      </c>
      <c r="P75" s="20">
        <v>235.74059110684908</v>
      </c>
      <c r="Q75" s="20">
        <v>0</v>
      </c>
      <c r="R75" s="16">
        <v>295.45927293625743</v>
      </c>
      <c r="S75" s="16">
        <v>2.8185176697586694</v>
      </c>
      <c r="V75" s="20">
        <v>5802.2745602754248</v>
      </c>
      <c r="X75" s="20">
        <v>206.61989837448556</v>
      </c>
      <c r="AA75" s="20">
        <v>7.1518783410152595</v>
      </c>
      <c r="AB75" s="9">
        <f>1890/'[1]T68 Nominal exchange rate'!Y106</f>
        <v>3677.0428015564203</v>
      </c>
      <c r="AC75" s="7">
        <v>0</v>
      </c>
      <c r="AE75" s="20">
        <v>62.698473643882771</v>
      </c>
      <c r="AF75" s="20">
        <v>59.134063054813815</v>
      </c>
      <c r="AG75" s="20">
        <v>0.98024441085035519</v>
      </c>
      <c r="AH75" s="14">
        <f>4480*0.2065</f>
        <v>925.12</v>
      </c>
      <c r="AK75" s="20">
        <v>3.573230268858107</v>
      </c>
      <c r="AL75" s="4">
        <v>85435.631026046918</v>
      </c>
      <c r="AM75" s="27">
        <v>378.2328</v>
      </c>
      <c r="AN75" s="14">
        <v>1350.0782396088021</v>
      </c>
      <c r="AO75" s="4">
        <v>3692.2147071521085</v>
      </c>
      <c r="AP75" s="20">
        <v>4.2485657498552669</v>
      </c>
      <c r="AQ75" s="20">
        <v>35.933895369475742</v>
      </c>
      <c r="AR75" s="20">
        <v>6.5139635014091724</v>
      </c>
      <c r="AS75" s="20">
        <v>24.770700664933138</v>
      </c>
      <c r="AU75" s="16"/>
      <c r="AV75" s="16"/>
      <c r="AW75" s="16"/>
      <c r="AX75" s="16"/>
      <c r="AY75" s="16"/>
      <c r="AZ75" s="16"/>
      <c r="BA75" s="16"/>
      <c r="BB75" s="20">
        <v>85407.280563092383</v>
      </c>
      <c r="BD75" s="20">
        <v>85407.280563092383</v>
      </c>
    </row>
    <row r="76" spans="1:56" ht="14.4" x14ac:dyDescent="0.55000000000000004">
      <c r="A76" s="5">
        <v>1939</v>
      </c>
      <c r="B76" s="20">
        <v>25653.600000000002</v>
      </c>
      <c r="C76" s="28">
        <v>16299.438844435208</v>
      </c>
      <c r="D76" s="20">
        <v>3714.3394793565067</v>
      </c>
      <c r="E76" s="20">
        <v>2101.6</v>
      </c>
      <c r="F76" s="20">
        <v>0</v>
      </c>
      <c r="G76" s="20"/>
      <c r="H76" s="20">
        <v>87.966895761737348</v>
      </c>
      <c r="I76" s="20">
        <v>0</v>
      </c>
      <c r="J76" s="20">
        <v>0</v>
      </c>
      <c r="K76" s="20">
        <v>238.16726899971741</v>
      </c>
      <c r="L76" s="17">
        <v>2208.9193992857959</v>
      </c>
      <c r="N76" s="20">
        <v>13.485131078102002</v>
      </c>
      <c r="P76" s="20">
        <v>303.77165429281666</v>
      </c>
      <c r="Q76" s="20">
        <v>54.491454767348081</v>
      </c>
      <c r="R76" s="16">
        <v>161.31297047246991</v>
      </c>
      <c r="S76" s="16">
        <v>717.98636713611438</v>
      </c>
      <c r="V76" s="20">
        <v>932.95123168870066</v>
      </c>
      <c r="X76" s="20">
        <v>579.18188870473489</v>
      </c>
      <c r="AA76" s="20">
        <v>7.1390988171907148</v>
      </c>
      <c r="AB76" s="9">
        <f>1964/'[1]T68 Nominal exchange rate'!Y107</f>
        <v>3469.9646643109545</v>
      </c>
      <c r="AC76" s="7">
        <v>0</v>
      </c>
      <c r="AE76" s="20">
        <v>21.89273643582623</v>
      </c>
      <c r="AF76" s="20">
        <v>19.689347907327267</v>
      </c>
      <c r="AH76" s="29"/>
      <c r="AK76" s="20">
        <v>0</v>
      </c>
      <c r="AL76" s="23">
        <v>17909.38926175547</v>
      </c>
      <c r="AM76" s="21">
        <v>161.13965901659043</v>
      </c>
      <c r="AN76" s="14">
        <v>1586.4301552106431</v>
      </c>
      <c r="AO76" s="4">
        <v>4995.5065769655594</v>
      </c>
      <c r="AP76" s="20">
        <v>10.582997420273426</v>
      </c>
      <c r="AQ76" s="20">
        <v>0</v>
      </c>
      <c r="AR76" s="20">
        <v>0</v>
      </c>
      <c r="AS76" s="20">
        <v>6.5525061972908238</v>
      </c>
      <c r="AU76" s="16"/>
      <c r="AV76" s="16"/>
      <c r="AW76" s="16"/>
      <c r="AX76" s="16"/>
      <c r="AY76" s="16"/>
      <c r="AZ76" s="16"/>
      <c r="BA76" s="16"/>
      <c r="BB76" s="20">
        <v>85129.798978762439</v>
      </c>
      <c r="BD76" s="20">
        <v>85129.798978762439</v>
      </c>
    </row>
    <row r="77" spans="1:56" ht="14.4" x14ac:dyDescent="0.55000000000000004">
      <c r="A77" s="5">
        <v>1940</v>
      </c>
      <c r="B77" s="20">
        <v>15436.800000000001</v>
      </c>
      <c r="C77" s="28">
        <v>19758.959624981097</v>
      </c>
      <c r="D77" s="20">
        <v>3755.290395582771</v>
      </c>
      <c r="E77" s="14">
        <v>3028.798882681564</v>
      </c>
      <c r="F77" s="20">
        <v>0</v>
      </c>
      <c r="G77" s="20"/>
      <c r="H77" s="20">
        <v>71.944076317334648</v>
      </c>
      <c r="I77" s="20">
        <v>0</v>
      </c>
      <c r="J77" s="20">
        <v>0</v>
      </c>
      <c r="K77" s="20">
        <v>187.44270832728148</v>
      </c>
      <c r="L77" s="20">
        <v>227.69444343367209</v>
      </c>
      <c r="N77" s="20">
        <v>5.9322425836862411</v>
      </c>
      <c r="P77" s="20">
        <v>323.05302163937563</v>
      </c>
      <c r="Q77" s="20">
        <v>110.26811842688539</v>
      </c>
      <c r="R77" s="16">
        <v>225.92386641791694</v>
      </c>
      <c r="S77" s="16">
        <v>2395.4693627570005</v>
      </c>
      <c r="V77" s="20">
        <v>871.8081644467685</v>
      </c>
      <c r="X77" s="20">
        <v>689.67229909761443</v>
      </c>
      <c r="AA77" s="20">
        <v>14.220025899276939</v>
      </c>
      <c r="AB77" s="9">
        <f>1916/'[1]T68 Nominal exchange rate'!Y108</f>
        <v>2920.731707317073</v>
      </c>
      <c r="AC77" s="7">
        <v>0</v>
      </c>
      <c r="AE77" s="20">
        <v>167.45972841389496</v>
      </c>
      <c r="AF77" s="20">
        <v>44.752425761165867</v>
      </c>
      <c r="AH77" s="14">
        <v>153.11899411075245</v>
      </c>
      <c r="AK77" s="20">
        <v>14.220667734774134</v>
      </c>
      <c r="AL77" s="23">
        <v>20103.613786522874</v>
      </c>
      <c r="AM77" s="21">
        <v>120.07226707634554</v>
      </c>
      <c r="AN77" s="14">
        <v>1045.3657602451167</v>
      </c>
      <c r="AO77" s="23">
        <v>1658.19537858167</v>
      </c>
      <c r="AP77" s="20">
        <v>0</v>
      </c>
      <c r="AQ77" s="20">
        <v>0.39724714366454938</v>
      </c>
      <c r="AR77" s="20">
        <v>5.7609193064396083</v>
      </c>
      <c r="AS77" s="20">
        <v>13.691933458003227</v>
      </c>
      <c r="AU77" s="16"/>
      <c r="AV77" s="16"/>
      <c r="AW77" s="16"/>
      <c r="AX77" s="16"/>
      <c r="AY77" s="16"/>
      <c r="AZ77" s="16"/>
      <c r="BA77" s="16"/>
      <c r="BB77" s="20">
        <v>122890.4195099497</v>
      </c>
      <c r="BD77" s="20">
        <v>122890.4195099497</v>
      </c>
    </row>
    <row r="78" spans="1:56" ht="14.4" x14ac:dyDescent="0.55000000000000004">
      <c r="A78" s="5">
        <v>1941</v>
      </c>
      <c r="B78" s="20">
        <v>59263.199999999997</v>
      </c>
      <c r="C78" s="28">
        <v>36835.271032870754</v>
      </c>
      <c r="D78" s="20">
        <v>4289.4830649479181</v>
      </c>
      <c r="E78" s="14">
        <v>705.59763168640256</v>
      </c>
      <c r="F78" s="20">
        <v>0</v>
      </c>
      <c r="G78" s="20"/>
      <c r="H78" s="20">
        <v>20.87705341880412</v>
      </c>
      <c r="I78" s="20">
        <v>0</v>
      </c>
      <c r="J78" s="20">
        <v>0</v>
      </c>
      <c r="K78" s="20">
        <v>377.30725436436785</v>
      </c>
      <c r="L78" s="20">
        <v>40.97831459088615</v>
      </c>
      <c r="N78" s="20">
        <v>0</v>
      </c>
      <c r="P78" s="20">
        <v>858.53020150637133</v>
      </c>
      <c r="Q78" s="20">
        <v>101.28092722695388</v>
      </c>
      <c r="R78" s="16">
        <v>178.75701130265685</v>
      </c>
      <c r="S78" s="16">
        <v>764.65285513299932</v>
      </c>
      <c r="V78" s="20">
        <v>824.56416248218375</v>
      </c>
      <c r="X78" s="20">
        <v>0</v>
      </c>
      <c r="AA78" s="20">
        <v>6.8790994453300947</v>
      </c>
      <c r="AB78" s="9">
        <f>1032/'[1]T68 Nominal exchange rate'!Y109</f>
        <v>1669.9029126213593</v>
      </c>
      <c r="AC78" s="7">
        <v>0</v>
      </c>
      <c r="AE78" s="20">
        <v>282.11460948807741</v>
      </c>
      <c r="AF78" s="20">
        <v>76.150732023452122</v>
      </c>
      <c r="AH78" s="14"/>
      <c r="AK78" s="20">
        <v>20.862340907585793</v>
      </c>
      <c r="AL78" s="23">
        <v>19049.362287685177</v>
      </c>
      <c r="AM78" s="21">
        <v>75.936174568184867</v>
      </c>
      <c r="AN78" s="14">
        <v>1422.858870967742</v>
      </c>
      <c r="AO78" s="23">
        <v>1771.1283913230488</v>
      </c>
      <c r="AP78" s="20">
        <v>0</v>
      </c>
      <c r="AQ78" s="20">
        <v>0.34966734995554</v>
      </c>
      <c r="AR78" s="20">
        <v>12.677280499790616</v>
      </c>
      <c r="AS78" s="20">
        <v>7.2311992638070643</v>
      </c>
      <c r="AU78" s="16"/>
      <c r="AV78" s="16"/>
      <c r="AW78" s="16"/>
      <c r="AX78" s="16"/>
      <c r="AY78" s="16"/>
      <c r="AZ78" s="16"/>
      <c r="BA78" s="16"/>
      <c r="BB78" s="20">
        <v>120279.61840514802</v>
      </c>
      <c r="BD78" s="20">
        <v>120279.61840514802</v>
      </c>
    </row>
    <row r="79" spans="1:56" ht="14.4" x14ac:dyDescent="0.55000000000000004">
      <c r="A79" s="5">
        <v>1942</v>
      </c>
      <c r="B79" s="20">
        <v>63544</v>
      </c>
      <c r="C79" s="28">
        <v>37054.292438710385</v>
      </c>
      <c r="D79" s="20">
        <v>9102.1978713993158</v>
      </c>
      <c r="E79" s="14">
        <v>1660.0191460973981</v>
      </c>
      <c r="F79" s="20">
        <v>0</v>
      </c>
      <c r="G79" s="20"/>
      <c r="H79" s="20">
        <v>0</v>
      </c>
      <c r="I79" s="20">
        <v>0</v>
      </c>
      <c r="J79" s="20">
        <v>0</v>
      </c>
      <c r="K79" s="20">
        <v>401.18748336163145</v>
      </c>
      <c r="L79" s="20">
        <v>18.221903094521675</v>
      </c>
      <c r="N79" s="20">
        <v>0</v>
      </c>
      <c r="P79" s="20">
        <v>333.62254059288745</v>
      </c>
      <c r="Q79" s="20">
        <v>54.885260178396919</v>
      </c>
      <c r="R79" s="16">
        <v>119.68689884067824</v>
      </c>
      <c r="S79" s="16">
        <v>1460.3977783996213</v>
      </c>
      <c r="V79" s="20">
        <v>573.79700235614359</v>
      </c>
      <c r="X79" s="20">
        <v>37.710752985819965</v>
      </c>
      <c r="AA79" s="20">
        <v>8.8504252015549927</v>
      </c>
      <c r="AB79" s="9">
        <f>996/'[1]T68 Nominal exchange rate'!Y110</f>
        <v>1611.6504854368932</v>
      </c>
      <c r="AC79" s="7">
        <v>0</v>
      </c>
      <c r="AE79" s="20">
        <v>433.15776753158184</v>
      </c>
      <c r="AF79" s="20">
        <v>119.49705065631028</v>
      </c>
      <c r="AH79" s="14"/>
      <c r="AK79" s="20">
        <v>36.177710137346573</v>
      </c>
      <c r="AL79" s="23">
        <v>13839.504919219298</v>
      </c>
      <c r="AM79" s="21">
        <v>4.2682074019171026</v>
      </c>
      <c r="AN79" s="14">
        <v>1396.5254237288136</v>
      </c>
      <c r="AO79" s="23">
        <v>944.03998205387609</v>
      </c>
      <c r="AP79" s="20">
        <v>0</v>
      </c>
      <c r="AQ79" s="20">
        <v>1.0700534028012989</v>
      </c>
      <c r="AR79" s="20">
        <v>3.8795063762150876</v>
      </c>
      <c r="AU79" s="16"/>
      <c r="AV79" s="16"/>
      <c r="AW79" s="16"/>
      <c r="AX79" s="16"/>
      <c r="AY79" s="16"/>
      <c r="AZ79" s="16"/>
      <c r="BA79" s="16"/>
      <c r="BB79" s="20">
        <v>120737.47613013267</v>
      </c>
      <c r="BD79" s="20">
        <v>120737.47613013267</v>
      </c>
    </row>
    <row r="80" spans="1:56" ht="14.4" x14ac:dyDescent="0.55000000000000004">
      <c r="A80" s="5">
        <v>1943</v>
      </c>
      <c r="B80" s="20">
        <v>85443.6</v>
      </c>
      <c r="C80" s="28">
        <v>10397.58910401496</v>
      </c>
      <c r="D80" s="20">
        <v>13441.372752382505</v>
      </c>
      <c r="E80" s="14">
        <v>3777.9897358490566</v>
      </c>
      <c r="F80" s="20">
        <v>0</v>
      </c>
      <c r="G80" s="20"/>
      <c r="H80" s="20">
        <v>1.3486801053349817</v>
      </c>
      <c r="I80" s="20">
        <v>0</v>
      </c>
      <c r="J80" s="20">
        <v>0</v>
      </c>
      <c r="K80" s="20">
        <v>1368.2744598463178</v>
      </c>
      <c r="L80" s="20">
        <v>0</v>
      </c>
      <c r="N80" s="20">
        <v>0</v>
      </c>
      <c r="P80" s="20">
        <v>139.09511044081128</v>
      </c>
      <c r="Q80" s="20">
        <v>28.624998641597116</v>
      </c>
      <c r="R80" s="16">
        <v>197.69236216326723</v>
      </c>
      <c r="S80" s="16">
        <v>1381.99316924759</v>
      </c>
      <c r="V80" s="20">
        <v>2124.9153635928551</v>
      </c>
      <c r="X80" s="20">
        <v>13.826584800817932</v>
      </c>
      <c r="AA80" s="20">
        <v>15.15138594986931</v>
      </c>
      <c r="AB80" s="9">
        <f>594/'[1]T68 Nominal exchange rate'!Y111</f>
        <v>961.1650485436893</v>
      </c>
      <c r="AC80" s="7">
        <v>0</v>
      </c>
      <c r="AE80" s="20">
        <v>359.45318705931174</v>
      </c>
      <c r="AF80" s="20">
        <v>195.51917184554458</v>
      </c>
      <c r="AH80" s="14"/>
      <c r="AK80" s="20">
        <v>56.60464577401703</v>
      </c>
      <c r="AL80" s="23">
        <v>1671.9546396743667</v>
      </c>
      <c r="AM80" s="21">
        <v>0</v>
      </c>
      <c r="AN80" s="14">
        <v>1904.5439870863602</v>
      </c>
      <c r="AO80" s="23">
        <v>954.8486441952997</v>
      </c>
      <c r="AP80" s="20">
        <v>23.235505662525934</v>
      </c>
      <c r="AQ80" s="20">
        <v>2.3718331239347759</v>
      </c>
      <c r="AR80" s="20">
        <v>19.655182930463301</v>
      </c>
      <c r="AU80" s="16"/>
      <c r="AV80" s="16"/>
      <c r="AW80" s="16"/>
      <c r="AX80" s="16"/>
      <c r="AY80" s="16"/>
      <c r="AZ80" s="16"/>
      <c r="BA80" s="16"/>
      <c r="BB80" s="20">
        <v>65163.048867653968</v>
      </c>
      <c r="BD80" s="20">
        <v>65163.048867653968</v>
      </c>
    </row>
    <row r="81" spans="1:56" ht="14.4" x14ac:dyDescent="0.55000000000000004">
      <c r="A81" s="5">
        <v>1944</v>
      </c>
      <c r="B81" s="20">
        <v>44904</v>
      </c>
      <c r="C81" s="28"/>
      <c r="D81" s="20">
        <v>7452.4227488434144</v>
      </c>
      <c r="E81" s="14">
        <v>4061.0843523997364</v>
      </c>
      <c r="F81" s="20">
        <v>0</v>
      </c>
      <c r="G81" s="20"/>
      <c r="H81" s="20">
        <v>3.7849178407954644</v>
      </c>
      <c r="I81" s="20">
        <v>0</v>
      </c>
      <c r="J81" s="20">
        <v>0</v>
      </c>
      <c r="K81" s="20">
        <v>106.664088213425</v>
      </c>
      <c r="L81" s="20">
        <v>0</v>
      </c>
      <c r="N81" s="20">
        <v>0</v>
      </c>
      <c r="P81" s="20">
        <v>206.98130397993472</v>
      </c>
      <c r="Q81" s="20">
        <v>8.9258682225477557</v>
      </c>
      <c r="R81" s="16">
        <v>46.974354221758759</v>
      </c>
      <c r="S81" s="16">
        <v>32.817291511083148</v>
      </c>
      <c r="V81" s="20">
        <v>82.654710395045697</v>
      </c>
      <c r="X81" s="20">
        <v>2.7436282915326919</v>
      </c>
      <c r="AA81" s="20">
        <v>0.49769935852692548</v>
      </c>
      <c r="AB81" s="9">
        <f>846/'[1]T68 Nominal exchange rate'!Y112</f>
        <v>1368.9320388349515</v>
      </c>
      <c r="AC81" s="7">
        <v>0</v>
      </c>
      <c r="AE81" s="20">
        <v>63.711449996645847</v>
      </c>
      <c r="AF81" s="20">
        <v>96.052329681789089</v>
      </c>
      <c r="AH81" s="14"/>
      <c r="AK81" s="20">
        <v>19.331502695122271</v>
      </c>
      <c r="AL81" s="23">
        <v>780.17734078618969</v>
      </c>
      <c r="AM81" s="21">
        <v>2.3413085069520134</v>
      </c>
      <c r="AN81" s="14">
        <v>2862.9015334947539</v>
      </c>
      <c r="AO81" s="23">
        <v>222.63161769216447</v>
      </c>
      <c r="AP81" s="20">
        <v>0</v>
      </c>
      <c r="AQ81" s="20">
        <v>0</v>
      </c>
      <c r="AR81" s="20">
        <v>9.1933404918546167</v>
      </c>
      <c r="AU81" s="16"/>
      <c r="AV81" s="16"/>
      <c r="AW81" s="16"/>
      <c r="AX81" s="16"/>
      <c r="AY81" s="16"/>
      <c r="AZ81" s="16"/>
      <c r="BA81" s="16"/>
      <c r="BB81" s="20">
        <v>60164.988622909419</v>
      </c>
      <c r="BD81" s="20">
        <v>60164.988622909419</v>
      </c>
    </row>
    <row r="82" spans="1:56" ht="14.4" x14ac:dyDescent="0.55000000000000004">
      <c r="A82" s="5">
        <v>1945</v>
      </c>
      <c r="B82" s="20">
        <v>39811.200000000004</v>
      </c>
      <c r="C82" s="28"/>
      <c r="D82" s="20">
        <v>7203.3140734289727</v>
      </c>
      <c r="E82" s="14">
        <v>2166.4049272641955</v>
      </c>
      <c r="F82" s="20">
        <v>4.261565839796817</v>
      </c>
      <c r="G82" s="20"/>
      <c r="H82" s="20">
        <v>0.37571680190566531</v>
      </c>
      <c r="I82" s="20">
        <v>0</v>
      </c>
      <c r="J82" s="20">
        <v>0</v>
      </c>
      <c r="K82" s="20">
        <v>95.293854737883422</v>
      </c>
      <c r="L82" s="20">
        <v>1.0934521118312199</v>
      </c>
      <c r="N82" s="20">
        <v>0</v>
      </c>
      <c r="P82" s="20">
        <v>21.58187210946496</v>
      </c>
      <c r="Q82" s="20">
        <v>45.567908109911912</v>
      </c>
      <c r="R82" s="16">
        <v>51.3664972302319</v>
      </c>
      <c r="S82" s="16">
        <v>65.449522683480311</v>
      </c>
      <c r="V82" s="20">
        <v>1.5131934622204914</v>
      </c>
      <c r="X82" s="20">
        <v>3.0114270940620749</v>
      </c>
      <c r="AA82" s="20">
        <v>0.29297331814052935</v>
      </c>
      <c r="AB82" s="9">
        <f>1190/'[1]T68 Nominal exchange rate'!Y113</f>
        <v>1925.5663430420711</v>
      </c>
      <c r="AC82" s="7">
        <v>0</v>
      </c>
      <c r="AE82" s="20">
        <v>89.596145181711449</v>
      </c>
      <c r="AF82" s="20">
        <v>56.106314284575653</v>
      </c>
      <c r="AH82" s="14">
        <v>1333.6999264616518</v>
      </c>
      <c r="AK82" s="20">
        <v>18.021697255043836</v>
      </c>
      <c r="AL82" s="23">
        <v>1750.1571754223901</v>
      </c>
      <c r="AM82" s="21">
        <v>0.16733827963663178</v>
      </c>
      <c r="AN82" s="14">
        <v>3474.570737605804</v>
      </c>
      <c r="AO82" s="23">
        <v>131.79603944423749</v>
      </c>
      <c r="AP82" s="20">
        <v>0</v>
      </c>
      <c r="AQ82" s="20">
        <v>5.2859832510533487</v>
      </c>
      <c r="AU82" s="16"/>
      <c r="AV82" s="16"/>
      <c r="AW82" s="16"/>
      <c r="AX82" s="16"/>
      <c r="AY82" s="16"/>
      <c r="AZ82" s="16"/>
      <c r="BA82" s="16"/>
      <c r="BB82" s="20">
        <v>69393.004040272572</v>
      </c>
      <c r="BD82" s="20">
        <v>69393.004040272572</v>
      </c>
    </row>
    <row r="83" spans="1:56" ht="14.4" x14ac:dyDescent="0.55000000000000004">
      <c r="A83" s="5">
        <v>1946</v>
      </c>
      <c r="B83" s="20">
        <v>40824.000000000007</v>
      </c>
      <c r="C83" s="28">
        <v>9391.2339821753212</v>
      </c>
      <c r="D83" s="20">
        <v>5775.0370520578936</v>
      </c>
      <c r="E83" s="14">
        <v>2974.2098939929328</v>
      </c>
      <c r="F83" s="20">
        <v>3.4780951879085289</v>
      </c>
      <c r="G83" s="20"/>
      <c r="H83" s="20">
        <v>3.0664287490787219</v>
      </c>
      <c r="I83" s="20">
        <v>0</v>
      </c>
      <c r="J83" s="20">
        <v>0</v>
      </c>
      <c r="K83" s="20">
        <v>569.21907254216205</v>
      </c>
      <c r="L83" s="20">
        <v>82.607262964754383</v>
      </c>
      <c r="N83" s="20">
        <v>0</v>
      </c>
      <c r="P83" s="20">
        <v>44.035343082700251</v>
      </c>
      <c r="Q83" s="20">
        <v>55.785664663472311</v>
      </c>
      <c r="R83" s="16">
        <v>42.139084289665313</v>
      </c>
      <c r="S83" s="16">
        <v>89.431022245418163</v>
      </c>
      <c r="V83" s="20">
        <v>318.62982365427081</v>
      </c>
      <c r="X83" s="20">
        <v>2.9150521924381549</v>
      </c>
      <c r="AA83" s="20">
        <v>1.7563051697048939</v>
      </c>
      <c r="AB83" s="9">
        <f>1482/'[1]T68 Nominal exchange rate'!Y114</f>
        <v>2382.6366559485532</v>
      </c>
      <c r="AC83" s="7">
        <v>0</v>
      </c>
      <c r="AE83" s="20">
        <v>98.932845508067302</v>
      </c>
      <c r="AF83" s="20">
        <v>49.222610334291012</v>
      </c>
      <c r="AH83" s="29"/>
      <c r="AK83" s="20">
        <v>8.5799497571121606</v>
      </c>
      <c r="AL83" s="23">
        <v>9259.6856013846864</v>
      </c>
      <c r="AM83" s="21">
        <v>18.437470110739714</v>
      </c>
      <c r="AN83" s="14"/>
      <c r="AO83" s="23">
        <v>52.799192125609871</v>
      </c>
      <c r="AP83" s="20">
        <v>1.8217050285224543</v>
      </c>
      <c r="AQ83" s="20">
        <v>3.0045167098531365</v>
      </c>
      <c r="AU83" s="16"/>
      <c r="AV83" s="16"/>
      <c r="AW83" s="16"/>
      <c r="AX83" s="16"/>
      <c r="AY83" s="16"/>
      <c r="AZ83" s="16"/>
      <c r="BA83" s="16"/>
      <c r="BB83" s="16">
        <v>76239.705620922454</v>
      </c>
      <c r="BD83" s="20">
        <v>76239.705620922454</v>
      </c>
    </row>
    <row r="84" spans="1:56" ht="14.4" x14ac:dyDescent="0.55000000000000004">
      <c r="A84" s="5">
        <v>1947</v>
      </c>
      <c r="B84" s="20">
        <v>33120</v>
      </c>
      <c r="C84" s="28">
        <v>15851.240252768606</v>
      </c>
      <c r="D84" s="20">
        <v>5031.0988281492173</v>
      </c>
      <c r="E84" s="14">
        <v>1948.3091364574123</v>
      </c>
      <c r="F84" s="20">
        <v>6.4571010635474764</v>
      </c>
      <c r="G84" s="20"/>
      <c r="H84" s="20">
        <v>28.464201333252156</v>
      </c>
      <c r="I84" s="20">
        <v>0</v>
      </c>
      <c r="J84" s="20">
        <v>0</v>
      </c>
      <c r="K84" s="20">
        <v>617.31410677239967</v>
      </c>
      <c r="L84" s="20">
        <v>1864.0599175012201</v>
      </c>
      <c r="N84" s="20">
        <v>0</v>
      </c>
      <c r="P84" s="20">
        <v>170.93565303827222</v>
      </c>
      <c r="Q84" s="20">
        <v>224.3937901440629</v>
      </c>
      <c r="R84" s="16">
        <v>108.32042790666783</v>
      </c>
      <c r="S84" s="16">
        <v>53.84728827271465</v>
      </c>
      <c r="V84" s="20">
        <v>353.08848816643484</v>
      </c>
      <c r="X84" s="20">
        <v>6.2607201396203873</v>
      </c>
      <c r="AA84" s="20">
        <v>1.7481472791764099</v>
      </c>
      <c r="AB84" s="9">
        <f>2364/'[1]T68 Nominal exchange rate'!Y115</f>
        <v>3800.6430868167204</v>
      </c>
      <c r="AC84" s="7">
        <v>0</v>
      </c>
      <c r="AE84" s="20">
        <v>111.79871720278193</v>
      </c>
      <c r="AF84" s="20">
        <v>41.96734563874336</v>
      </c>
      <c r="AH84" s="29"/>
      <c r="AK84" s="20">
        <v>17.445740423447234</v>
      </c>
      <c r="AL84" s="23">
        <v>13212.564727962319</v>
      </c>
      <c r="AM84" s="21">
        <v>76.065011596682297</v>
      </c>
      <c r="AN84" s="14">
        <v>4705.5680902497979</v>
      </c>
      <c r="AO84" s="23">
        <v>225.63546319728934</v>
      </c>
      <c r="AP84" s="20">
        <v>12.400683061463344</v>
      </c>
      <c r="AQ84" s="20">
        <v>5.8639464240659631</v>
      </c>
      <c r="AU84" s="16"/>
      <c r="AV84" s="16"/>
      <c r="AW84" s="16"/>
      <c r="AX84" s="16"/>
      <c r="AY84" s="16"/>
      <c r="AZ84" s="16"/>
      <c r="BA84" s="16"/>
      <c r="BB84" s="16">
        <v>316330.82835641125</v>
      </c>
      <c r="BD84" s="20">
        <v>316330.82835641125</v>
      </c>
    </row>
    <row r="85" spans="1:56" ht="14.4" x14ac:dyDescent="0.55000000000000004">
      <c r="A85" s="5">
        <v>1948</v>
      </c>
      <c r="B85" s="22">
        <v>39680</v>
      </c>
      <c r="C85" s="28">
        <v>14424.265676955281</v>
      </c>
      <c r="D85" s="14">
        <v>18768</v>
      </c>
      <c r="E85" s="14">
        <v>2077.3665784832447</v>
      </c>
      <c r="F85" s="20">
        <v>58.061344001966006</v>
      </c>
      <c r="G85" s="20"/>
      <c r="H85" s="20">
        <v>307.13531086221724</v>
      </c>
      <c r="I85" s="20">
        <v>0</v>
      </c>
      <c r="J85" s="20">
        <v>0</v>
      </c>
      <c r="K85" s="20">
        <v>1599.3835027469183</v>
      </c>
      <c r="L85" s="20">
        <v>2610.1375678703644</v>
      </c>
      <c r="N85" s="20">
        <v>0</v>
      </c>
      <c r="P85" s="20">
        <v>2405.78504597149</v>
      </c>
      <c r="Q85" s="20">
        <v>1862.5083509297951</v>
      </c>
      <c r="R85" s="16">
        <v>1262.595240800752</v>
      </c>
      <c r="S85" s="16">
        <v>457.28794678487424</v>
      </c>
      <c r="V85" s="20">
        <v>2082.2540340537316</v>
      </c>
      <c r="X85" s="20">
        <v>63.928804456715781</v>
      </c>
      <c r="AA85" s="20">
        <v>132.57250028407896</v>
      </c>
      <c r="AB85" s="9">
        <f>2860/'[1]T68 Nominal exchange rate'!Y116</f>
        <v>4598.0707395498393</v>
      </c>
      <c r="AC85" s="7">
        <v>0</v>
      </c>
      <c r="AE85" s="20">
        <v>646.25035546643062</v>
      </c>
      <c r="AF85" s="20">
        <v>397.5804190832356</v>
      </c>
      <c r="AH85" s="14">
        <f>5390*0.2065</f>
        <v>1113.0349999999999</v>
      </c>
      <c r="AK85" s="20">
        <v>170.51048109099676</v>
      </c>
      <c r="AL85" s="4">
        <v>211381.413</v>
      </c>
      <c r="AM85" s="9">
        <v>28.133999999999997</v>
      </c>
      <c r="AN85" s="14">
        <v>5608.3514711809758</v>
      </c>
      <c r="AO85" s="4">
        <v>1164.2554</v>
      </c>
      <c r="AP85" s="20">
        <v>10.136836076143181</v>
      </c>
      <c r="AQ85" s="20">
        <v>0</v>
      </c>
      <c r="AU85" s="16"/>
      <c r="AV85" s="16"/>
      <c r="AW85" s="16"/>
      <c r="AX85" s="16"/>
      <c r="AY85" s="20">
        <v>1267.2848802665835</v>
      </c>
      <c r="AZ85" s="16"/>
      <c r="BA85" s="16"/>
      <c r="BB85" s="16">
        <v>161074.90115070189</v>
      </c>
      <c r="BD85" s="20">
        <v>161074.90115070189</v>
      </c>
    </row>
    <row r="86" spans="1:56" ht="14.4" x14ac:dyDescent="0.55000000000000004">
      <c r="A86" s="5">
        <v>1949</v>
      </c>
      <c r="B86" s="14">
        <f>13685000*0.003469</f>
        <v>47473.264999999999</v>
      </c>
      <c r="C86" s="28">
        <v>14658.409533421001</v>
      </c>
      <c r="D86" s="14">
        <v>23176.043000000001</v>
      </c>
      <c r="E86" s="14">
        <v>2399.5817481996519</v>
      </c>
      <c r="F86" s="20">
        <v>20.947903828837102</v>
      </c>
      <c r="G86" s="20"/>
      <c r="H86" s="20">
        <v>36.937030796048276</v>
      </c>
      <c r="I86" s="20">
        <v>0</v>
      </c>
      <c r="J86" s="20">
        <v>0</v>
      </c>
      <c r="K86" s="20">
        <v>492.18138005051503</v>
      </c>
      <c r="L86" s="20">
        <v>3819.0372683156611</v>
      </c>
      <c r="N86" s="20">
        <v>27.715788259402679</v>
      </c>
      <c r="P86" s="20">
        <v>1012.6447079233743</v>
      </c>
      <c r="Q86" s="20">
        <v>1567.9366102889135</v>
      </c>
      <c r="R86" s="16">
        <v>396.96245217740392</v>
      </c>
      <c r="S86" s="16">
        <v>155.27956380692501</v>
      </c>
      <c r="V86" s="20">
        <v>357.03193403706706</v>
      </c>
      <c r="X86" s="20">
        <v>25.818828344489347</v>
      </c>
      <c r="AA86" s="20">
        <v>40.724443044691704</v>
      </c>
      <c r="AB86" s="9">
        <f>1988/'[1]T68 Nominal exchange rate'!Y117</f>
        <v>2923.5294117647059</v>
      </c>
      <c r="AC86" s="7">
        <v>0</v>
      </c>
      <c r="AE86" s="20">
        <v>207.25344552370427</v>
      </c>
      <c r="AF86" s="20">
        <v>31.909924331998365</v>
      </c>
      <c r="AH86" s="14">
        <f>11300*0.2065</f>
        <v>2333.4499999999998</v>
      </c>
      <c r="AK86" s="20">
        <v>66.439800848367611</v>
      </c>
      <c r="AL86" s="23">
        <v>53418</v>
      </c>
      <c r="AM86" s="21">
        <v>213.86514800587219</v>
      </c>
      <c r="AN86" s="14">
        <v>2789.712389380531</v>
      </c>
      <c r="AO86" s="23">
        <v>2885.9951183039257</v>
      </c>
      <c r="AP86" s="20">
        <v>0</v>
      </c>
      <c r="AQ86" s="20">
        <v>13.919716150942083</v>
      </c>
      <c r="AU86" s="16"/>
      <c r="AV86" s="16"/>
      <c r="AW86" s="16"/>
      <c r="AX86" s="16"/>
      <c r="AY86" s="20">
        <v>304.81510262278039</v>
      </c>
      <c r="AZ86" s="16"/>
      <c r="BA86" s="16"/>
      <c r="BB86" s="16">
        <v>272052.3729807901</v>
      </c>
      <c r="BD86" s="20">
        <v>272052.3729807901</v>
      </c>
    </row>
    <row r="87" spans="1:56" ht="14.4" x14ac:dyDescent="0.55000000000000004">
      <c r="A87" s="5">
        <v>1950</v>
      </c>
      <c r="B87" s="14">
        <f>18092000*0.002857</f>
        <v>51688.844000000005</v>
      </c>
      <c r="C87" s="28">
        <v>9736.0961239813641</v>
      </c>
      <c r="D87" s="14">
        <v>19553.315999999999</v>
      </c>
      <c r="E87" s="14">
        <v>1298.6931454683929</v>
      </c>
      <c r="F87" s="20">
        <v>5672.633110358428</v>
      </c>
      <c r="G87" s="20"/>
      <c r="H87" s="20">
        <v>40.993620784372553</v>
      </c>
      <c r="I87" s="20">
        <v>0</v>
      </c>
      <c r="J87" s="20">
        <v>0</v>
      </c>
      <c r="K87" s="20">
        <v>904.11300639022079</v>
      </c>
      <c r="L87" s="20">
        <v>1816.2280949153687</v>
      </c>
      <c r="N87" s="20">
        <v>246.07728107208274</v>
      </c>
      <c r="P87" s="20">
        <v>1498.4771741264299</v>
      </c>
      <c r="Q87" s="20">
        <v>3728.8594804389618</v>
      </c>
      <c r="R87" s="16">
        <v>837.78365239380128</v>
      </c>
      <c r="S87" s="16">
        <v>323.12448800085053</v>
      </c>
      <c r="V87" s="20">
        <v>3764.3063956626584</v>
      </c>
      <c r="X87" s="20">
        <v>63.421666940783851</v>
      </c>
      <c r="AA87" s="25">
        <v>3969</v>
      </c>
      <c r="AB87" s="9">
        <f>1032/'[1]T68 Nominal exchange rate'!Y118</f>
        <v>1151.7857142857142</v>
      </c>
      <c r="AC87" s="7">
        <v>0</v>
      </c>
      <c r="AE87" s="20">
        <v>402.52615588375966</v>
      </c>
      <c r="AF87" s="20">
        <v>72.515230705689319</v>
      </c>
      <c r="AH87" s="14">
        <f>7410*0.2065</f>
        <v>1530.165</v>
      </c>
      <c r="AK87" s="20">
        <v>158.39696254592138</v>
      </c>
      <c r="AL87" s="4">
        <v>151173.8695</v>
      </c>
      <c r="AM87" s="21">
        <v>584.25298572455984</v>
      </c>
      <c r="AN87" s="14">
        <v>2477.6470588235297</v>
      </c>
      <c r="AO87" s="4">
        <v>4337.7831000000006</v>
      </c>
      <c r="AP87" s="20">
        <v>48.707008204687902</v>
      </c>
      <c r="AQ87" s="20">
        <v>30.896883318454154</v>
      </c>
      <c r="AU87" s="16"/>
      <c r="AV87" s="16"/>
      <c r="AW87" s="16"/>
      <c r="AX87" s="16"/>
      <c r="AY87" s="20">
        <v>3213.7669796740834</v>
      </c>
      <c r="AZ87" s="16"/>
      <c r="BA87" s="16"/>
      <c r="BB87" s="16">
        <v>271158.92470359948</v>
      </c>
      <c r="BD87" s="20">
        <v>271158.92470359948</v>
      </c>
    </row>
    <row r="88" spans="1:56" ht="14.4" x14ac:dyDescent="0.55000000000000004">
      <c r="A88" s="5">
        <v>1951</v>
      </c>
      <c r="B88" s="14">
        <f>21678000*0.002857</f>
        <v>61934.046000000002</v>
      </c>
      <c r="C88" s="28">
        <v>19085.52</v>
      </c>
      <c r="D88" s="14">
        <v>22749.597999999998</v>
      </c>
      <c r="E88" s="14">
        <v>1477.1265652428322</v>
      </c>
      <c r="F88" s="20">
        <v>1655.9957959911235</v>
      </c>
      <c r="G88" s="20"/>
      <c r="H88" s="20">
        <v>176.96879584372365</v>
      </c>
      <c r="I88" s="20">
        <v>0</v>
      </c>
      <c r="J88" s="20">
        <v>0</v>
      </c>
      <c r="K88" s="14">
        <f>13200*0.238</f>
        <v>3141.6</v>
      </c>
      <c r="L88" s="22">
        <v>2202.8195527834969</v>
      </c>
      <c r="N88" s="20">
        <v>132.78895375236419</v>
      </c>
      <c r="P88" s="20">
        <v>577.58050440538773</v>
      </c>
      <c r="Q88" s="20">
        <v>3353.6303916385705</v>
      </c>
      <c r="R88" s="16">
        <v>2135.7227828215418</v>
      </c>
      <c r="S88" s="16">
        <v>348.73079307823275</v>
      </c>
      <c r="V88" s="20">
        <v>2494.5865672051323</v>
      </c>
      <c r="X88" s="20">
        <v>75.044933607478967</v>
      </c>
      <c r="AA88" s="25">
        <v>2082</v>
      </c>
      <c r="AB88" s="9">
        <f>1270/'[1]T68 Nominal exchange rate'!Y119</f>
        <v>1417.4107142857142</v>
      </c>
      <c r="AC88" s="7">
        <v>0</v>
      </c>
      <c r="AE88" s="20">
        <v>372.36404664580539</v>
      </c>
      <c r="AF88" s="20">
        <v>42.588962456418322</v>
      </c>
      <c r="AH88" s="14">
        <f>7330*0.2065</f>
        <v>1513.645</v>
      </c>
      <c r="AK88" s="20">
        <v>182.73888484140019</v>
      </c>
      <c r="AL88" s="4">
        <v>131198.58259999999</v>
      </c>
      <c r="AM88" s="21">
        <v>2758.6679098401464</v>
      </c>
      <c r="AN88" s="14">
        <v>3465.8443013161582</v>
      </c>
      <c r="AO88" s="4">
        <v>4402.3513000000003</v>
      </c>
      <c r="AP88" s="20">
        <v>26.283420524358537</v>
      </c>
      <c r="AQ88" s="20">
        <v>44.460448004430923</v>
      </c>
      <c r="AU88" s="16"/>
      <c r="AV88" s="16"/>
      <c r="AW88" s="16"/>
      <c r="AX88" s="16"/>
      <c r="AY88" s="20">
        <v>0</v>
      </c>
      <c r="AZ88" s="16"/>
      <c r="BA88" s="16"/>
      <c r="BB88" s="16">
        <v>289959.71167350118</v>
      </c>
      <c r="BD88" s="20">
        <v>289959.71167350118</v>
      </c>
    </row>
    <row r="89" spans="1:56" ht="14.4" x14ac:dyDescent="0.55000000000000004">
      <c r="A89" s="5">
        <v>1952</v>
      </c>
      <c r="B89" s="14">
        <f>22513000*0.002857</f>
        <v>64319.641000000003</v>
      </c>
      <c r="C89" s="28">
        <v>20612.337600000003</v>
      </c>
      <c r="D89" s="14">
        <v>19555.4028</v>
      </c>
      <c r="E89" s="14">
        <v>1062.3074577667903</v>
      </c>
      <c r="F89" s="20">
        <v>724.99060086788688</v>
      </c>
      <c r="G89" s="20"/>
      <c r="H89" s="20">
        <v>596.56884236684027</v>
      </c>
      <c r="I89" s="20">
        <v>0</v>
      </c>
      <c r="J89" s="20">
        <v>0</v>
      </c>
      <c r="K89" s="29">
        <f>12500*0.238</f>
        <v>2975</v>
      </c>
      <c r="L89" s="22">
        <v>2173.3427408003613</v>
      </c>
      <c r="M89" s="30">
        <v>1344</v>
      </c>
      <c r="N89" s="20">
        <v>127.89623978860227</v>
      </c>
      <c r="P89" s="20">
        <v>778.81873184254516</v>
      </c>
      <c r="Q89" s="20">
        <v>3230.0632289883852</v>
      </c>
      <c r="R89" s="29">
        <v>1632</v>
      </c>
      <c r="S89" s="20">
        <v>167.9407656768627</v>
      </c>
      <c r="V89" s="20">
        <v>1372.9551733117858</v>
      </c>
      <c r="X89" s="20">
        <v>79.428399680876495</v>
      </c>
      <c r="AA89" s="25">
        <v>846</v>
      </c>
      <c r="AB89" s="9">
        <f>1462/'[1]T68 Nominal exchange rate'!Y120</f>
        <v>1628.0623608017818</v>
      </c>
      <c r="AC89" s="7">
        <v>0</v>
      </c>
      <c r="AE89" s="20">
        <v>358.64399901274402</v>
      </c>
      <c r="AF89" s="20">
        <v>14.023842212086702</v>
      </c>
      <c r="AH89" s="14">
        <f>4080*0.2065</f>
        <v>842.52</v>
      </c>
      <c r="AK89" s="20">
        <v>187.36093432473524</v>
      </c>
      <c r="AL89" s="4">
        <v>151656.98820000002</v>
      </c>
      <c r="AM89" s="21">
        <v>2903.746138201147</v>
      </c>
      <c r="AN89" s="14">
        <v>3161.6201117318437</v>
      </c>
      <c r="AO89" s="23">
        <v>5288.2797885072641</v>
      </c>
      <c r="AP89" s="20">
        <v>18.564323887605994</v>
      </c>
      <c r="AQ89" s="20">
        <v>32.116700740528323</v>
      </c>
      <c r="AU89" s="20">
        <v>74.923953574210529</v>
      </c>
      <c r="AV89" s="16"/>
      <c r="AW89" s="16"/>
      <c r="AX89" s="16"/>
      <c r="AY89" s="20">
        <v>175.82354636352812</v>
      </c>
      <c r="AZ89" s="16"/>
      <c r="BA89" s="16"/>
      <c r="BB89" s="16">
        <v>292051.33586528839</v>
      </c>
      <c r="BD89" s="20">
        <v>292051.33586528839</v>
      </c>
    </row>
    <row r="90" spans="1:56" ht="14.4" x14ac:dyDescent="0.55000000000000004">
      <c r="A90" s="5">
        <v>1953</v>
      </c>
      <c r="B90" s="14">
        <f>22488000*0.002857</f>
        <v>64248.216</v>
      </c>
      <c r="C90" s="28">
        <v>23427.2736</v>
      </c>
      <c r="D90" s="14">
        <v>21070.071799999998</v>
      </c>
      <c r="E90" s="14">
        <v>17028.939699769053</v>
      </c>
      <c r="F90" s="20">
        <v>554.95593335367914</v>
      </c>
      <c r="G90" s="20"/>
      <c r="H90" s="20">
        <v>152.89734184313272</v>
      </c>
      <c r="I90" s="20">
        <v>0</v>
      </c>
      <c r="J90" s="20">
        <v>0</v>
      </c>
      <c r="K90" s="29">
        <v>3800</v>
      </c>
      <c r="L90" s="22">
        <v>3452.6182222980024</v>
      </c>
      <c r="M90" s="30">
        <v>1344</v>
      </c>
      <c r="N90" s="20">
        <v>91.781505131769165</v>
      </c>
      <c r="P90" s="20">
        <v>758.50658062349032</v>
      </c>
      <c r="Q90" s="20">
        <v>2503.4111287613982</v>
      </c>
      <c r="R90" s="29">
        <v>1470</v>
      </c>
      <c r="S90" s="20">
        <v>120.518447393618</v>
      </c>
      <c r="V90" s="20">
        <v>985.26659183481718</v>
      </c>
      <c r="X90" s="20">
        <v>384.74854361266114</v>
      </c>
      <c r="AA90" s="20">
        <v>44.802476912173773</v>
      </c>
      <c r="AB90" s="9">
        <f>1528/'[1]T68 Nominal exchange rate'!Y121</f>
        <v>1713.0044843049327</v>
      </c>
      <c r="AC90" s="7">
        <v>0</v>
      </c>
      <c r="AE90" s="20">
        <v>300.26710536593231</v>
      </c>
      <c r="AF90" s="20">
        <v>14.340994864419836</v>
      </c>
      <c r="AH90" s="14">
        <f>2910*0.2065</f>
        <v>600.91499999999996</v>
      </c>
      <c r="AI90" s="20">
        <v>32.055644255343182</v>
      </c>
      <c r="AK90" s="20">
        <v>142.60361899318164</v>
      </c>
      <c r="AL90" s="4">
        <v>138148.5208</v>
      </c>
      <c r="AM90" s="4">
        <v>2786.7178000000004</v>
      </c>
      <c r="AN90" s="14">
        <v>3380.4528832630099</v>
      </c>
      <c r="AO90" s="23">
        <v>2175.6677568908863</v>
      </c>
      <c r="AP90" s="20">
        <v>8.4777750924719406</v>
      </c>
      <c r="AQ90" s="20">
        <v>15.365159229619959</v>
      </c>
      <c r="AU90" s="16"/>
      <c r="AV90" s="16"/>
      <c r="AW90" s="16"/>
      <c r="AX90" s="16"/>
      <c r="AY90" s="20">
        <v>126.17532579161974</v>
      </c>
      <c r="AZ90" s="16"/>
      <c r="BA90" s="16"/>
      <c r="BB90" s="16">
        <v>314567.63333177171</v>
      </c>
      <c r="BD90" s="20">
        <v>314567.63333177171</v>
      </c>
    </row>
    <row r="91" spans="1:56" ht="14.4" x14ac:dyDescent="0.55000000000000004">
      <c r="A91" s="5">
        <v>1954</v>
      </c>
      <c r="B91" s="14">
        <f>22843000*0.002857</f>
        <v>65262.451000000001</v>
      </c>
      <c r="C91" s="28">
        <v>25326.8272</v>
      </c>
      <c r="D91" s="14">
        <v>22344.7588</v>
      </c>
      <c r="E91" s="14">
        <v>1518.0455793392277</v>
      </c>
      <c r="F91" s="20">
        <v>428.48910491379013</v>
      </c>
      <c r="G91" s="20"/>
      <c r="H91" s="20">
        <v>755.54649254137087</v>
      </c>
      <c r="I91" s="20">
        <v>0</v>
      </c>
      <c r="J91" s="20">
        <v>0</v>
      </c>
      <c r="K91" s="29">
        <v>5500</v>
      </c>
      <c r="L91" s="14">
        <f>91850*0.03333</f>
        <v>3061.3604999999998</v>
      </c>
      <c r="N91" s="20">
        <v>396.84826607004743</v>
      </c>
      <c r="P91" s="20">
        <v>2811.1361174656345</v>
      </c>
      <c r="Q91" s="20">
        <v>1374.5195704690268</v>
      </c>
      <c r="R91" s="29">
        <v>1196</v>
      </c>
      <c r="S91" s="20">
        <v>208.44084789826158</v>
      </c>
      <c r="V91" s="20">
        <v>852.02642520415895</v>
      </c>
      <c r="X91" s="20">
        <v>475.31142322799508</v>
      </c>
      <c r="AA91" s="20">
        <v>89.451593197287039</v>
      </c>
      <c r="AB91" s="9">
        <f>1806/'[1]T68 Nominal exchange rate'!Y122</f>
        <v>2020.1342281879195</v>
      </c>
      <c r="AC91" s="7">
        <v>0</v>
      </c>
      <c r="AE91" s="20">
        <v>317.95249331999975</v>
      </c>
      <c r="AF91" s="20">
        <v>33.879125361023078</v>
      </c>
      <c r="AH91" s="14">
        <f>8410*0.2065</f>
        <v>1736.665</v>
      </c>
      <c r="AI91" s="20">
        <v>39.600965738382286</v>
      </c>
      <c r="AK91" s="20">
        <v>186.23679717019297</v>
      </c>
      <c r="AL91" s="4">
        <v>162500.7317</v>
      </c>
      <c r="AM91" s="4">
        <v>5377.7311</v>
      </c>
      <c r="AN91" s="29"/>
      <c r="AO91" s="23">
        <v>5044.1913138938016</v>
      </c>
      <c r="AP91" s="20">
        <v>12.717567282840484</v>
      </c>
      <c r="AQ91" s="20">
        <v>37.963682112896223</v>
      </c>
      <c r="AU91" s="16"/>
      <c r="AV91" s="16"/>
      <c r="AW91" s="16"/>
      <c r="AX91" s="16"/>
      <c r="AY91" s="20">
        <v>155.87472564586776</v>
      </c>
      <c r="AZ91" s="16"/>
      <c r="BA91" s="16"/>
      <c r="BB91" s="16">
        <v>364325.93773076369</v>
      </c>
      <c r="BD91" s="20">
        <v>364325.93773076369</v>
      </c>
    </row>
    <row r="92" spans="1:56" ht="14.4" x14ac:dyDescent="0.55000000000000004">
      <c r="A92" s="5">
        <v>1955</v>
      </c>
      <c r="B92" s="14">
        <f>24637000*0.002857</f>
        <v>70387.909</v>
      </c>
      <c r="C92" s="28">
        <v>26889.6096</v>
      </c>
      <c r="D92" s="14">
        <v>23750.5664</v>
      </c>
      <c r="E92" s="14">
        <v>1513.842840593142</v>
      </c>
      <c r="F92" s="20">
        <v>985.93635080231115</v>
      </c>
      <c r="G92" s="20"/>
      <c r="H92" s="20">
        <v>470.83897336777045</v>
      </c>
      <c r="I92" s="20">
        <v>0</v>
      </c>
      <c r="J92" s="20">
        <v>0</v>
      </c>
      <c r="K92" s="29">
        <v>6200</v>
      </c>
      <c r="L92" s="14">
        <f>86720*0.03333</f>
        <v>2890.3775999999998</v>
      </c>
      <c r="N92" s="20">
        <v>108.70619545581039</v>
      </c>
      <c r="P92" s="20">
        <v>425.54685225099757</v>
      </c>
      <c r="Q92" s="20">
        <v>3294.4945241743899</v>
      </c>
      <c r="R92" s="29">
        <v>1470</v>
      </c>
      <c r="S92" s="20">
        <v>10448.735369791162</v>
      </c>
      <c r="V92" s="20">
        <v>6885.0149828161402</v>
      </c>
      <c r="X92" s="20">
        <v>843.88320902975602</v>
      </c>
      <c r="AA92" s="20">
        <v>179.15847909208665</v>
      </c>
      <c r="AB92" s="9">
        <f>1634/'[1]T68 Nominal exchange rate'!Y123</f>
        <v>1815.5555555555554</v>
      </c>
      <c r="AC92" s="7">
        <v>0</v>
      </c>
      <c r="AE92" s="20">
        <v>355.63695101750034</v>
      </c>
      <c r="AF92" s="20">
        <v>41.718778227875575</v>
      </c>
      <c r="AH92" s="14">
        <f>7690*0.206</f>
        <v>1584.1399999999999</v>
      </c>
      <c r="AI92" s="20">
        <v>37.966768194533444</v>
      </c>
      <c r="AK92" s="20">
        <v>188.20286518266346</v>
      </c>
      <c r="AL92" s="4">
        <v>177584.54890000002</v>
      </c>
      <c r="AM92" s="4">
        <v>12024.2559</v>
      </c>
      <c r="AN92" s="29"/>
      <c r="AO92" s="23">
        <v>8436.5859890531101</v>
      </c>
      <c r="AP92" s="20">
        <v>207.9940800115987</v>
      </c>
      <c r="AQ92" s="20">
        <v>36.397049711196431</v>
      </c>
      <c r="AU92" s="16"/>
      <c r="AV92" s="16"/>
      <c r="AW92" s="16"/>
      <c r="AX92" s="16"/>
      <c r="AY92" s="20">
        <v>149.44230438923921</v>
      </c>
      <c r="AZ92" s="16"/>
      <c r="BA92" s="16"/>
      <c r="BB92" s="16">
        <v>375846.36793554935</v>
      </c>
      <c r="BD92" s="20">
        <v>375846.36793554935</v>
      </c>
    </row>
    <row r="93" spans="1:56" ht="14.4" x14ac:dyDescent="0.55000000000000004">
      <c r="A93" s="5">
        <v>1956</v>
      </c>
      <c r="B93" s="14">
        <f>30221000*0.002857</f>
        <v>86341.397000000012</v>
      </c>
      <c r="C93" s="28">
        <v>31950.576000000001</v>
      </c>
      <c r="D93" s="14">
        <v>25659.988399999998</v>
      </c>
      <c r="E93" s="14">
        <v>1611.2922991812347</v>
      </c>
      <c r="F93" s="20">
        <v>2288.7876745078756</v>
      </c>
      <c r="G93" s="20"/>
      <c r="H93" s="20">
        <v>747.36568985690872</v>
      </c>
      <c r="I93" s="20">
        <v>0</v>
      </c>
      <c r="J93" s="20">
        <v>0</v>
      </c>
      <c r="K93" s="22">
        <v>6043.813082625793</v>
      </c>
      <c r="L93" s="14">
        <f>90050*0.03333</f>
        <v>3001.3665000000001</v>
      </c>
      <c r="N93" s="20">
        <v>672.94513173373673</v>
      </c>
      <c r="P93" s="20">
        <v>1024.4677149280619</v>
      </c>
      <c r="Q93" s="20">
        <v>3399.0918399676011</v>
      </c>
      <c r="R93" s="29">
        <v>1610</v>
      </c>
      <c r="S93" s="20">
        <v>8865.9085889919206</v>
      </c>
      <c r="V93" s="20">
        <v>8337.7095994110568</v>
      </c>
      <c r="X93" s="20">
        <v>3970.2814739702908</v>
      </c>
      <c r="AA93" s="20">
        <v>281.21016628389714</v>
      </c>
      <c r="AB93" s="9">
        <f>1468/'[1]T68 Nominal exchange rate'!Y124</f>
        <v>1634.7438752783964</v>
      </c>
      <c r="AC93" s="7">
        <v>0</v>
      </c>
      <c r="AE93" s="20">
        <v>366.9281127421155</v>
      </c>
      <c r="AF93" s="20">
        <v>4.9192357598756367</v>
      </c>
      <c r="AH93" s="14">
        <f>5020*0.206</f>
        <v>1034.1199999999999</v>
      </c>
      <c r="AI93" s="20">
        <v>39.172179833056795</v>
      </c>
      <c r="AK93" s="20">
        <v>204.13599472351876</v>
      </c>
      <c r="AL93" s="4">
        <v>163620.39000000001</v>
      </c>
      <c r="AM93" s="4">
        <v>8363.2961000000014</v>
      </c>
      <c r="AN93" s="29"/>
      <c r="AO93" s="23">
        <v>8753.0005412378159</v>
      </c>
      <c r="AP93" s="20">
        <v>214.59770988879319</v>
      </c>
      <c r="AQ93" s="20">
        <v>37.552624162648058</v>
      </c>
      <c r="AU93" s="16"/>
      <c r="AV93" s="16"/>
      <c r="AW93" s="16"/>
      <c r="AX93" s="16"/>
      <c r="AY93" s="20">
        <v>154.18696667062019</v>
      </c>
      <c r="AZ93" s="16"/>
      <c r="BA93" s="16"/>
      <c r="BB93" s="20">
        <v>484424.803547438</v>
      </c>
      <c r="BD93" s="20">
        <v>484424.803547438</v>
      </c>
    </row>
    <row r="94" spans="1:56" ht="14.4" x14ac:dyDescent="0.55000000000000004">
      <c r="A94" s="5">
        <v>1957</v>
      </c>
      <c r="B94" s="14">
        <f>40380000*0.00271</f>
        <v>109429.8</v>
      </c>
      <c r="C94" s="28">
        <v>33539.928</v>
      </c>
      <c r="D94" s="14">
        <v>25707.984799999998</v>
      </c>
      <c r="E94" s="14">
        <v>1473.5563855421685</v>
      </c>
      <c r="F94" s="20">
        <v>1828.5777693932948</v>
      </c>
      <c r="G94" s="20"/>
      <c r="H94" s="20">
        <v>348.57249335705541</v>
      </c>
      <c r="I94" s="20">
        <v>0</v>
      </c>
      <c r="J94" s="20">
        <v>0</v>
      </c>
      <c r="K94" s="22">
        <v>12812.925478156454</v>
      </c>
      <c r="L94" s="14">
        <f>95430*0.03333</f>
        <v>3180.6819</v>
      </c>
      <c r="N94" s="20">
        <v>326.94024163312611</v>
      </c>
      <c r="P94" s="20">
        <v>341.29521350102806</v>
      </c>
      <c r="Q94" s="20">
        <v>4227.5775973748578</v>
      </c>
      <c r="R94" s="29">
        <v>1775</v>
      </c>
      <c r="S94" s="20">
        <v>13359.995758978863</v>
      </c>
      <c r="V94" s="20">
        <v>8212.640611193161</v>
      </c>
      <c r="X94" s="20">
        <v>81.216899659039072</v>
      </c>
      <c r="AA94" s="20">
        <v>440.25240192301987</v>
      </c>
      <c r="AB94" s="9">
        <f>2264/'[1]T68 Nominal exchange rate'!Y125</f>
        <v>2521.1581291759467</v>
      </c>
      <c r="AC94" s="7">
        <v>0</v>
      </c>
      <c r="AE94" s="20">
        <v>550.07945139578646</v>
      </c>
      <c r="AF94" s="20">
        <v>17.566033222096323</v>
      </c>
      <c r="AH94" s="14">
        <v>480</v>
      </c>
      <c r="AI94" s="16"/>
      <c r="AK94" s="20">
        <v>249.63424019207301</v>
      </c>
      <c r="AL94" s="4">
        <v>225639.00000000003</v>
      </c>
      <c r="AM94" s="4">
        <v>10304.82</v>
      </c>
      <c r="AN94" s="29">
        <v>3528</v>
      </c>
      <c r="AO94" s="23">
        <v>19548.585336797842</v>
      </c>
      <c r="AP94" s="20">
        <v>94.911696350128466</v>
      </c>
      <c r="AQ94" s="20">
        <v>76.626379243528163</v>
      </c>
      <c r="AU94" s="16"/>
      <c r="AV94" s="16"/>
      <c r="AW94" s="16"/>
      <c r="AX94" s="16"/>
      <c r="AY94" s="20">
        <v>179.78258884826985</v>
      </c>
      <c r="AZ94" s="16"/>
      <c r="BA94" s="16"/>
      <c r="BB94" s="20">
        <v>580043.75658669439</v>
      </c>
      <c r="BD94" s="20">
        <v>580043.75658669439</v>
      </c>
    </row>
    <row r="95" spans="1:56" ht="14.4" x14ac:dyDescent="0.55000000000000004">
      <c r="A95" s="5">
        <v>1958</v>
      </c>
      <c r="B95" s="14">
        <f>38258000*0.002381</f>
        <v>91092.297999999995</v>
      </c>
      <c r="C95" s="28">
        <v>39454.334704855828</v>
      </c>
      <c r="D95" s="14">
        <v>33079.605799999998</v>
      </c>
      <c r="E95" s="14">
        <v>2358.8494817239498</v>
      </c>
      <c r="F95" s="20">
        <v>1942.3140389188695</v>
      </c>
      <c r="G95" s="20"/>
      <c r="H95" s="20">
        <v>251.82680237065551</v>
      </c>
      <c r="I95" s="20">
        <v>0</v>
      </c>
      <c r="J95" s="20">
        <v>0</v>
      </c>
      <c r="K95" s="22">
        <v>16384.394813690276</v>
      </c>
      <c r="L95" s="14">
        <f>549420*0.03333</f>
        <v>18312.168600000001</v>
      </c>
      <c r="N95" s="20">
        <v>377.91767135187519</v>
      </c>
      <c r="P95" s="20">
        <v>328.75909188980921</v>
      </c>
      <c r="Q95" s="20">
        <v>3970.4869974902581</v>
      </c>
      <c r="R95" s="29">
        <v>2990</v>
      </c>
      <c r="S95" s="20">
        <v>17070.804754641104</v>
      </c>
      <c r="V95" s="20">
        <v>14442.613178159083</v>
      </c>
      <c r="X95" s="20">
        <v>12251.400555501774</v>
      </c>
      <c r="AA95" s="20">
        <v>638.77758453343017</v>
      </c>
      <c r="AB95" s="9">
        <f>1994/'[1]T68 Nominal exchange rate'!Y126</f>
        <v>2230.4250559284114</v>
      </c>
      <c r="AC95" s="7">
        <v>0</v>
      </c>
      <c r="AE95" s="20">
        <v>706.49929544579254</v>
      </c>
      <c r="AF95" s="20">
        <v>11.602844495414697</v>
      </c>
      <c r="AG95" s="16"/>
      <c r="AH95" s="14">
        <v>4267</v>
      </c>
      <c r="AI95" s="16"/>
      <c r="AK95" s="20">
        <v>301.97920148971627</v>
      </c>
      <c r="AL95" s="4">
        <v>265624.36</v>
      </c>
      <c r="AM95" s="4">
        <v>17238.439999999999</v>
      </c>
      <c r="AN95" s="29">
        <v>3947.9999999999995</v>
      </c>
      <c r="AO95" s="23">
        <v>21794.891000606873</v>
      </c>
      <c r="AP95" s="20">
        <v>359.05284464856254</v>
      </c>
      <c r="AQ95" s="20">
        <v>75.920723082569722</v>
      </c>
      <c r="AU95" s="16"/>
      <c r="AV95" s="16"/>
      <c r="AW95" s="16"/>
      <c r="AX95" s="16"/>
      <c r="AY95" s="20">
        <v>207.81478898945568</v>
      </c>
      <c r="AZ95" s="16"/>
      <c r="BA95" s="16"/>
      <c r="BB95" s="16">
        <v>451052.40619195194</v>
      </c>
      <c r="BD95" s="20">
        <v>451052.40619195194</v>
      </c>
    </row>
    <row r="96" spans="1:56" ht="14.4" x14ac:dyDescent="0.55000000000000004">
      <c r="A96" s="5">
        <v>1959</v>
      </c>
      <c r="B96" s="14">
        <f>456200*0.2026</f>
        <v>92426.12</v>
      </c>
      <c r="C96" s="28">
        <v>36992.270389845398</v>
      </c>
      <c r="D96" s="14">
        <v>25638.076999999997</v>
      </c>
      <c r="E96" s="14">
        <v>1381.156406802492</v>
      </c>
      <c r="F96" s="20">
        <v>1867.4951321674362</v>
      </c>
      <c r="G96" s="20"/>
      <c r="H96" s="20">
        <v>379.95205284186568</v>
      </c>
      <c r="I96" s="20">
        <v>0</v>
      </c>
      <c r="J96" s="20">
        <v>0</v>
      </c>
      <c r="K96" s="22">
        <v>15595.79560849806</v>
      </c>
      <c r="L96" s="14">
        <f>49560*0.03333</f>
        <v>1651.8347999999999</v>
      </c>
      <c r="N96" s="20">
        <v>253.4203731976362</v>
      </c>
      <c r="P96" s="20">
        <v>275.57011114617342</v>
      </c>
      <c r="Q96" s="20">
        <v>3584.1221365483952</v>
      </c>
      <c r="R96" s="29">
        <f>2265 + 50</f>
        <v>2315</v>
      </c>
      <c r="S96" s="20">
        <v>14774.842124345023</v>
      </c>
      <c r="V96" s="20">
        <v>18022.954670039449</v>
      </c>
      <c r="X96" s="20">
        <v>6964.2256995815533</v>
      </c>
      <c r="AA96" s="20">
        <v>273.02638704328564</v>
      </c>
      <c r="AB96" s="9">
        <f>2304/'[1]T68 Nominal exchange rate'!Y127</f>
        <v>2577.1812080536911</v>
      </c>
      <c r="AC96" s="7">
        <v>0</v>
      </c>
      <c r="AE96" s="20">
        <v>592.19682184772819</v>
      </c>
      <c r="AF96" s="20">
        <v>12.15706738646209</v>
      </c>
      <c r="AG96" s="20">
        <v>23.146401778323661</v>
      </c>
      <c r="AH96" s="14">
        <v>362</v>
      </c>
      <c r="AI96" s="20">
        <v>88.509698316854625</v>
      </c>
      <c r="AK96" s="20">
        <v>253.12286160665514</v>
      </c>
      <c r="AL96" s="4">
        <v>181266.22</v>
      </c>
      <c r="AM96" s="4">
        <v>17925.36</v>
      </c>
      <c r="AN96" s="29">
        <v>3919.9999999999995</v>
      </c>
      <c r="AO96" s="23">
        <v>18090.460050033045</v>
      </c>
      <c r="AP96" s="20">
        <v>0</v>
      </c>
      <c r="AQ96" s="20">
        <v>84.850305747788013</v>
      </c>
      <c r="AU96" s="20">
        <v>74.229141949765477</v>
      </c>
      <c r="AV96" s="16"/>
      <c r="AW96" s="16"/>
      <c r="AX96" s="16"/>
      <c r="AY96" s="20">
        <v>174.19303651938952</v>
      </c>
      <c r="AZ96" s="16"/>
      <c r="BA96" s="16"/>
      <c r="BB96" s="16">
        <v>526044.37981490546</v>
      </c>
      <c r="BD96" s="20">
        <v>526044.37981490546</v>
      </c>
    </row>
    <row r="97" spans="1:56" ht="14.4" x14ac:dyDescent="0.55000000000000004">
      <c r="A97" s="5">
        <v>1960</v>
      </c>
      <c r="B97" s="14">
        <f>495200*0.2026</f>
        <v>100327.52</v>
      </c>
      <c r="C97" s="28">
        <v>40365.919197318384</v>
      </c>
      <c r="D97" s="14">
        <v>25141.418599999997</v>
      </c>
      <c r="E97" s="14">
        <v>26167.826902795015</v>
      </c>
      <c r="F97" s="20">
        <v>1336.2810582275938</v>
      </c>
      <c r="G97" s="20"/>
      <c r="H97" s="20">
        <v>1449.9928380050801</v>
      </c>
      <c r="I97" s="20">
        <v>0</v>
      </c>
      <c r="J97" s="20">
        <v>0</v>
      </c>
      <c r="K97" s="20">
        <v>18404.894997694504</v>
      </c>
      <c r="L97" s="30">
        <v>1625</v>
      </c>
      <c r="N97" s="20">
        <v>952.00485551985241</v>
      </c>
      <c r="P97" s="20">
        <v>414.08523006586677</v>
      </c>
      <c r="Q97" s="20">
        <v>3709.523498259231</v>
      </c>
      <c r="R97" s="29">
        <f>1789 + 137</f>
        <v>1926</v>
      </c>
      <c r="S97" s="20">
        <v>25573.048016759523</v>
      </c>
      <c r="V97" s="20">
        <v>18577.937439316014</v>
      </c>
      <c r="X97" s="20">
        <v>8150.5416876874488</v>
      </c>
      <c r="AA97" s="20">
        <v>368.82085269024572</v>
      </c>
      <c r="AB97" s="9">
        <f>2530/'[1]T68 Nominal exchange rate'!Y128</f>
        <v>2829.9776286353467</v>
      </c>
      <c r="AC97" s="7">
        <v>0</v>
      </c>
      <c r="AE97" s="20">
        <v>699.17895931422288</v>
      </c>
      <c r="AF97" s="20">
        <v>11.184372610801606</v>
      </c>
      <c r="AH97" s="14">
        <v>369</v>
      </c>
      <c r="AI97" s="16"/>
      <c r="AK97" s="20">
        <v>362.24274917040236</v>
      </c>
      <c r="AL97" s="4">
        <v>210845.82</v>
      </c>
      <c r="AM97" s="4">
        <v>10374</v>
      </c>
      <c r="AN97" s="29"/>
      <c r="AO97" s="4">
        <v>17755.355100000001</v>
      </c>
      <c r="AP97" s="20">
        <v>0</v>
      </c>
      <c r="AQ97" s="20">
        <v>79.687656960043995</v>
      </c>
      <c r="AU97" s="20">
        <v>79.671690689364766</v>
      </c>
      <c r="AV97" s="16"/>
      <c r="AW97" s="16"/>
      <c r="AX97" s="16"/>
      <c r="AY97" s="20">
        <v>186.96502965379989</v>
      </c>
      <c r="AZ97" s="16"/>
      <c r="BA97" s="16"/>
      <c r="BB97" s="16">
        <v>536193</v>
      </c>
      <c r="BD97" s="7">
        <v>536193</v>
      </c>
    </row>
    <row r="98" spans="1:56" ht="14.4" x14ac:dyDescent="0.55000000000000004">
      <c r="A98" s="5">
        <v>1961</v>
      </c>
      <c r="B98" s="7">
        <v>145553</v>
      </c>
      <c r="C98" s="28">
        <v>43918.545268370901</v>
      </c>
      <c r="D98" s="7">
        <v>26664</v>
      </c>
      <c r="E98" s="14">
        <v>28096.453708311354</v>
      </c>
      <c r="F98" s="7">
        <v>1191</v>
      </c>
      <c r="H98" s="7">
        <v>628</v>
      </c>
      <c r="I98" s="7">
        <v>324</v>
      </c>
      <c r="J98" s="7">
        <v>0</v>
      </c>
      <c r="K98" s="7">
        <v>12739</v>
      </c>
      <c r="L98" s="7">
        <v>2412</v>
      </c>
      <c r="N98" s="7">
        <v>548</v>
      </c>
      <c r="O98" s="7">
        <v>5</v>
      </c>
      <c r="P98" s="7">
        <v>351</v>
      </c>
      <c r="Q98" s="7">
        <v>5686</v>
      </c>
      <c r="R98" s="5">
        <v>1545</v>
      </c>
      <c r="S98" s="7">
        <v>17607</v>
      </c>
      <c r="V98" s="7">
        <v>12595</v>
      </c>
      <c r="X98" s="7">
        <v>11077</v>
      </c>
      <c r="Y98" s="31">
        <v>2437</v>
      </c>
      <c r="AA98" s="5">
        <v>329</v>
      </c>
      <c r="AB98" s="9">
        <f>2606/'[1]T68 Nominal exchange rate'!Y129</f>
        <v>2908.4821428571427</v>
      </c>
      <c r="AC98" s="7">
        <v>0</v>
      </c>
      <c r="AD98" s="7">
        <v>0</v>
      </c>
      <c r="AE98" s="7">
        <v>690</v>
      </c>
      <c r="AF98" s="7">
        <v>11</v>
      </c>
      <c r="AH98" s="14">
        <v>371.858</v>
      </c>
      <c r="AI98" s="7">
        <v>37</v>
      </c>
      <c r="AK98" s="5">
        <v>29</v>
      </c>
      <c r="AL98" s="4">
        <v>189820</v>
      </c>
      <c r="AM98" s="4">
        <v>11904</v>
      </c>
      <c r="AN98" s="7">
        <v>4837</v>
      </c>
      <c r="AO98" s="4">
        <v>19034</v>
      </c>
      <c r="AP98" s="7">
        <v>168</v>
      </c>
      <c r="AQ98" s="5">
        <v>813</v>
      </c>
      <c r="AR98" s="32">
        <v>0</v>
      </c>
      <c r="AS98" s="7">
        <v>125</v>
      </c>
      <c r="AT98" s="7">
        <v>0</v>
      </c>
      <c r="AU98" s="7">
        <v>79</v>
      </c>
      <c r="AW98" s="7">
        <v>4</v>
      </c>
      <c r="AY98" s="7">
        <v>230</v>
      </c>
      <c r="AZ98" s="33">
        <v>0</v>
      </c>
      <c r="BB98" s="5">
        <v>523096</v>
      </c>
      <c r="BD98" s="7">
        <v>523096</v>
      </c>
    </row>
    <row r="99" spans="1:56" ht="14.4" x14ac:dyDescent="0.55000000000000004">
      <c r="A99" s="5">
        <v>1962</v>
      </c>
      <c r="B99" s="7">
        <v>130683</v>
      </c>
      <c r="C99" s="28">
        <v>51522.021493183522</v>
      </c>
      <c r="D99" s="7">
        <v>27279</v>
      </c>
      <c r="E99" s="14">
        <v>31300.935938686598</v>
      </c>
      <c r="F99" s="7">
        <v>396</v>
      </c>
      <c r="H99" s="7">
        <v>1114</v>
      </c>
      <c r="I99" s="7">
        <v>399</v>
      </c>
      <c r="J99" s="7">
        <v>11</v>
      </c>
      <c r="K99" s="7">
        <v>11767</v>
      </c>
      <c r="L99" s="7">
        <v>2876</v>
      </c>
      <c r="N99" s="7">
        <v>99</v>
      </c>
      <c r="O99" s="7">
        <v>11</v>
      </c>
      <c r="P99" s="7">
        <v>396</v>
      </c>
      <c r="Q99" s="7">
        <v>5847</v>
      </c>
      <c r="R99" s="5">
        <v>1934</v>
      </c>
      <c r="S99" s="7">
        <v>25169</v>
      </c>
      <c r="V99" s="7">
        <v>13263</v>
      </c>
      <c r="X99" s="7">
        <v>8425</v>
      </c>
      <c r="Y99" s="31">
        <v>2960</v>
      </c>
      <c r="AA99" s="5">
        <v>339</v>
      </c>
      <c r="AB99" s="9">
        <f>2772/'[1]T68 Nominal exchange rate'!Y130</f>
        <v>3100.6711409395971</v>
      </c>
      <c r="AC99" s="7">
        <v>0</v>
      </c>
      <c r="AD99" s="7">
        <v>0</v>
      </c>
      <c r="AE99" s="7">
        <v>534</v>
      </c>
      <c r="AF99" s="7">
        <v>16</v>
      </c>
      <c r="AG99" s="7">
        <v>1</v>
      </c>
      <c r="AH99" s="14">
        <v>578.28800000000001</v>
      </c>
      <c r="AI99" s="7">
        <v>3</v>
      </c>
      <c r="AK99" s="5">
        <v>34</v>
      </c>
      <c r="AL99" s="4">
        <v>174300</v>
      </c>
      <c r="AM99" s="4">
        <v>13657</v>
      </c>
      <c r="AN99" s="7">
        <v>4066</v>
      </c>
      <c r="AO99" s="4">
        <v>18239</v>
      </c>
      <c r="AP99" s="7">
        <v>173</v>
      </c>
      <c r="AQ99" s="5">
        <v>793</v>
      </c>
      <c r="AR99" s="32">
        <v>0</v>
      </c>
      <c r="AS99" s="7">
        <v>133</v>
      </c>
      <c r="AT99" s="7">
        <v>0</v>
      </c>
      <c r="AU99" s="7">
        <v>84</v>
      </c>
      <c r="AW99" s="7">
        <v>3</v>
      </c>
      <c r="AY99" s="7">
        <v>229</v>
      </c>
      <c r="AZ99" s="33">
        <v>0</v>
      </c>
      <c r="BB99" s="5">
        <v>497763</v>
      </c>
      <c r="BD99" s="7">
        <v>497763</v>
      </c>
    </row>
    <row r="100" spans="1:56" ht="14.4" x14ac:dyDescent="0.55000000000000004">
      <c r="A100" s="5">
        <v>1963</v>
      </c>
      <c r="B100" s="7">
        <v>144830</v>
      </c>
      <c r="C100" s="28">
        <v>57981.126733374091</v>
      </c>
      <c r="D100" s="7">
        <v>30478</v>
      </c>
      <c r="E100" s="14">
        <v>35037.835246360584</v>
      </c>
      <c r="F100" s="7">
        <v>384</v>
      </c>
      <c r="H100" s="7">
        <v>1189</v>
      </c>
      <c r="I100" s="7">
        <v>413</v>
      </c>
      <c r="J100" s="7">
        <v>0</v>
      </c>
      <c r="K100" s="7">
        <v>12958</v>
      </c>
      <c r="L100" s="7">
        <v>3496</v>
      </c>
      <c r="N100" s="7">
        <v>85</v>
      </c>
      <c r="O100" s="7">
        <v>5</v>
      </c>
      <c r="P100" s="7">
        <v>509</v>
      </c>
      <c r="Q100" s="7">
        <v>6272</v>
      </c>
      <c r="R100" s="5">
        <v>2891</v>
      </c>
      <c r="S100" s="7">
        <v>32162</v>
      </c>
      <c r="V100" s="7">
        <v>15286</v>
      </c>
      <c r="X100" s="7">
        <v>12092</v>
      </c>
      <c r="Y100" s="31">
        <v>2508</v>
      </c>
      <c r="AA100" s="5">
        <v>178</v>
      </c>
      <c r="AB100" s="9">
        <f>2742/'[1]T68 Nominal exchange rate'!Y131</f>
        <v>3060.2678571428569</v>
      </c>
      <c r="AC100" s="7">
        <v>7</v>
      </c>
      <c r="AD100" s="7">
        <v>0</v>
      </c>
      <c r="AE100" s="7">
        <v>575</v>
      </c>
      <c r="AF100" s="7">
        <v>64</v>
      </c>
      <c r="AG100" s="7">
        <v>3</v>
      </c>
      <c r="AH100" s="14">
        <v>1033.075</v>
      </c>
      <c r="AI100" s="7">
        <v>14</v>
      </c>
      <c r="AK100" s="5">
        <v>23</v>
      </c>
      <c r="AL100" s="4">
        <v>95600</v>
      </c>
      <c r="AM100" s="4">
        <v>17457</v>
      </c>
      <c r="AN100" s="7">
        <v>4719</v>
      </c>
      <c r="AO100" s="4">
        <v>24371</v>
      </c>
      <c r="AP100" s="7">
        <v>156</v>
      </c>
      <c r="AQ100" s="5">
        <v>1089</v>
      </c>
      <c r="AR100" s="32">
        <v>0</v>
      </c>
      <c r="AS100" s="7">
        <v>135</v>
      </c>
      <c r="AT100" s="7">
        <v>0</v>
      </c>
      <c r="AU100" s="7">
        <v>60</v>
      </c>
      <c r="AW100" s="7">
        <v>8</v>
      </c>
      <c r="AY100" s="7">
        <v>236</v>
      </c>
      <c r="AZ100" s="33">
        <v>0</v>
      </c>
      <c r="BB100" s="5">
        <v>566514</v>
      </c>
      <c r="BD100" s="7">
        <v>566514</v>
      </c>
    </row>
    <row r="101" spans="1:56" ht="14.4" x14ac:dyDescent="0.55000000000000004">
      <c r="A101" s="5">
        <v>1964</v>
      </c>
      <c r="B101" s="7">
        <v>156316</v>
      </c>
      <c r="C101" s="28">
        <v>61794.791930230254</v>
      </c>
      <c r="D101" s="7">
        <v>36990</v>
      </c>
      <c r="E101" s="14">
        <v>40347.770440503089</v>
      </c>
      <c r="F101" s="7">
        <v>812</v>
      </c>
      <c r="H101" s="7">
        <v>1377</v>
      </c>
      <c r="I101" s="7">
        <v>562</v>
      </c>
      <c r="J101" s="7">
        <v>14</v>
      </c>
      <c r="K101" s="7">
        <v>13509</v>
      </c>
      <c r="L101" s="7">
        <v>3672</v>
      </c>
      <c r="N101" s="7">
        <v>65</v>
      </c>
      <c r="O101" s="7">
        <v>5</v>
      </c>
      <c r="P101" s="7">
        <v>584</v>
      </c>
      <c r="Q101" s="7">
        <v>7741</v>
      </c>
      <c r="R101" s="5">
        <v>3054</v>
      </c>
      <c r="S101" s="7">
        <v>33514</v>
      </c>
      <c r="V101" s="7">
        <v>18870</v>
      </c>
      <c r="X101" s="7">
        <v>17770</v>
      </c>
      <c r="Y101" s="31">
        <v>1253</v>
      </c>
      <c r="Z101" s="34"/>
      <c r="AA101" s="5">
        <v>346</v>
      </c>
      <c r="AB101" s="9">
        <f>2741/'[1]T68 Nominal exchange rate'!Y132</f>
        <v>3052.3385300668151</v>
      </c>
      <c r="AC101" s="7">
        <v>15</v>
      </c>
      <c r="AD101" s="7">
        <v>0</v>
      </c>
      <c r="AE101" s="7">
        <v>552</v>
      </c>
      <c r="AF101" s="7">
        <v>135</v>
      </c>
      <c r="AG101" s="7">
        <v>3</v>
      </c>
      <c r="AH101" s="14">
        <v>885</v>
      </c>
      <c r="AI101" s="7">
        <v>5</v>
      </c>
      <c r="AK101" s="5">
        <v>48</v>
      </c>
      <c r="AL101" s="4">
        <v>125250</v>
      </c>
      <c r="AM101" s="4">
        <v>22487</v>
      </c>
      <c r="AN101" s="7">
        <v>5638</v>
      </c>
      <c r="AO101" s="4">
        <v>19989</v>
      </c>
      <c r="AP101" s="7">
        <v>130</v>
      </c>
      <c r="AQ101" s="5">
        <v>1158</v>
      </c>
      <c r="AR101" s="32">
        <v>0</v>
      </c>
      <c r="AS101" s="7">
        <v>141</v>
      </c>
      <c r="AT101" s="7">
        <v>0</v>
      </c>
      <c r="AU101" s="7">
        <v>229</v>
      </c>
      <c r="AW101" s="7">
        <v>5</v>
      </c>
      <c r="AY101" s="7">
        <v>254</v>
      </c>
      <c r="AZ101" s="33">
        <v>0</v>
      </c>
      <c r="BB101" s="5">
        <v>560750</v>
      </c>
      <c r="BD101" s="7">
        <v>560750</v>
      </c>
    </row>
    <row r="102" spans="1:56" ht="14.4" x14ac:dyDescent="0.55000000000000004">
      <c r="A102" s="5">
        <v>1965</v>
      </c>
      <c r="B102" s="7">
        <v>160586</v>
      </c>
      <c r="C102" s="28">
        <v>67522.551228786702</v>
      </c>
      <c r="D102" s="7">
        <v>42091</v>
      </c>
      <c r="E102" s="14">
        <v>43738.462930379486</v>
      </c>
      <c r="F102" s="7">
        <v>1476</v>
      </c>
      <c r="H102" s="7">
        <v>1675</v>
      </c>
      <c r="I102" s="7">
        <v>736</v>
      </c>
      <c r="J102" s="7">
        <v>7</v>
      </c>
      <c r="K102" s="7">
        <v>14791</v>
      </c>
      <c r="L102" s="7">
        <v>5484</v>
      </c>
      <c r="N102" s="7">
        <v>65</v>
      </c>
      <c r="O102" s="7">
        <v>9</v>
      </c>
      <c r="P102" s="7">
        <v>595</v>
      </c>
      <c r="Q102" s="7">
        <v>9571</v>
      </c>
      <c r="R102" s="5">
        <v>3386</v>
      </c>
      <c r="S102" s="7">
        <v>38236</v>
      </c>
      <c r="V102" s="7">
        <v>23845</v>
      </c>
      <c r="X102" s="7">
        <v>7217</v>
      </c>
      <c r="Y102" s="31">
        <v>1611</v>
      </c>
      <c r="Z102" s="34"/>
      <c r="AA102" s="5">
        <v>747</v>
      </c>
      <c r="AB102" s="9">
        <f>3521/'[1]T68 Nominal exchange rate'!Y133</f>
        <v>3920.9354120267258</v>
      </c>
      <c r="AC102" s="7">
        <v>15</v>
      </c>
      <c r="AD102" s="7">
        <v>0</v>
      </c>
      <c r="AE102" s="7">
        <v>727</v>
      </c>
      <c r="AF102" s="7">
        <v>175</v>
      </c>
      <c r="AH102" s="14">
        <v>704.86099999999999</v>
      </c>
      <c r="AI102" s="7">
        <v>17</v>
      </c>
      <c r="AK102" s="5">
        <v>49</v>
      </c>
      <c r="AL102" s="4">
        <v>115000</v>
      </c>
      <c r="AM102" s="4">
        <v>17785</v>
      </c>
      <c r="AN102" s="7">
        <v>5941</v>
      </c>
      <c r="AO102" s="4">
        <v>5290</v>
      </c>
      <c r="AP102" s="7">
        <v>220</v>
      </c>
      <c r="AQ102" s="5">
        <v>1184</v>
      </c>
      <c r="AR102" s="32">
        <v>0</v>
      </c>
      <c r="AS102" s="7">
        <v>115</v>
      </c>
      <c r="AT102" s="7">
        <v>0</v>
      </c>
      <c r="AU102" s="7">
        <v>91</v>
      </c>
      <c r="AW102" s="7">
        <v>1</v>
      </c>
      <c r="AY102" s="7">
        <v>300</v>
      </c>
      <c r="AZ102" s="33">
        <v>0</v>
      </c>
      <c r="BB102" s="5">
        <v>613386</v>
      </c>
      <c r="BD102" s="7">
        <v>613386</v>
      </c>
    </row>
    <row r="103" spans="1:56" ht="14.4" x14ac:dyDescent="0.55000000000000004">
      <c r="A103" s="5">
        <v>1966</v>
      </c>
      <c r="B103" s="7">
        <v>181371</v>
      </c>
      <c r="C103" s="28">
        <v>71991.635893116239</v>
      </c>
      <c r="D103" s="7">
        <v>46946</v>
      </c>
      <c r="E103" s="14">
        <v>45826.076111661518</v>
      </c>
      <c r="F103" s="7">
        <v>787</v>
      </c>
      <c r="H103" s="7">
        <v>2339</v>
      </c>
      <c r="I103" s="7">
        <v>631</v>
      </c>
      <c r="J103" s="7">
        <v>11</v>
      </c>
      <c r="K103" s="7">
        <v>15926</v>
      </c>
      <c r="L103" s="7">
        <v>5811</v>
      </c>
      <c r="N103" s="7">
        <v>80</v>
      </c>
      <c r="O103" s="7">
        <v>10</v>
      </c>
      <c r="P103" s="7">
        <v>666</v>
      </c>
      <c r="Q103" s="7">
        <v>8723</v>
      </c>
      <c r="R103" s="5">
        <v>4065</v>
      </c>
      <c r="S103" s="7">
        <v>53840</v>
      </c>
      <c r="V103" s="7">
        <v>24888</v>
      </c>
      <c r="X103" s="7">
        <v>10000</v>
      </c>
      <c r="Y103" s="31">
        <v>1793</v>
      </c>
      <c r="Z103" s="34"/>
      <c r="AA103" s="5">
        <v>1900</v>
      </c>
      <c r="AB103" s="9">
        <f>3535/'[1]T68 Nominal exchange rate'!Y134</f>
        <v>3932.1468298109007</v>
      </c>
      <c r="AC103" s="7">
        <v>26</v>
      </c>
      <c r="AD103" s="7">
        <v>0</v>
      </c>
      <c r="AE103" s="7">
        <v>1156</v>
      </c>
      <c r="AF103" s="7">
        <v>191</v>
      </c>
      <c r="AG103" s="7">
        <v>2</v>
      </c>
      <c r="AH103" s="14">
        <v>992.74099999999999</v>
      </c>
      <c r="AI103" s="7">
        <v>24</v>
      </c>
      <c r="AJ103" s="7">
        <v>6</v>
      </c>
      <c r="AK103" s="5">
        <v>92</v>
      </c>
      <c r="AL103" s="4">
        <v>115000</v>
      </c>
      <c r="AM103" s="4">
        <v>14290</v>
      </c>
      <c r="AN103" s="7">
        <v>4824</v>
      </c>
      <c r="AO103" s="4">
        <v>8363</v>
      </c>
      <c r="AP103" s="7">
        <v>381</v>
      </c>
      <c r="AQ103" s="5">
        <v>1150</v>
      </c>
      <c r="AR103" s="32">
        <v>0</v>
      </c>
      <c r="AS103" s="7">
        <v>114</v>
      </c>
      <c r="AT103" s="7">
        <v>0</v>
      </c>
      <c r="AU103" s="7">
        <v>110</v>
      </c>
      <c r="AW103" s="7">
        <v>4</v>
      </c>
      <c r="AY103" s="7">
        <v>351</v>
      </c>
      <c r="AZ103" s="33">
        <v>0</v>
      </c>
      <c r="BB103" s="5">
        <v>597873</v>
      </c>
      <c r="BD103" s="7">
        <v>597873</v>
      </c>
    </row>
    <row r="104" spans="1:56" ht="14.4" x14ac:dyDescent="0.55000000000000004">
      <c r="A104" s="5">
        <v>1967</v>
      </c>
      <c r="B104" s="7">
        <v>187202</v>
      </c>
      <c r="C104" s="28">
        <v>74646.801529139193</v>
      </c>
      <c r="D104" s="7">
        <v>51174</v>
      </c>
      <c r="E104" s="14">
        <v>52474.651410821622</v>
      </c>
      <c r="F104" s="7">
        <v>726</v>
      </c>
      <c r="H104" s="7">
        <v>2275</v>
      </c>
      <c r="I104" s="7">
        <v>669</v>
      </c>
      <c r="J104" s="7">
        <v>5</v>
      </c>
      <c r="K104" s="7">
        <v>17982</v>
      </c>
      <c r="L104" s="7">
        <v>5828</v>
      </c>
      <c r="N104" s="7">
        <v>2725</v>
      </c>
      <c r="O104" s="7">
        <v>3</v>
      </c>
      <c r="P104" s="7">
        <v>707</v>
      </c>
      <c r="Q104" s="7">
        <v>8443</v>
      </c>
      <c r="R104" s="5">
        <v>4396</v>
      </c>
      <c r="S104" s="7">
        <v>59200</v>
      </c>
      <c r="V104" s="7">
        <v>26676</v>
      </c>
      <c r="X104" s="7">
        <v>15000</v>
      </c>
      <c r="Y104" s="31">
        <v>1953</v>
      </c>
      <c r="Z104" s="34"/>
      <c r="AA104" s="5">
        <v>1600</v>
      </c>
      <c r="AB104" s="9">
        <f>3169/'[1]T68 Nominal exchange rate'!Y135</f>
        <v>3525.0278086763069</v>
      </c>
      <c r="AC104" s="7">
        <v>5</v>
      </c>
      <c r="AD104" s="7">
        <v>0</v>
      </c>
      <c r="AE104" s="7">
        <v>1636</v>
      </c>
      <c r="AF104" s="7">
        <v>151</v>
      </c>
      <c r="AG104" s="7">
        <v>1</v>
      </c>
      <c r="AH104" s="14">
        <v>761.60400000000004</v>
      </c>
      <c r="AI104" s="7">
        <v>12</v>
      </c>
      <c r="AJ104" s="7">
        <v>15</v>
      </c>
      <c r="AK104" s="5">
        <v>191</v>
      </c>
      <c r="AL104" s="4">
        <v>63000</v>
      </c>
      <c r="AM104" s="4">
        <v>11457</v>
      </c>
      <c r="AN104" s="7">
        <v>4482</v>
      </c>
      <c r="AO104" s="4">
        <v>10086</v>
      </c>
      <c r="AP104" s="7">
        <v>420</v>
      </c>
      <c r="AQ104" s="5">
        <v>1778</v>
      </c>
      <c r="AR104" s="32">
        <v>0</v>
      </c>
      <c r="AS104" s="7">
        <v>151</v>
      </c>
      <c r="AT104" s="7">
        <v>0</v>
      </c>
      <c r="AU104" s="7">
        <v>131</v>
      </c>
      <c r="AW104" s="7">
        <v>7</v>
      </c>
      <c r="AY104" s="7">
        <v>281</v>
      </c>
      <c r="AZ104" s="33">
        <v>0</v>
      </c>
      <c r="BB104" s="5">
        <v>650268</v>
      </c>
      <c r="BD104" s="7">
        <v>650268</v>
      </c>
    </row>
    <row r="105" spans="1:56" ht="14.4" x14ac:dyDescent="0.55000000000000004">
      <c r="A105" s="5">
        <v>1968</v>
      </c>
      <c r="B105" s="7">
        <v>204144</v>
      </c>
      <c r="C105" s="28">
        <v>68359.722409378781</v>
      </c>
      <c r="D105" s="7">
        <v>58535</v>
      </c>
      <c r="E105" s="14">
        <v>52840.312099938201</v>
      </c>
      <c r="F105" s="7">
        <v>811</v>
      </c>
      <c r="H105" s="7">
        <v>2327</v>
      </c>
      <c r="I105" s="7">
        <v>653</v>
      </c>
      <c r="J105" s="7">
        <v>5</v>
      </c>
      <c r="K105" s="7">
        <v>19548</v>
      </c>
      <c r="L105" s="7">
        <v>6923</v>
      </c>
      <c r="N105" s="7">
        <v>4918</v>
      </c>
      <c r="O105" s="7">
        <v>24</v>
      </c>
      <c r="P105" s="7">
        <v>767</v>
      </c>
      <c r="Q105" s="7">
        <v>10744</v>
      </c>
      <c r="R105" s="5">
        <v>5521</v>
      </c>
      <c r="S105" s="7">
        <v>65000</v>
      </c>
      <c r="V105" s="7">
        <v>30303</v>
      </c>
      <c r="X105" s="7">
        <v>18000</v>
      </c>
      <c r="Y105" s="31">
        <v>3041</v>
      </c>
      <c r="Z105" s="34"/>
      <c r="AA105" s="5">
        <v>1400</v>
      </c>
      <c r="AB105" s="9">
        <f>3153/'[1]T68 Nominal exchange rate'!Y136</f>
        <v>3507.2302558398219</v>
      </c>
      <c r="AC105" s="7">
        <v>7</v>
      </c>
      <c r="AD105" s="7">
        <v>0</v>
      </c>
      <c r="AE105" s="7">
        <v>2172</v>
      </c>
      <c r="AF105" s="7">
        <v>390</v>
      </c>
      <c r="AG105" s="7">
        <v>1</v>
      </c>
      <c r="AH105" s="14">
        <v>919.07100000000003</v>
      </c>
      <c r="AI105" s="7">
        <v>11</v>
      </c>
      <c r="AJ105" s="7">
        <v>3</v>
      </c>
      <c r="AK105" s="5">
        <v>378</v>
      </c>
      <c r="AL105" s="4">
        <v>74550</v>
      </c>
      <c r="AM105" s="4">
        <v>5140</v>
      </c>
      <c r="AN105" s="7">
        <v>4928</v>
      </c>
      <c r="AO105" s="4">
        <v>6810</v>
      </c>
      <c r="AP105" s="7">
        <v>645</v>
      </c>
      <c r="AQ105" s="5">
        <v>1933</v>
      </c>
      <c r="AR105" s="32">
        <v>0</v>
      </c>
      <c r="AS105" s="7">
        <v>158</v>
      </c>
      <c r="AT105" s="7">
        <v>0</v>
      </c>
      <c r="AU105" s="7">
        <v>10</v>
      </c>
      <c r="AW105" s="7">
        <v>7</v>
      </c>
      <c r="AY105" s="7">
        <v>311</v>
      </c>
      <c r="AZ105" s="33">
        <v>0</v>
      </c>
      <c r="BB105" s="5">
        <v>781401</v>
      </c>
      <c r="BD105" s="7">
        <v>781401</v>
      </c>
    </row>
    <row r="106" spans="1:56" ht="14.4" x14ac:dyDescent="0.55000000000000004">
      <c r="A106" s="5">
        <v>1969</v>
      </c>
      <c r="B106" s="7">
        <v>229827</v>
      </c>
      <c r="C106" s="28">
        <v>96893.03948494709</v>
      </c>
      <c r="D106" s="7">
        <v>59774</v>
      </c>
      <c r="E106" s="14">
        <v>55326.299240905777</v>
      </c>
      <c r="F106" s="7">
        <v>1609</v>
      </c>
      <c r="H106" s="7">
        <v>3283</v>
      </c>
      <c r="I106" s="7">
        <v>643</v>
      </c>
      <c r="J106" s="7">
        <v>7</v>
      </c>
      <c r="K106" s="7">
        <v>23126</v>
      </c>
      <c r="L106" s="7">
        <v>8880</v>
      </c>
      <c r="N106" s="7">
        <v>5655</v>
      </c>
      <c r="O106" s="7">
        <v>31</v>
      </c>
      <c r="P106" s="7">
        <v>911</v>
      </c>
      <c r="Q106" s="7">
        <v>12105</v>
      </c>
      <c r="R106" s="5">
        <v>4507</v>
      </c>
      <c r="S106" s="7">
        <v>70803</v>
      </c>
      <c r="V106" s="7">
        <v>36100</v>
      </c>
      <c r="X106" s="7">
        <v>21300</v>
      </c>
      <c r="Y106" s="31">
        <v>8379</v>
      </c>
      <c r="Z106" s="34"/>
      <c r="AA106" s="5">
        <v>2000</v>
      </c>
      <c r="AB106" s="9">
        <f>3395/'[1]T68 Nominal exchange rate'!Y137</f>
        <v>3772.2222222222222</v>
      </c>
      <c r="AC106" s="7">
        <v>13</v>
      </c>
      <c r="AD106" s="7">
        <v>0</v>
      </c>
      <c r="AE106" s="7">
        <v>2764</v>
      </c>
      <c r="AF106" s="7">
        <v>733</v>
      </c>
      <c r="AG106" s="7">
        <v>36</v>
      </c>
      <c r="AH106" s="14">
        <v>1609.625</v>
      </c>
      <c r="AI106" s="7">
        <v>10</v>
      </c>
      <c r="AJ106" s="7">
        <v>3</v>
      </c>
      <c r="AK106" s="5">
        <v>525</v>
      </c>
      <c r="AL106" s="4">
        <v>131099</v>
      </c>
      <c r="AM106" s="4">
        <v>7698</v>
      </c>
      <c r="AN106" s="7">
        <v>4385</v>
      </c>
      <c r="AO106" s="4">
        <v>6602</v>
      </c>
      <c r="AP106" s="7">
        <v>473</v>
      </c>
      <c r="AQ106" s="5">
        <v>2033</v>
      </c>
      <c r="AR106" s="32">
        <v>0</v>
      </c>
      <c r="AS106" s="7">
        <v>187</v>
      </c>
      <c r="AT106" s="7">
        <v>0</v>
      </c>
      <c r="AU106" s="7">
        <v>17</v>
      </c>
      <c r="AW106" s="7">
        <v>5</v>
      </c>
      <c r="AY106" s="7">
        <v>353</v>
      </c>
      <c r="AZ106" s="33">
        <v>0</v>
      </c>
      <c r="BB106" s="5">
        <v>915357</v>
      </c>
      <c r="BD106" s="7">
        <v>915357</v>
      </c>
    </row>
    <row r="107" spans="1:56" ht="14.4" x14ac:dyDescent="0.55000000000000004">
      <c r="A107" s="5">
        <v>1970</v>
      </c>
      <c r="B107" s="7">
        <v>272710</v>
      </c>
      <c r="C107" s="28">
        <v>106831.47414678326</v>
      </c>
      <c r="D107" s="7">
        <v>65767</v>
      </c>
      <c r="E107" s="14">
        <v>66329.725252756034</v>
      </c>
      <c r="F107" s="7">
        <v>3096</v>
      </c>
      <c r="H107" s="7">
        <v>3372</v>
      </c>
      <c r="I107" s="7">
        <v>727</v>
      </c>
      <c r="J107" s="7">
        <v>10</v>
      </c>
      <c r="K107" s="7">
        <v>29968</v>
      </c>
      <c r="L107" s="7">
        <v>12046</v>
      </c>
      <c r="N107" s="7">
        <v>6598</v>
      </c>
      <c r="O107" s="7">
        <v>14</v>
      </c>
      <c r="P107" s="7">
        <v>991</v>
      </c>
      <c r="Q107" s="7">
        <v>14266</v>
      </c>
      <c r="R107" s="5">
        <v>4489</v>
      </c>
      <c r="S107" s="7">
        <v>61197</v>
      </c>
      <c r="V107" s="7">
        <v>40757</v>
      </c>
      <c r="X107" s="7">
        <v>31983</v>
      </c>
      <c r="Y107" s="31">
        <v>5994</v>
      </c>
      <c r="Z107" s="34"/>
      <c r="AA107" s="5">
        <v>2300</v>
      </c>
      <c r="AB107" s="9">
        <f>2913/'[1]T68 Nominal exchange rate'!Y138</f>
        <v>3243.8752783964364</v>
      </c>
      <c r="AC107" s="7">
        <v>46</v>
      </c>
      <c r="AD107" s="7">
        <v>0</v>
      </c>
      <c r="AE107" s="7">
        <v>2566</v>
      </c>
      <c r="AF107" s="7">
        <v>477</v>
      </c>
      <c r="AG107" s="7">
        <v>52</v>
      </c>
      <c r="AH107" s="14">
        <v>1843.1880000000001</v>
      </c>
      <c r="AI107" s="7">
        <v>40</v>
      </c>
      <c r="AK107" s="5">
        <v>570</v>
      </c>
      <c r="AL107" s="4">
        <v>143240</v>
      </c>
      <c r="AM107" s="4">
        <v>8778</v>
      </c>
      <c r="AN107" s="7">
        <v>3729</v>
      </c>
      <c r="AO107" s="4">
        <v>9084</v>
      </c>
      <c r="AP107" s="7">
        <v>467</v>
      </c>
      <c r="AQ107" s="5">
        <v>2203</v>
      </c>
      <c r="AR107" s="32">
        <v>0</v>
      </c>
      <c r="AS107" s="7">
        <v>229</v>
      </c>
      <c r="AT107" s="7">
        <v>0</v>
      </c>
      <c r="AU107" s="7">
        <v>26</v>
      </c>
      <c r="AW107" s="7">
        <v>7</v>
      </c>
      <c r="AY107" s="7">
        <v>399</v>
      </c>
      <c r="AZ107" s="33">
        <v>0</v>
      </c>
      <c r="BB107" s="5">
        <v>1003726</v>
      </c>
      <c r="BD107" s="7">
        <v>1003726</v>
      </c>
    </row>
    <row r="108" spans="1:56" ht="14.4" x14ac:dyDescent="0.55000000000000004">
      <c r="A108" s="5">
        <v>1971</v>
      </c>
      <c r="B108" s="7">
        <v>335170</v>
      </c>
      <c r="C108" s="28">
        <v>173061.86880939905</v>
      </c>
      <c r="D108" s="7">
        <v>71628</v>
      </c>
      <c r="E108" s="14">
        <v>77073.518730268319</v>
      </c>
      <c r="F108" s="7">
        <v>4812</v>
      </c>
      <c r="H108" s="7">
        <v>3540</v>
      </c>
      <c r="I108" s="7">
        <v>813</v>
      </c>
      <c r="J108" s="7">
        <v>4</v>
      </c>
      <c r="K108" s="7">
        <v>37760</v>
      </c>
      <c r="L108" s="7">
        <v>11159</v>
      </c>
      <c r="N108" s="7">
        <v>3041</v>
      </c>
      <c r="O108" s="7">
        <v>20</v>
      </c>
      <c r="P108" s="7">
        <v>1074</v>
      </c>
      <c r="Q108" s="7">
        <v>17417</v>
      </c>
      <c r="R108" s="5">
        <v>5956</v>
      </c>
      <c r="S108" s="7">
        <v>65100</v>
      </c>
      <c r="V108" s="7">
        <v>49200</v>
      </c>
      <c r="X108" s="7">
        <v>41567</v>
      </c>
      <c r="Y108" s="31">
        <v>5745</v>
      </c>
      <c r="Z108" s="34"/>
      <c r="AA108" s="5">
        <v>3043</v>
      </c>
      <c r="AB108" s="9">
        <f>3581/'[1]T68 Nominal exchange rate'!Y139</f>
        <v>4069.318181818182</v>
      </c>
      <c r="AC108" s="7">
        <v>28</v>
      </c>
      <c r="AD108" s="7">
        <v>0</v>
      </c>
      <c r="AE108" s="7">
        <v>1899</v>
      </c>
      <c r="AF108" s="7">
        <v>514</v>
      </c>
      <c r="AG108" s="7">
        <v>89</v>
      </c>
      <c r="AH108" s="14">
        <v>1805.575</v>
      </c>
      <c r="AI108" s="7">
        <v>52</v>
      </c>
      <c r="AJ108" s="7">
        <v>2</v>
      </c>
      <c r="AK108" s="5">
        <v>475</v>
      </c>
      <c r="AL108" s="4">
        <v>59608</v>
      </c>
      <c r="AM108" s="4">
        <v>3889</v>
      </c>
      <c r="AN108" s="7">
        <v>4480</v>
      </c>
      <c r="AO108" s="4">
        <v>2547</v>
      </c>
      <c r="AP108" s="7">
        <v>385</v>
      </c>
      <c r="AQ108" s="5">
        <v>2358</v>
      </c>
      <c r="AR108" s="32">
        <v>0</v>
      </c>
      <c r="AS108" s="7">
        <v>252</v>
      </c>
      <c r="AT108" s="7">
        <v>0</v>
      </c>
      <c r="AU108" s="7">
        <v>524</v>
      </c>
      <c r="AW108" s="7">
        <v>29</v>
      </c>
      <c r="AY108" s="7">
        <v>394</v>
      </c>
      <c r="AZ108" s="33">
        <v>0</v>
      </c>
      <c r="BB108" s="5">
        <v>1430185</v>
      </c>
      <c r="BD108" s="7">
        <v>1430185</v>
      </c>
    </row>
    <row r="109" spans="1:56" ht="14.4" x14ac:dyDescent="0.55000000000000004">
      <c r="A109" s="5">
        <v>1972</v>
      </c>
      <c r="B109" s="7">
        <v>504471</v>
      </c>
      <c r="C109" s="28">
        <v>284391.20580158063</v>
      </c>
      <c r="D109" s="7">
        <v>88939</v>
      </c>
      <c r="E109" s="14">
        <v>114311.00876749415</v>
      </c>
      <c r="F109" s="7">
        <v>11967</v>
      </c>
      <c r="H109" s="7">
        <v>5379</v>
      </c>
      <c r="I109" s="7">
        <v>969</v>
      </c>
      <c r="J109" s="7">
        <v>8</v>
      </c>
      <c r="K109" s="7">
        <v>54763</v>
      </c>
      <c r="L109" s="7">
        <v>11144</v>
      </c>
      <c r="M109" s="7">
        <v>285</v>
      </c>
      <c r="N109" s="7">
        <v>2437</v>
      </c>
      <c r="O109" s="7">
        <v>47</v>
      </c>
      <c r="P109" s="7">
        <v>1481</v>
      </c>
      <c r="Q109" s="7">
        <v>18340</v>
      </c>
      <c r="R109" s="5">
        <v>8364</v>
      </c>
      <c r="S109" s="7">
        <v>69500</v>
      </c>
      <c r="V109" s="7">
        <v>64014</v>
      </c>
      <c r="X109" s="7">
        <v>46383</v>
      </c>
      <c r="Y109" s="31">
        <v>17918</v>
      </c>
      <c r="Z109" s="34"/>
      <c r="AA109" s="5">
        <v>3570</v>
      </c>
      <c r="AB109" s="9">
        <f>4245/'[1]T68 Nominal exchange rate'!Y140</f>
        <v>5059.5947556615019</v>
      </c>
      <c r="AC109" s="7">
        <v>48</v>
      </c>
      <c r="AD109" s="7">
        <v>0</v>
      </c>
      <c r="AE109" s="7">
        <v>2389</v>
      </c>
      <c r="AF109" s="7">
        <v>730</v>
      </c>
      <c r="AG109" s="7">
        <v>142</v>
      </c>
      <c r="AH109" s="14">
        <v>2094.125</v>
      </c>
      <c r="AI109" s="7">
        <v>142</v>
      </c>
      <c r="AJ109" s="7">
        <v>6</v>
      </c>
      <c r="AK109" s="5">
        <v>561</v>
      </c>
      <c r="AL109" s="4">
        <v>73188</v>
      </c>
      <c r="AM109" s="4">
        <v>6885</v>
      </c>
      <c r="AN109" s="7">
        <v>4328</v>
      </c>
      <c r="AO109" s="4">
        <v>6450</v>
      </c>
      <c r="AP109" s="7">
        <v>549</v>
      </c>
      <c r="AQ109" s="5">
        <v>3031</v>
      </c>
      <c r="AR109" s="32">
        <v>0</v>
      </c>
      <c r="AS109" s="7">
        <v>206</v>
      </c>
      <c r="AT109" s="7">
        <v>0</v>
      </c>
      <c r="AU109" s="7">
        <v>24</v>
      </c>
      <c r="AV109" s="7">
        <v>25</v>
      </c>
      <c r="AW109" s="7">
        <v>6</v>
      </c>
      <c r="AY109" s="7">
        <v>474</v>
      </c>
      <c r="AZ109" s="33">
        <v>3</v>
      </c>
      <c r="BB109" s="5">
        <v>2072500</v>
      </c>
      <c r="BD109" s="7">
        <v>2072500</v>
      </c>
    </row>
    <row r="110" spans="1:56" ht="14.4" x14ac:dyDescent="0.55000000000000004">
      <c r="A110" s="5">
        <v>1973</v>
      </c>
      <c r="B110" s="7">
        <v>785171</v>
      </c>
      <c r="C110" s="28">
        <v>304298.34303535015</v>
      </c>
      <c r="D110" s="7">
        <v>127040</v>
      </c>
      <c r="E110" s="14">
        <v>186732.9164805717</v>
      </c>
      <c r="F110" s="7">
        <v>14152</v>
      </c>
      <c r="H110" s="7">
        <v>8816</v>
      </c>
      <c r="I110" s="7">
        <v>1537</v>
      </c>
      <c r="J110" s="7">
        <v>180</v>
      </c>
      <c r="K110" s="7">
        <v>92740</v>
      </c>
      <c r="L110" s="7">
        <v>19757</v>
      </c>
      <c r="M110" s="7">
        <v>199</v>
      </c>
      <c r="N110" s="7">
        <v>2316</v>
      </c>
      <c r="O110" s="7">
        <v>39</v>
      </c>
      <c r="P110" s="7">
        <v>2035</v>
      </c>
      <c r="Q110" s="7">
        <v>23216</v>
      </c>
      <c r="R110" s="5">
        <v>14023</v>
      </c>
      <c r="S110" s="7">
        <v>74700</v>
      </c>
      <c r="V110" s="7">
        <v>86580</v>
      </c>
      <c r="X110" s="7">
        <v>55079</v>
      </c>
      <c r="Y110" s="31">
        <v>15893</v>
      </c>
      <c r="Z110" s="34"/>
      <c r="AA110" s="5">
        <v>2816</v>
      </c>
      <c r="AB110" s="9">
        <f>3220/'[1]T68 Nominal exchange rate'!Y141</f>
        <v>4567.3758865248228</v>
      </c>
      <c r="AC110" s="7">
        <v>204</v>
      </c>
      <c r="AD110" s="7">
        <v>0</v>
      </c>
      <c r="AE110" s="7">
        <v>3353</v>
      </c>
      <c r="AF110" s="7">
        <v>2645</v>
      </c>
      <c r="AG110" s="7">
        <v>245</v>
      </c>
      <c r="AH110" s="14">
        <v>2896.12</v>
      </c>
      <c r="AI110" s="7">
        <v>329</v>
      </c>
      <c r="AK110" s="5">
        <v>667</v>
      </c>
      <c r="AL110" s="4">
        <v>163890</v>
      </c>
      <c r="AM110" s="4">
        <v>21572</v>
      </c>
      <c r="AN110" s="7">
        <v>5677</v>
      </c>
      <c r="AO110" s="4">
        <v>22247</v>
      </c>
      <c r="AP110" s="7">
        <v>529</v>
      </c>
      <c r="AQ110" s="5">
        <v>3038</v>
      </c>
      <c r="AR110" s="32">
        <v>0</v>
      </c>
      <c r="AS110" s="7">
        <v>530</v>
      </c>
      <c r="AT110" s="7">
        <v>0</v>
      </c>
      <c r="AU110" s="7">
        <v>1539</v>
      </c>
      <c r="AV110" s="7">
        <v>16</v>
      </c>
      <c r="AW110" s="7">
        <v>8</v>
      </c>
      <c r="AY110" s="7">
        <v>618</v>
      </c>
      <c r="AZ110" s="33">
        <v>1</v>
      </c>
      <c r="BB110" s="5">
        <v>1957377</v>
      </c>
      <c r="BD110" s="7">
        <v>1957377</v>
      </c>
    </row>
    <row r="111" spans="1:56" ht="14.4" x14ac:dyDescent="0.55000000000000004">
      <c r="A111" s="5">
        <v>1974</v>
      </c>
      <c r="B111" s="7">
        <v>625430</v>
      </c>
      <c r="C111" s="28">
        <v>312051.8098236369</v>
      </c>
      <c r="D111" s="7">
        <v>149592</v>
      </c>
      <c r="E111" s="14">
        <v>212255.7866577901</v>
      </c>
      <c r="F111" s="7">
        <v>17720</v>
      </c>
      <c r="H111" s="7">
        <v>8378</v>
      </c>
      <c r="I111" s="7">
        <v>1670</v>
      </c>
      <c r="J111" s="7">
        <v>15</v>
      </c>
      <c r="K111" s="7">
        <v>84879</v>
      </c>
      <c r="L111" s="7">
        <v>16099</v>
      </c>
      <c r="M111" s="7">
        <v>143</v>
      </c>
      <c r="N111" s="7">
        <v>1175</v>
      </c>
      <c r="O111" s="7">
        <v>19</v>
      </c>
      <c r="P111" s="7">
        <v>1464</v>
      </c>
      <c r="Q111" s="7">
        <v>28456</v>
      </c>
      <c r="R111" s="5">
        <v>14475</v>
      </c>
      <c r="S111" s="7">
        <v>90300</v>
      </c>
      <c r="V111" s="7">
        <v>98445</v>
      </c>
      <c r="X111" s="7">
        <v>63000</v>
      </c>
      <c r="Y111" s="31">
        <v>16872</v>
      </c>
      <c r="AA111" s="5">
        <v>5496</v>
      </c>
      <c r="AB111" s="9">
        <f>5641/'[1]T68 Nominal exchange rate'!Y142</f>
        <v>8116.5467625899282</v>
      </c>
      <c r="AC111" s="7">
        <v>418</v>
      </c>
      <c r="AD111" s="7">
        <v>0</v>
      </c>
      <c r="AE111" s="7">
        <v>5534</v>
      </c>
      <c r="AF111" s="7">
        <v>4124</v>
      </c>
      <c r="AG111" s="7">
        <v>200</v>
      </c>
      <c r="AH111" s="14">
        <v>3685.4180000000001</v>
      </c>
      <c r="AI111" s="7">
        <v>189</v>
      </c>
      <c r="AJ111" s="7">
        <v>18</v>
      </c>
      <c r="AK111" s="5">
        <v>877</v>
      </c>
      <c r="AL111" s="4">
        <v>113187</v>
      </c>
      <c r="AM111" s="4">
        <v>10945</v>
      </c>
      <c r="AN111" s="7">
        <v>8698</v>
      </c>
      <c r="AO111" s="4">
        <v>14664</v>
      </c>
      <c r="AP111" s="7">
        <v>1096</v>
      </c>
      <c r="AQ111" s="5">
        <v>3194</v>
      </c>
      <c r="AR111" s="32">
        <v>0</v>
      </c>
      <c r="AS111" s="7">
        <v>233</v>
      </c>
      <c r="AT111" s="7">
        <v>19</v>
      </c>
      <c r="AU111" s="7">
        <v>2013</v>
      </c>
      <c r="AV111" s="7">
        <v>20</v>
      </c>
      <c r="AW111" s="7">
        <v>0</v>
      </c>
      <c r="AY111" s="7">
        <v>601</v>
      </c>
      <c r="AZ111" s="33">
        <v>2</v>
      </c>
      <c r="BB111" s="5">
        <v>2102855</v>
      </c>
      <c r="BD111" s="7">
        <v>2102855</v>
      </c>
    </row>
    <row r="112" spans="1:56" ht="14.4" x14ac:dyDescent="0.55000000000000004">
      <c r="A112" s="5">
        <v>1975</v>
      </c>
      <c r="B112" s="7">
        <v>676555</v>
      </c>
      <c r="C112" s="28">
        <v>389331.10157709755</v>
      </c>
      <c r="D112" s="7">
        <v>130412</v>
      </c>
      <c r="E112" s="14">
        <v>186820.13726627882</v>
      </c>
      <c r="F112" s="7">
        <v>18813</v>
      </c>
      <c r="H112" s="7">
        <v>8500</v>
      </c>
      <c r="I112" s="7">
        <v>2061</v>
      </c>
      <c r="J112" s="7">
        <v>41</v>
      </c>
      <c r="K112" s="7">
        <v>101676</v>
      </c>
      <c r="L112" s="7">
        <v>22694</v>
      </c>
      <c r="M112" s="7">
        <v>80</v>
      </c>
      <c r="N112" s="7">
        <v>1901</v>
      </c>
      <c r="O112" s="7">
        <v>7</v>
      </c>
      <c r="P112" s="7">
        <v>1486</v>
      </c>
      <c r="Q112" s="7">
        <v>30939</v>
      </c>
      <c r="R112" s="5">
        <v>10459</v>
      </c>
      <c r="S112" s="7">
        <v>97300</v>
      </c>
      <c r="V112" s="7">
        <v>118990</v>
      </c>
      <c r="X112" s="7">
        <v>68304</v>
      </c>
      <c r="Y112" s="31">
        <v>21184</v>
      </c>
      <c r="AA112" s="5">
        <v>6392</v>
      </c>
      <c r="AB112" s="9">
        <f>5343/'[1]T68 Nominal exchange rate'!Y143</f>
        <v>6984.3137254901958</v>
      </c>
      <c r="AC112" s="7">
        <v>407</v>
      </c>
      <c r="AD112" s="7">
        <v>0</v>
      </c>
      <c r="AE112" s="7">
        <v>6011</v>
      </c>
      <c r="AF112" s="7">
        <v>3286</v>
      </c>
      <c r="AG112" s="7">
        <v>295</v>
      </c>
      <c r="AH112" s="14">
        <v>4068.7530000000002</v>
      </c>
      <c r="AI112" s="7">
        <v>93</v>
      </c>
      <c r="AJ112" s="7">
        <v>13</v>
      </c>
      <c r="AK112" s="5">
        <v>894</v>
      </c>
      <c r="AL112" s="4">
        <v>123368</v>
      </c>
      <c r="AM112" s="4">
        <v>9039</v>
      </c>
      <c r="AN112" s="7">
        <v>6532</v>
      </c>
      <c r="AO112" s="4">
        <v>17286</v>
      </c>
      <c r="AP112" s="7">
        <v>906</v>
      </c>
      <c r="AQ112" s="5">
        <v>4587</v>
      </c>
      <c r="AR112" s="32">
        <v>0</v>
      </c>
      <c r="AS112" s="7">
        <v>163</v>
      </c>
      <c r="AT112" s="7">
        <v>5</v>
      </c>
      <c r="AU112" s="7">
        <v>505</v>
      </c>
      <c r="AV112" s="7">
        <v>7</v>
      </c>
      <c r="AW112" s="7">
        <v>18</v>
      </c>
      <c r="AY112" s="7">
        <v>540</v>
      </c>
      <c r="AZ112" s="33">
        <v>0</v>
      </c>
      <c r="BB112" s="5">
        <v>2236570</v>
      </c>
      <c r="BD112" s="7">
        <v>2236570</v>
      </c>
    </row>
    <row r="113" spans="1:56" ht="14.4" x14ac:dyDescent="0.55000000000000004">
      <c r="A113" s="5">
        <v>1976</v>
      </c>
      <c r="B113" s="7">
        <v>759076</v>
      </c>
      <c r="C113" s="28">
        <v>407087.17085255857</v>
      </c>
      <c r="D113" s="7">
        <v>117731</v>
      </c>
      <c r="E113" s="14">
        <v>237607.67883399475</v>
      </c>
      <c r="F113" s="7">
        <v>20797</v>
      </c>
      <c r="H113" s="7">
        <v>8193</v>
      </c>
      <c r="I113" s="7">
        <v>3030</v>
      </c>
      <c r="J113" s="7">
        <v>5</v>
      </c>
      <c r="K113" s="7">
        <v>136405</v>
      </c>
      <c r="L113" s="7">
        <v>19191</v>
      </c>
      <c r="M113" s="7">
        <v>60</v>
      </c>
      <c r="N113" s="7">
        <v>2738</v>
      </c>
      <c r="O113" s="7">
        <v>3</v>
      </c>
      <c r="P113" s="7">
        <v>1792</v>
      </c>
      <c r="Q113" s="7">
        <v>31670</v>
      </c>
      <c r="R113" s="5">
        <v>11618</v>
      </c>
      <c r="S113" s="7">
        <v>103500</v>
      </c>
      <c r="V113" s="7">
        <v>108781</v>
      </c>
      <c r="X113" s="7">
        <v>58000</v>
      </c>
      <c r="Y113" s="31">
        <v>20565</v>
      </c>
      <c r="AA113" s="5">
        <v>6100</v>
      </c>
      <c r="AB113" s="9">
        <f>5500/'[1]T68 Nominal exchange rate'!Y144</f>
        <v>6715.5067155067163</v>
      </c>
      <c r="AC113" s="7">
        <v>264</v>
      </c>
      <c r="AD113" s="7">
        <v>0</v>
      </c>
      <c r="AE113" s="7">
        <v>6490</v>
      </c>
      <c r="AF113" s="7">
        <v>6554</v>
      </c>
      <c r="AG113" s="7">
        <v>306</v>
      </c>
      <c r="AH113" s="14">
        <v>7100</v>
      </c>
      <c r="AI113" s="7">
        <v>98</v>
      </c>
      <c r="AJ113" s="7">
        <v>23</v>
      </c>
      <c r="AK113" s="5">
        <v>1262</v>
      </c>
      <c r="AL113" s="4">
        <v>96484</v>
      </c>
      <c r="AM113" s="4">
        <v>9481</v>
      </c>
      <c r="AN113" s="7">
        <v>5982</v>
      </c>
      <c r="AO113" s="4">
        <v>11033</v>
      </c>
      <c r="AP113" s="7">
        <v>669</v>
      </c>
      <c r="AQ113" s="5">
        <v>4538</v>
      </c>
      <c r="AR113" s="32">
        <v>0</v>
      </c>
      <c r="AS113" s="7">
        <v>232</v>
      </c>
      <c r="AT113" s="7">
        <v>3</v>
      </c>
      <c r="AU113" s="7">
        <v>209</v>
      </c>
      <c r="AV113" s="7">
        <v>21</v>
      </c>
      <c r="AW113" s="7">
        <v>4</v>
      </c>
      <c r="AY113" s="7">
        <v>454</v>
      </c>
      <c r="AZ113" s="33">
        <v>0</v>
      </c>
      <c r="BB113" s="5">
        <v>2596887</v>
      </c>
      <c r="BD113" s="7">
        <v>2596887</v>
      </c>
    </row>
    <row r="114" spans="1:56" ht="14.4" x14ac:dyDescent="0.55000000000000004">
      <c r="A114" s="5">
        <v>1977</v>
      </c>
      <c r="B114" s="7">
        <v>975201</v>
      </c>
      <c r="C114" s="28">
        <v>437260.97910209704</v>
      </c>
      <c r="D114" s="7">
        <v>132133</v>
      </c>
      <c r="E114" s="14">
        <v>228323.91063159783</v>
      </c>
      <c r="F114" s="7">
        <v>19027</v>
      </c>
      <c r="H114" s="7">
        <v>12545</v>
      </c>
      <c r="I114" s="7">
        <v>4241</v>
      </c>
      <c r="J114" s="7">
        <v>8</v>
      </c>
      <c r="K114" s="7">
        <v>179433</v>
      </c>
      <c r="L114" s="7">
        <v>22928</v>
      </c>
      <c r="M114" s="7">
        <v>86</v>
      </c>
      <c r="N114" s="7">
        <v>4015</v>
      </c>
      <c r="O114" s="7">
        <v>4</v>
      </c>
      <c r="P114" s="7">
        <v>2053</v>
      </c>
      <c r="Q114" s="7">
        <v>40275</v>
      </c>
      <c r="R114" s="5">
        <v>12483</v>
      </c>
      <c r="S114" s="7">
        <v>119500</v>
      </c>
      <c r="V114" s="7">
        <v>122123</v>
      </c>
      <c r="X114" s="7">
        <v>80000</v>
      </c>
      <c r="Y114" s="31">
        <v>23373</v>
      </c>
      <c r="AA114" s="5">
        <v>6700</v>
      </c>
      <c r="AB114" s="9">
        <f>5400/'[1]T68 Nominal exchange rate'!Y145</f>
        <v>5986.6962305986699</v>
      </c>
      <c r="AC114" s="7">
        <v>277</v>
      </c>
      <c r="AD114" s="7">
        <v>0</v>
      </c>
      <c r="AE114" s="7">
        <v>9415</v>
      </c>
      <c r="AF114" s="7">
        <v>10073</v>
      </c>
      <c r="AG114" s="7">
        <v>500</v>
      </c>
      <c r="AH114" s="14">
        <v>7542</v>
      </c>
      <c r="AI114" s="7">
        <v>619</v>
      </c>
      <c r="AJ114" s="7">
        <v>223</v>
      </c>
      <c r="AK114" s="5">
        <v>904</v>
      </c>
      <c r="AL114" s="4">
        <v>85700</v>
      </c>
      <c r="AM114" s="4">
        <v>8488</v>
      </c>
      <c r="AN114" s="7">
        <v>4600</v>
      </c>
      <c r="AO114" s="4">
        <v>6305</v>
      </c>
      <c r="AP114" s="7">
        <v>530</v>
      </c>
      <c r="AQ114" s="5">
        <v>6433</v>
      </c>
      <c r="AR114" s="32">
        <v>0</v>
      </c>
      <c r="AS114" s="7">
        <v>319</v>
      </c>
      <c r="AT114" s="7">
        <v>25</v>
      </c>
      <c r="AU114" s="7">
        <v>105</v>
      </c>
      <c r="AW114" s="7">
        <v>2</v>
      </c>
      <c r="AY114" s="7">
        <v>542</v>
      </c>
      <c r="AZ114" s="33">
        <v>0</v>
      </c>
      <c r="BB114" s="5">
        <v>3343820</v>
      </c>
      <c r="BD114" s="7">
        <v>3343820</v>
      </c>
    </row>
    <row r="115" spans="1:56" ht="14.4" x14ac:dyDescent="0.55000000000000004">
      <c r="A115" s="5">
        <v>1978</v>
      </c>
      <c r="B115" s="7">
        <v>1321765</v>
      </c>
      <c r="C115" s="28">
        <v>591456.63279733073</v>
      </c>
      <c r="D115" s="7">
        <v>161292</v>
      </c>
      <c r="E115" s="14">
        <v>241693.73868367902</v>
      </c>
      <c r="F115" s="7">
        <v>30836</v>
      </c>
      <c r="H115" s="7">
        <v>17464</v>
      </c>
      <c r="I115" s="7">
        <v>5624</v>
      </c>
      <c r="J115" s="7">
        <v>9</v>
      </c>
      <c r="K115" s="7">
        <v>244403</v>
      </c>
      <c r="L115" s="7">
        <v>25974</v>
      </c>
      <c r="M115" s="7">
        <v>393</v>
      </c>
      <c r="N115" s="7">
        <v>4686</v>
      </c>
      <c r="O115" s="7">
        <v>8</v>
      </c>
      <c r="P115" s="7">
        <v>3309</v>
      </c>
      <c r="Q115" s="7">
        <v>51393</v>
      </c>
      <c r="R115" s="5">
        <v>14079</v>
      </c>
      <c r="S115" s="7">
        <v>143300</v>
      </c>
      <c r="V115" s="7">
        <v>135446</v>
      </c>
      <c r="X115" s="7">
        <v>86000</v>
      </c>
      <c r="Y115" s="31">
        <v>28279</v>
      </c>
      <c r="AA115" s="5">
        <v>8400</v>
      </c>
      <c r="AB115" s="9">
        <f>5400/'[1]T68 Nominal exchange rate'!Y146</f>
        <v>6178.4897025171622</v>
      </c>
      <c r="AC115" s="7">
        <v>366</v>
      </c>
      <c r="AD115" s="7">
        <v>0</v>
      </c>
      <c r="AE115" s="7">
        <v>11124</v>
      </c>
      <c r="AF115" s="7">
        <v>15615</v>
      </c>
      <c r="AG115" s="7">
        <v>319</v>
      </c>
      <c r="AH115" s="14">
        <v>9549</v>
      </c>
      <c r="AI115" s="7">
        <v>88</v>
      </c>
      <c r="AJ115" s="7">
        <v>70</v>
      </c>
      <c r="AK115" s="5">
        <v>1059</v>
      </c>
      <c r="AL115" s="4">
        <v>115558</v>
      </c>
      <c r="AM115" s="4">
        <v>3308</v>
      </c>
      <c r="AN115" s="7">
        <v>6256</v>
      </c>
      <c r="AO115" s="4">
        <v>13856</v>
      </c>
      <c r="AP115" s="7">
        <v>795</v>
      </c>
      <c r="AQ115" s="5">
        <v>5358</v>
      </c>
      <c r="AR115" s="32">
        <v>0</v>
      </c>
      <c r="AS115" s="7">
        <v>614</v>
      </c>
      <c r="AT115" s="7">
        <v>12</v>
      </c>
      <c r="AU115" s="7">
        <v>163</v>
      </c>
      <c r="AV115" s="7">
        <v>16</v>
      </c>
      <c r="AW115" s="7">
        <v>8</v>
      </c>
      <c r="AY115" s="7">
        <v>686</v>
      </c>
      <c r="AZ115" s="33">
        <v>0</v>
      </c>
      <c r="BB115" s="5">
        <v>4343206</v>
      </c>
      <c r="BD115" s="7">
        <v>4343206</v>
      </c>
    </row>
    <row r="116" spans="1:56" ht="14.4" x14ac:dyDescent="0.55000000000000004">
      <c r="A116" s="5">
        <v>1979</v>
      </c>
      <c r="B116" s="7">
        <v>1617330</v>
      </c>
      <c r="C116" s="28">
        <v>940921.67007580318</v>
      </c>
      <c r="D116" s="7">
        <v>208256</v>
      </c>
      <c r="E116" s="14">
        <v>396304.23776765238</v>
      </c>
      <c r="F116" s="7">
        <v>43313</v>
      </c>
      <c r="H116" s="7">
        <v>17081</v>
      </c>
      <c r="I116" s="7">
        <v>3573</v>
      </c>
      <c r="J116" s="7">
        <v>51</v>
      </c>
      <c r="K116" s="7">
        <v>295894</v>
      </c>
      <c r="L116" s="7">
        <v>33638</v>
      </c>
      <c r="M116" s="7">
        <v>637</v>
      </c>
      <c r="N116" s="7">
        <v>5844</v>
      </c>
      <c r="O116" s="7">
        <v>3</v>
      </c>
      <c r="P116" s="7">
        <v>3207</v>
      </c>
      <c r="Q116" s="7">
        <v>54873</v>
      </c>
      <c r="R116" s="5">
        <v>15301</v>
      </c>
      <c r="S116" s="7">
        <v>176100</v>
      </c>
      <c r="V116" s="7">
        <v>161232</v>
      </c>
      <c r="X116" s="7">
        <v>90000</v>
      </c>
      <c r="Y116" s="31">
        <v>33017</v>
      </c>
      <c r="AA116" s="5">
        <v>9200</v>
      </c>
      <c r="AB116" s="9">
        <f>6300/'[1]T68 Nominal exchange rate'!Y147</f>
        <v>7039.1061452513968</v>
      </c>
      <c r="AC116" s="7">
        <v>758</v>
      </c>
      <c r="AD116" s="7">
        <v>0</v>
      </c>
      <c r="AE116" s="7">
        <v>19548</v>
      </c>
      <c r="AF116" s="7">
        <v>9301</v>
      </c>
      <c r="AG116" s="7">
        <v>2870</v>
      </c>
      <c r="AH116" s="14">
        <v>20840</v>
      </c>
      <c r="AI116" s="7">
        <v>254</v>
      </c>
      <c r="AJ116" s="7">
        <v>31</v>
      </c>
      <c r="AK116" s="5">
        <v>1448</v>
      </c>
      <c r="AL116" s="4">
        <v>82906</v>
      </c>
      <c r="AM116" s="4">
        <v>6326</v>
      </c>
      <c r="AN116" s="7">
        <v>7654</v>
      </c>
      <c r="AO116" s="4">
        <v>8422</v>
      </c>
      <c r="AP116" s="7">
        <v>1209</v>
      </c>
      <c r="AQ116" s="5">
        <v>7348</v>
      </c>
      <c r="AR116" s="32">
        <v>0</v>
      </c>
      <c r="AS116" s="7">
        <v>831</v>
      </c>
      <c r="AT116" s="7">
        <v>1</v>
      </c>
      <c r="AU116" s="7">
        <v>85</v>
      </c>
      <c r="AV116" s="7">
        <v>12</v>
      </c>
      <c r="AW116" s="7">
        <v>12</v>
      </c>
      <c r="AY116" s="7">
        <v>1015</v>
      </c>
      <c r="AZ116" s="33">
        <v>0</v>
      </c>
      <c r="BB116" s="5">
        <v>4443877</v>
      </c>
      <c r="BD116" s="7">
        <v>4443877</v>
      </c>
    </row>
    <row r="117" spans="1:56" ht="14.4" x14ac:dyDescent="0.55000000000000004">
      <c r="A117" s="5">
        <v>1980</v>
      </c>
      <c r="B117" s="7">
        <v>1735337</v>
      </c>
      <c r="C117" s="28">
        <v>818733.94066806813</v>
      </c>
      <c r="D117" s="7">
        <v>241446</v>
      </c>
      <c r="E117" s="14">
        <v>379975.11078904098</v>
      </c>
      <c r="F117" s="7">
        <v>50474</v>
      </c>
      <c r="H117" s="7">
        <v>20138</v>
      </c>
      <c r="I117" s="7">
        <v>3624</v>
      </c>
      <c r="J117" s="7">
        <v>59</v>
      </c>
      <c r="K117" s="7">
        <v>345015</v>
      </c>
      <c r="L117" s="7">
        <v>17802</v>
      </c>
      <c r="M117" s="7">
        <v>942</v>
      </c>
      <c r="N117" s="7">
        <v>5421</v>
      </c>
      <c r="P117" s="7">
        <v>4609</v>
      </c>
      <c r="Q117" s="7">
        <v>56424</v>
      </c>
      <c r="R117" s="5">
        <v>14550</v>
      </c>
      <c r="S117" s="7">
        <v>181300</v>
      </c>
      <c r="V117" s="7">
        <v>133116</v>
      </c>
      <c r="X117" s="7">
        <v>103000</v>
      </c>
      <c r="Y117" s="31">
        <v>39617</v>
      </c>
      <c r="AA117" s="5">
        <v>14600</v>
      </c>
      <c r="AB117" s="9">
        <f>8400/'[1]T68 Nominal exchange rate'!Y148</f>
        <v>9578.1071835803868</v>
      </c>
      <c r="AC117" s="7">
        <v>1012</v>
      </c>
      <c r="AD117" s="7">
        <v>0</v>
      </c>
      <c r="AE117" s="7">
        <v>29817</v>
      </c>
      <c r="AF117" s="7">
        <v>9519</v>
      </c>
      <c r="AG117" s="7">
        <v>1737</v>
      </c>
      <c r="AH117" s="14">
        <v>19758</v>
      </c>
      <c r="AI117" s="7">
        <v>223</v>
      </c>
      <c r="AJ117" s="7">
        <v>181</v>
      </c>
      <c r="AK117" s="5">
        <v>1552</v>
      </c>
      <c r="AL117" s="4">
        <v>98395</v>
      </c>
      <c r="AM117" s="4">
        <v>7458</v>
      </c>
      <c r="AN117" s="7">
        <v>11830</v>
      </c>
      <c r="AO117" s="4">
        <v>7692</v>
      </c>
      <c r="AP117" s="7">
        <v>1732</v>
      </c>
      <c r="AQ117" s="5">
        <v>7070</v>
      </c>
      <c r="AR117" s="32">
        <v>0</v>
      </c>
      <c r="AS117" s="7">
        <v>750</v>
      </c>
      <c r="AT117" s="7">
        <v>0</v>
      </c>
      <c r="AU117" s="7">
        <v>166</v>
      </c>
      <c r="AV117" s="7">
        <v>4</v>
      </c>
      <c r="AW117" s="7">
        <v>2</v>
      </c>
      <c r="AY117" s="7">
        <v>1160</v>
      </c>
      <c r="AZ117" s="33">
        <v>0</v>
      </c>
      <c r="BB117" s="5">
        <v>4174324</v>
      </c>
      <c r="BD117" s="7">
        <v>4174324</v>
      </c>
    </row>
    <row r="118" spans="1:56" ht="14.4" x14ac:dyDescent="0.55000000000000004">
      <c r="A118" s="5">
        <v>1981</v>
      </c>
      <c r="B118" s="7">
        <v>1614577</v>
      </c>
      <c r="C118" s="28">
        <v>813279.46601089067</v>
      </c>
      <c r="D118" s="7">
        <v>207466</v>
      </c>
      <c r="E118" s="14">
        <v>302742.29403870297</v>
      </c>
      <c r="F118" s="7">
        <v>49683</v>
      </c>
      <c r="H118" s="7">
        <v>16178</v>
      </c>
      <c r="I118" s="7">
        <v>3665</v>
      </c>
      <c r="J118" s="7">
        <v>7</v>
      </c>
      <c r="K118" s="7">
        <v>347258</v>
      </c>
      <c r="L118" s="7">
        <v>17893</v>
      </c>
      <c r="M118" s="7">
        <v>711</v>
      </c>
      <c r="N118" s="7">
        <v>5585</v>
      </c>
      <c r="O118" s="7">
        <v>5</v>
      </c>
      <c r="P118" s="7">
        <v>2822</v>
      </c>
      <c r="Q118" s="7">
        <v>50663</v>
      </c>
      <c r="R118" s="5">
        <v>15479</v>
      </c>
      <c r="S118" s="7">
        <v>156500</v>
      </c>
      <c r="V118" s="7">
        <v>131760</v>
      </c>
      <c r="X118" s="7">
        <v>75200</v>
      </c>
      <c r="Y118" s="31">
        <v>34957</v>
      </c>
      <c r="AA118" s="5">
        <v>9800</v>
      </c>
      <c r="AB118" s="9">
        <f>11900/'[1]T68 Nominal exchange rate'!Y149</f>
        <v>13678.160919540231</v>
      </c>
      <c r="AC118" s="7">
        <v>1155</v>
      </c>
      <c r="AD118" s="7">
        <v>0</v>
      </c>
      <c r="AE118" s="7">
        <v>41797</v>
      </c>
      <c r="AF118" s="7">
        <v>9321</v>
      </c>
      <c r="AG118" s="7">
        <v>557</v>
      </c>
      <c r="AH118" s="14">
        <v>13857</v>
      </c>
      <c r="AI118" s="7">
        <v>199</v>
      </c>
      <c r="AK118" s="5">
        <v>1309</v>
      </c>
      <c r="AL118" s="4">
        <v>107502</v>
      </c>
      <c r="AM118" s="4">
        <v>12194</v>
      </c>
      <c r="AN118" s="7">
        <v>9146</v>
      </c>
      <c r="AO118" s="4">
        <v>7864</v>
      </c>
      <c r="AP118" s="7">
        <v>1001</v>
      </c>
      <c r="AQ118" s="5">
        <v>6386</v>
      </c>
      <c r="AR118" s="32">
        <v>0</v>
      </c>
      <c r="AS118" s="7">
        <v>535</v>
      </c>
      <c r="AT118" s="7">
        <v>44</v>
      </c>
      <c r="AU118" s="7">
        <v>242</v>
      </c>
      <c r="AV118" s="7">
        <v>10</v>
      </c>
      <c r="AW118" s="7">
        <v>15</v>
      </c>
      <c r="AY118" s="7">
        <v>1560</v>
      </c>
      <c r="AZ118" s="33">
        <v>0</v>
      </c>
      <c r="BB118" s="5">
        <v>4055426</v>
      </c>
      <c r="BD118" s="7">
        <v>4055426</v>
      </c>
    </row>
    <row r="119" spans="1:56" ht="14.4" x14ac:dyDescent="0.55000000000000004">
      <c r="A119" s="5">
        <v>1982</v>
      </c>
      <c r="B119" s="7">
        <v>1501052</v>
      </c>
      <c r="C119" s="28">
        <v>824224.51994091575</v>
      </c>
      <c r="D119" s="7">
        <v>195492</v>
      </c>
      <c r="E119" s="14">
        <v>303269.45226632751</v>
      </c>
      <c r="F119" s="7">
        <v>44869</v>
      </c>
      <c r="H119" s="7">
        <v>17422</v>
      </c>
      <c r="I119" s="7">
        <v>3479</v>
      </c>
      <c r="J119" s="7">
        <v>10</v>
      </c>
      <c r="K119" s="7">
        <v>353913</v>
      </c>
      <c r="L119" s="7">
        <v>18136</v>
      </c>
      <c r="M119" s="7">
        <v>734</v>
      </c>
      <c r="N119" s="7">
        <v>8139</v>
      </c>
      <c r="O119" s="7">
        <v>12</v>
      </c>
      <c r="P119" s="7">
        <v>2752</v>
      </c>
      <c r="Q119" s="7">
        <v>50306</v>
      </c>
      <c r="R119" s="5">
        <v>14953</v>
      </c>
      <c r="S119" s="7">
        <v>167000</v>
      </c>
      <c r="V119" s="7">
        <v>135117</v>
      </c>
      <c r="X119" s="7">
        <v>77800</v>
      </c>
      <c r="Y119" s="31">
        <v>36182</v>
      </c>
      <c r="AA119" s="5">
        <v>11000</v>
      </c>
      <c r="AB119" s="9">
        <f>14000/'[1]T68 Nominal exchange rate'!Y150</f>
        <v>14227.642276422765</v>
      </c>
      <c r="AC119" s="7">
        <v>999</v>
      </c>
      <c r="AD119" s="7">
        <v>0</v>
      </c>
      <c r="AE119" s="7">
        <v>38363</v>
      </c>
      <c r="AF119" s="7">
        <v>8281</v>
      </c>
      <c r="AG119" s="7">
        <v>503</v>
      </c>
      <c r="AH119" s="14">
        <v>8120</v>
      </c>
      <c r="AI119" s="7">
        <v>342</v>
      </c>
      <c r="AJ119" s="7">
        <v>127</v>
      </c>
      <c r="AK119" s="5">
        <v>1229</v>
      </c>
      <c r="AL119" s="4">
        <v>67048</v>
      </c>
      <c r="AM119" s="4">
        <v>7536</v>
      </c>
      <c r="AN119" s="7">
        <v>9071</v>
      </c>
      <c r="AO119" s="4">
        <v>6943</v>
      </c>
      <c r="AP119" s="7">
        <v>962</v>
      </c>
      <c r="AQ119" s="5">
        <v>6135</v>
      </c>
      <c r="AR119" s="32">
        <v>0</v>
      </c>
      <c r="AS119" s="7">
        <v>980</v>
      </c>
      <c r="AT119" s="7">
        <v>17</v>
      </c>
      <c r="AU119" s="7">
        <v>193</v>
      </c>
      <c r="AW119" s="7">
        <v>3</v>
      </c>
      <c r="AY119" s="7">
        <v>1633</v>
      </c>
      <c r="AZ119" s="33">
        <v>0</v>
      </c>
      <c r="BB119" s="5">
        <v>3791200</v>
      </c>
      <c r="BD119" s="7">
        <v>3791200</v>
      </c>
    </row>
    <row r="120" spans="1:56" ht="14.4" x14ac:dyDescent="0.55000000000000004">
      <c r="A120" s="5">
        <v>1983</v>
      </c>
      <c r="B120" s="7">
        <v>1525101</v>
      </c>
      <c r="C120" s="28">
        <v>714144.67188836972</v>
      </c>
      <c r="D120" s="7">
        <v>178988</v>
      </c>
      <c r="E120" s="14">
        <v>284367.22648083622</v>
      </c>
      <c r="F120" s="7">
        <v>28246</v>
      </c>
      <c r="H120" s="7">
        <v>20939</v>
      </c>
      <c r="I120" s="7">
        <v>3064</v>
      </c>
      <c r="J120" s="7">
        <v>4</v>
      </c>
      <c r="K120" s="7">
        <v>342948</v>
      </c>
      <c r="L120" s="7">
        <v>18314</v>
      </c>
      <c r="M120" s="7">
        <v>280</v>
      </c>
      <c r="N120" s="7">
        <v>9773</v>
      </c>
      <c r="O120" s="7">
        <v>17</v>
      </c>
      <c r="P120" s="7">
        <v>3163</v>
      </c>
      <c r="Q120" s="7">
        <v>20221</v>
      </c>
      <c r="R120" s="5">
        <v>13589</v>
      </c>
      <c r="S120" s="7">
        <v>173000</v>
      </c>
      <c r="V120" s="7">
        <v>143012</v>
      </c>
      <c r="X120" s="7">
        <v>71000</v>
      </c>
      <c r="Y120" s="31">
        <v>36942</v>
      </c>
      <c r="AA120" s="5">
        <v>11000</v>
      </c>
      <c r="AB120" s="9">
        <f>13400/'[1]T68 Nominal exchange rate'!Y151</f>
        <v>12082.957619477007</v>
      </c>
      <c r="AC120" s="7">
        <v>894</v>
      </c>
      <c r="AD120" s="7">
        <v>0</v>
      </c>
      <c r="AE120" s="7">
        <v>32251</v>
      </c>
      <c r="AF120" s="7">
        <v>6169</v>
      </c>
      <c r="AG120" s="7">
        <v>355</v>
      </c>
      <c r="AH120" s="14">
        <v>9258</v>
      </c>
      <c r="AI120" s="7">
        <v>182</v>
      </c>
      <c r="AK120" s="5">
        <v>2550</v>
      </c>
      <c r="AL120" s="4">
        <v>30042</v>
      </c>
      <c r="AM120" s="4">
        <v>3797</v>
      </c>
      <c r="AN120" s="7">
        <v>9254</v>
      </c>
      <c r="AO120" s="4">
        <v>4379</v>
      </c>
      <c r="AP120" s="7">
        <v>834</v>
      </c>
      <c r="AQ120" s="5">
        <v>4189</v>
      </c>
      <c r="AR120" s="32">
        <v>0</v>
      </c>
      <c r="AS120" s="7">
        <v>1163</v>
      </c>
      <c r="AT120" s="7">
        <v>11</v>
      </c>
      <c r="AU120" s="7">
        <v>194</v>
      </c>
      <c r="AW120" s="7">
        <v>114</v>
      </c>
      <c r="AY120" s="7">
        <v>1486</v>
      </c>
      <c r="AZ120" s="33">
        <v>0</v>
      </c>
      <c r="BA120" s="7">
        <v>2</v>
      </c>
      <c r="BB120" s="5">
        <v>3897776</v>
      </c>
      <c r="BD120" s="7">
        <v>3897776</v>
      </c>
    </row>
    <row r="121" spans="1:56" ht="14.4" x14ac:dyDescent="0.55000000000000004">
      <c r="A121" s="5">
        <v>1984</v>
      </c>
      <c r="B121" s="7">
        <v>1661934</v>
      </c>
      <c r="C121" s="28">
        <v>730596.20750526735</v>
      </c>
      <c r="D121" s="7">
        <v>174741</v>
      </c>
      <c r="E121" s="14">
        <v>277967.74474437122</v>
      </c>
      <c r="F121" s="7">
        <v>25715</v>
      </c>
      <c r="H121" s="7">
        <v>15962</v>
      </c>
      <c r="I121" s="7">
        <v>4200</v>
      </c>
      <c r="J121" s="7">
        <v>5</v>
      </c>
      <c r="K121" s="7">
        <v>348335</v>
      </c>
      <c r="L121" s="7">
        <v>19052</v>
      </c>
      <c r="M121" s="7">
        <v>350</v>
      </c>
      <c r="N121" s="7">
        <v>12117</v>
      </c>
      <c r="O121" s="7">
        <v>22</v>
      </c>
      <c r="P121" s="7">
        <v>4146</v>
      </c>
      <c r="Q121" s="7">
        <v>24986</v>
      </c>
      <c r="R121" s="5">
        <v>12197</v>
      </c>
      <c r="S121" s="7">
        <v>161000</v>
      </c>
      <c r="V121" s="7">
        <v>141593</v>
      </c>
      <c r="X121" s="7">
        <v>63000</v>
      </c>
      <c r="Y121" s="31">
        <v>27890</v>
      </c>
      <c r="AA121" s="5">
        <v>10800</v>
      </c>
      <c r="AB121" s="9">
        <f>16800/'[1]T68 Nominal exchange rate'!Y152</f>
        <v>14775.725593667546</v>
      </c>
      <c r="AC121" s="7">
        <v>1472</v>
      </c>
      <c r="AD121" s="7">
        <v>0</v>
      </c>
      <c r="AE121" s="7">
        <v>26494</v>
      </c>
      <c r="AF121" s="7">
        <v>7347</v>
      </c>
      <c r="AG121" s="7">
        <v>343</v>
      </c>
      <c r="AH121" s="14">
        <v>9755</v>
      </c>
      <c r="AI121" s="7">
        <v>621</v>
      </c>
      <c r="AK121" s="5">
        <v>1105</v>
      </c>
      <c r="AL121" s="4">
        <v>39329</v>
      </c>
      <c r="AM121" s="4">
        <v>3136</v>
      </c>
      <c r="AN121" s="7">
        <v>7056</v>
      </c>
      <c r="AO121" s="4">
        <v>3169</v>
      </c>
      <c r="AP121" s="7">
        <v>885</v>
      </c>
      <c r="AQ121" s="5">
        <v>5015</v>
      </c>
      <c r="AR121" s="32">
        <v>0</v>
      </c>
      <c r="AS121" s="7">
        <v>1261</v>
      </c>
      <c r="AT121" s="7">
        <v>11</v>
      </c>
      <c r="AU121" s="7">
        <v>203</v>
      </c>
      <c r="AV121" s="7">
        <v>10</v>
      </c>
      <c r="AW121" s="7">
        <v>46</v>
      </c>
      <c r="AY121" s="7">
        <v>1628</v>
      </c>
      <c r="AZ121" s="33">
        <v>0</v>
      </c>
      <c r="BA121" s="7">
        <v>3</v>
      </c>
      <c r="BB121" s="5">
        <v>4293772</v>
      </c>
      <c r="BD121" s="7">
        <v>4293772</v>
      </c>
    </row>
    <row r="122" spans="1:56" ht="14.4" x14ac:dyDescent="0.55000000000000004">
      <c r="A122" s="5">
        <v>1985</v>
      </c>
      <c r="B122" s="7">
        <v>1917951</v>
      </c>
      <c r="C122" s="28">
        <v>802556.44612080255</v>
      </c>
      <c r="D122" s="7">
        <v>181802</v>
      </c>
      <c r="E122" s="14">
        <v>316620.9436404283</v>
      </c>
      <c r="F122" s="7">
        <v>20454</v>
      </c>
      <c r="H122" s="7">
        <v>17388</v>
      </c>
      <c r="I122" s="7">
        <v>4728</v>
      </c>
      <c r="J122" s="7">
        <v>28</v>
      </c>
      <c r="K122" s="7">
        <v>360271</v>
      </c>
      <c r="L122" s="7">
        <v>32496</v>
      </c>
      <c r="M122" s="7">
        <v>515</v>
      </c>
      <c r="N122" s="7">
        <v>13354</v>
      </c>
      <c r="O122" s="7">
        <v>7</v>
      </c>
      <c r="P122" s="7">
        <v>7566</v>
      </c>
      <c r="Q122" s="7">
        <v>28778</v>
      </c>
      <c r="R122" s="5">
        <v>9604</v>
      </c>
      <c r="S122" s="7">
        <v>159000</v>
      </c>
      <c r="V122" s="7">
        <v>132875</v>
      </c>
      <c r="X122" s="7">
        <v>60000</v>
      </c>
      <c r="Y122" s="31">
        <v>34676</v>
      </c>
      <c r="AA122" s="5">
        <v>13900</v>
      </c>
      <c r="AB122" s="9">
        <f>17400/'[1]T68 Nominal exchange rate'!Y153</f>
        <v>12184.873949579833</v>
      </c>
      <c r="AC122" s="7">
        <v>1443</v>
      </c>
      <c r="AD122" s="7">
        <v>0</v>
      </c>
      <c r="AE122" s="7">
        <v>26681</v>
      </c>
      <c r="AF122" s="7">
        <v>5894</v>
      </c>
      <c r="AG122" s="7">
        <v>690</v>
      </c>
      <c r="AH122" s="14">
        <v>10553</v>
      </c>
      <c r="AI122" s="7">
        <v>166</v>
      </c>
      <c r="AJ122" s="7">
        <v>16</v>
      </c>
      <c r="AK122" s="5">
        <v>1143</v>
      </c>
      <c r="AL122" s="4">
        <v>45817</v>
      </c>
      <c r="AM122" s="4">
        <v>2403</v>
      </c>
      <c r="AN122" s="7">
        <v>5727</v>
      </c>
      <c r="AO122" s="4">
        <v>6564</v>
      </c>
      <c r="AP122" s="7">
        <v>1042</v>
      </c>
      <c r="AQ122" s="5">
        <v>4012</v>
      </c>
      <c r="AR122" s="32">
        <v>0</v>
      </c>
      <c r="AS122" s="7">
        <v>1889</v>
      </c>
      <c r="AT122" s="7">
        <v>13</v>
      </c>
      <c r="AU122" s="7">
        <v>146</v>
      </c>
      <c r="AV122" s="7">
        <v>10</v>
      </c>
      <c r="AW122" s="7">
        <v>41</v>
      </c>
      <c r="AY122" s="7">
        <v>1413</v>
      </c>
      <c r="AZ122" s="33">
        <v>0</v>
      </c>
      <c r="BB122" s="5">
        <v>5230783</v>
      </c>
      <c r="BD122" s="7">
        <v>5230783</v>
      </c>
    </row>
    <row r="123" spans="1:56" ht="14.4" x14ac:dyDescent="0.55000000000000004">
      <c r="A123" s="5">
        <v>1986</v>
      </c>
      <c r="B123" s="7">
        <v>2649970</v>
      </c>
      <c r="C123" s="28">
        <v>762493.6291209528</v>
      </c>
      <c r="D123" s="7">
        <v>250397</v>
      </c>
      <c r="E123" s="14">
        <v>403880.26992287918</v>
      </c>
      <c r="F123" s="7">
        <v>6726</v>
      </c>
      <c r="H123" s="7">
        <v>23398</v>
      </c>
      <c r="I123" s="7">
        <v>7484</v>
      </c>
      <c r="J123" s="7">
        <v>6</v>
      </c>
      <c r="K123" s="7">
        <v>402725</v>
      </c>
      <c r="L123" s="7">
        <v>42110</v>
      </c>
      <c r="M123" s="7">
        <v>576</v>
      </c>
      <c r="N123" s="7">
        <v>18195</v>
      </c>
      <c r="O123" s="7">
        <v>14</v>
      </c>
      <c r="P123" s="7">
        <v>5640</v>
      </c>
      <c r="Q123" s="7">
        <v>31286</v>
      </c>
      <c r="R123" s="5">
        <v>9204</v>
      </c>
      <c r="S123" s="7">
        <v>184000</v>
      </c>
      <c r="V123" s="7">
        <v>112139</v>
      </c>
      <c r="X123" s="7">
        <v>45000</v>
      </c>
      <c r="Y123" s="31">
        <v>97405</v>
      </c>
      <c r="AA123" s="5">
        <v>12000</v>
      </c>
      <c r="AB123" s="9">
        <f>20541/'[1]T68 Nominal exchange rate'!Y154</f>
        <v>13785.906040268457</v>
      </c>
      <c r="AC123" s="7">
        <v>2407</v>
      </c>
      <c r="AD123" s="7">
        <v>0</v>
      </c>
      <c r="AE123" s="7">
        <v>35743</v>
      </c>
      <c r="AF123" s="7">
        <v>6570</v>
      </c>
      <c r="AG123" s="7">
        <v>1608</v>
      </c>
      <c r="AH123" s="14">
        <v>12312</v>
      </c>
      <c r="AI123" s="7">
        <v>150</v>
      </c>
      <c r="AJ123" s="7">
        <v>7</v>
      </c>
      <c r="AK123" s="5">
        <v>1549</v>
      </c>
      <c r="AL123" s="4">
        <v>17871</v>
      </c>
      <c r="AM123" s="4">
        <v>2050</v>
      </c>
      <c r="AN123" s="7">
        <v>7973</v>
      </c>
      <c r="AO123" s="4">
        <v>5564</v>
      </c>
      <c r="AP123" s="7">
        <v>1392</v>
      </c>
      <c r="AQ123" s="5">
        <v>4150</v>
      </c>
      <c r="AR123" s="32">
        <v>1639</v>
      </c>
      <c r="AS123" s="7">
        <v>2378</v>
      </c>
      <c r="AT123" s="7">
        <v>155</v>
      </c>
      <c r="AU123" s="7">
        <v>182</v>
      </c>
      <c r="AV123" s="7">
        <v>8</v>
      </c>
      <c r="AW123" s="7">
        <v>149</v>
      </c>
      <c r="AY123" s="7">
        <v>1198</v>
      </c>
      <c r="AZ123" s="33">
        <v>0</v>
      </c>
      <c r="BB123" s="5">
        <v>6137036</v>
      </c>
      <c r="BD123" s="7">
        <v>6137036</v>
      </c>
    </row>
    <row r="124" spans="1:56" ht="14.4" x14ac:dyDescent="0.55000000000000004">
      <c r="A124" s="5">
        <v>1987</v>
      </c>
      <c r="B124" s="7">
        <v>3174754</v>
      </c>
      <c r="C124" s="28">
        <v>912083.76059150521</v>
      </c>
      <c r="D124" s="7">
        <v>309851</v>
      </c>
      <c r="E124" s="14">
        <v>479158.32928606117</v>
      </c>
      <c r="F124" s="7">
        <v>9824</v>
      </c>
      <c r="H124" s="7">
        <v>26005</v>
      </c>
      <c r="I124" s="7">
        <v>9129</v>
      </c>
      <c r="J124" s="7">
        <v>3</v>
      </c>
      <c r="K124" s="7">
        <v>407195</v>
      </c>
      <c r="L124" s="7">
        <v>49263</v>
      </c>
      <c r="M124" s="7">
        <v>388</v>
      </c>
      <c r="N124" s="7">
        <v>14476</v>
      </c>
      <c r="O124" s="7">
        <v>69</v>
      </c>
      <c r="P124" s="7">
        <v>6347</v>
      </c>
      <c r="Q124" s="7">
        <v>40631</v>
      </c>
      <c r="R124" s="5">
        <v>9152</v>
      </c>
      <c r="S124" s="7">
        <v>194000</v>
      </c>
      <c r="V124" s="7">
        <v>101696</v>
      </c>
      <c r="X124" s="7">
        <v>27000</v>
      </c>
      <c r="Y124" s="31">
        <v>131664</v>
      </c>
      <c r="AA124" s="5">
        <v>13500</v>
      </c>
      <c r="AB124" s="9">
        <f>44620/'[1]T68 Nominal exchange rate'!Y155</f>
        <v>31290.322580645163</v>
      </c>
      <c r="AC124" s="7">
        <v>2518</v>
      </c>
      <c r="AD124" s="7">
        <v>0</v>
      </c>
      <c r="AE124" s="7">
        <v>60518</v>
      </c>
      <c r="AF124" s="7">
        <v>8818</v>
      </c>
      <c r="AG124" s="7">
        <v>870</v>
      </c>
      <c r="AH124" s="14">
        <v>16645</v>
      </c>
      <c r="AI124" s="7">
        <v>255</v>
      </c>
      <c r="AJ124" s="7">
        <v>9</v>
      </c>
      <c r="AK124" s="5">
        <v>1394</v>
      </c>
      <c r="AL124" s="4">
        <v>18172</v>
      </c>
      <c r="AM124" s="4">
        <v>3496</v>
      </c>
      <c r="AN124" s="7">
        <v>9703</v>
      </c>
      <c r="AO124" s="4">
        <v>7457</v>
      </c>
      <c r="AP124" s="7">
        <v>2016</v>
      </c>
      <c r="AQ124" s="5">
        <v>5421</v>
      </c>
      <c r="AR124" s="32">
        <v>1637</v>
      </c>
      <c r="AS124" s="7">
        <v>2897</v>
      </c>
      <c r="AT124" s="7">
        <v>127</v>
      </c>
      <c r="AU124" s="7">
        <v>221</v>
      </c>
      <c r="AV124" s="7">
        <v>59</v>
      </c>
      <c r="AW124" s="7">
        <v>92</v>
      </c>
      <c r="AY124" s="7">
        <v>1473</v>
      </c>
      <c r="AZ124" s="33">
        <v>0</v>
      </c>
      <c r="BB124" s="5">
        <v>6737604</v>
      </c>
      <c r="BD124" s="7">
        <v>6737604</v>
      </c>
    </row>
    <row r="125" spans="1:56" ht="14.4" x14ac:dyDescent="0.55000000000000004">
      <c r="A125" s="5">
        <v>1988</v>
      </c>
      <c r="B125" s="7">
        <v>3469975</v>
      </c>
      <c r="C125" s="28">
        <v>1042698.4236672578</v>
      </c>
      <c r="D125" s="7">
        <v>341516</v>
      </c>
      <c r="E125" s="16">
        <v>519642</v>
      </c>
      <c r="F125" s="7">
        <v>8856</v>
      </c>
      <c r="H125" s="7">
        <v>24567</v>
      </c>
      <c r="I125" s="7">
        <v>7122</v>
      </c>
      <c r="J125" s="7">
        <v>72</v>
      </c>
      <c r="K125" s="7">
        <v>430901</v>
      </c>
      <c r="L125" s="7">
        <v>30921</v>
      </c>
      <c r="M125" s="7">
        <v>488</v>
      </c>
      <c r="N125" s="7">
        <v>11139</v>
      </c>
      <c r="O125" s="7">
        <v>863</v>
      </c>
      <c r="P125" s="7">
        <v>7592</v>
      </c>
      <c r="Q125" s="7">
        <v>38045</v>
      </c>
      <c r="R125" s="5">
        <v>10213</v>
      </c>
      <c r="S125" s="7">
        <v>221000</v>
      </c>
      <c r="V125" s="7">
        <v>82695</v>
      </c>
      <c r="X125" s="7">
        <v>30000</v>
      </c>
      <c r="Y125" s="31">
        <v>134473</v>
      </c>
      <c r="AA125" s="5">
        <v>15700</v>
      </c>
      <c r="AB125" s="9">
        <f>96157/'[1]T68 Nominal exchange rate'!Y156</f>
        <v>75417.254901960783</v>
      </c>
      <c r="AC125" s="7">
        <v>7754</v>
      </c>
      <c r="AD125" s="7">
        <v>1596</v>
      </c>
      <c r="AE125" s="7">
        <v>84540</v>
      </c>
      <c r="AF125" s="7">
        <v>10869</v>
      </c>
      <c r="AG125" s="7">
        <v>1725</v>
      </c>
      <c r="AH125" s="14">
        <v>21800</v>
      </c>
      <c r="AI125" s="7">
        <v>563</v>
      </c>
      <c r="AJ125" s="7">
        <v>8</v>
      </c>
      <c r="AK125" s="5">
        <v>1565</v>
      </c>
      <c r="AL125" s="4">
        <v>15853</v>
      </c>
      <c r="AM125" s="4">
        <v>3380</v>
      </c>
      <c r="AN125" s="7">
        <v>11893</v>
      </c>
      <c r="AO125" s="4">
        <v>6555</v>
      </c>
      <c r="AP125" s="7">
        <v>2551</v>
      </c>
      <c r="AQ125" s="5">
        <v>5782</v>
      </c>
      <c r="AR125" s="32">
        <v>2066</v>
      </c>
      <c r="AS125" s="7">
        <v>3717</v>
      </c>
      <c r="AT125" s="7">
        <v>200</v>
      </c>
      <c r="AU125" s="35">
        <v>393.42599999999999</v>
      </c>
      <c r="AV125" s="7">
        <v>35</v>
      </c>
      <c r="AW125" s="7">
        <v>150</v>
      </c>
      <c r="AY125" s="7">
        <v>2303</v>
      </c>
      <c r="AZ125" s="33">
        <v>0</v>
      </c>
      <c r="BA125" s="7">
        <v>101</v>
      </c>
      <c r="BB125" s="5">
        <v>7023937</v>
      </c>
      <c r="BD125" s="7">
        <v>7023937</v>
      </c>
    </row>
    <row r="126" spans="1:56" ht="14.4" x14ac:dyDescent="0.55000000000000004">
      <c r="A126" s="5">
        <v>1989</v>
      </c>
      <c r="B126" s="7">
        <v>3581003</v>
      </c>
      <c r="C126" s="28">
        <v>1151368.5253738305</v>
      </c>
      <c r="D126" s="7">
        <v>349020</v>
      </c>
      <c r="E126" s="16">
        <v>525141</v>
      </c>
      <c r="F126" s="7">
        <v>9804</v>
      </c>
      <c r="H126" s="7">
        <v>28176</v>
      </c>
      <c r="I126" s="7">
        <v>8217</v>
      </c>
      <c r="J126" s="7">
        <v>111</v>
      </c>
      <c r="K126" s="7">
        <v>434772</v>
      </c>
      <c r="L126" s="7">
        <v>52186</v>
      </c>
      <c r="M126" s="7">
        <v>468</v>
      </c>
      <c r="N126" s="7">
        <v>12096</v>
      </c>
      <c r="O126" s="7">
        <v>246</v>
      </c>
      <c r="P126" s="7">
        <v>10098</v>
      </c>
      <c r="Q126" s="7">
        <v>45480</v>
      </c>
      <c r="R126" s="5">
        <v>10251</v>
      </c>
      <c r="S126" s="7">
        <v>195500</v>
      </c>
      <c r="V126" s="7">
        <v>86470</v>
      </c>
      <c r="X126" s="7">
        <v>70738</v>
      </c>
      <c r="Y126" s="31">
        <v>86028</v>
      </c>
      <c r="AA126" s="5">
        <v>12700</v>
      </c>
      <c r="AB126" s="9">
        <f>114521/'[1]T68 Nominal exchange rate'!Y157</f>
        <v>90673.792557403009</v>
      </c>
      <c r="AC126" s="7">
        <v>7729</v>
      </c>
      <c r="AD126" s="7">
        <v>773</v>
      </c>
      <c r="AE126" s="7">
        <v>101035</v>
      </c>
      <c r="AF126" s="7">
        <v>14707</v>
      </c>
      <c r="AG126" s="7">
        <v>4838</v>
      </c>
      <c r="AH126" s="14">
        <v>35736</v>
      </c>
      <c r="AI126" s="7">
        <v>753</v>
      </c>
      <c r="AJ126" s="7">
        <v>29</v>
      </c>
      <c r="AK126" s="5">
        <v>1765</v>
      </c>
      <c r="AL126" s="4">
        <v>26622</v>
      </c>
      <c r="AM126" s="4">
        <v>2835</v>
      </c>
      <c r="AN126" s="7">
        <v>13965</v>
      </c>
      <c r="AO126" s="4">
        <v>3981</v>
      </c>
      <c r="AP126" s="7">
        <v>1864</v>
      </c>
      <c r="AQ126" s="5">
        <v>7099</v>
      </c>
      <c r="AR126" s="32">
        <v>1422</v>
      </c>
      <c r="AS126" s="7">
        <v>3715</v>
      </c>
      <c r="AT126" s="7">
        <v>251</v>
      </c>
      <c r="AU126" s="35">
        <v>556.83299999999997</v>
      </c>
      <c r="AV126" s="7">
        <v>15</v>
      </c>
      <c r="AW126" s="7">
        <v>105</v>
      </c>
      <c r="AY126" s="7">
        <v>2463</v>
      </c>
      <c r="AZ126" s="33">
        <v>60</v>
      </c>
      <c r="BA126" s="7">
        <v>87</v>
      </c>
      <c r="BB126" s="5">
        <v>8139851</v>
      </c>
      <c r="BD126" s="7">
        <v>8139851</v>
      </c>
    </row>
    <row r="127" spans="1:56" ht="14.4" x14ac:dyDescent="0.55000000000000004">
      <c r="A127" s="5">
        <v>1990</v>
      </c>
      <c r="B127" s="7">
        <v>4254687</v>
      </c>
      <c r="C127" s="28">
        <v>1429560.9503701169</v>
      </c>
      <c r="D127" s="7">
        <v>422810</v>
      </c>
      <c r="E127" s="16">
        <v>580561</v>
      </c>
      <c r="F127" s="7">
        <v>17977</v>
      </c>
      <c r="H127" s="7">
        <v>34896</v>
      </c>
      <c r="I127" s="7">
        <v>9617</v>
      </c>
      <c r="J127" s="7">
        <v>100</v>
      </c>
      <c r="K127" s="7">
        <v>493290</v>
      </c>
      <c r="L127" s="7">
        <v>64742</v>
      </c>
      <c r="M127" s="7">
        <v>604</v>
      </c>
      <c r="N127" s="7">
        <v>12175</v>
      </c>
      <c r="O127" s="7">
        <v>172</v>
      </c>
      <c r="P127" s="7">
        <v>11454</v>
      </c>
      <c r="Q127" s="7">
        <v>60949</v>
      </c>
      <c r="R127" s="5">
        <v>17960</v>
      </c>
      <c r="S127" s="7">
        <v>110000</v>
      </c>
      <c r="V127" s="7">
        <v>75957</v>
      </c>
      <c r="X127" s="7">
        <v>11048</v>
      </c>
      <c r="Y127" s="31">
        <v>78910</v>
      </c>
      <c r="AA127" s="5">
        <v>9000</v>
      </c>
      <c r="AB127" s="9">
        <f>121248/'[1]T68 Nominal exchange rate'!Y158</f>
        <v>94651.053864168629</v>
      </c>
      <c r="AC127" s="7">
        <v>11091</v>
      </c>
      <c r="AD127" s="7">
        <v>1349</v>
      </c>
      <c r="AE127" s="7">
        <v>127995</v>
      </c>
      <c r="AF127" s="7">
        <v>19594</v>
      </c>
      <c r="AG127" s="7">
        <v>3665</v>
      </c>
      <c r="AH127" s="14">
        <v>52000</v>
      </c>
      <c r="AI127" s="7">
        <v>1107</v>
      </c>
      <c r="AJ127" s="7">
        <v>39</v>
      </c>
      <c r="AK127" s="5">
        <v>2999</v>
      </c>
      <c r="AL127" s="4">
        <v>23850</v>
      </c>
      <c r="AM127" s="4">
        <v>4074</v>
      </c>
      <c r="AN127" s="7">
        <v>21281</v>
      </c>
      <c r="AO127" s="4">
        <v>4884</v>
      </c>
      <c r="AP127" s="7">
        <v>2709</v>
      </c>
      <c r="AQ127" s="5">
        <v>8227</v>
      </c>
      <c r="AR127" s="32">
        <v>1428</v>
      </c>
      <c r="AS127" s="7">
        <v>3740</v>
      </c>
      <c r="AT127" s="7">
        <v>401</v>
      </c>
      <c r="AU127" s="35">
        <v>783.16099999999994</v>
      </c>
      <c r="AV127" s="7">
        <v>41</v>
      </c>
      <c r="AW127" s="7">
        <v>115</v>
      </c>
      <c r="AY127" s="7">
        <v>4673</v>
      </c>
      <c r="AZ127" s="33">
        <v>5</v>
      </c>
      <c r="BA127" s="7">
        <v>123</v>
      </c>
      <c r="BB127" s="5">
        <v>7998144</v>
      </c>
      <c r="BD127" s="7">
        <v>7998144</v>
      </c>
    </row>
    <row r="128" spans="1:56" ht="14.4" x14ac:dyDescent="0.55000000000000004">
      <c r="A128" s="5">
        <v>1991</v>
      </c>
      <c r="B128" s="7">
        <v>4089298</v>
      </c>
      <c r="C128" s="28">
        <v>1425947.4091260633</v>
      </c>
      <c r="D128" s="7">
        <v>422755</v>
      </c>
      <c r="E128" s="16">
        <v>695478</v>
      </c>
      <c r="F128" s="7">
        <v>20259</v>
      </c>
      <c r="H128" s="7">
        <v>34301</v>
      </c>
      <c r="I128" s="7">
        <v>8169</v>
      </c>
      <c r="J128" s="7">
        <v>118</v>
      </c>
      <c r="K128" s="7">
        <v>444419</v>
      </c>
      <c r="L128" s="7">
        <v>52477</v>
      </c>
      <c r="M128" s="7">
        <v>349</v>
      </c>
      <c r="N128" s="7">
        <v>14384</v>
      </c>
      <c r="O128" s="7">
        <v>261</v>
      </c>
      <c r="P128" s="7">
        <v>12859</v>
      </c>
      <c r="Q128" s="7">
        <v>49057</v>
      </c>
      <c r="R128" s="5">
        <v>17419</v>
      </c>
      <c r="S128" s="7">
        <v>56000</v>
      </c>
      <c r="V128" s="7">
        <v>46145</v>
      </c>
      <c r="X128" s="7">
        <v>15633</v>
      </c>
      <c r="Y128" s="31">
        <v>30000</v>
      </c>
      <c r="AA128" s="5">
        <v>4000</v>
      </c>
      <c r="AB128" s="9">
        <f>179588/'[1]T68 Nominal exchange rate'!Y159</f>
        <v>139866.04361370715</v>
      </c>
      <c r="AC128" s="7">
        <v>15439</v>
      </c>
      <c r="AD128" s="7">
        <v>2594</v>
      </c>
      <c r="AE128" s="7">
        <v>141085</v>
      </c>
      <c r="AF128" s="7">
        <v>19935</v>
      </c>
      <c r="AG128" s="7">
        <v>4301</v>
      </c>
      <c r="AH128" s="14">
        <v>84000</v>
      </c>
      <c r="AI128" s="7">
        <v>1376</v>
      </c>
      <c r="AJ128" s="7">
        <v>103</v>
      </c>
      <c r="AK128" s="5">
        <v>2300</v>
      </c>
      <c r="AL128" s="4">
        <v>20055</v>
      </c>
      <c r="AM128" s="4">
        <v>4792</v>
      </c>
      <c r="AN128" s="7">
        <v>27684</v>
      </c>
      <c r="AO128" s="4">
        <v>6598</v>
      </c>
      <c r="AP128" s="7">
        <v>3231</v>
      </c>
      <c r="AQ128" s="5">
        <v>6302</v>
      </c>
      <c r="AR128" s="32">
        <v>1643</v>
      </c>
      <c r="AS128" s="7">
        <v>4045</v>
      </c>
      <c r="AT128" s="7">
        <v>253</v>
      </c>
      <c r="AU128" s="35">
        <v>736.41600000000005</v>
      </c>
      <c r="AV128" s="7">
        <v>14</v>
      </c>
      <c r="AW128" s="7">
        <v>65</v>
      </c>
      <c r="AY128" s="7">
        <v>7962</v>
      </c>
      <c r="AZ128" s="33">
        <v>24</v>
      </c>
      <c r="BA128" s="7">
        <v>236</v>
      </c>
      <c r="BB128" s="5">
        <v>8832219</v>
      </c>
      <c r="BD128" s="7">
        <v>8832219</v>
      </c>
    </row>
    <row r="129" spans="1:56" ht="14.4" x14ac:dyDescent="0.55000000000000004">
      <c r="A129" s="5">
        <v>1992</v>
      </c>
      <c r="B129" s="7">
        <v>4257349</v>
      </c>
      <c r="C129" s="28">
        <v>1463272.113425907</v>
      </c>
      <c r="D129" s="7">
        <v>493097</v>
      </c>
      <c r="E129" s="16">
        <v>857648</v>
      </c>
      <c r="F129" s="7">
        <v>23788</v>
      </c>
      <c r="H129" s="7">
        <v>31668</v>
      </c>
      <c r="I129" s="7">
        <v>7827</v>
      </c>
      <c r="J129" s="7">
        <v>110</v>
      </c>
      <c r="K129" s="7">
        <v>525716</v>
      </c>
      <c r="L129" s="7">
        <v>75714</v>
      </c>
      <c r="M129" s="7">
        <v>829</v>
      </c>
      <c r="N129" s="7">
        <v>19296</v>
      </c>
      <c r="O129" s="7">
        <v>543</v>
      </c>
      <c r="P129" s="7">
        <v>13386</v>
      </c>
      <c r="Q129" s="7">
        <v>57584</v>
      </c>
      <c r="R129" s="5">
        <v>17753</v>
      </c>
      <c r="S129" s="7">
        <v>62929</v>
      </c>
      <c r="T129" s="7">
        <v>15124</v>
      </c>
      <c r="U129" s="7">
        <v>4100</v>
      </c>
      <c r="V129" s="7">
        <v>62554</v>
      </c>
      <c r="W129" s="7">
        <v>66000</v>
      </c>
      <c r="X129" s="7">
        <v>13548</v>
      </c>
      <c r="Y129" s="7">
        <v>1344</v>
      </c>
      <c r="Z129" s="7">
        <v>44000</v>
      </c>
      <c r="AA129" s="5">
        <v>78631</v>
      </c>
      <c r="AB129" s="9">
        <f>243526/'[1]T68 Nominal exchange rate'!Y160</f>
        <v>179063.23529411762</v>
      </c>
      <c r="AC129" s="7">
        <v>20186</v>
      </c>
      <c r="AD129" s="7">
        <v>1525</v>
      </c>
      <c r="AE129" s="7">
        <v>167314</v>
      </c>
      <c r="AF129" s="7">
        <v>33044</v>
      </c>
      <c r="AG129" s="7">
        <v>7596</v>
      </c>
      <c r="AH129" s="14">
        <v>119000</v>
      </c>
      <c r="AI129" s="7">
        <v>1336</v>
      </c>
      <c r="AJ129" s="7">
        <v>237</v>
      </c>
      <c r="AK129" s="5">
        <v>2347</v>
      </c>
      <c r="AL129" s="4">
        <v>6563</v>
      </c>
      <c r="AM129" s="4">
        <v>5078</v>
      </c>
      <c r="AN129" s="7">
        <v>42519</v>
      </c>
      <c r="AO129" s="4">
        <v>5965</v>
      </c>
      <c r="AP129" s="7">
        <v>3970</v>
      </c>
      <c r="AQ129" s="5">
        <v>9738</v>
      </c>
      <c r="AR129" s="32">
        <v>4075</v>
      </c>
      <c r="AS129" s="7">
        <v>4421</v>
      </c>
      <c r="AT129" s="7">
        <v>232</v>
      </c>
      <c r="AU129" s="35">
        <v>608.82799999999997</v>
      </c>
      <c r="AV129" s="7">
        <v>11</v>
      </c>
      <c r="AW129" s="7">
        <v>492</v>
      </c>
      <c r="AY129" s="7">
        <v>9473</v>
      </c>
      <c r="AZ129" s="33">
        <v>5</v>
      </c>
      <c r="BA129" s="7">
        <v>208</v>
      </c>
      <c r="BB129" s="5">
        <v>7862282</v>
      </c>
      <c r="BD129" s="7">
        <v>7862282</v>
      </c>
    </row>
    <row r="130" spans="1:56" ht="14.4" x14ac:dyDescent="0.55000000000000004">
      <c r="A130" s="5">
        <v>1993</v>
      </c>
      <c r="B130" s="7">
        <v>3650695</v>
      </c>
      <c r="C130" s="28">
        <v>1310529.3597981452</v>
      </c>
      <c r="D130" s="7">
        <v>428454</v>
      </c>
      <c r="E130" s="16">
        <v>803079</v>
      </c>
      <c r="F130" s="7">
        <v>24165</v>
      </c>
      <c r="H130" s="7">
        <v>43689</v>
      </c>
      <c r="I130" s="7">
        <v>6180</v>
      </c>
      <c r="J130" s="7">
        <v>50</v>
      </c>
      <c r="K130" s="7">
        <v>391407</v>
      </c>
      <c r="L130" s="7">
        <v>57921</v>
      </c>
      <c r="M130" s="7">
        <v>247</v>
      </c>
      <c r="N130" s="7">
        <v>27607</v>
      </c>
      <c r="O130" s="7">
        <v>424</v>
      </c>
      <c r="P130" s="7">
        <v>15057</v>
      </c>
      <c r="Q130" s="7">
        <v>46183</v>
      </c>
      <c r="R130" s="5">
        <v>12498</v>
      </c>
      <c r="S130" s="7">
        <v>77907</v>
      </c>
      <c r="T130" s="7">
        <v>18530</v>
      </c>
      <c r="U130" s="7">
        <v>4000</v>
      </c>
      <c r="V130" s="7">
        <v>107356</v>
      </c>
      <c r="W130" s="7">
        <v>28000</v>
      </c>
      <c r="X130" s="7">
        <v>14771</v>
      </c>
      <c r="Y130" s="7">
        <v>560</v>
      </c>
      <c r="Z130" s="7">
        <v>40000</v>
      </c>
      <c r="AA130" s="5">
        <v>81978</v>
      </c>
      <c r="AB130" s="9">
        <f>293157/'[1]T68 Nominal exchange rate'!Y161</f>
        <v>199290.95853161113</v>
      </c>
      <c r="AC130" s="7">
        <v>25972</v>
      </c>
      <c r="AD130" s="7">
        <v>1993</v>
      </c>
      <c r="AE130" s="7">
        <v>166886</v>
      </c>
      <c r="AF130" s="7">
        <v>32186</v>
      </c>
      <c r="AG130" s="7">
        <v>14991</v>
      </c>
      <c r="AH130" s="14">
        <v>129000</v>
      </c>
      <c r="AI130" s="7">
        <v>1576</v>
      </c>
      <c r="AJ130" s="7">
        <v>223</v>
      </c>
      <c r="AK130" s="5">
        <v>1789</v>
      </c>
      <c r="AL130" s="4">
        <v>4703</v>
      </c>
      <c r="AM130" s="4">
        <v>4100</v>
      </c>
      <c r="AN130" s="7">
        <v>45447</v>
      </c>
      <c r="AO130" s="4">
        <v>5334</v>
      </c>
      <c r="AP130" s="7">
        <v>4523</v>
      </c>
      <c r="AQ130" s="5">
        <v>8182</v>
      </c>
      <c r="AR130" s="32">
        <v>5140</v>
      </c>
      <c r="AS130" s="7">
        <v>3623</v>
      </c>
      <c r="AT130" s="7">
        <v>62</v>
      </c>
      <c r="AU130" s="35">
        <v>825.34699999999998</v>
      </c>
      <c r="AV130" s="7">
        <v>24</v>
      </c>
      <c r="AW130" s="7">
        <v>20</v>
      </c>
      <c r="AX130" s="7">
        <v>13</v>
      </c>
      <c r="AY130" s="7">
        <v>9820</v>
      </c>
      <c r="AZ130" s="33">
        <v>3</v>
      </c>
      <c r="BA130" s="7">
        <v>207</v>
      </c>
      <c r="BB130" s="5">
        <v>8813160</v>
      </c>
      <c r="BD130" s="7">
        <v>8813160</v>
      </c>
    </row>
    <row r="131" spans="1:56" ht="14.4" x14ac:dyDescent="0.55000000000000004">
      <c r="A131" s="5">
        <v>1994</v>
      </c>
      <c r="B131" s="7">
        <v>3969561</v>
      </c>
      <c r="C131" s="28">
        <v>1632029.9846725701</v>
      </c>
      <c r="D131" s="7">
        <v>446407</v>
      </c>
      <c r="E131" s="16">
        <v>805176</v>
      </c>
      <c r="F131" s="7">
        <v>27624</v>
      </c>
      <c r="H131" s="7">
        <v>52209</v>
      </c>
      <c r="I131" s="7">
        <v>7831</v>
      </c>
      <c r="J131" s="7">
        <v>142</v>
      </c>
      <c r="K131" s="7">
        <v>445095</v>
      </c>
      <c r="L131" s="7">
        <v>58910</v>
      </c>
      <c r="M131" s="7">
        <v>1621</v>
      </c>
      <c r="N131" s="7">
        <v>42175</v>
      </c>
      <c r="O131" s="7">
        <v>3662</v>
      </c>
      <c r="P131" s="7">
        <v>15856</v>
      </c>
      <c r="Q131" s="7">
        <v>34548</v>
      </c>
      <c r="R131" s="5">
        <v>18857</v>
      </c>
      <c r="S131" s="7">
        <v>95148</v>
      </c>
      <c r="T131" s="7">
        <v>9376</v>
      </c>
      <c r="U131" s="7">
        <v>3400</v>
      </c>
      <c r="V131" s="7">
        <v>92509</v>
      </c>
      <c r="W131" s="7">
        <v>58586</v>
      </c>
      <c r="X131" s="7">
        <v>18695</v>
      </c>
      <c r="Y131" s="7">
        <v>7343</v>
      </c>
      <c r="Z131" s="7">
        <v>63000</v>
      </c>
      <c r="AA131" s="5">
        <v>106043</v>
      </c>
      <c r="AB131" s="9">
        <f>366574/'[1]T68 Nominal exchange rate'!Y162</f>
        <v>268159.47329919529</v>
      </c>
      <c r="AC131" s="7">
        <v>23698</v>
      </c>
      <c r="AD131" s="7">
        <v>1626</v>
      </c>
      <c r="AE131" s="7">
        <v>178971</v>
      </c>
      <c r="AF131" s="7">
        <v>34184</v>
      </c>
      <c r="AG131" s="7">
        <v>12801</v>
      </c>
      <c r="AH131" s="14">
        <v>143000</v>
      </c>
      <c r="AI131" s="7">
        <v>1891</v>
      </c>
      <c r="AJ131" s="7">
        <v>306</v>
      </c>
      <c r="AK131" s="5">
        <v>2859</v>
      </c>
      <c r="AL131" s="4">
        <v>1883</v>
      </c>
      <c r="AM131" s="4">
        <v>5170</v>
      </c>
      <c r="AN131" s="7">
        <v>69447</v>
      </c>
      <c r="AO131" s="4">
        <v>8310</v>
      </c>
      <c r="AP131" s="7">
        <v>4778</v>
      </c>
      <c r="AQ131" s="5">
        <v>9790</v>
      </c>
      <c r="AR131" s="32">
        <v>8571</v>
      </c>
      <c r="AS131" s="7">
        <v>3900</v>
      </c>
      <c r="AT131" s="7">
        <v>169</v>
      </c>
      <c r="AU131" s="35">
        <v>888.81100000000004</v>
      </c>
      <c r="AV131" s="7">
        <v>7</v>
      </c>
      <c r="AW131" s="7">
        <v>612</v>
      </c>
      <c r="AX131" s="7">
        <v>1</v>
      </c>
      <c r="AY131" s="7">
        <v>19112</v>
      </c>
      <c r="AZ131" s="33">
        <v>28</v>
      </c>
      <c r="BA131" s="7">
        <v>172</v>
      </c>
      <c r="BB131" s="5">
        <v>10213855</v>
      </c>
      <c r="BD131" s="7">
        <v>10213855</v>
      </c>
    </row>
    <row r="132" spans="1:56" ht="14.4" x14ac:dyDescent="0.55000000000000004">
      <c r="A132" s="5">
        <v>1995</v>
      </c>
      <c r="B132" s="7">
        <v>4560559</v>
      </c>
      <c r="C132" s="28">
        <v>1973058.3939366043</v>
      </c>
      <c r="D132" s="7">
        <v>452728</v>
      </c>
      <c r="E132" s="16">
        <v>951784</v>
      </c>
      <c r="F132" s="7">
        <v>30316</v>
      </c>
      <c r="H132" s="7">
        <v>61354</v>
      </c>
      <c r="I132" s="7">
        <v>9980</v>
      </c>
      <c r="J132" s="7">
        <v>741</v>
      </c>
      <c r="K132" s="7">
        <v>435501</v>
      </c>
      <c r="L132" s="7">
        <v>74543</v>
      </c>
      <c r="M132" s="7">
        <v>2165</v>
      </c>
      <c r="N132" s="7">
        <v>44485</v>
      </c>
      <c r="O132" s="7">
        <v>593</v>
      </c>
      <c r="P132" s="7">
        <v>19094</v>
      </c>
      <c r="Q132" s="7">
        <v>45546</v>
      </c>
      <c r="R132" s="5">
        <v>21794</v>
      </c>
      <c r="S132" s="7">
        <v>128850</v>
      </c>
      <c r="T132" s="7">
        <v>23882</v>
      </c>
      <c r="U132" s="7">
        <v>5200</v>
      </c>
      <c r="V132" s="7">
        <v>124202</v>
      </c>
      <c r="W132" s="7">
        <v>91280</v>
      </c>
      <c r="X132" s="7">
        <v>22430</v>
      </c>
      <c r="Y132" s="7">
        <v>16078</v>
      </c>
      <c r="Z132" s="7">
        <v>81000</v>
      </c>
      <c r="AA132" s="5">
        <v>110106</v>
      </c>
      <c r="AB132" s="9">
        <f>385706/'[1]T68 Nominal exchange rate'!Y163</f>
        <v>285708.14814814815</v>
      </c>
      <c r="AC132" s="7">
        <v>26547</v>
      </c>
      <c r="AD132" s="7">
        <v>3657</v>
      </c>
      <c r="AE132" s="7">
        <v>223777</v>
      </c>
      <c r="AF132" s="7">
        <v>73825</v>
      </c>
      <c r="AG132" s="7">
        <v>12609</v>
      </c>
      <c r="AH132" s="14">
        <v>181788.62299999999</v>
      </c>
      <c r="AI132" s="7">
        <v>2999</v>
      </c>
      <c r="AJ132" s="7">
        <v>403</v>
      </c>
      <c r="AK132" s="5">
        <v>2596</v>
      </c>
      <c r="AL132" s="4">
        <v>10585</v>
      </c>
      <c r="AM132" s="4">
        <v>7849</v>
      </c>
      <c r="AN132" s="7">
        <v>186497</v>
      </c>
      <c r="AO132" s="4">
        <v>6313</v>
      </c>
      <c r="AP132" s="7">
        <v>5338</v>
      </c>
      <c r="AQ132" s="5">
        <v>9462</v>
      </c>
      <c r="AR132" s="32">
        <v>4439</v>
      </c>
      <c r="AS132" s="7">
        <v>4668</v>
      </c>
      <c r="AT132" s="7">
        <v>158</v>
      </c>
      <c r="AU132" s="35">
        <v>1164.979</v>
      </c>
      <c r="AV132" s="7">
        <v>42</v>
      </c>
      <c r="AW132" s="7">
        <v>470</v>
      </c>
      <c r="AY132" s="7">
        <v>32052</v>
      </c>
      <c r="AZ132" s="33">
        <v>63</v>
      </c>
      <c r="BA132" s="7">
        <v>199</v>
      </c>
      <c r="BB132" s="5">
        <v>11497544</v>
      </c>
      <c r="BD132" s="7">
        <v>11497544</v>
      </c>
    </row>
    <row r="133" spans="1:56" ht="14.4" x14ac:dyDescent="0.55000000000000004">
      <c r="A133" s="5">
        <v>1996</v>
      </c>
      <c r="B133" s="7">
        <v>4824017</v>
      </c>
      <c r="C133" s="28">
        <v>2128652.5447898572</v>
      </c>
      <c r="D133" s="7">
        <v>537378</v>
      </c>
      <c r="E133" s="7">
        <v>1094021</v>
      </c>
      <c r="F133" s="7">
        <v>31393</v>
      </c>
      <c r="H133" s="7">
        <v>63790</v>
      </c>
      <c r="I133" s="7">
        <v>13635</v>
      </c>
      <c r="J133" s="7">
        <v>692</v>
      </c>
      <c r="K133" s="7">
        <v>485185</v>
      </c>
      <c r="L133" s="7">
        <v>71334</v>
      </c>
      <c r="M133" s="7">
        <v>2401</v>
      </c>
      <c r="N133" s="7">
        <v>54138</v>
      </c>
      <c r="O133" s="7">
        <v>1006</v>
      </c>
      <c r="P133" s="7">
        <v>37535</v>
      </c>
      <c r="Q133" s="7">
        <v>75887</v>
      </c>
      <c r="R133" s="5">
        <v>12188</v>
      </c>
      <c r="S133" s="7">
        <v>137201</v>
      </c>
      <c r="T133" s="7">
        <v>15380</v>
      </c>
      <c r="U133" s="7">
        <v>3700</v>
      </c>
      <c r="V133" s="7">
        <v>93988</v>
      </c>
      <c r="W133" s="7">
        <v>131195</v>
      </c>
      <c r="X133" s="7">
        <v>32908</v>
      </c>
      <c r="Y133" s="7">
        <v>13781</v>
      </c>
      <c r="Z133" s="7">
        <v>72500</v>
      </c>
      <c r="AA133" s="5">
        <v>102406</v>
      </c>
      <c r="AB133" s="9">
        <f>471576/'[1]T68 Nominal exchange rate'!Y164</f>
        <v>369284.25998433831</v>
      </c>
      <c r="AC133" s="7">
        <v>40532</v>
      </c>
      <c r="AD133" s="7">
        <v>3663</v>
      </c>
      <c r="AE133" s="7">
        <v>304491</v>
      </c>
      <c r="AF133" s="7">
        <v>67678</v>
      </c>
      <c r="AG133" s="7">
        <v>14998</v>
      </c>
      <c r="AH133" s="14">
        <v>292942.35200000001</v>
      </c>
      <c r="AI133" s="7">
        <v>2471</v>
      </c>
      <c r="AJ133" s="7">
        <v>1207</v>
      </c>
      <c r="AK133" s="5">
        <v>1528</v>
      </c>
      <c r="AL133" s="4">
        <v>13985</v>
      </c>
      <c r="AM133" s="4">
        <v>6343</v>
      </c>
      <c r="AN133" s="7">
        <v>186713</v>
      </c>
      <c r="AO133" s="4">
        <v>6613</v>
      </c>
      <c r="AP133" s="7">
        <v>5658</v>
      </c>
      <c r="AQ133" s="5">
        <v>12169</v>
      </c>
      <c r="AR133" s="32">
        <v>5427</v>
      </c>
      <c r="AS133" s="7">
        <v>22703</v>
      </c>
      <c r="AT133" s="7">
        <v>219</v>
      </c>
      <c r="AU133" s="35">
        <v>1152.346</v>
      </c>
      <c r="AV133" s="7">
        <v>76</v>
      </c>
      <c r="AW133" s="7">
        <v>1777</v>
      </c>
      <c r="AY133" s="7">
        <v>35022</v>
      </c>
      <c r="AZ133" s="33">
        <v>25</v>
      </c>
      <c r="BA133" s="7">
        <v>1514</v>
      </c>
      <c r="BB133" s="5">
        <v>12386132</v>
      </c>
      <c r="BD133" s="7">
        <v>12386132</v>
      </c>
    </row>
    <row r="134" spans="1:56" ht="14.4" x14ac:dyDescent="0.55000000000000004">
      <c r="A134" s="5">
        <v>1997</v>
      </c>
      <c r="B134" s="7">
        <v>5143070</v>
      </c>
      <c r="C134" s="28">
        <v>2096477.893661852</v>
      </c>
      <c r="D134" s="7">
        <v>523396</v>
      </c>
      <c r="E134" s="7">
        <v>1130678</v>
      </c>
      <c r="F134" s="7">
        <v>33947</v>
      </c>
      <c r="H134" s="7">
        <v>82942</v>
      </c>
      <c r="I134" s="7">
        <v>25613</v>
      </c>
      <c r="J134" s="7">
        <v>385</v>
      </c>
      <c r="K134" s="7">
        <v>413807</v>
      </c>
      <c r="L134" s="7">
        <v>69890</v>
      </c>
      <c r="M134" s="7">
        <v>1897</v>
      </c>
      <c r="N134" s="7">
        <v>77795</v>
      </c>
      <c r="O134" s="7">
        <v>3871</v>
      </c>
      <c r="P134" s="7">
        <v>65161</v>
      </c>
      <c r="Q134" s="7">
        <v>144995</v>
      </c>
      <c r="R134" s="5">
        <v>8959</v>
      </c>
      <c r="S134" s="7">
        <v>121270</v>
      </c>
      <c r="T134" s="7">
        <v>7712</v>
      </c>
      <c r="U134" s="7">
        <v>16000</v>
      </c>
      <c r="V134" s="7">
        <v>94172</v>
      </c>
      <c r="W134" s="7">
        <v>213873</v>
      </c>
      <c r="X134" s="7">
        <v>42404</v>
      </c>
      <c r="Y134" s="7">
        <v>1986</v>
      </c>
      <c r="Z134" s="7">
        <v>41345</v>
      </c>
      <c r="AA134" s="5">
        <v>92447</v>
      </c>
      <c r="AB134" s="9">
        <f>603297/'[1]T68 Nominal exchange rate'!Y165</f>
        <v>448547.95539033459</v>
      </c>
      <c r="AC134" s="7">
        <v>52995</v>
      </c>
      <c r="AD134" s="7">
        <v>7517</v>
      </c>
      <c r="AE134" s="7">
        <v>394632</v>
      </c>
      <c r="AF134" s="7">
        <v>128250</v>
      </c>
      <c r="AG134" s="7">
        <v>15802</v>
      </c>
      <c r="AH134" s="14">
        <v>412283.33899999998</v>
      </c>
      <c r="AI134" s="7">
        <v>3421</v>
      </c>
      <c r="AJ134" s="7">
        <v>2444</v>
      </c>
      <c r="AK134" s="5">
        <v>1858</v>
      </c>
      <c r="AL134" s="4">
        <v>5722</v>
      </c>
      <c r="AM134" s="4">
        <v>5818</v>
      </c>
      <c r="AN134" s="7">
        <v>189307</v>
      </c>
      <c r="AO134" s="4">
        <v>5783</v>
      </c>
      <c r="AP134" s="7">
        <v>7687</v>
      </c>
      <c r="AQ134" s="5">
        <v>15174</v>
      </c>
      <c r="AR134" s="32">
        <v>5963</v>
      </c>
      <c r="AS134" s="7">
        <v>77191</v>
      </c>
      <c r="AT134" s="7">
        <v>139</v>
      </c>
      <c r="AU134" s="35">
        <v>2517.6759999999999</v>
      </c>
      <c r="AV134" s="7">
        <v>116</v>
      </c>
      <c r="AW134" s="7">
        <v>1777</v>
      </c>
      <c r="AX134" s="7">
        <v>31</v>
      </c>
      <c r="AY134" s="7">
        <v>43878</v>
      </c>
      <c r="AZ134" s="33">
        <v>113</v>
      </c>
      <c r="BA134" s="7">
        <v>1083</v>
      </c>
      <c r="BB134" s="5">
        <v>13806905</v>
      </c>
      <c r="BD134" s="7">
        <v>13806905</v>
      </c>
    </row>
    <row r="135" spans="1:56" ht="14.4" x14ac:dyDescent="0.55000000000000004">
      <c r="A135" s="5">
        <v>1998</v>
      </c>
      <c r="B135" s="7">
        <v>5890723</v>
      </c>
      <c r="C135" s="28">
        <v>2360595.3306272849</v>
      </c>
      <c r="D135" s="7">
        <v>528281</v>
      </c>
      <c r="E135" s="7">
        <v>1286912</v>
      </c>
      <c r="F135" s="7">
        <v>40968</v>
      </c>
      <c r="H135" s="7">
        <v>81121</v>
      </c>
      <c r="I135" s="7">
        <v>28096</v>
      </c>
      <c r="J135" s="7">
        <v>604</v>
      </c>
      <c r="K135" s="7">
        <v>435238</v>
      </c>
      <c r="L135" s="7">
        <v>75782</v>
      </c>
      <c r="M135" s="7">
        <v>6223</v>
      </c>
      <c r="N135" s="7">
        <v>92641</v>
      </c>
      <c r="O135" s="7">
        <v>6571</v>
      </c>
      <c r="P135" s="7">
        <v>46743</v>
      </c>
      <c r="Q135" s="7">
        <v>159571</v>
      </c>
      <c r="R135" s="5">
        <v>8482</v>
      </c>
      <c r="S135" s="7">
        <v>126581</v>
      </c>
      <c r="T135" s="7">
        <v>9663</v>
      </c>
      <c r="U135" s="7">
        <v>28000</v>
      </c>
      <c r="V135" s="7">
        <v>91949</v>
      </c>
      <c r="W135" s="7">
        <v>177806</v>
      </c>
      <c r="X135" s="7">
        <v>37580</v>
      </c>
      <c r="Y135" s="7">
        <v>943</v>
      </c>
      <c r="Z135" s="7">
        <v>22500</v>
      </c>
      <c r="AA135" s="5">
        <v>75554</v>
      </c>
      <c r="AB135" s="9">
        <f>873847/'[1]T68 Nominal exchange rate'!Y166</f>
        <v>549589.3081761006</v>
      </c>
      <c r="AC135" s="7">
        <v>52677</v>
      </c>
      <c r="AD135" s="7">
        <v>5059</v>
      </c>
      <c r="AE135" s="7">
        <v>512140</v>
      </c>
      <c r="AF135" s="7">
        <v>152482</v>
      </c>
      <c r="AG135" s="7">
        <v>5519</v>
      </c>
      <c r="AH135" s="14">
        <v>528400</v>
      </c>
      <c r="AI135" s="7">
        <v>3532</v>
      </c>
      <c r="AJ135" s="7">
        <v>2784</v>
      </c>
      <c r="AK135" s="5">
        <v>1767</v>
      </c>
      <c r="AL135" s="4">
        <v>4474</v>
      </c>
      <c r="AM135" s="4">
        <v>6304</v>
      </c>
      <c r="AN135" s="7">
        <v>184969</v>
      </c>
      <c r="AO135" s="4">
        <v>5295</v>
      </c>
      <c r="AP135" s="7">
        <v>7817</v>
      </c>
      <c r="AQ135" s="5">
        <v>17518</v>
      </c>
      <c r="AR135" s="32">
        <v>5460</v>
      </c>
      <c r="AS135" s="7">
        <v>39168</v>
      </c>
      <c r="AT135" s="7">
        <v>460</v>
      </c>
      <c r="AU135" s="35">
        <v>1613.559</v>
      </c>
      <c r="AV135" s="7">
        <v>872</v>
      </c>
      <c r="AW135" s="7">
        <v>1110</v>
      </c>
      <c r="AY135" s="7">
        <v>49208</v>
      </c>
      <c r="AZ135" s="33">
        <v>88</v>
      </c>
      <c r="BA135" s="7">
        <v>796</v>
      </c>
      <c r="BB135" s="5">
        <v>14077667</v>
      </c>
      <c r="BD135" s="7">
        <v>14077667</v>
      </c>
    </row>
    <row r="136" spans="1:56" ht="14.4" x14ac:dyDescent="0.55000000000000004">
      <c r="A136" s="5">
        <v>1999</v>
      </c>
      <c r="B136" s="7">
        <v>6101171</v>
      </c>
      <c r="C136" s="28">
        <v>2455313.9295793278</v>
      </c>
      <c r="D136" s="7">
        <v>520075</v>
      </c>
      <c r="E136" s="7">
        <v>1313676</v>
      </c>
      <c r="F136" s="7">
        <v>42093</v>
      </c>
      <c r="H136" s="7">
        <v>83484</v>
      </c>
      <c r="I136" s="7">
        <v>30455</v>
      </c>
      <c r="J136" s="7">
        <v>661</v>
      </c>
      <c r="K136" s="7">
        <v>436314</v>
      </c>
      <c r="L136" s="7">
        <v>69447</v>
      </c>
      <c r="M136" s="7">
        <v>1185</v>
      </c>
      <c r="N136" s="7">
        <v>119846</v>
      </c>
      <c r="O136" s="7">
        <v>4646</v>
      </c>
      <c r="P136" s="7">
        <v>46704</v>
      </c>
      <c r="Q136" s="7">
        <v>161305</v>
      </c>
      <c r="R136" s="5">
        <v>9115</v>
      </c>
      <c r="S136" s="7">
        <v>81100</v>
      </c>
      <c r="T136" s="7">
        <v>8657</v>
      </c>
      <c r="U136" s="7">
        <v>28000</v>
      </c>
      <c r="V136" s="7">
        <v>76737</v>
      </c>
      <c r="W136" s="7">
        <v>64318</v>
      </c>
      <c r="X136" s="7">
        <v>22285</v>
      </c>
      <c r="Y136" s="7">
        <v>692</v>
      </c>
      <c r="Z136" s="7">
        <v>12600</v>
      </c>
      <c r="AA136" s="5">
        <v>59203</v>
      </c>
      <c r="AB136" s="9">
        <f>986822/'[1]T68 Nominal exchange rate'!Y167</f>
        <v>636905.89905769972</v>
      </c>
      <c r="AC136" s="7">
        <v>77464</v>
      </c>
      <c r="AD136" s="7">
        <v>5860</v>
      </c>
      <c r="AE136" s="7">
        <v>518921</v>
      </c>
      <c r="AF136" s="7">
        <v>141007</v>
      </c>
      <c r="AG136" s="7">
        <v>4404</v>
      </c>
      <c r="AH136" s="14">
        <v>536900</v>
      </c>
      <c r="AI136" s="7">
        <v>4035</v>
      </c>
      <c r="AJ136" s="7">
        <v>5885</v>
      </c>
      <c r="AK136" s="5">
        <v>1890</v>
      </c>
      <c r="AL136" s="4">
        <v>3424</v>
      </c>
      <c r="AM136" s="4">
        <v>5717</v>
      </c>
      <c r="AN136" s="7">
        <v>121965</v>
      </c>
      <c r="AO136" s="4">
        <v>5736</v>
      </c>
      <c r="AP136" s="7">
        <v>7358</v>
      </c>
      <c r="AQ136" s="5">
        <v>15827</v>
      </c>
      <c r="AR136" s="32">
        <v>5527</v>
      </c>
      <c r="AS136" s="7">
        <v>10296</v>
      </c>
      <c r="AT136" s="7">
        <v>157</v>
      </c>
      <c r="AU136" s="35">
        <v>1825.835</v>
      </c>
      <c r="AV136" s="7">
        <v>107</v>
      </c>
      <c r="AW136" s="7">
        <v>1903</v>
      </c>
      <c r="AX136" s="7">
        <v>12</v>
      </c>
      <c r="AY136" s="7">
        <v>59326</v>
      </c>
      <c r="AZ136" s="33">
        <v>2760</v>
      </c>
      <c r="BA136" s="7">
        <v>1326</v>
      </c>
      <c r="BB136" s="5">
        <v>12704786</v>
      </c>
      <c r="BD136" s="7">
        <v>12704786</v>
      </c>
    </row>
    <row r="137" spans="1:56" ht="14.4" x14ac:dyDescent="0.55000000000000004">
      <c r="A137" s="5">
        <v>2000</v>
      </c>
      <c r="B137" s="7">
        <v>5044348</v>
      </c>
      <c r="C137" s="28">
        <v>2358042.9279999998</v>
      </c>
      <c r="D137" s="7">
        <v>468958</v>
      </c>
      <c r="E137" s="7">
        <v>1126106</v>
      </c>
      <c r="F137" s="7">
        <v>37496</v>
      </c>
      <c r="H137" s="7">
        <v>96817</v>
      </c>
      <c r="I137" s="7">
        <v>38261</v>
      </c>
      <c r="J137" s="7">
        <v>489</v>
      </c>
      <c r="K137" s="7">
        <v>352331</v>
      </c>
      <c r="L137" s="7">
        <v>58058</v>
      </c>
      <c r="M137" s="7">
        <v>1008</v>
      </c>
      <c r="N137" s="7">
        <v>63621</v>
      </c>
      <c r="O137" s="7">
        <v>4661</v>
      </c>
      <c r="P137" s="7">
        <v>40488</v>
      </c>
      <c r="Q137" s="7">
        <v>156481</v>
      </c>
      <c r="R137" s="5">
        <v>8646</v>
      </c>
      <c r="S137" s="7">
        <v>62869</v>
      </c>
      <c r="T137" s="7">
        <v>7374</v>
      </c>
      <c r="U137" s="7">
        <v>27431</v>
      </c>
      <c r="V137" s="7">
        <v>64356</v>
      </c>
      <c r="W137" s="7">
        <v>87954</v>
      </c>
      <c r="X137" s="7">
        <v>17741</v>
      </c>
      <c r="Y137" s="7">
        <v>846</v>
      </c>
      <c r="Z137" s="7">
        <v>9000</v>
      </c>
      <c r="AA137" s="5">
        <v>51650</v>
      </c>
      <c r="AB137" s="9">
        <f>1372768/'[1]T68 Nominal exchange rate'!Y168</f>
        <v>795887.35565943713</v>
      </c>
      <c r="AC137" s="7">
        <v>89860</v>
      </c>
      <c r="AD137" s="7">
        <v>7444</v>
      </c>
      <c r="AE137" s="7">
        <v>530596</v>
      </c>
      <c r="AF137" s="7">
        <v>148771</v>
      </c>
      <c r="AG137" s="7">
        <v>3650</v>
      </c>
      <c r="AH137" s="14">
        <v>580500</v>
      </c>
      <c r="AI137" s="7">
        <v>4429</v>
      </c>
      <c r="AJ137" s="7">
        <v>6923</v>
      </c>
      <c r="AK137" s="5">
        <v>3075</v>
      </c>
      <c r="AL137" s="4">
        <v>5255</v>
      </c>
      <c r="AM137" s="4">
        <v>5746</v>
      </c>
      <c r="AN137" s="7">
        <v>244753</v>
      </c>
      <c r="AO137" s="4">
        <v>5355</v>
      </c>
      <c r="AP137" s="7">
        <v>6118</v>
      </c>
      <c r="AQ137" s="5">
        <v>15367</v>
      </c>
      <c r="AR137" s="32">
        <v>5557</v>
      </c>
      <c r="AS137" s="7">
        <v>8229</v>
      </c>
      <c r="AT137" s="7">
        <v>211</v>
      </c>
      <c r="AU137" s="35">
        <v>1961.4739999999999</v>
      </c>
      <c r="AV137" s="7">
        <v>90</v>
      </c>
      <c r="AW137" s="7">
        <v>2012</v>
      </c>
      <c r="AX137" s="7">
        <v>166</v>
      </c>
      <c r="AY137" s="7">
        <v>70039</v>
      </c>
      <c r="AZ137" s="33">
        <v>2</v>
      </c>
      <c r="BA137" s="7">
        <v>1837</v>
      </c>
      <c r="BB137" s="5">
        <v>12670637</v>
      </c>
      <c r="BD137" s="7">
        <v>12670637</v>
      </c>
    </row>
    <row r="138" spans="1:56" ht="14.4" x14ac:dyDescent="0.55000000000000004">
      <c r="A138" s="5">
        <v>2001</v>
      </c>
      <c r="B138" s="7">
        <v>4787033</v>
      </c>
      <c r="C138" s="28">
        <v>2443001.7480000001</v>
      </c>
      <c r="D138" s="7">
        <v>435559</v>
      </c>
      <c r="E138" s="7">
        <v>1138328</v>
      </c>
      <c r="F138" s="7">
        <v>47253</v>
      </c>
      <c r="H138" s="7">
        <v>90562</v>
      </c>
      <c r="I138" s="7">
        <v>49192</v>
      </c>
      <c r="J138" s="7">
        <v>771</v>
      </c>
      <c r="K138" s="7">
        <v>355307</v>
      </c>
      <c r="L138" s="7">
        <v>45125</v>
      </c>
      <c r="M138" s="7">
        <v>1134</v>
      </c>
      <c r="N138" s="7">
        <v>69814</v>
      </c>
      <c r="O138" s="7">
        <v>4447</v>
      </c>
      <c r="P138" s="7">
        <v>38120</v>
      </c>
      <c r="Q138" s="7">
        <v>154138</v>
      </c>
      <c r="R138" s="5">
        <v>8410</v>
      </c>
      <c r="S138" s="7">
        <v>66465</v>
      </c>
      <c r="T138" s="7">
        <v>7925</v>
      </c>
      <c r="U138" s="7">
        <v>32027</v>
      </c>
      <c r="V138" s="7">
        <v>59053</v>
      </c>
      <c r="W138" s="7">
        <v>124371</v>
      </c>
      <c r="X138" s="7">
        <v>19655</v>
      </c>
      <c r="Y138" s="7">
        <v>600</v>
      </c>
      <c r="Z138" s="7">
        <v>18028</v>
      </c>
      <c r="AA138" s="5">
        <v>58706</v>
      </c>
      <c r="AB138" s="9">
        <f>1752082/'[1]T68 Nominal exchange rate'!Y169</f>
        <v>906198.37574646657</v>
      </c>
      <c r="AC138" s="7">
        <v>97196</v>
      </c>
      <c r="AD138" s="7">
        <v>9007</v>
      </c>
      <c r="AE138" s="7">
        <v>514002</v>
      </c>
      <c r="AF138" s="7">
        <v>145639</v>
      </c>
      <c r="AG138" s="7">
        <v>2712</v>
      </c>
      <c r="AH138" s="14">
        <v>595200</v>
      </c>
      <c r="AI138" s="7">
        <v>4456</v>
      </c>
      <c r="AJ138" s="7">
        <v>6115</v>
      </c>
      <c r="AK138" s="5">
        <v>3375</v>
      </c>
      <c r="AL138" s="4">
        <v>3378</v>
      </c>
      <c r="AM138" s="4">
        <v>5606</v>
      </c>
      <c r="AN138" s="7">
        <v>227567</v>
      </c>
      <c r="AO138" s="4">
        <v>6045</v>
      </c>
      <c r="AP138" s="7">
        <v>5183</v>
      </c>
      <c r="AQ138" s="5">
        <v>16459</v>
      </c>
      <c r="AR138" s="32">
        <v>4745</v>
      </c>
      <c r="AS138" s="7">
        <v>7770</v>
      </c>
      <c r="AT138" s="7">
        <v>541</v>
      </c>
      <c r="AU138" s="35">
        <v>2691.14</v>
      </c>
      <c r="AV138" s="7">
        <v>179</v>
      </c>
      <c r="AW138" s="7">
        <v>1782</v>
      </c>
      <c r="AY138" s="7">
        <v>59313</v>
      </c>
      <c r="AZ138" s="33">
        <v>656</v>
      </c>
      <c r="BA138" s="7">
        <v>1654</v>
      </c>
      <c r="BB138" s="5">
        <v>14206481</v>
      </c>
      <c r="BD138" s="7">
        <v>14206481</v>
      </c>
    </row>
    <row r="139" spans="1:56" ht="14.4" x14ac:dyDescent="0.55000000000000004">
      <c r="A139" s="5">
        <v>2002</v>
      </c>
      <c r="B139" s="7">
        <v>5397735</v>
      </c>
      <c r="C139" s="28">
        <v>2774434.5989999999</v>
      </c>
      <c r="D139" s="7">
        <v>480770</v>
      </c>
      <c r="E139" s="7">
        <v>1215237</v>
      </c>
      <c r="F139" s="7">
        <v>54872</v>
      </c>
      <c r="H139" s="7">
        <v>93587</v>
      </c>
      <c r="I139" s="7">
        <v>60347</v>
      </c>
      <c r="J139" s="7">
        <v>1090</v>
      </c>
      <c r="K139" s="7">
        <v>394831</v>
      </c>
      <c r="L139" s="7">
        <v>47659</v>
      </c>
      <c r="M139" s="7">
        <v>1462</v>
      </c>
      <c r="N139" s="7">
        <v>121907</v>
      </c>
      <c r="O139" s="7">
        <v>6938</v>
      </c>
      <c r="P139" s="7">
        <v>42975</v>
      </c>
      <c r="Q139" s="7">
        <v>184490</v>
      </c>
      <c r="R139" s="5">
        <v>8773</v>
      </c>
      <c r="S139" s="7">
        <v>60798</v>
      </c>
      <c r="T139" s="7">
        <v>9657</v>
      </c>
      <c r="U139" s="7">
        <v>36048</v>
      </c>
      <c r="V139" s="7">
        <v>63959</v>
      </c>
      <c r="W139" s="7">
        <v>136639</v>
      </c>
      <c r="X139" s="7">
        <v>23015</v>
      </c>
      <c r="Y139" s="7">
        <v>827</v>
      </c>
      <c r="Z139" s="7">
        <v>15584</v>
      </c>
      <c r="AA139" s="5">
        <v>60682</v>
      </c>
      <c r="AB139" s="9">
        <f>2105139/'[1]T68 Nominal exchange rate'!Y170</f>
        <v>1143747.9422046093</v>
      </c>
      <c r="AC139" s="7">
        <v>127275</v>
      </c>
      <c r="AD139" s="7">
        <v>9046</v>
      </c>
      <c r="AE139" s="7">
        <v>527045</v>
      </c>
      <c r="AF139" s="7">
        <v>121507</v>
      </c>
      <c r="AG139" s="7">
        <v>1145</v>
      </c>
      <c r="AH139" s="14">
        <v>608400</v>
      </c>
      <c r="AI139" s="7">
        <v>3190</v>
      </c>
      <c r="AJ139" s="7">
        <v>4283</v>
      </c>
      <c r="AK139" s="5">
        <v>1914</v>
      </c>
      <c r="AL139" s="4">
        <v>4369</v>
      </c>
      <c r="AM139" s="4">
        <v>8355</v>
      </c>
      <c r="AN139" s="7">
        <v>285920</v>
      </c>
      <c r="AO139" s="4">
        <v>4481</v>
      </c>
      <c r="AP139" s="7">
        <v>5841</v>
      </c>
      <c r="AQ139" s="5">
        <v>23234</v>
      </c>
      <c r="AR139" s="32">
        <v>3558</v>
      </c>
      <c r="AS139" s="7">
        <v>9115</v>
      </c>
      <c r="AT139" s="7">
        <v>592</v>
      </c>
      <c r="AU139" s="35">
        <v>2253.8470000000002</v>
      </c>
      <c r="AV139" s="7">
        <v>51</v>
      </c>
      <c r="AW139" s="7">
        <v>2331</v>
      </c>
      <c r="AY139" s="7">
        <v>70974</v>
      </c>
      <c r="AZ139" s="33">
        <v>1417</v>
      </c>
      <c r="BA139" s="7">
        <v>2083</v>
      </c>
      <c r="BB139" s="5">
        <v>17317784</v>
      </c>
      <c r="BD139" s="7">
        <v>17317784</v>
      </c>
    </row>
    <row r="140" spans="1:56" ht="14.4" x14ac:dyDescent="0.55000000000000004">
      <c r="A140" s="5">
        <v>2003</v>
      </c>
      <c r="B140" s="7">
        <v>6562663</v>
      </c>
      <c r="C140" s="28">
        <v>3230278.2349999999</v>
      </c>
      <c r="D140" s="7">
        <v>602619</v>
      </c>
      <c r="E140" s="7">
        <v>1598461</v>
      </c>
      <c r="F140" s="7">
        <v>75952</v>
      </c>
      <c r="H140" s="7">
        <v>106507</v>
      </c>
      <c r="I140" s="7">
        <v>75821</v>
      </c>
      <c r="J140" s="7">
        <v>1491</v>
      </c>
      <c r="K140" s="7">
        <v>539640</v>
      </c>
      <c r="L140" s="7">
        <v>72792</v>
      </c>
      <c r="M140" s="7">
        <v>2251</v>
      </c>
      <c r="N140" s="7">
        <v>128499</v>
      </c>
      <c r="O140" s="7">
        <v>24544</v>
      </c>
      <c r="P140" s="7">
        <v>60347</v>
      </c>
      <c r="Q140" s="7">
        <v>217530</v>
      </c>
      <c r="R140" s="5">
        <v>13944</v>
      </c>
      <c r="S140" s="7">
        <v>69600</v>
      </c>
      <c r="T140" s="7">
        <v>11634</v>
      </c>
      <c r="U140" s="7">
        <v>42237</v>
      </c>
      <c r="V140" s="7">
        <v>70864</v>
      </c>
      <c r="W140" s="7">
        <v>180877</v>
      </c>
      <c r="X140" s="7">
        <v>24713</v>
      </c>
      <c r="Y140" s="7">
        <v>734</v>
      </c>
      <c r="Z140" s="7">
        <v>18732</v>
      </c>
      <c r="AA140" s="5">
        <v>72382</v>
      </c>
      <c r="AB140" s="9">
        <f>2423468/'[1]T68 Nominal exchange rate'!Y171</f>
        <v>1572113.6448417488</v>
      </c>
      <c r="AC140" s="7">
        <v>157691</v>
      </c>
      <c r="AD140" s="7">
        <v>10731</v>
      </c>
      <c r="AE140" s="7">
        <v>609957</v>
      </c>
      <c r="AF140" s="7">
        <v>168342</v>
      </c>
      <c r="AG140" s="7">
        <v>789</v>
      </c>
      <c r="AH140" s="14">
        <v>678200</v>
      </c>
      <c r="AI140" s="7">
        <v>2533</v>
      </c>
      <c r="AJ140" s="7">
        <v>3882</v>
      </c>
      <c r="AK140" s="5">
        <v>2475</v>
      </c>
      <c r="AL140" s="4">
        <v>3362</v>
      </c>
      <c r="AM140" s="4">
        <v>8913</v>
      </c>
      <c r="AN140" s="7">
        <v>419132</v>
      </c>
      <c r="AO140" s="4">
        <v>8449</v>
      </c>
      <c r="AP140" s="7">
        <v>7290</v>
      </c>
      <c r="AQ140" s="5">
        <v>25173</v>
      </c>
      <c r="AR140" s="32">
        <v>3167</v>
      </c>
      <c r="AS140" s="7">
        <v>9219</v>
      </c>
      <c r="AT140" s="7">
        <v>476</v>
      </c>
      <c r="AU140" s="35">
        <v>3128.8989999999999</v>
      </c>
      <c r="AV140" s="7">
        <v>42</v>
      </c>
      <c r="AW140" s="7">
        <v>5315</v>
      </c>
      <c r="AX140" s="7">
        <v>1</v>
      </c>
      <c r="AY140" s="7">
        <v>99686</v>
      </c>
      <c r="AZ140" s="33">
        <v>1698</v>
      </c>
      <c r="BA140" s="7">
        <v>2480</v>
      </c>
      <c r="BB140" s="5">
        <v>19764832</v>
      </c>
      <c r="BD140" s="7">
        <v>19764832</v>
      </c>
    </row>
    <row r="141" spans="1:56" ht="14.4" x14ac:dyDescent="0.55000000000000004">
      <c r="A141" s="5">
        <v>2004</v>
      </c>
      <c r="B141" s="7">
        <v>6919726</v>
      </c>
      <c r="C141" s="28">
        <v>3763209.5619999999</v>
      </c>
      <c r="D141" s="7">
        <v>660693</v>
      </c>
      <c r="E141" s="7">
        <v>1835577</v>
      </c>
      <c r="F141" s="7">
        <v>105120</v>
      </c>
      <c r="H141" s="7">
        <v>113721</v>
      </c>
      <c r="I141" s="7">
        <v>88619</v>
      </c>
      <c r="J141" s="7">
        <v>3147</v>
      </c>
      <c r="K141" s="7">
        <v>592425</v>
      </c>
      <c r="L141" s="7">
        <v>78605</v>
      </c>
      <c r="M141" s="7">
        <v>659</v>
      </c>
      <c r="N141" s="7">
        <v>91847</v>
      </c>
      <c r="O141" s="7">
        <v>34781</v>
      </c>
      <c r="P141" s="7">
        <v>53180</v>
      </c>
      <c r="Q141" s="7">
        <v>208449</v>
      </c>
      <c r="R141" s="5">
        <v>13288</v>
      </c>
      <c r="S141" s="7">
        <v>80189</v>
      </c>
      <c r="T141" s="7">
        <v>12291</v>
      </c>
      <c r="U141" s="7">
        <v>48351</v>
      </c>
      <c r="V141" s="7">
        <v>71584</v>
      </c>
      <c r="W141" s="7">
        <v>215853</v>
      </c>
      <c r="X141" s="7">
        <v>26120</v>
      </c>
      <c r="Y141" s="7">
        <v>1057</v>
      </c>
      <c r="Z141" s="7">
        <v>20008</v>
      </c>
      <c r="AA141" s="5">
        <v>87417</v>
      </c>
      <c r="AB141" s="9">
        <f>2494089/'[1]T68 Nominal exchange rate'!Y172</f>
        <v>1834910.246886844</v>
      </c>
      <c r="AC141" s="7">
        <v>245451</v>
      </c>
      <c r="AD141" s="7">
        <v>14790</v>
      </c>
      <c r="AE141" s="7">
        <v>745256</v>
      </c>
      <c r="AF141" s="7">
        <v>221438</v>
      </c>
      <c r="AG141" s="7">
        <v>1828</v>
      </c>
      <c r="AH141" s="14">
        <v>830453</v>
      </c>
      <c r="AI141" s="7">
        <v>3163</v>
      </c>
      <c r="AJ141" s="7">
        <v>3160</v>
      </c>
      <c r="AK141" s="5">
        <v>3027</v>
      </c>
      <c r="AL141" s="4">
        <v>4513</v>
      </c>
      <c r="AM141" s="4">
        <v>11662</v>
      </c>
      <c r="AN141" s="7">
        <v>533227</v>
      </c>
      <c r="AO141" s="4">
        <v>7613</v>
      </c>
      <c r="AP141" s="7">
        <v>7842</v>
      </c>
      <c r="AQ141" s="5">
        <v>31873</v>
      </c>
      <c r="AR141" s="32">
        <v>3468</v>
      </c>
      <c r="AS141" s="7">
        <v>13911</v>
      </c>
      <c r="AT141" s="7">
        <v>598</v>
      </c>
      <c r="AU141" s="35">
        <v>1871.35</v>
      </c>
      <c r="AV141" s="7">
        <v>18</v>
      </c>
      <c r="AW141" s="7">
        <v>10830</v>
      </c>
      <c r="AX141" s="7">
        <v>6</v>
      </c>
      <c r="AY141" s="7">
        <v>144317</v>
      </c>
      <c r="AZ141" s="33">
        <v>36</v>
      </c>
      <c r="BA141" s="7">
        <v>3806</v>
      </c>
      <c r="BB141" s="5">
        <v>20655503</v>
      </c>
      <c r="BD141" s="7">
        <v>20655503</v>
      </c>
    </row>
    <row r="142" spans="1:56" ht="14.4" x14ac:dyDescent="0.55000000000000004">
      <c r="A142" s="5">
        <v>2005</v>
      </c>
      <c r="B142" s="7">
        <v>7014774</v>
      </c>
      <c r="C142" s="28">
        <v>3948269.4980000001</v>
      </c>
      <c r="D142" s="7">
        <v>653608</v>
      </c>
      <c r="E142" s="7">
        <v>1892950</v>
      </c>
      <c r="F142" s="7">
        <v>103926</v>
      </c>
      <c r="H142" s="7">
        <v>130868</v>
      </c>
      <c r="I142" s="7">
        <v>92824</v>
      </c>
      <c r="J142" s="7">
        <v>3894</v>
      </c>
      <c r="K142" s="7">
        <v>671319</v>
      </c>
      <c r="L142" s="7">
        <v>71562</v>
      </c>
      <c r="M142" s="7">
        <v>2331</v>
      </c>
      <c r="N142" s="7">
        <v>150086</v>
      </c>
      <c r="O142" s="7">
        <v>24814</v>
      </c>
      <c r="P142" s="7">
        <v>64567</v>
      </c>
      <c r="Q142" s="7">
        <v>229747</v>
      </c>
      <c r="R142" s="5">
        <v>13839</v>
      </c>
      <c r="S142" s="7">
        <v>93499</v>
      </c>
      <c r="T142" s="7">
        <v>9845</v>
      </c>
      <c r="U142" s="7">
        <v>81329</v>
      </c>
      <c r="V142" s="7">
        <v>69116</v>
      </c>
      <c r="W142" s="7">
        <v>245002</v>
      </c>
      <c r="X142" s="7">
        <v>22296</v>
      </c>
      <c r="Y142" s="7">
        <v>1550</v>
      </c>
      <c r="Z142" s="7">
        <v>29555</v>
      </c>
      <c r="AA142" s="5">
        <v>111140</v>
      </c>
      <c r="AB142" s="9">
        <f>2715290/'[1]T68 Nominal exchange rate'!Y173</f>
        <v>2068337.0564953235</v>
      </c>
      <c r="AC142" s="7">
        <v>331970</v>
      </c>
      <c r="AD142" s="7">
        <v>18422</v>
      </c>
      <c r="AE142" s="7">
        <v>619323</v>
      </c>
      <c r="AF142" s="7">
        <v>305201</v>
      </c>
      <c r="AG142" s="7">
        <v>2801</v>
      </c>
      <c r="AH142" s="14">
        <v>871712</v>
      </c>
      <c r="AI142" s="7">
        <v>2911</v>
      </c>
      <c r="AJ142" s="7">
        <v>3931</v>
      </c>
      <c r="AK142" s="5">
        <v>3062</v>
      </c>
      <c r="AL142" s="4">
        <v>2960</v>
      </c>
      <c r="AM142" s="4">
        <v>9467</v>
      </c>
      <c r="AN142" s="7">
        <v>597366</v>
      </c>
      <c r="AO142" s="4">
        <v>10389</v>
      </c>
      <c r="AP142" s="7">
        <v>8379</v>
      </c>
      <c r="AQ142" s="5">
        <v>38812</v>
      </c>
      <c r="AR142" s="32">
        <v>4221</v>
      </c>
      <c r="AS142" s="7">
        <v>18878</v>
      </c>
      <c r="AT142" s="7">
        <v>1203</v>
      </c>
      <c r="AU142" s="35">
        <v>1768.588</v>
      </c>
      <c r="AV142" s="7">
        <v>116</v>
      </c>
      <c r="AW142" s="7">
        <v>12637</v>
      </c>
      <c r="AX142" s="7">
        <v>313</v>
      </c>
      <c r="AY142" s="7">
        <v>167124</v>
      </c>
      <c r="AZ142" s="33">
        <v>77</v>
      </c>
      <c r="BA142" s="7">
        <v>4885</v>
      </c>
      <c r="BB142" s="5">
        <v>22446659</v>
      </c>
      <c r="BD142" s="7">
        <v>22446659</v>
      </c>
    </row>
    <row r="143" spans="1:56" ht="14.4" x14ac:dyDescent="0.55000000000000004">
      <c r="A143" s="5">
        <v>2006</v>
      </c>
      <c r="B143" s="7">
        <v>7820853</v>
      </c>
      <c r="C143" s="28">
        <v>4289293.5549999997</v>
      </c>
      <c r="D143" s="7">
        <v>665775</v>
      </c>
      <c r="E143" s="7">
        <v>1958962</v>
      </c>
      <c r="F143" s="7">
        <v>102226</v>
      </c>
      <c r="H143" s="7">
        <v>134898</v>
      </c>
      <c r="I143" s="7">
        <v>95196</v>
      </c>
      <c r="J143" s="7">
        <v>4807</v>
      </c>
      <c r="K143" s="7">
        <v>793084</v>
      </c>
      <c r="L143" s="7">
        <v>69484</v>
      </c>
      <c r="M143" s="7">
        <v>1258</v>
      </c>
      <c r="N143" s="7">
        <v>149287</v>
      </c>
      <c r="O143" s="7">
        <v>18848</v>
      </c>
      <c r="P143" s="7">
        <v>111489</v>
      </c>
      <c r="Q143" s="7">
        <v>301243</v>
      </c>
      <c r="R143" s="5">
        <v>9614</v>
      </c>
      <c r="S143" s="7">
        <v>129736</v>
      </c>
      <c r="T143" s="7">
        <v>11294</v>
      </c>
      <c r="U143" s="7">
        <v>41051</v>
      </c>
      <c r="V143" s="7">
        <v>80217</v>
      </c>
      <c r="W143" s="7">
        <v>136975</v>
      </c>
      <c r="X143" s="7">
        <v>31132</v>
      </c>
      <c r="Y143" s="7">
        <v>17430</v>
      </c>
      <c r="Z143" s="7">
        <v>33100</v>
      </c>
      <c r="AA143" s="5">
        <v>144949</v>
      </c>
      <c r="AB143" s="9">
        <f>2756520/'[1]T68 Nominal exchange rate'!Y174</f>
        <v>2075835.8581304729</v>
      </c>
      <c r="AC143" s="7">
        <v>396741</v>
      </c>
      <c r="AD143" s="7">
        <v>18437</v>
      </c>
      <c r="AE143" s="7">
        <v>798779</v>
      </c>
      <c r="AF143" s="7">
        <v>381404</v>
      </c>
      <c r="AG143" s="7">
        <v>2946</v>
      </c>
      <c r="AH143" s="14">
        <v>955819</v>
      </c>
      <c r="AI143" s="7">
        <v>2840</v>
      </c>
      <c r="AJ143" s="7">
        <v>4959</v>
      </c>
      <c r="AK143" s="5">
        <v>3433</v>
      </c>
      <c r="AL143" s="4">
        <v>2161</v>
      </c>
      <c r="AM143" s="4">
        <v>8548</v>
      </c>
      <c r="AN143" s="7">
        <v>527468</v>
      </c>
      <c r="AO143" s="4">
        <v>6800</v>
      </c>
      <c r="AP143" s="7">
        <v>6757</v>
      </c>
      <c r="AQ143" s="5">
        <v>31501</v>
      </c>
      <c r="AR143" s="32">
        <v>10140</v>
      </c>
      <c r="AS143" s="7">
        <v>28584</v>
      </c>
      <c r="AT143" s="7">
        <v>1714</v>
      </c>
      <c r="AU143" s="35">
        <v>1858.8979999999999</v>
      </c>
      <c r="AV143" s="7">
        <v>282</v>
      </c>
      <c r="AW143" s="7">
        <v>12523</v>
      </c>
      <c r="AX143" s="7">
        <v>73</v>
      </c>
      <c r="AY143" s="7">
        <v>218307</v>
      </c>
      <c r="AZ143" s="33">
        <v>1549</v>
      </c>
      <c r="BA143" s="7">
        <v>6246</v>
      </c>
      <c r="BB143" s="5">
        <v>27265136</v>
      </c>
      <c r="BD143" s="7">
        <v>27265136</v>
      </c>
    </row>
    <row r="144" spans="1:56" ht="14.4" x14ac:dyDescent="0.55000000000000004">
      <c r="A144" s="5">
        <v>2007</v>
      </c>
      <c r="B144" s="7">
        <v>9254180</v>
      </c>
      <c r="C144" s="28">
        <v>5065072.95</v>
      </c>
      <c r="D144" s="7">
        <v>818494</v>
      </c>
      <c r="E144" s="7">
        <v>2395881</v>
      </c>
      <c r="F144" s="7">
        <v>144628</v>
      </c>
      <c r="H144" s="7">
        <v>334943</v>
      </c>
      <c r="I144" s="7">
        <v>120025</v>
      </c>
      <c r="J144" s="7">
        <v>6946</v>
      </c>
      <c r="K144" s="7">
        <v>990021</v>
      </c>
      <c r="L144" s="7">
        <v>75703</v>
      </c>
      <c r="M144" s="7">
        <v>5417</v>
      </c>
      <c r="N144" s="7">
        <v>200460</v>
      </c>
      <c r="O144" s="7">
        <v>15236</v>
      </c>
      <c r="P144" s="7">
        <v>153076</v>
      </c>
      <c r="Q144" s="7">
        <v>382942</v>
      </c>
      <c r="R144" s="5">
        <v>13236</v>
      </c>
      <c r="S144" s="7">
        <v>118073</v>
      </c>
      <c r="T144" s="7">
        <v>13658</v>
      </c>
      <c r="U144" s="7">
        <v>29174</v>
      </c>
      <c r="V144" s="7">
        <v>90180</v>
      </c>
      <c r="W144" s="7">
        <v>83611</v>
      </c>
      <c r="X144" s="7">
        <v>21767</v>
      </c>
      <c r="Y144" s="7">
        <v>3932</v>
      </c>
      <c r="Z144" s="7">
        <v>43799</v>
      </c>
      <c r="AA144" s="5">
        <v>273748</v>
      </c>
      <c r="AB144" s="9">
        <f>2878598/'[1]T68 Nominal exchange rate'!Y175</f>
        <v>2408500.1765155741</v>
      </c>
      <c r="AC144" s="7">
        <v>559343</v>
      </c>
      <c r="AD144" s="7">
        <v>22507</v>
      </c>
      <c r="AE144" s="7">
        <v>902852</v>
      </c>
      <c r="AF144" s="7">
        <v>496837</v>
      </c>
      <c r="AG144" s="7">
        <v>3880</v>
      </c>
      <c r="AH144" s="14">
        <v>1245638</v>
      </c>
      <c r="AI144" s="7">
        <v>2713</v>
      </c>
      <c r="AJ144" s="7">
        <v>8852</v>
      </c>
      <c r="AK144" s="5">
        <v>3243</v>
      </c>
      <c r="AL144" s="4">
        <v>2281</v>
      </c>
      <c r="AM144" s="4">
        <v>11579</v>
      </c>
      <c r="AN144" s="7">
        <v>668629</v>
      </c>
      <c r="AO144" s="4">
        <v>7452</v>
      </c>
      <c r="AP144" s="7">
        <v>6719</v>
      </c>
      <c r="AQ144" s="5">
        <v>43361</v>
      </c>
      <c r="AR144" s="32">
        <v>28304</v>
      </c>
      <c r="AS144" s="7">
        <v>73707</v>
      </c>
      <c r="AT144" s="7">
        <v>2874</v>
      </c>
      <c r="AU144" s="35">
        <v>2051.8530000000001</v>
      </c>
      <c r="AV144" s="7">
        <v>253</v>
      </c>
      <c r="AW144" s="7">
        <v>16945</v>
      </c>
      <c r="AX144" s="7">
        <v>53</v>
      </c>
      <c r="AY144" s="7">
        <v>285326</v>
      </c>
      <c r="AZ144" s="33">
        <v>284</v>
      </c>
      <c r="BA144" s="7">
        <v>8217</v>
      </c>
      <c r="BB144" s="5">
        <v>29639969</v>
      </c>
      <c r="BD144" s="7">
        <v>29639969</v>
      </c>
    </row>
    <row r="145" spans="1:56" ht="14.4" x14ac:dyDescent="0.55000000000000004">
      <c r="A145" s="5">
        <v>2008</v>
      </c>
      <c r="B145" s="7">
        <v>10000580</v>
      </c>
      <c r="C145" s="28">
        <v>5592004.2589999996</v>
      </c>
      <c r="D145" s="7">
        <v>851038</v>
      </c>
      <c r="E145" s="7">
        <v>2856434</v>
      </c>
      <c r="F145" s="7">
        <v>168152</v>
      </c>
      <c r="H145" s="7">
        <v>439448</v>
      </c>
      <c r="I145" s="7">
        <v>138544</v>
      </c>
      <c r="J145" s="7">
        <v>8949</v>
      </c>
      <c r="K145" s="7">
        <v>1126769</v>
      </c>
      <c r="L145" s="7">
        <v>80577</v>
      </c>
      <c r="M145" s="7">
        <v>4788</v>
      </c>
      <c r="N145" s="7">
        <v>194147</v>
      </c>
      <c r="O145" s="7">
        <v>24390</v>
      </c>
      <c r="P145" s="7">
        <v>145862</v>
      </c>
      <c r="Q145" s="7">
        <v>413269</v>
      </c>
      <c r="R145" s="5">
        <v>11237</v>
      </c>
      <c r="S145" s="7">
        <v>109134</v>
      </c>
      <c r="T145" s="7">
        <v>13793</v>
      </c>
      <c r="U145" s="7">
        <v>36863</v>
      </c>
      <c r="V145" s="7">
        <v>98583</v>
      </c>
      <c r="W145" s="7">
        <v>133677</v>
      </c>
      <c r="X145" s="7">
        <v>53593</v>
      </c>
      <c r="Y145" s="7">
        <v>2390</v>
      </c>
      <c r="Z145" s="7">
        <v>52797</v>
      </c>
      <c r="AA145" s="5">
        <v>316494</v>
      </c>
      <c r="AB145" s="9">
        <f>2680378/'[1]T68 Nominal exchange rate'!Y176</f>
        <v>2238310.3781697508</v>
      </c>
      <c r="AC145" s="7">
        <v>599167</v>
      </c>
      <c r="AD145" s="7">
        <v>20598</v>
      </c>
      <c r="AE145" s="7">
        <v>962172</v>
      </c>
      <c r="AF145" s="7">
        <v>644007</v>
      </c>
      <c r="AG145" s="7">
        <v>7667</v>
      </c>
      <c r="AH145" s="14">
        <v>1360867</v>
      </c>
      <c r="AI145" s="7">
        <v>3076</v>
      </c>
      <c r="AJ145" s="7">
        <v>10310</v>
      </c>
      <c r="AK145" s="5">
        <v>5728</v>
      </c>
      <c r="AL145" s="4">
        <v>1882</v>
      </c>
      <c r="AM145" s="4">
        <v>11031</v>
      </c>
      <c r="AN145" s="7">
        <v>758991</v>
      </c>
      <c r="AO145" s="4">
        <v>10969</v>
      </c>
      <c r="AP145" s="7">
        <v>7964</v>
      </c>
      <c r="AQ145" s="5">
        <v>49801</v>
      </c>
      <c r="AR145" s="32">
        <v>20140</v>
      </c>
      <c r="AS145" s="7">
        <v>88276</v>
      </c>
      <c r="AT145" s="7">
        <v>3428</v>
      </c>
      <c r="AU145" s="35">
        <v>2271.9839999999999</v>
      </c>
      <c r="AV145" s="7">
        <v>329</v>
      </c>
      <c r="AW145" s="7">
        <v>15810</v>
      </c>
      <c r="AX145" s="7">
        <v>53</v>
      </c>
      <c r="AY145" s="7">
        <v>299437</v>
      </c>
      <c r="AZ145" s="33">
        <v>500</v>
      </c>
      <c r="BA145" s="7">
        <v>10595</v>
      </c>
      <c r="BB145" s="5">
        <v>25186623</v>
      </c>
      <c r="BD145" s="7">
        <v>25186623</v>
      </c>
    </row>
    <row r="146" spans="1:56" ht="14.4" x14ac:dyDescent="0.55000000000000004">
      <c r="A146" s="5">
        <v>2009</v>
      </c>
      <c r="B146" s="7">
        <v>7694175</v>
      </c>
      <c r="C146" s="28">
        <v>5052836.7070000004</v>
      </c>
      <c r="D146" s="7">
        <v>760776</v>
      </c>
      <c r="E146" s="7">
        <v>2293668</v>
      </c>
      <c r="F146" s="7">
        <v>167593</v>
      </c>
      <c r="H146" s="7">
        <v>212188</v>
      </c>
      <c r="I146" s="7">
        <v>114894</v>
      </c>
      <c r="J146" s="7">
        <v>11595</v>
      </c>
      <c r="K146" s="7">
        <v>1015283</v>
      </c>
      <c r="L146" s="7">
        <v>79341</v>
      </c>
      <c r="M146" s="7">
        <v>5834</v>
      </c>
      <c r="N146" s="7">
        <v>166834</v>
      </c>
      <c r="O146" s="7">
        <v>18075</v>
      </c>
      <c r="P146" s="7">
        <v>89671</v>
      </c>
      <c r="Q146" s="7">
        <v>490072</v>
      </c>
      <c r="R146" s="5">
        <v>10407</v>
      </c>
      <c r="S146" s="7">
        <v>69958</v>
      </c>
      <c r="T146" s="7">
        <v>12611</v>
      </c>
      <c r="U146" s="7">
        <v>31997</v>
      </c>
      <c r="V146" s="7">
        <v>88563</v>
      </c>
      <c r="W146" s="7">
        <v>128189</v>
      </c>
      <c r="X146" s="7">
        <v>19096</v>
      </c>
      <c r="Y146" s="7">
        <v>1989</v>
      </c>
      <c r="Z146" s="7">
        <v>62599</v>
      </c>
      <c r="AA146" s="5">
        <v>249337</v>
      </c>
      <c r="AB146" s="9">
        <f>2427000/'[1]T68 Nominal exchange rate'!Y177</f>
        <v>1892901.1565385547</v>
      </c>
      <c r="AC146" s="7">
        <v>643242</v>
      </c>
      <c r="AD146" s="7">
        <v>18629</v>
      </c>
      <c r="AE146" s="7">
        <v>876006</v>
      </c>
      <c r="AF146" s="7">
        <v>631673</v>
      </c>
      <c r="AG146" s="7">
        <v>10035</v>
      </c>
      <c r="AH146" s="14">
        <v>1365449</v>
      </c>
      <c r="AI146" s="7">
        <v>3733</v>
      </c>
      <c r="AJ146" s="7">
        <v>5677</v>
      </c>
      <c r="AK146" s="5">
        <v>5379</v>
      </c>
      <c r="AL146" s="4">
        <v>1353</v>
      </c>
      <c r="AM146" s="4">
        <v>9145</v>
      </c>
      <c r="AN146" s="7">
        <v>716277</v>
      </c>
      <c r="AO146" s="4">
        <v>7075</v>
      </c>
      <c r="AP146" s="7">
        <v>7749</v>
      </c>
      <c r="AQ146" s="5">
        <v>42719</v>
      </c>
      <c r="AR146" s="32">
        <v>6814</v>
      </c>
      <c r="AS146" s="7">
        <v>98047</v>
      </c>
      <c r="AT146" s="7">
        <v>4014</v>
      </c>
      <c r="AU146" s="35">
        <v>2395.8530000000001</v>
      </c>
      <c r="AV146" s="7">
        <v>153</v>
      </c>
      <c r="AW146" s="7">
        <v>20706</v>
      </c>
      <c r="AX146" s="7">
        <v>102</v>
      </c>
      <c r="AY146" s="7">
        <v>193137</v>
      </c>
      <c r="AZ146" s="33">
        <v>420</v>
      </c>
      <c r="BA146" s="7">
        <v>13193</v>
      </c>
      <c r="BB146" s="5">
        <v>27869683</v>
      </c>
      <c r="BD146" s="7">
        <v>27869683</v>
      </c>
    </row>
    <row r="147" spans="1:56" ht="14.4" x14ac:dyDescent="0.55000000000000004">
      <c r="A147" s="5">
        <v>2010</v>
      </c>
      <c r="B147" s="7">
        <v>8392084</v>
      </c>
      <c r="C147" s="28">
        <v>5347559.0379999997</v>
      </c>
      <c r="D147" s="7">
        <v>806723</v>
      </c>
      <c r="E147" s="7">
        <v>2453272</v>
      </c>
      <c r="F147" s="7">
        <v>165130</v>
      </c>
      <c r="H147" s="7">
        <v>165599</v>
      </c>
      <c r="I147" s="7">
        <v>122896</v>
      </c>
      <c r="J147" s="7">
        <v>11812</v>
      </c>
      <c r="K147" s="7">
        <v>1139641</v>
      </c>
      <c r="L147" s="7">
        <v>75695</v>
      </c>
      <c r="M147" s="7">
        <v>12276</v>
      </c>
      <c r="N147" s="7">
        <v>167229</v>
      </c>
      <c r="O147" s="7">
        <v>14592</v>
      </c>
      <c r="P147" s="7">
        <v>164374</v>
      </c>
      <c r="Q147" s="7">
        <v>645353</v>
      </c>
      <c r="R147" s="5">
        <v>9110</v>
      </c>
      <c r="S147" s="7">
        <v>66391</v>
      </c>
      <c r="T147" s="7">
        <v>11754</v>
      </c>
      <c r="U147" s="7">
        <v>39271</v>
      </c>
      <c r="V147" s="7">
        <v>96474</v>
      </c>
      <c r="W147" s="7">
        <v>137861</v>
      </c>
      <c r="X147" s="7">
        <v>17041</v>
      </c>
      <c r="Y147" s="7">
        <v>2120</v>
      </c>
      <c r="Z147" s="7">
        <v>48840</v>
      </c>
      <c r="AA147" s="5">
        <v>337973</v>
      </c>
      <c r="AB147" s="9">
        <f>2164000/'[1]T68 Nominal exchange rate'!Y178</f>
        <v>1985001.22838223</v>
      </c>
      <c r="AC147" s="7">
        <v>789130</v>
      </c>
      <c r="AD147" s="7">
        <v>28187</v>
      </c>
      <c r="AE147" s="7">
        <v>1102505</v>
      </c>
      <c r="AF147" s="7">
        <v>736974</v>
      </c>
      <c r="AG147" s="7">
        <v>6611</v>
      </c>
      <c r="AH147" s="14">
        <v>1528292</v>
      </c>
      <c r="AI147" s="7">
        <v>4833</v>
      </c>
      <c r="AJ147" s="7">
        <v>8183</v>
      </c>
      <c r="AK147" s="5">
        <v>6878</v>
      </c>
      <c r="AL147" s="4">
        <v>1189</v>
      </c>
      <c r="AM147" s="4">
        <v>9199</v>
      </c>
      <c r="AN147" s="7">
        <v>781385</v>
      </c>
      <c r="AO147" s="4">
        <v>5003</v>
      </c>
      <c r="AP147" s="7">
        <v>7360</v>
      </c>
      <c r="AQ147" s="5">
        <v>45391</v>
      </c>
      <c r="AR147" s="32">
        <v>24417</v>
      </c>
      <c r="AS147" s="7">
        <v>171965</v>
      </c>
      <c r="AT147" s="7">
        <v>2280</v>
      </c>
      <c r="AU147" s="35">
        <v>3911.1010000000001</v>
      </c>
      <c r="AV147" s="7">
        <v>776</v>
      </c>
      <c r="AW147" s="7">
        <v>29774</v>
      </c>
      <c r="AX147" s="7">
        <v>125</v>
      </c>
      <c r="AY147" s="7">
        <v>270356</v>
      </c>
      <c r="AZ147" s="33">
        <v>2363</v>
      </c>
      <c r="BA147" s="7">
        <v>15552</v>
      </c>
      <c r="BB147" s="5">
        <v>32106922</v>
      </c>
      <c r="BD147" s="7">
        <v>32106922</v>
      </c>
    </row>
    <row r="148" spans="1:56" ht="14.4" x14ac:dyDescent="0.55000000000000004">
      <c r="A148" s="5">
        <v>2011</v>
      </c>
      <c r="B148" s="7">
        <v>9941495</v>
      </c>
      <c r="C148" s="28">
        <v>6295110.7599999998</v>
      </c>
      <c r="D148" s="7">
        <v>907464</v>
      </c>
      <c r="E148" s="7">
        <v>3029481</v>
      </c>
      <c r="F148" s="7">
        <v>177252</v>
      </c>
      <c r="H148" s="7">
        <v>200278</v>
      </c>
      <c r="I148" s="7">
        <v>117251</v>
      </c>
      <c r="J148" s="7">
        <v>11975</v>
      </c>
      <c r="K148" s="7">
        <v>1352461</v>
      </c>
      <c r="L148" s="7">
        <v>85275</v>
      </c>
      <c r="M148" s="7">
        <v>10497</v>
      </c>
      <c r="N148" s="7">
        <v>260282</v>
      </c>
      <c r="O148" s="7">
        <v>19006</v>
      </c>
      <c r="P148" s="7">
        <v>216554</v>
      </c>
      <c r="Q148" s="7">
        <v>855714</v>
      </c>
      <c r="R148" s="5">
        <v>12353</v>
      </c>
      <c r="S148" s="7">
        <v>66202</v>
      </c>
      <c r="T148" s="7">
        <v>14219</v>
      </c>
      <c r="U148" s="7">
        <v>54103</v>
      </c>
      <c r="V148" s="7">
        <v>88183</v>
      </c>
      <c r="W148" s="7">
        <v>131624</v>
      </c>
      <c r="X148" s="7">
        <v>20051</v>
      </c>
      <c r="Y148" s="7">
        <v>2304</v>
      </c>
      <c r="Z148" s="7">
        <v>40778</v>
      </c>
      <c r="AA148" s="5">
        <v>434974</v>
      </c>
      <c r="AB148" s="9">
        <f>1957000/'[1]T68 Nominal exchange rate'!Y179</f>
        <v>2019215.5608446123</v>
      </c>
      <c r="AC148" s="7">
        <v>863866</v>
      </c>
      <c r="AD148" s="7">
        <v>39972</v>
      </c>
      <c r="AE148" s="7">
        <v>1343171</v>
      </c>
      <c r="AF148" s="7">
        <v>848626</v>
      </c>
      <c r="AG148" s="7">
        <v>4184</v>
      </c>
      <c r="AH148" s="14">
        <v>1668526</v>
      </c>
      <c r="AI148" s="7">
        <v>5098</v>
      </c>
      <c r="AJ148" s="7">
        <v>8488</v>
      </c>
      <c r="AK148" s="5">
        <v>5236</v>
      </c>
      <c r="AL148" s="4">
        <v>1124</v>
      </c>
      <c r="AM148" s="4">
        <v>8447</v>
      </c>
      <c r="AN148" s="7">
        <v>755571</v>
      </c>
      <c r="AO148" s="4">
        <v>6845</v>
      </c>
      <c r="AP148" s="7">
        <v>8757</v>
      </c>
      <c r="AQ148" s="5">
        <v>49415</v>
      </c>
      <c r="AR148" s="32">
        <v>22284</v>
      </c>
      <c r="AS148" s="7">
        <v>245695</v>
      </c>
      <c r="AT148" s="7">
        <v>5175</v>
      </c>
      <c r="AU148" s="35">
        <v>2937.2849999999999</v>
      </c>
      <c r="AV148" s="7">
        <v>1736</v>
      </c>
      <c r="AW148" s="7">
        <v>36407</v>
      </c>
      <c r="AX148" s="7">
        <v>24</v>
      </c>
      <c r="AY148" s="7">
        <v>358476</v>
      </c>
      <c r="AZ148" s="33">
        <v>1153</v>
      </c>
      <c r="BA148" s="7">
        <v>21491</v>
      </c>
      <c r="BB148" s="5">
        <v>32819611</v>
      </c>
      <c r="BD148" s="36">
        <v>32819611</v>
      </c>
    </row>
    <row r="149" spans="1:56" ht="14.4" x14ac:dyDescent="0.55000000000000004">
      <c r="A149" s="5">
        <v>2012</v>
      </c>
      <c r="B149" s="36">
        <v>10052983</v>
      </c>
      <c r="C149" s="28">
        <v>6161657.4299999997</v>
      </c>
      <c r="D149" s="36">
        <v>904841</v>
      </c>
      <c r="E149" s="36">
        <v>3120998</v>
      </c>
      <c r="F149" s="36">
        <v>173952</v>
      </c>
      <c r="G149" s="36"/>
      <c r="H149">
        <v>207350</v>
      </c>
      <c r="I149" s="36">
        <v>135719</v>
      </c>
      <c r="J149" s="36">
        <v>8458</v>
      </c>
      <c r="K149" s="36">
        <v>1258902</v>
      </c>
      <c r="L149" s="36">
        <v>82631</v>
      </c>
      <c r="M149" s="36">
        <v>4613</v>
      </c>
      <c r="N149" s="36">
        <v>254688</v>
      </c>
      <c r="O149" s="36">
        <v>24604</v>
      </c>
      <c r="P149" s="36">
        <v>175150</v>
      </c>
      <c r="Q149" s="36">
        <v>692436</v>
      </c>
      <c r="R149" s="5">
        <v>8429</v>
      </c>
      <c r="S149" s="36">
        <v>61315</v>
      </c>
      <c r="T149" s="36">
        <v>15944</v>
      </c>
      <c r="U149" s="36">
        <v>64871</v>
      </c>
      <c r="V149" s="36">
        <v>78049</v>
      </c>
      <c r="W149" s="36">
        <v>142128</v>
      </c>
      <c r="X149" s="36">
        <v>19906</v>
      </c>
      <c r="Y149" s="36">
        <v>2616</v>
      </c>
      <c r="Z149" s="36">
        <v>51178</v>
      </c>
      <c r="AA149" s="5">
        <v>527467</v>
      </c>
      <c r="AB149" s="36">
        <v>1956673</v>
      </c>
      <c r="AC149" s="36">
        <v>985849</v>
      </c>
      <c r="AD149" s="36">
        <v>44966</v>
      </c>
      <c r="AE149" s="36">
        <v>1383070</v>
      </c>
      <c r="AF149" s="36">
        <v>929053</v>
      </c>
      <c r="AG149" s="36">
        <v>6335</v>
      </c>
      <c r="AH149" s="36">
        <v>1790481</v>
      </c>
      <c r="AI149" s="36">
        <v>5336</v>
      </c>
      <c r="AJ149" s="36">
        <v>15672</v>
      </c>
      <c r="AK149" s="5">
        <v>6286</v>
      </c>
      <c r="AL149" s="36">
        <v>1215</v>
      </c>
      <c r="AM149" s="36">
        <v>5745</v>
      </c>
      <c r="AN149" s="36">
        <v>730221</v>
      </c>
      <c r="AO149" s="4">
        <v>4041</v>
      </c>
      <c r="AP149" s="36">
        <v>9259</v>
      </c>
      <c r="AQ149" s="5">
        <v>68801</v>
      </c>
      <c r="AR149" s="32">
        <v>38514</v>
      </c>
      <c r="AS149" s="36">
        <v>227952</v>
      </c>
      <c r="AT149" s="36">
        <v>4329</v>
      </c>
      <c r="AU149" s="35">
        <v>1851.904</v>
      </c>
      <c r="AV149" s="36">
        <v>52</v>
      </c>
      <c r="AW149" s="36">
        <v>28985</v>
      </c>
      <c r="AX149" s="36">
        <v>38</v>
      </c>
      <c r="AY149" s="36">
        <v>428393</v>
      </c>
      <c r="AZ149" s="33">
        <v>683</v>
      </c>
      <c r="BA149" s="36">
        <v>25620</v>
      </c>
      <c r="BB149" s="5">
        <v>34696694</v>
      </c>
      <c r="BD149" s="36">
        <v>34696694</v>
      </c>
    </row>
    <row r="150" spans="1:56" ht="14.4" x14ac:dyDescent="0.55000000000000004">
      <c r="A150" s="5">
        <v>2013</v>
      </c>
      <c r="B150" s="36">
        <v>10348736</v>
      </c>
      <c r="C150" s="28">
        <v>6835617.8360000001</v>
      </c>
      <c r="D150" s="36">
        <v>962086</v>
      </c>
      <c r="E150" s="36">
        <v>3389574</v>
      </c>
      <c r="F150" s="36">
        <v>204465</v>
      </c>
      <c r="G150" s="36"/>
      <c r="H150">
        <v>196537</v>
      </c>
      <c r="I150" s="36">
        <v>160010</v>
      </c>
      <c r="J150" s="36">
        <v>6270</v>
      </c>
      <c r="K150" s="36">
        <v>1327968</v>
      </c>
      <c r="L150" s="36">
        <v>78503</v>
      </c>
      <c r="M150" s="36">
        <v>5003</v>
      </c>
      <c r="N150" s="36">
        <v>240132</v>
      </c>
      <c r="O150" s="36">
        <v>33956</v>
      </c>
      <c r="P150" s="36">
        <v>171613</v>
      </c>
      <c r="Q150" s="36">
        <v>682306</v>
      </c>
      <c r="R150" s="5">
        <v>8873</v>
      </c>
      <c r="S150" s="36">
        <v>61725</v>
      </c>
      <c r="T150" s="36">
        <v>13072</v>
      </c>
      <c r="U150" s="36">
        <v>127851</v>
      </c>
      <c r="V150" s="36">
        <v>84261</v>
      </c>
      <c r="W150" s="36">
        <v>149569</v>
      </c>
      <c r="X150" s="36">
        <v>21979</v>
      </c>
      <c r="Y150" s="36">
        <v>3190</v>
      </c>
      <c r="Z150" s="36">
        <v>81656</v>
      </c>
      <c r="AA150" s="5">
        <v>616215</v>
      </c>
      <c r="AB150" s="36">
        <v>1783043</v>
      </c>
      <c r="AC150" s="36">
        <v>1022780</v>
      </c>
      <c r="AD150" s="36">
        <v>55177</v>
      </c>
      <c r="AE150" s="36">
        <v>1497372</v>
      </c>
      <c r="AF150" s="36">
        <v>887091</v>
      </c>
      <c r="AG150" s="36">
        <v>13002</v>
      </c>
      <c r="AH150" s="36">
        <v>1878815</v>
      </c>
      <c r="AI150" s="36">
        <v>4668</v>
      </c>
      <c r="AJ150" s="36">
        <v>13381</v>
      </c>
      <c r="AK150" s="5">
        <v>5509</v>
      </c>
      <c r="AL150" s="36">
        <v>657</v>
      </c>
      <c r="AM150" s="36">
        <v>8261</v>
      </c>
      <c r="AN150" s="36">
        <v>868679</v>
      </c>
      <c r="AO150" s="36">
        <v>2943</v>
      </c>
      <c r="AP150" s="36">
        <v>11641</v>
      </c>
      <c r="AQ150" s="5">
        <v>99312</v>
      </c>
      <c r="AR150" s="32">
        <v>38562</v>
      </c>
      <c r="AS150" s="36">
        <v>206036</v>
      </c>
      <c r="AT150" s="36">
        <v>7691</v>
      </c>
      <c r="AU150" s="35">
        <v>1522.145</v>
      </c>
      <c r="AV150" s="36">
        <v>114</v>
      </c>
      <c r="AW150" s="36">
        <v>30032</v>
      </c>
      <c r="AX150" s="36">
        <v>212</v>
      </c>
      <c r="AY150" s="36">
        <v>409228</v>
      </c>
      <c r="AZ150" s="33">
        <v>866</v>
      </c>
      <c r="BA150" s="36">
        <v>28170</v>
      </c>
      <c r="BB150" s="5">
        <v>34751503</v>
      </c>
      <c r="BD150" s="32">
        <v>34751503</v>
      </c>
    </row>
    <row r="151" spans="1:56" ht="14.4" x14ac:dyDescent="0.55000000000000004">
      <c r="A151" s="5">
        <v>2014</v>
      </c>
      <c r="B151" s="7">
        <v>10262285</v>
      </c>
      <c r="C151" s="28">
        <v>6936823.2249999996</v>
      </c>
      <c r="D151" s="16">
        <v>964844</v>
      </c>
      <c r="E151" s="7">
        <v>3401347</v>
      </c>
      <c r="F151" s="7">
        <v>193754</v>
      </c>
      <c r="H151" s="7">
        <v>201836</v>
      </c>
      <c r="I151" s="7">
        <v>162967</v>
      </c>
      <c r="J151" s="16">
        <v>21452.89421081543</v>
      </c>
      <c r="K151" s="16">
        <v>1315252</v>
      </c>
      <c r="L151" s="16">
        <v>83259</v>
      </c>
      <c r="M151" s="16">
        <v>3620.5399036407471</v>
      </c>
      <c r="N151" s="16">
        <v>297080</v>
      </c>
      <c r="O151" s="16">
        <v>31616.931915283203</v>
      </c>
      <c r="P151" s="16">
        <v>117231</v>
      </c>
      <c r="Q151" s="16">
        <v>754258</v>
      </c>
      <c r="R151" s="16">
        <v>41850.543975830078</v>
      </c>
      <c r="S151" s="16">
        <v>55095</v>
      </c>
      <c r="T151" s="16">
        <v>15496.454238891602</v>
      </c>
      <c r="U151" s="16">
        <v>180402</v>
      </c>
      <c r="V151" s="16">
        <v>94266</v>
      </c>
      <c r="W151" s="16">
        <v>111830</v>
      </c>
      <c r="X151" s="16">
        <v>23919</v>
      </c>
      <c r="Y151" s="16">
        <v>3806.2620162963867</v>
      </c>
      <c r="Z151" s="16">
        <v>35065.677642822266</v>
      </c>
      <c r="AA151" s="16">
        <v>576795.166015625</v>
      </c>
      <c r="AB151" s="37">
        <v>1676987</v>
      </c>
      <c r="AC151" s="37">
        <v>1123466</v>
      </c>
      <c r="AD151" s="38">
        <v>63758</v>
      </c>
      <c r="AE151" s="37">
        <v>1468239</v>
      </c>
      <c r="AF151" s="37">
        <v>842001</v>
      </c>
      <c r="AG151" s="37">
        <v>10221</v>
      </c>
      <c r="AH151" s="37">
        <v>1855986</v>
      </c>
      <c r="AI151" s="37">
        <v>5033.5230827331543</v>
      </c>
      <c r="AJ151" s="37">
        <v>9132.3451995849609</v>
      </c>
      <c r="AK151" s="37">
        <v>13994.845390319824</v>
      </c>
      <c r="AL151" s="7">
        <v>969</v>
      </c>
      <c r="AM151" s="7">
        <v>12111</v>
      </c>
      <c r="AN151" s="39">
        <v>786021</v>
      </c>
      <c r="AO151" s="7">
        <v>3736.116</v>
      </c>
      <c r="AP151" s="7">
        <v>11161.372184753418</v>
      </c>
      <c r="AQ151" s="16">
        <v>88246.242523193272</v>
      </c>
      <c r="AR151" s="16">
        <v>132061.15</v>
      </c>
      <c r="AS151" s="16">
        <v>317842</v>
      </c>
      <c r="AT151" s="16">
        <v>7338.6139869689941</v>
      </c>
      <c r="AU151" s="35">
        <v>1413.39</v>
      </c>
      <c r="AV151" s="16">
        <v>467</v>
      </c>
      <c r="AW151" s="16">
        <v>38845.424652099609</v>
      </c>
      <c r="AX151" s="16">
        <v>139.55500721931458</v>
      </c>
      <c r="AY151" s="16">
        <v>454321</v>
      </c>
      <c r="AZ151" s="16">
        <v>326.78805999999986</v>
      </c>
      <c r="BA151" s="16">
        <v>28535</v>
      </c>
      <c r="BB151" s="16">
        <v>31782005</v>
      </c>
      <c r="BD151" s="32">
        <v>31782005</v>
      </c>
    </row>
    <row r="152" spans="1:56" ht="14.4" x14ac:dyDescent="0.55000000000000004">
      <c r="A152" s="5">
        <v>2015</v>
      </c>
      <c r="B152" s="16">
        <v>9177487</v>
      </c>
      <c r="C152" s="16">
        <v>5976404</v>
      </c>
      <c r="D152" s="16">
        <v>814993</v>
      </c>
      <c r="E152" s="16">
        <v>2961720</v>
      </c>
      <c r="F152" s="16">
        <v>159895</v>
      </c>
      <c r="G152" s="16"/>
      <c r="H152" s="16">
        <v>167513</v>
      </c>
      <c r="I152" s="16">
        <v>139621</v>
      </c>
      <c r="J152" s="16">
        <v>21744</v>
      </c>
      <c r="K152" s="16">
        <v>1081037</v>
      </c>
      <c r="L152" s="16">
        <v>74213</v>
      </c>
      <c r="M152" s="16">
        <v>4556</v>
      </c>
      <c r="N152" s="16">
        <v>263778</v>
      </c>
      <c r="O152" s="16">
        <v>26575</v>
      </c>
      <c r="P152" s="16">
        <v>110789</v>
      </c>
      <c r="Q152" s="16">
        <v>672818</v>
      </c>
      <c r="R152" s="16">
        <v>10227.692999999999</v>
      </c>
      <c r="S152" s="16">
        <v>42067</v>
      </c>
      <c r="T152" s="16">
        <v>13687</v>
      </c>
      <c r="U152" s="16">
        <v>95796</v>
      </c>
      <c r="V152" s="16">
        <v>81961</v>
      </c>
      <c r="W152" s="16">
        <v>97719</v>
      </c>
      <c r="X152" s="16">
        <v>24672</v>
      </c>
      <c r="Y152" s="16">
        <v>6940</v>
      </c>
      <c r="Z152" s="16">
        <v>38122</v>
      </c>
      <c r="AA152" s="16">
        <v>369190.01500000001</v>
      </c>
      <c r="AB152" s="16">
        <v>1628373</v>
      </c>
      <c r="AC152" s="16">
        <v>1073335</v>
      </c>
      <c r="AD152" s="16">
        <v>65448</v>
      </c>
      <c r="AE152" s="16">
        <v>1542590</v>
      </c>
      <c r="AF152" s="16">
        <v>817649</v>
      </c>
      <c r="AG152" s="16">
        <v>4093</v>
      </c>
      <c r="AH152" s="16">
        <v>1842696</v>
      </c>
      <c r="AI152" s="16">
        <v>5586</v>
      </c>
      <c r="AJ152" s="16">
        <v>8495.0540000000001</v>
      </c>
      <c r="AK152" s="16">
        <v>18919.898000000001</v>
      </c>
      <c r="AL152" s="16">
        <v>604</v>
      </c>
      <c r="AM152" s="16">
        <v>11476</v>
      </c>
      <c r="AN152" s="35">
        <v>666775</v>
      </c>
      <c r="AO152" s="16">
        <v>3361</v>
      </c>
      <c r="AP152" s="16">
        <v>10543</v>
      </c>
      <c r="AQ152" s="16">
        <v>96069.324999999997</v>
      </c>
      <c r="AR152" s="16">
        <v>414770.79499999998</v>
      </c>
      <c r="AS152" s="16">
        <v>615872</v>
      </c>
      <c r="AT152" s="16">
        <v>4341.9290000000001</v>
      </c>
      <c r="AU152" s="35">
        <v>1586.076</v>
      </c>
      <c r="AV152" s="16">
        <v>413</v>
      </c>
      <c r="AW152" s="16">
        <v>57736</v>
      </c>
      <c r="AX152" s="16">
        <v>182</v>
      </c>
      <c r="AY152" s="16">
        <v>434093</v>
      </c>
      <c r="AZ152" s="16">
        <v>263.12513999999999</v>
      </c>
      <c r="BA152" s="16">
        <v>30257</v>
      </c>
      <c r="BB152" s="16">
        <v>32793148</v>
      </c>
      <c r="BD152" s="7">
        <v>32793148</v>
      </c>
    </row>
    <row r="153" spans="1:56" ht="14.4" x14ac:dyDescent="0.55000000000000004">
      <c r="A153" s="40">
        <v>2016</v>
      </c>
      <c r="B153" s="41">
        <v>9131930.6750000007</v>
      </c>
      <c r="C153" s="41">
        <v>6222026.0880000005</v>
      </c>
      <c r="D153" s="41">
        <v>804542</v>
      </c>
      <c r="E153" s="41"/>
      <c r="F153" s="16">
        <v>163710</v>
      </c>
      <c r="G153" s="16"/>
      <c r="H153" s="41"/>
      <c r="I153" s="41">
        <v>128223</v>
      </c>
      <c r="J153" s="41"/>
      <c r="K153" s="41">
        <v>1045345.398</v>
      </c>
      <c r="L153" s="41">
        <v>80871</v>
      </c>
      <c r="M153" s="41">
        <v>5685</v>
      </c>
      <c r="N153" s="41"/>
      <c r="O153" s="41">
        <v>29395.942999999999</v>
      </c>
      <c r="P153" s="41">
        <v>103422</v>
      </c>
      <c r="Q153" s="41">
        <v>663898</v>
      </c>
      <c r="R153" s="41">
        <v>11481.063</v>
      </c>
      <c r="S153" s="41">
        <v>32481.076000000001</v>
      </c>
      <c r="T153" s="41">
        <v>11641.886</v>
      </c>
      <c r="U153" s="41">
        <v>113497</v>
      </c>
      <c r="V153" s="41"/>
      <c r="W153" s="41">
        <v>107942.423</v>
      </c>
      <c r="X153" s="41">
        <v>22715.685000000001</v>
      </c>
      <c r="Y153" s="41">
        <v>9424.0049999999992</v>
      </c>
      <c r="Z153" s="41"/>
      <c r="AA153" s="41">
        <v>381106.10700000002</v>
      </c>
      <c r="AB153" s="41">
        <v>1707950</v>
      </c>
      <c r="AC153" s="41">
        <v>1129780</v>
      </c>
      <c r="AD153" s="41">
        <v>68332</v>
      </c>
      <c r="AE153" s="41">
        <v>1637470</v>
      </c>
      <c r="AF153" s="16">
        <v>816824.73800000001</v>
      </c>
      <c r="AG153" s="16">
        <v>5935</v>
      </c>
      <c r="AH153" s="16">
        <v>1853330</v>
      </c>
      <c r="AI153" s="16">
        <v>6013.4229999999998</v>
      </c>
      <c r="AJ153" s="16">
        <v>9580.9500000000007</v>
      </c>
      <c r="AK153" s="16">
        <v>19415.239000000001</v>
      </c>
      <c r="AL153" s="16">
        <v>641.13099999999997</v>
      </c>
      <c r="AM153" s="16">
        <v>10431.013999999999</v>
      </c>
      <c r="AN153" s="35">
        <v>661629</v>
      </c>
      <c r="AO153" s="16">
        <v>3972.0639999999999</v>
      </c>
      <c r="AP153" s="16">
        <v>10125</v>
      </c>
      <c r="AQ153" s="16">
        <v>73927.682000000001</v>
      </c>
      <c r="AR153" s="16">
        <v>542397</v>
      </c>
      <c r="AS153" s="16">
        <v>669410</v>
      </c>
      <c r="AT153" s="16">
        <v>7498.5339999999997</v>
      </c>
      <c r="AU153" s="35">
        <v>1521.5129999999999</v>
      </c>
      <c r="AV153" s="16">
        <v>439.29399999999998</v>
      </c>
      <c r="AW153" s="16">
        <v>60682.373</v>
      </c>
      <c r="AX153" s="16">
        <v>1204</v>
      </c>
      <c r="AY153" s="16">
        <v>455026.97899999999</v>
      </c>
      <c r="AZ153" s="16"/>
      <c r="BA153" s="16"/>
      <c r="BB153" s="16"/>
    </row>
    <row r="154" spans="1:56" x14ac:dyDescent="0.5">
      <c r="L154" s="42"/>
    </row>
    <row r="155" spans="1:56" ht="14.4" x14ac:dyDescent="0.55000000000000004">
      <c r="B155"/>
      <c r="C155"/>
      <c r="D155"/>
      <c r="E155"/>
      <c r="F155"/>
      <c r="G155"/>
      <c r="H155"/>
      <c r="I155"/>
      <c r="J155"/>
      <c r="K155"/>
      <c r="AN155" s="39"/>
      <c r="AO155" s="39"/>
      <c r="AP155" s="39"/>
    </row>
    <row r="156" spans="1:56" ht="14.4" x14ac:dyDescent="0.55000000000000004">
      <c r="B156" s="5"/>
      <c r="C156"/>
      <c r="D156"/>
      <c r="E156"/>
      <c r="F156"/>
      <c r="G156"/>
      <c r="H156"/>
      <c r="I156"/>
      <c r="J156"/>
      <c r="K156"/>
      <c r="L156" s="5"/>
      <c r="M156"/>
      <c r="N156"/>
      <c r="O156"/>
      <c r="P156"/>
      <c r="Q156"/>
      <c r="R156"/>
      <c r="S156"/>
    </row>
    <row r="157" spans="1:56" x14ac:dyDescent="0.5">
      <c r="AQ157" s="16"/>
    </row>
    <row r="158" spans="1:56" x14ac:dyDescent="0.5">
      <c r="B158" s="43"/>
    </row>
    <row r="159" spans="1:56" x14ac:dyDescent="0.5">
      <c r="B159" s="44"/>
      <c r="C159" s="44"/>
      <c r="D159" s="44"/>
      <c r="E159" s="44"/>
      <c r="F159" s="44"/>
      <c r="G159" s="44"/>
    </row>
    <row r="161" spans="1:59" s="7" customFormat="1" x14ac:dyDescent="0.5">
      <c r="A161" s="5"/>
      <c r="B161" s="5"/>
      <c r="C161" s="5"/>
      <c r="BE161" s="5"/>
      <c r="BF161" s="5"/>
      <c r="BG161" s="5"/>
    </row>
    <row r="162" spans="1:59" x14ac:dyDescent="0.5">
      <c r="C162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5A1D-12D5-48D5-B175-7CE92980CF20}">
  <sheetPr published="0"/>
  <dimension ref="A1:BB188"/>
  <sheetViews>
    <sheetView workbookViewId="0">
      <pane xSplit="1" ySplit="1" topLeftCell="AJ131" activePane="bottomRight" state="frozenSplit"/>
      <selection pane="topRight" activeCell="B1" sqref="B1"/>
      <selection pane="bottomLeft" activeCell="A3" sqref="A3"/>
      <selection pane="bottomRight" activeCell="G39" sqref="G39"/>
    </sheetView>
  </sheetViews>
  <sheetFormatPr defaultColWidth="9.15625" defaultRowHeight="14.1" x14ac:dyDescent="0.5"/>
  <cols>
    <col min="1" max="1" width="9.15625" style="5"/>
    <col min="2" max="2" width="13.83984375" style="5" bestFit="1" customWidth="1"/>
    <col min="3" max="3" width="11.68359375" style="5" bestFit="1" customWidth="1"/>
    <col min="4" max="4" width="11.41796875" style="5" bestFit="1" customWidth="1"/>
    <col min="5" max="5" width="11" style="5" bestFit="1" customWidth="1"/>
    <col min="6" max="6" width="11.68359375" style="5" bestFit="1" customWidth="1"/>
    <col min="7" max="7" width="11.68359375" style="5" customWidth="1"/>
    <col min="8" max="9" width="11.68359375" style="5" bestFit="1" customWidth="1"/>
    <col min="10" max="10" width="11.41796875" style="5" bestFit="1" customWidth="1"/>
    <col min="11" max="11" width="13" style="5" bestFit="1" customWidth="1"/>
    <col min="12" max="12" width="10.15625" style="5" bestFit="1" customWidth="1"/>
    <col min="13" max="13" width="11.41796875" style="5" bestFit="1" customWidth="1"/>
    <col min="14" max="14" width="12.41796875" style="5" bestFit="1" customWidth="1"/>
    <col min="15" max="15" width="11.68359375" style="5" bestFit="1" customWidth="1"/>
    <col min="16" max="16" width="12.15625" style="5" bestFit="1" customWidth="1"/>
    <col min="17" max="17" width="15" style="5" bestFit="1" customWidth="1"/>
    <col min="18" max="18" width="11.68359375" style="5" bestFit="1" customWidth="1"/>
    <col min="19" max="19" width="10.15625" style="5" bestFit="1" customWidth="1"/>
    <col min="20" max="20" width="10.41796875" style="5" bestFit="1" customWidth="1"/>
    <col min="21" max="21" width="10.15625" style="5" bestFit="1" customWidth="1"/>
    <col min="22" max="22" width="10.41796875" style="5" bestFit="1" customWidth="1"/>
    <col min="23" max="23" width="8.26171875" style="5" customWidth="1"/>
    <col min="24" max="24" width="10.41796875" style="5" bestFit="1" customWidth="1"/>
    <col min="25" max="25" width="9.83984375" style="5" customWidth="1"/>
    <col min="26" max="26" width="10.15625" style="5" bestFit="1" customWidth="1"/>
    <col min="27" max="27" width="11.68359375" style="5" bestFit="1" customWidth="1"/>
    <col min="28" max="28" width="11.41796875" style="5" bestFit="1" customWidth="1"/>
    <col min="29" max="29" width="12.41796875" style="5" bestFit="1" customWidth="1"/>
    <col min="30" max="30" width="11.68359375" style="5" bestFit="1" customWidth="1"/>
    <col min="31" max="31" width="13" style="5" bestFit="1" customWidth="1"/>
    <col min="32" max="32" width="9.41796875" style="5" bestFit="1" customWidth="1"/>
    <col min="33" max="33" width="11.68359375" style="5" bestFit="1" customWidth="1"/>
    <col min="34" max="34" width="9.68359375" style="5" bestFit="1" customWidth="1"/>
    <col min="35" max="35" width="11.41796875" style="5" bestFit="1" customWidth="1"/>
    <col min="36" max="36" width="10.15625" style="5" bestFit="1" customWidth="1"/>
    <col min="37" max="37" width="11.68359375" style="5" bestFit="1" customWidth="1"/>
    <col min="38" max="38" width="7.15625" style="5" bestFit="1" customWidth="1"/>
    <col min="39" max="39" width="8.41796875" style="5" bestFit="1" customWidth="1"/>
    <col min="40" max="40" width="11.68359375" style="5" bestFit="1" customWidth="1"/>
    <col min="41" max="41" width="7" style="5" bestFit="1" customWidth="1"/>
    <col min="42" max="42" width="8" style="5" customWidth="1"/>
    <col min="43" max="43" width="11.15625" style="5" bestFit="1" customWidth="1"/>
    <col min="44" max="44" width="10.83984375" style="5" customWidth="1"/>
    <col min="45" max="45" width="10.68359375" style="5" bestFit="1" customWidth="1"/>
    <col min="46" max="46" width="7.83984375" style="5" customWidth="1"/>
    <col min="47" max="47" width="11.41796875" style="5" customWidth="1"/>
    <col min="48" max="48" width="8.83984375" style="5" customWidth="1"/>
    <col min="49" max="49" width="8.41796875" style="5" bestFit="1" customWidth="1"/>
    <col min="50" max="50" width="9.83984375" style="5" bestFit="1" customWidth="1"/>
    <col min="51" max="51" width="9.26171875" style="5" bestFit="1" customWidth="1"/>
    <col min="52" max="52" width="8.68359375" style="5" customWidth="1"/>
    <col min="53" max="53" width="8.15625" style="5" bestFit="1" customWidth="1"/>
    <col min="54" max="54" width="11.26171875" style="5" customWidth="1"/>
    <col min="55" max="16384" width="9.15625" style="5"/>
  </cols>
  <sheetData>
    <row r="1" spans="1:54" x14ac:dyDescent="0.5">
      <c r="A1" s="6" t="s">
        <v>52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53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</row>
    <row r="2" spans="1:54" ht="14.4" x14ac:dyDescent="0.55000000000000004">
      <c r="A2" s="5">
        <v>1865</v>
      </c>
      <c r="B2" s="4">
        <v>933.26302799999996</v>
      </c>
      <c r="C2" s="28">
        <v>3435.9939988656388</v>
      </c>
      <c r="E2" s="48">
        <v>154.5455</v>
      </c>
      <c r="Q2" s="27">
        <v>30109.200000000001</v>
      </c>
      <c r="Y2" s="45">
        <v>3270.7737773698705</v>
      </c>
      <c r="AL2" s="44"/>
      <c r="AM2" s="46"/>
      <c r="AO2" s="47"/>
    </row>
    <row r="3" spans="1:54" ht="14.4" x14ac:dyDescent="0.55000000000000004">
      <c r="A3" s="5">
        <v>1866</v>
      </c>
      <c r="B3" s="4">
        <v>823.5463279999999</v>
      </c>
      <c r="C3" s="28">
        <v>1540.5247142586861</v>
      </c>
      <c r="E3" s="48">
        <v>116.43499999999999</v>
      </c>
      <c r="Q3" s="27">
        <v>32556.705639614855</v>
      </c>
      <c r="Y3" s="45">
        <v>3612.8542649055671</v>
      </c>
      <c r="AL3" s="44"/>
      <c r="AM3" s="46"/>
      <c r="AO3" s="47"/>
    </row>
    <row r="4" spans="1:54" ht="14.4" x14ac:dyDescent="0.55000000000000004">
      <c r="A4" s="5">
        <v>1867</v>
      </c>
      <c r="B4" s="4">
        <v>1464.4984797999998</v>
      </c>
      <c r="C4" s="28">
        <v>1411.8595471506899</v>
      </c>
      <c r="E4" s="48">
        <v>106.98350000000001</v>
      </c>
      <c r="Q4" s="27">
        <v>32648.555030384869</v>
      </c>
      <c r="Y4" s="45">
        <v>4636.7078234975634</v>
      </c>
      <c r="AL4" s="44"/>
      <c r="AM4" s="46"/>
      <c r="AO4" s="47"/>
    </row>
    <row r="5" spans="1:54" ht="14.4" x14ac:dyDescent="0.55000000000000004">
      <c r="A5" s="5">
        <v>1868</v>
      </c>
      <c r="B5" s="4">
        <v>2818.0491299999999</v>
      </c>
      <c r="C5" s="28">
        <v>858.5374985767977</v>
      </c>
      <c r="E5" s="48">
        <v>112.75539215686275</v>
      </c>
      <c r="Q5" s="27">
        <v>37139.870307167235</v>
      </c>
      <c r="Y5" s="45">
        <v>4997.3723608445298</v>
      </c>
      <c r="AL5" s="44"/>
      <c r="AM5" s="46"/>
      <c r="AO5" s="47"/>
    </row>
    <row r="6" spans="1:54" ht="14.4" x14ac:dyDescent="0.55000000000000004">
      <c r="A6" s="5">
        <v>1869</v>
      </c>
      <c r="B6" s="4">
        <v>2746.0913144000001</v>
      </c>
      <c r="C6" s="28">
        <v>1081.3502766146541</v>
      </c>
      <c r="E6" s="48">
        <v>98.182500000000005</v>
      </c>
      <c r="Q6" s="27">
        <v>34147.859922178985</v>
      </c>
      <c r="Y6" s="45">
        <v>5268.3607833098695</v>
      </c>
      <c r="AL6" s="44"/>
      <c r="AM6" s="46"/>
      <c r="AO6" s="47"/>
    </row>
    <row r="7" spans="1:54" ht="14.4" x14ac:dyDescent="0.55000000000000004">
      <c r="A7" s="5">
        <v>1870</v>
      </c>
      <c r="B7" s="4">
        <v>954.84481949999997</v>
      </c>
      <c r="C7" s="28">
        <v>585.20680946256186</v>
      </c>
      <c r="E7" s="48">
        <v>88.947800000000001</v>
      </c>
      <c r="Q7" s="27">
        <v>26912.256983240222</v>
      </c>
      <c r="Y7" s="45">
        <v>5368.3237143914166</v>
      </c>
      <c r="AL7" s="44"/>
      <c r="AM7" s="46"/>
      <c r="AO7" s="47"/>
    </row>
    <row r="8" spans="1:54" ht="14.4" x14ac:dyDescent="0.55000000000000004">
      <c r="A8" s="5">
        <v>1871</v>
      </c>
      <c r="B8" s="4">
        <v>1428.4618181818182</v>
      </c>
      <c r="C8" s="28">
        <v>534.63004042931846</v>
      </c>
      <c r="E8" s="48">
        <v>120.92795918367347</v>
      </c>
      <c r="Q8" s="27">
        <v>38603.160480349346</v>
      </c>
      <c r="Y8" s="45">
        <v>6301.0612817796609</v>
      </c>
      <c r="AL8" s="44"/>
      <c r="AM8" s="46"/>
      <c r="AO8" s="47"/>
    </row>
    <row r="9" spans="1:54" ht="14.4" x14ac:dyDescent="0.55000000000000004">
      <c r="A9" s="5">
        <v>1872</v>
      </c>
      <c r="B9" s="4">
        <v>4144.6765775401072</v>
      </c>
      <c r="C9" s="28">
        <v>460.46880490890402</v>
      </c>
      <c r="E9" s="48">
        <v>116.2396</v>
      </c>
      <c r="Q9" s="27">
        <v>42018.769733260757</v>
      </c>
      <c r="Y9" s="45">
        <v>8518.5412438625226</v>
      </c>
      <c r="AL9" s="44"/>
      <c r="AM9" s="46"/>
      <c r="AO9" s="47"/>
    </row>
    <row r="10" spans="1:54" ht="14.4" x14ac:dyDescent="0.55000000000000004">
      <c r="A10" s="5">
        <v>1873</v>
      </c>
      <c r="B10" s="4">
        <v>6153.5863101604282</v>
      </c>
      <c r="C10" s="28">
        <v>1659.965233883898</v>
      </c>
      <c r="E10" s="48">
        <v>85.142156862745111</v>
      </c>
      <c r="Q10" s="27">
        <v>45853.166943982258</v>
      </c>
      <c r="Y10" s="45">
        <v>10268.960400324588</v>
      </c>
      <c r="AL10" s="44"/>
      <c r="AM10" s="46"/>
      <c r="AO10" s="47"/>
    </row>
    <row r="11" spans="1:54" ht="14.4" x14ac:dyDescent="0.55000000000000004">
      <c r="A11" s="5">
        <v>1874</v>
      </c>
      <c r="B11" s="4">
        <v>6362.7214973262035</v>
      </c>
      <c r="C11" s="28">
        <v>951.65449014574608</v>
      </c>
      <c r="E11" s="48">
        <v>104.79333333333335</v>
      </c>
      <c r="Q11" s="27">
        <v>37200.352303523032</v>
      </c>
      <c r="Y11" s="45">
        <v>9979.1239928007744</v>
      </c>
      <c r="AL11" s="44"/>
      <c r="AM11" s="46"/>
      <c r="AO11" s="47"/>
    </row>
    <row r="12" spans="1:54" ht="14.4" x14ac:dyDescent="0.55000000000000004">
      <c r="A12" s="5">
        <v>1875</v>
      </c>
      <c r="B12" s="4">
        <v>2997.5282485875705</v>
      </c>
      <c r="C12" s="28">
        <v>465.41131720260694</v>
      </c>
      <c r="E12" s="48">
        <v>137.36745098039216</v>
      </c>
      <c r="Q12" s="27">
        <v>26836.305198434879</v>
      </c>
      <c r="Y12" s="45">
        <v>10583.188356164383</v>
      </c>
      <c r="AL12" s="49"/>
      <c r="AM12" s="44"/>
      <c r="AO12" s="50"/>
    </row>
    <row r="13" spans="1:54" ht="14.4" x14ac:dyDescent="0.55000000000000004">
      <c r="A13" s="5">
        <v>1876</v>
      </c>
      <c r="B13" s="4">
        <v>5614.9346666666661</v>
      </c>
      <c r="C13" s="28">
        <v>710.35056533226998</v>
      </c>
      <c r="E13" s="48">
        <v>191.38705882352943</v>
      </c>
      <c r="Q13" s="27">
        <v>37925.157266811279</v>
      </c>
      <c r="Y13" s="45">
        <v>11051.761737331955</v>
      </c>
      <c r="AL13" s="49"/>
      <c r="AM13" s="44"/>
      <c r="AO13" s="50"/>
    </row>
    <row r="14" spans="1:54" ht="14.4" x14ac:dyDescent="0.55000000000000004">
      <c r="A14" s="5">
        <v>1877</v>
      </c>
      <c r="B14" s="4">
        <v>5768.1104150352394</v>
      </c>
      <c r="C14" s="28">
        <v>880.38306011290604</v>
      </c>
      <c r="E14" s="48">
        <v>104.34692307692308</v>
      </c>
      <c r="Q14" s="27">
        <v>36238.406091370562</v>
      </c>
      <c r="Y14" s="45">
        <v>1762.4406582556223</v>
      </c>
      <c r="AL14" s="49"/>
      <c r="AM14" s="44"/>
      <c r="AO14" s="50"/>
    </row>
    <row r="15" spans="1:54" ht="14.4" x14ac:dyDescent="0.55000000000000004">
      <c r="A15" s="5">
        <v>1878</v>
      </c>
      <c r="B15" s="4">
        <v>11333.302392344498</v>
      </c>
      <c r="C15" s="28">
        <v>328.75379306093913</v>
      </c>
      <c r="E15" s="48">
        <v>153.43884615384613</v>
      </c>
      <c r="Q15" s="27">
        <v>29284.523227383863</v>
      </c>
      <c r="Y15" s="45">
        <v>4619.0360081883309</v>
      </c>
      <c r="AL15" s="49"/>
      <c r="AM15" s="44"/>
      <c r="AO15" s="50"/>
    </row>
    <row r="16" spans="1:54" ht="14.4" x14ac:dyDescent="0.55000000000000004">
      <c r="A16" s="5">
        <v>1879</v>
      </c>
      <c r="B16" s="4">
        <v>23100.888038277513</v>
      </c>
      <c r="C16" s="28">
        <v>339.83872447928297</v>
      </c>
      <c r="E16" s="48">
        <v>167.63673076923075</v>
      </c>
      <c r="Q16" s="27">
        <v>26044.902912621361</v>
      </c>
      <c r="Y16" s="45">
        <v>5757.6941677969389</v>
      </c>
      <c r="AL16" s="49"/>
      <c r="AM16" s="44"/>
      <c r="AO16" s="50"/>
    </row>
    <row r="17" spans="1:41" ht="14.4" x14ac:dyDescent="0.55000000000000004">
      <c r="A17" s="5">
        <v>1880</v>
      </c>
      <c r="B17" s="4">
        <v>60076.454354066984</v>
      </c>
      <c r="C17" s="28">
        <v>396.95143895453691</v>
      </c>
      <c r="E17" s="48">
        <v>245.75529411764708</v>
      </c>
      <c r="Q17" s="27">
        <v>31327.248062015504</v>
      </c>
      <c r="Y17" s="45">
        <v>9454.9338360037709</v>
      </c>
      <c r="AL17" s="49"/>
      <c r="AM17" s="44"/>
      <c r="AO17" s="50"/>
    </row>
    <row r="18" spans="1:41" ht="14.4" x14ac:dyDescent="0.55000000000000004">
      <c r="A18" s="5">
        <v>1881</v>
      </c>
      <c r="B18" s="4">
        <v>69836.935961500014</v>
      </c>
      <c r="C18" s="28">
        <v>524.79050397644301</v>
      </c>
      <c r="E18" s="48">
        <v>215.6903846153846</v>
      </c>
      <c r="Q18" s="27">
        <v>27300.033816425122</v>
      </c>
      <c r="Y18" s="45">
        <v>5764.4267522626815</v>
      </c>
      <c r="AL18" s="49"/>
      <c r="AM18" s="44"/>
      <c r="AO18" s="50"/>
    </row>
    <row r="19" spans="1:41" ht="14.4" x14ac:dyDescent="0.55000000000000004">
      <c r="A19" s="5">
        <v>1882</v>
      </c>
      <c r="B19" s="4">
        <v>60964.924878993224</v>
      </c>
      <c r="C19" s="28">
        <v>678.07989739252707</v>
      </c>
      <c r="E19" s="48">
        <v>252.48113207547172</v>
      </c>
      <c r="Q19" s="27">
        <v>26589.980516317584</v>
      </c>
      <c r="Y19" s="45">
        <v>7019.2669359725314</v>
      </c>
      <c r="AL19" s="49"/>
      <c r="AM19" s="44"/>
      <c r="AO19" s="50"/>
    </row>
    <row r="20" spans="1:41" ht="14.4" x14ac:dyDescent="0.55000000000000004">
      <c r="A20" s="5">
        <v>1883</v>
      </c>
      <c r="B20" s="4">
        <v>72791.85581754928</v>
      </c>
      <c r="C20" s="28">
        <v>579.00843153940718</v>
      </c>
      <c r="E20" s="48">
        <v>557.5050943396227</v>
      </c>
      <c r="Q20" s="27">
        <v>26440.121241513094</v>
      </c>
      <c r="Y20" s="45">
        <v>8611.5192902003782</v>
      </c>
      <c r="AL20" s="49"/>
      <c r="AM20" s="44"/>
      <c r="AO20" s="50"/>
    </row>
    <row r="21" spans="1:41" ht="14.4" x14ac:dyDescent="0.55000000000000004">
      <c r="A21" s="5">
        <v>1884</v>
      </c>
      <c r="B21" s="4">
        <v>66641.396942132764</v>
      </c>
      <c r="C21" s="28">
        <v>1158.3131573403966</v>
      </c>
      <c r="E21" s="48">
        <v>384.25057692307695</v>
      </c>
      <c r="Q21" s="27">
        <v>25927.752427184467</v>
      </c>
      <c r="Y21" s="45">
        <v>9217.3162481389591</v>
      </c>
      <c r="AL21" s="49"/>
      <c r="AM21" s="44"/>
      <c r="AO21" s="50"/>
    </row>
    <row r="22" spans="1:41" ht="14.4" x14ac:dyDescent="0.55000000000000004">
      <c r="A22" s="5">
        <v>1885</v>
      </c>
      <c r="B22" s="4">
        <v>75009.602393360357</v>
      </c>
      <c r="C22" s="28">
        <v>2891.5252122159</v>
      </c>
      <c r="E22" s="48">
        <v>751.2835849056604</v>
      </c>
      <c r="Q22" s="27">
        <v>24897.484215638658</v>
      </c>
      <c r="Y22" s="45">
        <v>5129.9250151423385</v>
      </c>
      <c r="AL22" s="49"/>
      <c r="AM22" s="44"/>
      <c r="AO22" s="50"/>
    </row>
    <row r="23" spans="1:41" ht="14.4" x14ac:dyDescent="0.55000000000000004">
      <c r="A23" s="5">
        <v>1886</v>
      </c>
      <c r="B23" s="4">
        <v>100552.70712759759</v>
      </c>
      <c r="C23" s="28">
        <v>2242.0567194636651</v>
      </c>
      <c r="E23" s="48">
        <v>1060.347924528302</v>
      </c>
      <c r="Q23" s="27">
        <v>24868.162372386974</v>
      </c>
      <c r="Y23" s="45">
        <v>4001.2053785442858</v>
      </c>
      <c r="AL23" s="49"/>
      <c r="AM23" s="44"/>
      <c r="AO23" s="50"/>
    </row>
    <row r="24" spans="1:41" ht="14.4" x14ac:dyDescent="0.55000000000000004">
      <c r="A24" s="5">
        <v>1887</v>
      </c>
      <c r="B24" s="4">
        <v>85555.255495564983</v>
      </c>
      <c r="C24" s="28">
        <v>1087.0639842180271</v>
      </c>
      <c r="E24" s="48">
        <v>685.05961538461531</v>
      </c>
      <c r="Q24" s="27">
        <v>26522.396894711306</v>
      </c>
      <c r="Y24" s="45">
        <v>3266.0312690173619</v>
      </c>
      <c r="AL24" s="49">
        <v>1287.7171230235249</v>
      </c>
      <c r="AM24" s="44"/>
      <c r="AO24" s="50"/>
    </row>
    <row r="25" spans="1:41" ht="14.4" x14ac:dyDescent="0.55000000000000004">
      <c r="A25" s="5">
        <v>1888</v>
      </c>
      <c r="B25" s="4">
        <v>84406.290092521202</v>
      </c>
      <c r="C25" s="28">
        <v>350.01207016982517</v>
      </c>
      <c r="E25" s="48">
        <v>752.34905660377353</v>
      </c>
      <c r="Q25" s="27">
        <v>26230.063321967849</v>
      </c>
      <c r="Y25" s="45">
        <v>3029.1725549658831</v>
      </c>
      <c r="AL25" s="49">
        <v>1753.6682729375484</v>
      </c>
      <c r="AM25" s="44"/>
      <c r="AO25" s="50"/>
    </row>
    <row r="26" spans="1:41" ht="14.4" x14ac:dyDescent="0.55000000000000004">
      <c r="A26" s="5">
        <v>1889</v>
      </c>
      <c r="B26" s="4">
        <v>74296.673378509207</v>
      </c>
      <c r="C26" s="28">
        <v>196.80549599997244</v>
      </c>
      <c r="E26" s="48">
        <v>799.61611111111097</v>
      </c>
      <c r="Q26" s="27">
        <v>28751.085686465434</v>
      </c>
      <c r="Y26" s="45">
        <v>3870.0109468386286</v>
      </c>
      <c r="AL26" s="49">
        <v>1014.9343659244918</v>
      </c>
      <c r="AM26" s="44"/>
      <c r="AO26" s="50"/>
    </row>
    <row r="27" spans="1:41" ht="14.4" x14ac:dyDescent="0.55000000000000004">
      <c r="A27" s="5">
        <v>1890</v>
      </c>
      <c r="B27" s="4">
        <v>67681.5031921068</v>
      </c>
      <c r="C27" s="28">
        <v>251.76243705391482</v>
      </c>
      <c r="E27" s="48">
        <v>612.66314814814803</v>
      </c>
      <c r="Q27" s="27">
        <v>28618.701993193972</v>
      </c>
      <c r="Y27" s="45">
        <v>4240.8701262597015</v>
      </c>
      <c r="AL27" s="49">
        <v>1148.9508609015286</v>
      </c>
      <c r="AM27" s="44"/>
      <c r="AO27" s="50"/>
    </row>
    <row r="28" spans="1:41" ht="14.4" x14ac:dyDescent="0.55000000000000004">
      <c r="A28" s="5">
        <v>1891</v>
      </c>
      <c r="B28" s="4">
        <v>38893.661767549798</v>
      </c>
      <c r="C28" s="28">
        <v>202.10527768868855</v>
      </c>
      <c r="E28" s="48">
        <v>551.57981818181815</v>
      </c>
      <c r="Q28" s="27">
        <v>29094.316966456005</v>
      </c>
      <c r="Y28" s="45">
        <v>4084.3044142051108</v>
      </c>
      <c r="AL28" s="49">
        <v>1241.8915103461611</v>
      </c>
      <c r="AM28" s="44"/>
      <c r="AO28" s="50"/>
    </row>
    <row r="29" spans="1:41" ht="14.4" x14ac:dyDescent="0.55000000000000004">
      <c r="A29" s="5">
        <v>1892</v>
      </c>
      <c r="B29" s="4">
        <v>59252.993408297785</v>
      </c>
      <c r="C29" s="28">
        <v>173.8896591530592</v>
      </c>
      <c r="E29" s="48">
        <v>363.51283333333339</v>
      </c>
      <c r="Q29" s="27">
        <v>29335.082846003901</v>
      </c>
      <c r="Y29" s="45">
        <v>3181.0468444891799</v>
      </c>
      <c r="AC29" s="51">
        <v>240</v>
      </c>
      <c r="AL29" s="49">
        <v>1183.8553702985653</v>
      </c>
      <c r="AM29" s="44"/>
      <c r="AO29" s="50"/>
    </row>
    <row r="30" spans="1:41" ht="14.4" x14ac:dyDescent="0.55000000000000004">
      <c r="A30" s="5">
        <v>1893</v>
      </c>
      <c r="B30" s="4">
        <v>35492.017064184605</v>
      </c>
      <c r="C30" s="28">
        <v>279.25028792053246</v>
      </c>
      <c r="E30" s="48">
        <v>114.20967741935483</v>
      </c>
      <c r="Q30" s="27">
        <v>25788.920233463035</v>
      </c>
      <c r="Y30" s="45">
        <v>3745.6073618352448</v>
      </c>
      <c r="AC30" s="44"/>
      <c r="AL30" s="49">
        <v>1300.0959860383946</v>
      </c>
      <c r="AM30" s="44"/>
      <c r="AO30" s="50"/>
    </row>
    <row r="31" spans="1:41" ht="14.4" x14ac:dyDescent="0.55000000000000004">
      <c r="A31" s="5">
        <v>1894</v>
      </c>
      <c r="B31" s="4">
        <v>28090.721241513093</v>
      </c>
      <c r="C31" s="28">
        <v>467.3826524792932</v>
      </c>
      <c r="E31" s="48">
        <v>128.69258064516129</v>
      </c>
      <c r="Q31" s="27">
        <v>24478.575609756099</v>
      </c>
      <c r="Y31" s="45">
        <v>4356.252777479317</v>
      </c>
      <c r="AC31" s="44"/>
      <c r="AL31" s="49">
        <v>908.43181377303586</v>
      </c>
      <c r="AM31" s="44"/>
      <c r="AO31" s="52">
        <v>305.37536372453928</v>
      </c>
    </row>
    <row r="32" spans="1:41" ht="14.4" x14ac:dyDescent="0.55000000000000004">
      <c r="A32" s="5">
        <v>1895</v>
      </c>
      <c r="B32" s="4">
        <v>41185.093312597201</v>
      </c>
      <c r="C32" s="28">
        <v>563.39242567670442</v>
      </c>
      <c r="E32" s="48">
        <v>142.78799999999998</v>
      </c>
      <c r="Q32" s="27">
        <v>26627.996089931574</v>
      </c>
      <c r="Y32" s="45">
        <v>4128.6812990644157</v>
      </c>
      <c r="AC32" s="51">
        <v>201.40094758064518</v>
      </c>
      <c r="AL32" s="49"/>
      <c r="AM32" s="44"/>
      <c r="AO32" s="52"/>
    </row>
    <row r="33" spans="1:54" ht="14.4" x14ac:dyDescent="0.55000000000000004">
      <c r="A33" s="5">
        <v>1896</v>
      </c>
      <c r="B33" s="4">
        <v>57073.562548562557</v>
      </c>
      <c r="C33" s="28">
        <v>711.38454735210189</v>
      </c>
      <c r="E33" s="48">
        <v>122.02190476190478</v>
      </c>
      <c r="Q33" s="27">
        <v>28963.935703848027</v>
      </c>
      <c r="Y33" s="45">
        <v>4464.7611406682281</v>
      </c>
      <c r="AC33" s="51">
        <v>200.37701612903226</v>
      </c>
      <c r="AL33" s="49">
        <v>825.35062160062159</v>
      </c>
      <c r="AM33" s="44"/>
      <c r="AO33" s="52"/>
    </row>
    <row r="34" spans="1:54" ht="14.4" x14ac:dyDescent="0.55000000000000004">
      <c r="A34" s="5">
        <v>1897</v>
      </c>
      <c r="B34" s="4">
        <v>54334.441558441562</v>
      </c>
      <c r="C34" s="28">
        <v>1088.7965713154542</v>
      </c>
      <c r="E34" s="48">
        <v>109.32567164179103</v>
      </c>
      <c r="Q34" s="27">
        <v>31293.453307392996</v>
      </c>
      <c r="Y34" s="45">
        <v>4615.9262450677188</v>
      </c>
      <c r="AC34" s="51">
        <v>245.42222222222222</v>
      </c>
      <c r="AL34" s="49">
        <v>675.39057956968406</v>
      </c>
      <c r="AM34" s="44"/>
      <c r="AO34" s="52"/>
    </row>
    <row r="35" spans="1:54" ht="14.4" x14ac:dyDescent="0.55000000000000004">
      <c r="A35" s="5">
        <v>1898</v>
      </c>
      <c r="B35" s="4">
        <v>59604.549336410855</v>
      </c>
      <c r="C35" s="28">
        <v>468.61669247843849</v>
      </c>
      <c r="E35" s="48">
        <v>57.515802469135807</v>
      </c>
      <c r="Q35" s="27">
        <v>31874.411051866213</v>
      </c>
      <c r="Y35" s="45">
        <v>5031.9472574289057</v>
      </c>
      <c r="AC35" s="51">
        <v>236.63306451612902</v>
      </c>
      <c r="AL35" s="49">
        <v>580.9751875360646</v>
      </c>
      <c r="AM35" s="44"/>
      <c r="AO35" s="52"/>
    </row>
    <row r="36" spans="1:54" ht="14.4" x14ac:dyDescent="0.55000000000000004">
      <c r="A36" s="5">
        <v>1899</v>
      </c>
      <c r="B36" s="4">
        <v>51670.322063369393</v>
      </c>
      <c r="C36" s="28">
        <v>839.78998898715906</v>
      </c>
      <c r="E36" s="48">
        <v>123.25384615384615</v>
      </c>
      <c r="Q36" s="27">
        <v>27385.24319066148</v>
      </c>
      <c r="Y36" s="45">
        <v>5608.8044761803258</v>
      </c>
      <c r="AC36" s="51">
        <v>251.73279352226723</v>
      </c>
      <c r="AL36" s="49">
        <v>556.73454404945903</v>
      </c>
      <c r="AM36" s="44"/>
      <c r="AO36" s="52"/>
    </row>
    <row r="37" spans="1:54" ht="14.4" x14ac:dyDescent="0.55000000000000004">
      <c r="A37" s="5">
        <v>1900</v>
      </c>
      <c r="B37" s="4">
        <v>30092.218992248061</v>
      </c>
      <c r="C37" s="28">
        <v>855.45752699375498</v>
      </c>
      <c r="E37" s="48">
        <v>123.6923880597015</v>
      </c>
      <c r="Q37" s="27">
        <v>25257.339494163425</v>
      </c>
      <c r="Y37" s="45">
        <v>5255.5546035805619</v>
      </c>
      <c r="AC37" s="51">
        <v>269.35294117647061</v>
      </c>
      <c r="AL37" s="49">
        <v>588.95348837209292</v>
      </c>
      <c r="AM37" s="44"/>
      <c r="AO37" s="52"/>
      <c r="BB37" s="53">
        <v>110114.12964699167</v>
      </c>
    </row>
    <row r="38" spans="1:54" ht="14.4" x14ac:dyDescent="0.55000000000000004">
      <c r="A38" s="5">
        <v>1901</v>
      </c>
      <c r="B38" s="4">
        <v>16454.774801009513</v>
      </c>
      <c r="C38" s="28">
        <v>1110.3450959464567</v>
      </c>
      <c r="E38" s="48">
        <v>142.26194444444445</v>
      </c>
      <c r="Q38" s="27">
        <v>24031.846978557507</v>
      </c>
      <c r="AB38" s="16">
        <f>323.89/'[1]T68 Nominal exchange rate'!Y69</f>
        <v>791.65811359026395</v>
      </c>
      <c r="AC38" s="51">
        <v>311.88235294117646</v>
      </c>
      <c r="AL38" s="49">
        <v>480.68336245389247</v>
      </c>
      <c r="AM38" s="44"/>
      <c r="AO38" s="52">
        <v>113.76431760823142</v>
      </c>
      <c r="BB38" s="53">
        <v>98751.663289558506</v>
      </c>
    </row>
    <row r="39" spans="1:54" ht="14.4" x14ac:dyDescent="0.55000000000000004">
      <c r="A39" s="5">
        <v>1902</v>
      </c>
      <c r="B39" s="4">
        <v>20120.82378084321</v>
      </c>
      <c r="C39" s="28">
        <v>872.34246685288906</v>
      </c>
      <c r="E39" s="48">
        <v>175.30699999999999</v>
      </c>
      <c r="Q39" s="27">
        <v>24070.706283487576</v>
      </c>
      <c r="AB39" s="16">
        <f>255.538/'[1]T68 Nominal exchange rate'!Y70</f>
        <v>624.59085192697796</v>
      </c>
      <c r="AC39" s="51">
        <v>295.01724137931035</v>
      </c>
      <c r="AL39" s="49">
        <v>197.17563629298618</v>
      </c>
      <c r="AM39" s="44"/>
      <c r="AO39" s="52">
        <v>84.320963668156196</v>
      </c>
      <c r="BB39" s="53">
        <v>107485.85270019383</v>
      </c>
    </row>
    <row r="40" spans="1:54" ht="14.4" x14ac:dyDescent="0.55000000000000004">
      <c r="A40" s="5">
        <v>1903</v>
      </c>
      <c r="B40" s="4">
        <v>34155.023242300987</v>
      </c>
      <c r="C40" s="28">
        <v>976.03290761268966</v>
      </c>
      <c r="E40" s="48">
        <v>155.239</v>
      </c>
      <c r="Q40" s="27">
        <v>22848.239299610894</v>
      </c>
      <c r="AB40" s="16">
        <f>215.766/'[1]T68 Nominal exchange rate'!Y71</f>
        <v>527.37937119675473</v>
      </c>
      <c r="AC40" s="51">
        <v>281.37849898580123</v>
      </c>
      <c r="AL40" s="49">
        <v>406.93395312802636</v>
      </c>
      <c r="AM40" s="44"/>
      <c r="AO40" s="52">
        <v>260.70114274646522</v>
      </c>
      <c r="BB40" s="53">
        <v>130646.88533403803</v>
      </c>
    </row>
    <row r="41" spans="1:54" ht="14.4" x14ac:dyDescent="0.55000000000000004">
      <c r="A41" s="5">
        <v>1904</v>
      </c>
      <c r="B41" s="4">
        <v>30372.222437512115</v>
      </c>
      <c r="C41" s="28">
        <v>603.30879703067774</v>
      </c>
      <c r="E41" s="48">
        <v>149.02464788732397</v>
      </c>
      <c r="Q41" s="27">
        <v>18608.597857838362</v>
      </c>
      <c r="AB41" s="16">
        <f>193.74/'[1]T68 Nominal exchange rate'!Y72</f>
        <v>472.58441295546606</v>
      </c>
      <c r="AC41" s="51">
        <v>277.39392712550608</v>
      </c>
      <c r="AL41" s="49">
        <v>411.74191048246468</v>
      </c>
      <c r="AM41" s="44"/>
      <c r="AO41" s="52">
        <v>373.37725247045148</v>
      </c>
      <c r="BB41" s="53">
        <v>115797.27740451322</v>
      </c>
    </row>
    <row r="42" spans="1:54" ht="14.4" x14ac:dyDescent="0.55000000000000004">
      <c r="A42" s="5">
        <v>1905</v>
      </c>
      <c r="B42" s="4">
        <v>20339.154367615727</v>
      </c>
      <c r="C42" s="28">
        <v>405.82967481945462</v>
      </c>
      <c r="E42" s="48">
        <v>164.00647058823529</v>
      </c>
      <c r="Q42" s="27">
        <v>19806.415369649807</v>
      </c>
      <c r="AB42" s="16">
        <f>199.968/'[1]T68 Nominal exchange rate'!Y73</f>
        <v>486.79078787878854</v>
      </c>
      <c r="AC42" s="51">
        <v>252.34404040404041</v>
      </c>
      <c r="AL42" s="49">
        <v>352.70191748983143</v>
      </c>
      <c r="AM42" s="44"/>
      <c r="AO42" s="52">
        <v>39.899283362386207</v>
      </c>
      <c r="BB42" s="53">
        <v>118046.61353121894</v>
      </c>
    </row>
    <row r="43" spans="1:54" ht="14.4" x14ac:dyDescent="0.55000000000000004">
      <c r="A43" s="5">
        <v>1906</v>
      </c>
      <c r="B43" s="4">
        <v>18968.495556414218</v>
      </c>
      <c r="C43" s="28">
        <v>508.62720034379754</v>
      </c>
      <c r="E43" s="48">
        <v>202.2074576271186</v>
      </c>
      <c r="Q43" s="27">
        <v>20450.645317806891</v>
      </c>
      <c r="AB43" s="16">
        <f>212.266/'[1]T68 Nominal exchange rate'!Y74</f>
        <v>516.72834343434408</v>
      </c>
      <c r="AC43" s="51">
        <v>316.61070707070706</v>
      </c>
      <c r="AL43" s="49">
        <v>477.58887171561048</v>
      </c>
      <c r="AM43" s="44"/>
      <c r="AO43" s="52">
        <v>109.54404945904172</v>
      </c>
      <c r="BB43" s="53">
        <v>99073.069832263354</v>
      </c>
    </row>
    <row r="44" spans="1:54" ht="14.4" x14ac:dyDescent="0.55000000000000004">
      <c r="A44" s="5">
        <v>1907</v>
      </c>
      <c r="B44" s="4">
        <v>19114.849420849423</v>
      </c>
      <c r="C44" s="28">
        <v>542.75448109965475</v>
      </c>
      <c r="E44" s="48">
        <v>186.27293103448278</v>
      </c>
      <c r="Q44" s="27">
        <v>19486.554907677357</v>
      </c>
      <c r="AB44" s="9">
        <f>240.8/'[1]T68 Nominal exchange rate'!Y75</f>
        <v>585.00806451613016</v>
      </c>
      <c r="AC44" s="51">
        <v>359.21633064516135</v>
      </c>
      <c r="AL44" s="49">
        <v>469.88416988416986</v>
      </c>
      <c r="AM44" s="44"/>
      <c r="AO44" s="52">
        <v>314.4787644787645</v>
      </c>
      <c r="BB44" s="53">
        <v>113471.39829162674</v>
      </c>
    </row>
    <row r="45" spans="1:54" ht="14.4" x14ac:dyDescent="0.55000000000000004">
      <c r="A45" s="5">
        <v>1908</v>
      </c>
      <c r="B45" s="4">
        <v>21738.412139957472</v>
      </c>
      <c r="C45" s="28">
        <v>414.33341482994416</v>
      </c>
      <c r="E45" s="48">
        <v>180.57086206896551</v>
      </c>
      <c r="Q45" s="27">
        <v>17044.778588807785</v>
      </c>
      <c r="AB45" s="54">
        <f>265.4/'[1]T68 Nominal exchange rate'!Y76</f>
        <v>651.43636363636267</v>
      </c>
      <c r="AC45" s="51">
        <v>373.23818181818183</v>
      </c>
      <c r="AH45" s="55">
        <v>151.24279027499998</v>
      </c>
      <c r="AL45" s="49">
        <v>404.98743475739411</v>
      </c>
      <c r="AM45" s="44"/>
      <c r="AO45" s="52">
        <v>279.33500869901411</v>
      </c>
      <c r="BB45" s="53">
        <v>115473.29429069209</v>
      </c>
    </row>
    <row r="46" spans="1:54" ht="14.4" x14ac:dyDescent="0.55000000000000004">
      <c r="A46" s="5">
        <v>1909</v>
      </c>
      <c r="B46" s="4">
        <v>23458.907632850241</v>
      </c>
      <c r="C46" s="28">
        <v>403.97090895969905</v>
      </c>
      <c r="E46" s="48">
        <v>195.77053571428573</v>
      </c>
      <c r="Q46" s="27">
        <v>18257.743664717349</v>
      </c>
      <c r="AB46" s="54">
        <f>231.4/'[1]T68 Nominal exchange rate'!Y77</f>
        <v>563.30707070707149</v>
      </c>
      <c r="AC46" s="51">
        <v>343.19373737373735</v>
      </c>
      <c r="AH46" s="55">
        <v>114.09874237500003</v>
      </c>
      <c r="AL46" s="49">
        <v>454.87922705314014</v>
      </c>
      <c r="AM46" s="44"/>
      <c r="AO46" s="52">
        <v>1472.704541062802</v>
      </c>
      <c r="BB46" s="53">
        <v>117713.98994155059</v>
      </c>
    </row>
    <row r="47" spans="1:54" ht="14.4" x14ac:dyDescent="0.55000000000000004">
      <c r="A47" s="5">
        <v>1910</v>
      </c>
      <c r="B47" s="4">
        <v>56331.055834621322</v>
      </c>
      <c r="C47" s="28">
        <v>492.72936242856537</v>
      </c>
      <c r="E47" s="48">
        <v>239.26464285714289</v>
      </c>
      <c r="Q47" s="27">
        <v>20665.437743190661</v>
      </c>
      <c r="AB47" s="54">
        <f>253/'[1]T68 Nominal exchange rate'!Y78</f>
        <v>614.64717741935601</v>
      </c>
      <c r="AC47" s="51">
        <v>378.16592741935483</v>
      </c>
      <c r="AH47" s="55">
        <v>194.43066618749998</v>
      </c>
      <c r="AL47" s="49">
        <v>1739.180834621329</v>
      </c>
      <c r="AM47" s="44"/>
      <c r="AO47" s="52">
        <v>1472.372488408037</v>
      </c>
      <c r="BB47" s="53">
        <v>170995.11499613381</v>
      </c>
    </row>
    <row r="48" spans="1:54" ht="14.4" x14ac:dyDescent="0.55000000000000004">
      <c r="A48" s="5">
        <v>1911</v>
      </c>
      <c r="B48" s="4">
        <v>57629.673221515324</v>
      </c>
      <c r="C48" s="28">
        <v>619.252630834662</v>
      </c>
      <c r="E48" s="48">
        <v>231.46553571428575</v>
      </c>
      <c r="Q48" s="27">
        <v>20222.440447253284</v>
      </c>
      <c r="AB48" s="54">
        <f>370/'[1]T68 Nominal exchange rate'!Y79</f>
        <v>898.89112903225976</v>
      </c>
      <c r="AC48" s="51">
        <v>380.0608870967742</v>
      </c>
      <c r="AH48" s="55">
        <v>1343</v>
      </c>
      <c r="AL48" s="49"/>
      <c r="AM48" s="49">
        <v>231.34759976865237</v>
      </c>
      <c r="AO48" s="52">
        <v>742.04742625795257</v>
      </c>
      <c r="BB48" s="53">
        <v>152756.68809867755</v>
      </c>
    </row>
    <row r="49" spans="1:54" ht="14.4" x14ac:dyDescent="0.55000000000000004">
      <c r="A49" s="5">
        <v>1912</v>
      </c>
      <c r="B49" s="4">
        <v>61346.856894553886</v>
      </c>
      <c r="C49" s="28">
        <v>790.53641913745594</v>
      </c>
      <c r="E49" s="48">
        <v>240.36767857142857</v>
      </c>
      <c r="Q49" s="27">
        <v>20863.386861313869</v>
      </c>
      <c r="AB49" s="54">
        <f>298.8/'[1]T68 Nominal exchange rate'!Y80</f>
        <v>727.3818181818192</v>
      </c>
      <c r="AC49" s="51">
        <v>421.04404040404046</v>
      </c>
      <c r="AH49" s="55">
        <v>1463</v>
      </c>
      <c r="AL49" s="49"/>
      <c r="AM49" s="49">
        <v>502.12437234453455</v>
      </c>
      <c r="AO49" s="52">
        <v>1101.5836230204714</v>
      </c>
      <c r="BB49" s="53">
        <v>165785.04350420402</v>
      </c>
    </row>
    <row r="50" spans="1:54" ht="14.4" x14ac:dyDescent="0.55000000000000004">
      <c r="A50" s="5">
        <v>1913</v>
      </c>
      <c r="B50" s="4">
        <v>52423.786651234564</v>
      </c>
      <c r="C50" s="28">
        <v>652.08016717325222</v>
      </c>
      <c r="E50" s="48">
        <v>218.45803571428573</v>
      </c>
      <c r="Q50" s="27">
        <v>19854.639727361246</v>
      </c>
      <c r="AB50" s="54">
        <f>292.4/'[1]T68 Nominal exchange rate'!Y81</f>
        <v>711.80202020202114</v>
      </c>
      <c r="AC50" s="51">
        <v>375.0836363636364</v>
      </c>
      <c r="AH50" s="55">
        <v>963</v>
      </c>
      <c r="AL50" s="49"/>
      <c r="AM50" s="49">
        <v>829.47530864197529</v>
      </c>
      <c r="AO50" s="52"/>
      <c r="BB50" s="53">
        <v>144828.40455877219</v>
      </c>
    </row>
    <row r="51" spans="1:54" ht="14.4" x14ac:dyDescent="0.55000000000000004">
      <c r="A51" s="5">
        <v>1914</v>
      </c>
      <c r="B51" s="4">
        <v>42712.284592737982</v>
      </c>
      <c r="C51" s="28">
        <v>338.42829643888354</v>
      </c>
      <c r="E51" s="48">
        <v>191.30611111111111</v>
      </c>
      <c r="Q51" s="27">
        <v>17900.951676528599</v>
      </c>
      <c r="AB51" s="54"/>
      <c r="AC51" s="51">
        <v>391.04080808080806</v>
      </c>
      <c r="AH51" s="55">
        <v>623</v>
      </c>
      <c r="AL51" s="49"/>
      <c r="AM51" s="49">
        <v>569.18547595682037</v>
      </c>
      <c r="AO51" s="52"/>
      <c r="BB51" s="53">
        <v>115069.72026633825</v>
      </c>
    </row>
    <row r="52" spans="1:54" ht="14.4" x14ac:dyDescent="0.55000000000000004">
      <c r="A52" s="5">
        <v>1915</v>
      </c>
      <c r="B52" s="4">
        <v>61336.373675704795</v>
      </c>
      <c r="C52" s="28">
        <v>219.3704132231405</v>
      </c>
      <c r="E52" s="48">
        <v>209.03179245641357</v>
      </c>
      <c r="Q52" s="27">
        <v>13878.572787821124</v>
      </c>
      <c r="AB52" s="54">
        <f>193.6/'[1]T68 Nominal exchange rate'!Y83</f>
        <v>462.35772357723482</v>
      </c>
      <c r="AC52" s="51">
        <v>400.35975609756099</v>
      </c>
      <c r="AH52" s="55">
        <v>332</v>
      </c>
      <c r="AL52" s="49"/>
      <c r="AM52" s="49">
        <v>1059.4361644819537</v>
      </c>
      <c r="AO52" s="52"/>
      <c r="BB52" s="53">
        <v>137835.2036243187</v>
      </c>
    </row>
    <row r="53" spans="1:54" ht="14.4" x14ac:dyDescent="0.55000000000000004">
      <c r="A53" s="5">
        <v>1916</v>
      </c>
      <c r="B53" s="4">
        <v>74239.219466621376</v>
      </c>
      <c r="C53" s="28">
        <v>520.93893129770993</v>
      </c>
      <c r="E53" s="48">
        <v>275.63739206907582</v>
      </c>
      <c r="Q53" s="27">
        <v>16738.903717826503</v>
      </c>
      <c r="AB53" s="54">
        <f>166/'[1]T68 Nominal exchange rate'!Y84</f>
        <v>394.75609756097606</v>
      </c>
      <c r="AC53" s="51">
        <v>405.12439024390244</v>
      </c>
      <c r="AH53" s="55">
        <v>414</v>
      </c>
      <c r="AL53" s="49"/>
      <c r="AM53" s="49">
        <v>1426.872770511296</v>
      </c>
      <c r="AO53" s="52"/>
      <c r="BB53" s="53">
        <v>121704.02330299863</v>
      </c>
    </row>
    <row r="54" spans="1:54" ht="14.4" x14ac:dyDescent="0.55000000000000004">
      <c r="A54" s="5">
        <v>1917</v>
      </c>
      <c r="B54" s="4">
        <v>128040.6531922276</v>
      </c>
      <c r="C54" s="28">
        <v>171.52350512718073</v>
      </c>
      <c r="E54" s="48">
        <v>372.06403038730247</v>
      </c>
      <c r="Q54" s="27">
        <v>11450.505002382086</v>
      </c>
      <c r="AB54" s="54">
        <f>131.3/'[1]T68 Nominal exchange rate'!Y85</f>
        <v>310.97368421052653</v>
      </c>
      <c r="AC54" s="51">
        <v>347.40000000000003</v>
      </c>
      <c r="AH54" s="55">
        <v>322</v>
      </c>
      <c r="AL54" s="49"/>
      <c r="AM54" s="49">
        <v>1821.651630811936</v>
      </c>
      <c r="AO54" s="52"/>
      <c r="BB54" s="53">
        <v>188460.35486153988</v>
      </c>
    </row>
    <row r="55" spans="1:54" ht="14.4" x14ac:dyDescent="0.55000000000000004">
      <c r="A55" s="5">
        <v>1918</v>
      </c>
      <c r="B55" s="4">
        <v>78778.959223646729</v>
      </c>
      <c r="C55" s="28">
        <v>134.339226659883</v>
      </c>
      <c r="E55" s="48">
        <v>387.90055929238429</v>
      </c>
      <c r="Q55" s="27">
        <v>34541.171986660316</v>
      </c>
      <c r="AB55" s="54">
        <f>82.4/'[1]T68 Nominal exchange rate'!Y86</f>
        <v>195.99190283400793</v>
      </c>
      <c r="AC55" s="51">
        <v>327.81072874493924</v>
      </c>
      <c r="AH55" s="55">
        <v>539</v>
      </c>
      <c r="AL55" s="49"/>
      <c r="AM55" s="49">
        <v>2439.4586894586896</v>
      </c>
      <c r="AO55" s="52"/>
      <c r="BB55" s="53">
        <v>193869.5190816508</v>
      </c>
    </row>
    <row r="56" spans="1:54" ht="14.4" x14ac:dyDescent="0.55000000000000004">
      <c r="A56" s="5">
        <v>1919</v>
      </c>
      <c r="B56" s="4">
        <v>92391.645915993984</v>
      </c>
      <c r="C56" s="28">
        <v>659.66803092314694</v>
      </c>
      <c r="E56" s="48">
        <v>320.2460056297823</v>
      </c>
      <c r="Q56" s="27">
        <v>80420.88092076141</v>
      </c>
      <c r="AB56" s="54">
        <f>74.6/'[1]T68 Nominal exchange rate'!Y87</f>
        <v>164.60323886639671</v>
      </c>
      <c r="AC56" s="51">
        <v>496.67813765182188</v>
      </c>
      <c r="AH56" s="55">
        <v>622</v>
      </c>
      <c r="AL56" s="49">
        <v>3286.9065535640993</v>
      </c>
      <c r="AM56" s="49">
        <v>2175.4001915446711</v>
      </c>
      <c r="AO56" s="52"/>
      <c r="BB56" s="53">
        <v>218799.7744418458</v>
      </c>
    </row>
    <row r="57" spans="1:54" ht="14.4" x14ac:dyDescent="0.55000000000000004">
      <c r="A57" s="5">
        <v>1920</v>
      </c>
      <c r="B57" s="4">
        <v>38188.829637451599</v>
      </c>
      <c r="C57" s="28">
        <v>659.37080661994946</v>
      </c>
      <c r="E57" s="48">
        <v>417.09306217426644</v>
      </c>
      <c r="Q57" s="27">
        <v>46806.19640894101</v>
      </c>
      <c r="AB57" s="54">
        <f>336.6/'[1]T68 Nominal exchange rate'!Y88</f>
        <v>625.50924024640665</v>
      </c>
      <c r="AC57" s="51">
        <v>1345.2722792607801</v>
      </c>
      <c r="AH57" s="55">
        <v>862</v>
      </c>
      <c r="AL57" s="49"/>
      <c r="AM57" s="49">
        <v>1633.2277367124252</v>
      </c>
      <c r="AO57" s="52"/>
      <c r="BB57" s="53">
        <v>127165.80481808944</v>
      </c>
    </row>
    <row r="58" spans="1:54" ht="14.4" x14ac:dyDescent="0.55000000000000004">
      <c r="A58" s="5">
        <v>1921</v>
      </c>
      <c r="B58" s="4">
        <v>36561.681950346683</v>
      </c>
      <c r="C58" s="28">
        <v>293.73907256333194</v>
      </c>
      <c r="E58" s="48">
        <v>226.41953424175585</v>
      </c>
      <c r="Q58" s="27">
        <v>20469.495765973828</v>
      </c>
      <c r="AB58" s="54">
        <f>387/'[1]T68 Nominal exchange rate'!Y89</f>
        <v>738.45918367347031</v>
      </c>
      <c r="AC58" s="51">
        <v>407.77448979591838</v>
      </c>
      <c r="AH58" s="55">
        <v>384</v>
      </c>
      <c r="AL58" s="49"/>
      <c r="AM58" s="49">
        <v>1729.6652501304704</v>
      </c>
      <c r="AO58" s="52"/>
      <c r="BB58" s="53">
        <v>132558.70150506092</v>
      </c>
    </row>
    <row r="59" spans="1:54" ht="14.4" x14ac:dyDescent="0.55000000000000004">
      <c r="A59" s="5">
        <v>1922</v>
      </c>
      <c r="B59" s="4">
        <v>90020.25752480932</v>
      </c>
      <c r="C59" s="28">
        <v>402.34940790412327</v>
      </c>
      <c r="E59" s="48">
        <v>231.80281166780205</v>
      </c>
      <c r="Q59" s="27">
        <v>24941.058458813106</v>
      </c>
      <c r="AB59" s="54">
        <f>113.2/'[1]T68 Nominal exchange rate'!Y90</f>
        <v>250.65714285714313</v>
      </c>
      <c r="AC59" s="51">
        <v>400.38714285714286</v>
      </c>
      <c r="AH59" s="55">
        <v>99</v>
      </c>
      <c r="AL59" s="49"/>
      <c r="AM59" s="49">
        <v>1640.2854096612812</v>
      </c>
      <c r="AO59" s="52"/>
      <c r="BB59" s="53">
        <v>162605.14010740971</v>
      </c>
    </row>
    <row r="60" spans="1:54" ht="14.4" x14ac:dyDescent="0.55000000000000004">
      <c r="A60" s="5">
        <v>1923</v>
      </c>
      <c r="B60" s="4">
        <v>52566.34638774021</v>
      </c>
      <c r="C60" s="28">
        <v>337.08765875207069</v>
      </c>
      <c r="E60" s="48">
        <v>345.17531435178495</v>
      </c>
      <c r="Q60" s="27">
        <v>26270.452881976213</v>
      </c>
      <c r="AB60" s="54">
        <f>148/'[1]T68 Nominal exchange rate'!Y91</f>
        <v>344.32653061224551</v>
      </c>
      <c r="AC60" s="51">
        <v>553.15591836734689</v>
      </c>
      <c r="AH60" s="55">
        <v>164</v>
      </c>
      <c r="AL60" s="49">
        <v>572.79250790561912</v>
      </c>
      <c r="AM60" s="49">
        <v>1283.1427876429095</v>
      </c>
      <c r="AO60" s="52"/>
      <c r="BB60" s="53">
        <v>146057.89888267044</v>
      </c>
    </row>
    <row r="61" spans="1:54" ht="14.4" x14ac:dyDescent="0.55000000000000004">
      <c r="A61" s="5">
        <v>1924</v>
      </c>
      <c r="B61" s="4">
        <v>59961.457896941771</v>
      </c>
      <c r="C61" s="28">
        <v>504.91667393009675</v>
      </c>
      <c r="E61" s="48">
        <v>284.34386545207201</v>
      </c>
      <c r="Q61" s="27">
        <v>30479.916077738519</v>
      </c>
      <c r="AB61" s="54">
        <f>187.2/'[1]T68 Nominal exchange rate'!Y92</f>
        <v>422.15510204081562</v>
      </c>
      <c r="AC61" s="51">
        <v>510.37469387755101</v>
      </c>
      <c r="AH61" s="55">
        <v>188</v>
      </c>
      <c r="AL61" s="49">
        <v>452.81734394637618</v>
      </c>
      <c r="AM61" s="49">
        <v>1026.3929618768329</v>
      </c>
      <c r="AO61" s="52"/>
      <c r="BB61" s="53">
        <v>181306.11775226259</v>
      </c>
    </row>
    <row r="62" spans="1:54" ht="14.4" x14ac:dyDescent="0.55000000000000004">
      <c r="A62" s="5">
        <v>1925</v>
      </c>
      <c r="B62" s="4">
        <v>40112.694856271155</v>
      </c>
      <c r="C62" s="28">
        <v>757.45304482717472</v>
      </c>
      <c r="E62" s="48">
        <v>170.86883552801444</v>
      </c>
      <c r="Q62" s="27">
        <v>33774.133268952195</v>
      </c>
      <c r="AB62" s="54">
        <f>211.6/'[1]T68 Nominal exchange rate'!Y93</f>
        <v>533.31836734693991</v>
      </c>
      <c r="AC62" s="51">
        <v>711.76326530612243</v>
      </c>
      <c r="AH62" s="55">
        <v>168</v>
      </c>
      <c r="AL62" s="49">
        <v>511.60795156600085</v>
      </c>
      <c r="AM62" s="49">
        <v>1096.4389569528532</v>
      </c>
      <c r="AO62" s="52"/>
      <c r="BB62" s="53">
        <v>143627.94002023136</v>
      </c>
    </row>
    <row r="63" spans="1:54" ht="14.4" x14ac:dyDescent="0.55000000000000004">
      <c r="A63" s="5">
        <v>1926</v>
      </c>
      <c r="B63" s="4">
        <v>46833.679226927816</v>
      </c>
      <c r="C63" s="28">
        <v>677.79534051573262</v>
      </c>
      <c r="E63" s="48">
        <v>275.27192289931924</v>
      </c>
      <c r="Q63" s="27">
        <v>35507.011661807577</v>
      </c>
      <c r="AB63" s="54">
        <f>206.4/'[1]T68 Nominal exchange rate'!Y94</f>
        <v>509.68163265306174</v>
      </c>
      <c r="AC63" s="51"/>
      <c r="AH63" s="55">
        <v>125</v>
      </c>
      <c r="AL63" s="49">
        <v>531.26013360140087</v>
      </c>
      <c r="AM63" s="49">
        <v>907.97068551786754</v>
      </c>
      <c r="AO63" s="52"/>
      <c r="BB63" s="53">
        <v>149236.82018627124</v>
      </c>
    </row>
    <row r="64" spans="1:54" ht="14.4" x14ac:dyDescent="0.55000000000000004">
      <c r="A64" s="5">
        <v>1927</v>
      </c>
      <c r="B64" s="4">
        <v>109287.67069533824</v>
      </c>
      <c r="C64" s="28">
        <v>675.63954627481314</v>
      </c>
      <c r="E64" s="48">
        <v>330.95992766850338</v>
      </c>
      <c r="Q64" s="27">
        <v>34187.263004375309</v>
      </c>
      <c r="AB64" s="54">
        <f>204.4/'[1]T68 Nominal exchange rate'!Y95</f>
        <v>504.74285714285764</v>
      </c>
      <c r="AC64" s="51">
        <v>741.80408163265304</v>
      </c>
      <c r="AH64" s="55">
        <v>96</v>
      </c>
      <c r="AL64" s="49">
        <v>748.15570554073145</v>
      </c>
      <c r="AM64" s="49">
        <v>1852.142520797363</v>
      </c>
      <c r="AO64" s="52"/>
      <c r="BB64" s="53">
        <v>247302.47055756996</v>
      </c>
    </row>
    <row r="65" spans="1:54" ht="14.4" x14ac:dyDescent="0.55000000000000004">
      <c r="A65" s="5">
        <v>1928</v>
      </c>
      <c r="B65" s="4">
        <v>113281.79893350063</v>
      </c>
      <c r="C65" s="28">
        <v>838.33024918515412</v>
      </c>
      <c r="E65" s="48">
        <v>223.52311572798777</v>
      </c>
      <c r="Q65" s="27">
        <v>27931.868613138686</v>
      </c>
      <c r="AB65" s="54">
        <f>159.4/'[1]T68 Nominal exchange rate'!Y96</f>
        <v>385.02415458937202</v>
      </c>
      <c r="AC65" s="51">
        <v>599.1763565891473</v>
      </c>
      <c r="AH65" s="55">
        <v>180</v>
      </c>
      <c r="AL65" s="49">
        <v>931.6577791718945</v>
      </c>
      <c r="AM65" s="49">
        <v>1537.0138017565871</v>
      </c>
      <c r="AO65" s="52"/>
      <c r="BB65" s="53">
        <v>252692.3255180663</v>
      </c>
    </row>
    <row r="66" spans="1:54" ht="14.4" x14ac:dyDescent="0.55000000000000004">
      <c r="A66" s="5">
        <v>1929</v>
      </c>
      <c r="B66" s="4">
        <v>81272.791353383451</v>
      </c>
      <c r="C66" s="28">
        <v>871.56144023445677</v>
      </c>
      <c r="E66" s="48">
        <v>298.6096468688055</v>
      </c>
      <c r="Q66" s="27">
        <v>30106.308887809617</v>
      </c>
      <c r="AB66" s="54">
        <f>167/'[1]T68 Nominal exchange rate'!Y97</f>
        <v>401.44230769230774</v>
      </c>
      <c r="AH66" s="55">
        <v>216</v>
      </c>
      <c r="AL66" s="49">
        <v>1391.9172932330825</v>
      </c>
      <c r="AM66" s="49">
        <v>1860.1190476190475</v>
      </c>
      <c r="AO66" s="52"/>
      <c r="BB66" s="53">
        <v>240379.57839240861</v>
      </c>
    </row>
    <row r="67" spans="1:54" ht="14.4" x14ac:dyDescent="0.55000000000000004">
      <c r="A67" s="5">
        <v>1930</v>
      </c>
      <c r="B67" s="4">
        <v>81650.993013580344</v>
      </c>
      <c r="C67" s="28">
        <v>687.57277536269839</v>
      </c>
      <c r="E67" s="48">
        <v>86.37658670897892</v>
      </c>
      <c r="Q67" s="27">
        <v>25737.472046669907</v>
      </c>
      <c r="R67" s="56"/>
      <c r="AB67" s="54">
        <f>157.4/'[1]T68 Nominal exchange rate'!Y98</f>
        <v>361.00917431192664</v>
      </c>
      <c r="AH67" s="55">
        <v>162</v>
      </c>
      <c r="AK67" s="34"/>
      <c r="AL67" s="49">
        <v>1385.9015621320355</v>
      </c>
      <c r="AM67" s="49">
        <v>1668.1058167831068</v>
      </c>
      <c r="AO67" s="52"/>
      <c r="BB67" s="53">
        <v>216586.2549755013</v>
      </c>
    </row>
    <row r="68" spans="1:54" ht="14.4" x14ac:dyDescent="0.55000000000000004">
      <c r="A68" s="5">
        <v>1931</v>
      </c>
      <c r="B68" s="4">
        <v>113390.27832222657</v>
      </c>
      <c r="C68" s="28">
        <v>555.75998333940743</v>
      </c>
      <c r="E68" s="48">
        <v>25.996620976671377</v>
      </c>
      <c r="F68" s="27">
        <f>12000*0.2189</f>
        <v>2626.8</v>
      </c>
      <c r="G68" s="27"/>
      <c r="H68" s="27">
        <f>195000*0.047086</f>
        <v>9181.77</v>
      </c>
      <c r="I68" s="44"/>
      <c r="J68" s="44"/>
      <c r="K68" s="44"/>
      <c r="L68" s="44"/>
      <c r="M68" s="44"/>
      <c r="N68" s="44"/>
      <c r="O68" s="44"/>
      <c r="P68" s="27">
        <f>49000*0.3268</f>
        <v>16013.199999999999</v>
      </c>
      <c r="Q68" s="27">
        <v>23702.21768707483</v>
      </c>
      <c r="R68" s="56"/>
      <c r="AB68" s="54">
        <f>23.4/'[1]T68 Nominal exchange rate'!Y99</f>
        <v>41.197183098591552</v>
      </c>
      <c r="AF68" s="57">
        <f>1300*0.42</f>
        <v>546</v>
      </c>
      <c r="AH68" s="55">
        <v>71</v>
      </c>
      <c r="AK68" s="34"/>
      <c r="AL68" s="49">
        <v>1046.8051744413954</v>
      </c>
      <c r="AM68" s="49"/>
      <c r="AO68" s="52"/>
      <c r="BB68" s="53">
        <v>209310.31535967335</v>
      </c>
    </row>
    <row r="69" spans="1:54" ht="14.4" x14ac:dyDescent="0.55000000000000004">
      <c r="A69" s="5">
        <v>1932</v>
      </c>
      <c r="B69" s="4">
        <v>88380.228584894547</v>
      </c>
      <c r="C69" s="28">
        <v>214.83276100661166</v>
      </c>
      <c r="E69" s="48">
        <v>27.027485742324181</v>
      </c>
      <c r="F69" s="14">
        <f>7000*0.2177</f>
        <v>1523.9</v>
      </c>
      <c r="G69" s="14"/>
      <c r="H69" s="27">
        <f>151000*0.047086</f>
        <v>7109.9860000000008</v>
      </c>
      <c r="I69" s="44"/>
      <c r="J69" s="44"/>
      <c r="K69" s="44"/>
      <c r="L69" s="44"/>
      <c r="M69" s="44"/>
      <c r="N69" s="44"/>
      <c r="O69" s="44"/>
      <c r="P69" s="27">
        <f>44000*0.3268</f>
        <v>14379.199999999999</v>
      </c>
      <c r="Q69" s="27">
        <v>13063.737727910238</v>
      </c>
      <c r="R69" s="56"/>
      <c r="AB69" s="54">
        <f>9.8/'[1]T68 Nominal exchange rate'!Y100</f>
        <v>13.725490196078432</v>
      </c>
      <c r="AF69" s="57">
        <f>1500*0.4357</f>
        <v>653.54999999999995</v>
      </c>
      <c r="AH69" s="55">
        <v>28</v>
      </c>
      <c r="AK69" s="34"/>
      <c r="AL69" s="49">
        <v>838.41954361572607</v>
      </c>
      <c r="AM69" s="49"/>
      <c r="AO69" s="52"/>
      <c r="BB69" s="53">
        <v>163776.77021841315</v>
      </c>
    </row>
    <row r="70" spans="1:54" ht="14.4" x14ac:dyDescent="0.55000000000000004">
      <c r="A70" s="5">
        <v>1933</v>
      </c>
      <c r="B70" s="4">
        <v>156400.13081102836</v>
      </c>
      <c r="C70" s="28">
        <v>256.02777777777777</v>
      </c>
      <c r="E70" s="48">
        <v>75.433205063616782</v>
      </c>
      <c r="F70" s="14">
        <f>3000*0.1876</f>
        <v>562.79999999999995</v>
      </c>
      <c r="G70" s="14"/>
      <c r="H70" s="27">
        <f>120000*0.047086</f>
        <v>5650.3200000000006</v>
      </c>
      <c r="I70" s="44"/>
      <c r="J70" s="44"/>
      <c r="K70" s="44"/>
      <c r="L70" s="44"/>
      <c r="M70" s="44"/>
      <c r="N70" s="44"/>
      <c r="O70" s="44"/>
      <c r="P70" s="27">
        <f>48000*0.3268</f>
        <v>15686.4</v>
      </c>
      <c r="Q70" s="27">
        <v>20008.576271186441</v>
      </c>
      <c r="R70" s="56"/>
      <c r="AB70" s="54">
        <f>32/'[1]T68 Nominal exchange rate'!Y101</f>
        <v>53.872053872053876</v>
      </c>
      <c r="AF70" s="57">
        <f>1300*0.4208</f>
        <v>547.04</v>
      </c>
      <c r="AH70" s="55">
        <v>7</v>
      </c>
      <c r="AK70" s="34"/>
      <c r="AL70" s="49">
        <v>1481.9380156973232</v>
      </c>
      <c r="AM70" s="49"/>
      <c r="AO70" s="52"/>
      <c r="BB70" s="53">
        <v>256610.15816648118</v>
      </c>
    </row>
    <row r="71" spans="1:54" ht="14.4" x14ac:dyDescent="0.55000000000000004">
      <c r="A71" s="5">
        <v>1934</v>
      </c>
      <c r="B71" s="4">
        <v>121712.14609472507</v>
      </c>
      <c r="C71" s="28">
        <v>499.94760273972599</v>
      </c>
      <c r="E71" s="48">
        <v>62.319464110663326</v>
      </c>
      <c r="F71" s="14">
        <f>2500*0.1864</f>
        <v>466</v>
      </c>
      <c r="G71" s="14"/>
      <c r="H71" s="27">
        <f>102000*0.047033</f>
        <v>4797.366</v>
      </c>
      <c r="I71" s="44"/>
      <c r="J71" s="44"/>
      <c r="K71" s="44"/>
      <c r="L71" s="44"/>
      <c r="M71" s="44"/>
      <c r="N71" s="44"/>
      <c r="O71" s="44"/>
      <c r="P71" s="44">
        <f>40000*0.3268</f>
        <v>13072</v>
      </c>
      <c r="Q71" s="27">
        <v>25213.581863979849</v>
      </c>
      <c r="R71" s="56"/>
      <c r="AB71" s="54">
        <f>52.3/'[1]T68 Nominal exchange rate'!Y102</f>
        <v>105.02008032128514</v>
      </c>
      <c r="AF71" s="57">
        <f>900*0.2961</f>
        <v>266.48999999999995</v>
      </c>
      <c r="AH71" s="55">
        <v>27</v>
      </c>
      <c r="AL71" s="49">
        <v>1590.2910070288378</v>
      </c>
      <c r="AM71" s="49"/>
      <c r="AO71" s="52"/>
      <c r="BB71" s="53">
        <v>236076.69083195797</v>
      </c>
    </row>
    <row r="72" spans="1:54" ht="14.4" x14ac:dyDescent="0.55000000000000004">
      <c r="A72" s="5">
        <v>1935</v>
      </c>
      <c r="B72" s="4">
        <v>86025.744273549411</v>
      </c>
      <c r="C72" s="28">
        <v>465.42399999999998</v>
      </c>
      <c r="E72" s="48">
        <v>22.979660506914335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27">
        <v>27165.661764705881</v>
      </c>
      <c r="R72" s="56"/>
      <c r="AB72" s="54">
        <f>70.2/'[1]T68 Nominal exchange rate'!Y103</f>
        <v>136.57587548638134</v>
      </c>
      <c r="AH72" s="55">
        <v>18</v>
      </c>
      <c r="AL72" s="49">
        <v>1635.5535018813123</v>
      </c>
      <c r="AM72" s="49"/>
      <c r="AO72" s="52"/>
      <c r="BB72" s="53">
        <v>181326.64075573042</v>
      </c>
    </row>
    <row r="73" spans="1:54" ht="14.4" x14ac:dyDescent="0.55000000000000004">
      <c r="A73" s="5">
        <v>1936</v>
      </c>
      <c r="B73" s="4">
        <v>95119.833700171177</v>
      </c>
      <c r="C73" s="28">
        <v>225.2173691118565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27">
        <v>31312.12723658052</v>
      </c>
      <c r="R73" s="35"/>
      <c r="AB73" s="54">
        <f>59.6/'[1]T68 Nominal exchange rate'!Y104</f>
        <v>117.78656126482214</v>
      </c>
      <c r="AH73" s="55">
        <v>38</v>
      </c>
      <c r="AL73" s="49">
        <v>1847.8234287111761</v>
      </c>
      <c r="AM73" s="49"/>
      <c r="AO73" s="52"/>
      <c r="BB73" s="53">
        <v>200102.34054867394</v>
      </c>
    </row>
    <row r="74" spans="1:54" ht="14.4" x14ac:dyDescent="0.55000000000000004">
      <c r="A74" s="5">
        <v>1937</v>
      </c>
      <c r="B74" s="4">
        <v>94019.865674057291</v>
      </c>
      <c r="C74" s="28">
        <v>236.56047135567363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27">
        <v>30153.237765694514</v>
      </c>
      <c r="R74" s="35"/>
      <c r="AB74" s="54">
        <f>66.3/'[1]T68 Nominal exchange rate'!Y105</f>
        <v>130.51181102362204</v>
      </c>
      <c r="AH74" s="55">
        <v>51</v>
      </c>
      <c r="AL74" s="49">
        <v>1112.4372875869881</v>
      </c>
      <c r="AM74" s="49"/>
      <c r="AO74" s="52"/>
      <c r="BB74" s="53">
        <v>200301.75847842672</v>
      </c>
    </row>
    <row r="75" spans="1:54" ht="14.4" x14ac:dyDescent="0.55000000000000004">
      <c r="A75" s="5">
        <v>1938</v>
      </c>
      <c r="B75" s="4">
        <v>93357.778097568007</v>
      </c>
      <c r="C75" s="28">
        <v>179.36138874276696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27">
        <f>33100*0.2287</f>
        <v>7569.9699999999993</v>
      </c>
      <c r="Q75" s="27">
        <v>25916.870415647922</v>
      </c>
      <c r="R75" s="35"/>
      <c r="AB75" s="54">
        <f>77.5/'[1]T68 Nominal exchange rate'!Y106</f>
        <v>150.77821011673151</v>
      </c>
      <c r="AH75" s="55">
        <v>57</v>
      </c>
      <c r="AL75" s="49">
        <v>716.56353432148524</v>
      </c>
      <c r="AM75" s="49"/>
      <c r="AO75" s="52"/>
      <c r="BB75" s="53">
        <v>196693.11422151883</v>
      </c>
    </row>
    <row r="76" spans="1:54" ht="14.4" x14ac:dyDescent="0.55000000000000004">
      <c r="A76" s="5">
        <v>1939</v>
      </c>
      <c r="C76" s="28">
        <v>161.28026602930478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27">
        <v>24390.243902439022</v>
      </c>
      <c r="R76" s="35"/>
      <c r="AB76" s="54">
        <f>73.6/'[1]T68 Nominal exchange rate'!Y107</f>
        <v>130.03533568904595</v>
      </c>
      <c r="AH76" s="55">
        <v>50</v>
      </c>
      <c r="AL76" s="49"/>
      <c r="AM76" s="49"/>
      <c r="AO76" s="52"/>
      <c r="BB76" s="53">
        <v>102308.02555440542</v>
      </c>
    </row>
    <row r="77" spans="1:54" ht="14.4" x14ac:dyDescent="0.55000000000000004">
      <c r="A77" s="5">
        <v>1940</v>
      </c>
      <c r="C77" s="28">
        <v>101.56761933565201</v>
      </c>
      <c r="E77" s="9">
        <v>0.84795158286778394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27">
        <v>18000.765990042131</v>
      </c>
      <c r="R77" s="35"/>
      <c r="AB77" s="54">
        <f>56.8/'[1]T68 Nominal exchange rate'!Y108</f>
        <v>86.58536585365853</v>
      </c>
      <c r="AH77" s="55">
        <v>33</v>
      </c>
      <c r="AL77" s="49"/>
      <c r="AM77" s="49"/>
      <c r="AO77" s="52"/>
      <c r="BB77" s="53">
        <v>101975.63476952926</v>
      </c>
    </row>
    <row r="78" spans="1:54" ht="14.4" x14ac:dyDescent="0.55000000000000004">
      <c r="A78" s="5">
        <v>1941</v>
      </c>
      <c r="C78" s="28">
        <v>111.24237553681799</v>
      </c>
      <c r="E78" s="9">
        <v>3.5198040016333206E-2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27">
        <v>3225.8064516129034</v>
      </c>
      <c r="R78" s="35"/>
      <c r="AB78" s="54">
        <f>11/'[1]T68 Nominal exchange rate'!Y109</f>
        <v>17.79935275080906</v>
      </c>
      <c r="AH78" s="55">
        <v>24</v>
      </c>
      <c r="AL78" s="49"/>
      <c r="AM78" s="49"/>
      <c r="AO78" s="52"/>
      <c r="BB78" s="53">
        <v>147208.48265772616</v>
      </c>
    </row>
    <row r="79" spans="1:54" ht="14.4" x14ac:dyDescent="0.55000000000000004">
      <c r="A79" s="5">
        <v>1942</v>
      </c>
      <c r="C79" s="28">
        <v>91.828280151196623</v>
      </c>
      <c r="E79" s="9">
        <v>0.49919946631087392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27">
        <v>1614.2050040355125</v>
      </c>
      <c r="R79" s="35"/>
      <c r="AB79" s="54">
        <f>0/'[1]T68 Nominal exchange rate'!Y110</f>
        <v>0</v>
      </c>
      <c r="AH79" s="55">
        <v>40</v>
      </c>
      <c r="AL79" s="49"/>
      <c r="AM79" s="49"/>
      <c r="AO79" s="52"/>
      <c r="BB79" s="53">
        <v>144081.04546049327</v>
      </c>
    </row>
    <row r="80" spans="1:54" ht="14.4" x14ac:dyDescent="0.55000000000000004">
      <c r="A80" s="5">
        <v>1943</v>
      </c>
      <c r="C80" s="28">
        <v>100.84508178536134</v>
      </c>
      <c r="E80" s="9">
        <v>0.2171320754716981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27">
        <v>2017.7562550443906</v>
      </c>
      <c r="R80" s="35"/>
      <c r="AB80" s="54">
        <f>0.2/'[1]T68 Nominal exchange rate'!Y111</f>
        <v>0.3236245954692557</v>
      </c>
      <c r="AH80" s="55">
        <v>26</v>
      </c>
      <c r="AL80" s="49"/>
      <c r="AM80" s="49"/>
      <c r="AO80" s="52"/>
      <c r="BB80" s="53">
        <v>144629.50596080633</v>
      </c>
    </row>
    <row r="81" spans="1:54" ht="14.4" x14ac:dyDescent="0.55000000000000004">
      <c r="A81" s="5">
        <v>1944</v>
      </c>
      <c r="C81" s="28"/>
      <c r="E81" s="9">
        <v>0.25141354372123603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27">
        <v>3631.9612590799034</v>
      </c>
      <c r="R81" s="35"/>
      <c r="AB81" s="54">
        <f>2.1/'[1]T68 Nominal exchange rate'!Y112</f>
        <v>3.3980582524271847</v>
      </c>
      <c r="AH81" s="55">
        <v>32</v>
      </c>
      <c r="AL81" s="49"/>
      <c r="AM81" s="49"/>
      <c r="AO81" s="52"/>
      <c r="BB81" s="53">
        <v>78057.781781613579</v>
      </c>
    </row>
    <row r="82" spans="1:54" ht="14.4" x14ac:dyDescent="0.55000000000000004">
      <c r="A82" s="5">
        <v>1945</v>
      </c>
      <c r="C82" s="28"/>
      <c r="E82" s="9">
        <v>0.40173627404974194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27">
        <v>11688.835147118098</v>
      </c>
      <c r="R82" s="35"/>
      <c r="AB82" s="54">
        <f>0.2/'[1]T68 Nominal exchange rate'!Y113</f>
        <v>0.3236245954692557</v>
      </c>
      <c r="AH82" s="55">
        <v>79</v>
      </c>
      <c r="AL82" s="49"/>
      <c r="AM82" s="49"/>
      <c r="AO82" s="52"/>
      <c r="BB82" s="53">
        <v>72070.684758145624</v>
      </c>
    </row>
    <row r="83" spans="1:54" ht="14.4" x14ac:dyDescent="0.55000000000000004">
      <c r="A83" s="5">
        <v>1946</v>
      </c>
      <c r="C83" s="28">
        <v>28.191371436172574</v>
      </c>
      <c r="E83" s="9">
        <v>1.911660777385159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27">
        <v>29435.483870967742</v>
      </c>
      <c r="AB83" s="54">
        <f>2.8/'[1]T68 Nominal exchange rate'!Y114</f>
        <v>4.5016077170418001</v>
      </c>
      <c r="AH83" s="55">
        <v>99</v>
      </c>
      <c r="AL83" s="49"/>
      <c r="AM83" s="49"/>
      <c r="AO83" s="52"/>
      <c r="BB83" s="53">
        <v>83124.777932773839</v>
      </c>
    </row>
    <row r="84" spans="1:54" ht="14.4" x14ac:dyDescent="0.55000000000000004">
      <c r="A84" s="5">
        <v>1947</v>
      </c>
      <c r="C84" s="28">
        <v>34.620085519301284</v>
      </c>
      <c r="E84" s="9">
        <v>1.0247863247863247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27">
        <v>41498.791297340853</v>
      </c>
      <c r="AB84" s="54">
        <f>21.9/'[1]T68 Nominal exchange rate'!Y115</f>
        <v>35.20900321543408</v>
      </c>
      <c r="AH84" s="55">
        <v>117</v>
      </c>
      <c r="AJ84" s="44"/>
      <c r="AK84" s="44"/>
      <c r="AL84" s="49"/>
      <c r="AM84" s="49"/>
      <c r="AN84" s="44"/>
      <c r="AO84" s="52"/>
      <c r="AP84" s="44"/>
      <c r="AQ84" s="44"/>
      <c r="AR84" s="44"/>
      <c r="AS84" s="44"/>
      <c r="BB84" s="53">
        <v>91326.33306552461</v>
      </c>
    </row>
    <row r="85" spans="1:54" ht="14.4" x14ac:dyDescent="0.55000000000000004">
      <c r="A85" s="5">
        <v>1948</v>
      </c>
      <c r="C85" s="28">
        <v>75.468973209236623</v>
      </c>
      <c r="E85" s="9">
        <v>8.4303350970017635E-2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27">
        <f>70100*0.2327</f>
        <v>16312.269999999999</v>
      </c>
      <c r="Q85" s="27">
        <v>42724.707779121323</v>
      </c>
      <c r="AB85" s="54">
        <f>124.8/'[1]T68 Nominal exchange rate'!Y116</f>
        <v>200.64308681672026</v>
      </c>
      <c r="AH85" s="55">
        <v>37</v>
      </c>
      <c r="AJ85" s="44"/>
      <c r="AK85" s="44">
        <v>689</v>
      </c>
      <c r="AL85" s="49"/>
      <c r="AM85" s="49"/>
      <c r="AN85" s="44"/>
      <c r="AO85" s="52"/>
      <c r="AP85" s="44"/>
      <c r="AQ85" s="44">
        <v>4374</v>
      </c>
      <c r="AR85" s="44"/>
      <c r="AS85" s="44"/>
      <c r="BB85" s="53">
        <v>378927.67756756418</v>
      </c>
    </row>
    <row r="86" spans="1:54" ht="14.4" x14ac:dyDescent="0.55000000000000004">
      <c r="A86" s="5">
        <v>1949</v>
      </c>
      <c r="C86" s="28">
        <v>729.69611710857623</v>
      </c>
      <c r="E86" s="9">
        <v>3.34346411720884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27">
        <f>8320*3.7118</f>
        <v>30882.176000000003</v>
      </c>
      <c r="AB86" s="54">
        <f>188.9/'[1]T68 Nominal exchange rate'!Y117</f>
        <v>277.79411764705884</v>
      </c>
      <c r="AH86" s="55"/>
      <c r="AJ86" s="44"/>
      <c r="AK86" s="44"/>
      <c r="AL86" s="49"/>
      <c r="AM86" s="49"/>
      <c r="AN86" s="44"/>
      <c r="AO86" s="52"/>
      <c r="AP86" s="44"/>
      <c r="AQ86" s="44"/>
      <c r="AR86" s="44"/>
      <c r="AS86" s="44"/>
      <c r="BB86" s="53">
        <v>192949.06704031772</v>
      </c>
    </row>
    <row r="87" spans="1:54" ht="14.4" x14ac:dyDescent="0.55000000000000004">
      <c r="A87" s="5">
        <v>1950</v>
      </c>
      <c r="C87" s="28">
        <v>556.76982437040715</v>
      </c>
      <c r="E87" s="9">
        <v>1.7684691546077684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27">
        <f>62700*0.2309</f>
        <v>14477.43</v>
      </c>
      <c r="Q87" s="44">
        <f>9520*2.8</f>
        <v>26656</v>
      </c>
      <c r="AB87" s="54">
        <f>108.1/'[1]T68 Nominal exchange rate'!Y118</f>
        <v>120.64732142857142</v>
      </c>
      <c r="AH87" s="55">
        <v>0.1</v>
      </c>
      <c r="AJ87" s="44"/>
      <c r="AK87" s="44"/>
      <c r="AL87" s="49"/>
      <c r="AM87" s="49"/>
      <c r="AN87" s="44"/>
      <c r="AO87" s="52"/>
      <c r="AP87" s="44"/>
      <c r="AQ87" s="44">
        <v>5753</v>
      </c>
      <c r="AR87" s="44"/>
      <c r="AS87" s="44"/>
      <c r="BB87" s="53">
        <v>325887.21878920274</v>
      </c>
    </row>
    <row r="88" spans="1:54" ht="14.4" x14ac:dyDescent="0.55000000000000004">
      <c r="A88" s="5">
        <v>1951</v>
      </c>
      <c r="C88" s="28">
        <v>889.98719999999992</v>
      </c>
      <c r="E88" s="9">
        <v>3.5396528184123266</v>
      </c>
      <c r="F88" s="44"/>
      <c r="G88" s="44"/>
      <c r="H88" s="44"/>
      <c r="I88" s="44"/>
      <c r="J88" s="44"/>
      <c r="K88" s="14">
        <f>77400*0.238</f>
        <v>18421.2</v>
      </c>
      <c r="L88" s="44"/>
      <c r="M88" s="44"/>
      <c r="N88" s="44"/>
      <c r="O88" s="44"/>
      <c r="P88" s="27">
        <f>66100*0.2307</f>
        <v>15249.269999999999</v>
      </c>
      <c r="Q88" s="27">
        <v>34164.099691963042</v>
      </c>
      <c r="AB88" s="54">
        <f>195.3/'[1]T68 Nominal exchange rate'!Y119</f>
        <v>217.96875</v>
      </c>
      <c r="AH88" s="55">
        <v>30</v>
      </c>
      <c r="AJ88" s="44"/>
      <c r="AK88" s="44"/>
      <c r="AL88" s="49"/>
      <c r="AM88" s="49"/>
      <c r="AN88" s="44"/>
      <c r="AO88" s="52"/>
      <c r="AP88" s="44"/>
      <c r="AQ88" s="44">
        <v>6756</v>
      </c>
      <c r="AR88" s="44"/>
      <c r="AS88" s="44"/>
      <c r="BB88" s="53">
        <v>324816.97128135903</v>
      </c>
    </row>
    <row r="89" spans="1:54" ht="14.4" x14ac:dyDescent="0.55000000000000004">
      <c r="A89" s="5">
        <v>1952</v>
      </c>
      <c r="B89" s="27">
        <f>65010000*0.002857</f>
        <v>185733.57</v>
      </c>
      <c r="C89" s="28">
        <v>878.08640000000003</v>
      </c>
      <c r="E89" s="9">
        <v>3.2712196126905648</v>
      </c>
      <c r="F89" s="44"/>
      <c r="G89" s="44"/>
      <c r="H89" s="44">
        <f>730200*0.02</f>
        <v>14604</v>
      </c>
      <c r="I89" s="44"/>
      <c r="J89" s="44"/>
      <c r="K89" s="14">
        <f>98100*0.238</f>
        <v>23347.8</v>
      </c>
      <c r="L89" s="44"/>
      <c r="M89" s="14">
        <f>480*2.8</f>
        <v>1344</v>
      </c>
      <c r="N89" s="44"/>
      <c r="O89" s="44"/>
      <c r="P89" s="27">
        <f>66000*0.2315</f>
        <v>15279</v>
      </c>
      <c r="Q89" s="44">
        <f>9740*2.8</f>
        <v>27272</v>
      </c>
      <c r="AB89" s="54">
        <f>333.6/'[1]T68 Nominal exchange rate'!Y120</f>
        <v>371.49220489977728</v>
      </c>
      <c r="AH89" s="55">
        <v>93</v>
      </c>
      <c r="AJ89" s="44"/>
      <c r="AK89" s="44">
        <v>1103</v>
      </c>
      <c r="AL89" s="49"/>
      <c r="AM89" s="49"/>
      <c r="AN89" s="44"/>
      <c r="AO89" s="52"/>
      <c r="AP89" s="44"/>
      <c r="AQ89" s="44">
        <v>9041</v>
      </c>
      <c r="AR89" s="44"/>
      <c r="AS89" s="44"/>
      <c r="BB89" s="53">
        <v>347338.13553197257</v>
      </c>
    </row>
    <row r="90" spans="1:54" ht="14.4" x14ac:dyDescent="0.55000000000000004">
      <c r="A90" s="5">
        <v>1953</v>
      </c>
      <c r="B90" s="27">
        <f>58263000*0.002857</f>
        <v>166457.391</v>
      </c>
      <c r="C90" s="28">
        <v>1078.7248</v>
      </c>
      <c r="E90" s="9">
        <v>15.862062355658201</v>
      </c>
      <c r="F90" s="44"/>
      <c r="G90" s="44"/>
      <c r="H90" s="44">
        <f>684300*0.02</f>
        <v>13686</v>
      </c>
      <c r="I90" s="44"/>
      <c r="J90" s="44"/>
      <c r="K90" s="44">
        <v>26000</v>
      </c>
      <c r="L90" s="44"/>
      <c r="M90" s="14">
        <f>480*2.8</f>
        <v>1344</v>
      </c>
      <c r="N90" s="44"/>
      <c r="O90" s="44"/>
      <c r="P90" s="27">
        <f>67600*0.2332</f>
        <v>15764.32</v>
      </c>
      <c r="Q90" s="44">
        <f>10280*2.8</f>
        <v>28783.999999999996</v>
      </c>
      <c r="AB90" s="54">
        <f>32.7/'[1]T68 Nominal exchange rate'!Y121</f>
        <v>36.659192825112108</v>
      </c>
      <c r="AH90" s="55">
        <v>48</v>
      </c>
      <c r="AJ90" s="44"/>
      <c r="AK90" s="44">
        <v>1123</v>
      </c>
      <c r="AL90" s="49"/>
      <c r="AM90" s="49"/>
      <c r="AN90" s="44"/>
      <c r="AO90" s="52"/>
      <c r="AP90" s="44"/>
      <c r="AQ90" s="44">
        <v>9483</v>
      </c>
      <c r="AR90" s="44"/>
      <c r="AS90" s="44"/>
      <c r="BB90" s="53">
        <v>349843.65894698753</v>
      </c>
    </row>
    <row r="91" spans="1:54" ht="14.4" x14ac:dyDescent="0.55000000000000004">
      <c r="A91" s="5">
        <v>1954</v>
      </c>
      <c r="B91" s="27">
        <f>68582000*0.002857</f>
        <v>195938.774</v>
      </c>
      <c r="C91" s="28">
        <v>1116.5920000000001</v>
      </c>
      <c r="E91" s="9">
        <v>6.3785946952070738</v>
      </c>
      <c r="F91" s="44"/>
      <c r="G91" s="44"/>
      <c r="H91" s="44">
        <f>761400*0.02</f>
        <v>15228</v>
      </c>
      <c r="I91" s="44"/>
      <c r="J91" s="44"/>
      <c r="K91" s="44">
        <v>27500</v>
      </c>
      <c r="L91" s="44"/>
      <c r="M91" s="44">
        <f>570*2.8</f>
        <v>1596</v>
      </c>
      <c r="N91" s="44"/>
      <c r="O91" s="44"/>
      <c r="P91" s="27">
        <f>73500*0.2333</f>
        <v>17147.55</v>
      </c>
      <c r="Q91" s="44">
        <f>11890*2.8</f>
        <v>33292</v>
      </c>
      <c r="AB91" s="54">
        <f>168.2/'[1]T68 Nominal exchange rate'!Y122</f>
        <v>188.14317673378073</v>
      </c>
      <c r="AH91" s="55">
        <v>53</v>
      </c>
      <c r="AJ91" s="44"/>
      <c r="AK91" s="44">
        <v>1043</v>
      </c>
      <c r="AL91" s="49"/>
      <c r="AM91" s="49"/>
      <c r="AN91" s="44"/>
      <c r="AO91" s="52"/>
      <c r="AP91" s="44"/>
      <c r="AQ91" s="44">
        <v>9910</v>
      </c>
      <c r="AR91" s="44"/>
      <c r="AS91" s="44"/>
      <c r="BB91" s="53">
        <v>376815.57423809491</v>
      </c>
    </row>
    <row r="92" spans="1:54" ht="14.4" x14ac:dyDescent="0.55000000000000004">
      <c r="A92" s="5">
        <v>1955</v>
      </c>
      <c r="B92" s="27">
        <f>81751000*0.002857</f>
        <v>233562.60700000002</v>
      </c>
      <c r="C92" s="28">
        <v>1359.4016000000001</v>
      </c>
      <c r="E92" s="9">
        <v>3.8391334569045417</v>
      </c>
      <c r="F92" s="44"/>
      <c r="G92" s="44"/>
      <c r="H92" s="44">
        <f>755800*0.02</f>
        <v>15116</v>
      </c>
      <c r="I92" s="44"/>
      <c r="J92" s="44"/>
      <c r="K92" s="44">
        <v>30500</v>
      </c>
      <c r="L92" s="44"/>
      <c r="M92" s="44">
        <f>660*2.8</f>
        <v>1847.9999999999998</v>
      </c>
      <c r="N92" s="44"/>
      <c r="O92" s="44"/>
      <c r="P92" s="27">
        <f>75100*0.2327</f>
        <v>17475.77</v>
      </c>
      <c r="Q92" s="44">
        <f>13500*2.8</f>
        <v>37800</v>
      </c>
      <c r="AB92" s="54">
        <f>255/'[1]T68 Nominal exchange rate'!Y123</f>
        <v>283.33333333333331</v>
      </c>
      <c r="AH92" s="55">
        <v>63</v>
      </c>
      <c r="AJ92" s="44"/>
      <c r="AK92" s="44">
        <v>1060</v>
      </c>
      <c r="AL92" s="49"/>
      <c r="AM92" s="49"/>
      <c r="AN92" s="44"/>
      <c r="AO92" s="52"/>
      <c r="AP92" s="44"/>
      <c r="AQ92" s="44">
        <v>8645</v>
      </c>
      <c r="AR92" s="44"/>
      <c r="AS92" s="44"/>
      <c r="BB92" s="53">
        <v>436420.25716949155</v>
      </c>
    </row>
    <row r="93" spans="1:54" ht="14.4" x14ac:dyDescent="0.55000000000000004">
      <c r="A93" s="5">
        <v>1956</v>
      </c>
      <c r="B93" s="27">
        <f>73818000*0.002857</f>
        <v>210898.02600000001</v>
      </c>
      <c r="C93" s="28">
        <v>1501.1792</v>
      </c>
      <c r="E93" s="9">
        <v>4.6481301172825855</v>
      </c>
      <c r="F93" s="44"/>
      <c r="G93" s="44"/>
      <c r="H93" s="44">
        <f>835700*0.02</f>
        <v>16714</v>
      </c>
      <c r="I93" s="44"/>
      <c r="J93" s="44"/>
      <c r="K93" s="44">
        <v>46100</v>
      </c>
      <c r="L93" s="44"/>
      <c r="M93" s="44"/>
      <c r="N93" s="44"/>
      <c r="O93" s="44"/>
      <c r="P93" s="27">
        <f>83800*0.2327</f>
        <v>19500.259999999998</v>
      </c>
      <c r="Q93" s="44">
        <f>13960*2.8</f>
        <v>39088</v>
      </c>
      <c r="AB93" s="54">
        <f>213/'[1]T68 Nominal exchange rate'!Y124</f>
        <v>237.19376391982183</v>
      </c>
      <c r="AH93" s="55">
        <v>58</v>
      </c>
      <c r="AJ93" s="44"/>
      <c r="AK93" s="44">
        <v>940</v>
      </c>
      <c r="AL93" s="49"/>
      <c r="AM93" s="49"/>
      <c r="AN93" s="44"/>
      <c r="AO93" s="52"/>
      <c r="AP93" s="44"/>
      <c r="AQ93" s="44">
        <v>10445</v>
      </c>
      <c r="AR93" s="44"/>
      <c r="AS93" s="44"/>
      <c r="BB93" s="53">
        <v>450220.39762611536</v>
      </c>
    </row>
    <row r="94" spans="1:54" ht="14.4" x14ac:dyDescent="0.55000000000000004">
      <c r="A94" s="5">
        <v>1957</v>
      </c>
      <c r="B94" s="27">
        <f>111348000*0.00272</f>
        <v>302866.56</v>
      </c>
      <c r="C94" s="28">
        <v>1536.1632</v>
      </c>
      <c r="E94" s="9">
        <v>4.6252641334569047</v>
      </c>
      <c r="F94" s="44"/>
      <c r="G94" s="44"/>
      <c r="H94" s="44">
        <f>921400*0.02</f>
        <v>18428</v>
      </c>
      <c r="I94" s="44"/>
      <c r="J94" s="44"/>
      <c r="K94" s="44">
        <v>43800</v>
      </c>
      <c r="L94" s="44"/>
      <c r="M94" s="44"/>
      <c r="N94" s="44"/>
      <c r="O94" s="44"/>
      <c r="P94" s="27">
        <f>105100*0.2327</f>
        <v>24456.77</v>
      </c>
      <c r="Q94" s="44">
        <f>16440*2.8</f>
        <v>46032</v>
      </c>
      <c r="AB94" s="54">
        <f>148.8/'[1]T68 Nominal exchange rate'!Y125</f>
        <v>165.70155902004456</v>
      </c>
      <c r="AH94" s="55">
        <v>34</v>
      </c>
      <c r="AJ94" s="44"/>
      <c r="AK94" s="44">
        <v>1021</v>
      </c>
      <c r="AL94" s="49"/>
      <c r="AM94" s="49"/>
      <c r="AN94" s="44">
        <f>120*2.8</f>
        <v>336</v>
      </c>
      <c r="AO94" s="52"/>
      <c r="AP94" s="44"/>
      <c r="AQ94" s="44">
        <v>12579</v>
      </c>
      <c r="AR94" s="44"/>
      <c r="AS94" s="44"/>
      <c r="BB94" s="53">
        <v>580284.78197368165</v>
      </c>
    </row>
    <row r="95" spans="1:54" ht="14.4" x14ac:dyDescent="0.55000000000000004">
      <c r="A95" s="5">
        <v>1958</v>
      </c>
      <c r="B95" s="27">
        <f>164805000*0.002381</f>
        <v>392400.70499999996</v>
      </c>
      <c r="C95" s="28">
        <v>1741.2881638142201</v>
      </c>
      <c r="E95" s="9">
        <v>7.1189125295508271</v>
      </c>
      <c r="F95" s="44"/>
      <c r="G95" s="44"/>
      <c r="H95" s="44">
        <f>876300*0.02</f>
        <v>17526</v>
      </c>
      <c r="I95" s="44"/>
      <c r="J95" s="44"/>
      <c r="K95" s="44">
        <v>49600</v>
      </c>
      <c r="L95" s="44"/>
      <c r="M95" s="44"/>
      <c r="N95" s="44"/>
      <c r="O95" s="44"/>
      <c r="P95" s="27">
        <f>115200*0.2327</f>
        <v>26807.039999999997</v>
      </c>
      <c r="Q95" s="44">
        <f>15730*2.8</f>
        <v>44044</v>
      </c>
      <c r="AB95" s="54">
        <f>231/'[1]T68 Nominal exchange rate'!Y126</f>
        <v>258.38926174496646</v>
      </c>
      <c r="AH95" s="55">
        <v>33</v>
      </c>
      <c r="AJ95" s="44"/>
      <c r="AK95" s="44">
        <v>1283</v>
      </c>
      <c r="AL95" s="49"/>
      <c r="AM95" s="49"/>
      <c r="AN95" s="44">
        <f>110*2.8</f>
        <v>308</v>
      </c>
      <c r="AO95" s="52"/>
      <c r="AP95" s="44"/>
      <c r="AQ95" s="44">
        <v>12918</v>
      </c>
      <c r="AR95" s="44"/>
      <c r="AS95" s="44"/>
      <c r="BB95" s="53">
        <v>694825.2078779944</v>
      </c>
    </row>
    <row r="96" spans="1:54" ht="14.4" x14ac:dyDescent="0.55000000000000004">
      <c r="A96" s="5">
        <v>1959</v>
      </c>
      <c r="B96" s="27">
        <f>1176900*0.2026</f>
        <v>238439.94</v>
      </c>
      <c r="C96" s="28">
        <v>1993.3378198667563</v>
      </c>
      <c r="E96" s="9">
        <v>2.7250210473143626</v>
      </c>
      <c r="F96" s="44"/>
      <c r="G96" s="44"/>
      <c r="H96" s="44">
        <f>859800*0.02</f>
        <v>17196</v>
      </c>
      <c r="I96" s="44"/>
      <c r="J96" s="44"/>
      <c r="K96" s="44">
        <v>46600</v>
      </c>
      <c r="L96" s="44"/>
      <c r="M96" s="44"/>
      <c r="N96" s="44"/>
      <c r="O96" s="44"/>
      <c r="P96" s="27">
        <f>90900*0.2327</f>
        <v>21152.43</v>
      </c>
      <c r="Q96" s="44">
        <f>18200*2.8</f>
        <v>50960</v>
      </c>
      <c r="AB96" s="54">
        <f>243.2/'[1]T68 Nominal exchange rate'!Y127</f>
        <v>272.03579418344515</v>
      </c>
      <c r="AH96" s="55">
        <v>38</v>
      </c>
      <c r="AJ96" s="44"/>
      <c r="AK96" s="44">
        <v>800</v>
      </c>
      <c r="AL96" s="49"/>
      <c r="AM96" s="49"/>
      <c r="AN96" s="44">
        <f>110*2.8</f>
        <v>308</v>
      </c>
      <c r="AO96" s="52"/>
      <c r="AP96" s="44"/>
      <c r="AQ96" s="44">
        <v>13424</v>
      </c>
      <c r="AR96" s="44"/>
      <c r="AS96" s="44"/>
      <c r="BB96" s="53">
        <v>540308.51696504874</v>
      </c>
    </row>
    <row r="97" spans="1:54" ht="14.4" x14ac:dyDescent="0.55000000000000004">
      <c r="A97" s="5">
        <v>1960</v>
      </c>
      <c r="B97" s="27">
        <f>1341800*0.2026</f>
        <v>271848.68</v>
      </c>
      <c r="C97" s="28">
        <v>2628.3781825675633</v>
      </c>
      <c r="E97" s="9">
        <v>94.187330115014419</v>
      </c>
      <c r="F97" s="44"/>
      <c r="G97" s="44"/>
      <c r="H97" s="44">
        <f>974600*0.02</f>
        <v>19492</v>
      </c>
      <c r="I97" s="44"/>
      <c r="J97" s="44"/>
      <c r="K97" s="44">
        <v>51700</v>
      </c>
      <c r="L97" s="44"/>
      <c r="M97" s="44"/>
      <c r="N97" s="44"/>
      <c r="O97" s="44"/>
      <c r="P97" s="27">
        <f>100700*0.2327</f>
        <v>23432.89</v>
      </c>
      <c r="Q97" s="44">
        <f>21740*2.8</f>
        <v>60871.999999999993</v>
      </c>
      <c r="AB97" s="54">
        <f>260.6/'[1]T68 Nominal exchange rate'!Y128</f>
        <v>291.49888143176736</v>
      </c>
      <c r="AH97" s="55">
        <v>163</v>
      </c>
      <c r="AJ97" s="44"/>
      <c r="AK97" s="44">
        <v>350</v>
      </c>
      <c r="AL97" s="49"/>
      <c r="AM97" s="49"/>
      <c r="AN97" s="44"/>
      <c r="AO97" s="52"/>
      <c r="AP97" s="44"/>
      <c r="AQ97" s="44">
        <v>13580</v>
      </c>
      <c r="AR97" s="44"/>
      <c r="AS97" s="44"/>
      <c r="BB97" s="53">
        <v>630140.21167782834</v>
      </c>
    </row>
    <row r="98" spans="1:54" ht="14.4" x14ac:dyDescent="0.55000000000000004">
      <c r="A98" s="5">
        <v>1961</v>
      </c>
      <c r="B98" s="5">
        <v>247208</v>
      </c>
      <c r="C98" s="28">
        <v>3084.1241116824822</v>
      </c>
      <c r="D98" s="5">
        <v>89</v>
      </c>
      <c r="E98" s="9">
        <v>142.80181675051966</v>
      </c>
      <c r="F98" s="5">
        <v>6757</v>
      </c>
      <c r="G98" s="5">
        <v>1866</v>
      </c>
      <c r="H98" s="5">
        <v>19948</v>
      </c>
      <c r="I98" s="5">
        <v>4966</v>
      </c>
      <c r="J98" s="5">
        <v>1579</v>
      </c>
      <c r="K98" s="5">
        <v>61815</v>
      </c>
      <c r="L98" s="5">
        <v>50</v>
      </c>
      <c r="M98" s="5">
        <v>2236</v>
      </c>
      <c r="N98" s="5">
        <v>8707</v>
      </c>
      <c r="O98" s="5">
        <v>9335</v>
      </c>
      <c r="P98" s="5">
        <v>25083</v>
      </c>
      <c r="Q98" s="5">
        <v>65441</v>
      </c>
      <c r="R98" s="44">
        <v>2201</v>
      </c>
      <c r="V98" s="5">
        <v>2503</v>
      </c>
      <c r="X98" s="5">
        <v>540</v>
      </c>
      <c r="Y98" s="39">
        <v>24766</v>
      </c>
      <c r="AA98" s="44">
        <v>2676</v>
      </c>
      <c r="AB98" s="54">
        <f>411/'[1]T68 Nominal exchange rate'!Y129</f>
        <v>458.70535714285711</v>
      </c>
      <c r="AC98" s="5">
        <v>828</v>
      </c>
      <c r="AD98" s="5">
        <v>7373</v>
      </c>
      <c r="AE98" s="5">
        <v>45189</v>
      </c>
      <c r="AF98" s="5">
        <v>237</v>
      </c>
      <c r="AG98" s="5">
        <v>887</v>
      </c>
      <c r="AH98" s="55">
        <v>62</v>
      </c>
      <c r="AI98" s="5">
        <v>248</v>
      </c>
      <c r="AJ98" s="5">
        <v>42</v>
      </c>
      <c r="AK98" s="44">
        <v>4598</v>
      </c>
      <c r="AL98" s="49"/>
      <c r="AM98" s="49">
        <v>619</v>
      </c>
      <c r="AN98" s="5">
        <v>304</v>
      </c>
      <c r="AO98" s="52">
        <v>129</v>
      </c>
      <c r="AP98" s="5">
        <v>2</v>
      </c>
      <c r="AQ98" s="58">
        <v>35856</v>
      </c>
      <c r="AR98" s="32">
        <v>0</v>
      </c>
      <c r="AS98" s="5">
        <v>550</v>
      </c>
      <c r="AT98" s="5">
        <v>95</v>
      </c>
      <c r="AU98" s="5">
        <v>492</v>
      </c>
      <c r="AW98" s="5">
        <v>568</v>
      </c>
      <c r="AX98" s="5">
        <v>1</v>
      </c>
      <c r="AY98" s="5">
        <v>500</v>
      </c>
      <c r="AZ98" s="5">
        <v>0</v>
      </c>
      <c r="BA98" s="5">
        <v>173</v>
      </c>
      <c r="BB98" s="5">
        <v>606330</v>
      </c>
    </row>
    <row r="99" spans="1:54" ht="14.4" x14ac:dyDescent="0.55000000000000004">
      <c r="A99" s="5">
        <v>1962</v>
      </c>
      <c r="B99" s="5">
        <v>272841</v>
      </c>
      <c r="C99" s="28">
        <v>3825.1472179986085</v>
      </c>
      <c r="D99" s="5">
        <v>70</v>
      </c>
      <c r="E99" s="9">
        <v>148.44055184726275</v>
      </c>
      <c r="F99" s="5">
        <v>5781</v>
      </c>
      <c r="G99" s="5">
        <v>2033</v>
      </c>
      <c r="H99" s="5">
        <v>19436</v>
      </c>
      <c r="I99" s="5">
        <v>5549</v>
      </c>
      <c r="J99" s="5">
        <v>2039</v>
      </c>
      <c r="K99" s="5">
        <v>87083</v>
      </c>
      <c r="L99" s="5">
        <v>47</v>
      </c>
      <c r="M99" s="5">
        <v>2402</v>
      </c>
      <c r="N99" s="5">
        <v>9131</v>
      </c>
      <c r="O99" s="5">
        <v>9202</v>
      </c>
      <c r="P99" s="5">
        <v>29584</v>
      </c>
      <c r="Q99" s="5">
        <v>63247</v>
      </c>
      <c r="R99" s="44">
        <v>2388</v>
      </c>
      <c r="V99" s="5">
        <v>1559</v>
      </c>
      <c r="X99" s="5">
        <v>1131</v>
      </c>
      <c r="Y99" s="39">
        <v>26951</v>
      </c>
      <c r="AA99" s="44">
        <v>4459</v>
      </c>
      <c r="AB99" s="54">
        <f>416.640066712407/'[1]T68 Nominal exchange rate'!Y130</f>
        <v>466.04034307875503</v>
      </c>
      <c r="AC99" s="5">
        <v>534</v>
      </c>
      <c r="AD99" s="5">
        <v>7667</v>
      </c>
      <c r="AE99" s="5">
        <v>39399</v>
      </c>
      <c r="AF99" s="5">
        <v>112</v>
      </c>
      <c r="AG99" s="5">
        <v>452</v>
      </c>
      <c r="AH99" s="55">
        <v>30</v>
      </c>
      <c r="AI99" s="5">
        <v>352</v>
      </c>
      <c r="AK99" s="44">
        <v>5102</v>
      </c>
      <c r="AL99" s="49"/>
      <c r="AM99" s="49">
        <v>328</v>
      </c>
      <c r="AN99" s="5">
        <v>299</v>
      </c>
      <c r="AO99" s="52">
        <v>102</v>
      </c>
      <c r="AP99" s="5">
        <v>9</v>
      </c>
      <c r="AQ99" s="58">
        <v>36098</v>
      </c>
      <c r="AR99" s="32">
        <v>0</v>
      </c>
      <c r="AS99" s="5">
        <v>570</v>
      </c>
      <c r="AT99" s="5">
        <v>45</v>
      </c>
      <c r="AU99" s="5">
        <v>343</v>
      </c>
      <c r="AW99" s="5">
        <v>560</v>
      </c>
      <c r="AX99" s="5">
        <v>91</v>
      </c>
      <c r="AY99" s="5">
        <v>504</v>
      </c>
      <c r="AZ99" s="5">
        <v>0</v>
      </c>
      <c r="BA99" s="5">
        <v>132</v>
      </c>
      <c r="BB99" s="5">
        <v>660266</v>
      </c>
    </row>
    <row r="100" spans="1:54" ht="14.4" x14ac:dyDescent="0.55000000000000004">
      <c r="A100" s="5">
        <v>1963</v>
      </c>
      <c r="B100" s="5">
        <v>170895</v>
      </c>
      <c r="C100" s="28">
        <v>5681.8184743090633</v>
      </c>
      <c r="D100" s="5">
        <v>85</v>
      </c>
      <c r="E100" s="9">
        <v>193.07697435077057</v>
      </c>
      <c r="F100" s="5">
        <v>7724</v>
      </c>
      <c r="G100" s="5">
        <v>1811</v>
      </c>
      <c r="H100" s="5">
        <v>22014</v>
      </c>
      <c r="I100" s="5">
        <v>5503</v>
      </c>
      <c r="J100" s="5">
        <v>1997</v>
      </c>
      <c r="K100" s="5">
        <v>88542</v>
      </c>
      <c r="L100" s="5">
        <v>74</v>
      </c>
      <c r="M100" s="5">
        <v>2650</v>
      </c>
      <c r="N100" s="5">
        <v>9390</v>
      </c>
      <c r="O100" s="5">
        <v>9715</v>
      </c>
      <c r="P100" s="5">
        <v>33324</v>
      </c>
      <c r="Q100" s="5">
        <v>71813</v>
      </c>
      <c r="R100" s="44">
        <v>2205</v>
      </c>
      <c r="S100" s="5">
        <v>279</v>
      </c>
      <c r="V100" s="5">
        <v>1611</v>
      </c>
      <c r="X100" s="5">
        <v>395</v>
      </c>
      <c r="Y100" s="39">
        <v>38981</v>
      </c>
      <c r="AA100" s="44">
        <v>4894</v>
      </c>
      <c r="AB100" s="54">
        <f>449.120071913106/'[1]T68 Nominal exchange rate'!Y131</f>
        <v>501.25008026016297</v>
      </c>
      <c r="AC100" s="5">
        <v>791</v>
      </c>
      <c r="AD100" s="5">
        <v>7732</v>
      </c>
      <c r="AE100" s="5">
        <v>39792</v>
      </c>
      <c r="AF100" s="5">
        <v>36</v>
      </c>
      <c r="AG100" s="5">
        <v>433</v>
      </c>
      <c r="AH100" s="55">
        <v>23</v>
      </c>
      <c r="AI100" s="5">
        <v>365</v>
      </c>
      <c r="AJ100" s="5">
        <v>4</v>
      </c>
      <c r="AK100" s="44">
        <v>6001</v>
      </c>
      <c r="AL100" s="49"/>
      <c r="AM100" s="49">
        <v>436</v>
      </c>
      <c r="AN100" s="5">
        <v>461</v>
      </c>
      <c r="AO100" s="52">
        <v>138</v>
      </c>
      <c r="AP100" s="5">
        <v>0</v>
      </c>
      <c r="AQ100" s="58">
        <v>36067</v>
      </c>
      <c r="AR100" s="32">
        <v>0</v>
      </c>
      <c r="AS100" s="5">
        <v>641</v>
      </c>
      <c r="AT100" s="5">
        <v>40</v>
      </c>
      <c r="AU100" s="5">
        <v>685</v>
      </c>
      <c r="AW100" s="5">
        <v>535</v>
      </c>
      <c r="AX100" s="5">
        <v>73</v>
      </c>
      <c r="AY100" s="5">
        <v>526</v>
      </c>
      <c r="AZ100" s="5">
        <v>6</v>
      </c>
      <c r="BA100" s="5">
        <v>152</v>
      </c>
      <c r="BB100" s="5">
        <v>590378</v>
      </c>
    </row>
    <row r="101" spans="1:54" ht="14.4" x14ac:dyDescent="0.55000000000000004">
      <c r="A101" s="5">
        <v>1964</v>
      </c>
      <c r="B101" s="5">
        <v>219056</v>
      </c>
      <c r="C101" s="28">
        <v>4581.4711732169226</v>
      </c>
      <c r="D101" s="5">
        <v>105</v>
      </c>
      <c r="E101" s="9">
        <v>315.51888584511408</v>
      </c>
      <c r="F101" s="5">
        <v>4778</v>
      </c>
      <c r="G101" s="5">
        <v>1851</v>
      </c>
      <c r="H101" s="5">
        <v>24847</v>
      </c>
      <c r="I101" s="5">
        <v>6704</v>
      </c>
      <c r="J101" s="5">
        <v>2126</v>
      </c>
      <c r="K101" s="5">
        <v>89712</v>
      </c>
      <c r="L101" s="5">
        <v>64</v>
      </c>
      <c r="M101" s="5">
        <v>3097</v>
      </c>
      <c r="N101" s="5">
        <v>11504</v>
      </c>
      <c r="O101" s="5">
        <v>11340</v>
      </c>
      <c r="P101" s="5">
        <v>33194</v>
      </c>
      <c r="Q101" s="5">
        <v>80367</v>
      </c>
      <c r="R101" s="44">
        <v>2262</v>
      </c>
      <c r="S101" s="5">
        <v>1</v>
      </c>
      <c r="V101" s="5">
        <v>926</v>
      </c>
      <c r="X101" s="5">
        <v>665</v>
      </c>
      <c r="Y101" s="39">
        <v>53793</v>
      </c>
      <c r="AA101" s="44">
        <v>7728</v>
      </c>
      <c r="AB101" s="54">
        <v>549.92008805320449</v>
      </c>
      <c r="AC101" s="5">
        <v>825</v>
      </c>
      <c r="AD101" s="5">
        <v>9834</v>
      </c>
      <c r="AE101" s="5">
        <v>46205</v>
      </c>
      <c r="AF101" s="5">
        <v>11</v>
      </c>
      <c r="AG101" s="5">
        <v>369</v>
      </c>
      <c r="AH101" s="55">
        <v>23</v>
      </c>
      <c r="AI101" s="5">
        <v>604</v>
      </c>
      <c r="AJ101" s="5">
        <v>16</v>
      </c>
      <c r="AK101" s="44">
        <v>6355</v>
      </c>
      <c r="AL101" s="49"/>
      <c r="AM101" s="49">
        <v>509</v>
      </c>
      <c r="AN101" s="5">
        <v>1775</v>
      </c>
      <c r="AO101" s="52">
        <v>79</v>
      </c>
      <c r="AP101" s="5">
        <v>4</v>
      </c>
      <c r="AQ101" s="58">
        <v>38452</v>
      </c>
      <c r="AR101" s="32">
        <v>0</v>
      </c>
      <c r="AS101" s="5">
        <v>551</v>
      </c>
      <c r="AT101" s="5">
        <v>54</v>
      </c>
      <c r="AU101" s="5">
        <v>758</v>
      </c>
      <c r="AW101" s="5">
        <v>568</v>
      </c>
      <c r="AX101" s="5">
        <v>53</v>
      </c>
      <c r="AY101" s="5">
        <v>503</v>
      </c>
      <c r="AZ101" s="5">
        <v>2</v>
      </c>
      <c r="BA101" s="5">
        <v>121</v>
      </c>
      <c r="BB101" s="5">
        <v>686812</v>
      </c>
    </row>
    <row r="102" spans="1:54" ht="14.4" x14ac:dyDescent="0.55000000000000004">
      <c r="A102" s="5">
        <v>1965</v>
      </c>
      <c r="B102" s="5">
        <v>167242</v>
      </c>
      <c r="C102" s="28">
        <v>5187.6916478352996</v>
      </c>
      <c r="D102" s="5">
        <v>107</v>
      </c>
      <c r="E102" s="9">
        <v>408.28104797323414</v>
      </c>
      <c r="F102" s="5">
        <v>4567</v>
      </c>
      <c r="G102" s="5">
        <v>2233</v>
      </c>
      <c r="H102" s="5">
        <v>29516</v>
      </c>
      <c r="I102" s="5">
        <v>7418</v>
      </c>
      <c r="J102" s="5">
        <v>2243</v>
      </c>
      <c r="K102" s="5">
        <v>97762</v>
      </c>
      <c r="L102" s="5">
        <v>66</v>
      </c>
      <c r="M102" s="5">
        <v>3462</v>
      </c>
      <c r="N102" s="5">
        <v>13514</v>
      </c>
      <c r="O102" s="5">
        <v>10512</v>
      </c>
      <c r="P102" s="5">
        <v>35456</v>
      </c>
      <c r="Q102" s="5">
        <v>73803</v>
      </c>
      <c r="R102" s="44">
        <v>2646</v>
      </c>
      <c r="S102" s="5">
        <v>922</v>
      </c>
      <c r="V102" s="5">
        <v>326</v>
      </c>
      <c r="X102" s="5">
        <v>343</v>
      </c>
      <c r="Y102" s="39">
        <v>68403</v>
      </c>
      <c r="AA102" s="44">
        <v>4659</v>
      </c>
      <c r="AB102" s="54">
        <v>724.64011602937535</v>
      </c>
      <c r="AC102" s="5">
        <v>1016</v>
      </c>
      <c r="AD102" s="5">
        <v>11460</v>
      </c>
      <c r="AE102" s="5">
        <v>49866</v>
      </c>
      <c r="AF102" s="5">
        <v>1</v>
      </c>
      <c r="AG102" s="5">
        <v>260</v>
      </c>
      <c r="AH102" s="55">
        <v>25</v>
      </c>
      <c r="AI102" s="5">
        <v>328</v>
      </c>
      <c r="AJ102" s="5">
        <v>9</v>
      </c>
      <c r="AK102" s="44">
        <v>7577</v>
      </c>
      <c r="AL102" s="49"/>
      <c r="AM102" s="49">
        <v>457</v>
      </c>
      <c r="AN102" s="5">
        <v>2060</v>
      </c>
      <c r="AO102" s="52">
        <v>52</v>
      </c>
      <c r="AP102" s="5">
        <v>1</v>
      </c>
      <c r="AQ102" s="58">
        <v>39361</v>
      </c>
      <c r="AR102" s="32">
        <v>0</v>
      </c>
      <c r="AS102" s="5">
        <v>647</v>
      </c>
      <c r="AT102" s="5">
        <v>92</v>
      </c>
      <c r="AU102" s="5">
        <v>323</v>
      </c>
      <c r="AV102" s="5">
        <v>8</v>
      </c>
      <c r="AW102" s="5">
        <v>532</v>
      </c>
      <c r="AX102" s="5">
        <v>88</v>
      </c>
      <c r="AY102" s="5">
        <v>683</v>
      </c>
      <c r="AZ102" s="5">
        <v>2</v>
      </c>
      <c r="BA102" s="5">
        <v>142</v>
      </c>
      <c r="BB102" s="5">
        <v>668431</v>
      </c>
    </row>
    <row r="103" spans="1:54" ht="14.4" x14ac:dyDescent="0.55000000000000004">
      <c r="A103" s="5">
        <v>1966</v>
      </c>
      <c r="B103" s="5">
        <v>168354</v>
      </c>
      <c r="C103" s="28">
        <v>7396.5240033693444</v>
      </c>
      <c r="D103" s="5">
        <v>128</v>
      </c>
      <c r="E103" s="9">
        <v>430.33326950454983</v>
      </c>
      <c r="F103" s="5">
        <v>7030</v>
      </c>
      <c r="G103" s="5">
        <v>2451</v>
      </c>
      <c r="H103" s="5">
        <v>30690</v>
      </c>
      <c r="I103" s="5">
        <v>8006</v>
      </c>
      <c r="J103" s="5">
        <v>2488</v>
      </c>
      <c r="K103" s="5">
        <v>116445</v>
      </c>
      <c r="L103" s="5">
        <v>98</v>
      </c>
      <c r="M103" s="5">
        <v>2972</v>
      </c>
      <c r="N103" s="5">
        <v>14998</v>
      </c>
      <c r="O103" s="5">
        <v>9734</v>
      </c>
      <c r="P103" s="5">
        <v>36658</v>
      </c>
      <c r="Q103" s="5">
        <v>76728</v>
      </c>
      <c r="R103" s="44">
        <v>2946</v>
      </c>
      <c r="S103" s="5">
        <v>11</v>
      </c>
      <c r="V103" s="5">
        <v>5126</v>
      </c>
      <c r="X103" s="5">
        <v>1845</v>
      </c>
      <c r="Y103" s="39">
        <v>78136</v>
      </c>
      <c r="AA103" s="44">
        <v>6584</v>
      </c>
      <c r="AB103" s="54">
        <v>729.12011674671317</v>
      </c>
      <c r="AC103" s="5">
        <v>1081</v>
      </c>
      <c r="AD103" s="5">
        <v>12275</v>
      </c>
      <c r="AE103" s="5">
        <v>62468</v>
      </c>
      <c r="AF103" s="5">
        <v>1</v>
      </c>
      <c r="AG103" s="5">
        <v>439</v>
      </c>
      <c r="AH103" s="55">
        <v>23</v>
      </c>
      <c r="AI103" s="5">
        <v>359</v>
      </c>
      <c r="AK103" s="44">
        <v>10458</v>
      </c>
      <c r="AL103" s="49"/>
      <c r="AM103" s="49">
        <v>318</v>
      </c>
      <c r="AN103" s="5">
        <v>382</v>
      </c>
      <c r="AO103" s="52">
        <v>79</v>
      </c>
      <c r="AP103" s="5">
        <v>2</v>
      </c>
      <c r="AQ103" s="58">
        <v>42081</v>
      </c>
      <c r="AR103" s="32">
        <v>0</v>
      </c>
      <c r="AS103" s="5">
        <v>621</v>
      </c>
      <c r="AT103" s="5">
        <v>36</v>
      </c>
      <c r="AU103" s="5">
        <v>552</v>
      </c>
      <c r="AV103" s="5">
        <v>14</v>
      </c>
      <c r="AW103" s="5">
        <v>537</v>
      </c>
      <c r="AX103" s="5">
        <v>70</v>
      </c>
      <c r="AY103" s="5">
        <v>715</v>
      </c>
      <c r="AZ103" s="5">
        <v>8</v>
      </c>
      <c r="BA103" s="5">
        <v>197</v>
      </c>
      <c r="BB103" s="5">
        <v>738130</v>
      </c>
    </row>
    <row r="104" spans="1:54" ht="14.4" x14ac:dyDescent="0.55000000000000004">
      <c r="A104" s="5">
        <v>1967</v>
      </c>
      <c r="B104" s="5">
        <v>86128</v>
      </c>
      <c r="C104" s="28">
        <v>10870.971669908449</v>
      </c>
      <c r="D104" s="5">
        <v>122</v>
      </c>
      <c r="E104" s="9">
        <v>644.24489956404852</v>
      </c>
      <c r="F104" s="5">
        <v>7113</v>
      </c>
      <c r="G104" s="5">
        <v>2272</v>
      </c>
      <c r="H104" s="5">
        <v>32239</v>
      </c>
      <c r="I104" s="5">
        <v>8066</v>
      </c>
      <c r="J104" s="5">
        <v>2863</v>
      </c>
      <c r="K104" s="5">
        <v>104204</v>
      </c>
      <c r="L104" s="5">
        <v>110</v>
      </c>
      <c r="M104" s="5">
        <v>3220</v>
      </c>
      <c r="N104" s="5">
        <v>17255</v>
      </c>
      <c r="O104" s="5">
        <v>11595</v>
      </c>
      <c r="P104" s="5">
        <v>39584</v>
      </c>
      <c r="Q104" s="5">
        <v>89299</v>
      </c>
      <c r="R104" s="44">
        <v>2795</v>
      </c>
      <c r="S104" s="5">
        <v>600</v>
      </c>
      <c r="V104" s="5">
        <v>10126</v>
      </c>
      <c r="X104" s="5">
        <v>1120</v>
      </c>
      <c r="Y104" s="39">
        <v>92064</v>
      </c>
      <c r="AA104" s="44">
        <v>8577</v>
      </c>
      <c r="AB104" s="54">
        <v>912.80014615755942</v>
      </c>
      <c r="AC104" s="5">
        <v>801</v>
      </c>
      <c r="AD104" s="5">
        <v>13056</v>
      </c>
      <c r="AE104" s="5">
        <v>70175</v>
      </c>
      <c r="AF104" s="5">
        <v>56</v>
      </c>
      <c r="AG104" s="5">
        <v>1188</v>
      </c>
      <c r="AH104" s="55">
        <v>0.84399999999999997</v>
      </c>
      <c r="AI104" s="5">
        <v>556</v>
      </c>
      <c r="AK104" s="44">
        <v>8718</v>
      </c>
      <c r="AL104" s="49"/>
      <c r="AM104" s="49">
        <v>305</v>
      </c>
      <c r="AN104" s="5">
        <v>552</v>
      </c>
      <c r="AO104" s="52"/>
      <c r="AP104" s="5">
        <v>6</v>
      </c>
      <c r="AQ104" s="58">
        <v>43888</v>
      </c>
      <c r="AR104" s="32">
        <v>0</v>
      </c>
      <c r="AS104" s="5">
        <v>884</v>
      </c>
      <c r="AT104" s="5">
        <v>35</v>
      </c>
      <c r="AU104" s="5">
        <v>670</v>
      </c>
      <c r="AV104" s="5">
        <v>24</v>
      </c>
      <c r="AW104" s="5">
        <v>472</v>
      </c>
      <c r="AX104" s="5">
        <v>134</v>
      </c>
      <c r="AY104" s="5">
        <v>625</v>
      </c>
      <c r="AZ104" s="5">
        <v>19</v>
      </c>
      <c r="BA104" s="5">
        <v>214</v>
      </c>
      <c r="BB104" s="5">
        <v>701216</v>
      </c>
    </row>
    <row r="105" spans="1:54" ht="14.4" x14ac:dyDescent="0.55000000000000004">
      <c r="A105" s="5">
        <v>1968</v>
      </c>
      <c r="B105" s="5">
        <v>68363</v>
      </c>
      <c r="C105" s="28">
        <v>13027.281010773801</v>
      </c>
      <c r="D105" s="5">
        <v>134</v>
      </c>
      <c r="E105" s="9">
        <v>637.31583777311243</v>
      </c>
      <c r="F105" s="5">
        <v>5721</v>
      </c>
      <c r="G105" s="5">
        <v>3074</v>
      </c>
      <c r="H105" s="5">
        <v>35168</v>
      </c>
      <c r="I105" s="5">
        <v>8145</v>
      </c>
      <c r="J105" s="5">
        <v>2734</v>
      </c>
      <c r="K105" s="5">
        <v>114734</v>
      </c>
      <c r="L105" s="5">
        <v>99</v>
      </c>
      <c r="M105" s="5">
        <v>3529</v>
      </c>
      <c r="N105" s="5">
        <v>19389</v>
      </c>
      <c r="O105" s="5">
        <v>13315</v>
      </c>
      <c r="P105" s="5">
        <v>41836</v>
      </c>
      <c r="Q105" s="5">
        <v>96794</v>
      </c>
      <c r="R105" s="44">
        <v>3667</v>
      </c>
      <c r="S105" s="5">
        <v>7400</v>
      </c>
      <c r="V105" s="5">
        <v>4814</v>
      </c>
      <c r="X105" s="5">
        <v>1500</v>
      </c>
      <c r="Y105" s="39">
        <v>111972</v>
      </c>
      <c r="AA105" s="44">
        <v>11409</v>
      </c>
      <c r="AB105" s="54">
        <v>1581.4402532202134</v>
      </c>
      <c r="AC105" s="5">
        <v>1063</v>
      </c>
      <c r="AD105" s="5">
        <v>10641</v>
      </c>
      <c r="AE105" s="5">
        <v>83588</v>
      </c>
      <c r="AF105" s="5">
        <v>124</v>
      </c>
      <c r="AG105" s="5">
        <v>2406</v>
      </c>
      <c r="AH105" s="5">
        <v>19</v>
      </c>
      <c r="AI105" s="5">
        <v>549</v>
      </c>
      <c r="AK105" s="44">
        <v>10968</v>
      </c>
      <c r="AL105" s="49">
        <v>309</v>
      </c>
      <c r="AM105" s="49">
        <v>466</v>
      </c>
      <c r="AN105" s="5">
        <v>678</v>
      </c>
      <c r="AO105" s="52">
        <v>5</v>
      </c>
      <c r="AP105" s="5">
        <v>1</v>
      </c>
      <c r="AQ105" s="58">
        <v>46931</v>
      </c>
      <c r="AR105" s="32">
        <v>0</v>
      </c>
      <c r="AS105" s="5">
        <v>862</v>
      </c>
      <c r="AT105" s="5">
        <v>226</v>
      </c>
      <c r="AU105" s="5">
        <v>727</v>
      </c>
      <c r="AV105" s="5">
        <v>15</v>
      </c>
      <c r="AW105" s="5">
        <v>534</v>
      </c>
      <c r="AX105" s="5">
        <v>148</v>
      </c>
      <c r="AY105" s="5">
        <v>756</v>
      </c>
      <c r="AZ105" s="5">
        <v>19</v>
      </c>
      <c r="BA105" s="5">
        <v>261</v>
      </c>
      <c r="BB105" s="5">
        <v>760388</v>
      </c>
    </row>
    <row r="106" spans="1:54" ht="14.4" x14ac:dyDescent="0.55000000000000004">
      <c r="A106" s="5">
        <v>1969</v>
      </c>
      <c r="B106" s="5">
        <v>106071</v>
      </c>
      <c r="C106" s="28">
        <v>14801.040243690553</v>
      </c>
      <c r="D106" s="5">
        <v>114</v>
      </c>
      <c r="E106" s="9">
        <v>738.67956694109705</v>
      </c>
      <c r="F106" s="5">
        <v>4448</v>
      </c>
      <c r="G106" s="5">
        <v>3371</v>
      </c>
      <c r="H106" s="5">
        <v>38903</v>
      </c>
      <c r="I106" s="5">
        <v>9478</v>
      </c>
      <c r="J106" s="5">
        <v>2641</v>
      </c>
      <c r="K106" s="5">
        <v>135228</v>
      </c>
      <c r="L106" s="5">
        <v>115</v>
      </c>
      <c r="M106" s="5">
        <v>3672</v>
      </c>
      <c r="N106" s="5">
        <v>24359</v>
      </c>
      <c r="O106" s="5">
        <v>13157</v>
      </c>
      <c r="P106" s="5">
        <v>46288</v>
      </c>
      <c r="Q106" s="5">
        <v>84072</v>
      </c>
      <c r="R106" s="44">
        <v>4034</v>
      </c>
      <c r="S106" s="5">
        <v>3100</v>
      </c>
      <c r="V106" s="5">
        <v>1597</v>
      </c>
      <c r="X106" s="5">
        <v>370</v>
      </c>
      <c r="Y106" s="39">
        <v>156681</v>
      </c>
      <c r="AA106" s="44">
        <v>18067</v>
      </c>
      <c r="AB106" s="54">
        <v>2224.3203561581754</v>
      </c>
      <c r="AC106" s="5">
        <v>1450</v>
      </c>
      <c r="AD106" s="5">
        <v>21649</v>
      </c>
      <c r="AE106" s="5">
        <v>96526</v>
      </c>
      <c r="AF106" s="5">
        <v>174</v>
      </c>
      <c r="AG106" s="5">
        <v>887</v>
      </c>
      <c r="AH106" s="5">
        <v>11</v>
      </c>
      <c r="AI106" s="5">
        <v>472</v>
      </c>
      <c r="AJ106" s="5">
        <v>7</v>
      </c>
      <c r="AK106" s="44">
        <v>12419</v>
      </c>
      <c r="AL106" s="49">
        <v>112</v>
      </c>
      <c r="AM106" s="49">
        <v>379</v>
      </c>
      <c r="AN106" s="5">
        <v>744</v>
      </c>
      <c r="AO106" s="52">
        <v>22</v>
      </c>
      <c r="AP106" s="5">
        <v>13</v>
      </c>
      <c r="AQ106" s="58">
        <v>45452</v>
      </c>
      <c r="AR106" s="32">
        <v>0</v>
      </c>
      <c r="AS106" s="5">
        <v>969</v>
      </c>
      <c r="AT106" s="5">
        <v>125</v>
      </c>
      <c r="AU106" s="5">
        <v>805</v>
      </c>
      <c r="AV106" s="5">
        <v>8</v>
      </c>
      <c r="AW106" s="5">
        <v>529</v>
      </c>
      <c r="AX106" s="5">
        <v>218</v>
      </c>
      <c r="AY106" s="5">
        <v>924</v>
      </c>
      <c r="AZ106" s="5">
        <v>39</v>
      </c>
      <c r="BA106" s="5">
        <v>241</v>
      </c>
      <c r="BB106" s="5">
        <v>890611</v>
      </c>
    </row>
    <row r="107" spans="1:54" ht="14.4" x14ac:dyDescent="0.55000000000000004">
      <c r="A107" s="5">
        <v>1970</v>
      </c>
      <c r="B107" s="5">
        <v>168549</v>
      </c>
      <c r="C107" s="28">
        <v>17539.495755442029</v>
      </c>
      <c r="D107" s="5">
        <v>210</v>
      </c>
      <c r="E107" s="9">
        <v>671.65990746558509</v>
      </c>
      <c r="F107" s="5">
        <v>4412</v>
      </c>
      <c r="G107" s="5">
        <v>3394</v>
      </c>
      <c r="H107" s="5">
        <v>44150</v>
      </c>
      <c r="I107" s="5">
        <v>12361</v>
      </c>
      <c r="J107" s="5">
        <v>3334</v>
      </c>
      <c r="K107" s="5">
        <v>175494</v>
      </c>
      <c r="L107" s="5">
        <v>293</v>
      </c>
      <c r="M107" s="5">
        <v>4214</v>
      </c>
      <c r="N107" s="5">
        <v>29625</v>
      </c>
      <c r="O107" s="5">
        <v>14695</v>
      </c>
      <c r="P107" s="5">
        <v>53208</v>
      </c>
      <c r="Q107" s="5">
        <v>91803</v>
      </c>
      <c r="R107" s="44">
        <v>4251</v>
      </c>
      <c r="S107" s="5">
        <v>2700</v>
      </c>
      <c r="V107" s="5">
        <v>1218</v>
      </c>
      <c r="X107" s="5">
        <v>350</v>
      </c>
      <c r="Y107" s="39">
        <v>176303</v>
      </c>
      <c r="AA107" s="44">
        <v>17517</v>
      </c>
      <c r="AB107" s="54">
        <v>2238.8803584895231</v>
      </c>
      <c r="AC107" s="5">
        <v>1386</v>
      </c>
      <c r="AD107" s="5">
        <v>23933</v>
      </c>
      <c r="AE107" s="5">
        <v>123513</v>
      </c>
      <c r="AF107" s="5">
        <v>147</v>
      </c>
      <c r="AG107" s="5">
        <v>1344</v>
      </c>
      <c r="AH107" s="5">
        <v>9</v>
      </c>
      <c r="AI107" s="5">
        <v>599</v>
      </c>
      <c r="AJ107" s="5">
        <v>4</v>
      </c>
      <c r="AK107" s="44">
        <v>15923</v>
      </c>
      <c r="AL107" s="49">
        <v>91</v>
      </c>
      <c r="AM107" s="49">
        <v>606</v>
      </c>
      <c r="AN107" s="5">
        <v>934</v>
      </c>
      <c r="AO107" s="52">
        <v>12</v>
      </c>
      <c r="AP107" s="5">
        <v>0</v>
      </c>
      <c r="AQ107" s="58">
        <v>49095</v>
      </c>
      <c r="AR107" s="32">
        <v>0</v>
      </c>
      <c r="AS107" s="5">
        <v>1325</v>
      </c>
      <c r="AT107" s="5">
        <v>29</v>
      </c>
      <c r="AU107" s="5">
        <v>2139</v>
      </c>
      <c r="AV107" s="5">
        <v>19</v>
      </c>
      <c r="AW107" s="5">
        <v>534</v>
      </c>
      <c r="AX107" s="5">
        <v>87</v>
      </c>
      <c r="AY107" s="5">
        <v>1126</v>
      </c>
      <c r="AZ107" s="5">
        <v>15</v>
      </c>
      <c r="BA107" s="5">
        <v>127</v>
      </c>
      <c r="BB107" s="5">
        <v>1084521</v>
      </c>
    </row>
    <row r="108" spans="1:54" ht="14.4" x14ac:dyDescent="0.55000000000000004">
      <c r="A108" s="5">
        <v>1971</v>
      </c>
      <c r="B108" s="5">
        <v>92673</v>
      </c>
      <c r="C108" s="28">
        <v>29113.211575412926</v>
      </c>
      <c r="D108" s="5">
        <v>225</v>
      </c>
      <c r="E108" s="9">
        <v>488.79204332161117</v>
      </c>
      <c r="F108" s="5">
        <v>5397</v>
      </c>
      <c r="G108" s="5">
        <v>3718</v>
      </c>
      <c r="H108" s="5">
        <v>56275</v>
      </c>
      <c r="I108" s="5">
        <v>13576</v>
      </c>
      <c r="J108" s="5">
        <v>3288</v>
      </c>
      <c r="K108" s="5">
        <v>205680</v>
      </c>
      <c r="L108" s="5">
        <v>316</v>
      </c>
      <c r="M108" s="5">
        <v>4320</v>
      </c>
      <c r="N108" s="5">
        <v>35042</v>
      </c>
      <c r="O108" s="5">
        <v>15588</v>
      </c>
      <c r="P108" s="5">
        <v>60878</v>
      </c>
      <c r="Q108" s="5">
        <v>117660</v>
      </c>
      <c r="R108" s="44">
        <v>4590</v>
      </c>
      <c r="S108" s="5">
        <v>3100</v>
      </c>
      <c r="V108" s="5">
        <v>3908</v>
      </c>
      <c r="X108" s="5">
        <v>360</v>
      </c>
      <c r="Y108" s="39">
        <v>216360</v>
      </c>
      <c r="AA108" s="44">
        <v>14627</v>
      </c>
      <c r="AB108" s="54">
        <v>3080.4255285207096</v>
      </c>
      <c r="AC108" s="5">
        <v>1633</v>
      </c>
      <c r="AD108" s="5">
        <v>28053</v>
      </c>
      <c r="AE108" s="5">
        <v>138811</v>
      </c>
      <c r="AF108" s="5">
        <v>71</v>
      </c>
      <c r="AG108" s="5">
        <v>1629</v>
      </c>
      <c r="AI108" s="5">
        <v>1969</v>
      </c>
      <c r="AJ108" s="5">
        <v>1</v>
      </c>
      <c r="AK108" s="44">
        <v>14021</v>
      </c>
      <c r="AL108" s="49">
        <v>92</v>
      </c>
      <c r="AM108" s="49">
        <v>444</v>
      </c>
      <c r="AN108" s="5">
        <v>1081</v>
      </c>
      <c r="AO108" s="52">
        <v>32</v>
      </c>
      <c r="AP108" s="5">
        <v>0</v>
      </c>
      <c r="AQ108" s="58">
        <v>40625</v>
      </c>
      <c r="AR108" s="32">
        <v>0</v>
      </c>
      <c r="AS108" s="5">
        <v>1554</v>
      </c>
      <c r="AT108" s="5">
        <v>41</v>
      </c>
      <c r="AU108" s="5">
        <v>1769</v>
      </c>
      <c r="AV108" s="5">
        <v>36</v>
      </c>
      <c r="AW108" s="5">
        <v>562</v>
      </c>
      <c r="AX108" s="5">
        <v>179</v>
      </c>
      <c r="AY108" s="5">
        <v>1390</v>
      </c>
      <c r="AZ108" s="5">
        <v>278</v>
      </c>
      <c r="BA108" s="5">
        <v>111</v>
      </c>
      <c r="BB108" s="5">
        <v>1158336</v>
      </c>
    </row>
    <row r="109" spans="1:54" ht="14.4" x14ac:dyDescent="0.55000000000000004">
      <c r="A109" s="5">
        <v>1972</v>
      </c>
      <c r="B109" s="5">
        <v>161537</v>
      </c>
      <c r="C109" s="28">
        <v>41116.800838782736</v>
      </c>
      <c r="D109" s="5">
        <v>277</v>
      </c>
      <c r="E109" s="9">
        <v>2415.5341014290934</v>
      </c>
      <c r="F109" s="5">
        <v>9469</v>
      </c>
      <c r="G109" s="5">
        <v>4636</v>
      </c>
      <c r="H109" s="5">
        <v>82628</v>
      </c>
      <c r="I109" s="5">
        <v>17209</v>
      </c>
      <c r="J109" s="5">
        <v>4323</v>
      </c>
      <c r="K109" s="5">
        <v>271416</v>
      </c>
      <c r="L109" s="5">
        <v>327</v>
      </c>
      <c r="M109" s="5">
        <v>6051</v>
      </c>
      <c r="N109" s="5">
        <v>52553</v>
      </c>
      <c r="O109" s="5">
        <v>22880</v>
      </c>
      <c r="P109" s="5">
        <v>81465</v>
      </c>
      <c r="Q109" s="5">
        <v>174354</v>
      </c>
      <c r="R109" s="44">
        <v>5794</v>
      </c>
      <c r="S109" s="5">
        <v>6800</v>
      </c>
      <c r="V109" s="5">
        <v>3730</v>
      </c>
      <c r="X109" s="5">
        <v>380</v>
      </c>
      <c r="Y109" s="39">
        <v>250730</v>
      </c>
      <c r="AA109" s="44">
        <v>24207</v>
      </c>
      <c r="AB109" s="54">
        <v>3745.0914653673476</v>
      </c>
      <c r="AC109" s="5">
        <v>2275</v>
      </c>
      <c r="AD109" s="5">
        <v>29759</v>
      </c>
      <c r="AE109" s="5">
        <v>182913</v>
      </c>
      <c r="AF109" s="5">
        <v>50</v>
      </c>
      <c r="AG109" s="5">
        <v>2883</v>
      </c>
      <c r="AH109" s="5">
        <v>3</v>
      </c>
      <c r="AI109" s="5">
        <v>3211</v>
      </c>
      <c r="AJ109" s="5">
        <v>1</v>
      </c>
      <c r="AK109" s="44">
        <v>15734</v>
      </c>
      <c r="AL109" s="49">
        <v>93</v>
      </c>
      <c r="AM109" s="49">
        <v>383</v>
      </c>
      <c r="AN109" s="5">
        <v>825</v>
      </c>
      <c r="AO109" s="52">
        <v>71</v>
      </c>
      <c r="AP109" s="5">
        <v>0</v>
      </c>
      <c r="AQ109" s="58">
        <v>42116</v>
      </c>
      <c r="AR109" s="32">
        <v>0</v>
      </c>
      <c r="AS109" s="5">
        <v>1816</v>
      </c>
      <c r="AT109" s="5">
        <v>46</v>
      </c>
      <c r="AU109" s="5">
        <v>3742</v>
      </c>
      <c r="AV109" s="5">
        <v>39</v>
      </c>
      <c r="AW109" s="5">
        <v>619</v>
      </c>
      <c r="AX109" s="5">
        <v>115</v>
      </c>
      <c r="AY109" s="5">
        <v>1285</v>
      </c>
      <c r="AZ109" s="5">
        <v>12</v>
      </c>
      <c r="BA109" s="5">
        <v>193</v>
      </c>
      <c r="BB109" s="5">
        <v>1553427</v>
      </c>
    </row>
    <row r="110" spans="1:54" ht="14.4" x14ac:dyDescent="0.55000000000000004">
      <c r="A110" s="5">
        <v>1973</v>
      </c>
      <c r="B110" s="5">
        <v>223756</v>
      </c>
      <c r="C110" s="28">
        <v>79083.185195627724</v>
      </c>
      <c r="D110" s="5">
        <v>539</v>
      </c>
      <c r="E110" s="9">
        <v>19319.08132064452</v>
      </c>
      <c r="F110" s="5">
        <v>15072</v>
      </c>
      <c r="G110" s="5">
        <v>6668</v>
      </c>
      <c r="H110" s="5">
        <v>112830</v>
      </c>
      <c r="I110" s="5">
        <v>42452</v>
      </c>
      <c r="J110" s="5">
        <v>6829</v>
      </c>
      <c r="K110" s="5">
        <v>345552</v>
      </c>
      <c r="L110" s="5">
        <v>5542</v>
      </c>
      <c r="M110" s="5">
        <v>10442</v>
      </c>
      <c r="N110" s="5">
        <v>79304</v>
      </c>
      <c r="O110" s="5">
        <v>23927</v>
      </c>
      <c r="P110" s="5">
        <v>128128</v>
      </c>
      <c r="Q110" s="5">
        <v>327082</v>
      </c>
      <c r="R110" s="44">
        <v>8322</v>
      </c>
      <c r="S110" s="5">
        <v>7300</v>
      </c>
      <c r="V110" s="5">
        <v>4148</v>
      </c>
      <c r="X110" s="5">
        <v>960</v>
      </c>
      <c r="Y110" s="39">
        <v>262616</v>
      </c>
      <c r="AA110" s="44">
        <v>30404</v>
      </c>
      <c r="AB110" s="54">
        <v>6278.6328331643745</v>
      </c>
      <c r="AC110" s="5">
        <v>3072</v>
      </c>
      <c r="AD110" s="5">
        <v>59854</v>
      </c>
      <c r="AE110" s="5">
        <v>275541</v>
      </c>
      <c r="AG110" s="5">
        <v>4972</v>
      </c>
      <c r="AI110" s="5">
        <v>4019</v>
      </c>
      <c r="AJ110" s="5">
        <v>2</v>
      </c>
      <c r="AK110" s="44">
        <v>17319</v>
      </c>
      <c r="AL110" s="49">
        <v>77</v>
      </c>
      <c r="AM110" s="49">
        <v>625</v>
      </c>
      <c r="AN110" s="5">
        <v>1148</v>
      </c>
      <c r="AO110" s="52">
        <v>194</v>
      </c>
      <c r="AP110" s="5">
        <v>24</v>
      </c>
      <c r="AQ110" s="58">
        <v>52469</v>
      </c>
      <c r="AR110" s="32">
        <v>0</v>
      </c>
      <c r="AS110" s="5">
        <v>3616</v>
      </c>
      <c r="AT110" s="5">
        <v>42</v>
      </c>
      <c r="AU110" s="5">
        <v>23946</v>
      </c>
      <c r="AV110" s="5">
        <v>69</v>
      </c>
      <c r="AW110" s="5">
        <v>1130</v>
      </c>
      <c r="AX110" s="5">
        <v>191</v>
      </c>
      <c r="AY110" s="5">
        <v>2261</v>
      </c>
      <c r="AZ110" s="5">
        <v>299</v>
      </c>
      <c r="BA110" s="5">
        <v>329</v>
      </c>
      <c r="BB110" s="5">
        <v>2241945</v>
      </c>
    </row>
    <row r="111" spans="1:54" ht="14.4" x14ac:dyDescent="0.55000000000000004">
      <c r="A111" s="5">
        <v>1974</v>
      </c>
      <c r="B111" s="5">
        <v>166545</v>
      </c>
      <c r="C111" s="28">
        <v>52264.835142875148</v>
      </c>
      <c r="D111" s="5">
        <v>383</v>
      </c>
      <c r="E111" s="9">
        <v>960.07115105556329</v>
      </c>
      <c r="F111" s="5">
        <v>14766</v>
      </c>
      <c r="G111" s="5">
        <v>7549</v>
      </c>
      <c r="H111" s="5">
        <v>114066</v>
      </c>
      <c r="I111" s="5">
        <v>30470</v>
      </c>
      <c r="J111" s="5">
        <v>7783</v>
      </c>
      <c r="K111" s="5">
        <v>317672</v>
      </c>
      <c r="L111" s="5">
        <v>4042</v>
      </c>
      <c r="M111" s="5">
        <v>8465</v>
      </c>
      <c r="N111" s="5">
        <v>99619</v>
      </c>
      <c r="O111" s="5">
        <v>30481</v>
      </c>
      <c r="P111" s="5">
        <v>119730</v>
      </c>
      <c r="Q111" s="5">
        <v>292948</v>
      </c>
      <c r="R111" s="44">
        <v>9149</v>
      </c>
      <c r="S111" s="5">
        <v>7000</v>
      </c>
      <c r="V111" s="5">
        <v>2121</v>
      </c>
      <c r="X111" s="5">
        <v>1300</v>
      </c>
      <c r="Y111" s="39">
        <v>330625</v>
      </c>
      <c r="AA111" s="44">
        <v>24014</v>
      </c>
      <c r="AB111" s="54">
        <v>10990.921680961032</v>
      </c>
      <c r="AC111" s="5">
        <v>4631</v>
      </c>
      <c r="AD111" s="5">
        <v>58950</v>
      </c>
      <c r="AE111" s="5">
        <v>247448</v>
      </c>
      <c r="AG111" s="5">
        <v>5848</v>
      </c>
      <c r="AH111" s="5">
        <v>1</v>
      </c>
      <c r="AI111" s="5">
        <v>4649</v>
      </c>
      <c r="AJ111" s="5">
        <v>2</v>
      </c>
      <c r="AK111" s="44">
        <v>20695</v>
      </c>
      <c r="AL111" s="49">
        <v>1</v>
      </c>
      <c r="AM111" s="49">
        <v>615</v>
      </c>
      <c r="AN111" s="5">
        <v>6128</v>
      </c>
      <c r="AO111" s="52">
        <v>179</v>
      </c>
      <c r="AP111" s="5">
        <v>14</v>
      </c>
      <c r="AQ111" s="58">
        <v>56677</v>
      </c>
      <c r="AR111" s="32">
        <v>0</v>
      </c>
      <c r="AS111" s="5">
        <v>2770</v>
      </c>
      <c r="AT111" s="5">
        <v>65</v>
      </c>
      <c r="AU111" s="5">
        <v>35782</v>
      </c>
      <c r="AV111" s="5">
        <v>111</v>
      </c>
      <c r="AW111" s="5">
        <v>1338</v>
      </c>
      <c r="AX111" s="5">
        <v>319</v>
      </c>
      <c r="AY111" s="5">
        <v>2401</v>
      </c>
      <c r="AZ111" s="5">
        <v>132</v>
      </c>
      <c r="BA111" s="5">
        <v>353</v>
      </c>
      <c r="BB111" s="5">
        <v>2145937</v>
      </c>
    </row>
    <row r="112" spans="1:54" ht="14.4" x14ac:dyDescent="0.55000000000000004">
      <c r="A112" s="5">
        <v>1975</v>
      </c>
      <c r="B112" s="5">
        <v>251109</v>
      </c>
      <c r="C112" s="28">
        <v>35254.391087689939</v>
      </c>
      <c r="D112" s="5">
        <v>88</v>
      </c>
      <c r="E112" s="9">
        <v>1723.4079254810331</v>
      </c>
      <c r="F112" s="5">
        <v>24060</v>
      </c>
      <c r="G112" s="5">
        <v>8379</v>
      </c>
      <c r="H112" s="5">
        <v>152751</v>
      </c>
      <c r="I112" s="5">
        <v>41260</v>
      </c>
      <c r="J112" s="5">
        <v>7016</v>
      </c>
      <c r="K112" s="5">
        <v>380292</v>
      </c>
      <c r="L112" s="5">
        <v>348</v>
      </c>
      <c r="M112" s="5">
        <v>9765</v>
      </c>
      <c r="N112" s="5">
        <v>117896</v>
      </c>
      <c r="O112" s="5">
        <v>39116</v>
      </c>
      <c r="P112" s="5">
        <v>112912</v>
      </c>
      <c r="Q112" s="5">
        <v>248024</v>
      </c>
      <c r="R112" s="44">
        <v>9850</v>
      </c>
      <c r="S112" s="5">
        <v>15000</v>
      </c>
      <c r="V112" s="5">
        <v>4653</v>
      </c>
      <c r="X112" s="5">
        <v>1446</v>
      </c>
      <c r="Y112" s="39">
        <v>426617</v>
      </c>
      <c r="AA112" s="44">
        <v>27215</v>
      </c>
      <c r="AB112" s="54">
        <v>10876.178427812512</v>
      </c>
      <c r="AC112" s="5">
        <v>4910</v>
      </c>
      <c r="AD112" s="5">
        <v>75489</v>
      </c>
      <c r="AE112" s="5">
        <v>235964</v>
      </c>
      <c r="AF112" s="5">
        <v>9</v>
      </c>
      <c r="AG112" s="5">
        <v>5131</v>
      </c>
      <c r="AH112" s="5">
        <v>8</v>
      </c>
      <c r="AI112" s="5">
        <v>3837</v>
      </c>
      <c r="AJ112" s="5">
        <v>31</v>
      </c>
      <c r="AK112" s="44">
        <v>23016</v>
      </c>
      <c r="AL112" s="49">
        <v>201</v>
      </c>
      <c r="AM112" s="49">
        <v>483</v>
      </c>
      <c r="AN112" s="5">
        <v>8282</v>
      </c>
      <c r="AO112" s="52">
        <v>55</v>
      </c>
      <c r="AP112" s="5">
        <v>15</v>
      </c>
      <c r="AQ112" s="58">
        <v>66077</v>
      </c>
      <c r="AR112" s="32">
        <v>0</v>
      </c>
      <c r="AS112" s="5">
        <v>2698</v>
      </c>
      <c r="AT112" s="5">
        <v>152</v>
      </c>
      <c r="AU112" s="5">
        <v>8556</v>
      </c>
      <c r="AV112" s="5">
        <v>43</v>
      </c>
      <c r="AW112" s="5">
        <v>968</v>
      </c>
      <c r="AX112" s="5">
        <v>439</v>
      </c>
      <c r="AY112" s="5">
        <v>2189</v>
      </c>
      <c r="AZ112" s="5">
        <v>9</v>
      </c>
      <c r="BA112" s="5">
        <v>324</v>
      </c>
      <c r="BB112" s="5">
        <v>2421997</v>
      </c>
    </row>
    <row r="113" spans="1:54" ht="14.4" x14ac:dyDescent="0.55000000000000004">
      <c r="A113" s="5">
        <v>1976</v>
      </c>
      <c r="B113" s="5">
        <v>219443</v>
      </c>
      <c r="C113" s="28">
        <v>39745.197154243884</v>
      </c>
      <c r="D113" s="5">
        <v>44</v>
      </c>
      <c r="E113" s="9">
        <v>1810.7844119789572</v>
      </c>
      <c r="F113" s="5">
        <v>14700</v>
      </c>
      <c r="G113" s="5">
        <v>8014</v>
      </c>
      <c r="H113" s="5">
        <v>145834</v>
      </c>
      <c r="I113" s="5">
        <v>50775</v>
      </c>
      <c r="J113" s="5">
        <v>6317</v>
      </c>
      <c r="K113" s="5">
        <v>401442</v>
      </c>
      <c r="L113" s="5">
        <v>533</v>
      </c>
      <c r="M113" s="5">
        <v>10533</v>
      </c>
      <c r="N113" s="5">
        <v>121599</v>
      </c>
      <c r="O113" s="5">
        <v>38887</v>
      </c>
      <c r="P113" s="5">
        <v>113572</v>
      </c>
      <c r="Q113" s="5">
        <v>238849</v>
      </c>
      <c r="R113" s="44">
        <v>9761</v>
      </c>
      <c r="S113" s="5">
        <v>12000</v>
      </c>
      <c r="V113" s="5">
        <v>6213</v>
      </c>
      <c r="X113" s="5">
        <v>2000</v>
      </c>
      <c r="Y113" s="39">
        <v>414050</v>
      </c>
      <c r="AA113" s="44">
        <v>35980</v>
      </c>
      <c r="AB113" s="54">
        <v>12505.436951456579</v>
      </c>
      <c r="AC113" s="5">
        <v>3490</v>
      </c>
      <c r="AD113" s="5">
        <v>76943</v>
      </c>
      <c r="AE113" s="5">
        <v>291442</v>
      </c>
      <c r="AF113" s="5">
        <v>7</v>
      </c>
      <c r="AG113" s="5">
        <v>6625</v>
      </c>
      <c r="AH113" s="5">
        <v>280</v>
      </c>
      <c r="AI113" s="5">
        <v>5563</v>
      </c>
      <c r="AJ113" s="5">
        <v>18</v>
      </c>
      <c r="AK113" s="44">
        <v>31507</v>
      </c>
      <c r="AL113" s="49">
        <v>158</v>
      </c>
      <c r="AM113" s="49">
        <v>639</v>
      </c>
      <c r="AN113" s="5">
        <v>1262</v>
      </c>
      <c r="AO113" s="52">
        <v>145</v>
      </c>
      <c r="AP113" s="5">
        <v>25</v>
      </c>
      <c r="AQ113" s="58">
        <v>58318</v>
      </c>
      <c r="AR113" s="32">
        <v>0</v>
      </c>
      <c r="AS113" s="5">
        <v>4091</v>
      </c>
      <c r="AT113" s="5">
        <v>87</v>
      </c>
      <c r="AU113" s="5">
        <v>18855</v>
      </c>
      <c r="AV113" s="5">
        <v>46</v>
      </c>
      <c r="AW113" s="5">
        <v>963</v>
      </c>
      <c r="AX113" s="5">
        <v>689</v>
      </c>
      <c r="AY113" s="5">
        <v>2438</v>
      </c>
      <c r="AZ113" s="5">
        <v>53</v>
      </c>
      <c r="BA113" s="5">
        <v>515</v>
      </c>
      <c r="BB113" s="5">
        <v>2462403</v>
      </c>
    </row>
    <row r="114" spans="1:54" ht="14.4" x14ac:dyDescent="0.55000000000000004">
      <c r="A114" s="5">
        <v>1977</v>
      </c>
      <c r="B114" s="5">
        <v>243061</v>
      </c>
      <c r="C114" s="28">
        <v>47577.619487792937</v>
      </c>
      <c r="D114" s="5">
        <v>114</v>
      </c>
      <c r="E114" s="9">
        <v>2315.9251410083511</v>
      </c>
      <c r="F114" s="5">
        <v>13033</v>
      </c>
      <c r="G114" s="5">
        <v>10844</v>
      </c>
      <c r="H114" s="5">
        <v>194092</v>
      </c>
      <c r="I114" s="5">
        <v>53465</v>
      </c>
      <c r="J114" s="5">
        <v>6650</v>
      </c>
      <c r="K114" s="5">
        <v>478522</v>
      </c>
      <c r="L114" s="5">
        <v>530</v>
      </c>
      <c r="M114" s="5">
        <v>12681</v>
      </c>
      <c r="N114" s="5">
        <v>145808</v>
      </c>
      <c r="O114" s="5">
        <v>48131</v>
      </c>
      <c r="P114" s="5">
        <v>132057</v>
      </c>
      <c r="Q114" s="5">
        <v>306975</v>
      </c>
      <c r="R114" s="44">
        <v>12974</v>
      </c>
      <c r="S114" s="5">
        <v>19700</v>
      </c>
      <c r="V114" s="5">
        <v>7379</v>
      </c>
      <c r="X114" s="5">
        <v>11000</v>
      </c>
      <c r="Y114" s="39">
        <v>434718</v>
      </c>
      <c r="AA114" s="44">
        <v>46408</v>
      </c>
      <c r="AB114" s="54">
        <v>14447.370625617355</v>
      </c>
      <c r="AC114" s="5">
        <v>3869</v>
      </c>
      <c r="AD114" s="5">
        <v>108797</v>
      </c>
      <c r="AE114" s="5">
        <v>358548</v>
      </c>
      <c r="AF114" s="5">
        <v>377</v>
      </c>
      <c r="AG114" s="5">
        <v>7617</v>
      </c>
      <c r="AH114" s="5">
        <v>2746</v>
      </c>
      <c r="AI114" s="5">
        <v>4289</v>
      </c>
      <c r="AJ114" s="5">
        <v>165</v>
      </c>
      <c r="AK114" s="44">
        <v>39114</v>
      </c>
      <c r="AL114" s="49">
        <v>165</v>
      </c>
      <c r="AM114" s="49">
        <v>905</v>
      </c>
      <c r="AN114" s="5">
        <v>1455</v>
      </c>
      <c r="AO114" s="52">
        <v>161</v>
      </c>
      <c r="AP114" s="5">
        <v>1</v>
      </c>
      <c r="AQ114" s="58">
        <v>60220</v>
      </c>
      <c r="AR114" s="32">
        <v>0</v>
      </c>
      <c r="AS114" s="5">
        <v>4517</v>
      </c>
      <c r="AT114" s="5">
        <v>161</v>
      </c>
      <c r="AU114" s="5">
        <v>27347</v>
      </c>
      <c r="AV114" s="5">
        <v>142</v>
      </c>
      <c r="AW114" s="5">
        <v>1172</v>
      </c>
      <c r="AX114" s="5">
        <v>983</v>
      </c>
      <c r="AY114" s="5">
        <v>3104</v>
      </c>
      <c r="AZ114" s="5">
        <v>0</v>
      </c>
      <c r="BA114" s="5">
        <v>780</v>
      </c>
      <c r="BB114" s="5">
        <v>2911454</v>
      </c>
    </row>
    <row r="115" spans="1:54" ht="14.4" x14ac:dyDescent="0.55000000000000004">
      <c r="A115" s="5">
        <v>1978</v>
      </c>
      <c r="B115" s="5">
        <v>329393</v>
      </c>
      <c r="C115" s="28">
        <v>62444.624578204239</v>
      </c>
      <c r="D115" s="5">
        <v>88</v>
      </c>
      <c r="E115" s="9">
        <v>2696.6212815467984</v>
      </c>
      <c r="F115" s="5">
        <v>15217</v>
      </c>
      <c r="G115" s="5">
        <v>11248</v>
      </c>
      <c r="H115" s="5">
        <v>236444</v>
      </c>
      <c r="I115" s="5">
        <v>70409</v>
      </c>
      <c r="J115" s="5">
        <v>7742</v>
      </c>
      <c r="K115" s="5">
        <v>595093</v>
      </c>
      <c r="L115" s="5">
        <v>947</v>
      </c>
      <c r="M115" s="5">
        <v>17755</v>
      </c>
      <c r="N115" s="5">
        <v>193486</v>
      </c>
      <c r="O115" s="5">
        <v>49488</v>
      </c>
      <c r="P115" s="5">
        <v>203632</v>
      </c>
      <c r="Q115" s="5">
        <v>410028</v>
      </c>
      <c r="R115" s="44">
        <v>14190</v>
      </c>
      <c r="S115" s="5">
        <v>11500</v>
      </c>
      <c r="V115" s="5">
        <v>6775</v>
      </c>
      <c r="X115" s="5">
        <v>11000</v>
      </c>
      <c r="Y115" s="39">
        <v>497749</v>
      </c>
      <c r="AA115" s="44">
        <v>47708</v>
      </c>
      <c r="AB115" s="54">
        <v>18089.432485364781</v>
      </c>
      <c r="AC115" s="5">
        <v>4009</v>
      </c>
      <c r="AD115" s="5">
        <v>123769</v>
      </c>
      <c r="AE115" s="5">
        <v>557304</v>
      </c>
      <c r="AF115" s="5">
        <v>1106</v>
      </c>
      <c r="AG115" s="5">
        <v>11930</v>
      </c>
      <c r="AH115" s="5">
        <v>1200</v>
      </c>
      <c r="AI115" s="5">
        <v>5477</v>
      </c>
      <c r="AJ115" s="5">
        <v>230</v>
      </c>
      <c r="AK115" s="44">
        <v>52446</v>
      </c>
      <c r="AL115" s="49"/>
      <c r="AM115" s="49">
        <v>917</v>
      </c>
      <c r="AN115" s="5">
        <v>2214</v>
      </c>
      <c r="AO115" s="52">
        <v>91</v>
      </c>
      <c r="AP115" s="5">
        <v>0</v>
      </c>
      <c r="AQ115" s="58">
        <v>68567</v>
      </c>
      <c r="AR115" s="32">
        <v>0</v>
      </c>
      <c r="AS115" s="5">
        <v>6389</v>
      </c>
      <c r="AT115" s="5">
        <v>162</v>
      </c>
      <c r="AU115" s="5">
        <v>30019</v>
      </c>
      <c r="AV115" s="5">
        <v>407</v>
      </c>
      <c r="AW115" s="5">
        <v>1640</v>
      </c>
      <c r="AX115" s="5">
        <v>1408</v>
      </c>
      <c r="AY115" s="5">
        <v>3968</v>
      </c>
      <c r="AZ115" s="5">
        <v>276</v>
      </c>
      <c r="BA115" s="5">
        <v>888</v>
      </c>
      <c r="BB115" s="5">
        <v>3759140</v>
      </c>
    </row>
    <row r="116" spans="1:54" ht="14.4" x14ac:dyDescent="0.55000000000000004">
      <c r="A116" s="5">
        <v>1979</v>
      </c>
      <c r="B116" s="5">
        <v>390069</v>
      </c>
      <c r="C116" s="28">
        <v>80616.051016724814</v>
      </c>
      <c r="D116" s="9">
        <f>19569/100</f>
        <v>195.69</v>
      </c>
      <c r="E116" s="9">
        <v>2205.1579856457906</v>
      </c>
      <c r="F116" s="5">
        <v>18510</v>
      </c>
      <c r="G116" s="5">
        <v>18806</v>
      </c>
      <c r="H116" s="5">
        <v>305796</v>
      </c>
      <c r="I116" s="5">
        <v>83815</v>
      </c>
      <c r="J116" s="5">
        <v>8204</v>
      </c>
      <c r="K116" s="5">
        <v>774133</v>
      </c>
      <c r="L116" s="5">
        <v>724</v>
      </c>
      <c r="M116" s="5">
        <v>24635</v>
      </c>
      <c r="N116" s="5">
        <v>233529</v>
      </c>
      <c r="O116" s="5">
        <v>65377</v>
      </c>
      <c r="P116" s="5">
        <v>243867</v>
      </c>
      <c r="Q116" s="5">
        <v>614075</v>
      </c>
      <c r="R116" s="44">
        <v>23053</v>
      </c>
      <c r="S116" s="5">
        <v>5050</v>
      </c>
      <c r="V116" s="5">
        <v>10976</v>
      </c>
      <c r="X116" s="5">
        <v>3900</v>
      </c>
      <c r="Y116" s="39">
        <v>574395</v>
      </c>
      <c r="AA116" s="44">
        <v>51017</v>
      </c>
      <c r="AB116" s="54">
        <v>23814.023735013256</v>
      </c>
      <c r="AC116" s="5">
        <v>4813</v>
      </c>
      <c r="AD116" s="5">
        <v>118747</v>
      </c>
      <c r="AE116" s="5">
        <v>611613</v>
      </c>
      <c r="AF116" s="5">
        <v>13582</v>
      </c>
      <c r="AG116" s="5">
        <v>14773</v>
      </c>
      <c r="AH116" s="5">
        <v>425</v>
      </c>
      <c r="AI116" s="5">
        <v>12671</v>
      </c>
      <c r="AJ116" s="5">
        <v>659</v>
      </c>
      <c r="AK116" s="44">
        <v>53492</v>
      </c>
      <c r="AL116" s="49">
        <v>3</v>
      </c>
      <c r="AM116" s="49">
        <v>625</v>
      </c>
      <c r="AN116" s="5">
        <v>2299</v>
      </c>
      <c r="AO116" s="52">
        <v>25</v>
      </c>
      <c r="AP116" s="5">
        <v>0</v>
      </c>
      <c r="AQ116" s="58">
        <v>68852</v>
      </c>
      <c r="AR116" s="32">
        <v>0</v>
      </c>
      <c r="AS116" s="5">
        <v>9085</v>
      </c>
      <c r="AT116" s="5">
        <v>128</v>
      </c>
      <c r="AU116" s="5">
        <v>51724</v>
      </c>
      <c r="AV116" s="5">
        <v>899</v>
      </c>
      <c r="AW116" s="5">
        <v>2242</v>
      </c>
      <c r="AX116" s="5">
        <v>1675</v>
      </c>
      <c r="AY116" s="5">
        <v>5005</v>
      </c>
      <c r="AZ116" s="5">
        <v>267</v>
      </c>
      <c r="BA116" s="5">
        <v>1229</v>
      </c>
      <c r="BB116" s="5">
        <v>4607280</v>
      </c>
    </row>
    <row r="117" spans="1:54" ht="14.4" x14ac:dyDescent="0.55000000000000004">
      <c r="A117" s="5">
        <v>1980</v>
      </c>
      <c r="B117" s="5">
        <v>321233</v>
      </c>
      <c r="C117" s="28">
        <v>89932.258818033166</v>
      </c>
      <c r="D117" s="5">
        <v>221</v>
      </c>
      <c r="E117" s="9">
        <v>2942.8077705621677</v>
      </c>
      <c r="F117" s="5">
        <v>19874</v>
      </c>
      <c r="G117" s="5">
        <v>18396</v>
      </c>
      <c r="H117" s="5">
        <v>324500</v>
      </c>
      <c r="I117" s="5">
        <v>85341</v>
      </c>
      <c r="J117" s="5">
        <v>9688</v>
      </c>
      <c r="K117" s="5">
        <v>869699</v>
      </c>
      <c r="L117" s="5">
        <v>708</v>
      </c>
      <c r="M117" s="5">
        <v>24451</v>
      </c>
      <c r="N117" s="5">
        <v>263779</v>
      </c>
      <c r="O117" s="5">
        <v>70315</v>
      </c>
      <c r="P117" s="5">
        <v>275606</v>
      </c>
      <c r="Q117" s="5">
        <v>607565</v>
      </c>
      <c r="R117" s="44">
        <v>22850</v>
      </c>
      <c r="S117" s="5">
        <v>7700</v>
      </c>
      <c r="V117" s="5">
        <v>5847</v>
      </c>
      <c r="X117" s="5">
        <v>5400</v>
      </c>
      <c r="Y117" s="39">
        <v>648356</v>
      </c>
      <c r="AA117" s="44">
        <v>76073</v>
      </c>
      <c r="AB117" s="54">
        <v>23790.645986280946</v>
      </c>
      <c r="AC117" s="5">
        <v>6150</v>
      </c>
      <c r="AD117" s="5">
        <v>135095</v>
      </c>
      <c r="AE117" s="5">
        <v>677622</v>
      </c>
      <c r="AF117" s="5">
        <v>5541</v>
      </c>
      <c r="AG117" s="5">
        <v>10205</v>
      </c>
      <c r="AH117" s="5">
        <v>1692</v>
      </c>
      <c r="AI117" s="5">
        <v>19440</v>
      </c>
      <c r="AJ117" s="5">
        <v>839</v>
      </c>
      <c r="AK117" s="44">
        <v>72341</v>
      </c>
      <c r="AL117" s="49">
        <v>3</v>
      </c>
      <c r="AM117" s="49">
        <v>529</v>
      </c>
      <c r="AN117" s="5">
        <v>2504</v>
      </c>
      <c r="AO117" s="52"/>
      <c r="AP117" s="5">
        <v>0</v>
      </c>
      <c r="AQ117" s="58">
        <v>77075</v>
      </c>
      <c r="AR117" s="32">
        <v>0</v>
      </c>
      <c r="AS117" s="5">
        <v>9347</v>
      </c>
      <c r="AT117" s="5">
        <v>169</v>
      </c>
      <c r="AU117" s="5">
        <v>53397</v>
      </c>
      <c r="AV117" s="5">
        <v>333</v>
      </c>
      <c r="AW117" s="5">
        <v>2302</v>
      </c>
      <c r="AX117" s="5">
        <v>1856</v>
      </c>
      <c r="AY117" s="5">
        <v>6271</v>
      </c>
      <c r="AZ117" s="5">
        <v>284</v>
      </c>
      <c r="BA117" s="5">
        <v>964</v>
      </c>
      <c r="BB117" s="5">
        <v>4908926</v>
      </c>
    </row>
    <row r="118" spans="1:54" ht="14.4" x14ac:dyDescent="0.55000000000000004">
      <c r="A118" s="5">
        <v>1981</v>
      </c>
      <c r="B118" s="5">
        <v>281360</v>
      </c>
      <c r="C118" s="28">
        <v>73774.811171614274</v>
      </c>
      <c r="D118" s="5">
        <v>309</v>
      </c>
      <c r="E118" s="9">
        <v>3754.4590674920992</v>
      </c>
      <c r="F118" s="5">
        <v>17903</v>
      </c>
      <c r="G118" s="5">
        <v>18317</v>
      </c>
      <c r="H118" s="5">
        <v>262405</v>
      </c>
      <c r="I118" s="5">
        <v>81289</v>
      </c>
      <c r="J118" s="5">
        <v>8040</v>
      </c>
      <c r="K118" s="5">
        <v>798795</v>
      </c>
      <c r="L118" s="5">
        <v>680</v>
      </c>
      <c r="M118" s="5">
        <v>22998</v>
      </c>
      <c r="N118" s="5">
        <v>223377</v>
      </c>
      <c r="O118" s="5">
        <v>61855</v>
      </c>
      <c r="P118" s="5">
        <v>279169</v>
      </c>
      <c r="Q118" s="5">
        <v>600566</v>
      </c>
      <c r="R118" s="44">
        <v>22606</v>
      </c>
      <c r="S118" s="5">
        <v>14200</v>
      </c>
      <c r="V118" s="5">
        <v>10112</v>
      </c>
      <c r="X118" s="5">
        <v>5500</v>
      </c>
      <c r="Y118" s="39">
        <v>587121</v>
      </c>
      <c r="AA118" s="44">
        <v>39531</v>
      </c>
      <c r="AB118" s="5">
        <v>20622</v>
      </c>
      <c r="AC118" s="5">
        <v>7165</v>
      </c>
      <c r="AD118" s="5">
        <v>134410</v>
      </c>
      <c r="AE118" s="5">
        <v>734319</v>
      </c>
      <c r="AF118" s="5">
        <v>1630</v>
      </c>
      <c r="AG118" s="5">
        <v>7733</v>
      </c>
      <c r="AH118" s="5">
        <v>3308</v>
      </c>
      <c r="AI118" s="5">
        <v>22883</v>
      </c>
      <c r="AJ118" s="5">
        <v>876</v>
      </c>
      <c r="AK118" s="44">
        <v>79531</v>
      </c>
      <c r="AL118" s="49"/>
      <c r="AM118" s="49">
        <v>630</v>
      </c>
      <c r="AN118" s="5">
        <v>4061</v>
      </c>
      <c r="AO118" s="52">
        <v>239</v>
      </c>
      <c r="AP118" s="5">
        <v>0</v>
      </c>
      <c r="AQ118" s="58">
        <v>78645</v>
      </c>
      <c r="AR118" s="32">
        <v>0</v>
      </c>
      <c r="AS118" s="5">
        <v>11042</v>
      </c>
      <c r="AT118" s="5">
        <v>92</v>
      </c>
      <c r="AU118" s="5">
        <v>52921</v>
      </c>
      <c r="AV118" s="5">
        <v>280</v>
      </c>
      <c r="AW118" s="5">
        <v>2708</v>
      </c>
      <c r="AX118" s="5">
        <v>1726</v>
      </c>
      <c r="AY118" s="5">
        <v>6590</v>
      </c>
      <c r="AZ118" s="5">
        <v>448</v>
      </c>
      <c r="BA118" s="5">
        <v>1268</v>
      </c>
      <c r="BB118" s="5">
        <v>4645087</v>
      </c>
    </row>
    <row r="119" spans="1:54" ht="14.4" x14ac:dyDescent="0.55000000000000004">
      <c r="A119" s="5">
        <v>1982</v>
      </c>
      <c r="B119" s="5">
        <v>267312</v>
      </c>
      <c r="C119" s="28">
        <v>51698.670605612999</v>
      </c>
      <c r="D119" s="5">
        <v>313</v>
      </c>
      <c r="E119" s="9">
        <v>3449.6866200381505</v>
      </c>
      <c r="F119" s="5">
        <v>18696</v>
      </c>
      <c r="G119" s="5">
        <v>11566</v>
      </c>
      <c r="H119" s="5">
        <v>240020</v>
      </c>
      <c r="I119" s="5">
        <v>81921</v>
      </c>
      <c r="J119" s="5">
        <v>7788</v>
      </c>
      <c r="K119" s="5">
        <v>752958</v>
      </c>
      <c r="L119" s="5">
        <v>667</v>
      </c>
      <c r="M119" s="5">
        <v>18666</v>
      </c>
      <c r="N119" s="5">
        <v>224546</v>
      </c>
      <c r="O119" s="5">
        <v>62721</v>
      </c>
      <c r="P119" s="5">
        <v>254523</v>
      </c>
      <c r="Q119" s="5">
        <v>545722</v>
      </c>
      <c r="R119" s="44">
        <v>16217</v>
      </c>
      <c r="S119" s="5">
        <v>13800</v>
      </c>
      <c r="V119" s="5">
        <v>15635</v>
      </c>
      <c r="X119" s="5">
        <v>2200</v>
      </c>
      <c r="Y119" s="39">
        <v>618272</v>
      </c>
      <c r="AA119" s="44">
        <v>40445</v>
      </c>
      <c r="AB119" s="5">
        <v>23519</v>
      </c>
      <c r="AC119" s="5">
        <v>11786</v>
      </c>
      <c r="AD119" s="5">
        <v>145832</v>
      </c>
      <c r="AE119" s="5">
        <v>756019</v>
      </c>
      <c r="AF119" s="5">
        <v>465</v>
      </c>
      <c r="AG119" s="5">
        <v>7063</v>
      </c>
      <c r="AH119" s="5">
        <v>164</v>
      </c>
      <c r="AI119" s="5">
        <v>9792</v>
      </c>
      <c r="AJ119" s="5">
        <v>342</v>
      </c>
      <c r="AK119" s="44">
        <v>74729</v>
      </c>
      <c r="AL119" s="49">
        <v>160</v>
      </c>
      <c r="AM119" s="49">
        <v>409</v>
      </c>
      <c r="AN119" s="5">
        <v>3811</v>
      </c>
      <c r="AO119" s="52">
        <v>264</v>
      </c>
      <c r="AP119" s="5">
        <v>0</v>
      </c>
      <c r="AQ119" s="58">
        <v>81848</v>
      </c>
      <c r="AR119" s="32">
        <v>0</v>
      </c>
      <c r="AS119" s="5">
        <v>11514</v>
      </c>
      <c r="AT119" s="5">
        <v>137</v>
      </c>
      <c r="AU119" s="5">
        <v>56205</v>
      </c>
      <c r="AV119" s="5">
        <v>232</v>
      </c>
      <c r="AW119" s="5">
        <v>1765</v>
      </c>
      <c r="AX119" s="5">
        <v>2151</v>
      </c>
      <c r="AY119" s="5">
        <v>6378</v>
      </c>
      <c r="AZ119" s="5">
        <v>212</v>
      </c>
      <c r="BA119" s="5">
        <v>1294</v>
      </c>
      <c r="BB119" s="5">
        <v>4529067</v>
      </c>
    </row>
    <row r="120" spans="1:54" ht="14.4" x14ac:dyDescent="0.55000000000000004">
      <c r="A120" s="5">
        <v>1983</v>
      </c>
      <c r="B120" s="5">
        <v>210924</v>
      </c>
      <c r="C120" s="28">
        <v>41466.46481932469</v>
      </c>
      <c r="D120" s="5">
        <v>157</v>
      </c>
      <c r="E120" s="9">
        <v>4442.3972125435539</v>
      </c>
      <c r="F120" s="5">
        <v>14462</v>
      </c>
      <c r="G120" s="5">
        <v>16229</v>
      </c>
      <c r="H120" s="5">
        <v>235781</v>
      </c>
      <c r="I120" s="5">
        <v>82254</v>
      </c>
      <c r="J120" s="5">
        <v>8238</v>
      </c>
      <c r="K120" s="5">
        <v>743652</v>
      </c>
      <c r="L120" s="5">
        <v>968</v>
      </c>
      <c r="M120" s="5">
        <v>17684</v>
      </c>
      <c r="N120" s="5">
        <v>207932</v>
      </c>
      <c r="O120" s="5">
        <v>60415</v>
      </c>
      <c r="P120" s="5">
        <v>200391</v>
      </c>
      <c r="Q120" s="5">
        <v>625996</v>
      </c>
      <c r="R120" s="44">
        <v>20864</v>
      </c>
      <c r="S120" s="5">
        <v>7200</v>
      </c>
      <c r="V120" s="5">
        <v>6431</v>
      </c>
      <c r="X120" s="5">
        <v>1550</v>
      </c>
      <c r="Y120" s="39">
        <v>671203</v>
      </c>
      <c r="AA120" s="44">
        <v>55574</v>
      </c>
      <c r="AB120" s="5">
        <v>21671</v>
      </c>
      <c r="AC120" s="5">
        <v>8511</v>
      </c>
      <c r="AD120" s="5">
        <v>125294</v>
      </c>
      <c r="AE120" s="5">
        <v>934689</v>
      </c>
      <c r="AG120" s="5">
        <v>6369</v>
      </c>
      <c r="AH120" s="5">
        <v>96</v>
      </c>
      <c r="AI120" s="5">
        <v>169</v>
      </c>
      <c r="AJ120" s="5">
        <v>107</v>
      </c>
      <c r="AK120" s="44">
        <v>53671</v>
      </c>
      <c r="AL120" s="49"/>
      <c r="AM120" s="49">
        <v>232</v>
      </c>
      <c r="AN120" s="5">
        <v>4188</v>
      </c>
      <c r="AO120" s="52">
        <v>149</v>
      </c>
      <c r="AP120" s="5">
        <v>0</v>
      </c>
      <c r="AQ120" s="58">
        <v>70419</v>
      </c>
      <c r="AR120" s="32">
        <v>0</v>
      </c>
      <c r="AS120" s="5">
        <v>10198</v>
      </c>
      <c r="AT120" s="5">
        <v>176</v>
      </c>
      <c r="AU120" s="5">
        <v>62178</v>
      </c>
      <c r="AV120" s="5">
        <v>304</v>
      </c>
      <c r="AW120" s="5">
        <v>2062</v>
      </c>
      <c r="AX120" s="5">
        <v>1742</v>
      </c>
      <c r="AY120" s="5">
        <v>6284</v>
      </c>
      <c r="AZ120" s="5">
        <v>477</v>
      </c>
      <c r="BA120" s="5">
        <v>1599</v>
      </c>
      <c r="BB120" s="5">
        <v>4590001</v>
      </c>
    </row>
    <row r="121" spans="1:54" ht="14.4" x14ac:dyDescent="0.55000000000000004">
      <c r="A121" s="5">
        <v>1984</v>
      </c>
      <c r="B121" s="5">
        <v>200228</v>
      </c>
      <c r="C121" s="28">
        <v>43847.161323387052</v>
      </c>
      <c r="D121" s="5">
        <v>184</v>
      </c>
      <c r="E121" s="9">
        <v>2994.8314466973502</v>
      </c>
      <c r="F121" s="5">
        <v>14522</v>
      </c>
      <c r="G121" s="5">
        <v>15028</v>
      </c>
      <c r="H121" s="5">
        <v>214316</v>
      </c>
      <c r="I121" s="5">
        <v>85053</v>
      </c>
      <c r="J121" s="5">
        <v>7516</v>
      </c>
      <c r="K121" s="5">
        <v>651241</v>
      </c>
      <c r="L121" s="5">
        <v>915</v>
      </c>
      <c r="M121" s="5">
        <v>19469</v>
      </c>
      <c r="N121" s="5">
        <v>210914</v>
      </c>
      <c r="O121" s="5">
        <v>57403</v>
      </c>
      <c r="P121" s="5">
        <v>199303</v>
      </c>
      <c r="Q121" s="5">
        <v>641416</v>
      </c>
      <c r="R121" s="44">
        <v>19773</v>
      </c>
      <c r="S121" s="5">
        <v>4850</v>
      </c>
      <c r="V121" s="5">
        <v>5142</v>
      </c>
      <c r="X121" s="5">
        <v>1600</v>
      </c>
      <c r="Y121" s="39">
        <v>687876</v>
      </c>
      <c r="AA121" s="44">
        <v>44320</v>
      </c>
      <c r="AB121" s="5">
        <v>27860</v>
      </c>
      <c r="AC121" s="5">
        <v>10645</v>
      </c>
      <c r="AD121" s="5">
        <v>166334</v>
      </c>
      <c r="AE121" s="5">
        <v>1064363</v>
      </c>
      <c r="AG121" s="5">
        <v>3163</v>
      </c>
      <c r="AH121" s="5">
        <v>168</v>
      </c>
      <c r="AI121" s="5">
        <v>98</v>
      </c>
      <c r="AJ121" s="5">
        <v>265</v>
      </c>
      <c r="AK121" s="44">
        <v>56141</v>
      </c>
      <c r="AL121" s="49">
        <v>88</v>
      </c>
      <c r="AM121" s="49">
        <v>363</v>
      </c>
      <c r="AN121" s="5">
        <v>5477</v>
      </c>
      <c r="AO121" s="52">
        <v>48</v>
      </c>
      <c r="AP121" s="5">
        <v>148</v>
      </c>
      <c r="AQ121" s="58">
        <v>69289</v>
      </c>
      <c r="AR121" s="32">
        <v>0</v>
      </c>
      <c r="AS121" s="5">
        <v>10515</v>
      </c>
      <c r="AT121" s="5">
        <v>150</v>
      </c>
      <c r="AU121" s="5">
        <v>68125</v>
      </c>
      <c r="AV121" s="5">
        <v>671</v>
      </c>
      <c r="AW121" s="5">
        <v>2122</v>
      </c>
      <c r="AX121" s="5">
        <v>553</v>
      </c>
      <c r="AY121" s="5">
        <v>8305</v>
      </c>
      <c r="AZ121" s="5">
        <v>765</v>
      </c>
      <c r="BA121" s="5">
        <v>1581</v>
      </c>
      <c r="BB121" s="5">
        <v>4669229</v>
      </c>
    </row>
    <row r="122" spans="1:54" ht="14.4" x14ac:dyDescent="0.55000000000000004">
      <c r="A122" s="5">
        <v>1985</v>
      </c>
      <c r="B122" s="5">
        <v>238331</v>
      </c>
      <c r="C122" s="28">
        <v>74912.253130074911</v>
      </c>
      <c r="D122" s="5">
        <v>176</v>
      </c>
      <c r="E122" s="9">
        <v>3348.0938933992238</v>
      </c>
      <c r="F122" s="5">
        <v>16859</v>
      </c>
      <c r="G122" s="5">
        <v>20704</v>
      </c>
      <c r="H122" s="5">
        <v>229170</v>
      </c>
      <c r="I122" s="5">
        <v>98855</v>
      </c>
      <c r="J122" s="5">
        <v>7229</v>
      </c>
      <c r="K122" s="5">
        <v>702302</v>
      </c>
      <c r="L122" s="5">
        <v>971</v>
      </c>
      <c r="M122" s="5">
        <v>21739</v>
      </c>
      <c r="N122" s="5">
        <v>224026</v>
      </c>
      <c r="O122" s="5">
        <v>61230</v>
      </c>
      <c r="P122" s="5">
        <v>221643</v>
      </c>
      <c r="Q122" s="5">
        <v>744343</v>
      </c>
      <c r="R122" s="44">
        <v>26110</v>
      </c>
      <c r="S122" s="5">
        <v>1100</v>
      </c>
      <c r="V122" s="5">
        <v>16486</v>
      </c>
      <c r="X122" s="5">
        <v>1800</v>
      </c>
      <c r="Y122" s="39">
        <v>624160</v>
      </c>
      <c r="AA122" s="44">
        <v>49696</v>
      </c>
      <c r="AB122" s="5">
        <v>40470</v>
      </c>
      <c r="AC122" s="5">
        <v>12393</v>
      </c>
      <c r="AD122" s="5">
        <v>147632</v>
      </c>
      <c r="AE122" s="5">
        <v>1125527</v>
      </c>
      <c r="AG122" s="5">
        <v>7176</v>
      </c>
      <c r="AH122" s="5">
        <v>107</v>
      </c>
      <c r="AI122" s="5">
        <v>559</v>
      </c>
      <c r="AJ122" s="5">
        <v>307</v>
      </c>
      <c r="AK122" s="44">
        <v>48388</v>
      </c>
      <c r="AL122" s="49">
        <v>14</v>
      </c>
      <c r="AM122" s="49">
        <v>441</v>
      </c>
      <c r="AN122" s="5">
        <v>2649</v>
      </c>
      <c r="AO122" s="52">
        <v>67</v>
      </c>
      <c r="AP122" s="5">
        <v>0</v>
      </c>
      <c r="AQ122" s="58">
        <v>77164</v>
      </c>
      <c r="AR122" s="32">
        <v>0</v>
      </c>
      <c r="AS122" s="5">
        <v>12054</v>
      </c>
      <c r="AT122" s="5">
        <v>1500</v>
      </c>
      <c r="AU122" s="5">
        <v>73388</v>
      </c>
      <c r="AV122" s="5">
        <v>454</v>
      </c>
      <c r="AW122" s="5">
        <v>3921</v>
      </c>
      <c r="AX122" s="5">
        <v>1144</v>
      </c>
      <c r="AY122" s="5">
        <v>5961</v>
      </c>
      <c r="AZ122" s="5">
        <v>483</v>
      </c>
      <c r="BA122" s="5">
        <v>1657</v>
      </c>
      <c r="BB122" s="5">
        <v>4987939</v>
      </c>
    </row>
    <row r="123" spans="1:54" ht="14.4" x14ac:dyDescent="0.55000000000000004">
      <c r="A123" s="5">
        <v>1986</v>
      </c>
      <c r="B123" s="5">
        <v>228534</v>
      </c>
      <c r="C123" s="28">
        <v>101934.06475495586</v>
      </c>
      <c r="D123" s="5">
        <v>866</v>
      </c>
      <c r="E123" s="9">
        <v>9313.2747786346772</v>
      </c>
      <c r="F123" s="5">
        <v>25435</v>
      </c>
      <c r="G123" s="5">
        <v>29370</v>
      </c>
      <c r="H123" s="5">
        <v>306302</v>
      </c>
      <c r="I123" s="5">
        <v>135114</v>
      </c>
      <c r="J123" s="5">
        <v>13199</v>
      </c>
      <c r="K123" s="5">
        <v>944439</v>
      </c>
      <c r="L123" s="5">
        <v>950</v>
      </c>
      <c r="M123" s="5">
        <v>31465</v>
      </c>
      <c r="N123" s="5">
        <v>311054</v>
      </c>
      <c r="O123" s="5">
        <v>90546</v>
      </c>
      <c r="P123" s="5">
        <v>309638</v>
      </c>
      <c r="Q123" s="5">
        <v>996953</v>
      </c>
      <c r="R123" s="44">
        <v>35545</v>
      </c>
      <c r="S123" s="5">
        <v>180</v>
      </c>
      <c r="V123" s="5">
        <v>25536</v>
      </c>
      <c r="Y123" s="39">
        <v>417247</v>
      </c>
      <c r="AA123" s="44">
        <v>60599</v>
      </c>
      <c r="AB123" s="5">
        <v>46410</v>
      </c>
      <c r="AC123" s="5">
        <v>12302</v>
      </c>
      <c r="AD123" s="5">
        <v>181439</v>
      </c>
      <c r="AE123" s="5">
        <v>1101330</v>
      </c>
      <c r="AG123" s="5">
        <v>11947</v>
      </c>
      <c r="AH123" s="5">
        <v>169</v>
      </c>
      <c r="AI123" s="5">
        <v>1867</v>
      </c>
      <c r="AJ123" s="5">
        <v>398</v>
      </c>
      <c r="AK123" s="44">
        <v>52324</v>
      </c>
      <c r="AL123" s="49"/>
      <c r="AM123" s="49">
        <v>435</v>
      </c>
      <c r="AN123" s="5">
        <v>2665</v>
      </c>
      <c r="AO123" s="52">
        <v>94</v>
      </c>
      <c r="AP123" s="5">
        <v>18</v>
      </c>
      <c r="AQ123" s="58">
        <v>71136</v>
      </c>
      <c r="AR123" s="32">
        <v>460</v>
      </c>
      <c r="AS123" s="5">
        <v>18020</v>
      </c>
      <c r="AT123" s="5">
        <v>531</v>
      </c>
      <c r="AU123" s="5">
        <v>76586</v>
      </c>
      <c r="AV123" s="5">
        <v>793</v>
      </c>
      <c r="AW123" s="5">
        <v>3302</v>
      </c>
      <c r="AX123" s="5">
        <v>1027</v>
      </c>
      <c r="AY123" s="5">
        <v>7630</v>
      </c>
      <c r="AZ123" s="5">
        <v>415</v>
      </c>
      <c r="BA123" s="5">
        <v>2052</v>
      </c>
      <c r="BB123" s="5">
        <v>5724890</v>
      </c>
    </row>
    <row r="124" spans="1:54" ht="14.4" x14ac:dyDescent="0.55000000000000004">
      <c r="A124" s="5">
        <v>1987</v>
      </c>
      <c r="B124" s="5">
        <v>270729</v>
      </c>
      <c r="C124" s="28">
        <v>133381.64884389722</v>
      </c>
      <c r="D124" s="5">
        <v>1590</v>
      </c>
      <c r="E124" s="9">
        <v>18161.87469645459</v>
      </c>
      <c r="F124" s="5">
        <v>38688</v>
      </c>
      <c r="G124" s="5">
        <v>37428</v>
      </c>
      <c r="H124" s="5">
        <v>414083</v>
      </c>
      <c r="I124" s="5">
        <v>162969</v>
      </c>
      <c r="J124" s="5">
        <v>17192</v>
      </c>
      <c r="K124" s="5">
        <v>1167552</v>
      </c>
      <c r="L124" s="5">
        <v>2432</v>
      </c>
      <c r="M124" s="5">
        <v>35097</v>
      </c>
      <c r="N124" s="5">
        <v>367543</v>
      </c>
      <c r="O124" s="5">
        <v>112537</v>
      </c>
      <c r="P124" s="5">
        <v>389368</v>
      </c>
      <c r="Q124" s="5">
        <v>1185671</v>
      </c>
      <c r="R124" s="44">
        <v>45297</v>
      </c>
      <c r="S124" s="5">
        <v>90</v>
      </c>
      <c r="V124" s="5">
        <v>13148</v>
      </c>
      <c r="Y124" s="39">
        <v>329371</v>
      </c>
      <c r="AA124" s="44">
        <v>54442</v>
      </c>
      <c r="AB124" s="5">
        <v>37585</v>
      </c>
      <c r="AC124" s="5">
        <v>9293</v>
      </c>
      <c r="AD124" s="5">
        <v>206346</v>
      </c>
      <c r="AE124" s="5">
        <v>1048238</v>
      </c>
      <c r="AF124" s="5">
        <v>28</v>
      </c>
      <c r="AG124" s="5">
        <v>7940</v>
      </c>
      <c r="AH124" s="5">
        <v>218</v>
      </c>
      <c r="AI124" s="5">
        <v>5954</v>
      </c>
      <c r="AJ124" s="5">
        <v>652</v>
      </c>
      <c r="AK124" s="44">
        <v>59937</v>
      </c>
      <c r="AL124" s="49"/>
      <c r="AM124" s="49">
        <v>820</v>
      </c>
      <c r="AN124" s="5">
        <v>2952</v>
      </c>
      <c r="AO124" s="52">
        <v>94</v>
      </c>
      <c r="AP124" s="5">
        <v>118</v>
      </c>
      <c r="AQ124" s="58">
        <v>68722</v>
      </c>
      <c r="AR124" s="32">
        <v>480</v>
      </c>
      <c r="AS124" s="5">
        <v>23454</v>
      </c>
      <c r="AT124" s="5">
        <v>513</v>
      </c>
      <c r="AU124" s="5">
        <v>135793</v>
      </c>
      <c r="AV124" s="5">
        <v>648</v>
      </c>
      <c r="AW124" s="5">
        <v>3590</v>
      </c>
      <c r="AX124" s="5">
        <v>2819</v>
      </c>
      <c r="AY124" s="5">
        <v>9952</v>
      </c>
      <c r="AZ124" s="5">
        <v>501</v>
      </c>
      <c r="BA124" s="5">
        <v>2599</v>
      </c>
      <c r="BB124" s="5">
        <v>6471813</v>
      </c>
    </row>
    <row r="125" spans="1:54" ht="14.4" x14ac:dyDescent="0.55000000000000004">
      <c r="A125" s="5">
        <v>1988</v>
      </c>
      <c r="B125" s="5">
        <v>336495</v>
      </c>
      <c r="C125" s="28">
        <v>147421.27934028977</v>
      </c>
      <c r="D125" s="5">
        <v>2553</v>
      </c>
      <c r="E125" s="5">
        <v>23352</v>
      </c>
      <c r="F125" s="5">
        <v>38140</v>
      </c>
      <c r="G125" s="5">
        <v>42172</v>
      </c>
      <c r="H125" s="5">
        <v>440392</v>
      </c>
      <c r="I125" s="5">
        <v>172840</v>
      </c>
      <c r="J125" s="5">
        <v>19920</v>
      </c>
      <c r="K125" s="5">
        <v>1332645</v>
      </c>
      <c r="L125" s="5">
        <v>3466</v>
      </c>
      <c r="M125" s="5">
        <v>37465</v>
      </c>
      <c r="N125" s="5">
        <v>387106</v>
      </c>
      <c r="O125" s="5">
        <v>125381</v>
      </c>
      <c r="P125" s="5">
        <v>426595</v>
      </c>
      <c r="Q125" s="5">
        <v>1326351</v>
      </c>
      <c r="R125" s="44">
        <v>49733</v>
      </c>
      <c r="S125" s="5">
        <v>2500</v>
      </c>
      <c r="V125" s="5">
        <v>10059</v>
      </c>
      <c r="Y125" s="39">
        <v>312607</v>
      </c>
      <c r="AA125" s="44">
        <v>50879</v>
      </c>
      <c r="AB125" s="5">
        <v>41358</v>
      </c>
      <c r="AC125" s="5">
        <v>11013</v>
      </c>
      <c r="AD125" s="5">
        <v>204884</v>
      </c>
      <c r="AE125" s="5">
        <v>1026676</v>
      </c>
      <c r="AF125" s="5">
        <v>19</v>
      </c>
      <c r="AG125" s="5">
        <v>11040</v>
      </c>
      <c r="AH125" s="5">
        <v>183</v>
      </c>
      <c r="AI125" s="5">
        <v>11307</v>
      </c>
      <c r="AJ125" s="5">
        <v>431</v>
      </c>
      <c r="AK125" s="44">
        <v>63614</v>
      </c>
      <c r="AL125" s="49"/>
      <c r="AM125" s="49">
        <v>863</v>
      </c>
      <c r="AN125" s="5">
        <v>3097</v>
      </c>
      <c r="AO125" s="52">
        <v>157</v>
      </c>
      <c r="AP125" s="5">
        <v>699</v>
      </c>
      <c r="AQ125" s="58">
        <v>75864</v>
      </c>
      <c r="AR125" s="32">
        <v>767</v>
      </c>
      <c r="AS125" s="5">
        <v>21239</v>
      </c>
      <c r="AT125" s="5">
        <v>717</v>
      </c>
      <c r="AU125" s="59">
        <v>215701.90372161975</v>
      </c>
      <c r="AV125" s="5">
        <v>3810</v>
      </c>
      <c r="AW125" s="5">
        <v>4632</v>
      </c>
      <c r="AX125" s="5">
        <v>2758</v>
      </c>
      <c r="AY125" s="5">
        <v>13189</v>
      </c>
      <c r="AZ125" s="5">
        <v>6402</v>
      </c>
      <c r="BA125" s="5">
        <v>4512</v>
      </c>
      <c r="BB125" s="5">
        <v>7067989</v>
      </c>
    </row>
    <row r="126" spans="1:54" ht="14.4" x14ac:dyDescent="0.55000000000000004">
      <c r="A126" s="5">
        <v>1989</v>
      </c>
      <c r="B126" s="5">
        <v>345827</v>
      </c>
      <c r="C126" s="28">
        <v>177806.27860203458</v>
      </c>
      <c r="D126" s="39">
        <v>77361</v>
      </c>
      <c r="E126" s="9">
        <v>20286.921648091862</v>
      </c>
      <c r="F126" s="5">
        <v>41876</v>
      </c>
      <c r="G126" s="5">
        <v>35349</v>
      </c>
      <c r="H126" s="5">
        <v>430510</v>
      </c>
      <c r="I126" s="5">
        <v>160006</v>
      </c>
      <c r="J126" s="5">
        <v>22539</v>
      </c>
      <c r="K126" s="5">
        <v>1318516</v>
      </c>
      <c r="L126" s="5">
        <v>7055</v>
      </c>
      <c r="M126" s="5">
        <v>37965</v>
      </c>
      <c r="N126" s="5">
        <v>382928</v>
      </c>
      <c r="O126" s="5">
        <v>136596</v>
      </c>
      <c r="P126" s="5">
        <v>444465</v>
      </c>
      <c r="Q126" s="5">
        <v>1351686</v>
      </c>
      <c r="R126" s="44">
        <v>41456</v>
      </c>
      <c r="S126" s="5">
        <v>1900</v>
      </c>
      <c r="V126" s="5">
        <v>4091</v>
      </c>
      <c r="Y126" s="39">
        <v>361418</v>
      </c>
      <c r="AA126" s="44">
        <v>42010</v>
      </c>
      <c r="AB126" s="60">
        <v>46871</v>
      </c>
      <c r="AC126" s="5">
        <v>25306</v>
      </c>
      <c r="AD126" s="5">
        <v>275819</v>
      </c>
      <c r="AE126" s="5">
        <v>1006407</v>
      </c>
      <c r="AF126" s="5">
        <v>238</v>
      </c>
      <c r="AG126" s="5">
        <v>17517</v>
      </c>
      <c r="AH126" s="5">
        <v>234</v>
      </c>
      <c r="AI126" s="5">
        <v>17037</v>
      </c>
      <c r="AJ126" s="5">
        <v>437</v>
      </c>
      <c r="AK126" s="44">
        <v>50538</v>
      </c>
      <c r="AL126" s="49"/>
      <c r="AM126" s="49">
        <v>2731</v>
      </c>
      <c r="AN126" s="5">
        <v>3268</v>
      </c>
      <c r="AO126" s="52">
        <v>277</v>
      </c>
      <c r="AP126" s="5">
        <v>280</v>
      </c>
      <c r="AQ126" s="58">
        <v>86869</v>
      </c>
      <c r="AR126" s="32">
        <v>374</v>
      </c>
      <c r="AS126" s="5">
        <v>24751</v>
      </c>
      <c r="AT126" s="5">
        <v>673</v>
      </c>
      <c r="AU126" s="59">
        <v>314580.85753603245</v>
      </c>
      <c r="AV126" s="5">
        <v>3131</v>
      </c>
      <c r="AW126" s="5">
        <v>2656</v>
      </c>
      <c r="AX126" s="5">
        <v>2205</v>
      </c>
      <c r="AY126" s="5">
        <v>14856</v>
      </c>
      <c r="AZ126" s="5">
        <v>6108</v>
      </c>
      <c r="BA126" s="5">
        <v>4481</v>
      </c>
      <c r="BB126" s="5">
        <v>7365954</v>
      </c>
    </row>
    <row r="127" spans="1:54" ht="14.4" x14ac:dyDescent="0.55000000000000004">
      <c r="A127" s="5">
        <v>1990</v>
      </c>
      <c r="B127" s="5">
        <v>391462</v>
      </c>
      <c r="C127" s="28">
        <v>218648.55166197935</v>
      </c>
      <c r="D127" s="39">
        <v>13705</v>
      </c>
      <c r="E127" s="9">
        <v>25758.660258925069</v>
      </c>
      <c r="F127" s="5">
        <v>55852</v>
      </c>
      <c r="G127" s="5">
        <v>47549</v>
      </c>
      <c r="H127" s="5">
        <v>579708</v>
      </c>
      <c r="I127" s="5">
        <v>211457</v>
      </c>
      <c r="J127" s="5">
        <v>33985</v>
      </c>
      <c r="K127" s="5">
        <v>1529902</v>
      </c>
      <c r="L127" s="5">
        <v>10642</v>
      </c>
      <c r="M127" s="5">
        <v>50354</v>
      </c>
      <c r="N127" s="5">
        <v>464710</v>
      </c>
      <c r="O127" s="5">
        <v>155112</v>
      </c>
      <c r="P127" s="5">
        <v>536955</v>
      </c>
      <c r="Q127" s="5">
        <v>1682325</v>
      </c>
      <c r="R127" s="44">
        <v>54949</v>
      </c>
      <c r="S127" s="5">
        <v>3200</v>
      </c>
      <c r="V127" s="5">
        <v>8366</v>
      </c>
      <c r="X127" s="5">
        <v>7423</v>
      </c>
      <c r="Y127" s="39">
        <v>284904</v>
      </c>
      <c r="AA127" s="44">
        <v>32631</v>
      </c>
      <c r="AB127" s="5">
        <v>52692</v>
      </c>
      <c r="AC127" s="5">
        <v>28954</v>
      </c>
      <c r="AD127" s="5">
        <v>295505</v>
      </c>
      <c r="AE127" s="5">
        <v>988053</v>
      </c>
      <c r="AF127" s="5">
        <v>524</v>
      </c>
      <c r="AG127" s="5">
        <v>19097</v>
      </c>
      <c r="AH127" s="5">
        <v>252</v>
      </c>
      <c r="AI127" s="5">
        <v>24266</v>
      </c>
      <c r="AJ127" s="5">
        <v>669</v>
      </c>
      <c r="AK127" s="44">
        <v>60391</v>
      </c>
      <c r="AL127" s="49">
        <v>6</v>
      </c>
      <c r="AM127" s="49">
        <v>2691</v>
      </c>
      <c r="AN127" s="5">
        <v>3296</v>
      </c>
      <c r="AO127" s="52">
        <v>337</v>
      </c>
      <c r="AP127" s="5">
        <v>87</v>
      </c>
      <c r="AQ127" s="58">
        <v>98796</v>
      </c>
      <c r="AR127" s="32">
        <v>417</v>
      </c>
      <c r="AS127" s="5">
        <v>27407</v>
      </c>
      <c r="AT127" s="5">
        <v>891</v>
      </c>
      <c r="AU127" s="59">
        <v>400419.10344827588</v>
      </c>
      <c r="AV127" s="5">
        <v>4889</v>
      </c>
      <c r="AW127" s="5">
        <v>4131</v>
      </c>
      <c r="AX127" s="5">
        <v>1677</v>
      </c>
      <c r="AY127" s="5">
        <v>21011</v>
      </c>
      <c r="AZ127" s="5">
        <v>7546</v>
      </c>
      <c r="BA127" s="5">
        <v>6041</v>
      </c>
      <c r="BB127" s="5">
        <v>8476010</v>
      </c>
    </row>
    <row r="128" spans="1:54" ht="14.4" x14ac:dyDescent="0.55000000000000004">
      <c r="A128" s="5">
        <v>1991</v>
      </c>
      <c r="B128" s="5">
        <v>415471</v>
      </c>
      <c r="C128" s="28">
        <v>227184.84145398298</v>
      </c>
      <c r="D128" s="39">
        <v>6975</v>
      </c>
      <c r="E128" s="9">
        <v>32541.669070281703</v>
      </c>
      <c r="F128" s="5">
        <v>57654</v>
      </c>
      <c r="G128" s="5">
        <v>49439</v>
      </c>
      <c r="H128" s="5">
        <v>589722</v>
      </c>
      <c r="I128" s="5">
        <v>221831</v>
      </c>
      <c r="J128" s="5">
        <v>41553</v>
      </c>
      <c r="K128" s="5">
        <v>1625301</v>
      </c>
      <c r="L128" s="5">
        <v>13495</v>
      </c>
      <c r="M128" s="5">
        <v>51266</v>
      </c>
      <c r="N128" s="5">
        <v>496961</v>
      </c>
      <c r="O128" s="5">
        <v>146323</v>
      </c>
      <c r="P128" s="5">
        <v>492116</v>
      </c>
      <c r="Q128" s="5">
        <v>1543183</v>
      </c>
      <c r="R128" s="44">
        <v>57480</v>
      </c>
      <c r="S128" s="5">
        <v>700</v>
      </c>
      <c r="V128" s="5">
        <v>4423</v>
      </c>
      <c r="X128" s="5">
        <v>7302</v>
      </c>
      <c r="Y128" s="39">
        <v>190000</v>
      </c>
      <c r="AA128" s="44">
        <v>15565</v>
      </c>
      <c r="AB128" s="5">
        <v>46779</v>
      </c>
      <c r="AC128" s="5">
        <v>35552</v>
      </c>
      <c r="AD128" s="5">
        <v>280771</v>
      </c>
      <c r="AE128" s="5">
        <v>984663</v>
      </c>
      <c r="AF128" s="5">
        <v>2944</v>
      </c>
      <c r="AG128" s="5">
        <v>17707</v>
      </c>
      <c r="AH128" s="5">
        <v>409</v>
      </c>
      <c r="AI128" s="5">
        <v>26000</v>
      </c>
      <c r="AJ128" s="5">
        <v>1613</v>
      </c>
      <c r="AK128" s="44">
        <v>67848</v>
      </c>
      <c r="AL128" s="49">
        <v>8</v>
      </c>
      <c r="AM128" s="49">
        <v>2150</v>
      </c>
      <c r="AN128" s="5">
        <v>2519</v>
      </c>
      <c r="AO128" s="52">
        <v>252</v>
      </c>
      <c r="AP128" s="5">
        <v>101</v>
      </c>
      <c r="AQ128" s="58">
        <v>106507</v>
      </c>
      <c r="AR128" s="32">
        <v>299</v>
      </c>
      <c r="AS128" s="5">
        <v>27319</v>
      </c>
      <c r="AT128" s="5">
        <v>260</v>
      </c>
      <c r="AU128" s="59">
        <v>336252.68593506201</v>
      </c>
      <c r="AV128" s="5">
        <v>3411</v>
      </c>
      <c r="AW128" s="5">
        <v>5475</v>
      </c>
      <c r="AX128" s="5">
        <v>1445</v>
      </c>
      <c r="AY128" s="5">
        <v>35143</v>
      </c>
      <c r="AZ128" s="5">
        <v>7385</v>
      </c>
      <c r="BA128" s="5">
        <v>5438</v>
      </c>
      <c r="BB128" s="5">
        <v>8302030</v>
      </c>
    </row>
    <row r="129" spans="1:54" ht="14.4" x14ac:dyDescent="0.55000000000000004">
      <c r="A129" s="5">
        <v>1992</v>
      </c>
      <c r="B129" s="5">
        <v>440633</v>
      </c>
      <c r="C129" s="28">
        <v>215067.72604429582</v>
      </c>
      <c r="D129" s="39">
        <v>9045</v>
      </c>
      <c r="E129" s="9">
        <v>39146.014846649741</v>
      </c>
      <c r="F129" s="5">
        <v>57248</v>
      </c>
      <c r="G129" s="5">
        <v>52883</v>
      </c>
      <c r="H129" s="5">
        <v>687807</v>
      </c>
      <c r="I129" s="5">
        <v>266312</v>
      </c>
      <c r="J129" s="5">
        <v>41168</v>
      </c>
      <c r="K129" s="5">
        <v>1693106</v>
      </c>
      <c r="L129" s="5">
        <v>11202</v>
      </c>
      <c r="M129" s="5">
        <v>44043</v>
      </c>
      <c r="N129" s="5">
        <v>564579</v>
      </c>
      <c r="O129" s="5">
        <v>169116</v>
      </c>
      <c r="P129" s="5">
        <v>463950</v>
      </c>
      <c r="Q129" s="5">
        <v>1599437</v>
      </c>
      <c r="R129" s="44">
        <v>61318</v>
      </c>
      <c r="S129" s="5">
        <v>2655</v>
      </c>
      <c r="T129" s="5">
        <v>8875</v>
      </c>
      <c r="U129" s="5">
        <v>120</v>
      </c>
      <c r="V129" s="5">
        <v>3842</v>
      </c>
      <c r="W129">
        <v>900</v>
      </c>
      <c r="X129" s="5">
        <v>9748</v>
      </c>
      <c r="Y129" s="5">
        <v>110198</v>
      </c>
      <c r="Z129" s="5">
        <v>12700</v>
      </c>
      <c r="AA129" s="44">
        <v>46529</v>
      </c>
      <c r="AB129" s="5">
        <v>45649</v>
      </c>
      <c r="AC129" s="5">
        <v>25787</v>
      </c>
      <c r="AD129" s="5">
        <v>294500</v>
      </c>
      <c r="AE129" s="5">
        <v>1160207</v>
      </c>
      <c r="AF129" s="5">
        <v>6697</v>
      </c>
      <c r="AG129" s="5">
        <v>12329</v>
      </c>
      <c r="AH129" s="5">
        <v>774</v>
      </c>
      <c r="AI129" s="5">
        <v>33245</v>
      </c>
      <c r="AJ129" s="5">
        <v>2573</v>
      </c>
      <c r="AK129" s="44">
        <v>79482</v>
      </c>
      <c r="AL129" s="49">
        <v>81</v>
      </c>
      <c r="AM129" s="49">
        <v>2030</v>
      </c>
      <c r="AN129" s="5">
        <v>2928</v>
      </c>
      <c r="AO129" s="52">
        <v>522</v>
      </c>
      <c r="AP129" s="5">
        <v>625</v>
      </c>
      <c r="AQ129" s="58">
        <v>160882</v>
      </c>
      <c r="AR129" s="32">
        <v>679</v>
      </c>
      <c r="AS129" s="5">
        <v>31523</v>
      </c>
      <c r="AT129" s="5">
        <v>541</v>
      </c>
      <c r="AU129" s="59">
        <v>331681.90566335386</v>
      </c>
      <c r="AV129" s="5">
        <v>5643</v>
      </c>
      <c r="AW129" s="5">
        <v>4499</v>
      </c>
      <c r="AX129" s="5">
        <v>1817</v>
      </c>
      <c r="AY129" s="5">
        <v>38668</v>
      </c>
      <c r="AZ129" s="5">
        <v>8566</v>
      </c>
      <c r="BA129" s="5">
        <v>6274</v>
      </c>
      <c r="BB129" s="5">
        <v>8851949</v>
      </c>
    </row>
    <row r="130" spans="1:54" ht="14.4" x14ac:dyDescent="0.55000000000000004">
      <c r="A130" s="5">
        <v>1993</v>
      </c>
      <c r="B130" s="5">
        <v>362901</v>
      </c>
      <c r="C130" s="28">
        <v>123299.07652805053</v>
      </c>
      <c r="D130" s="39">
        <v>17184</v>
      </c>
      <c r="E130" s="9">
        <v>1872.3015374960778</v>
      </c>
      <c r="F130" s="5">
        <v>47903</v>
      </c>
      <c r="G130" s="5">
        <v>48335</v>
      </c>
      <c r="H130" s="5">
        <v>629324</v>
      </c>
      <c r="I130" s="5">
        <v>217578</v>
      </c>
      <c r="J130" s="5">
        <v>35486</v>
      </c>
      <c r="K130" s="5">
        <v>1302958</v>
      </c>
      <c r="L130" s="5">
        <v>10898</v>
      </c>
      <c r="M130" s="5">
        <v>45336</v>
      </c>
      <c r="N130" s="5">
        <v>423798</v>
      </c>
      <c r="O130" s="5">
        <v>174599</v>
      </c>
      <c r="P130" s="5">
        <v>408455</v>
      </c>
      <c r="Q130" s="5">
        <v>1448000</v>
      </c>
      <c r="R130" s="44">
        <v>55599</v>
      </c>
      <c r="S130" s="5">
        <v>1918</v>
      </c>
      <c r="T130" s="5">
        <v>4649</v>
      </c>
      <c r="U130" s="5">
        <v>700</v>
      </c>
      <c r="V130" s="5">
        <v>3118</v>
      </c>
      <c r="W130">
        <v>2000</v>
      </c>
      <c r="X130" s="5">
        <v>4645</v>
      </c>
      <c r="Y130" s="5">
        <v>226221</v>
      </c>
      <c r="Z130" s="5">
        <v>18300</v>
      </c>
      <c r="AA130" s="44">
        <v>75211</v>
      </c>
      <c r="AB130" s="5">
        <v>46984</v>
      </c>
      <c r="AC130" s="5">
        <v>31468</v>
      </c>
      <c r="AD130" s="5">
        <v>288602</v>
      </c>
      <c r="AE130" s="5">
        <v>1038873</v>
      </c>
      <c r="AF130" s="5">
        <v>14854</v>
      </c>
      <c r="AG130" s="5">
        <v>23674</v>
      </c>
      <c r="AH130" s="5">
        <v>626</v>
      </c>
      <c r="AI130" s="5">
        <v>30383</v>
      </c>
      <c r="AJ130" s="5">
        <v>2840</v>
      </c>
      <c r="AK130" s="44">
        <v>84589</v>
      </c>
      <c r="AL130" s="49">
        <v>136</v>
      </c>
      <c r="AM130" s="49">
        <v>1853</v>
      </c>
      <c r="AN130" s="5">
        <v>3108</v>
      </c>
      <c r="AO130" s="52">
        <v>732</v>
      </c>
      <c r="AP130" s="5">
        <v>443</v>
      </c>
      <c r="AQ130" s="58">
        <v>92266</v>
      </c>
      <c r="AR130" s="32">
        <v>1576</v>
      </c>
      <c r="AS130" s="5">
        <v>33057</v>
      </c>
      <c r="AT130" s="5">
        <v>370</v>
      </c>
      <c r="AU130" s="59">
        <v>267243.37414476054</v>
      </c>
      <c r="AV130" s="5">
        <v>5844</v>
      </c>
      <c r="AW130" s="5">
        <v>3564</v>
      </c>
      <c r="AX130" s="5">
        <v>2355</v>
      </c>
      <c r="AY130" s="5">
        <v>31990</v>
      </c>
      <c r="AZ130" s="5">
        <v>8608</v>
      </c>
      <c r="BA130" s="5">
        <v>7015</v>
      </c>
      <c r="BB130" s="5">
        <v>7725003</v>
      </c>
    </row>
    <row r="131" spans="1:54" ht="14.4" x14ac:dyDescent="0.55000000000000004">
      <c r="A131" s="5">
        <v>1994</v>
      </c>
      <c r="B131" s="5">
        <v>433648</v>
      </c>
      <c r="C131" s="28">
        <v>132796.35616727377</v>
      </c>
      <c r="D131" s="39">
        <v>64370</v>
      </c>
      <c r="E131" s="9">
        <v>43558.403047505228</v>
      </c>
      <c r="F131" s="5">
        <v>46530</v>
      </c>
      <c r="G131" s="5">
        <v>56865</v>
      </c>
      <c r="H131" s="5">
        <v>608612</v>
      </c>
      <c r="I131" s="5">
        <v>254929</v>
      </c>
      <c r="J131" s="5">
        <v>39885</v>
      </c>
      <c r="K131" s="5">
        <v>1388239</v>
      </c>
      <c r="L131" s="5">
        <v>9907</v>
      </c>
      <c r="M131" s="5">
        <v>58719</v>
      </c>
      <c r="N131" s="5">
        <v>513862</v>
      </c>
      <c r="O131" s="5">
        <v>262621</v>
      </c>
      <c r="P131" s="5">
        <v>455901</v>
      </c>
      <c r="Q131" s="5">
        <v>1692764</v>
      </c>
      <c r="R131" s="44">
        <v>65183</v>
      </c>
      <c r="S131" s="5">
        <v>4191</v>
      </c>
      <c r="T131" s="5">
        <v>1995</v>
      </c>
      <c r="U131" s="5">
        <v>68</v>
      </c>
      <c r="V131" s="5">
        <v>3035</v>
      </c>
      <c r="W131">
        <v>1359</v>
      </c>
      <c r="X131" s="5">
        <v>1646</v>
      </c>
      <c r="Y131" s="5">
        <v>272289</v>
      </c>
      <c r="Z131" s="5">
        <v>11500</v>
      </c>
      <c r="AA131" s="44">
        <v>114143</v>
      </c>
      <c r="AB131" s="5">
        <v>47637</v>
      </c>
      <c r="AC131" s="5">
        <v>41274</v>
      </c>
      <c r="AD131" s="5">
        <v>307397</v>
      </c>
      <c r="AE131" s="5">
        <v>1121675</v>
      </c>
      <c r="AF131" s="5">
        <v>19041</v>
      </c>
      <c r="AG131" s="5">
        <v>43877</v>
      </c>
      <c r="AH131" s="5">
        <v>588</v>
      </c>
      <c r="AI131" s="5">
        <v>36452</v>
      </c>
      <c r="AJ131" s="5">
        <v>3332</v>
      </c>
      <c r="AK131" s="44">
        <v>85773</v>
      </c>
      <c r="AL131" s="49">
        <v>39</v>
      </c>
      <c r="AM131" s="49">
        <v>5589</v>
      </c>
      <c r="AN131" s="5">
        <v>4065</v>
      </c>
      <c r="AO131" s="52">
        <v>600</v>
      </c>
      <c r="AP131" s="5">
        <v>562</v>
      </c>
      <c r="AQ131" s="58">
        <v>105525</v>
      </c>
      <c r="AR131" s="32">
        <v>586</v>
      </c>
      <c r="AS131" s="5">
        <v>34918</v>
      </c>
      <c r="AT131" s="5">
        <v>872</v>
      </c>
      <c r="AU131" s="59">
        <v>364858.36758661183</v>
      </c>
      <c r="AV131" s="5">
        <v>8103</v>
      </c>
      <c r="AW131" s="5">
        <v>4585</v>
      </c>
      <c r="AX131" s="5">
        <v>3275</v>
      </c>
      <c r="AY131" s="5">
        <v>47880</v>
      </c>
      <c r="AZ131" s="5">
        <v>16575</v>
      </c>
      <c r="BA131" s="5">
        <v>7976</v>
      </c>
      <c r="BB131" s="5">
        <v>8835204</v>
      </c>
    </row>
    <row r="132" spans="1:54" ht="14.4" x14ac:dyDescent="0.55000000000000004">
      <c r="A132" s="5">
        <v>1995</v>
      </c>
      <c r="B132" s="5">
        <v>500049</v>
      </c>
      <c r="C132" s="28">
        <v>158949.33873392863</v>
      </c>
      <c r="D132" s="39">
        <v>53373</v>
      </c>
      <c r="E132" s="9">
        <v>102067.95571245186</v>
      </c>
      <c r="F132" s="5">
        <v>73650</v>
      </c>
      <c r="G132" s="5">
        <v>76254</v>
      </c>
      <c r="H132" s="5">
        <v>713965</v>
      </c>
      <c r="I132" s="5">
        <v>303469</v>
      </c>
      <c r="J132" s="5">
        <v>66693</v>
      </c>
      <c r="K132" s="5">
        <v>1435203</v>
      </c>
      <c r="L132" s="5">
        <v>11043</v>
      </c>
      <c r="M132" s="5">
        <v>68387</v>
      </c>
      <c r="N132" s="5">
        <v>466041</v>
      </c>
      <c r="O132" s="5">
        <v>173118</v>
      </c>
      <c r="P132" s="5">
        <v>570178</v>
      </c>
      <c r="Q132" s="5">
        <v>1697965</v>
      </c>
      <c r="R132" s="44">
        <v>84226</v>
      </c>
      <c r="S132" s="5">
        <v>10500</v>
      </c>
      <c r="T132" s="5">
        <v>2224</v>
      </c>
      <c r="U132" s="5">
        <v>1350</v>
      </c>
      <c r="V132" s="5">
        <v>1853</v>
      </c>
      <c r="W132">
        <v>7602</v>
      </c>
      <c r="X132" s="5">
        <v>4244</v>
      </c>
      <c r="Y132" s="5">
        <v>515230</v>
      </c>
      <c r="Z132" s="5">
        <v>16000</v>
      </c>
      <c r="AA132" s="44">
        <v>115271</v>
      </c>
      <c r="AB132" s="5">
        <v>61057</v>
      </c>
      <c r="AC132" s="5">
        <v>47670</v>
      </c>
      <c r="AD132" s="5">
        <v>324214</v>
      </c>
      <c r="AE132" s="5">
        <v>1253987</v>
      </c>
      <c r="AF132" s="5">
        <v>10990</v>
      </c>
      <c r="AG132" s="5">
        <v>58995</v>
      </c>
      <c r="AH132" s="5">
        <v>584</v>
      </c>
      <c r="AI132" s="5">
        <v>18098</v>
      </c>
      <c r="AJ132" s="5">
        <v>5554</v>
      </c>
      <c r="AK132" s="44">
        <v>96618</v>
      </c>
      <c r="AL132" s="49">
        <v>184</v>
      </c>
      <c r="AM132" s="49">
        <v>9551</v>
      </c>
      <c r="AN132" s="5">
        <v>4693</v>
      </c>
      <c r="AO132" s="52">
        <v>382</v>
      </c>
      <c r="AP132" s="5">
        <v>563</v>
      </c>
      <c r="AQ132" s="58">
        <v>114451</v>
      </c>
      <c r="AR132" s="32">
        <v>2181</v>
      </c>
      <c r="AS132" s="5">
        <v>38043</v>
      </c>
      <c r="AT132" s="5">
        <v>1802</v>
      </c>
      <c r="AU132" s="59">
        <v>466511.56875266077</v>
      </c>
      <c r="AV132" s="5">
        <v>13632</v>
      </c>
      <c r="AW132" s="5">
        <v>4941</v>
      </c>
      <c r="AX132" s="5">
        <v>5814</v>
      </c>
      <c r="AY132" s="5">
        <v>62380</v>
      </c>
      <c r="AZ132" s="5">
        <v>20102</v>
      </c>
      <c r="BA132" s="5">
        <v>17444</v>
      </c>
      <c r="BB132" s="5">
        <v>9850636</v>
      </c>
    </row>
    <row r="133" spans="1:54" ht="14.4" x14ac:dyDescent="0.55000000000000004">
      <c r="A133" s="5">
        <v>1996</v>
      </c>
      <c r="B133" s="5">
        <v>496741</v>
      </c>
      <c r="C133" s="28">
        <v>151676.21665067802</v>
      </c>
      <c r="D133" s="39">
        <v>41720</v>
      </c>
      <c r="E133" s="5">
        <v>70857</v>
      </c>
      <c r="F133" s="5">
        <v>70352</v>
      </c>
      <c r="G133" s="5">
        <v>98071</v>
      </c>
      <c r="H133" s="5">
        <v>641245</v>
      </c>
      <c r="I133" s="5">
        <v>352406</v>
      </c>
      <c r="J133" s="5">
        <v>60554</v>
      </c>
      <c r="K133" s="5">
        <v>1820865</v>
      </c>
      <c r="L133" s="5">
        <v>10624</v>
      </c>
      <c r="M133" s="5">
        <v>89893</v>
      </c>
      <c r="N133" s="5">
        <v>549938</v>
      </c>
      <c r="O133" s="5">
        <v>266456</v>
      </c>
      <c r="P133" s="5">
        <v>601771</v>
      </c>
      <c r="Q133" s="5">
        <v>2025305</v>
      </c>
      <c r="R133" s="44">
        <v>109301</v>
      </c>
      <c r="S133" s="5">
        <v>8269</v>
      </c>
      <c r="T133" s="5">
        <v>4606</v>
      </c>
      <c r="U133" s="5">
        <v>1730</v>
      </c>
      <c r="V133" s="5">
        <v>3133</v>
      </c>
      <c r="W133">
        <v>10749</v>
      </c>
      <c r="X133" s="5">
        <v>1589</v>
      </c>
      <c r="Y133" s="5">
        <v>345932</v>
      </c>
      <c r="Z133" s="5">
        <v>24500</v>
      </c>
      <c r="AA133" s="44">
        <v>166960</v>
      </c>
      <c r="AB133" s="5">
        <v>60478</v>
      </c>
      <c r="AC133" s="5">
        <v>46205</v>
      </c>
      <c r="AD133" s="5">
        <v>376829</v>
      </c>
      <c r="AE133" s="5">
        <v>1532405</v>
      </c>
      <c r="AF133" s="5">
        <v>9627</v>
      </c>
      <c r="AG133" s="5">
        <v>43010</v>
      </c>
      <c r="AH133" s="5">
        <v>822</v>
      </c>
      <c r="AI133" s="5">
        <v>25411</v>
      </c>
      <c r="AJ133" s="5">
        <v>6410</v>
      </c>
      <c r="AK133" s="44">
        <v>91906</v>
      </c>
      <c r="AL133" s="49">
        <v>34</v>
      </c>
      <c r="AM133" s="49">
        <v>16251</v>
      </c>
      <c r="AN133" s="5">
        <v>13004</v>
      </c>
      <c r="AO133" s="52">
        <v>560</v>
      </c>
      <c r="AP133" s="5">
        <v>534</v>
      </c>
      <c r="AQ133" s="58">
        <v>114597</v>
      </c>
      <c r="AR133" s="32">
        <v>5706</v>
      </c>
      <c r="AS133" s="5">
        <v>68353</v>
      </c>
      <c r="AT133" s="5">
        <v>1824</v>
      </c>
      <c r="AU133" s="59">
        <v>506892.91230005515</v>
      </c>
      <c r="AV133" s="5">
        <v>16406</v>
      </c>
      <c r="AW133" s="5">
        <v>6001</v>
      </c>
      <c r="AX133" s="5">
        <v>6531</v>
      </c>
      <c r="AY133" s="5">
        <v>70206</v>
      </c>
      <c r="AZ133" s="5">
        <v>38031</v>
      </c>
      <c r="BA133" s="5">
        <v>33279</v>
      </c>
      <c r="BB133" s="5">
        <v>11078472</v>
      </c>
    </row>
    <row r="134" spans="1:54" ht="14.4" x14ac:dyDescent="0.55000000000000004">
      <c r="A134" s="5">
        <v>1997</v>
      </c>
      <c r="B134" s="5">
        <v>495437</v>
      </c>
      <c r="C134" s="28">
        <v>159055.29372406547</v>
      </c>
      <c r="D134" s="39">
        <v>31816</v>
      </c>
      <c r="E134" s="5">
        <v>35566</v>
      </c>
      <c r="F134" s="5">
        <v>94919</v>
      </c>
      <c r="G134" s="5">
        <v>102820</v>
      </c>
      <c r="H134" s="5">
        <v>633605</v>
      </c>
      <c r="I134" s="5">
        <v>380604</v>
      </c>
      <c r="J134" s="5">
        <v>64619</v>
      </c>
      <c r="K134" s="5">
        <v>1752911</v>
      </c>
      <c r="L134" s="5">
        <v>10447</v>
      </c>
      <c r="M134" s="5">
        <v>101895</v>
      </c>
      <c r="N134" s="5">
        <v>478986</v>
      </c>
      <c r="O134" s="5">
        <v>229553</v>
      </c>
      <c r="P134" s="5">
        <v>582906</v>
      </c>
      <c r="Q134" s="5">
        <v>2409473</v>
      </c>
      <c r="R134" s="44">
        <v>114221</v>
      </c>
      <c r="S134" s="5">
        <v>5011</v>
      </c>
      <c r="T134" s="5">
        <v>3353</v>
      </c>
      <c r="U134" s="5">
        <v>1090</v>
      </c>
      <c r="V134" s="5">
        <v>3373</v>
      </c>
      <c r="W134">
        <v>9095</v>
      </c>
      <c r="X134" s="5">
        <v>630</v>
      </c>
      <c r="Y134" s="5">
        <v>474355</v>
      </c>
      <c r="Z134" s="5">
        <v>24457</v>
      </c>
      <c r="AA134" s="44">
        <v>176033</v>
      </c>
      <c r="AB134" s="5">
        <v>66503</v>
      </c>
      <c r="AC134" s="5">
        <v>53125</v>
      </c>
      <c r="AD134" s="5">
        <v>409832</v>
      </c>
      <c r="AE134" s="5">
        <v>1827887</v>
      </c>
      <c r="AF134" s="5">
        <v>13117</v>
      </c>
      <c r="AG134" s="5">
        <v>62233</v>
      </c>
      <c r="AH134" s="5">
        <v>1570</v>
      </c>
      <c r="AI134" s="5">
        <v>39771</v>
      </c>
      <c r="AJ134" s="5">
        <v>8341</v>
      </c>
      <c r="AK134" s="44">
        <v>107670</v>
      </c>
      <c r="AL134" s="49">
        <v>27</v>
      </c>
      <c r="AM134" s="49">
        <v>6502</v>
      </c>
      <c r="AN134" s="5">
        <v>14375</v>
      </c>
      <c r="AO134" s="52">
        <v>468</v>
      </c>
      <c r="AP134" s="5">
        <v>332</v>
      </c>
      <c r="AQ134" s="58">
        <v>163169</v>
      </c>
      <c r="AR134" s="32">
        <v>33386</v>
      </c>
      <c r="AS134" s="5">
        <v>137956</v>
      </c>
      <c r="AT134" s="5">
        <v>1138</v>
      </c>
      <c r="AU134" s="59">
        <v>645150.06608293403</v>
      </c>
      <c r="AV134" s="5">
        <v>22809</v>
      </c>
      <c r="AW134" s="5">
        <v>6001</v>
      </c>
      <c r="AX134" s="5">
        <v>7130</v>
      </c>
      <c r="AY134" s="5">
        <v>103845</v>
      </c>
      <c r="AZ134" s="5">
        <v>174711</v>
      </c>
      <c r="BA134" s="5">
        <v>14019</v>
      </c>
      <c r="BB134" s="5">
        <v>12264590</v>
      </c>
    </row>
    <row r="135" spans="1:54" ht="14.4" x14ac:dyDescent="0.55000000000000004">
      <c r="A135" s="5">
        <v>1998</v>
      </c>
      <c r="B135" s="5">
        <v>514566</v>
      </c>
      <c r="C135" s="28">
        <v>195756.68595445779</v>
      </c>
      <c r="D135" s="39">
        <v>88294</v>
      </c>
      <c r="E135" s="5">
        <v>77393</v>
      </c>
      <c r="F135" s="5">
        <v>108086</v>
      </c>
      <c r="G135" s="5">
        <v>109782</v>
      </c>
      <c r="H135" s="5">
        <v>710230</v>
      </c>
      <c r="I135" s="5">
        <v>397758</v>
      </c>
      <c r="J135" s="5">
        <v>77965</v>
      </c>
      <c r="K135" s="5">
        <v>1898879</v>
      </c>
      <c r="L135" s="5">
        <v>10893</v>
      </c>
      <c r="M135" s="5">
        <v>117550</v>
      </c>
      <c r="N135" s="5">
        <v>446414</v>
      </c>
      <c r="O135" s="5">
        <v>260473</v>
      </c>
      <c r="P135" s="5">
        <v>655854</v>
      </c>
      <c r="Q135" s="5">
        <v>2869234</v>
      </c>
      <c r="R135" s="44">
        <v>122672</v>
      </c>
      <c r="S135" s="5">
        <v>10399</v>
      </c>
      <c r="T135" s="5">
        <v>641</v>
      </c>
      <c r="U135" s="5">
        <v>1600</v>
      </c>
      <c r="V135" s="5">
        <v>3371</v>
      </c>
      <c r="W135">
        <v>5605</v>
      </c>
      <c r="X135" s="5">
        <v>3584</v>
      </c>
      <c r="Y135" s="5">
        <v>360399</v>
      </c>
      <c r="Z135" s="5">
        <v>28000</v>
      </c>
      <c r="AA135" s="44">
        <v>161499</v>
      </c>
      <c r="AB135" s="5">
        <v>92926</v>
      </c>
      <c r="AC135" s="5">
        <v>49701</v>
      </c>
      <c r="AD135" s="5">
        <v>486198</v>
      </c>
      <c r="AE135" s="5">
        <v>1971671</v>
      </c>
      <c r="AF135" s="5">
        <v>17141</v>
      </c>
      <c r="AG135" s="5">
        <v>65870</v>
      </c>
      <c r="AH135" s="5">
        <v>7766</v>
      </c>
      <c r="AI135" s="5">
        <v>38571</v>
      </c>
      <c r="AJ135" s="5">
        <v>8618</v>
      </c>
      <c r="AK135" s="44">
        <v>109248</v>
      </c>
      <c r="AL135" s="49">
        <v>35</v>
      </c>
      <c r="AM135" s="49">
        <v>2346</v>
      </c>
      <c r="AN135" s="5">
        <v>25995</v>
      </c>
      <c r="AO135" s="52">
        <v>320</v>
      </c>
      <c r="AP135" s="5">
        <v>433</v>
      </c>
      <c r="AQ135" s="58">
        <v>151410</v>
      </c>
      <c r="AR135" s="32">
        <v>35502</v>
      </c>
      <c r="AS135" s="5">
        <v>72384</v>
      </c>
      <c r="AT135" s="5">
        <v>1487</v>
      </c>
      <c r="AU135" s="59">
        <v>1285124.4064432399</v>
      </c>
      <c r="AV135" s="5">
        <v>6490</v>
      </c>
      <c r="AW135" s="5">
        <v>7948</v>
      </c>
      <c r="AX135" s="5">
        <v>5845</v>
      </c>
      <c r="AY135" s="5">
        <v>84892</v>
      </c>
      <c r="AZ135" s="5">
        <v>79347</v>
      </c>
      <c r="BA135" s="5">
        <v>4455</v>
      </c>
      <c r="BB135" s="5">
        <v>13779737</v>
      </c>
    </row>
    <row r="136" spans="1:54" ht="14.4" x14ac:dyDescent="0.55000000000000004">
      <c r="A136" s="5">
        <v>1999</v>
      </c>
      <c r="B136" s="5">
        <v>507904</v>
      </c>
      <c r="C136" s="28">
        <v>196227.23815979852</v>
      </c>
      <c r="D136" s="39">
        <v>131981</v>
      </c>
      <c r="E136" s="5">
        <v>93231</v>
      </c>
      <c r="F136" s="5">
        <v>122683</v>
      </c>
      <c r="G136" s="5">
        <v>124068</v>
      </c>
      <c r="H136" s="5">
        <v>739998</v>
      </c>
      <c r="I136" s="5">
        <v>404442</v>
      </c>
      <c r="J136" s="5">
        <v>83733</v>
      </c>
      <c r="K136" s="5">
        <v>1958730</v>
      </c>
      <c r="L136" s="5">
        <v>14521</v>
      </c>
      <c r="M136" s="5">
        <v>152017</v>
      </c>
      <c r="N136" s="5">
        <v>626965</v>
      </c>
      <c r="O136" s="5">
        <v>285621</v>
      </c>
      <c r="P136" s="5">
        <v>708028</v>
      </c>
      <c r="Q136" s="5">
        <v>3101205</v>
      </c>
      <c r="R136" s="44">
        <v>140099</v>
      </c>
      <c r="S136" s="5">
        <v>4588</v>
      </c>
      <c r="T136" s="5">
        <v>2495</v>
      </c>
      <c r="U136" s="5">
        <v>450</v>
      </c>
      <c r="V136" s="5">
        <v>2247</v>
      </c>
      <c r="W136">
        <v>131</v>
      </c>
      <c r="X136" s="5">
        <v>3634</v>
      </c>
      <c r="Y136" s="5">
        <v>120315</v>
      </c>
      <c r="Z136" s="5">
        <v>10000</v>
      </c>
      <c r="AA136" s="44">
        <v>167119</v>
      </c>
      <c r="AB136" s="5">
        <v>102498</v>
      </c>
      <c r="AC136" s="5">
        <v>69599</v>
      </c>
      <c r="AD136" s="5">
        <v>554157</v>
      </c>
      <c r="AE136" s="5">
        <v>2303683</v>
      </c>
      <c r="AF136" s="5">
        <v>17304</v>
      </c>
      <c r="AG136" s="5">
        <v>77104</v>
      </c>
      <c r="AH136" s="5">
        <v>5223</v>
      </c>
      <c r="AI136" s="5">
        <v>54711</v>
      </c>
      <c r="AJ136" s="5">
        <v>7162</v>
      </c>
      <c r="AK136" s="44">
        <v>134530</v>
      </c>
      <c r="AL136" s="49">
        <v>3565</v>
      </c>
      <c r="AM136" s="49">
        <v>4958</v>
      </c>
      <c r="AN136" s="5">
        <v>13293</v>
      </c>
      <c r="AO136" s="52">
        <v>265</v>
      </c>
      <c r="AP136" s="5">
        <v>494</v>
      </c>
      <c r="AQ136" s="58">
        <v>123312</v>
      </c>
      <c r="AR136" s="32">
        <v>33989</v>
      </c>
      <c r="AS136" s="5">
        <v>58342</v>
      </c>
      <c r="AT136" s="5">
        <v>1631</v>
      </c>
      <c r="AU136" s="59">
        <v>870644.7199507606</v>
      </c>
      <c r="AV136" s="5">
        <v>15122</v>
      </c>
      <c r="AW136" s="5">
        <v>12602</v>
      </c>
      <c r="AX136" s="5">
        <v>8142</v>
      </c>
      <c r="AY136" s="5">
        <v>112560</v>
      </c>
      <c r="AZ136" s="5">
        <v>39504</v>
      </c>
      <c r="BA136" s="5">
        <v>9224</v>
      </c>
      <c r="BB136" s="5">
        <v>14262168</v>
      </c>
    </row>
    <row r="137" spans="1:54" ht="14.4" x14ac:dyDescent="0.55000000000000004">
      <c r="A137" s="5">
        <v>2000</v>
      </c>
      <c r="B137" s="5">
        <v>424097</v>
      </c>
      <c r="C137" s="28">
        <v>189652.15299999999</v>
      </c>
      <c r="D137" s="39">
        <v>92663</v>
      </c>
      <c r="E137" s="5">
        <v>58785</v>
      </c>
      <c r="F137" s="5">
        <v>106876</v>
      </c>
      <c r="G137" s="5">
        <v>110737</v>
      </c>
      <c r="H137" s="5">
        <v>706905</v>
      </c>
      <c r="I137" s="5">
        <v>360985</v>
      </c>
      <c r="J137" s="5">
        <v>82467</v>
      </c>
      <c r="K137" s="5">
        <v>1666762</v>
      </c>
      <c r="L137" s="5">
        <v>13353</v>
      </c>
      <c r="M137" s="5">
        <v>141506</v>
      </c>
      <c r="N137" s="5">
        <v>406116</v>
      </c>
      <c r="O137" s="5">
        <v>263712</v>
      </c>
      <c r="P137" s="5">
        <v>602096</v>
      </c>
      <c r="Q137" s="5">
        <v>2544236</v>
      </c>
      <c r="R137" s="44">
        <v>127404</v>
      </c>
      <c r="S137" s="5">
        <v>2326</v>
      </c>
      <c r="T137" s="5">
        <v>2366</v>
      </c>
      <c r="U137" s="5">
        <v>150</v>
      </c>
      <c r="V137" s="5">
        <v>1968</v>
      </c>
      <c r="W137">
        <v>917</v>
      </c>
      <c r="X137" s="5">
        <v>1239</v>
      </c>
      <c r="Y137" s="5">
        <v>164388</v>
      </c>
      <c r="Z137" s="5">
        <v>14000</v>
      </c>
      <c r="AA137" s="44">
        <v>177581</v>
      </c>
      <c r="AB137" s="5">
        <v>113868</v>
      </c>
      <c r="AC137" s="5">
        <v>60993</v>
      </c>
      <c r="AD137" s="5">
        <v>579020</v>
      </c>
      <c r="AE137" s="5">
        <v>2339360</v>
      </c>
      <c r="AF137" s="5">
        <v>12804</v>
      </c>
      <c r="AG137" s="5">
        <v>80989</v>
      </c>
      <c r="AH137" s="5">
        <v>4375</v>
      </c>
      <c r="AI137" s="5">
        <v>51823</v>
      </c>
      <c r="AJ137" s="5">
        <v>7816</v>
      </c>
      <c r="AK137" s="44">
        <v>143920</v>
      </c>
      <c r="AL137" s="49">
        <v>161</v>
      </c>
      <c r="AM137" s="49">
        <v>2539</v>
      </c>
      <c r="AN137" s="5">
        <v>7442</v>
      </c>
      <c r="AO137" s="52">
        <v>324</v>
      </c>
      <c r="AP137" s="5">
        <v>342</v>
      </c>
      <c r="AQ137" s="58">
        <v>126048</v>
      </c>
      <c r="AR137" s="32">
        <v>28119</v>
      </c>
      <c r="AS137" s="5">
        <v>59889</v>
      </c>
      <c r="AT137" s="5">
        <v>1608</v>
      </c>
      <c r="AU137" s="59">
        <v>789375.02261855605</v>
      </c>
      <c r="AV137" s="5">
        <v>19802</v>
      </c>
      <c r="AW137" s="5">
        <v>10001</v>
      </c>
      <c r="AX137" s="5">
        <v>10977</v>
      </c>
      <c r="AY137" s="5">
        <v>109789</v>
      </c>
      <c r="AZ137" s="5">
        <v>30214</v>
      </c>
      <c r="BA137" s="5">
        <v>8901</v>
      </c>
      <c r="BB137" s="5">
        <v>12771154</v>
      </c>
    </row>
    <row r="138" spans="1:54" ht="14.4" x14ac:dyDescent="0.55000000000000004">
      <c r="A138" s="5">
        <v>2001</v>
      </c>
      <c r="B138" s="5">
        <v>424110</v>
      </c>
      <c r="C138" s="28">
        <v>162433.774</v>
      </c>
      <c r="D138" s="39">
        <v>66431</v>
      </c>
      <c r="E138" s="5">
        <v>49772</v>
      </c>
      <c r="F138" s="5">
        <v>126009</v>
      </c>
      <c r="G138" s="5">
        <v>123354</v>
      </c>
      <c r="H138" s="5">
        <v>665697</v>
      </c>
      <c r="I138" s="5">
        <v>386022</v>
      </c>
      <c r="J138" s="5">
        <v>87713</v>
      </c>
      <c r="K138" s="5">
        <v>1653418</v>
      </c>
      <c r="L138" s="5">
        <v>15296</v>
      </c>
      <c r="M138" s="5">
        <v>162344</v>
      </c>
      <c r="N138" s="5">
        <v>470535</v>
      </c>
      <c r="O138" s="5">
        <v>272299</v>
      </c>
      <c r="P138" s="5">
        <v>618663</v>
      </c>
      <c r="Q138" s="5">
        <v>2773622</v>
      </c>
      <c r="R138" s="44">
        <v>141187</v>
      </c>
      <c r="S138" s="5">
        <v>1087</v>
      </c>
      <c r="T138" s="5">
        <v>4879</v>
      </c>
      <c r="U138" s="5">
        <v>289</v>
      </c>
      <c r="V138" s="5">
        <v>3426</v>
      </c>
      <c r="W138">
        <v>1693</v>
      </c>
      <c r="X138" s="5">
        <v>1337</v>
      </c>
      <c r="Y138" s="5">
        <v>224626</v>
      </c>
      <c r="Z138" s="5">
        <v>13971</v>
      </c>
      <c r="AA138" s="44">
        <v>189872</v>
      </c>
      <c r="AB138" s="5">
        <v>92218</v>
      </c>
      <c r="AC138" s="5">
        <v>62060</v>
      </c>
      <c r="AD138" s="5">
        <v>581568</v>
      </c>
      <c r="AE138" s="5">
        <v>2324904</v>
      </c>
      <c r="AF138" s="5">
        <v>9971</v>
      </c>
      <c r="AG138" s="5">
        <v>72077</v>
      </c>
      <c r="AH138" s="5">
        <v>1477</v>
      </c>
      <c r="AI138" s="5">
        <v>63070</v>
      </c>
      <c r="AJ138" s="5">
        <v>6683</v>
      </c>
      <c r="AK138" s="44">
        <v>144723</v>
      </c>
      <c r="AL138" s="49">
        <v>501</v>
      </c>
      <c r="AM138" s="49">
        <v>2824</v>
      </c>
      <c r="AN138" s="5">
        <v>5068</v>
      </c>
      <c r="AO138" s="52">
        <v>285</v>
      </c>
      <c r="AP138" s="5">
        <v>152</v>
      </c>
      <c r="AQ138" s="58">
        <v>126954</v>
      </c>
      <c r="AR138" s="32">
        <v>23595</v>
      </c>
      <c r="AS138" s="5">
        <v>63320</v>
      </c>
      <c r="AT138" s="5">
        <v>1646</v>
      </c>
      <c r="AU138" s="59">
        <v>780402.29937076697</v>
      </c>
      <c r="AV138" s="5">
        <v>23109</v>
      </c>
      <c r="AW138" s="5">
        <v>9171</v>
      </c>
      <c r="AX138" s="5">
        <v>8634</v>
      </c>
      <c r="AY138" s="5">
        <v>109584</v>
      </c>
      <c r="AZ138" s="5">
        <v>28048</v>
      </c>
      <c r="BA138" s="5">
        <v>7213</v>
      </c>
      <c r="BB138" s="5">
        <v>13096362</v>
      </c>
    </row>
    <row r="139" spans="1:54" ht="14.4" x14ac:dyDescent="0.55000000000000004">
      <c r="A139" s="5">
        <v>2002</v>
      </c>
      <c r="B139" s="5">
        <v>433665</v>
      </c>
      <c r="C139" s="28">
        <v>200964.96400000001</v>
      </c>
      <c r="D139" s="39">
        <v>57892</v>
      </c>
      <c r="E139" s="5">
        <v>62780</v>
      </c>
      <c r="F139" s="5">
        <v>132704</v>
      </c>
      <c r="G139" s="5">
        <v>133644</v>
      </c>
      <c r="H139" s="5">
        <v>806272</v>
      </c>
      <c r="I139" s="5">
        <v>399615</v>
      </c>
      <c r="J139" s="5">
        <v>102731</v>
      </c>
      <c r="K139" s="5">
        <v>1674950</v>
      </c>
      <c r="L139" s="5">
        <v>41564</v>
      </c>
      <c r="M139" s="5">
        <v>188925</v>
      </c>
      <c r="N139" s="5">
        <v>582310</v>
      </c>
      <c r="O139" s="5">
        <v>305124</v>
      </c>
      <c r="P139" s="5">
        <v>632031</v>
      </c>
      <c r="Q139" s="5">
        <v>3026437</v>
      </c>
      <c r="R139" s="44">
        <v>152863</v>
      </c>
      <c r="S139" s="5">
        <v>1819</v>
      </c>
      <c r="T139" s="5">
        <v>5992</v>
      </c>
      <c r="U139" s="5">
        <v>299</v>
      </c>
      <c r="V139" s="5">
        <v>5237</v>
      </c>
      <c r="W139">
        <v>7641</v>
      </c>
      <c r="X139" s="5">
        <v>1755</v>
      </c>
      <c r="Y139" s="5">
        <v>233449</v>
      </c>
      <c r="Z139" s="5">
        <v>17516</v>
      </c>
      <c r="AA139" s="44">
        <v>211966</v>
      </c>
      <c r="AB139" s="5">
        <v>115560</v>
      </c>
      <c r="AC139" s="5">
        <v>73845</v>
      </c>
      <c r="AD139" s="5">
        <v>611091</v>
      </c>
      <c r="AE139" s="5">
        <v>2654634</v>
      </c>
      <c r="AF139" s="5">
        <v>1796</v>
      </c>
      <c r="AG139" s="5">
        <v>59828</v>
      </c>
      <c r="AH139" s="5">
        <v>1089</v>
      </c>
      <c r="AI139" s="5">
        <v>68294</v>
      </c>
      <c r="AJ139" s="5">
        <v>1983</v>
      </c>
      <c r="AK139" s="44">
        <v>122553</v>
      </c>
      <c r="AL139" s="49">
        <v>2168</v>
      </c>
      <c r="AM139" s="49">
        <v>3957</v>
      </c>
      <c r="AN139" s="5">
        <v>7629</v>
      </c>
      <c r="AO139" s="52">
        <v>345</v>
      </c>
      <c r="AP139" s="5">
        <v>185</v>
      </c>
      <c r="AQ139" s="58">
        <v>152439</v>
      </c>
      <c r="AR139" s="32">
        <v>23085</v>
      </c>
      <c r="AS139" s="5">
        <v>59703</v>
      </c>
      <c r="AT139" s="5">
        <v>678</v>
      </c>
      <c r="AU139" s="59">
        <v>794776.45388713432</v>
      </c>
      <c r="AV139" s="5">
        <v>29417</v>
      </c>
      <c r="AW139" s="5">
        <v>12643</v>
      </c>
      <c r="AX139" s="5">
        <v>9946</v>
      </c>
      <c r="AY139" s="5">
        <v>118095</v>
      </c>
      <c r="AZ139" s="5">
        <v>23715</v>
      </c>
      <c r="BA139" s="5">
        <v>7462</v>
      </c>
      <c r="BB139" s="5">
        <v>14289508</v>
      </c>
    </row>
    <row r="140" spans="1:54" ht="14.4" x14ac:dyDescent="0.55000000000000004">
      <c r="A140" s="5">
        <v>2003</v>
      </c>
      <c r="B140" s="5">
        <v>514747</v>
      </c>
      <c r="C140" s="28">
        <v>269630.21899999998</v>
      </c>
      <c r="D140" s="39">
        <v>65769</v>
      </c>
      <c r="E140" s="5">
        <v>91867</v>
      </c>
      <c r="F140" s="5">
        <v>150501</v>
      </c>
      <c r="G140" s="5">
        <v>173861</v>
      </c>
      <c r="H140" s="5">
        <v>939287</v>
      </c>
      <c r="I140" s="5">
        <v>485024</v>
      </c>
      <c r="J140" s="5">
        <v>133386</v>
      </c>
      <c r="K140" s="5">
        <v>2040199</v>
      </c>
      <c r="L140" s="5">
        <v>25076</v>
      </c>
      <c r="M140" s="5">
        <v>225364</v>
      </c>
      <c r="N140" s="5">
        <v>762000</v>
      </c>
      <c r="O140" s="5">
        <v>380424</v>
      </c>
      <c r="P140" s="5">
        <v>770209</v>
      </c>
      <c r="Q140" s="5">
        <v>3535175</v>
      </c>
      <c r="R140" s="44">
        <v>198229</v>
      </c>
      <c r="S140" s="5">
        <v>1386</v>
      </c>
      <c r="T140" s="5">
        <v>10569</v>
      </c>
      <c r="U140" s="5">
        <v>529</v>
      </c>
      <c r="V140" s="5">
        <v>6079</v>
      </c>
      <c r="W140">
        <v>5814</v>
      </c>
      <c r="X140" s="5">
        <v>2266</v>
      </c>
      <c r="Y140" s="5">
        <v>312631</v>
      </c>
      <c r="Z140" s="5">
        <v>21743</v>
      </c>
      <c r="AA140" s="44">
        <v>278992</v>
      </c>
      <c r="AB140" s="5">
        <v>139213</v>
      </c>
      <c r="AC140" s="5">
        <v>95509</v>
      </c>
      <c r="AD140" s="5">
        <v>820562</v>
      </c>
      <c r="AE140" s="5">
        <v>3408778</v>
      </c>
      <c r="AF140" s="5">
        <v>1095</v>
      </c>
      <c r="AG140" s="5">
        <v>68424</v>
      </c>
      <c r="AH140" s="5">
        <v>763</v>
      </c>
      <c r="AI140" s="5">
        <v>76067</v>
      </c>
      <c r="AJ140" s="5">
        <v>3150</v>
      </c>
      <c r="AK140" s="44">
        <v>141732</v>
      </c>
      <c r="AL140" s="49">
        <v>2737</v>
      </c>
      <c r="AM140" s="49">
        <v>7253</v>
      </c>
      <c r="AN140" s="5">
        <v>11654</v>
      </c>
      <c r="AO140" s="52">
        <v>788</v>
      </c>
      <c r="AP140" s="5">
        <v>160</v>
      </c>
      <c r="AQ140" s="58">
        <v>172577</v>
      </c>
      <c r="AR140" s="32">
        <v>33427</v>
      </c>
      <c r="AS140" s="5">
        <v>59259</v>
      </c>
      <c r="AT140" s="5">
        <v>1841</v>
      </c>
      <c r="AU140" s="59">
        <v>894478.75723620912</v>
      </c>
      <c r="AV140" s="5">
        <v>45783</v>
      </c>
      <c r="AW140" s="5">
        <v>19784</v>
      </c>
      <c r="AX140" s="5">
        <v>15145</v>
      </c>
      <c r="AY140" s="5">
        <v>145506</v>
      </c>
      <c r="AZ140" s="5">
        <v>38689</v>
      </c>
      <c r="BA140" s="5">
        <v>7805</v>
      </c>
      <c r="BB140" s="5">
        <v>17506847</v>
      </c>
    </row>
    <row r="141" spans="1:54" ht="14.4" x14ac:dyDescent="0.55000000000000004">
      <c r="A141" s="5">
        <v>2004</v>
      </c>
      <c r="B141" s="5">
        <v>603053</v>
      </c>
      <c r="C141" s="28">
        <v>313502.42</v>
      </c>
      <c r="D141" s="39">
        <v>84345</v>
      </c>
      <c r="E141" s="5">
        <v>103305</v>
      </c>
      <c r="F141" s="5">
        <v>186164</v>
      </c>
      <c r="G141" s="5">
        <v>200479</v>
      </c>
      <c r="H141" s="5">
        <v>1077385</v>
      </c>
      <c r="I141" s="5">
        <v>522623</v>
      </c>
      <c r="J141" s="5">
        <v>149880</v>
      </c>
      <c r="K141" s="5">
        <v>2286155</v>
      </c>
      <c r="L141" s="5">
        <v>30673</v>
      </c>
      <c r="M141" s="5">
        <v>279783</v>
      </c>
      <c r="N141" s="5">
        <v>814676</v>
      </c>
      <c r="O141" s="5">
        <v>398704</v>
      </c>
      <c r="P141" s="5">
        <v>792017</v>
      </c>
      <c r="Q141" s="5">
        <v>4248918</v>
      </c>
      <c r="R141" s="44">
        <v>237274</v>
      </c>
      <c r="S141" s="5">
        <v>1644</v>
      </c>
      <c r="T141" s="5">
        <v>14892</v>
      </c>
      <c r="U141" s="5">
        <v>347</v>
      </c>
      <c r="V141" s="5">
        <v>7357</v>
      </c>
      <c r="W141">
        <v>5525</v>
      </c>
      <c r="X141" s="5">
        <v>4190</v>
      </c>
      <c r="Y141" s="5">
        <v>388719</v>
      </c>
      <c r="Z141" s="5">
        <v>19300</v>
      </c>
      <c r="AA141" s="44">
        <v>366963</v>
      </c>
      <c r="AB141" s="5">
        <v>152405</v>
      </c>
      <c r="AC141" s="5">
        <v>103024</v>
      </c>
      <c r="AD141" s="5">
        <v>908175</v>
      </c>
      <c r="AE141" s="5">
        <v>3577778</v>
      </c>
      <c r="AF141" s="5">
        <v>1494</v>
      </c>
      <c r="AG141" s="5">
        <v>92994</v>
      </c>
      <c r="AH141" s="5">
        <v>1336</v>
      </c>
      <c r="AI141" s="5">
        <v>86144</v>
      </c>
      <c r="AJ141" s="5">
        <v>3481</v>
      </c>
      <c r="AK141" s="44">
        <v>161437</v>
      </c>
      <c r="AL141" s="49">
        <v>26</v>
      </c>
      <c r="AM141" s="49">
        <v>5709</v>
      </c>
      <c r="AN141" s="5">
        <v>8984</v>
      </c>
      <c r="AO141" s="52">
        <v>555</v>
      </c>
      <c r="AP141" s="5">
        <v>1550</v>
      </c>
      <c r="AQ141" s="58">
        <v>232129</v>
      </c>
      <c r="AR141" s="32">
        <v>52746</v>
      </c>
      <c r="AS141" s="5">
        <v>79193</v>
      </c>
      <c r="AT141" s="5">
        <v>4912</v>
      </c>
      <c r="AU141" s="59">
        <v>1045771.8727162447</v>
      </c>
      <c r="AV141" s="5">
        <v>57979</v>
      </c>
      <c r="AW141" s="5">
        <v>39534</v>
      </c>
      <c r="AX141" s="5">
        <v>10856</v>
      </c>
      <c r="AY141" s="5">
        <v>210371</v>
      </c>
      <c r="AZ141" s="5">
        <v>58248</v>
      </c>
      <c r="BA141" s="5">
        <v>10662</v>
      </c>
      <c r="BB141" s="5">
        <v>19943216</v>
      </c>
    </row>
    <row r="142" spans="1:54" ht="14.4" x14ac:dyDescent="0.55000000000000004">
      <c r="A142" s="5">
        <v>2005</v>
      </c>
      <c r="B142" s="5">
        <v>594641</v>
      </c>
      <c r="C142" s="28">
        <v>347197.96299999999</v>
      </c>
      <c r="D142" s="39">
        <v>76482</v>
      </c>
      <c r="E142" s="5">
        <v>130091</v>
      </c>
      <c r="F142" s="5">
        <v>182367</v>
      </c>
      <c r="G142" s="5">
        <v>226616</v>
      </c>
      <c r="H142" s="5">
        <v>1096295</v>
      </c>
      <c r="I142" s="5">
        <v>550171</v>
      </c>
      <c r="J142" s="5">
        <v>164885</v>
      </c>
      <c r="K142" s="5">
        <v>2202429</v>
      </c>
      <c r="L142" s="5">
        <v>28821</v>
      </c>
      <c r="M142" s="5">
        <v>296345</v>
      </c>
      <c r="N142" s="5">
        <v>876091</v>
      </c>
      <c r="O142" s="5">
        <v>424143</v>
      </c>
      <c r="P142" s="5">
        <v>761564</v>
      </c>
      <c r="Q142" s="5">
        <v>4137027</v>
      </c>
      <c r="R142" s="44">
        <v>272384</v>
      </c>
      <c r="S142" s="5">
        <v>4173</v>
      </c>
      <c r="T142" s="5">
        <v>15563</v>
      </c>
      <c r="U142" s="5">
        <v>971</v>
      </c>
      <c r="V142" s="5">
        <v>10501</v>
      </c>
      <c r="W142">
        <v>9709</v>
      </c>
      <c r="X142" s="5">
        <v>9119</v>
      </c>
      <c r="Y142" s="5">
        <v>509552</v>
      </c>
      <c r="Z142" s="5">
        <v>28975</v>
      </c>
      <c r="AA142" s="44">
        <v>426216</v>
      </c>
      <c r="AB142" s="5">
        <v>188224</v>
      </c>
      <c r="AC142" s="5">
        <v>108201</v>
      </c>
      <c r="AD142" s="5">
        <v>1042021</v>
      </c>
      <c r="AE142" s="5">
        <v>3944567</v>
      </c>
      <c r="AF142" s="5">
        <v>2367</v>
      </c>
      <c r="AG142" s="5">
        <v>100614</v>
      </c>
      <c r="AH142" s="5">
        <v>3656</v>
      </c>
      <c r="AI142" s="5">
        <v>104717</v>
      </c>
      <c r="AJ142" s="5">
        <v>3971</v>
      </c>
      <c r="AK142" s="44">
        <v>205084</v>
      </c>
      <c r="AL142" s="49">
        <v>243</v>
      </c>
      <c r="AM142" s="49">
        <v>8485</v>
      </c>
      <c r="AN142" s="5">
        <v>12794</v>
      </c>
      <c r="AO142" s="52">
        <v>548</v>
      </c>
      <c r="AP142" s="5">
        <v>2634</v>
      </c>
      <c r="AQ142" s="58">
        <v>257175</v>
      </c>
      <c r="AR142" s="32">
        <v>75132</v>
      </c>
      <c r="AS142" s="5">
        <v>89032</v>
      </c>
      <c r="AT142" s="5">
        <v>9425</v>
      </c>
      <c r="AU142" s="59">
        <v>1022819.2734372753</v>
      </c>
      <c r="AV142" s="5">
        <v>67655</v>
      </c>
      <c r="AW142" s="5">
        <v>33068</v>
      </c>
      <c r="AX142" s="5">
        <v>11575</v>
      </c>
      <c r="AY142" s="5">
        <v>296145</v>
      </c>
      <c r="AZ142" s="5">
        <v>71227</v>
      </c>
      <c r="BA142" s="5">
        <v>11435</v>
      </c>
      <c r="BB142" s="5">
        <v>20923215</v>
      </c>
    </row>
    <row r="143" spans="1:54" ht="14.4" x14ac:dyDescent="0.55000000000000004">
      <c r="A143" s="5">
        <v>2006</v>
      </c>
      <c r="B143" s="5">
        <v>606335</v>
      </c>
      <c r="C143" s="28">
        <v>371026.50799999997</v>
      </c>
      <c r="D143" s="39">
        <v>60607</v>
      </c>
      <c r="E143" s="5">
        <v>174666</v>
      </c>
      <c r="F143" s="5">
        <v>190643</v>
      </c>
      <c r="G143" s="5">
        <v>248882</v>
      </c>
      <c r="H143" s="5">
        <v>1180934</v>
      </c>
      <c r="I143" s="5">
        <v>589192</v>
      </c>
      <c r="J143" s="5">
        <v>173917</v>
      </c>
      <c r="K143" s="5">
        <v>2383743</v>
      </c>
      <c r="L143" s="5">
        <v>33776</v>
      </c>
      <c r="M143" s="5">
        <v>322582</v>
      </c>
      <c r="N143" s="5">
        <v>822443</v>
      </c>
      <c r="O143" s="5">
        <v>459367</v>
      </c>
      <c r="P143" s="5">
        <v>817748</v>
      </c>
      <c r="Q143" s="5">
        <v>4139239</v>
      </c>
      <c r="R143" s="44">
        <v>303119</v>
      </c>
      <c r="S143" s="5">
        <v>14700</v>
      </c>
      <c r="T143" s="5">
        <v>18864</v>
      </c>
      <c r="U143" s="5">
        <v>6895</v>
      </c>
      <c r="V143" s="5">
        <v>20422</v>
      </c>
      <c r="W143">
        <v>13077</v>
      </c>
      <c r="X143" s="5">
        <v>37671</v>
      </c>
      <c r="Y143" s="5">
        <v>396920</v>
      </c>
      <c r="Z143" s="5">
        <v>51053</v>
      </c>
      <c r="AA143" s="44">
        <v>524219</v>
      </c>
      <c r="AB143" s="5">
        <v>234097</v>
      </c>
      <c r="AC143" s="5">
        <v>107820</v>
      </c>
      <c r="AD143" s="5">
        <v>1263982</v>
      </c>
      <c r="AE143" s="5">
        <v>4369830</v>
      </c>
      <c r="AF143" s="5">
        <v>1807</v>
      </c>
      <c r="AG143" s="5">
        <v>146117</v>
      </c>
      <c r="AH143" s="5">
        <v>5005</v>
      </c>
      <c r="AI143" s="5">
        <v>127075</v>
      </c>
      <c r="AJ143" s="5">
        <v>4282</v>
      </c>
      <c r="AK143" s="44">
        <v>236994</v>
      </c>
      <c r="AL143" s="49">
        <v>665</v>
      </c>
      <c r="AM143" s="49">
        <v>6710</v>
      </c>
      <c r="AN143" s="5">
        <v>16418</v>
      </c>
      <c r="AO143" s="52">
        <v>597</v>
      </c>
      <c r="AP143" s="5">
        <v>3238</v>
      </c>
      <c r="AQ143" s="58">
        <v>366328</v>
      </c>
      <c r="AR143" s="32">
        <v>138181</v>
      </c>
      <c r="AS143" s="5">
        <v>106947</v>
      </c>
      <c r="AT143" s="5">
        <v>10470</v>
      </c>
      <c r="AU143" s="59">
        <v>1158127.8430411532</v>
      </c>
      <c r="AV143" s="5">
        <v>88607</v>
      </c>
      <c r="AW143" s="5">
        <v>33049</v>
      </c>
      <c r="AX143" s="5">
        <v>12596</v>
      </c>
      <c r="AY143" s="5">
        <v>310399</v>
      </c>
      <c r="AZ143" s="5">
        <v>74997</v>
      </c>
      <c r="BA143" s="5">
        <v>16556</v>
      </c>
      <c r="BB143" s="5">
        <v>22741603</v>
      </c>
    </row>
    <row r="144" spans="1:54" ht="14.4" x14ac:dyDescent="0.55000000000000004">
      <c r="A144" s="5">
        <v>2007</v>
      </c>
      <c r="B144" s="5">
        <v>734173</v>
      </c>
      <c r="C144" s="28">
        <v>497366.125</v>
      </c>
      <c r="D144" s="39">
        <v>84386</v>
      </c>
      <c r="E144" s="5">
        <v>286615</v>
      </c>
      <c r="F144" s="5">
        <v>235583</v>
      </c>
      <c r="G144" s="5">
        <v>315045</v>
      </c>
      <c r="H144" s="5">
        <v>1531460</v>
      </c>
      <c r="I144" s="5">
        <v>720407</v>
      </c>
      <c r="J144" s="5">
        <v>211729</v>
      </c>
      <c r="K144" s="5">
        <v>2697134</v>
      </c>
      <c r="L144" s="5">
        <v>42545</v>
      </c>
      <c r="M144" s="5">
        <v>370424</v>
      </c>
      <c r="N144" s="5">
        <v>1032887</v>
      </c>
      <c r="O144" s="5">
        <v>601899</v>
      </c>
      <c r="P144" s="5">
        <v>998578</v>
      </c>
      <c r="Q144" s="5">
        <v>5010178</v>
      </c>
      <c r="R144" s="44">
        <v>372659</v>
      </c>
      <c r="S144" s="5">
        <v>31311</v>
      </c>
      <c r="T144" s="5">
        <v>26801</v>
      </c>
      <c r="U144" s="5">
        <v>1898</v>
      </c>
      <c r="V144" s="5">
        <v>27582</v>
      </c>
      <c r="W144">
        <v>2061</v>
      </c>
      <c r="X144" s="5">
        <v>38540</v>
      </c>
      <c r="Y144" s="5">
        <v>578715</v>
      </c>
      <c r="Z144" s="5">
        <v>74860</v>
      </c>
      <c r="AA144" s="44">
        <v>702468</v>
      </c>
      <c r="AB144" s="5">
        <v>306350</v>
      </c>
      <c r="AC144" s="5">
        <v>130928</v>
      </c>
      <c r="AD144" s="5">
        <v>1470082</v>
      </c>
      <c r="AE144" s="5">
        <v>4856118</v>
      </c>
      <c r="AF144" s="5">
        <v>2982</v>
      </c>
      <c r="AG144" s="5">
        <v>175216</v>
      </c>
      <c r="AH144" s="5">
        <v>5275</v>
      </c>
      <c r="AI144" s="5">
        <v>144106</v>
      </c>
      <c r="AJ144" s="5">
        <v>4766</v>
      </c>
      <c r="AK144" s="44">
        <v>287082</v>
      </c>
      <c r="AL144" s="49">
        <v>784</v>
      </c>
      <c r="AM144" s="49">
        <v>11384</v>
      </c>
      <c r="AN144" s="5">
        <v>18454</v>
      </c>
      <c r="AO144" s="52">
        <v>546</v>
      </c>
      <c r="AP144" s="5">
        <v>3132</v>
      </c>
      <c r="AQ144" s="58">
        <v>371455</v>
      </c>
      <c r="AR144" s="32">
        <v>256963</v>
      </c>
      <c r="AS144" s="5">
        <v>204170</v>
      </c>
      <c r="AT144" s="5">
        <v>16960</v>
      </c>
      <c r="AU144" s="59">
        <v>1233621.9265269032</v>
      </c>
      <c r="AV144" s="5">
        <v>150364</v>
      </c>
      <c r="AW144" s="5">
        <v>42369</v>
      </c>
      <c r="AX144" s="5">
        <v>13238</v>
      </c>
      <c r="AY144" s="5">
        <v>398254</v>
      </c>
      <c r="AZ144" s="5">
        <v>116810</v>
      </c>
      <c r="BA144" s="5">
        <v>23208</v>
      </c>
      <c r="BB144" s="5">
        <v>27455745</v>
      </c>
    </row>
    <row r="145" spans="1:54" ht="14.4" x14ac:dyDescent="0.55000000000000004">
      <c r="A145" s="5">
        <v>2008</v>
      </c>
      <c r="B145" s="5">
        <v>817136</v>
      </c>
      <c r="C145" s="28">
        <v>487261.07900000003</v>
      </c>
      <c r="D145" s="39">
        <v>115582</v>
      </c>
      <c r="E145" s="5">
        <v>307698</v>
      </c>
      <c r="F145" s="5">
        <v>249316</v>
      </c>
      <c r="G145" s="5">
        <v>365876</v>
      </c>
      <c r="H145" s="5">
        <v>1784817</v>
      </c>
      <c r="I145" s="5">
        <v>723446</v>
      </c>
      <c r="J145" s="5">
        <v>239271</v>
      </c>
      <c r="K145" s="5">
        <v>3013386</v>
      </c>
      <c r="L145" s="5">
        <v>50904</v>
      </c>
      <c r="M145" s="5">
        <v>269332</v>
      </c>
      <c r="N145" s="5">
        <v>1234819</v>
      </c>
      <c r="O145" s="5">
        <v>683897</v>
      </c>
      <c r="P145" s="5">
        <v>1108117</v>
      </c>
      <c r="Q145" s="5">
        <v>5149419</v>
      </c>
      <c r="R145" s="44">
        <v>429248</v>
      </c>
      <c r="S145" s="5">
        <v>16483</v>
      </c>
      <c r="T145" s="5">
        <v>26915</v>
      </c>
      <c r="U145" s="5">
        <v>37205</v>
      </c>
      <c r="V145" s="5">
        <v>33299</v>
      </c>
      <c r="W145">
        <v>1278</v>
      </c>
      <c r="X145" s="5">
        <v>89757</v>
      </c>
      <c r="Y145" s="5">
        <v>721297</v>
      </c>
      <c r="Z145" s="5">
        <v>81333</v>
      </c>
      <c r="AA145" s="44">
        <v>866695</v>
      </c>
      <c r="AB145" s="5">
        <v>431382</v>
      </c>
      <c r="AC145" s="5">
        <v>136149</v>
      </c>
      <c r="AD145" s="5">
        <v>1566037</v>
      </c>
      <c r="AE145" s="5">
        <v>4841338</v>
      </c>
      <c r="AF145" s="5">
        <v>3545</v>
      </c>
      <c r="AG145" s="5">
        <v>185836</v>
      </c>
      <c r="AH145" s="5">
        <v>4441</v>
      </c>
      <c r="AI145" s="5">
        <v>177530</v>
      </c>
      <c r="AJ145" s="5">
        <v>5581</v>
      </c>
      <c r="AK145" s="44">
        <v>308252</v>
      </c>
      <c r="AL145" s="49">
        <v>2886</v>
      </c>
      <c r="AM145" s="49">
        <v>16957</v>
      </c>
      <c r="AN145" s="5">
        <v>20087</v>
      </c>
      <c r="AO145" s="52">
        <v>689</v>
      </c>
      <c r="AP145" s="5">
        <v>4561</v>
      </c>
      <c r="AQ145" s="58">
        <v>494004</v>
      </c>
      <c r="AR145" s="32">
        <v>380406</v>
      </c>
      <c r="AS145" s="5">
        <v>367188</v>
      </c>
      <c r="AT145" s="5">
        <v>13900</v>
      </c>
      <c r="AU145" s="59">
        <v>1314503.6256938931</v>
      </c>
      <c r="AV145" s="5">
        <v>166511</v>
      </c>
      <c r="AW145" s="5">
        <v>42135</v>
      </c>
      <c r="AX145" s="5">
        <v>16926</v>
      </c>
      <c r="AY145" s="5">
        <v>408661</v>
      </c>
      <c r="AZ145" s="5">
        <v>106092</v>
      </c>
      <c r="BA145" s="5">
        <v>32574</v>
      </c>
      <c r="BB145" s="5">
        <v>29921899</v>
      </c>
    </row>
    <row r="146" spans="1:54" ht="14.4" x14ac:dyDescent="0.55000000000000004">
      <c r="A146" s="5">
        <v>2009</v>
      </c>
      <c r="B146" s="5">
        <v>729433</v>
      </c>
      <c r="C146" s="28">
        <v>352991.68900000001</v>
      </c>
      <c r="D146" s="39">
        <v>107151</v>
      </c>
      <c r="E146" s="5">
        <v>172928</v>
      </c>
      <c r="F146" s="5">
        <v>222364</v>
      </c>
      <c r="G146" s="5">
        <v>340176</v>
      </c>
      <c r="H146" s="5">
        <v>1376405</v>
      </c>
      <c r="I146" s="5">
        <v>626403</v>
      </c>
      <c r="J146" s="5">
        <v>221772</v>
      </c>
      <c r="K146" s="5">
        <v>2759222</v>
      </c>
      <c r="L146" s="5">
        <v>40901</v>
      </c>
      <c r="M146" s="5">
        <v>273448</v>
      </c>
      <c r="N146" s="5">
        <v>1142582</v>
      </c>
      <c r="O146" s="5">
        <v>633721</v>
      </c>
      <c r="P146" s="5">
        <v>1015231</v>
      </c>
      <c r="Q146" s="5">
        <v>4315072</v>
      </c>
      <c r="R146" s="44">
        <v>393386</v>
      </c>
      <c r="S146" s="5">
        <v>11283</v>
      </c>
      <c r="T146" s="5">
        <v>21907</v>
      </c>
      <c r="U146" s="5">
        <v>256</v>
      </c>
      <c r="V146" s="5">
        <v>18468</v>
      </c>
      <c r="W146">
        <v>929</v>
      </c>
      <c r="X146" s="5">
        <v>19723</v>
      </c>
      <c r="Y146" s="5">
        <v>586905</v>
      </c>
      <c r="Z146" s="5">
        <v>46555</v>
      </c>
      <c r="AA146" s="44">
        <v>827789</v>
      </c>
      <c r="AB146" s="5">
        <v>473300</v>
      </c>
      <c r="AC146" s="5">
        <v>91809</v>
      </c>
      <c r="AD146" s="5">
        <v>1463845</v>
      </c>
      <c r="AE146" s="5">
        <v>4189623</v>
      </c>
      <c r="AF146" s="5">
        <v>8075</v>
      </c>
      <c r="AG146" s="5">
        <v>196046</v>
      </c>
      <c r="AH146" s="5">
        <v>2958</v>
      </c>
      <c r="AI146" s="5">
        <v>144319</v>
      </c>
      <c r="AJ146" s="5">
        <v>6909</v>
      </c>
      <c r="AK146" s="44">
        <v>276070</v>
      </c>
      <c r="AL146" s="49">
        <v>2906</v>
      </c>
      <c r="AM146" s="49">
        <v>19509</v>
      </c>
      <c r="AN146" s="5">
        <v>17275</v>
      </c>
      <c r="AO146" s="52">
        <v>615</v>
      </c>
      <c r="AP146" s="5">
        <v>3197</v>
      </c>
      <c r="AQ146" s="58">
        <v>475545</v>
      </c>
      <c r="AR146" s="32">
        <v>457357</v>
      </c>
      <c r="AS146" s="5">
        <v>519861</v>
      </c>
      <c r="AT146" s="5">
        <v>9140</v>
      </c>
      <c r="AU146" s="59">
        <v>1057321.2304271003</v>
      </c>
      <c r="AV146" s="5">
        <v>112450</v>
      </c>
      <c r="AW146" s="5">
        <v>47356</v>
      </c>
      <c r="AX146" s="5">
        <v>16859</v>
      </c>
      <c r="AY146" s="5">
        <v>277517</v>
      </c>
      <c r="AZ146" s="5">
        <v>68303</v>
      </c>
      <c r="BA146" s="5">
        <v>32823</v>
      </c>
      <c r="BB146" s="5">
        <v>26118123</v>
      </c>
    </row>
    <row r="147" spans="1:54" ht="14.4" x14ac:dyDescent="0.55000000000000004">
      <c r="A147" s="5">
        <v>2010</v>
      </c>
      <c r="B147" s="5">
        <v>698775</v>
      </c>
      <c r="C147" s="28">
        <v>340129.43400000001</v>
      </c>
      <c r="D147" s="39">
        <v>107457</v>
      </c>
      <c r="E147" s="5">
        <v>165423</v>
      </c>
      <c r="F147" s="5">
        <v>226539</v>
      </c>
      <c r="G147" s="5">
        <v>350292</v>
      </c>
      <c r="H147" s="5">
        <v>1268522</v>
      </c>
      <c r="I147" s="5">
        <v>658965</v>
      </c>
      <c r="J147" s="5">
        <v>221220</v>
      </c>
      <c r="K147" s="5">
        <v>2696515</v>
      </c>
      <c r="L147" s="5">
        <v>31720</v>
      </c>
      <c r="M147" s="5">
        <v>305839</v>
      </c>
      <c r="N147" s="5">
        <v>1128138</v>
      </c>
      <c r="O147" s="5">
        <v>632364</v>
      </c>
      <c r="P147" s="5">
        <v>1049482</v>
      </c>
      <c r="Q147" s="5">
        <v>4318981</v>
      </c>
      <c r="R147" s="44">
        <v>399001</v>
      </c>
      <c r="S147" s="5">
        <v>12595</v>
      </c>
      <c r="T147" s="5">
        <v>21119</v>
      </c>
      <c r="U147" s="5">
        <v>514</v>
      </c>
      <c r="V147" s="5">
        <v>19439</v>
      </c>
      <c r="W147">
        <v>3163</v>
      </c>
      <c r="X147" s="5">
        <v>27134</v>
      </c>
      <c r="Y147" s="5">
        <v>822924</v>
      </c>
      <c r="Z147" s="5">
        <v>43850</v>
      </c>
      <c r="AA147" s="44">
        <v>902736</v>
      </c>
      <c r="AB147" s="5">
        <v>458800</v>
      </c>
      <c r="AC147" s="5">
        <v>106590</v>
      </c>
      <c r="AD147" s="5">
        <v>1698913</v>
      </c>
      <c r="AE147" s="5">
        <v>4461891</v>
      </c>
      <c r="AF147" s="5">
        <v>22961</v>
      </c>
      <c r="AG147" s="5">
        <v>266434</v>
      </c>
      <c r="AH147" s="5">
        <v>3387</v>
      </c>
      <c r="AI147" s="5">
        <v>161698</v>
      </c>
      <c r="AJ147" s="5">
        <v>6909</v>
      </c>
      <c r="AK147" s="44">
        <v>299564</v>
      </c>
      <c r="AL147" s="49">
        <v>2343</v>
      </c>
      <c r="AM147" s="49">
        <v>13236</v>
      </c>
      <c r="AN147" s="5">
        <v>17363</v>
      </c>
      <c r="AO147" s="52">
        <v>1385</v>
      </c>
      <c r="AP147" s="5">
        <v>5610</v>
      </c>
      <c r="AQ147" s="58">
        <v>544230</v>
      </c>
      <c r="AR147" s="32">
        <v>797125</v>
      </c>
      <c r="AS147" s="5">
        <v>898440</v>
      </c>
      <c r="AT147" s="5">
        <v>10556</v>
      </c>
      <c r="AU147" s="59">
        <v>1148930.1360932523</v>
      </c>
      <c r="AV147" s="5">
        <v>112891</v>
      </c>
      <c r="AW147" s="5">
        <v>50826</v>
      </c>
      <c r="AX147" s="5">
        <v>19729</v>
      </c>
      <c r="AY147" s="5">
        <v>372609</v>
      </c>
      <c r="AZ147" s="5">
        <v>91675</v>
      </c>
      <c r="BA147" s="5">
        <v>31988</v>
      </c>
      <c r="BB147" s="5">
        <v>28144323</v>
      </c>
    </row>
    <row r="148" spans="1:54" ht="14.4" x14ac:dyDescent="0.55000000000000004">
      <c r="A148" s="5">
        <v>2011</v>
      </c>
      <c r="B148" s="5">
        <v>849998</v>
      </c>
      <c r="C148" s="28">
        <v>405116.07400000002</v>
      </c>
      <c r="D148" s="39">
        <v>109954</v>
      </c>
      <c r="E148" s="5">
        <v>187181</v>
      </c>
      <c r="F148" s="5">
        <v>250644</v>
      </c>
      <c r="G148" s="5">
        <v>401732</v>
      </c>
      <c r="H148" s="5">
        <v>1415893</v>
      </c>
      <c r="I148" s="5">
        <v>725122</v>
      </c>
      <c r="J148" s="5">
        <v>244499</v>
      </c>
      <c r="K148" s="5">
        <v>3252589</v>
      </c>
      <c r="L148" s="5">
        <v>34958</v>
      </c>
      <c r="M148" s="5">
        <v>314353</v>
      </c>
      <c r="N148" s="5">
        <v>1150495</v>
      </c>
      <c r="O148" s="5">
        <v>707301</v>
      </c>
      <c r="P148" s="5">
        <v>1192158</v>
      </c>
      <c r="Q148" s="5">
        <v>4781924</v>
      </c>
      <c r="R148" s="44">
        <v>458065</v>
      </c>
      <c r="S148" s="5">
        <v>14706</v>
      </c>
      <c r="T148" s="5">
        <v>21977</v>
      </c>
      <c r="U148" s="5">
        <v>727</v>
      </c>
      <c r="V148" s="5">
        <v>37950</v>
      </c>
      <c r="W148">
        <v>2435</v>
      </c>
      <c r="X148" s="5">
        <v>69205</v>
      </c>
      <c r="Y148" s="5">
        <v>996589</v>
      </c>
      <c r="Z148" s="5">
        <v>105817</v>
      </c>
      <c r="AA148" s="44">
        <v>1091578</v>
      </c>
      <c r="AB148" s="5">
        <v>470800</v>
      </c>
      <c r="AC148" s="5">
        <v>81603</v>
      </c>
      <c r="AD148" s="5">
        <v>1915693</v>
      </c>
      <c r="AE148" s="5">
        <v>5046034</v>
      </c>
      <c r="AF148" s="5">
        <v>12364</v>
      </c>
      <c r="AG148" s="5">
        <v>294665</v>
      </c>
      <c r="AH148" s="5">
        <v>5552</v>
      </c>
      <c r="AI148" s="5">
        <v>186411</v>
      </c>
      <c r="AJ148" s="5">
        <v>32524</v>
      </c>
      <c r="AK148" s="44">
        <v>323914</v>
      </c>
      <c r="AL148" s="49">
        <v>3957</v>
      </c>
      <c r="AM148" s="49">
        <v>16418</v>
      </c>
      <c r="AN148" s="5">
        <v>21872</v>
      </c>
      <c r="AO148" s="52">
        <v>1786</v>
      </c>
      <c r="AP148" s="5">
        <v>7079</v>
      </c>
      <c r="AQ148" s="58">
        <v>681594</v>
      </c>
      <c r="AR148" s="32">
        <v>1436334</v>
      </c>
      <c r="AS148" s="5">
        <v>1259268</v>
      </c>
      <c r="AT148" s="5">
        <v>22084</v>
      </c>
      <c r="AU148" s="59">
        <v>1306581.1098674426</v>
      </c>
      <c r="AV148" s="5">
        <v>118870</v>
      </c>
      <c r="AW148" s="5">
        <v>78934</v>
      </c>
      <c r="AX148" s="5">
        <v>21013</v>
      </c>
      <c r="AY148" s="5">
        <v>478861</v>
      </c>
      <c r="AZ148" s="5">
        <v>123598</v>
      </c>
      <c r="BA148" s="5">
        <v>44301</v>
      </c>
      <c r="BB148" s="5">
        <v>33041355</v>
      </c>
    </row>
    <row r="149" spans="1:54" ht="14.4" x14ac:dyDescent="0.55000000000000004">
      <c r="A149" s="5">
        <v>2012</v>
      </c>
      <c r="B149" s="61">
        <v>803631</v>
      </c>
      <c r="C149" s="28">
        <v>384074.80699999997</v>
      </c>
      <c r="D149" s="39">
        <v>107355</v>
      </c>
      <c r="E149" s="61">
        <v>212861</v>
      </c>
      <c r="F149" s="61">
        <v>265303</v>
      </c>
      <c r="G149" s="61">
        <v>408747</v>
      </c>
      <c r="H149">
        <v>1359113</v>
      </c>
      <c r="I149" s="61">
        <v>651653</v>
      </c>
      <c r="J149" s="61">
        <v>238649</v>
      </c>
      <c r="K149" s="61">
        <v>3114278</v>
      </c>
      <c r="L149" s="61">
        <v>33043</v>
      </c>
      <c r="M149" s="61">
        <v>320258</v>
      </c>
      <c r="N149" s="61">
        <v>1139861</v>
      </c>
      <c r="O149" s="61">
        <v>703586</v>
      </c>
      <c r="P149" s="61">
        <v>1186901</v>
      </c>
      <c r="Q149" s="61">
        <v>5011885</v>
      </c>
      <c r="R149" s="44">
        <v>464141</v>
      </c>
      <c r="S149" s="61">
        <v>15113</v>
      </c>
      <c r="T149" s="61">
        <v>18538</v>
      </c>
      <c r="U149" s="61">
        <v>1527</v>
      </c>
      <c r="V149" s="61">
        <v>35144</v>
      </c>
      <c r="W149" s="61">
        <v>1386</v>
      </c>
      <c r="X149" s="61">
        <v>53566</v>
      </c>
      <c r="Y149" s="61">
        <v>1060431</v>
      </c>
      <c r="Z149" s="61">
        <v>105408</v>
      </c>
      <c r="AA149" s="44">
        <v>1098012</v>
      </c>
      <c r="AB149" s="61">
        <v>614747</v>
      </c>
      <c r="AC149" s="61">
        <v>126174</v>
      </c>
      <c r="AD149" s="61">
        <v>1975859</v>
      </c>
      <c r="AE149" s="61">
        <v>5058756</v>
      </c>
      <c r="AF149" s="61">
        <v>4737</v>
      </c>
      <c r="AG149" s="61">
        <v>300446</v>
      </c>
      <c r="AH149" s="61">
        <v>7000</v>
      </c>
      <c r="AI149" s="61">
        <v>190620</v>
      </c>
      <c r="AJ149" s="61">
        <v>11093</v>
      </c>
      <c r="AK149" s="44">
        <v>361205</v>
      </c>
      <c r="AL149" s="61">
        <v>5674</v>
      </c>
      <c r="AM149" s="61">
        <v>13894</v>
      </c>
      <c r="AN149" s="61">
        <v>24335</v>
      </c>
      <c r="AO149" s="61">
        <v>1304</v>
      </c>
      <c r="AP149" s="61">
        <v>9281</v>
      </c>
      <c r="AQ149" s="58">
        <v>759898</v>
      </c>
      <c r="AR149" s="32">
        <v>1580832</v>
      </c>
      <c r="AS149" s="61">
        <v>1039180</v>
      </c>
      <c r="AT149" s="61">
        <v>24821</v>
      </c>
      <c r="AU149" s="59">
        <v>1547425.5343065378</v>
      </c>
      <c r="AV149" s="35">
        <v>147260.236</v>
      </c>
      <c r="AW149" s="61">
        <v>81208</v>
      </c>
      <c r="AX149" s="61">
        <v>22415</v>
      </c>
      <c r="AY149" s="61">
        <v>474121</v>
      </c>
      <c r="AZ149" s="61">
        <v>129883</v>
      </c>
      <c r="BA149" s="61">
        <v>47405</v>
      </c>
      <c r="BB149" s="61">
        <v>33460818</v>
      </c>
    </row>
    <row r="150" spans="1:54" ht="14.4" x14ac:dyDescent="0.55000000000000004">
      <c r="A150" s="5">
        <v>2013</v>
      </c>
      <c r="B150" s="61">
        <v>856391</v>
      </c>
      <c r="C150" s="28">
        <v>417441.859</v>
      </c>
      <c r="D150" s="39">
        <v>158357</v>
      </c>
      <c r="E150" s="61">
        <v>241037</v>
      </c>
      <c r="F150" s="61">
        <v>275422</v>
      </c>
      <c r="G150" s="61">
        <v>439375</v>
      </c>
      <c r="H150">
        <v>1423612</v>
      </c>
      <c r="I150" s="61">
        <v>724475</v>
      </c>
      <c r="J150" s="61">
        <v>249364</v>
      </c>
      <c r="K150" s="61">
        <v>3339673</v>
      </c>
      <c r="L150" s="61">
        <v>36100</v>
      </c>
      <c r="M150" s="61">
        <v>312783</v>
      </c>
      <c r="N150" s="61">
        <v>1171018</v>
      </c>
      <c r="O150" s="61">
        <v>784119</v>
      </c>
      <c r="P150" s="61">
        <v>1260581</v>
      </c>
      <c r="Q150" s="61">
        <v>4953000</v>
      </c>
      <c r="R150" s="29">
        <v>498574</v>
      </c>
      <c r="S150" s="61">
        <v>16257</v>
      </c>
      <c r="T150" s="61">
        <v>19682</v>
      </c>
      <c r="U150" s="61">
        <v>2039</v>
      </c>
      <c r="V150" s="61">
        <v>40022</v>
      </c>
      <c r="W150" s="61">
        <v>1939</v>
      </c>
      <c r="X150" s="61">
        <v>49901</v>
      </c>
      <c r="Y150" s="61">
        <v>1223964</v>
      </c>
      <c r="Z150" s="61">
        <v>126800</v>
      </c>
      <c r="AA150" s="29">
        <v>1306287</v>
      </c>
      <c r="AB150" s="61">
        <v>637498</v>
      </c>
      <c r="AC150" s="61">
        <v>132073</v>
      </c>
      <c r="AD150" s="61">
        <v>2026201</v>
      </c>
      <c r="AE150" s="61">
        <v>5243102</v>
      </c>
      <c r="AF150" s="61">
        <v>5603</v>
      </c>
      <c r="AG150" s="61">
        <v>290219</v>
      </c>
      <c r="AH150" s="61">
        <v>8204</v>
      </c>
      <c r="AI150" s="61">
        <v>218600</v>
      </c>
      <c r="AJ150" s="61">
        <v>9742</v>
      </c>
      <c r="AK150" s="29">
        <v>352900</v>
      </c>
      <c r="AL150" s="61">
        <v>7724</v>
      </c>
      <c r="AM150" s="61">
        <v>16880</v>
      </c>
      <c r="AN150" s="61">
        <v>26040</v>
      </c>
      <c r="AO150" s="61">
        <v>1125</v>
      </c>
      <c r="AP150" s="61">
        <v>9646</v>
      </c>
      <c r="AQ150" s="58">
        <v>892347</v>
      </c>
      <c r="AR150" s="32">
        <v>1555639</v>
      </c>
      <c r="AS150" s="61">
        <v>1034660</v>
      </c>
      <c r="AT150" s="61">
        <v>24618</v>
      </c>
      <c r="AU150" s="59">
        <v>1544619.9454761236</v>
      </c>
      <c r="AV150" s="35">
        <v>171840.10500000001</v>
      </c>
      <c r="AW150" s="35">
        <v>74778.044999999998</v>
      </c>
      <c r="AX150" s="61">
        <v>20225</v>
      </c>
      <c r="AY150" s="61">
        <v>527389</v>
      </c>
      <c r="AZ150" s="61">
        <v>139434</v>
      </c>
      <c r="BA150" s="61">
        <v>51920</v>
      </c>
      <c r="BB150" s="61">
        <v>35151771</v>
      </c>
    </row>
    <row r="151" spans="1:54" ht="14.4" x14ac:dyDescent="0.55000000000000004">
      <c r="A151" s="5">
        <v>2014</v>
      </c>
      <c r="B151" s="9">
        <v>832129</v>
      </c>
      <c r="C151" s="28">
        <v>401904</v>
      </c>
      <c r="D151" s="35">
        <v>166210.25700000001</v>
      </c>
      <c r="E151" s="9">
        <v>196094</v>
      </c>
      <c r="F151" s="9">
        <v>269450</v>
      </c>
      <c r="G151" s="9"/>
      <c r="H151" s="9">
        <v>1359201</v>
      </c>
      <c r="I151" s="9">
        <v>740976</v>
      </c>
      <c r="J151" s="9">
        <v>261840</v>
      </c>
      <c r="K151" s="62">
        <v>3422806.3849999998</v>
      </c>
      <c r="L151" s="9">
        <v>40440</v>
      </c>
      <c r="M151" s="9">
        <v>289691</v>
      </c>
      <c r="N151" s="9">
        <v>1408664</v>
      </c>
      <c r="O151" s="9">
        <v>803043</v>
      </c>
      <c r="P151" s="9">
        <v>1219362</v>
      </c>
      <c r="Q151" s="9">
        <v>5044931</v>
      </c>
      <c r="R151" s="9">
        <v>689434.26513671875</v>
      </c>
      <c r="S151" s="9">
        <v>17078</v>
      </c>
      <c r="T151" s="9">
        <v>32208</v>
      </c>
      <c r="U151" s="9">
        <v>2569</v>
      </c>
      <c r="V151" s="9">
        <v>31830</v>
      </c>
      <c r="W151" s="9">
        <v>1549</v>
      </c>
      <c r="X151" s="9">
        <v>44602</v>
      </c>
      <c r="Y151" s="9">
        <v>1142711</v>
      </c>
      <c r="Z151" s="9">
        <v>95476</v>
      </c>
      <c r="AA151" s="9">
        <v>1170761.962890625</v>
      </c>
      <c r="AB151" s="9">
        <v>621380.79833984375</v>
      </c>
      <c r="AC151" s="9">
        <v>136155</v>
      </c>
      <c r="AD151" s="9">
        <v>1938427</v>
      </c>
      <c r="AE151" s="9">
        <v>5596689</v>
      </c>
      <c r="AF151" s="9">
        <v>5073</v>
      </c>
      <c r="AG151" s="9">
        <v>324514</v>
      </c>
      <c r="AH151" s="9">
        <v>9228</v>
      </c>
      <c r="AI151" s="5">
        <v>228306</v>
      </c>
      <c r="AJ151" s="9">
        <v>10100</v>
      </c>
      <c r="AK151" s="9">
        <v>424725.40283203125</v>
      </c>
      <c r="AL151" s="5">
        <v>9682</v>
      </c>
      <c r="AM151" s="5">
        <v>15031</v>
      </c>
      <c r="AN151" s="9">
        <v>28274</v>
      </c>
      <c r="AO151" s="5">
        <v>1464</v>
      </c>
      <c r="AP151" s="5">
        <v>15528</v>
      </c>
      <c r="AQ151" s="9">
        <v>971790.13061523438</v>
      </c>
      <c r="AR151" s="9">
        <v>1503342</v>
      </c>
      <c r="AS151" s="5">
        <v>1089403</v>
      </c>
      <c r="AT151" s="5">
        <v>19640</v>
      </c>
      <c r="AU151" s="59">
        <v>1606576.3453253722</v>
      </c>
      <c r="AV151" s="35">
        <v>182443.818</v>
      </c>
      <c r="AW151" s="35">
        <v>78613.017999999996</v>
      </c>
      <c r="AX151" s="9">
        <v>24897</v>
      </c>
      <c r="AY151" s="35">
        <v>628817.88300000003</v>
      </c>
      <c r="AZ151" s="5">
        <v>147614</v>
      </c>
      <c r="BA151" s="5">
        <v>52737</v>
      </c>
      <c r="BB151" s="35">
        <v>35509225.138999999</v>
      </c>
    </row>
    <row r="152" spans="1:54" ht="14.4" x14ac:dyDescent="0.55000000000000004">
      <c r="A152" s="5">
        <v>2015</v>
      </c>
      <c r="B152" s="9">
        <v>759615</v>
      </c>
      <c r="C152" s="9">
        <v>360603</v>
      </c>
      <c r="D152" s="35">
        <v>129172.003</v>
      </c>
      <c r="E152" s="9">
        <v>193395</v>
      </c>
      <c r="F152" s="9">
        <v>211803</v>
      </c>
      <c r="G152" s="9"/>
      <c r="H152" s="9">
        <v>1116053</v>
      </c>
      <c r="I152" s="9">
        <v>631431</v>
      </c>
      <c r="J152" s="9">
        <v>222438</v>
      </c>
      <c r="K152" s="63">
        <v>2804841.8089999999</v>
      </c>
      <c r="L152" s="9">
        <v>33172</v>
      </c>
      <c r="M152" s="9">
        <v>275120</v>
      </c>
      <c r="N152" s="9">
        <v>1301339</v>
      </c>
      <c r="O152" s="9">
        <v>688858</v>
      </c>
      <c r="P152" s="9">
        <v>1074410</v>
      </c>
      <c r="Q152" s="9">
        <v>4541304</v>
      </c>
      <c r="R152" s="9">
        <v>453792.84899999999</v>
      </c>
      <c r="S152" s="9">
        <v>20604</v>
      </c>
      <c r="T152" s="9">
        <v>32489</v>
      </c>
      <c r="U152" s="9">
        <v>1940</v>
      </c>
      <c r="V152" s="9">
        <v>21063</v>
      </c>
      <c r="W152" s="9">
        <v>1578</v>
      </c>
      <c r="X152" s="9">
        <v>47034</v>
      </c>
      <c r="Y152" s="9">
        <v>691413</v>
      </c>
      <c r="Z152" s="9">
        <v>56226</v>
      </c>
      <c r="AA152" s="9">
        <v>994379.58100000001</v>
      </c>
      <c r="AB152" s="9">
        <v>551855</v>
      </c>
      <c r="AC152" s="9">
        <v>120407</v>
      </c>
      <c r="AD152" s="9">
        <v>1797217</v>
      </c>
      <c r="AE152" s="9">
        <v>5623259</v>
      </c>
      <c r="AF152" s="9">
        <v>7054</v>
      </c>
      <c r="AG152" s="9">
        <v>291843</v>
      </c>
      <c r="AH152" s="9">
        <v>11550</v>
      </c>
      <c r="AI152" s="9">
        <v>224598</v>
      </c>
      <c r="AJ152" s="9">
        <v>9648</v>
      </c>
      <c r="AK152" s="9">
        <v>328938.783</v>
      </c>
      <c r="AL152" s="9">
        <v>8885</v>
      </c>
      <c r="AM152" s="9">
        <v>10787</v>
      </c>
      <c r="AN152" s="9">
        <v>29159</v>
      </c>
      <c r="AO152" s="9">
        <v>1527</v>
      </c>
      <c r="AP152" s="9">
        <v>11386</v>
      </c>
      <c r="AQ152" s="9">
        <v>511110.01199999999</v>
      </c>
      <c r="AR152" s="9">
        <v>2039821</v>
      </c>
      <c r="AS152" s="9">
        <v>1390930</v>
      </c>
      <c r="AT152" s="9">
        <v>22939</v>
      </c>
      <c r="AU152" s="64">
        <v>1463032.9333399448</v>
      </c>
      <c r="AV152" s="35">
        <v>189804.606</v>
      </c>
      <c r="AW152" s="35">
        <v>94132.989000000001</v>
      </c>
      <c r="AX152" s="9">
        <v>33046</v>
      </c>
      <c r="AY152" s="35">
        <v>525653.15</v>
      </c>
      <c r="AZ152" s="9">
        <v>146114</v>
      </c>
      <c r="BA152" s="9">
        <v>49904</v>
      </c>
      <c r="BB152" s="35">
        <v>32370693.133000001</v>
      </c>
    </row>
    <row r="153" spans="1:54" ht="14.4" x14ac:dyDescent="0.55000000000000004">
      <c r="A153" s="40">
        <v>2016</v>
      </c>
      <c r="B153" s="65">
        <v>823206.63800000004</v>
      </c>
      <c r="C153" s="65">
        <v>339335.02799999999</v>
      </c>
      <c r="D153" s="35">
        <v>122243.898</v>
      </c>
      <c r="E153" s="65">
        <v>194932.43100000001</v>
      </c>
      <c r="F153" s="65"/>
      <c r="G153" s="65"/>
      <c r="H153" s="65">
        <v>1107854.824</v>
      </c>
      <c r="I153" s="65">
        <v>634113</v>
      </c>
      <c r="J153" s="65"/>
      <c r="K153" s="65">
        <v>2733450.7149999999</v>
      </c>
      <c r="L153" s="65">
        <v>37427</v>
      </c>
      <c r="M153" s="65">
        <v>300084</v>
      </c>
      <c r="N153" s="65"/>
      <c r="O153" s="65">
        <v>709000</v>
      </c>
      <c r="P153" s="65">
        <v>1076145</v>
      </c>
      <c r="Q153" s="65">
        <v>4083958</v>
      </c>
      <c r="R153" s="65"/>
      <c r="S153" s="65">
        <v>17489.366000000002</v>
      </c>
      <c r="T153" s="65">
        <v>34157.951999999997</v>
      </c>
      <c r="U153" s="65">
        <v>1218</v>
      </c>
      <c r="V153" s="65"/>
      <c r="W153" s="65">
        <v>1763.89</v>
      </c>
      <c r="X153" s="65">
        <v>52447.474000000002</v>
      </c>
      <c r="Y153" s="65">
        <v>727862.64599999995</v>
      </c>
      <c r="Z153" s="65"/>
      <c r="AA153" s="65">
        <v>996713.04599999997</v>
      </c>
      <c r="AB153" s="65">
        <v>545845</v>
      </c>
      <c r="AC153" s="65">
        <v>128488</v>
      </c>
      <c r="AD153" s="65">
        <v>1775341</v>
      </c>
      <c r="AE153" s="65">
        <v>5802236</v>
      </c>
      <c r="AF153" s="65">
        <v>10581.584000000001</v>
      </c>
      <c r="AG153" s="65">
        <v>281966</v>
      </c>
      <c r="AH153" s="65">
        <v>8761</v>
      </c>
      <c r="AI153" s="65">
        <v>236153.005</v>
      </c>
      <c r="AJ153" s="65">
        <v>10809.325999999999</v>
      </c>
      <c r="AK153" s="65">
        <v>291040.01500000001</v>
      </c>
      <c r="AL153" s="65">
        <v>10567.73</v>
      </c>
      <c r="AM153" s="65">
        <v>15047.117</v>
      </c>
      <c r="AN153" s="65">
        <v>28213</v>
      </c>
      <c r="AO153" s="65"/>
      <c r="AP153" s="65">
        <v>7024</v>
      </c>
      <c r="AQ153" s="65">
        <v>289618.29300000001</v>
      </c>
      <c r="AR153" s="65">
        <v>2364540</v>
      </c>
      <c r="AS153" s="9">
        <v>1552570</v>
      </c>
      <c r="AT153" s="35">
        <v>20897.803</v>
      </c>
      <c r="AU153" s="64">
        <v>1479437.9964133687</v>
      </c>
      <c r="AV153" s="35">
        <v>191444.209</v>
      </c>
      <c r="AW153" s="35">
        <v>97555.505999999994</v>
      </c>
      <c r="AX153" s="9">
        <v>33655</v>
      </c>
      <c r="AY153" s="35">
        <v>489988.76299999998</v>
      </c>
      <c r="AZ153" s="9"/>
      <c r="BA153" s="9"/>
      <c r="BB153" s="16">
        <v>32069779.495000001</v>
      </c>
    </row>
    <row r="158" spans="1:54" x14ac:dyDescent="0.5">
      <c r="B158" s="43"/>
    </row>
    <row r="163" spans="4:4" x14ac:dyDescent="0.5">
      <c r="D163" s="9"/>
    </row>
    <row r="164" spans="4:4" x14ac:dyDescent="0.5">
      <c r="D164" s="9"/>
    </row>
    <row r="165" spans="4:4" x14ac:dyDescent="0.5">
      <c r="D165" s="9"/>
    </row>
    <row r="166" spans="4:4" x14ac:dyDescent="0.5">
      <c r="D166" s="9"/>
    </row>
    <row r="167" spans="4:4" x14ac:dyDescent="0.5">
      <c r="D167" s="9"/>
    </row>
    <row r="168" spans="4:4" x14ac:dyDescent="0.5">
      <c r="D168" s="9"/>
    </row>
    <row r="169" spans="4:4" x14ac:dyDescent="0.5">
      <c r="D169" s="9"/>
    </row>
    <row r="170" spans="4:4" x14ac:dyDescent="0.5">
      <c r="D170" s="9"/>
    </row>
    <row r="171" spans="4:4" x14ac:dyDescent="0.5">
      <c r="D171" s="9"/>
    </row>
    <row r="172" spans="4:4" x14ac:dyDescent="0.5">
      <c r="D172" s="9"/>
    </row>
    <row r="173" spans="4:4" x14ac:dyDescent="0.5">
      <c r="D173" s="9"/>
    </row>
    <row r="174" spans="4:4" x14ac:dyDescent="0.5">
      <c r="D174" s="9"/>
    </row>
    <row r="175" spans="4:4" x14ac:dyDescent="0.5">
      <c r="D175" s="9"/>
    </row>
    <row r="176" spans="4:4" x14ac:dyDescent="0.5">
      <c r="D176" s="9"/>
    </row>
    <row r="177" spans="4:4" x14ac:dyDescent="0.5">
      <c r="D177" s="9"/>
    </row>
    <row r="178" spans="4:4" x14ac:dyDescent="0.5">
      <c r="D178" s="9"/>
    </row>
    <row r="179" spans="4:4" x14ac:dyDescent="0.5">
      <c r="D179" s="9"/>
    </row>
    <row r="180" spans="4:4" x14ac:dyDescent="0.5">
      <c r="D180" s="9"/>
    </row>
    <row r="181" spans="4:4" x14ac:dyDescent="0.5">
      <c r="D181" s="9"/>
    </row>
    <row r="182" spans="4:4" x14ac:dyDescent="0.5">
      <c r="D182" s="9"/>
    </row>
    <row r="183" spans="4:4" x14ac:dyDescent="0.5">
      <c r="D183" s="9"/>
    </row>
    <row r="184" spans="4:4" x14ac:dyDescent="0.5">
      <c r="D184" s="9"/>
    </row>
    <row r="185" spans="4:4" x14ac:dyDescent="0.5">
      <c r="D185" s="9"/>
    </row>
    <row r="186" spans="4:4" x14ac:dyDescent="0.5">
      <c r="D186" s="9"/>
    </row>
    <row r="187" spans="4:4" x14ac:dyDescent="0.5">
      <c r="D187" s="9"/>
    </row>
    <row r="188" spans="4:4" x14ac:dyDescent="0.5">
      <c r="D188" s="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53"/>
  <sheetViews>
    <sheetView tabSelected="1" topLeftCell="AA1" workbookViewId="0">
      <pane ySplit="1" topLeftCell="A131" activePane="bottomLeft" state="frozen"/>
      <selection pane="bottomLeft" activeCell="AJ140" sqref="AJ140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5464816.6361666666</v>
      </c>
      <c r="C2">
        <v>2193162.1654897821</v>
      </c>
      <c r="E2">
        <v>1342526.774</v>
      </c>
      <c r="F2">
        <v>166088.59333333341</v>
      </c>
      <c r="K2">
        <v>178243.21068826129</v>
      </c>
      <c r="Q2">
        <v>54525.803460000003</v>
      </c>
      <c r="AB2">
        <v>4436.5977347822609</v>
      </c>
      <c r="AE2">
        <v>41863.382932809996</v>
      </c>
      <c r="AH2">
        <v>22165.3596701688</v>
      </c>
      <c r="AL2">
        <v>44946.210192837469</v>
      </c>
      <c r="BB2">
        <v>11287842.68259361</v>
      </c>
    </row>
    <row r="3" spans="1:54" x14ac:dyDescent="0.55000000000000004">
      <c r="A3" s="1">
        <v>1866</v>
      </c>
      <c r="B3">
        <v>5841135.9795833332</v>
      </c>
      <c r="C3">
        <v>2322928.2801024551</v>
      </c>
      <c r="D3">
        <v>163936.5866666667</v>
      </c>
      <c r="E3">
        <v>1384769.064</v>
      </c>
      <c r="F3">
        <v>171990.5266666667</v>
      </c>
      <c r="K3">
        <v>198216.34840710179</v>
      </c>
      <c r="Q3">
        <v>60212.962050000002</v>
      </c>
      <c r="AB3">
        <v>7729.0963636363631</v>
      </c>
      <c r="AE3">
        <v>41863.382932809996</v>
      </c>
      <c r="AH3">
        <v>21741.903464344799</v>
      </c>
      <c r="BB3">
        <v>11905621.44393505</v>
      </c>
    </row>
    <row r="4" spans="1:54" x14ac:dyDescent="0.55000000000000004">
      <c r="A4" s="1">
        <v>1867</v>
      </c>
      <c r="B4">
        <v>5534552.2767500002</v>
      </c>
      <c r="C4">
        <v>2311145.0370727801</v>
      </c>
      <c r="D4">
        <v>168256.96</v>
      </c>
      <c r="E4">
        <v>1422090.855</v>
      </c>
      <c r="F4">
        <v>157647.3600000001</v>
      </c>
      <c r="K4">
        <v>261803.15279260901</v>
      </c>
      <c r="Q4">
        <v>62163.234660000009</v>
      </c>
      <c r="AB4">
        <v>7319.51</v>
      </c>
      <c r="AC4">
        <v>963</v>
      </c>
      <c r="AE4">
        <v>41863.382932809996</v>
      </c>
      <c r="AH4">
        <v>28617.551926118998</v>
      </c>
      <c r="BB4">
        <v>11830562.044423269</v>
      </c>
    </row>
    <row r="5" spans="1:54" x14ac:dyDescent="0.55000000000000004">
      <c r="A5" s="1">
        <v>1868</v>
      </c>
      <c r="B5">
        <v>4966426.6230000006</v>
      </c>
      <c r="C5">
        <v>2281722.1519089299</v>
      </c>
      <c r="D5">
        <v>154492.26999999999</v>
      </c>
      <c r="E5">
        <v>1421536.5149999999</v>
      </c>
      <c r="F5">
        <v>150970.91777777779</v>
      </c>
      <c r="K5">
        <v>355291.95717811631</v>
      </c>
      <c r="Q5">
        <v>68486.845850000012</v>
      </c>
      <c r="AB5">
        <v>7431.0227930860519</v>
      </c>
      <c r="AE5">
        <v>41863.382932809996</v>
      </c>
      <c r="AH5">
        <v>23809.347730909099</v>
      </c>
      <c r="BB5">
        <v>11607967.52217591</v>
      </c>
    </row>
    <row r="6" spans="1:54" x14ac:dyDescent="0.55000000000000004">
      <c r="A6" s="1">
        <v>1869</v>
      </c>
      <c r="B6">
        <v>5146018.801</v>
      </c>
      <c r="C6">
        <v>2440357.9192306111</v>
      </c>
      <c r="D6">
        <v>139992.74666666659</v>
      </c>
      <c r="E6">
        <v>1519760.902</v>
      </c>
      <c r="F6">
        <v>133839.53111111111</v>
      </c>
      <c r="K6">
        <v>330676.42823029013</v>
      </c>
      <c r="Q6">
        <v>65331.859390000012</v>
      </c>
      <c r="AB6">
        <v>8119.7560371093487</v>
      </c>
      <c r="AE6">
        <v>41863.382932809996</v>
      </c>
      <c r="AH6">
        <v>22897.244439432001</v>
      </c>
      <c r="BB6">
        <v>11949912.796494</v>
      </c>
    </row>
    <row r="7" spans="1:54" x14ac:dyDescent="0.55000000000000004">
      <c r="A7" s="1">
        <v>1870</v>
      </c>
      <c r="B7">
        <v>5657965.4236666672</v>
      </c>
      <c r="C7">
        <v>2586237.197028419</v>
      </c>
      <c r="D7">
        <v>181566.3966666667</v>
      </c>
      <c r="E7">
        <v>1541887.9306666669</v>
      </c>
      <c r="F7">
        <v>116011.2</v>
      </c>
      <c r="K7">
        <v>280482.98473635019</v>
      </c>
      <c r="Q7">
        <v>68555.037200000006</v>
      </c>
      <c r="AB7">
        <v>8235.4034081490336</v>
      </c>
      <c r="AE7">
        <v>59552.070119999997</v>
      </c>
      <c r="AH7">
        <v>20582.014999999999</v>
      </c>
      <c r="AL7">
        <v>49677.347933884303</v>
      </c>
      <c r="BB7">
        <v>12439727.410351209</v>
      </c>
    </row>
    <row r="8" spans="1:54" x14ac:dyDescent="0.55000000000000004">
      <c r="A8" s="1">
        <v>1871</v>
      </c>
      <c r="B8">
        <v>5820112.7891108477</v>
      </c>
      <c r="C8">
        <v>2617609.8691172129</v>
      </c>
      <c r="D8">
        <v>191492.01666666669</v>
      </c>
      <c r="E8">
        <v>1559374.3313333329</v>
      </c>
      <c r="F8">
        <v>103999</v>
      </c>
      <c r="K8">
        <v>151994.5830110095</v>
      </c>
      <c r="Q8">
        <v>73396.623050000009</v>
      </c>
      <c r="AB8">
        <v>8060.8632846650289</v>
      </c>
      <c r="AC8">
        <v>642</v>
      </c>
      <c r="AE8">
        <v>60933.744769999998</v>
      </c>
      <c r="AH8">
        <v>26185.726535901002</v>
      </c>
      <c r="BB8">
        <v>12602627.778577341</v>
      </c>
    </row>
    <row r="9" spans="1:54" x14ac:dyDescent="0.55000000000000004">
      <c r="A9" s="1">
        <v>1872</v>
      </c>
      <c r="B9">
        <v>5218458.0343948314</v>
      </c>
      <c r="C9">
        <v>2670320.2331099641</v>
      </c>
      <c r="D9">
        <v>176668.58333333331</v>
      </c>
      <c r="E9">
        <v>1568042.4939999999</v>
      </c>
      <c r="F9">
        <v>96284.400000000009</v>
      </c>
      <c r="K9">
        <v>109219.98977920059</v>
      </c>
      <c r="Q9">
        <v>76215.198850000001</v>
      </c>
      <c r="AB9">
        <v>8009.0921163115336</v>
      </c>
      <c r="AE9">
        <v>62413.840080000002</v>
      </c>
      <c r="AH9">
        <v>32407.4969264912</v>
      </c>
      <c r="BB9">
        <v>11812829.865325101</v>
      </c>
    </row>
    <row r="10" spans="1:54" x14ac:dyDescent="0.55000000000000004">
      <c r="A10" s="1">
        <v>1873</v>
      </c>
      <c r="B10">
        <v>4571482.5277484693</v>
      </c>
      <c r="C10">
        <v>2244686.8823102382</v>
      </c>
      <c r="D10">
        <v>176041.06666666671</v>
      </c>
      <c r="E10">
        <v>1553642.175</v>
      </c>
      <c r="F10">
        <v>82135.7</v>
      </c>
      <c r="K10">
        <v>137870.4423571832</v>
      </c>
      <c r="Q10">
        <v>81397.741450000001</v>
      </c>
      <c r="AB10">
        <v>10177.511383561479</v>
      </c>
      <c r="AE10">
        <v>68841.466260000001</v>
      </c>
      <c r="AH10">
        <v>32144.0184015636</v>
      </c>
      <c r="BB10">
        <v>11309737.030021111</v>
      </c>
    </row>
    <row r="11" spans="1:54" x14ac:dyDescent="0.55000000000000004">
      <c r="A11" s="1">
        <v>1874</v>
      </c>
      <c r="B11">
        <v>4872566.6655542869</v>
      </c>
      <c r="C11">
        <v>2062981.104187767</v>
      </c>
      <c r="D11">
        <v>162421.69666666671</v>
      </c>
      <c r="E11">
        <v>1660237.4890000001</v>
      </c>
      <c r="F11">
        <v>74714.3</v>
      </c>
      <c r="K11">
        <v>152928.65285353831</v>
      </c>
      <c r="Q11">
        <v>78060.911390000008</v>
      </c>
      <c r="AB11">
        <v>10499.11653006634</v>
      </c>
      <c r="AC11">
        <v>991</v>
      </c>
      <c r="AE11">
        <v>70329.132389999999</v>
      </c>
      <c r="AH11">
        <v>24684.736849471599</v>
      </c>
      <c r="BB11">
        <v>11488922.16196157</v>
      </c>
    </row>
    <row r="12" spans="1:54" x14ac:dyDescent="0.55000000000000004">
      <c r="A12" s="1">
        <v>1875</v>
      </c>
      <c r="B12">
        <v>5944867.8279369716</v>
      </c>
      <c r="C12">
        <v>2435206.3033408038</v>
      </c>
      <c r="D12">
        <v>182133.09</v>
      </c>
      <c r="E12">
        <v>1719076.675</v>
      </c>
      <c r="F12">
        <v>121292.6</v>
      </c>
      <c r="K12">
        <v>226042.92152302829</v>
      </c>
      <c r="Q12">
        <v>78392.775960000014</v>
      </c>
      <c r="AB12">
        <v>11177.854239116959</v>
      </c>
      <c r="AE12">
        <v>69238.934309999997</v>
      </c>
      <c r="AH12">
        <v>29659.800217417302</v>
      </c>
      <c r="AL12">
        <v>52725.512121212123</v>
      </c>
      <c r="BB12">
        <v>13148161.82183205</v>
      </c>
    </row>
    <row r="13" spans="1:54" x14ac:dyDescent="0.55000000000000004">
      <c r="A13" s="1">
        <v>1876</v>
      </c>
      <c r="B13">
        <v>6235765.6865833336</v>
      </c>
      <c r="C13">
        <v>2562672.064883389</v>
      </c>
      <c r="D13">
        <v>165992.6033333333</v>
      </c>
      <c r="E13">
        <v>1796376.0859999999</v>
      </c>
      <c r="F13">
        <v>121146</v>
      </c>
      <c r="K13">
        <v>264601.43266442098</v>
      </c>
      <c r="Q13">
        <v>84266.324240000002</v>
      </c>
      <c r="AB13">
        <v>10027.05098901278</v>
      </c>
      <c r="AE13">
        <v>72236.979030000002</v>
      </c>
      <c r="AF13">
        <v>55348.868473512797</v>
      </c>
      <c r="AH13">
        <v>26644.722474042599</v>
      </c>
      <c r="AL13">
        <v>57032.085674931142</v>
      </c>
      <c r="BB13">
        <v>13200882.56348346</v>
      </c>
    </row>
    <row r="14" spans="1:54" x14ac:dyDescent="0.55000000000000004">
      <c r="A14" s="1">
        <v>1877</v>
      </c>
      <c r="B14">
        <v>6017564.4444166673</v>
      </c>
      <c r="C14">
        <v>2308897.9602360888</v>
      </c>
      <c r="D14">
        <v>164777.76999999999</v>
      </c>
      <c r="E14">
        <v>1777907.4006666669</v>
      </c>
      <c r="F14">
        <v>123430.1</v>
      </c>
      <c r="K14">
        <v>241275.97745217531</v>
      </c>
      <c r="Q14">
        <v>79852.070850000004</v>
      </c>
      <c r="AB14">
        <v>10022.21315940157</v>
      </c>
      <c r="AE14">
        <v>75893.685089999999</v>
      </c>
      <c r="AF14">
        <v>73267.3349290755</v>
      </c>
      <c r="AH14">
        <v>24953.2564090489</v>
      </c>
      <c r="AL14">
        <v>62487.004683195591</v>
      </c>
      <c r="BB14">
        <v>12991424.68304533</v>
      </c>
    </row>
    <row r="15" spans="1:54" x14ac:dyDescent="0.55000000000000004">
      <c r="A15" s="1">
        <v>1878</v>
      </c>
      <c r="B15">
        <v>4925259.2826666664</v>
      </c>
      <c r="C15">
        <v>2308654.7026944719</v>
      </c>
      <c r="D15">
        <v>178604.7</v>
      </c>
      <c r="E15">
        <v>1708338.1206666669</v>
      </c>
      <c r="F15">
        <v>120106.1</v>
      </c>
      <c r="K15">
        <v>224270.23333333331</v>
      </c>
      <c r="Q15">
        <v>73519.367480000001</v>
      </c>
      <c r="AB15">
        <v>8531.7724587186494</v>
      </c>
      <c r="AC15">
        <v>934</v>
      </c>
      <c r="AE15">
        <v>80383.181349999999</v>
      </c>
      <c r="AF15">
        <v>63950.881044997092</v>
      </c>
      <c r="AH15">
        <v>24706.9763257083</v>
      </c>
      <c r="AL15">
        <v>56914.921487603307</v>
      </c>
      <c r="BB15">
        <v>11823686.437982939</v>
      </c>
    </row>
    <row r="16" spans="1:54" x14ac:dyDescent="0.55000000000000004">
      <c r="A16" s="1">
        <v>1879</v>
      </c>
      <c r="B16">
        <v>4471850.2003333326</v>
      </c>
      <c r="C16">
        <v>2464456.931852689</v>
      </c>
      <c r="D16">
        <v>178642.78333333341</v>
      </c>
      <c r="E16">
        <v>1749965.581666667</v>
      </c>
      <c r="F16">
        <v>108672.6</v>
      </c>
      <c r="K16">
        <v>222926.33333333331</v>
      </c>
      <c r="Q16">
        <v>64022.585470000013</v>
      </c>
      <c r="AB16">
        <v>9391.8084704725989</v>
      </c>
      <c r="AE16">
        <v>88124.344800000006</v>
      </c>
      <c r="AF16">
        <v>65710.698064225639</v>
      </c>
      <c r="AH16">
        <v>21821.768244027098</v>
      </c>
      <c r="AL16">
        <v>67527.235593220335</v>
      </c>
      <c r="BB16">
        <v>11702386.32999902</v>
      </c>
    </row>
    <row r="17" spans="1:54" x14ac:dyDescent="0.55000000000000004">
      <c r="A17" s="1">
        <v>1880</v>
      </c>
      <c r="B17">
        <v>4026210.7942499998</v>
      </c>
      <c r="C17">
        <v>2371889.798581243</v>
      </c>
      <c r="D17">
        <v>169991.4433333333</v>
      </c>
      <c r="E17">
        <v>1628816.3006666671</v>
      </c>
      <c r="F17">
        <v>37838.100000000013</v>
      </c>
      <c r="K17">
        <v>128401.60000000001</v>
      </c>
      <c r="Q17">
        <v>71605.463589999999</v>
      </c>
      <c r="AB17">
        <v>8369.0267970123987</v>
      </c>
      <c r="AE17">
        <v>90740.063110000003</v>
      </c>
      <c r="AF17">
        <v>63854.224501857672</v>
      </c>
      <c r="AH17">
        <v>19909.256740356701</v>
      </c>
      <c r="AL17">
        <v>66187.119774011313</v>
      </c>
      <c r="BB17">
        <v>10902574.13312063</v>
      </c>
    </row>
    <row r="18" spans="1:54" x14ac:dyDescent="0.55000000000000004">
      <c r="A18" s="1">
        <v>1881</v>
      </c>
      <c r="B18">
        <v>3587513.93475</v>
      </c>
      <c r="C18">
        <v>2595988.0674579148</v>
      </c>
      <c r="D18">
        <v>161488.07666666669</v>
      </c>
      <c r="E18">
        <v>1612334.4680000001</v>
      </c>
      <c r="F18">
        <v>42756.399999999987</v>
      </c>
      <c r="H18">
        <v>19800</v>
      </c>
      <c r="I18">
        <v>3361.6</v>
      </c>
      <c r="K18">
        <v>117410.23333333329</v>
      </c>
      <c r="N18">
        <v>9400</v>
      </c>
      <c r="P18">
        <v>197660.79999999999</v>
      </c>
      <c r="Q18">
        <v>70691.699500000002</v>
      </c>
      <c r="V18">
        <v>460200</v>
      </c>
      <c r="AB18">
        <v>8733.0987494532001</v>
      </c>
      <c r="AE18">
        <v>91519.857570000007</v>
      </c>
      <c r="AF18">
        <v>83511.809569047851</v>
      </c>
      <c r="AH18">
        <v>23221.000507144599</v>
      </c>
      <c r="AL18">
        <v>73442.485875706203</v>
      </c>
      <c r="BB18">
        <v>10187789.086404249</v>
      </c>
    </row>
    <row r="19" spans="1:54" x14ac:dyDescent="0.55000000000000004">
      <c r="A19" s="1">
        <v>1882</v>
      </c>
      <c r="B19">
        <v>3740793.101416667</v>
      </c>
      <c r="C19">
        <v>2602904.7653932609</v>
      </c>
      <c r="D19">
        <v>172886.05</v>
      </c>
      <c r="E19">
        <v>1414775.142</v>
      </c>
      <c r="F19">
        <v>51462.399999999987</v>
      </c>
      <c r="H19">
        <v>19800</v>
      </c>
      <c r="I19">
        <v>3392</v>
      </c>
      <c r="K19">
        <v>129240.8</v>
      </c>
      <c r="N19">
        <v>9400</v>
      </c>
      <c r="P19">
        <v>198352.6</v>
      </c>
      <c r="Q19">
        <v>65186.384510000004</v>
      </c>
      <c r="V19">
        <v>460200</v>
      </c>
      <c r="AB19">
        <v>9040.8517904776763</v>
      </c>
      <c r="AE19">
        <v>88646.731379999997</v>
      </c>
      <c r="AF19">
        <v>68148.480223733117</v>
      </c>
      <c r="AH19">
        <v>28805.746172040901</v>
      </c>
      <c r="AL19">
        <v>85211.555932203381</v>
      </c>
      <c r="BB19">
        <v>10560454.781328971</v>
      </c>
    </row>
    <row r="20" spans="1:54" x14ac:dyDescent="0.55000000000000004">
      <c r="A20" s="1">
        <v>1883</v>
      </c>
      <c r="B20">
        <v>4133265.8622499998</v>
      </c>
      <c r="C20">
        <v>2832950.5760819619</v>
      </c>
      <c r="E20">
        <v>1423207.9626666671</v>
      </c>
      <c r="F20">
        <v>72165.5</v>
      </c>
      <c r="H20">
        <v>19800</v>
      </c>
      <c r="I20">
        <v>3419.2</v>
      </c>
      <c r="K20">
        <v>178026.8666666667</v>
      </c>
      <c r="N20">
        <v>9400</v>
      </c>
      <c r="P20">
        <v>199114.4</v>
      </c>
      <c r="Q20">
        <v>64949.987830000013</v>
      </c>
      <c r="V20">
        <v>460200</v>
      </c>
      <c r="AB20">
        <v>10588.705765932191</v>
      </c>
      <c r="AC20">
        <v>632.29217394</v>
      </c>
      <c r="AE20">
        <v>80307.473150000005</v>
      </c>
      <c r="AF20">
        <v>82569.82803468022</v>
      </c>
      <c r="AH20">
        <v>39442.947744102501</v>
      </c>
      <c r="AL20">
        <v>76237.470621468921</v>
      </c>
      <c r="BB20">
        <v>11269917.854367049</v>
      </c>
    </row>
    <row r="21" spans="1:54" x14ac:dyDescent="0.55000000000000004">
      <c r="A21" s="1">
        <v>1884</v>
      </c>
      <c r="B21">
        <v>4067092.7983333338</v>
      </c>
      <c r="C21">
        <v>2879350.146865977</v>
      </c>
      <c r="E21">
        <v>1550924.6046666671</v>
      </c>
      <c r="F21">
        <v>69757.3</v>
      </c>
      <c r="H21">
        <v>19800</v>
      </c>
      <c r="I21">
        <v>3456</v>
      </c>
      <c r="K21">
        <v>201265.5</v>
      </c>
      <c r="N21">
        <v>9400</v>
      </c>
      <c r="P21">
        <v>199876.2</v>
      </c>
      <c r="Q21">
        <v>63617.983460000003</v>
      </c>
      <c r="V21">
        <v>460200</v>
      </c>
      <c r="AB21">
        <v>9323.7566527972758</v>
      </c>
      <c r="AC21">
        <v>572.70982054000001</v>
      </c>
      <c r="AE21">
        <v>69916.522700000001</v>
      </c>
      <c r="AF21">
        <v>103484.0345736973</v>
      </c>
      <c r="AH21">
        <v>33541.8867800648</v>
      </c>
      <c r="AL21">
        <v>78673.207344632741</v>
      </c>
      <c r="BB21">
        <v>11508585.788100841</v>
      </c>
    </row>
    <row r="22" spans="1:54" x14ac:dyDescent="0.55000000000000004">
      <c r="A22" s="1">
        <v>1885</v>
      </c>
      <c r="B22">
        <v>4005532.91475</v>
      </c>
      <c r="C22">
        <v>2556869.8093813988</v>
      </c>
      <c r="D22">
        <v>213838.84666666671</v>
      </c>
      <c r="E22">
        <v>1486613.344000001</v>
      </c>
      <c r="F22">
        <v>63375.1</v>
      </c>
      <c r="H22">
        <v>19800</v>
      </c>
      <c r="I22">
        <v>3497.6</v>
      </c>
      <c r="K22">
        <v>243066.8</v>
      </c>
      <c r="N22">
        <v>9400</v>
      </c>
      <c r="P22">
        <v>200670.8</v>
      </c>
      <c r="Q22">
        <v>62590.567120000007</v>
      </c>
      <c r="V22">
        <v>460200</v>
      </c>
      <c r="AB22">
        <v>11469.10836750083</v>
      </c>
      <c r="AC22">
        <v>564.79074281999999</v>
      </c>
      <c r="AE22">
        <v>73270.395960000009</v>
      </c>
      <c r="AF22">
        <v>83360.056974108782</v>
      </c>
      <c r="AH22">
        <v>29968.133999999998</v>
      </c>
      <c r="AL22">
        <v>98116.446892655367</v>
      </c>
      <c r="BB22">
        <v>11554304.88430324</v>
      </c>
    </row>
    <row r="23" spans="1:54" x14ac:dyDescent="0.55000000000000004">
      <c r="A23" s="1">
        <v>1886</v>
      </c>
      <c r="B23">
        <v>3897122.8888333342</v>
      </c>
      <c r="C23">
        <v>2655166.4154054578</v>
      </c>
      <c r="D23">
        <v>224831.54333333339</v>
      </c>
      <c r="E23">
        <v>1467429.709</v>
      </c>
      <c r="F23">
        <v>44250.3</v>
      </c>
      <c r="H23">
        <v>18300</v>
      </c>
      <c r="I23">
        <v>3540.8</v>
      </c>
      <c r="K23">
        <v>203568.6</v>
      </c>
      <c r="N23">
        <v>8900</v>
      </c>
      <c r="P23">
        <v>201465.4</v>
      </c>
      <c r="Q23">
        <v>59867.459210000008</v>
      </c>
      <c r="V23">
        <v>287000</v>
      </c>
      <c r="AB23">
        <v>11222.75411922344</v>
      </c>
      <c r="AC23">
        <v>469.19399867999999</v>
      </c>
      <c r="AE23">
        <v>83827.904450000002</v>
      </c>
      <c r="AF23">
        <v>105886.99867346459</v>
      </c>
      <c r="AH23">
        <v>28818.0777776992</v>
      </c>
      <c r="AL23">
        <v>98134.411299435029</v>
      </c>
      <c r="BB23">
        <v>11368972.899435131</v>
      </c>
    </row>
    <row r="24" spans="1:54" x14ac:dyDescent="0.55000000000000004">
      <c r="A24" s="1">
        <v>1887</v>
      </c>
      <c r="B24">
        <v>3703307.9283333342</v>
      </c>
      <c r="C24">
        <v>2962232.762737087</v>
      </c>
      <c r="D24">
        <v>335539.09666666668</v>
      </c>
      <c r="E24">
        <v>1406798.7109999999</v>
      </c>
      <c r="F24">
        <v>68376.099999999991</v>
      </c>
      <c r="H24">
        <v>19200</v>
      </c>
      <c r="I24">
        <v>3579.2</v>
      </c>
      <c r="K24">
        <v>196329.4</v>
      </c>
      <c r="N24">
        <v>10000</v>
      </c>
      <c r="P24">
        <v>202260</v>
      </c>
      <c r="Q24">
        <v>61799.547460000009</v>
      </c>
      <c r="V24">
        <v>391100</v>
      </c>
      <c r="AB24">
        <v>12898.550942813979</v>
      </c>
      <c r="AC24">
        <v>448.192544</v>
      </c>
      <c r="AE24">
        <v>92261.797930000001</v>
      </c>
      <c r="AF24">
        <v>142561.6942662597</v>
      </c>
      <c r="AH24">
        <v>31658.509343266702</v>
      </c>
      <c r="AL24">
        <v>88592.833333333343</v>
      </c>
      <c r="BB24">
        <v>11466303.58430158</v>
      </c>
    </row>
    <row r="25" spans="1:54" x14ac:dyDescent="0.55000000000000004">
      <c r="A25" s="1">
        <v>1888</v>
      </c>
      <c r="B25">
        <v>3751136.5283333329</v>
      </c>
      <c r="C25">
        <v>3102912.7561796559</v>
      </c>
      <c r="D25">
        <v>315844.9433333333</v>
      </c>
      <c r="E25">
        <v>1577621.6256666661</v>
      </c>
      <c r="F25">
        <v>38182.099999999991</v>
      </c>
      <c r="H25">
        <v>20200</v>
      </c>
      <c r="I25">
        <v>3611.2</v>
      </c>
      <c r="K25">
        <v>188320.6333333333</v>
      </c>
      <c r="N25">
        <v>8800</v>
      </c>
      <c r="P25">
        <v>201713.06666666671</v>
      </c>
      <c r="Q25">
        <v>60994.889530000008</v>
      </c>
      <c r="V25">
        <v>337200</v>
      </c>
      <c r="AB25">
        <v>13339.707621518261</v>
      </c>
      <c r="AC25">
        <v>383.25005004000002</v>
      </c>
      <c r="AE25">
        <v>102773.8815</v>
      </c>
      <c r="AF25">
        <v>122679.5419106495</v>
      </c>
      <c r="AH25">
        <v>35228.487242410098</v>
      </c>
      <c r="AL25">
        <v>96557.666666666657</v>
      </c>
      <c r="BB25">
        <v>11817866.934978129</v>
      </c>
    </row>
    <row r="26" spans="1:54" x14ac:dyDescent="0.55000000000000004">
      <c r="A26" s="1">
        <v>1889</v>
      </c>
      <c r="B26">
        <v>3525497.1900833342</v>
      </c>
      <c r="C26">
        <v>3073042.4580037752</v>
      </c>
      <c r="D26">
        <v>325925.47999999992</v>
      </c>
      <c r="E26">
        <v>1827993.3866666669</v>
      </c>
      <c r="F26">
        <v>44047.733333333323</v>
      </c>
      <c r="H26">
        <v>20400</v>
      </c>
      <c r="I26">
        <v>3641.6</v>
      </c>
      <c r="K26">
        <v>214141.16666666669</v>
      </c>
      <c r="N26">
        <v>9000</v>
      </c>
      <c r="P26">
        <v>202503.56666666671</v>
      </c>
      <c r="Q26">
        <v>63981.670660000003</v>
      </c>
      <c r="V26">
        <v>335800</v>
      </c>
      <c r="AB26">
        <v>15173.20527250693</v>
      </c>
      <c r="AC26">
        <v>409.73277839999997</v>
      </c>
      <c r="AE26">
        <v>97656.007180000001</v>
      </c>
      <c r="AF26">
        <v>152698.62195709301</v>
      </c>
      <c r="AH26">
        <v>35533.836379988701</v>
      </c>
      <c r="AL26">
        <v>91299.233333333337</v>
      </c>
      <c r="BB26">
        <v>11529774.861238411</v>
      </c>
    </row>
    <row r="27" spans="1:54" x14ac:dyDescent="0.55000000000000004">
      <c r="A27" s="1">
        <v>1890</v>
      </c>
      <c r="B27">
        <v>3671242.1841666671</v>
      </c>
      <c r="C27">
        <v>2832540.5766211059</v>
      </c>
      <c r="D27">
        <v>346112.23666666681</v>
      </c>
      <c r="E27">
        <v>1790184.066666666</v>
      </c>
      <c r="F27">
        <v>46485.733333333323</v>
      </c>
      <c r="H27">
        <v>21500</v>
      </c>
      <c r="I27">
        <v>3670.4</v>
      </c>
      <c r="K27">
        <v>223420.96666666659</v>
      </c>
      <c r="N27">
        <v>9300</v>
      </c>
      <c r="P27">
        <v>203594.6</v>
      </c>
      <c r="Q27">
        <v>67845.847160000005</v>
      </c>
      <c r="V27">
        <v>203000</v>
      </c>
      <c r="AB27">
        <v>15534.584999999999</v>
      </c>
      <c r="AC27">
        <v>432.97519579999999</v>
      </c>
      <c r="AE27">
        <v>97243.397490000003</v>
      </c>
      <c r="AF27">
        <v>140036.14650679089</v>
      </c>
      <c r="AH27">
        <v>39176.417741032899</v>
      </c>
      <c r="AL27">
        <v>83507.933333333349</v>
      </c>
      <c r="BB27">
        <v>11431341.477679949</v>
      </c>
    </row>
    <row r="28" spans="1:54" x14ac:dyDescent="0.55000000000000004">
      <c r="A28" s="1">
        <v>1891</v>
      </c>
      <c r="B28">
        <v>3800324.4685000009</v>
      </c>
      <c r="C28">
        <v>2940237.784855892</v>
      </c>
      <c r="D28">
        <v>319229.69666666671</v>
      </c>
      <c r="E28">
        <v>1482978.622</v>
      </c>
      <c r="F28">
        <v>49064.566666666673</v>
      </c>
      <c r="H28">
        <v>25000</v>
      </c>
      <c r="I28">
        <v>3697.6</v>
      </c>
      <c r="K28">
        <v>192002.9</v>
      </c>
      <c r="N28">
        <v>9200</v>
      </c>
      <c r="P28">
        <v>204562.3</v>
      </c>
      <c r="Q28">
        <v>67168.479750000013</v>
      </c>
      <c r="V28">
        <v>93600</v>
      </c>
      <c r="AB28">
        <v>17724.226545454541</v>
      </c>
      <c r="AC28">
        <v>410.76998073999999</v>
      </c>
      <c r="AE28">
        <v>98057.260640000008</v>
      </c>
      <c r="AF28">
        <v>95285.291591151588</v>
      </c>
      <c r="AH28">
        <v>35841.763834877398</v>
      </c>
      <c r="AL28">
        <v>140198.44366666669</v>
      </c>
      <c r="BB28">
        <v>11263114.631844031</v>
      </c>
    </row>
    <row r="29" spans="1:54" x14ac:dyDescent="0.55000000000000004">
      <c r="A29" s="1">
        <v>1892</v>
      </c>
      <c r="B29">
        <v>3729633.2706666668</v>
      </c>
      <c r="C29">
        <v>3227957.2200201941</v>
      </c>
      <c r="D29">
        <v>265616.89666666673</v>
      </c>
      <c r="E29">
        <v>1943758.335666667</v>
      </c>
      <c r="F29">
        <v>108066.5333333333</v>
      </c>
      <c r="H29">
        <v>23800</v>
      </c>
      <c r="I29">
        <v>3723.2</v>
      </c>
      <c r="K29">
        <v>179895.76666666669</v>
      </c>
      <c r="N29">
        <v>9200</v>
      </c>
      <c r="P29">
        <v>207140</v>
      </c>
      <c r="Q29">
        <v>66091.056420000008</v>
      </c>
      <c r="V29">
        <v>98800</v>
      </c>
      <c r="AB29">
        <v>15176.53827272727</v>
      </c>
      <c r="AC29">
        <v>423.27697538000012</v>
      </c>
      <c r="AE29">
        <v>100400.42943</v>
      </c>
      <c r="AF29">
        <v>124632.4717376895</v>
      </c>
      <c r="AH29">
        <v>43374.998691102403</v>
      </c>
      <c r="AL29">
        <v>52356.324666666616</v>
      </c>
      <c r="BB29">
        <v>11652847.311325541</v>
      </c>
    </row>
    <row r="30" spans="1:54" x14ac:dyDescent="0.55000000000000004">
      <c r="A30" s="1">
        <v>1893</v>
      </c>
      <c r="B30">
        <v>4182198.7647500001</v>
      </c>
      <c r="C30">
        <v>3333519.948743619</v>
      </c>
      <c r="D30">
        <v>258494.02333333329</v>
      </c>
      <c r="E30">
        <v>2008792.6040000001</v>
      </c>
      <c r="F30">
        <v>174347.2</v>
      </c>
      <c r="H30">
        <v>21100</v>
      </c>
      <c r="I30">
        <v>3750.4</v>
      </c>
      <c r="K30">
        <v>188290.9666666667</v>
      </c>
      <c r="N30">
        <v>9300</v>
      </c>
      <c r="P30">
        <v>209787.7</v>
      </c>
      <c r="Q30">
        <v>64031.677650000012</v>
      </c>
      <c r="V30">
        <v>154000</v>
      </c>
      <c r="AB30">
        <v>14244.525</v>
      </c>
      <c r="AE30">
        <v>100124.09450000001</v>
      </c>
      <c r="AF30">
        <v>153537.12602311661</v>
      </c>
      <c r="AH30">
        <v>37889.262439085287</v>
      </c>
      <c r="AL30">
        <v>188144.85179063349</v>
      </c>
      <c r="BB30">
        <v>12326387.72370667</v>
      </c>
    </row>
    <row r="31" spans="1:54" x14ac:dyDescent="0.55000000000000004">
      <c r="A31" s="1">
        <v>1894</v>
      </c>
      <c r="B31">
        <v>4339250.5115833338</v>
      </c>
      <c r="C31">
        <v>3362691.9194263951</v>
      </c>
      <c r="D31">
        <v>249666.47666666671</v>
      </c>
      <c r="E31">
        <v>2030424.6040000001</v>
      </c>
      <c r="F31">
        <v>157078.70000000001</v>
      </c>
      <c r="H31">
        <v>24700</v>
      </c>
      <c r="I31">
        <v>3800</v>
      </c>
      <c r="K31">
        <v>239217.4666666667</v>
      </c>
      <c r="N31">
        <v>9100</v>
      </c>
      <c r="P31">
        <v>216575.4</v>
      </c>
      <c r="Q31">
        <v>62626.935840000013</v>
      </c>
      <c r="V31">
        <v>204800</v>
      </c>
      <c r="AB31">
        <v>12497.298545454551</v>
      </c>
      <c r="AE31">
        <v>91285.162150000004</v>
      </c>
      <c r="AF31">
        <v>150839.09550792741</v>
      </c>
      <c r="AH31">
        <v>41306.170424839387</v>
      </c>
      <c r="AL31">
        <v>152304.43333333329</v>
      </c>
      <c r="AO31">
        <v>9439.6113333333342</v>
      </c>
      <c r="BB31">
        <v>12205165.87455892</v>
      </c>
    </row>
    <row r="32" spans="1:54" x14ac:dyDescent="0.55000000000000004">
      <c r="A32" s="1">
        <v>1895</v>
      </c>
      <c r="B32">
        <v>4436484.405166666</v>
      </c>
      <c r="C32">
        <v>3218141.284455589</v>
      </c>
      <c r="D32">
        <v>240079.3233333333</v>
      </c>
      <c r="E32">
        <v>1623827.888333333</v>
      </c>
      <c r="F32">
        <v>149036.03333333341</v>
      </c>
      <c r="H32">
        <v>26400</v>
      </c>
      <c r="I32">
        <v>3700</v>
      </c>
      <c r="K32">
        <v>254915.63333333339</v>
      </c>
      <c r="N32">
        <v>9100</v>
      </c>
      <c r="P32">
        <v>205166.66666666669</v>
      </c>
      <c r="Q32">
        <v>66159.247770000002</v>
      </c>
      <c r="V32">
        <v>218900</v>
      </c>
      <c r="AB32">
        <v>16038.072</v>
      </c>
      <c r="AC32">
        <v>338.92668435000002</v>
      </c>
      <c r="AE32">
        <v>84755.329899999997</v>
      </c>
      <c r="AF32">
        <v>177793.75202478169</v>
      </c>
      <c r="AH32">
        <v>44530.604047142202</v>
      </c>
      <c r="AL32">
        <v>92583.727823691384</v>
      </c>
      <c r="AO32">
        <v>10637.1</v>
      </c>
      <c r="BB32">
        <v>11628585.055886639</v>
      </c>
    </row>
    <row r="33" spans="1:54" x14ac:dyDescent="0.55000000000000004">
      <c r="A33" s="1">
        <v>1896</v>
      </c>
      <c r="B33">
        <v>4497310.2009166665</v>
      </c>
      <c r="C33">
        <v>3201075.3888819981</v>
      </c>
      <c r="D33">
        <v>245953.4533333334</v>
      </c>
      <c r="E33">
        <v>1310546.550333333</v>
      </c>
      <c r="F33">
        <v>152113.9</v>
      </c>
      <c r="H33">
        <v>30600</v>
      </c>
      <c r="I33">
        <v>4000</v>
      </c>
      <c r="K33">
        <v>287151.23333333328</v>
      </c>
      <c r="N33">
        <v>9300</v>
      </c>
      <c r="P33">
        <v>216666.66666666669</v>
      </c>
      <c r="Q33">
        <v>71719.115840000013</v>
      </c>
      <c r="V33">
        <v>182700</v>
      </c>
      <c r="AB33">
        <v>20173.52781818181</v>
      </c>
      <c r="AE33">
        <v>82219.105200000005</v>
      </c>
      <c r="AF33">
        <v>183698.1934776027</v>
      </c>
      <c r="AH33">
        <v>48008.626819512399</v>
      </c>
      <c r="AL33">
        <v>84583.633333333302</v>
      </c>
      <c r="AO33">
        <v>8648.6333333333314</v>
      </c>
      <c r="BB33">
        <v>11823852.62365103</v>
      </c>
    </row>
    <row r="34" spans="1:54" x14ac:dyDescent="0.55000000000000004">
      <c r="A34" s="1">
        <v>1897</v>
      </c>
      <c r="B34">
        <v>4150206.0791666671</v>
      </c>
      <c r="C34">
        <v>3057758.5382547402</v>
      </c>
      <c r="D34">
        <v>273790.38</v>
      </c>
      <c r="E34">
        <v>1227938.57</v>
      </c>
      <c r="F34">
        <v>196811.06666666671</v>
      </c>
      <c r="H34">
        <v>25800</v>
      </c>
      <c r="I34">
        <v>400</v>
      </c>
      <c r="K34">
        <v>283036.73333333328</v>
      </c>
      <c r="N34">
        <v>9000</v>
      </c>
      <c r="P34">
        <v>223166.66666666669</v>
      </c>
      <c r="Q34">
        <v>71737.300200000012</v>
      </c>
      <c r="V34">
        <v>181900</v>
      </c>
      <c r="AB34">
        <v>22327.525181818179</v>
      </c>
      <c r="AE34">
        <v>77877.239929999996</v>
      </c>
      <c r="AF34">
        <v>185502.6954147488</v>
      </c>
      <c r="AH34">
        <v>52532.668568237401</v>
      </c>
      <c r="AL34">
        <v>42986.600000000028</v>
      </c>
      <c r="AO34">
        <v>11599.16666666667</v>
      </c>
      <c r="BB34">
        <v>10994003.38933043</v>
      </c>
    </row>
    <row r="35" spans="1:54" x14ac:dyDescent="0.55000000000000004">
      <c r="A35" s="1">
        <v>1898</v>
      </c>
      <c r="B35">
        <v>4461121.3418333326</v>
      </c>
      <c r="C35">
        <v>3028100.0570813841</v>
      </c>
      <c r="D35">
        <v>295605.55</v>
      </c>
      <c r="E35">
        <v>1074421.402666667</v>
      </c>
      <c r="F35">
        <v>218482.26666666669</v>
      </c>
      <c r="H35">
        <v>26100</v>
      </c>
      <c r="I35">
        <v>4200</v>
      </c>
      <c r="K35">
        <v>262139.3333333334</v>
      </c>
      <c r="N35">
        <v>9200</v>
      </c>
      <c r="P35">
        <v>226966.66666666669</v>
      </c>
      <c r="Q35">
        <v>74796.818770000013</v>
      </c>
      <c r="V35">
        <v>187500</v>
      </c>
      <c r="AB35">
        <v>17213.18654545454</v>
      </c>
      <c r="AC35">
        <v>379.89617678000002</v>
      </c>
      <c r="AE35">
        <v>92704.690900000001</v>
      </c>
      <c r="AF35">
        <v>189346.20963474881</v>
      </c>
      <c r="AH35">
        <v>57727.916010513298</v>
      </c>
      <c r="AL35">
        <v>128418</v>
      </c>
      <c r="AO35">
        <v>10091.5</v>
      </c>
      <c r="BB35">
        <v>11449027.075242341</v>
      </c>
    </row>
    <row r="36" spans="1:54" x14ac:dyDescent="0.55000000000000004">
      <c r="A36" s="1">
        <v>1899</v>
      </c>
      <c r="B36">
        <v>4523704.1258407217</v>
      </c>
      <c r="C36">
        <v>3072784.541360117</v>
      </c>
      <c r="D36">
        <v>337192.94</v>
      </c>
      <c r="E36">
        <v>1396355.824666667</v>
      </c>
      <c r="F36">
        <v>217505.43333333329</v>
      </c>
      <c r="H36">
        <v>28200</v>
      </c>
      <c r="I36">
        <v>4400</v>
      </c>
      <c r="K36">
        <v>181417.4</v>
      </c>
      <c r="N36">
        <v>9200</v>
      </c>
      <c r="P36">
        <v>214966.66666666669</v>
      </c>
      <c r="Q36">
        <v>75405.994830000011</v>
      </c>
      <c r="V36">
        <v>266100</v>
      </c>
      <c r="AB36">
        <v>16087.92327272727</v>
      </c>
      <c r="AC36">
        <v>392.30096535000001</v>
      </c>
      <c r="AE36">
        <v>101513.33997</v>
      </c>
      <c r="AF36">
        <v>174696.87878787881</v>
      </c>
      <c r="AH36">
        <v>63789.024150555597</v>
      </c>
      <c r="AL36">
        <v>-993.93333333334886</v>
      </c>
      <c r="AO36">
        <v>9238.1666666666679</v>
      </c>
      <c r="BB36">
        <v>11598716.582087191</v>
      </c>
    </row>
    <row r="37" spans="1:54" x14ac:dyDescent="0.55000000000000004">
      <c r="A37" s="1">
        <v>1900</v>
      </c>
      <c r="B37">
        <v>5361643.2355617993</v>
      </c>
      <c r="C37">
        <v>3100879.8604187788</v>
      </c>
      <c r="D37">
        <v>383809.35333333327</v>
      </c>
      <c r="E37">
        <v>1745061.0153333331</v>
      </c>
      <c r="F37">
        <v>250137.93333333329</v>
      </c>
      <c r="H37">
        <v>25900</v>
      </c>
      <c r="I37">
        <v>4400</v>
      </c>
      <c r="K37">
        <v>165752.0333333333</v>
      </c>
      <c r="N37">
        <v>8800</v>
      </c>
      <c r="P37">
        <v>235433.33333333331</v>
      </c>
      <c r="Q37">
        <v>71900.959440000006</v>
      </c>
      <c r="V37">
        <v>209300</v>
      </c>
      <c r="AB37">
        <v>14962.66</v>
      </c>
      <c r="AC37">
        <v>410.56556859999989</v>
      </c>
      <c r="AE37">
        <v>112362.32503000001</v>
      </c>
      <c r="AF37">
        <v>175554.61778999999</v>
      </c>
      <c r="AH37">
        <v>71251.367927565792</v>
      </c>
      <c r="AL37">
        <v>267432.76666666672</v>
      </c>
      <c r="AO37">
        <v>15925.033333333329</v>
      </c>
      <c r="BB37">
        <v>13458238.213434691</v>
      </c>
    </row>
    <row r="38" spans="1:54" x14ac:dyDescent="0.55000000000000004">
      <c r="A38" s="1">
        <v>1901</v>
      </c>
      <c r="B38">
        <v>6071045.8291622316</v>
      </c>
      <c r="C38">
        <v>3156136.4971273299</v>
      </c>
      <c r="D38">
        <v>442268.35666666669</v>
      </c>
      <c r="E38">
        <v>1977785.5723333331</v>
      </c>
      <c r="F38">
        <v>255498.4</v>
      </c>
      <c r="H38">
        <v>31600</v>
      </c>
      <c r="I38">
        <v>4100</v>
      </c>
      <c r="K38">
        <v>186932</v>
      </c>
      <c r="N38">
        <v>9000</v>
      </c>
      <c r="P38">
        <v>250733.33333333331</v>
      </c>
      <c r="Q38">
        <v>69109.660180000006</v>
      </c>
      <c r="V38">
        <v>313800</v>
      </c>
      <c r="AB38">
        <v>15520.15099999984</v>
      </c>
      <c r="AC38">
        <v>436.70003924000002</v>
      </c>
      <c r="AE38">
        <v>101361.92357</v>
      </c>
      <c r="AF38">
        <v>186803.46635999999</v>
      </c>
      <c r="AH38">
        <v>80012.927048820304</v>
      </c>
      <c r="AL38">
        <v>243873.1</v>
      </c>
      <c r="AO38">
        <v>16438.51666666667</v>
      </c>
      <c r="BB38">
        <v>15204225.2013514</v>
      </c>
    </row>
    <row r="39" spans="1:54" x14ac:dyDescent="0.55000000000000004">
      <c r="A39" s="1">
        <v>1902</v>
      </c>
      <c r="B39">
        <v>5873302.4193215091</v>
      </c>
      <c r="C39">
        <v>3312842.1664205948</v>
      </c>
      <c r="D39">
        <v>445299.66333333327</v>
      </c>
      <c r="E39">
        <v>1716299.744666667</v>
      </c>
      <c r="F39">
        <v>261681.9</v>
      </c>
      <c r="H39">
        <v>31600</v>
      </c>
      <c r="I39">
        <v>4200</v>
      </c>
      <c r="K39">
        <v>205575.8</v>
      </c>
      <c r="N39">
        <v>9000</v>
      </c>
      <c r="P39">
        <v>266400</v>
      </c>
      <c r="Q39">
        <v>69468.801290000003</v>
      </c>
      <c r="V39">
        <v>315500</v>
      </c>
      <c r="AB39">
        <v>16077.64199999976</v>
      </c>
      <c r="AC39">
        <v>442.32515849999999</v>
      </c>
      <c r="AE39">
        <v>118377.34152</v>
      </c>
      <c r="AF39">
        <v>184902.11658</v>
      </c>
      <c r="AH39">
        <v>80793.3900734419</v>
      </c>
      <c r="AL39">
        <v>99608.033333333326</v>
      </c>
      <c r="AO39">
        <v>12209.63333333333</v>
      </c>
      <c r="BB39">
        <v>14956335.07381556</v>
      </c>
    </row>
    <row r="40" spans="1:54" x14ac:dyDescent="0.55000000000000004">
      <c r="A40" s="1">
        <v>1903</v>
      </c>
      <c r="B40">
        <v>4999215.7464337647</v>
      </c>
      <c r="C40">
        <v>3397033.5959237912</v>
      </c>
      <c r="D40">
        <v>394328.03666666668</v>
      </c>
      <c r="E40">
        <v>1403692.7313333331</v>
      </c>
      <c r="F40">
        <v>237141.86666666661</v>
      </c>
      <c r="H40">
        <v>33900</v>
      </c>
      <c r="I40">
        <v>4000</v>
      </c>
      <c r="K40">
        <v>258934.6</v>
      </c>
      <c r="N40">
        <v>8900</v>
      </c>
      <c r="P40">
        <v>295466.66666666669</v>
      </c>
      <c r="Q40">
        <v>63063.360480000003</v>
      </c>
      <c r="V40">
        <v>306000</v>
      </c>
      <c r="AB40">
        <v>16635.133000000002</v>
      </c>
      <c r="AC40">
        <v>426.79740667999999</v>
      </c>
      <c r="AE40">
        <v>136240.69130999999</v>
      </c>
      <c r="AF40">
        <v>189632.16216000001</v>
      </c>
      <c r="AH40">
        <v>93070.973763380505</v>
      </c>
      <c r="AL40">
        <v>29941.966666666671</v>
      </c>
      <c r="AO40">
        <v>13652.01666666667</v>
      </c>
      <c r="BB40">
        <v>13567897.72261424</v>
      </c>
    </row>
    <row r="41" spans="1:54" x14ac:dyDescent="0.55000000000000004">
      <c r="A41" s="1">
        <v>1904</v>
      </c>
      <c r="B41">
        <v>5338474.8381666671</v>
      </c>
      <c r="C41">
        <v>3437262.7865963839</v>
      </c>
      <c r="D41">
        <v>332744.03999999998</v>
      </c>
      <c r="E41">
        <v>1398210.2169999999</v>
      </c>
      <c r="F41">
        <v>218398.7166666667</v>
      </c>
      <c r="H41">
        <v>30400</v>
      </c>
      <c r="I41">
        <v>3900</v>
      </c>
      <c r="K41">
        <v>307986.7333333334</v>
      </c>
      <c r="N41">
        <v>8700</v>
      </c>
      <c r="P41">
        <v>237100</v>
      </c>
      <c r="Q41">
        <v>54257.584150000002</v>
      </c>
      <c r="V41">
        <v>449000</v>
      </c>
      <c r="AB41">
        <v>18546.799749999769</v>
      </c>
      <c r="AC41">
        <v>412.40149244999998</v>
      </c>
      <c r="AE41">
        <v>144924.42185000001</v>
      </c>
      <c r="AF41">
        <v>217204.53805999999</v>
      </c>
      <c r="AH41">
        <v>114270.038483339</v>
      </c>
      <c r="AL41">
        <v>63271.666666666737</v>
      </c>
      <c r="AO41">
        <v>11954.83333333333</v>
      </c>
      <c r="BB41">
        <v>14447715.14963579</v>
      </c>
    </row>
    <row r="42" spans="1:54" x14ac:dyDescent="0.55000000000000004">
      <c r="A42" s="1">
        <v>1905</v>
      </c>
      <c r="B42">
        <v>5668441.5184166664</v>
      </c>
      <c r="C42">
        <v>3424145.017988388</v>
      </c>
      <c r="D42">
        <v>286147.21999999997</v>
      </c>
      <c r="E42">
        <v>1597655.4856666659</v>
      </c>
      <c r="F42">
        <v>248575.7166666667</v>
      </c>
      <c r="H42">
        <v>33800</v>
      </c>
      <c r="I42">
        <v>3800</v>
      </c>
      <c r="K42">
        <v>349525.23333333328</v>
      </c>
      <c r="N42">
        <v>10000</v>
      </c>
      <c r="P42">
        <v>354700</v>
      </c>
      <c r="Q42">
        <v>54057.556190000003</v>
      </c>
      <c r="V42">
        <v>422500</v>
      </c>
      <c r="AB42">
        <v>20458.466499999631</v>
      </c>
      <c r="AC42">
        <v>386.77805216000002</v>
      </c>
      <c r="AE42">
        <v>150606.32225999999</v>
      </c>
      <c r="AF42">
        <v>231940.79636000001</v>
      </c>
      <c r="AH42">
        <v>116528.558843413</v>
      </c>
      <c r="AL42">
        <v>238994.03333333341</v>
      </c>
      <c r="AO42">
        <v>27625.26666666667</v>
      </c>
      <c r="BB42">
        <v>14345488.831236411</v>
      </c>
    </row>
    <row r="43" spans="1:54" x14ac:dyDescent="0.55000000000000004">
      <c r="A43" s="1">
        <v>1906</v>
      </c>
      <c r="B43">
        <v>6331017.6640833346</v>
      </c>
      <c r="C43">
        <v>3470459.5319794579</v>
      </c>
      <c r="D43">
        <v>336266.33333333331</v>
      </c>
      <c r="E43">
        <v>1613043.823333333</v>
      </c>
      <c r="F43">
        <v>250879.75</v>
      </c>
      <c r="H43">
        <v>37000</v>
      </c>
      <c r="I43">
        <v>3800</v>
      </c>
      <c r="K43">
        <v>259411.87196633339</v>
      </c>
      <c r="N43">
        <v>9200</v>
      </c>
      <c r="P43">
        <v>175966.66666666669</v>
      </c>
      <c r="Q43">
        <v>55816.893020000003</v>
      </c>
      <c r="V43">
        <v>336700</v>
      </c>
      <c r="AB43">
        <v>22370.133249999959</v>
      </c>
      <c r="AC43">
        <v>434.50450144000013</v>
      </c>
      <c r="AE43">
        <v>153437.80893999999</v>
      </c>
      <c r="AF43">
        <v>306398.84064000001</v>
      </c>
      <c r="AH43">
        <v>80263.950970135702</v>
      </c>
      <c r="AL43">
        <v>211098.83333333349</v>
      </c>
      <c r="AO43">
        <v>29961.633333333339</v>
      </c>
      <c r="BB43">
        <v>14737867.219755599</v>
      </c>
    </row>
    <row r="44" spans="1:54" x14ac:dyDescent="0.55000000000000004">
      <c r="A44" s="1">
        <v>1907</v>
      </c>
      <c r="B44">
        <v>6893911.9000000004</v>
      </c>
      <c r="C44">
        <v>3615642.9833420678</v>
      </c>
      <c r="D44">
        <v>412230.10666666657</v>
      </c>
      <c r="E44">
        <v>1496941.0226666669</v>
      </c>
      <c r="F44">
        <v>222858.7</v>
      </c>
      <c r="H44">
        <v>34500</v>
      </c>
      <c r="I44">
        <v>4100</v>
      </c>
      <c r="K44">
        <v>247130.00989266671</v>
      </c>
      <c r="N44">
        <v>9000</v>
      </c>
      <c r="P44">
        <v>221066.66666666669</v>
      </c>
      <c r="Q44">
        <v>55835.077380000002</v>
      </c>
      <c r="V44">
        <v>344400</v>
      </c>
      <c r="AB44">
        <v>24281.79999999981</v>
      </c>
      <c r="AC44">
        <v>495.57452096999998</v>
      </c>
      <c r="AE44">
        <v>149489.62630999999</v>
      </c>
      <c r="AF44">
        <v>325460.22911999997</v>
      </c>
      <c r="AH44">
        <v>91205.198128927601</v>
      </c>
      <c r="AL44">
        <v>202262.43333333329</v>
      </c>
      <c r="AO44">
        <v>27083.599999999999</v>
      </c>
      <c r="BB44">
        <v>16751874.361413229</v>
      </c>
    </row>
    <row r="45" spans="1:54" x14ac:dyDescent="0.55000000000000004">
      <c r="A45" s="1">
        <v>1908</v>
      </c>
      <c r="B45">
        <v>6780443.7000000002</v>
      </c>
      <c r="C45">
        <v>3887197.4786861418</v>
      </c>
      <c r="D45">
        <v>529459.12</v>
      </c>
      <c r="E45">
        <v>1507678.2456666669</v>
      </c>
      <c r="F45">
        <v>205921.63333333339</v>
      </c>
      <c r="H45">
        <v>33900</v>
      </c>
      <c r="I45">
        <v>6400</v>
      </c>
      <c r="K45">
        <v>232731.12285966671</v>
      </c>
      <c r="N45">
        <v>8300</v>
      </c>
      <c r="P45">
        <v>240900</v>
      </c>
      <c r="Q45">
        <v>51338.994370000008</v>
      </c>
      <c r="V45">
        <v>762700</v>
      </c>
      <c r="AB45">
        <v>16327</v>
      </c>
      <c r="AC45">
        <v>507.05566950000002</v>
      </c>
      <c r="AE45">
        <v>150969.72162</v>
      </c>
      <c r="AF45">
        <v>348042.13951000001</v>
      </c>
      <c r="AH45">
        <v>63344.918317608499</v>
      </c>
      <c r="AL45">
        <v>87513.266666666721</v>
      </c>
      <c r="AO45">
        <v>27269.633333333339</v>
      </c>
      <c r="BB45">
        <v>17299092.810117111</v>
      </c>
    </row>
    <row r="46" spans="1:54" x14ac:dyDescent="0.55000000000000004">
      <c r="A46" s="1">
        <v>1909</v>
      </c>
      <c r="B46">
        <v>6534135.4000000004</v>
      </c>
      <c r="C46">
        <v>3992182.15505245</v>
      </c>
      <c r="D46">
        <v>578368.23</v>
      </c>
      <c r="E46">
        <v>1558700.4839999999</v>
      </c>
      <c r="F46">
        <v>218955.2</v>
      </c>
      <c r="H46">
        <v>35500</v>
      </c>
      <c r="I46">
        <v>2600</v>
      </c>
      <c r="K46">
        <v>243653.50466372329</v>
      </c>
      <c r="L46">
        <v>160005.20000000001</v>
      </c>
      <c r="N46">
        <v>8700</v>
      </c>
      <c r="P46">
        <v>223500</v>
      </c>
      <c r="Q46">
        <v>51820.879910000003</v>
      </c>
      <c r="R46">
        <v>24546.042967568959</v>
      </c>
      <c r="S46">
        <v>113536.7613317448</v>
      </c>
      <c r="V46">
        <v>373100</v>
      </c>
      <c r="Y46">
        <v>239688.40000000011</v>
      </c>
      <c r="AB46">
        <v>22370.799999999999</v>
      </c>
      <c r="AC46">
        <v>840.1</v>
      </c>
      <c r="AD46">
        <v>4112.8</v>
      </c>
      <c r="AE46">
        <v>172523.84615999999</v>
      </c>
      <c r="AF46">
        <v>341545.70426000003</v>
      </c>
      <c r="AH46">
        <v>94786.207411375392</v>
      </c>
      <c r="AL46">
        <v>208684.0333333333</v>
      </c>
      <c r="AM46">
        <v>12277.06805112345</v>
      </c>
      <c r="AN46">
        <v>25670.363882755901</v>
      </c>
      <c r="AO46">
        <v>23300.433333333331</v>
      </c>
      <c r="AQ46">
        <v>43030.03476872696</v>
      </c>
      <c r="BB46">
        <v>17995938.05302199</v>
      </c>
    </row>
    <row r="47" spans="1:54" x14ac:dyDescent="0.55000000000000004">
      <c r="A47" s="1">
        <v>1910</v>
      </c>
      <c r="B47">
        <v>5298735.3</v>
      </c>
      <c r="C47">
        <v>4033625.782410868</v>
      </c>
      <c r="D47">
        <v>544986.44333333336</v>
      </c>
      <c r="E47">
        <v>1212907.544</v>
      </c>
      <c r="F47">
        <v>210666.73333333331</v>
      </c>
      <c r="H47">
        <v>49100</v>
      </c>
      <c r="I47">
        <v>3600</v>
      </c>
      <c r="K47">
        <v>258130.88284466669</v>
      </c>
      <c r="L47">
        <v>163778.29999999999</v>
      </c>
      <c r="N47">
        <v>9100</v>
      </c>
      <c r="P47">
        <v>222300</v>
      </c>
      <c r="Q47">
        <v>57608.052480000013</v>
      </c>
      <c r="R47">
        <v>22751.52351316834</v>
      </c>
      <c r="S47">
        <v>111339.10227958699</v>
      </c>
      <c r="V47">
        <v>201000</v>
      </c>
      <c r="Y47">
        <v>239688.40000000011</v>
      </c>
      <c r="AB47">
        <v>16998</v>
      </c>
      <c r="AC47">
        <v>843.6</v>
      </c>
      <c r="AD47">
        <v>4112.8</v>
      </c>
      <c r="AE47">
        <v>182082.00641</v>
      </c>
      <c r="AF47">
        <v>403193.99400000001</v>
      </c>
      <c r="AH47">
        <v>99712.949113657407</v>
      </c>
      <c r="AL47">
        <v>123184.26666666671</v>
      </c>
      <c r="AM47">
        <v>12198.521276798039</v>
      </c>
      <c r="AN47">
        <v>27876.85466666667</v>
      </c>
      <c r="AO47">
        <v>7514.7999999999993</v>
      </c>
      <c r="AQ47">
        <v>42974.455444521212</v>
      </c>
      <c r="BB47">
        <v>15472930.858710401</v>
      </c>
    </row>
    <row r="48" spans="1:54" x14ac:dyDescent="0.55000000000000004">
      <c r="A48" s="1">
        <v>1911</v>
      </c>
      <c r="B48">
        <v>5547540</v>
      </c>
      <c r="C48">
        <v>3553017.8822680698</v>
      </c>
      <c r="D48">
        <v>475785.97666666663</v>
      </c>
      <c r="E48">
        <v>1031248.719333334</v>
      </c>
      <c r="F48">
        <v>186647</v>
      </c>
      <c r="H48">
        <v>27800</v>
      </c>
      <c r="I48">
        <v>3800</v>
      </c>
      <c r="K48">
        <v>266468.92919433338</v>
      </c>
      <c r="L48">
        <v>198290.4</v>
      </c>
      <c r="N48">
        <v>7900</v>
      </c>
      <c r="P48">
        <v>195033.33333333331</v>
      </c>
      <c r="Q48">
        <v>50998.037620000003</v>
      </c>
      <c r="R48">
        <v>18831.950997026321</v>
      </c>
      <c r="S48">
        <v>78845.402952078381</v>
      </c>
      <c r="V48">
        <v>214600</v>
      </c>
      <c r="Y48">
        <v>201481.03333333341</v>
      </c>
      <c r="AB48">
        <v>22917.8</v>
      </c>
      <c r="AC48">
        <v>847.1</v>
      </c>
      <c r="AD48">
        <v>4112.8</v>
      </c>
      <c r="AE48">
        <v>184675.01225999999</v>
      </c>
      <c r="AF48">
        <v>430185.54800000001</v>
      </c>
      <c r="AH48">
        <v>142541.72800908299</v>
      </c>
      <c r="AL48">
        <v>119715.4666666667</v>
      </c>
      <c r="AM48">
        <v>12816.75673292453</v>
      </c>
      <c r="AN48">
        <v>30995.464842894631</v>
      </c>
      <c r="AO48">
        <v>18429.866666666661</v>
      </c>
      <c r="AQ48">
        <v>43081.265497058273</v>
      </c>
      <c r="BB48">
        <v>14654548.66066088</v>
      </c>
    </row>
    <row r="49" spans="1:54" x14ac:dyDescent="0.55000000000000004">
      <c r="A49" s="1">
        <v>1912</v>
      </c>
      <c r="B49">
        <v>5741329</v>
      </c>
      <c r="C49">
        <v>3497966.8656158932</v>
      </c>
      <c r="D49">
        <v>429049.5066666666</v>
      </c>
      <c r="E49">
        <v>1068859.0326666669</v>
      </c>
      <c r="F49">
        <v>147645.20000000001</v>
      </c>
      <c r="H49">
        <v>31900</v>
      </c>
      <c r="I49">
        <v>3800</v>
      </c>
      <c r="K49">
        <v>262790.79077899997</v>
      </c>
      <c r="L49">
        <v>231842.99</v>
      </c>
      <c r="N49">
        <v>9000</v>
      </c>
      <c r="P49">
        <v>225766.66666666669</v>
      </c>
      <c r="Q49">
        <v>51052.590700000008</v>
      </c>
      <c r="R49">
        <v>17255.529044577321</v>
      </c>
      <c r="S49">
        <v>60531.752814402978</v>
      </c>
      <c r="V49">
        <v>363300</v>
      </c>
      <c r="Y49">
        <v>163273.66666666669</v>
      </c>
      <c r="AB49">
        <v>18335.19999999999</v>
      </c>
      <c r="AC49">
        <v>850.5333333333333</v>
      </c>
      <c r="AD49">
        <v>4112.8</v>
      </c>
      <c r="AE49">
        <v>196133.44833000001</v>
      </c>
      <c r="AF49">
        <v>437202.41187000001</v>
      </c>
      <c r="AH49">
        <v>150986.24794605101</v>
      </c>
      <c r="AL49">
        <v>36889.533333333333</v>
      </c>
      <c r="AM49">
        <v>12410.7009794028</v>
      </c>
      <c r="AN49">
        <v>36987.372733408323</v>
      </c>
      <c r="AO49">
        <v>11386.466666666671</v>
      </c>
      <c r="AQ49">
        <v>42931.255572364767</v>
      </c>
      <c r="BB49">
        <v>15018766.345967811</v>
      </c>
    </row>
    <row r="50" spans="1:54" x14ac:dyDescent="0.55000000000000004">
      <c r="A50" s="1">
        <v>1913</v>
      </c>
      <c r="B50">
        <v>4676544.5999999996</v>
      </c>
      <c r="C50">
        <v>3661520.593950727</v>
      </c>
      <c r="D50">
        <v>406991.68666666659</v>
      </c>
      <c r="E50">
        <v>1156593.5526666669</v>
      </c>
      <c r="F50">
        <v>159909.20000000001</v>
      </c>
      <c r="H50">
        <v>35300</v>
      </c>
      <c r="I50">
        <v>4200</v>
      </c>
      <c r="K50">
        <v>264455.27179933328</v>
      </c>
      <c r="L50">
        <v>234544.07</v>
      </c>
      <c r="N50">
        <v>8000</v>
      </c>
      <c r="P50">
        <v>228566.66666666669</v>
      </c>
      <c r="Q50">
        <v>51679.951120000012</v>
      </c>
      <c r="R50">
        <v>20857.43540062827</v>
      </c>
      <c r="S50">
        <v>55823.081683876087</v>
      </c>
      <c r="V50">
        <v>270500</v>
      </c>
      <c r="Y50">
        <v>125066.3</v>
      </c>
      <c r="AB50">
        <v>24899</v>
      </c>
      <c r="AC50">
        <v>929.1</v>
      </c>
      <c r="AD50">
        <v>4112.8</v>
      </c>
      <c r="AE50">
        <v>200429.88868</v>
      </c>
      <c r="AF50">
        <v>469526.16326</v>
      </c>
      <c r="AH50">
        <v>138114.700750149</v>
      </c>
      <c r="AL50">
        <v>300480.46666666662</v>
      </c>
      <c r="AM50">
        <v>12013.33508477525</v>
      </c>
      <c r="AN50">
        <v>39576.210679415068</v>
      </c>
      <c r="AO50">
        <v>21022.233333333341</v>
      </c>
      <c r="AQ50">
        <v>42814.292682316329</v>
      </c>
      <c r="BB50">
        <v>15557091.813953821</v>
      </c>
    </row>
    <row r="51" spans="1:54" x14ac:dyDescent="0.55000000000000004">
      <c r="A51" s="1">
        <v>1914</v>
      </c>
      <c r="B51">
        <v>5878577.5</v>
      </c>
      <c r="C51">
        <v>4737982.73649053</v>
      </c>
      <c r="D51">
        <v>419996.95666666672</v>
      </c>
      <c r="E51">
        <v>1414032.8816666671</v>
      </c>
      <c r="F51">
        <v>170043.4</v>
      </c>
      <c r="H51">
        <v>18355.041140250429</v>
      </c>
      <c r="I51">
        <v>3300</v>
      </c>
      <c r="N51">
        <v>6600</v>
      </c>
      <c r="P51">
        <v>180766.66666666669</v>
      </c>
      <c r="Q51">
        <v>48324.936700000013</v>
      </c>
      <c r="V51">
        <v>344500</v>
      </c>
      <c r="AB51">
        <v>18926</v>
      </c>
      <c r="AC51">
        <v>610.5109248</v>
      </c>
      <c r="AE51">
        <v>214363.98289000001</v>
      </c>
      <c r="AF51">
        <v>423593.88926999999</v>
      </c>
      <c r="AH51">
        <v>129743.621795146</v>
      </c>
      <c r="AL51">
        <v>314425.66666666669</v>
      </c>
      <c r="AO51">
        <v>31515.833333333339</v>
      </c>
      <c r="BB51">
        <v>16118144.176644299</v>
      </c>
    </row>
    <row r="52" spans="1:54" x14ac:dyDescent="0.55000000000000004">
      <c r="A52" s="1">
        <v>1915</v>
      </c>
      <c r="B52">
        <v>3668202.1</v>
      </c>
      <c r="C52">
        <v>2101428.89747479</v>
      </c>
      <c r="D52">
        <v>330714.2176288311</v>
      </c>
      <c r="E52">
        <v>1237899.9443333331</v>
      </c>
      <c r="F52">
        <v>191176.33333333331</v>
      </c>
      <c r="H52">
        <v>10368.000039886099</v>
      </c>
      <c r="N52">
        <v>7600</v>
      </c>
      <c r="P52">
        <v>166900</v>
      </c>
      <c r="Q52">
        <v>46256.465750000003</v>
      </c>
      <c r="V52">
        <v>259900</v>
      </c>
      <c r="AB52">
        <v>10666</v>
      </c>
      <c r="AC52">
        <v>610.5109248</v>
      </c>
      <c r="AE52">
        <v>196197.8003</v>
      </c>
      <c r="AF52">
        <v>459384.61278000002</v>
      </c>
      <c r="AH52">
        <v>121482.575729559</v>
      </c>
      <c r="AL52">
        <v>-35921.133333333193</v>
      </c>
      <c r="AO52">
        <v>23304.809405940588</v>
      </c>
      <c r="BB52">
        <v>13579433.573961429</v>
      </c>
    </row>
    <row r="53" spans="1:54" x14ac:dyDescent="0.55000000000000004">
      <c r="A53" s="1">
        <v>1916</v>
      </c>
      <c r="B53">
        <v>4192488.6</v>
      </c>
      <c r="C53">
        <v>4478869.4545570174</v>
      </c>
      <c r="D53">
        <v>325051.25637267833</v>
      </c>
      <c r="E53">
        <v>1167225.923</v>
      </c>
      <c r="F53">
        <v>187621</v>
      </c>
      <c r="H53">
        <v>14508.518172502299</v>
      </c>
      <c r="N53">
        <v>7500</v>
      </c>
      <c r="P53">
        <v>127200</v>
      </c>
      <c r="Q53">
        <v>45051.751900000003</v>
      </c>
      <c r="V53">
        <v>199200</v>
      </c>
      <c r="AB53">
        <v>23893.8</v>
      </c>
      <c r="AC53">
        <v>524.657826</v>
      </c>
      <c r="AE53">
        <v>184076.91748</v>
      </c>
      <c r="AF53">
        <v>469252.00404000003</v>
      </c>
      <c r="AH53">
        <v>114122.33165184601</v>
      </c>
      <c r="AL53">
        <v>353139.61046831968</v>
      </c>
      <c r="AO53">
        <v>25578.31122112212</v>
      </c>
      <c r="BB53">
        <v>12881098.075334441</v>
      </c>
    </row>
    <row r="54" spans="1:54" x14ac:dyDescent="0.55000000000000004">
      <c r="A54" s="1">
        <v>1917</v>
      </c>
      <c r="B54">
        <v>4065568.7</v>
      </c>
      <c r="C54">
        <v>5573819.5150937587</v>
      </c>
      <c r="D54">
        <v>297253.31279299839</v>
      </c>
      <c r="E54">
        <v>1236159.0970000001</v>
      </c>
      <c r="F54">
        <v>157862</v>
      </c>
      <c r="H54">
        <v>13647.71132795905</v>
      </c>
      <c r="N54">
        <v>8200</v>
      </c>
      <c r="P54">
        <v>162500</v>
      </c>
      <c r="Q54">
        <v>32272.246400136199</v>
      </c>
      <c r="V54">
        <v>144000</v>
      </c>
      <c r="AB54">
        <v>20886.8</v>
      </c>
      <c r="AC54">
        <v>523.29507839999997</v>
      </c>
      <c r="AE54">
        <v>169881.62998</v>
      </c>
      <c r="AF54">
        <v>420856.75283999997</v>
      </c>
      <c r="AH54">
        <v>158760.48387133499</v>
      </c>
      <c r="AL54">
        <v>187858.77878787869</v>
      </c>
      <c r="AO54">
        <v>20662.374092409231</v>
      </c>
      <c r="BB54">
        <v>12829971.555969991</v>
      </c>
    </row>
    <row r="55" spans="1:54" x14ac:dyDescent="0.55000000000000004">
      <c r="A55" s="1">
        <v>1918</v>
      </c>
      <c r="B55">
        <v>4760989.7</v>
      </c>
      <c r="C55">
        <v>4024377.8459241209</v>
      </c>
      <c r="D55">
        <v>269865.09898264369</v>
      </c>
      <c r="E55">
        <v>2061034.51</v>
      </c>
      <c r="F55">
        <v>132723</v>
      </c>
      <c r="H55">
        <v>4130.7210811526966</v>
      </c>
      <c r="N55">
        <v>8000</v>
      </c>
      <c r="P55">
        <v>140000</v>
      </c>
      <c r="Q55">
        <v>51448.100530000003</v>
      </c>
      <c r="V55">
        <v>391200</v>
      </c>
      <c r="AB55">
        <v>29743</v>
      </c>
      <c r="AC55">
        <v>481.35273560000002</v>
      </c>
      <c r="AE55">
        <v>152037.20723999999</v>
      </c>
      <c r="AF55">
        <v>455442.24407999997</v>
      </c>
      <c r="AH55">
        <v>154975</v>
      </c>
      <c r="AL55">
        <v>487870.5672176308</v>
      </c>
      <c r="AO55">
        <v>34054.564026402637</v>
      </c>
      <c r="BB55">
        <v>14393642.997501381</v>
      </c>
    </row>
    <row r="56" spans="1:54" x14ac:dyDescent="0.55000000000000004">
      <c r="A56" s="1">
        <v>1919</v>
      </c>
      <c r="B56">
        <v>5250580.3</v>
      </c>
      <c r="C56">
        <v>3966757.5459274789</v>
      </c>
      <c r="D56">
        <v>262169.1375561817</v>
      </c>
      <c r="E56">
        <v>1614759.490666667</v>
      </c>
      <c r="F56">
        <v>122156</v>
      </c>
      <c r="H56">
        <v>55400</v>
      </c>
      <c r="I56">
        <v>3800</v>
      </c>
      <c r="K56">
        <v>281700</v>
      </c>
      <c r="N56">
        <v>4800</v>
      </c>
      <c r="P56">
        <v>199033.33333333331</v>
      </c>
      <c r="Q56">
        <v>87166.729660000012</v>
      </c>
      <c r="AB56">
        <v>36526.999999999993</v>
      </c>
      <c r="AE56">
        <v>205400</v>
      </c>
      <c r="AF56">
        <v>556189.13694</v>
      </c>
      <c r="AH56">
        <v>122918.6</v>
      </c>
      <c r="AL56">
        <v>400258.65812672168</v>
      </c>
      <c r="AO56">
        <v>31076.828217821781</v>
      </c>
      <c r="BB56">
        <v>14822561.109688981</v>
      </c>
    </row>
    <row r="57" spans="1:54" x14ac:dyDescent="0.55000000000000004">
      <c r="A57" s="1">
        <v>1920</v>
      </c>
      <c r="B57">
        <v>5412644.2000000002</v>
      </c>
      <c r="C57">
        <v>4792086.5692553381</v>
      </c>
      <c r="D57">
        <v>320498.86855102482</v>
      </c>
      <c r="E57">
        <v>1836482.3223333331</v>
      </c>
      <c r="F57">
        <v>121724.8333333333</v>
      </c>
      <c r="H57">
        <v>57300</v>
      </c>
      <c r="I57">
        <v>3900</v>
      </c>
      <c r="K57">
        <v>295730.03001400002</v>
      </c>
      <c r="N57">
        <v>8000</v>
      </c>
      <c r="P57">
        <v>209966.66666666669</v>
      </c>
      <c r="Q57">
        <v>68437.193867209528</v>
      </c>
      <c r="V57">
        <v>165200</v>
      </c>
      <c r="AB57">
        <v>31548</v>
      </c>
      <c r="AE57">
        <v>48100</v>
      </c>
      <c r="AF57">
        <v>421615.56647000002</v>
      </c>
      <c r="AH57">
        <v>123206.987869238</v>
      </c>
      <c r="AL57">
        <v>520177</v>
      </c>
      <c r="AO57">
        <v>30667.285478547859</v>
      </c>
      <c r="BB57">
        <v>15236184.87039729</v>
      </c>
    </row>
    <row r="58" spans="1:54" x14ac:dyDescent="0.55000000000000004">
      <c r="A58" s="1">
        <v>1921</v>
      </c>
      <c r="B58">
        <v>5319455.3</v>
      </c>
      <c r="C58">
        <v>3423920.3097555628</v>
      </c>
      <c r="E58">
        <v>1904372.9713333331</v>
      </c>
      <c r="F58">
        <v>116259.56666666669</v>
      </c>
      <c r="H58">
        <v>49800</v>
      </c>
      <c r="I58">
        <v>4900</v>
      </c>
      <c r="K58">
        <v>319700</v>
      </c>
      <c r="N58">
        <v>10000</v>
      </c>
      <c r="P58">
        <v>193533.33333333331</v>
      </c>
      <c r="Q58">
        <v>50802.491305913347</v>
      </c>
      <c r="V58">
        <v>296600</v>
      </c>
      <c r="AB58">
        <v>45501.999999999993</v>
      </c>
      <c r="AE58">
        <v>77000</v>
      </c>
      <c r="AF58">
        <v>470701.3870499999</v>
      </c>
      <c r="AH58">
        <v>125413.961</v>
      </c>
      <c r="AL58">
        <v>245366.26666666669</v>
      </c>
      <c r="AO58">
        <v>26588.028052805279</v>
      </c>
      <c r="BB58">
        <v>14902549.44957198</v>
      </c>
    </row>
    <row r="59" spans="1:54" x14ac:dyDescent="0.55000000000000004">
      <c r="A59" s="1">
        <v>1922</v>
      </c>
      <c r="B59">
        <v>6440307.2000000002</v>
      </c>
      <c r="C59">
        <v>3790342.407884927</v>
      </c>
      <c r="E59">
        <v>2091074.074</v>
      </c>
      <c r="F59">
        <v>137272.5333333333</v>
      </c>
      <c r="H59">
        <v>51900</v>
      </c>
      <c r="I59">
        <v>5900</v>
      </c>
      <c r="K59">
        <v>300800</v>
      </c>
      <c r="N59">
        <v>12000</v>
      </c>
      <c r="P59">
        <v>186233.33333333331</v>
      </c>
      <c r="Q59">
        <v>57048.883410000002</v>
      </c>
      <c r="V59">
        <v>390600</v>
      </c>
      <c r="AB59">
        <v>36290.800000000003</v>
      </c>
      <c r="AC59">
        <v>2517.4490664</v>
      </c>
      <c r="AE59">
        <v>36200</v>
      </c>
      <c r="AF59">
        <v>559543.14486</v>
      </c>
      <c r="AH59">
        <v>148569.42300000001</v>
      </c>
      <c r="AL59">
        <v>235706.13333333339</v>
      </c>
      <c r="AM59">
        <v>35924.76803850742</v>
      </c>
      <c r="AO59">
        <v>25441.81617161716</v>
      </c>
      <c r="BB59">
        <v>15871639.163819641</v>
      </c>
    </row>
    <row r="60" spans="1:54" x14ac:dyDescent="0.55000000000000004">
      <c r="A60" s="1">
        <v>1923</v>
      </c>
      <c r="B60">
        <v>6154078.2000000002</v>
      </c>
      <c r="C60">
        <v>5779494.3490895443</v>
      </c>
      <c r="E60">
        <v>1926435.640666666</v>
      </c>
      <c r="F60">
        <v>79688.3</v>
      </c>
      <c r="H60">
        <v>73000</v>
      </c>
      <c r="I60">
        <v>6400</v>
      </c>
      <c r="K60">
        <v>225328.4666666667</v>
      </c>
      <c r="N60">
        <v>10200</v>
      </c>
      <c r="P60">
        <v>186866.66666666669</v>
      </c>
      <c r="Q60">
        <v>61194.917490000007</v>
      </c>
      <c r="AB60">
        <v>31735.499999999989</v>
      </c>
      <c r="AE60">
        <v>56000</v>
      </c>
      <c r="AF60">
        <v>561664.20947999996</v>
      </c>
      <c r="AH60">
        <v>168507.886</v>
      </c>
      <c r="AL60">
        <v>216701.1</v>
      </c>
      <c r="AM60">
        <v>30833.18423696679</v>
      </c>
      <c r="AO60">
        <v>25588.405940594061</v>
      </c>
      <c r="BB60">
        <v>16483872.11178842</v>
      </c>
    </row>
    <row r="61" spans="1:54" x14ac:dyDescent="0.55000000000000004">
      <c r="A61" s="1">
        <v>1924</v>
      </c>
      <c r="B61">
        <v>6818241.4000000004</v>
      </c>
      <c r="C61">
        <v>4609161.0394842969</v>
      </c>
      <c r="D61">
        <v>429281.73781464528</v>
      </c>
      <c r="E61">
        <v>1969531.9716666669</v>
      </c>
      <c r="F61">
        <v>101041.73333333329</v>
      </c>
      <c r="H61">
        <v>45500</v>
      </c>
      <c r="I61">
        <v>6200</v>
      </c>
      <c r="K61">
        <v>273488.06666666671</v>
      </c>
      <c r="N61">
        <v>11800</v>
      </c>
      <c r="P61">
        <v>215000</v>
      </c>
      <c r="Q61">
        <v>69709.744060000012</v>
      </c>
      <c r="AB61">
        <v>43264.599999999977</v>
      </c>
      <c r="AE61">
        <v>35000</v>
      </c>
      <c r="AF61">
        <v>611853.96383999998</v>
      </c>
      <c r="AH61">
        <v>163795.96</v>
      </c>
      <c r="AL61">
        <v>304655.8666666667</v>
      </c>
      <c r="AM61">
        <v>24059.659977703461</v>
      </c>
      <c r="AO61">
        <v>30974.244554455439</v>
      </c>
      <c r="BB61">
        <v>18032501.1271355</v>
      </c>
    </row>
    <row r="62" spans="1:54" x14ac:dyDescent="0.55000000000000004">
      <c r="A62" s="1">
        <v>1925</v>
      </c>
      <c r="B62">
        <v>6380124.5999999996</v>
      </c>
      <c r="C62">
        <v>4792128.5176398437</v>
      </c>
      <c r="D62">
        <v>478605.33333333331</v>
      </c>
      <c r="E62">
        <v>2060566.2626666671</v>
      </c>
      <c r="F62">
        <v>97114.133333333331</v>
      </c>
      <c r="H62">
        <v>53635.4</v>
      </c>
      <c r="I62">
        <v>4661.8999999999996</v>
      </c>
      <c r="J62">
        <v>103.7</v>
      </c>
      <c r="K62">
        <v>267885.83333333337</v>
      </c>
      <c r="L62">
        <v>143810.76</v>
      </c>
      <c r="M62">
        <v>3885.4</v>
      </c>
      <c r="N62">
        <v>14593.6</v>
      </c>
      <c r="O62">
        <v>3651.6</v>
      </c>
      <c r="P62">
        <v>192395.0333333333</v>
      </c>
      <c r="Q62">
        <v>73060.212390000001</v>
      </c>
      <c r="R62">
        <v>34226.031607828612</v>
      </c>
      <c r="S62">
        <v>100112.01</v>
      </c>
      <c r="X62">
        <v>636285</v>
      </c>
      <c r="Y62">
        <v>229696</v>
      </c>
      <c r="AA62">
        <v>53465.04715508729</v>
      </c>
      <c r="AB62">
        <v>33649.5</v>
      </c>
      <c r="AC62">
        <v>1380.3393939393941</v>
      </c>
      <c r="AD62">
        <v>3103.5</v>
      </c>
      <c r="AE62">
        <v>34859.394</v>
      </c>
      <c r="AF62">
        <v>569193.3702</v>
      </c>
      <c r="AG62">
        <v>89732.2</v>
      </c>
      <c r="AH62">
        <v>122209.83500000001</v>
      </c>
      <c r="AI62">
        <v>5162.1000000000004</v>
      </c>
      <c r="AJ62">
        <v>32941.599999999999</v>
      </c>
      <c r="AK62">
        <v>44889.536107630804</v>
      </c>
      <c r="AL62">
        <v>300100.06666666683</v>
      </c>
      <c r="AM62">
        <v>33170.118840579707</v>
      </c>
      <c r="AN62">
        <v>13401.798519052671</v>
      </c>
      <c r="AO62">
        <v>19627.033333333329</v>
      </c>
      <c r="AQ62">
        <v>62481.699999999983</v>
      </c>
      <c r="AR62">
        <v>5162.1000000000004</v>
      </c>
      <c r="AS62">
        <v>150</v>
      </c>
      <c r="AT62">
        <v>1568.9</v>
      </c>
      <c r="AU62">
        <v>3707.7333333333331</v>
      </c>
      <c r="AV62">
        <v>170.4</v>
      </c>
      <c r="AW62">
        <v>459</v>
      </c>
      <c r="AX62">
        <v>441.9</v>
      </c>
      <c r="AZ62">
        <v>212.2</v>
      </c>
      <c r="BA62">
        <v>0</v>
      </c>
      <c r="BB62">
        <v>18323602.833502579</v>
      </c>
    </row>
    <row r="63" spans="1:54" x14ac:dyDescent="0.55000000000000004">
      <c r="A63" s="1">
        <v>1926</v>
      </c>
      <c r="B63">
        <v>6355603.9000000004</v>
      </c>
      <c r="C63">
        <v>3934037.09627114</v>
      </c>
      <c r="D63">
        <v>406025.9</v>
      </c>
      <c r="E63">
        <v>1831946.9</v>
      </c>
      <c r="F63">
        <v>86847.766666666663</v>
      </c>
      <c r="H63">
        <v>68205.5</v>
      </c>
      <c r="I63">
        <v>5223.3999999999996</v>
      </c>
      <c r="J63">
        <v>257.5</v>
      </c>
      <c r="K63">
        <v>210547.26666666669</v>
      </c>
      <c r="L63">
        <v>116285</v>
      </c>
      <c r="M63">
        <v>3240.5</v>
      </c>
      <c r="N63">
        <v>15835</v>
      </c>
      <c r="O63">
        <v>4204.3999999999996</v>
      </c>
      <c r="P63">
        <v>182575.43333333329</v>
      </c>
      <c r="Q63">
        <v>76310.666740000001</v>
      </c>
      <c r="R63">
        <v>34881.869309319351</v>
      </c>
      <c r="S63">
        <v>118801.71</v>
      </c>
      <c r="X63">
        <v>624726.8666666667</v>
      </c>
      <c r="Y63">
        <v>229858.1</v>
      </c>
      <c r="AA63">
        <v>44861.58920414665</v>
      </c>
      <c r="AB63">
        <v>36699.599999999977</v>
      </c>
      <c r="AC63">
        <v>1469.957575757576</v>
      </c>
      <c r="AD63">
        <v>3813.6</v>
      </c>
      <c r="AE63">
        <v>23571.148349999999</v>
      </c>
      <c r="AF63">
        <v>611374.86135999998</v>
      </c>
      <c r="AG63">
        <v>107604.56666666669</v>
      </c>
      <c r="AH63">
        <v>151917.57</v>
      </c>
      <c r="AI63">
        <v>4965.5</v>
      </c>
      <c r="AJ63">
        <v>44482.7</v>
      </c>
      <c r="AK63">
        <v>36084.903087638057</v>
      </c>
      <c r="AL63">
        <v>46619.100000000093</v>
      </c>
      <c r="AM63">
        <v>38338.319955406907</v>
      </c>
      <c r="AN63">
        <v>27892.242880335281</v>
      </c>
      <c r="AO63">
        <v>13712.266666666679</v>
      </c>
      <c r="AQ63">
        <v>72816.999999999971</v>
      </c>
      <c r="AR63">
        <v>4965.5</v>
      </c>
      <c r="AS63">
        <v>150</v>
      </c>
      <c r="AT63">
        <v>1659.6</v>
      </c>
      <c r="AU63">
        <v>3246.666666666667</v>
      </c>
      <c r="AV63">
        <v>169</v>
      </c>
      <c r="AW63">
        <v>572.29999999999995</v>
      </c>
      <c r="AX63">
        <v>461.9</v>
      </c>
      <c r="AZ63">
        <v>223.7</v>
      </c>
      <c r="BA63">
        <v>0</v>
      </c>
      <c r="BB63">
        <v>16754588.96181258</v>
      </c>
    </row>
    <row r="64" spans="1:54" x14ac:dyDescent="0.55000000000000004">
      <c r="A64" s="1">
        <v>1927</v>
      </c>
      <c r="B64">
        <v>5674608.0999999996</v>
      </c>
      <c r="C64">
        <v>3778859.5405520429</v>
      </c>
      <c r="D64">
        <v>536778.16666666663</v>
      </c>
      <c r="E64">
        <v>1793220.133333334</v>
      </c>
      <c r="F64">
        <v>94344.733333333337</v>
      </c>
      <c r="H64">
        <v>43612.366666666661</v>
      </c>
      <c r="I64">
        <v>4442.7</v>
      </c>
      <c r="J64">
        <v>289.3</v>
      </c>
      <c r="K64">
        <v>264298.76666666672</v>
      </c>
      <c r="L64">
        <v>79850.899999999994</v>
      </c>
      <c r="M64">
        <v>2586.1</v>
      </c>
      <c r="N64">
        <v>13988</v>
      </c>
      <c r="O64">
        <v>5119.3999999999996</v>
      </c>
      <c r="P64">
        <v>157706.5333333333</v>
      </c>
      <c r="Q64">
        <v>76869.835810000004</v>
      </c>
      <c r="R64">
        <v>30577.80415205337</v>
      </c>
      <c r="S64">
        <v>120464.47</v>
      </c>
      <c r="X64">
        <v>656299.2666666666</v>
      </c>
      <c r="Y64">
        <v>221900</v>
      </c>
      <c r="AA64">
        <v>46628.171091742573</v>
      </c>
      <c r="AB64">
        <v>41724.5</v>
      </c>
      <c r="AC64">
        <v>1229.7666666666671</v>
      </c>
      <c r="AD64">
        <v>5151.8999999999996</v>
      </c>
      <c r="AE64">
        <v>17624.593659999999</v>
      </c>
      <c r="AF64">
        <v>508969.50249999989</v>
      </c>
      <c r="AG64">
        <v>104685.5</v>
      </c>
      <c r="AH64">
        <v>304090.10499999998</v>
      </c>
      <c r="AI64">
        <v>3911.4</v>
      </c>
      <c r="AJ64">
        <v>38089.300000000003</v>
      </c>
      <c r="AK64">
        <v>33931.598287763292</v>
      </c>
      <c r="AL64">
        <v>234010.60000000009</v>
      </c>
      <c r="AM64">
        <v>40212.411036789301</v>
      </c>
      <c r="AN64">
        <v>32787.668059414158</v>
      </c>
      <c r="AO64">
        <v>43219.3</v>
      </c>
      <c r="AQ64">
        <v>68152.293502666682</v>
      </c>
      <c r="AR64">
        <v>3911.4</v>
      </c>
      <c r="AS64">
        <v>150</v>
      </c>
      <c r="AT64">
        <v>1669.2</v>
      </c>
      <c r="AU64">
        <v>2389.9</v>
      </c>
      <c r="AV64">
        <v>39.4</v>
      </c>
      <c r="AW64">
        <v>602.20000000000005</v>
      </c>
      <c r="AX64">
        <v>600.70000000000005</v>
      </c>
      <c r="AZ64">
        <v>269.8</v>
      </c>
      <c r="BA64">
        <v>0</v>
      </c>
      <c r="BB64">
        <v>16114646.776953461</v>
      </c>
    </row>
    <row r="65" spans="1:54" x14ac:dyDescent="0.55000000000000004">
      <c r="A65" s="1">
        <v>1928</v>
      </c>
      <c r="B65">
        <v>5905834.5</v>
      </c>
      <c r="C65">
        <v>5006669.0218881704</v>
      </c>
      <c r="D65">
        <v>495952.5</v>
      </c>
      <c r="E65">
        <v>1534221.666666666</v>
      </c>
      <c r="F65">
        <v>96828.800000000003</v>
      </c>
      <c r="H65">
        <v>43127.8</v>
      </c>
      <c r="I65">
        <v>4587.7</v>
      </c>
      <c r="J65">
        <v>225.9</v>
      </c>
      <c r="K65">
        <v>280053.3</v>
      </c>
      <c r="L65">
        <v>117380.4</v>
      </c>
      <c r="M65">
        <v>2616.1</v>
      </c>
      <c r="N65">
        <v>14022</v>
      </c>
      <c r="O65">
        <v>5234.3999999999996</v>
      </c>
      <c r="P65">
        <v>169351.93333333329</v>
      </c>
      <c r="Q65">
        <v>61222.194030000013</v>
      </c>
      <c r="R65">
        <v>28404.130164023682</v>
      </c>
      <c r="S65">
        <v>137789.76000000001</v>
      </c>
      <c r="X65">
        <v>642535.9</v>
      </c>
      <c r="Y65">
        <v>240219</v>
      </c>
      <c r="AA65">
        <v>52032.438060238514</v>
      </c>
      <c r="AB65">
        <v>24646.600000000009</v>
      </c>
      <c r="AC65">
        <v>1238.5999999999999</v>
      </c>
      <c r="AD65">
        <v>5428.9</v>
      </c>
      <c r="AE65">
        <v>19334.819510000001</v>
      </c>
      <c r="AF65">
        <v>584670.23265000002</v>
      </c>
      <c r="AG65">
        <v>92667.433333333334</v>
      </c>
      <c r="AH65">
        <v>339651.89</v>
      </c>
      <c r="AI65">
        <v>4185.8500000000004</v>
      </c>
      <c r="AJ65">
        <v>43355.3</v>
      </c>
      <c r="AK65">
        <v>35354.64532474742</v>
      </c>
      <c r="AL65">
        <v>258379.36666666681</v>
      </c>
      <c r="AM65">
        <v>29392.653288740239</v>
      </c>
      <c r="AN65">
        <v>41546.442022366791</v>
      </c>
      <c r="AO65">
        <v>24910.6</v>
      </c>
      <c r="AQ65">
        <v>63642.69</v>
      </c>
      <c r="AR65">
        <v>4185.8500000000004</v>
      </c>
      <c r="AS65">
        <v>150</v>
      </c>
      <c r="AT65">
        <v>1739.8</v>
      </c>
      <c r="AU65">
        <v>2569.4333333333329</v>
      </c>
      <c r="AV65">
        <v>23.6</v>
      </c>
      <c r="AW65">
        <v>468.1</v>
      </c>
      <c r="AX65">
        <v>490</v>
      </c>
      <c r="AZ65">
        <v>277.7</v>
      </c>
      <c r="BA65">
        <v>0</v>
      </c>
      <c r="BB65">
        <v>16514471.584353451</v>
      </c>
    </row>
    <row r="66" spans="1:54" x14ac:dyDescent="0.55000000000000004">
      <c r="A66" s="1">
        <v>1929</v>
      </c>
      <c r="B66">
        <v>6488072.5</v>
      </c>
      <c r="C66">
        <v>4490547.8528410662</v>
      </c>
      <c r="D66">
        <v>585279.03333333333</v>
      </c>
      <c r="E66">
        <v>2042687.8</v>
      </c>
      <c r="F66">
        <v>94845.666666666657</v>
      </c>
      <c r="H66">
        <v>49302.899999999987</v>
      </c>
      <c r="I66">
        <v>5397.8</v>
      </c>
      <c r="J66">
        <v>105.1</v>
      </c>
      <c r="K66">
        <v>292253.43333333329</v>
      </c>
      <c r="L66">
        <v>97774.460000000021</v>
      </c>
      <c r="M66">
        <v>2490.1999999999998</v>
      </c>
      <c r="N66">
        <v>14329</v>
      </c>
      <c r="O66">
        <v>5852</v>
      </c>
      <c r="P66">
        <v>172169.66666666669</v>
      </c>
      <c r="Q66">
        <v>69366.399999999994</v>
      </c>
      <c r="R66">
        <v>36415.626801564387</v>
      </c>
      <c r="S66">
        <v>143854.96</v>
      </c>
      <c r="X66">
        <v>642125.46666666656</v>
      </c>
      <c r="Y66">
        <v>305273</v>
      </c>
      <c r="AA66">
        <v>53019.143202838037</v>
      </c>
      <c r="AB66">
        <v>43306.60000000002</v>
      </c>
      <c r="AC66">
        <v>1327</v>
      </c>
      <c r="AD66">
        <v>25998.7</v>
      </c>
      <c r="AE66">
        <v>26213.408719999999</v>
      </c>
      <c r="AF66">
        <v>628478.07699999993</v>
      </c>
      <c r="AG66">
        <v>106565.3333333333</v>
      </c>
      <c r="AH66">
        <v>324131.35800000001</v>
      </c>
      <c r="AI66">
        <v>4460.3</v>
      </c>
      <c r="AJ66">
        <v>51704.7</v>
      </c>
      <c r="AK66">
        <v>34090.654214452246</v>
      </c>
      <c r="AL66">
        <v>225979.39999999991</v>
      </c>
      <c r="AM66">
        <v>38297.299386845043</v>
      </c>
      <c r="AN66">
        <v>50570.495506521307</v>
      </c>
      <c r="AO66">
        <v>34983.733333333323</v>
      </c>
      <c r="AP66">
        <v>3042</v>
      </c>
      <c r="AQ66">
        <v>70960.53333333334</v>
      </c>
      <c r="AR66">
        <v>4460.3</v>
      </c>
      <c r="AS66">
        <v>150</v>
      </c>
      <c r="AT66">
        <v>1688.4</v>
      </c>
      <c r="AU66">
        <v>2954.1</v>
      </c>
      <c r="AV66">
        <v>172.4</v>
      </c>
      <c r="AW66">
        <v>586.1</v>
      </c>
      <c r="AX66">
        <v>487.8</v>
      </c>
      <c r="AZ66">
        <v>650.19999999999993</v>
      </c>
      <c r="BA66">
        <v>0</v>
      </c>
      <c r="BB66">
        <v>17948401.603938852</v>
      </c>
    </row>
    <row r="67" spans="1:54" x14ac:dyDescent="0.55000000000000004">
      <c r="A67" s="1">
        <v>1930</v>
      </c>
      <c r="B67">
        <v>6307983.2000000002</v>
      </c>
      <c r="C67">
        <v>4048605.6150997882</v>
      </c>
      <c r="D67">
        <v>481971.1</v>
      </c>
      <c r="E67">
        <v>1706545</v>
      </c>
      <c r="F67">
        <v>122222.1</v>
      </c>
      <c r="H67">
        <v>45865.1</v>
      </c>
      <c r="I67">
        <v>6211.0999999999995</v>
      </c>
      <c r="J67">
        <v>108.3</v>
      </c>
      <c r="K67">
        <v>305167.93333333329</v>
      </c>
      <c r="L67">
        <v>162763.04999999999</v>
      </c>
      <c r="M67">
        <v>2630.5</v>
      </c>
      <c r="N67">
        <v>13470.8</v>
      </c>
      <c r="O67">
        <v>6500</v>
      </c>
      <c r="P67">
        <v>180405.0333333333</v>
      </c>
      <c r="Q67">
        <v>62852.5</v>
      </c>
      <c r="R67">
        <v>35247.04918692878</v>
      </c>
      <c r="S67">
        <v>145093.56</v>
      </c>
      <c r="X67">
        <v>685173.56666666665</v>
      </c>
      <c r="Y67">
        <v>396546.66666666669</v>
      </c>
      <c r="AA67">
        <v>46204.418175631188</v>
      </c>
      <c r="AB67">
        <v>29360.700000000012</v>
      </c>
      <c r="AC67">
        <v>1281.866666666667</v>
      </c>
      <c r="AD67">
        <v>29614.333333333328</v>
      </c>
      <c r="AE67">
        <v>24726.8226</v>
      </c>
      <c r="AF67">
        <v>552863.38416000002</v>
      </c>
      <c r="AG67">
        <v>114824</v>
      </c>
      <c r="AH67">
        <v>314595.92499999999</v>
      </c>
      <c r="AI67">
        <v>53.1</v>
      </c>
      <c r="AJ67">
        <v>41538.6</v>
      </c>
      <c r="AK67">
        <v>29542.733688795779</v>
      </c>
      <c r="AL67">
        <v>213174.2333333334</v>
      </c>
      <c r="AM67">
        <v>39681.202731326637</v>
      </c>
      <c r="AN67">
        <v>54712.007757334773</v>
      </c>
      <c r="AO67">
        <v>3040.5</v>
      </c>
      <c r="AP67">
        <v>2635.7</v>
      </c>
      <c r="AQ67">
        <v>65801.233333333323</v>
      </c>
      <c r="AR67">
        <v>53.1</v>
      </c>
      <c r="AS67">
        <v>150</v>
      </c>
      <c r="AT67">
        <v>1525</v>
      </c>
      <c r="AU67">
        <v>2366.6333333333332</v>
      </c>
      <c r="AV67">
        <v>150.19999999999999</v>
      </c>
      <c r="AW67">
        <v>409.9</v>
      </c>
      <c r="AX67">
        <v>365.3</v>
      </c>
      <c r="AZ67">
        <v>573.29999999999995</v>
      </c>
      <c r="BA67">
        <v>0</v>
      </c>
      <c r="BB67">
        <v>17926726.35831802</v>
      </c>
    </row>
    <row r="68" spans="1:54" x14ac:dyDescent="0.55000000000000004">
      <c r="A68" s="1">
        <v>1931</v>
      </c>
      <c r="B68">
        <v>6668500.5</v>
      </c>
      <c r="C68">
        <v>3657847.166472957</v>
      </c>
      <c r="D68">
        <v>584268.66666666651</v>
      </c>
      <c r="E68">
        <v>1720695.9333333331</v>
      </c>
      <c r="F68">
        <v>133484.93333333329</v>
      </c>
      <c r="H68">
        <v>41813.433333333327</v>
      </c>
      <c r="I68">
        <v>5716.5</v>
      </c>
      <c r="J68">
        <v>102</v>
      </c>
      <c r="K68">
        <v>317265.23333333328</v>
      </c>
      <c r="L68">
        <v>156676.84</v>
      </c>
      <c r="M68">
        <v>2576.1999999999998</v>
      </c>
      <c r="N68">
        <v>11592.7</v>
      </c>
      <c r="O68">
        <v>6706.8</v>
      </c>
      <c r="P68">
        <v>176899.93333333329</v>
      </c>
      <c r="Q68">
        <v>66806.7</v>
      </c>
      <c r="R68">
        <v>31722.036987347528</v>
      </c>
      <c r="S68">
        <v>160497.54999999999</v>
      </c>
      <c r="V68">
        <v>285419.96000000002</v>
      </c>
      <c r="X68">
        <v>739172.79999999993</v>
      </c>
      <c r="Y68">
        <v>450540.66666666669</v>
      </c>
      <c r="AA68">
        <v>29729.146239703961</v>
      </c>
      <c r="AB68">
        <v>24284.099999999991</v>
      </c>
      <c r="AC68">
        <v>978.13333333333321</v>
      </c>
      <c r="AD68">
        <v>32446.23333333333</v>
      </c>
      <c r="AE68">
        <v>26826.32476</v>
      </c>
      <c r="AF68">
        <v>515039.01611999999</v>
      </c>
      <c r="AG68">
        <v>119264.76666666671</v>
      </c>
      <c r="AH68">
        <v>237586.93700000001</v>
      </c>
      <c r="AI68">
        <v>2810.3</v>
      </c>
      <c r="AJ68">
        <v>55643.9</v>
      </c>
      <c r="AK68">
        <v>25588.21406575224</v>
      </c>
      <c r="AL68">
        <v>117274.6666666667</v>
      </c>
      <c r="AM68">
        <v>44630.299888517278</v>
      </c>
      <c r="AN68">
        <v>49832.644550883902</v>
      </c>
      <c r="AO68">
        <v>50859.73333333333</v>
      </c>
      <c r="AP68">
        <v>2972.9666666666672</v>
      </c>
      <c r="AQ68">
        <v>54742.866666666661</v>
      </c>
      <c r="AR68">
        <v>2810.3</v>
      </c>
      <c r="AS68">
        <v>150</v>
      </c>
      <c r="AT68">
        <v>1286.9000000000001</v>
      </c>
      <c r="AU68">
        <v>2379.4666666666658</v>
      </c>
      <c r="AV68">
        <v>124</v>
      </c>
      <c r="AW68">
        <v>282.5</v>
      </c>
      <c r="AX68">
        <v>400.1</v>
      </c>
      <c r="AZ68">
        <v>378.5</v>
      </c>
      <c r="BA68">
        <v>0</v>
      </c>
      <c r="BB68">
        <v>17641018.009052798</v>
      </c>
    </row>
    <row r="69" spans="1:54" x14ac:dyDescent="0.55000000000000004">
      <c r="A69" s="1">
        <v>1932</v>
      </c>
      <c r="B69">
        <v>6431216.2999999998</v>
      </c>
      <c r="C69">
        <v>4679713.6793000167</v>
      </c>
      <c r="D69">
        <v>569268.80000000005</v>
      </c>
      <c r="E69">
        <v>1744340.7666666659</v>
      </c>
      <c r="F69">
        <v>139150.9666666667</v>
      </c>
      <c r="H69">
        <v>33313.399999999987</v>
      </c>
      <c r="I69">
        <v>3616.6</v>
      </c>
      <c r="J69">
        <v>1184</v>
      </c>
      <c r="K69">
        <v>310460.06666666671</v>
      </c>
      <c r="L69">
        <v>195407.6</v>
      </c>
      <c r="M69">
        <v>2009</v>
      </c>
      <c r="N69">
        <v>9199.5</v>
      </c>
      <c r="O69">
        <v>4384.3999999999996</v>
      </c>
      <c r="P69">
        <v>169164.5</v>
      </c>
      <c r="Q69">
        <v>56420.399999999987</v>
      </c>
      <c r="R69">
        <v>30722.128354380511</v>
      </c>
      <c r="S69">
        <v>178487.54</v>
      </c>
      <c r="V69">
        <v>324429.15999999997</v>
      </c>
      <c r="X69">
        <v>831549.1</v>
      </c>
      <c r="Y69">
        <v>460898.66666666669</v>
      </c>
      <c r="AA69">
        <v>34782.960270715208</v>
      </c>
      <c r="AB69">
        <v>25145.5</v>
      </c>
      <c r="AC69">
        <v>785.33333333333326</v>
      </c>
      <c r="AD69">
        <v>30570.2</v>
      </c>
      <c r="AE69">
        <v>19084.633440000001</v>
      </c>
      <c r="AF69">
        <v>407364.29161999997</v>
      </c>
      <c r="AG69">
        <v>123495.6666666667</v>
      </c>
      <c r="AH69">
        <v>235246.29500000001</v>
      </c>
      <c r="AI69">
        <v>2669</v>
      </c>
      <c r="AJ69">
        <v>47647.1</v>
      </c>
      <c r="AK69">
        <v>22288.909330293642</v>
      </c>
      <c r="AL69">
        <v>244136.70000000019</v>
      </c>
      <c r="AM69">
        <v>41206.323188405797</v>
      </c>
      <c r="AN69">
        <v>60229.088047047837</v>
      </c>
      <c r="AO69">
        <v>15948.766666666659</v>
      </c>
      <c r="AP69">
        <v>3766.7666666666669</v>
      </c>
      <c r="AQ69">
        <v>56943.206666666672</v>
      </c>
      <c r="AR69">
        <v>2669</v>
      </c>
      <c r="AS69">
        <v>150</v>
      </c>
      <c r="AT69">
        <v>993.80000000000007</v>
      </c>
      <c r="AU69">
        <v>2661.4</v>
      </c>
      <c r="AV69">
        <v>167.8</v>
      </c>
      <c r="AW69">
        <v>204.7</v>
      </c>
      <c r="AX69">
        <v>298.7</v>
      </c>
      <c r="AZ69">
        <v>395.2</v>
      </c>
      <c r="BA69">
        <v>0</v>
      </c>
      <c r="BB69">
        <v>17494619.649250839</v>
      </c>
    </row>
    <row r="70" spans="1:54" x14ac:dyDescent="0.55000000000000004">
      <c r="A70" s="1">
        <v>1933</v>
      </c>
      <c r="B70">
        <v>6174740.2000000002</v>
      </c>
      <c r="C70">
        <v>3340640.7123568319</v>
      </c>
      <c r="D70">
        <v>675292.33333333337</v>
      </c>
      <c r="E70">
        <v>1751205.7666666671</v>
      </c>
      <c r="F70">
        <v>119600</v>
      </c>
      <c r="H70">
        <v>32486.666666666661</v>
      </c>
      <c r="I70">
        <v>3970</v>
      </c>
      <c r="J70">
        <v>510</v>
      </c>
      <c r="K70">
        <v>276727.46666666667</v>
      </c>
      <c r="L70">
        <v>214142.51</v>
      </c>
      <c r="M70">
        <v>1980</v>
      </c>
      <c r="N70">
        <v>7420</v>
      </c>
      <c r="O70">
        <v>3060</v>
      </c>
      <c r="P70">
        <v>176003.33333333331</v>
      </c>
      <c r="Q70">
        <v>59694.707790000008</v>
      </c>
      <c r="R70">
        <v>34476.065855842302</v>
      </c>
      <c r="S70">
        <v>177515.28</v>
      </c>
      <c r="V70">
        <v>285277.83</v>
      </c>
      <c r="X70">
        <v>802536.66666666663</v>
      </c>
      <c r="Y70">
        <v>477693.33333333331</v>
      </c>
      <c r="AA70">
        <v>38696.478396777078</v>
      </c>
      <c r="AB70">
        <v>35156.299999999981</v>
      </c>
      <c r="AC70">
        <v>843</v>
      </c>
      <c r="AD70">
        <v>28236.666666666672</v>
      </c>
      <c r="AE70">
        <v>43822.931249999987</v>
      </c>
      <c r="AF70">
        <v>443485.37070000003</v>
      </c>
      <c r="AG70">
        <v>103076.6666666667</v>
      </c>
      <c r="AH70">
        <v>319256.84000000003</v>
      </c>
      <c r="AI70">
        <v>2660</v>
      </c>
      <c r="AJ70">
        <v>58990</v>
      </c>
      <c r="AK70">
        <v>20071.785344638491</v>
      </c>
      <c r="AL70">
        <v>178383.16666666651</v>
      </c>
      <c r="AM70">
        <v>49456.666666666657</v>
      </c>
      <c r="AN70">
        <v>55051.390432351531</v>
      </c>
      <c r="AO70">
        <v>58370</v>
      </c>
      <c r="AP70">
        <v>4623.333333333333</v>
      </c>
      <c r="AQ70">
        <v>59995</v>
      </c>
      <c r="AR70">
        <v>990</v>
      </c>
      <c r="AS70">
        <v>120</v>
      </c>
      <c r="AT70">
        <v>1190</v>
      </c>
      <c r="AU70">
        <v>2660</v>
      </c>
      <c r="AV70">
        <v>20</v>
      </c>
      <c r="AW70">
        <v>210</v>
      </c>
      <c r="AX70">
        <v>280</v>
      </c>
      <c r="AZ70">
        <v>320</v>
      </c>
      <c r="BA70">
        <v>0</v>
      </c>
      <c r="BB70">
        <v>17543309.74151393</v>
      </c>
    </row>
    <row r="71" spans="1:54" x14ac:dyDescent="0.55000000000000004">
      <c r="A71" s="1">
        <v>1934</v>
      </c>
      <c r="B71">
        <v>7124753.0999999996</v>
      </c>
      <c r="C71">
        <v>2989500.9569942891</v>
      </c>
      <c r="D71">
        <v>790915.43333333323</v>
      </c>
      <c r="E71">
        <v>1830119.9333333331</v>
      </c>
      <c r="F71">
        <v>102033.3333333333</v>
      </c>
      <c r="H71">
        <v>32100</v>
      </c>
      <c r="I71">
        <v>4800</v>
      </c>
      <c r="J71">
        <v>650</v>
      </c>
      <c r="K71">
        <v>352237.76666666672</v>
      </c>
      <c r="L71">
        <v>298907.56</v>
      </c>
      <c r="M71">
        <v>1920</v>
      </c>
      <c r="N71">
        <v>7570</v>
      </c>
      <c r="O71">
        <v>4050</v>
      </c>
      <c r="P71">
        <v>163046.66666666669</v>
      </c>
      <c r="Q71">
        <v>64590.846720000009</v>
      </c>
      <c r="R71">
        <v>36381.619941732803</v>
      </c>
      <c r="S71">
        <v>157937.39000000001</v>
      </c>
      <c r="V71">
        <v>243225.66</v>
      </c>
      <c r="X71">
        <v>801100</v>
      </c>
      <c r="Y71">
        <v>490736.66666666669</v>
      </c>
      <c r="AA71">
        <v>38268.55281527336</v>
      </c>
      <c r="AB71">
        <v>19670</v>
      </c>
      <c r="AC71">
        <v>987.66666666666674</v>
      </c>
      <c r="AD71">
        <v>23336.666666666672</v>
      </c>
      <c r="AE71">
        <v>124918.53</v>
      </c>
      <c r="AF71">
        <v>546361.34786999994</v>
      </c>
      <c r="AG71">
        <v>78010</v>
      </c>
      <c r="AH71">
        <v>285292.72899999999</v>
      </c>
      <c r="AI71">
        <v>4030</v>
      </c>
      <c r="AJ71">
        <v>35850</v>
      </c>
      <c r="AK71">
        <v>21797.295100475701</v>
      </c>
      <c r="AL71">
        <v>708397.16666666651</v>
      </c>
      <c r="AM71">
        <v>55320</v>
      </c>
      <c r="AN71">
        <v>60660.309783216093</v>
      </c>
      <c r="AO71">
        <v>91010</v>
      </c>
      <c r="AP71">
        <v>4596.666666666667</v>
      </c>
      <c r="AQ71">
        <v>54835.333333333343</v>
      </c>
      <c r="AR71">
        <v>1240</v>
      </c>
      <c r="AS71">
        <v>130</v>
      </c>
      <c r="AT71">
        <v>1280</v>
      </c>
      <c r="AU71">
        <v>2726.666666666667</v>
      </c>
      <c r="AV71">
        <v>20</v>
      </c>
      <c r="AW71">
        <v>330</v>
      </c>
      <c r="AX71">
        <v>280</v>
      </c>
      <c r="AZ71">
        <v>390</v>
      </c>
      <c r="BA71">
        <v>0</v>
      </c>
      <c r="BB71">
        <v>18455019.17477081</v>
      </c>
    </row>
    <row r="72" spans="1:54" x14ac:dyDescent="0.55000000000000004">
      <c r="A72" s="1">
        <v>1935</v>
      </c>
      <c r="B72">
        <v>6551896.0999999996</v>
      </c>
      <c r="C72">
        <v>4583351.5064410605</v>
      </c>
      <c r="D72">
        <v>772778.56666666677</v>
      </c>
      <c r="E72">
        <v>1634377.2</v>
      </c>
      <c r="F72">
        <v>113686.6666666667</v>
      </c>
      <c r="H72">
        <v>40426.666666666657</v>
      </c>
      <c r="I72">
        <v>5610</v>
      </c>
      <c r="J72">
        <v>900</v>
      </c>
      <c r="K72">
        <v>433856.53333333338</v>
      </c>
      <c r="L72">
        <v>343745</v>
      </c>
      <c r="M72">
        <v>2150</v>
      </c>
      <c r="N72">
        <v>8520</v>
      </c>
      <c r="O72">
        <v>4550</v>
      </c>
      <c r="P72">
        <v>159560</v>
      </c>
      <c r="Q72">
        <v>67073.011860000013</v>
      </c>
      <c r="R72">
        <v>37315.493983589738</v>
      </c>
      <c r="S72">
        <v>151580</v>
      </c>
      <c r="V72">
        <v>219530</v>
      </c>
      <c r="X72">
        <v>888960</v>
      </c>
      <c r="Y72">
        <v>499720</v>
      </c>
      <c r="AA72">
        <v>40622.608527640557</v>
      </c>
      <c r="AB72">
        <v>29048.000000000011</v>
      </c>
      <c r="AC72">
        <v>1050</v>
      </c>
      <c r="AD72">
        <v>18820</v>
      </c>
      <c r="AE72">
        <v>174128.86</v>
      </c>
      <c r="AF72">
        <v>615218.26664000005</v>
      </c>
      <c r="AG72">
        <v>72570</v>
      </c>
      <c r="AH72">
        <v>217043.05499999999</v>
      </c>
      <c r="AI72">
        <v>2960</v>
      </c>
      <c r="AJ72">
        <v>56240</v>
      </c>
      <c r="AK72">
        <v>22392.484480053801</v>
      </c>
      <c r="AL72">
        <v>699878.96666666656</v>
      </c>
      <c r="AM72">
        <v>55633.333333333343</v>
      </c>
      <c r="AN72">
        <v>58244.643701846529</v>
      </c>
      <c r="AO72">
        <v>62043.333333333343</v>
      </c>
      <c r="AP72">
        <v>6060</v>
      </c>
      <c r="AQ72">
        <v>71514.333333333328</v>
      </c>
      <c r="AR72">
        <v>1080</v>
      </c>
      <c r="AS72">
        <v>110</v>
      </c>
      <c r="AT72">
        <v>1530</v>
      </c>
      <c r="AU72">
        <v>2860</v>
      </c>
      <c r="AV72">
        <v>20</v>
      </c>
      <c r="AW72">
        <v>370</v>
      </c>
      <c r="AX72">
        <v>280</v>
      </c>
      <c r="AZ72">
        <v>420</v>
      </c>
      <c r="BA72">
        <v>0</v>
      </c>
      <c r="BB72">
        <v>19494123.848587949</v>
      </c>
    </row>
    <row r="73" spans="1:54" x14ac:dyDescent="0.55000000000000004">
      <c r="A73" s="1">
        <v>1936</v>
      </c>
      <c r="B73">
        <v>6329814.2999999998</v>
      </c>
      <c r="C73">
        <v>3257471.9410282541</v>
      </c>
      <c r="D73">
        <v>593736</v>
      </c>
      <c r="E73">
        <v>1783798.9666666661</v>
      </c>
      <c r="F73">
        <v>115706.6666666667</v>
      </c>
      <c r="H73">
        <v>42146.666666666657</v>
      </c>
      <c r="I73">
        <v>5090</v>
      </c>
      <c r="J73">
        <v>1040</v>
      </c>
      <c r="K73">
        <v>487639.23333333328</v>
      </c>
      <c r="L73">
        <v>278178</v>
      </c>
      <c r="M73">
        <v>2190</v>
      </c>
      <c r="N73">
        <v>8940</v>
      </c>
      <c r="O73">
        <v>4880</v>
      </c>
      <c r="P73">
        <v>161996.66666666669</v>
      </c>
      <c r="Q73">
        <v>71278.145110000012</v>
      </c>
      <c r="R73">
        <v>34762.120039624031</v>
      </c>
      <c r="S73">
        <v>130570</v>
      </c>
      <c r="V73">
        <v>255090</v>
      </c>
      <c r="X73">
        <v>862080</v>
      </c>
      <c r="Y73">
        <v>499890</v>
      </c>
      <c r="AA73">
        <v>39007.778154137632</v>
      </c>
      <c r="AB73">
        <v>23191.5</v>
      </c>
      <c r="AC73">
        <v>1190</v>
      </c>
      <c r="AD73">
        <v>14013.33333333333</v>
      </c>
      <c r="AE73">
        <v>227124.6</v>
      </c>
      <c r="AF73">
        <v>659049.27648</v>
      </c>
      <c r="AG73">
        <v>78403.333333333328</v>
      </c>
      <c r="AH73">
        <v>285283.13900000002</v>
      </c>
      <c r="AI73">
        <v>2480</v>
      </c>
      <c r="AJ73">
        <v>72670</v>
      </c>
      <c r="AK73">
        <v>22377.406267753471</v>
      </c>
      <c r="AL73">
        <v>653267.1333333333</v>
      </c>
      <c r="AM73">
        <v>42100</v>
      </c>
      <c r="AN73">
        <v>78316.382794489313</v>
      </c>
      <c r="AO73">
        <v>11270</v>
      </c>
      <c r="AP73">
        <v>6180</v>
      </c>
      <c r="AQ73">
        <v>104178</v>
      </c>
      <c r="AR73">
        <v>290</v>
      </c>
      <c r="AS73">
        <v>120</v>
      </c>
      <c r="AT73">
        <v>1360</v>
      </c>
      <c r="AU73">
        <v>3120</v>
      </c>
      <c r="AV73">
        <v>20</v>
      </c>
      <c r="AW73">
        <v>330</v>
      </c>
      <c r="AX73">
        <v>260</v>
      </c>
      <c r="AZ73">
        <v>490</v>
      </c>
      <c r="BA73">
        <v>0</v>
      </c>
      <c r="BB73">
        <v>18714679.113404851</v>
      </c>
    </row>
    <row r="74" spans="1:54" x14ac:dyDescent="0.55000000000000004">
      <c r="A74" s="1">
        <v>1937</v>
      </c>
      <c r="B74">
        <v>6170817.7000000002</v>
      </c>
      <c r="C74">
        <v>3454235.0227414831</v>
      </c>
      <c r="D74">
        <v>513162.4</v>
      </c>
      <c r="E74">
        <v>1600321.4</v>
      </c>
      <c r="F74">
        <v>113020</v>
      </c>
      <c r="H74">
        <v>46736.666666666657</v>
      </c>
      <c r="I74">
        <v>5760</v>
      </c>
      <c r="J74">
        <v>1690</v>
      </c>
      <c r="K74">
        <v>432568.96666666667</v>
      </c>
      <c r="L74">
        <v>267216</v>
      </c>
      <c r="M74">
        <v>2430</v>
      </c>
      <c r="N74">
        <v>10280</v>
      </c>
      <c r="O74">
        <v>5580</v>
      </c>
      <c r="P74">
        <v>160196.66666666669</v>
      </c>
      <c r="Q74">
        <v>73605.743190000008</v>
      </c>
      <c r="R74">
        <v>30180.24366565212</v>
      </c>
      <c r="S74">
        <v>128790</v>
      </c>
      <c r="V74">
        <v>296540</v>
      </c>
      <c r="X74">
        <v>927370</v>
      </c>
      <c r="Y74">
        <v>499840</v>
      </c>
      <c r="AA74">
        <v>43553.04335679004</v>
      </c>
      <c r="AB74">
        <v>27084.700000000012</v>
      </c>
      <c r="AC74">
        <v>1300</v>
      </c>
      <c r="AD74">
        <v>14710</v>
      </c>
      <c r="AE74">
        <v>253622.47</v>
      </c>
      <c r="AF74">
        <v>718286.57189999998</v>
      </c>
      <c r="AG74">
        <v>87423.333333333328</v>
      </c>
      <c r="AH74">
        <v>272377.163</v>
      </c>
      <c r="AI74">
        <v>2850</v>
      </c>
      <c r="AJ74">
        <v>20200</v>
      </c>
      <c r="AK74">
        <v>21934.400460433801</v>
      </c>
      <c r="AL74">
        <v>302412.23333333363</v>
      </c>
      <c r="AM74">
        <v>44973.333333333343</v>
      </c>
      <c r="AN74">
        <v>76231.522564441606</v>
      </c>
      <c r="AO74">
        <v>43410</v>
      </c>
      <c r="AP74">
        <v>7046.666666666667</v>
      </c>
      <c r="AQ74">
        <v>104396.6666666667</v>
      </c>
      <c r="AR74">
        <v>330</v>
      </c>
      <c r="AS74">
        <v>140</v>
      </c>
      <c r="AT74">
        <v>1330</v>
      </c>
      <c r="AU74">
        <v>3390</v>
      </c>
      <c r="AV74">
        <v>20</v>
      </c>
      <c r="AW74">
        <v>440</v>
      </c>
      <c r="AX74">
        <v>290</v>
      </c>
      <c r="AZ74">
        <v>450</v>
      </c>
      <c r="BA74">
        <v>0</v>
      </c>
      <c r="BB74">
        <v>17725630.73040954</v>
      </c>
    </row>
    <row r="75" spans="1:54" x14ac:dyDescent="0.55000000000000004">
      <c r="A75" s="1">
        <v>1938</v>
      </c>
      <c r="B75">
        <v>5746982.4000000004</v>
      </c>
      <c r="C75">
        <v>3952087.4578233231</v>
      </c>
      <c r="D75">
        <v>677093.5</v>
      </c>
      <c r="E75">
        <v>1569630.0666666669</v>
      </c>
      <c r="F75">
        <v>102566.6666666667</v>
      </c>
      <c r="H75">
        <v>44223.333333333343</v>
      </c>
      <c r="I75">
        <v>6010</v>
      </c>
      <c r="J75">
        <v>1780</v>
      </c>
      <c r="K75">
        <v>396716.79999999999</v>
      </c>
      <c r="L75">
        <v>240495</v>
      </c>
      <c r="M75">
        <v>2190</v>
      </c>
      <c r="N75">
        <v>9930</v>
      </c>
      <c r="O75">
        <v>6550</v>
      </c>
      <c r="P75">
        <v>138130</v>
      </c>
      <c r="Q75">
        <v>72400</v>
      </c>
      <c r="R75">
        <v>31415.30517091928</v>
      </c>
      <c r="S75">
        <v>138490</v>
      </c>
      <c r="V75">
        <v>305640</v>
      </c>
      <c r="X75">
        <v>908570</v>
      </c>
      <c r="Y75">
        <v>500000</v>
      </c>
      <c r="AA75">
        <v>44473.16543643007</v>
      </c>
      <c r="AB75">
        <v>22642</v>
      </c>
      <c r="AC75">
        <v>1200</v>
      </c>
      <c r="AD75">
        <v>16596.666666666661</v>
      </c>
      <c r="AE75">
        <v>253622.47</v>
      </c>
      <c r="AF75">
        <v>697457.53868</v>
      </c>
      <c r="AG75">
        <v>95043.333333333328</v>
      </c>
      <c r="AH75">
        <v>267232.80300000001</v>
      </c>
      <c r="AI75">
        <v>1700</v>
      </c>
      <c r="AJ75">
        <v>60095</v>
      </c>
      <c r="AK75">
        <v>22188.692267185728</v>
      </c>
      <c r="AL75">
        <v>-71325.933333333116</v>
      </c>
      <c r="AM75">
        <v>55546.666666666657</v>
      </c>
      <c r="AN75">
        <v>86313.093165865139</v>
      </c>
      <c r="AO75">
        <v>33886.666666666657</v>
      </c>
      <c r="AP75">
        <v>8080</v>
      </c>
      <c r="AQ75">
        <v>115260</v>
      </c>
      <c r="AR75">
        <v>50</v>
      </c>
      <c r="AS75">
        <v>160</v>
      </c>
      <c r="AT75">
        <v>1330</v>
      </c>
      <c r="AU75">
        <v>1680</v>
      </c>
      <c r="AV75">
        <v>10</v>
      </c>
      <c r="AW75">
        <v>410</v>
      </c>
      <c r="AX75">
        <v>240</v>
      </c>
      <c r="AZ75">
        <v>500</v>
      </c>
      <c r="BA75">
        <v>0</v>
      </c>
      <c r="BB75">
        <v>17471251.190094531</v>
      </c>
    </row>
    <row r="76" spans="1:54" x14ac:dyDescent="0.55000000000000004">
      <c r="A76" s="1">
        <v>1939</v>
      </c>
      <c r="B76">
        <v>5677060</v>
      </c>
      <c r="C76">
        <v>4107724.1875</v>
      </c>
      <c r="D76">
        <v>794861.1333333333</v>
      </c>
      <c r="E76">
        <v>1721359.533333333</v>
      </c>
      <c r="H76">
        <v>36006.666666666657</v>
      </c>
      <c r="I76">
        <v>6680</v>
      </c>
      <c r="J76">
        <v>1210</v>
      </c>
      <c r="K76">
        <v>435137.8</v>
      </c>
      <c r="L76">
        <v>311599.33333333331</v>
      </c>
      <c r="M76">
        <v>2570</v>
      </c>
      <c r="N76">
        <v>11520</v>
      </c>
      <c r="O76">
        <v>68.5</v>
      </c>
      <c r="P76">
        <v>146086.66666666669</v>
      </c>
      <c r="Q76">
        <v>78120</v>
      </c>
      <c r="R76">
        <v>34090.447996777017</v>
      </c>
      <c r="S76">
        <v>167833.33333333331</v>
      </c>
      <c r="V76">
        <v>324173.33333333331</v>
      </c>
      <c r="X76">
        <v>1057836.666666667</v>
      </c>
      <c r="Y76">
        <v>483333.33333333331</v>
      </c>
      <c r="AA76">
        <v>49252.561162911326</v>
      </c>
      <c r="AB76">
        <v>8797.5</v>
      </c>
      <c r="AC76">
        <v>780</v>
      </c>
      <c r="AD76">
        <v>20206.666666666672</v>
      </c>
      <c r="AE76">
        <v>291476.57</v>
      </c>
      <c r="AF76">
        <v>717878.39200000011</v>
      </c>
      <c r="AG76">
        <v>87326.666666666672</v>
      </c>
      <c r="AH76">
        <v>271351.31199999998</v>
      </c>
      <c r="AI76">
        <v>2050</v>
      </c>
      <c r="AJ76">
        <v>44790</v>
      </c>
      <c r="AK76">
        <v>22584.602417211001</v>
      </c>
      <c r="AL76">
        <v>578895.83333333326</v>
      </c>
      <c r="AM76">
        <v>55666.666666666672</v>
      </c>
      <c r="AN76">
        <v>100397.79405885001</v>
      </c>
      <c r="AO76">
        <v>59017.083333333343</v>
      </c>
      <c r="AP76">
        <v>8680</v>
      </c>
      <c r="AQ76">
        <v>71446.666666666672</v>
      </c>
      <c r="AR76">
        <v>100</v>
      </c>
      <c r="AS76">
        <v>140</v>
      </c>
      <c r="AT76">
        <v>640</v>
      </c>
      <c r="AU76">
        <v>1650</v>
      </c>
      <c r="AV76">
        <v>0</v>
      </c>
      <c r="AW76">
        <v>350</v>
      </c>
      <c r="AX76">
        <v>260</v>
      </c>
      <c r="AZ76">
        <v>0</v>
      </c>
      <c r="BA76">
        <v>50</v>
      </c>
      <c r="BB76">
        <v>19623719.72240907</v>
      </c>
    </row>
    <row r="77" spans="1:54" x14ac:dyDescent="0.55000000000000004">
      <c r="A77" s="1">
        <v>1940</v>
      </c>
      <c r="B77">
        <v>6048700</v>
      </c>
      <c r="C77">
        <v>2880071.0249999999</v>
      </c>
      <c r="D77">
        <v>725432.4</v>
      </c>
      <c r="E77">
        <v>1494895.1333333331</v>
      </c>
      <c r="H77">
        <v>23393.333333333339</v>
      </c>
      <c r="I77">
        <v>5310</v>
      </c>
      <c r="J77">
        <v>1090</v>
      </c>
      <c r="K77">
        <v>392490.23333333328</v>
      </c>
      <c r="L77">
        <v>346166.66666666669</v>
      </c>
      <c r="M77">
        <v>2250</v>
      </c>
      <c r="N77">
        <v>8900</v>
      </c>
      <c r="O77">
        <v>27.3</v>
      </c>
      <c r="P77">
        <v>145853.33333333331</v>
      </c>
      <c r="Q77">
        <v>85292</v>
      </c>
      <c r="R77">
        <v>27685.039412935079</v>
      </c>
      <c r="S77">
        <v>131173.33333333331</v>
      </c>
      <c r="V77">
        <v>236640</v>
      </c>
      <c r="X77">
        <v>776850</v>
      </c>
      <c r="Y77">
        <v>450000</v>
      </c>
      <c r="AA77">
        <v>44007.439530928532</v>
      </c>
      <c r="AB77">
        <v>15002</v>
      </c>
      <c r="AC77">
        <v>930</v>
      </c>
      <c r="AD77">
        <v>22170</v>
      </c>
      <c r="AE77">
        <v>340686.9</v>
      </c>
      <c r="AF77">
        <v>718671.71934000007</v>
      </c>
      <c r="AG77">
        <v>84313.333333333328</v>
      </c>
      <c r="AH77">
        <v>264380.90600000002</v>
      </c>
      <c r="AI77">
        <v>2210</v>
      </c>
      <c r="AJ77">
        <v>61850</v>
      </c>
      <c r="AK77">
        <v>20850.213483529831</v>
      </c>
      <c r="AL77">
        <v>942813.40000000014</v>
      </c>
      <c r="AM77">
        <v>61666.666666666657</v>
      </c>
      <c r="AN77">
        <v>119588.88718157521</v>
      </c>
      <c r="AO77">
        <v>96770.833333333343</v>
      </c>
      <c r="AP77">
        <v>9943.3333333333339</v>
      </c>
      <c r="AQ77">
        <v>69396.666666666672</v>
      </c>
      <c r="AR77">
        <v>40</v>
      </c>
      <c r="AS77">
        <v>70</v>
      </c>
      <c r="AT77">
        <v>680</v>
      </c>
      <c r="AU77">
        <v>1600</v>
      </c>
      <c r="AV77">
        <v>0</v>
      </c>
      <c r="AW77">
        <v>410</v>
      </c>
      <c r="AX77">
        <v>180</v>
      </c>
      <c r="AZ77">
        <v>0</v>
      </c>
      <c r="BA77">
        <v>30</v>
      </c>
      <c r="BB77">
        <v>18673231.420603439</v>
      </c>
    </row>
    <row r="78" spans="1:54" x14ac:dyDescent="0.55000000000000004">
      <c r="A78" s="1">
        <v>1941</v>
      </c>
      <c r="B78">
        <v>3746700</v>
      </c>
      <c r="C78">
        <v>3484175.0625</v>
      </c>
      <c r="D78">
        <v>616153.66666666663</v>
      </c>
      <c r="E78">
        <v>1461355</v>
      </c>
      <c r="H78">
        <v>27473.333333333339</v>
      </c>
      <c r="I78">
        <v>1450</v>
      </c>
      <c r="J78">
        <v>490</v>
      </c>
      <c r="K78">
        <v>514947.43333333329</v>
      </c>
      <c r="L78">
        <v>331990</v>
      </c>
      <c r="M78">
        <v>2920</v>
      </c>
      <c r="N78">
        <v>4360</v>
      </c>
      <c r="O78">
        <v>21.2</v>
      </c>
      <c r="P78">
        <v>167646.66666666669</v>
      </c>
      <c r="Q78">
        <v>42700</v>
      </c>
      <c r="R78">
        <v>28968.885285060442</v>
      </c>
      <c r="S78">
        <v>129756.6666666667</v>
      </c>
      <c r="V78">
        <v>193226.66666666669</v>
      </c>
      <c r="X78">
        <v>705100</v>
      </c>
      <c r="Y78">
        <v>400000</v>
      </c>
      <c r="AA78">
        <v>45703.743067024392</v>
      </c>
      <c r="AB78">
        <v>30281</v>
      </c>
      <c r="AC78">
        <v>760</v>
      </c>
      <c r="AD78">
        <v>23090</v>
      </c>
      <c r="AE78">
        <v>382326.41</v>
      </c>
      <c r="AF78">
        <v>749421.30714000005</v>
      </c>
      <c r="AG78">
        <v>78750</v>
      </c>
      <c r="AH78">
        <v>263005.01699999999</v>
      </c>
      <c r="AI78">
        <v>1800</v>
      </c>
      <c r="AJ78">
        <v>68920</v>
      </c>
      <c r="AK78">
        <v>20573.370587161149</v>
      </c>
      <c r="AL78">
        <v>515462.96666666679</v>
      </c>
      <c r="AM78">
        <v>54446.666666666657</v>
      </c>
      <c r="AN78">
        <v>99633.76842338845</v>
      </c>
      <c r="AO78">
        <v>52141.25</v>
      </c>
      <c r="AP78">
        <v>9233.3333333333339</v>
      </c>
      <c r="AQ78">
        <v>58910</v>
      </c>
      <c r="AR78">
        <v>50</v>
      </c>
      <c r="AS78">
        <v>10</v>
      </c>
      <c r="AT78">
        <v>840</v>
      </c>
      <c r="AU78">
        <v>1600</v>
      </c>
      <c r="AV78">
        <v>0</v>
      </c>
      <c r="AW78">
        <v>370</v>
      </c>
      <c r="AX78">
        <v>110</v>
      </c>
      <c r="AZ78">
        <v>0</v>
      </c>
      <c r="BA78">
        <v>20</v>
      </c>
      <c r="BB78">
        <v>17436246.905376099</v>
      </c>
    </row>
    <row r="79" spans="1:54" x14ac:dyDescent="0.55000000000000004">
      <c r="A79" s="1">
        <v>1942</v>
      </c>
      <c r="B79">
        <v>3581800</v>
      </c>
      <c r="C79">
        <v>3668908.9125000001</v>
      </c>
      <c r="D79">
        <v>616416.29999999993</v>
      </c>
      <c r="E79">
        <v>1458663.9333333331</v>
      </c>
      <c r="H79">
        <v>16940</v>
      </c>
      <c r="I79">
        <v>1450</v>
      </c>
      <c r="J79">
        <v>1110</v>
      </c>
      <c r="K79">
        <v>437491.33333333337</v>
      </c>
      <c r="L79">
        <v>288143.33333333331</v>
      </c>
      <c r="M79">
        <v>3350</v>
      </c>
      <c r="N79">
        <v>2180</v>
      </c>
      <c r="O79">
        <v>3300</v>
      </c>
      <c r="P79">
        <v>170383.33333333331</v>
      </c>
      <c r="Q79">
        <v>23175</v>
      </c>
      <c r="R79">
        <v>22692.581953744659</v>
      </c>
      <c r="S79">
        <v>121000</v>
      </c>
      <c r="V79">
        <v>202190</v>
      </c>
      <c r="X79">
        <v>426383.33333333331</v>
      </c>
      <c r="Y79">
        <v>350000</v>
      </c>
      <c r="AA79">
        <v>40773.292805289588</v>
      </c>
      <c r="AB79">
        <v>30912.5</v>
      </c>
      <c r="AC79">
        <v>900</v>
      </c>
      <c r="AD79">
        <v>23783.333333333328</v>
      </c>
      <c r="AE79">
        <v>427751.33</v>
      </c>
      <c r="AF79">
        <v>742126.07108000002</v>
      </c>
      <c r="AG79">
        <v>70923.333333333328</v>
      </c>
      <c r="AH79">
        <v>250423.05499999999</v>
      </c>
      <c r="AI79">
        <v>910</v>
      </c>
      <c r="AJ79">
        <v>77330</v>
      </c>
      <c r="AK79">
        <v>14656.872476929129</v>
      </c>
      <c r="AL79">
        <v>803080.6333333333</v>
      </c>
      <c r="AM79">
        <v>59126.666666666657</v>
      </c>
      <c r="AN79">
        <v>103256.4401835179</v>
      </c>
      <c r="AO79">
        <v>101508.3333333333</v>
      </c>
      <c r="AP79">
        <v>9466.6666666666661</v>
      </c>
      <c r="AQ79">
        <v>45633.333333333343</v>
      </c>
      <c r="AR79">
        <v>50</v>
      </c>
      <c r="AS79">
        <v>0</v>
      </c>
      <c r="AT79">
        <v>510</v>
      </c>
      <c r="AU79">
        <v>1600</v>
      </c>
      <c r="AV79">
        <v>0</v>
      </c>
      <c r="AW79">
        <v>300</v>
      </c>
      <c r="AX79">
        <v>100</v>
      </c>
      <c r="AZ79">
        <v>0</v>
      </c>
      <c r="BA79">
        <v>0</v>
      </c>
      <c r="BB79">
        <v>15481700.865200769</v>
      </c>
    </row>
    <row r="80" spans="1:54" x14ac:dyDescent="0.55000000000000004">
      <c r="A80" s="1">
        <v>1943</v>
      </c>
      <c r="B80">
        <v>3295600</v>
      </c>
      <c r="C80">
        <v>3741945.7625000002</v>
      </c>
      <c r="D80">
        <v>914367</v>
      </c>
      <c r="E80">
        <v>1586590.65</v>
      </c>
      <c r="H80">
        <v>23766.666666666672</v>
      </c>
      <c r="I80">
        <v>920</v>
      </c>
      <c r="J80">
        <v>1570</v>
      </c>
      <c r="K80">
        <v>457857.1333333333</v>
      </c>
      <c r="L80">
        <v>291343.33333333331</v>
      </c>
      <c r="M80">
        <v>2640</v>
      </c>
      <c r="N80">
        <v>1960</v>
      </c>
      <c r="O80">
        <v>4890</v>
      </c>
      <c r="P80">
        <v>175303.33333333331</v>
      </c>
      <c r="Q80">
        <v>20842</v>
      </c>
      <c r="R80">
        <v>19523.293909668078</v>
      </c>
      <c r="S80">
        <v>171033.33333333331</v>
      </c>
      <c r="V80">
        <v>284566.66666666669</v>
      </c>
      <c r="X80">
        <v>580856.66666666663</v>
      </c>
      <c r="Y80">
        <v>300000</v>
      </c>
      <c r="AA80">
        <v>52935.781093004742</v>
      </c>
      <c r="AB80">
        <v>46511.6</v>
      </c>
      <c r="AC80">
        <v>1300</v>
      </c>
      <c r="AD80">
        <v>20416.666666666672</v>
      </c>
      <c r="AE80">
        <v>370970.18</v>
      </c>
      <c r="AF80">
        <v>787049.42835000006</v>
      </c>
      <c r="AG80">
        <v>71316.666666666657</v>
      </c>
      <c r="AH80">
        <v>239955.04</v>
      </c>
      <c r="AI80">
        <v>1650</v>
      </c>
      <c r="AJ80">
        <v>71820</v>
      </c>
      <c r="AK80">
        <v>13443.335407469431</v>
      </c>
      <c r="AL80">
        <v>942855.39999999991</v>
      </c>
      <c r="AM80">
        <v>67460</v>
      </c>
      <c r="AN80">
        <v>105134.9975903826</v>
      </c>
      <c r="AO80">
        <v>69322.916666666672</v>
      </c>
      <c r="AP80">
        <v>10330</v>
      </c>
      <c r="AQ80">
        <v>47693.333333333343</v>
      </c>
      <c r="AR80">
        <v>60</v>
      </c>
      <c r="AS80">
        <v>0</v>
      </c>
      <c r="AT80">
        <v>420</v>
      </c>
      <c r="AU80">
        <v>1600</v>
      </c>
      <c r="AV80">
        <v>0</v>
      </c>
      <c r="AW80">
        <v>300</v>
      </c>
      <c r="AX80">
        <v>100</v>
      </c>
      <c r="AZ80">
        <v>0</v>
      </c>
      <c r="BA80">
        <v>0</v>
      </c>
      <c r="BB80">
        <v>16127860.68633147</v>
      </c>
    </row>
    <row r="81" spans="1:54" x14ac:dyDescent="0.55000000000000004">
      <c r="A81" s="1">
        <v>1944</v>
      </c>
      <c r="B81">
        <v>3118500</v>
      </c>
      <c r="C81">
        <v>3327000</v>
      </c>
      <c r="D81">
        <v>1151495.333333333</v>
      </c>
      <c r="E81">
        <v>1842804.156666666</v>
      </c>
      <c r="H81">
        <v>11996.66666666667</v>
      </c>
      <c r="I81">
        <v>460</v>
      </c>
      <c r="J81">
        <v>710</v>
      </c>
      <c r="K81">
        <v>310841.2</v>
      </c>
      <c r="L81">
        <v>325666.66666666669</v>
      </c>
      <c r="M81">
        <v>40</v>
      </c>
      <c r="N81">
        <v>0</v>
      </c>
      <c r="O81">
        <v>3840</v>
      </c>
      <c r="P81">
        <v>135773.33333333331</v>
      </c>
      <c r="Q81">
        <v>19883</v>
      </c>
      <c r="R81">
        <v>27068.717311819681</v>
      </c>
      <c r="S81">
        <v>213310</v>
      </c>
      <c r="V81">
        <v>369310</v>
      </c>
      <c r="X81">
        <v>516130</v>
      </c>
      <c r="Y81">
        <v>269259.25925925933</v>
      </c>
      <c r="AA81">
        <v>63181.666963308169</v>
      </c>
      <c r="AB81">
        <v>40824.5</v>
      </c>
      <c r="AC81">
        <v>880</v>
      </c>
      <c r="AD81">
        <v>19323.333333333328</v>
      </c>
      <c r="AE81">
        <v>374755.59</v>
      </c>
      <c r="AF81">
        <v>892061.48249999993</v>
      </c>
      <c r="AG81">
        <v>75404.444444444438</v>
      </c>
      <c r="AH81">
        <v>289221.47600000002</v>
      </c>
      <c r="AI81">
        <v>2270</v>
      </c>
      <c r="AJ81">
        <v>53120</v>
      </c>
      <c r="AK81">
        <v>16015.0813657197</v>
      </c>
      <c r="AL81">
        <v>877827.66666666663</v>
      </c>
      <c r="AM81">
        <v>94556.666666666657</v>
      </c>
      <c r="AN81">
        <v>108758.9261267918</v>
      </c>
      <c r="AO81">
        <v>54270.833333333328</v>
      </c>
      <c r="AP81">
        <v>14333.33333333333</v>
      </c>
      <c r="AQ81">
        <v>60353.333333333343</v>
      </c>
      <c r="AR81">
        <v>50</v>
      </c>
      <c r="AS81">
        <v>0</v>
      </c>
      <c r="AT81">
        <v>500</v>
      </c>
      <c r="AU81">
        <v>1600</v>
      </c>
      <c r="AV81">
        <v>0</v>
      </c>
      <c r="AW81">
        <v>300</v>
      </c>
      <c r="AX81">
        <v>100</v>
      </c>
      <c r="AZ81">
        <v>0</v>
      </c>
      <c r="BA81">
        <v>0</v>
      </c>
      <c r="BB81">
        <v>16226152.44479383</v>
      </c>
    </row>
    <row r="82" spans="1:54" x14ac:dyDescent="0.55000000000000004">
      <c r="A82" s="1">
        <v>1945</v>
      </c>
      <c r="B82">
        <v>3597000</v>
      </c>
      <c r="C82">
        <v>2929800</v>
      </c>
      <c r="D82">
        <v>1200459.3666666669</v>
      </c>
      <c r="E82">
        <v>1720445.2433333329</v>
      </c>
      <c r="H82">
        <v>18960</v>
      </c>
      <c r="I82">
        <v>510</v>
      </c>
      <c r="J82">
        <v>730</v>
      </c>
      <c r="K82">
        <v>199516.73333333331</v>
      </c>
      <c r="L82">
        <v>324990</v>
      </c>
      <c r="M82">
        <v>2100</v>
      </c>
      <c r="N82">
        <v>0</v>
      </c>
      <c r="O82">
        <v>6390</v>
      </c>
      <c r="P82">
        <v>160276.66666666669</v>
      </c>
      <c r="Q82">
        <v>16830</v>
      </c>
      <c r="R82">
        <v>25075.436447421191</v>
      </c>
      <c r="S82">
        <v>222723.33333333331</v>
      </c>
      <c r="V82">
        <v>351110</v>
      </c>
      <c r="X82">
        <v>621747.33333333337</v>
      </c>
      <c r="Y82">
        <v>257777.77777777781</v>
      </c>
      <c r="AA82">
        <v>63960.091366608191</v>
      </c>
      <c r="AB82">
        <v>39369</v>
      </c>
      <c r="AC82">
        <v>1240</v>
      </c>
      <c r="AD82">
        <v>19920</v>
      </c>
      <c r="AE82">
        <v>355828.54</v>
      </c>
      <c r="AF82">
        <v>849238.03564000002</v>
      </c>
      <c r="AG82">
        <v>86433.333333333328</v>
      </c>
      <c r="AH82">
        <v>254715.198</v>
      </c>
      <c r="AI82">
        <v>2400</v>
      </c>
      <c r="AJ82">
        <v>57353.333333333343</v>
      </c>
      <c r="AK82">
        <v>15701.06720938201</v>
      </c>
      <c r="AL82">
        <v>691757.16666666663</v>
      </c>
      <c r="AM82">
        <v>85493.333333333343</v>
      </c>
      <c r="AN82">
        <v>105101.319112898</v>
      </c>
      <c r="AO82">
        <v>39585.416666666657</v>
      </c>
      <c r="AP82">
        <v>19466.666666666672</v>
      </c>
      <c r="AQ82">
        <v>95750</v>
      </c>
      <c r="AR82">
        <v>150</v>
      </c>
      <c r="AS82">
        <v>0</v>
      </c>
      <c r="AT82">
        <v>630</v>
      </c>
      <c r="AU82">
        <v>1600</v>
      </c>
      <c r="AV82">
        <v>0</v>
      </c>
      <c r="AW82">
        <v>300</v>
      </c>
      <c r="AX82">
        <v>100</v>
      </c>
      <c r="AZ82">
        <v>0</v>
      </c>
      <c r="BA82">
        <v>0</v>
      </c>
      <c r="BB82">
        <v>15661650.63050857</v>
      </c>
    </row>
    <row r="83" spans="1:54" x14ac:dyDescent="0.55000000000000004">
      <c r="A83" s="1">
        <v>1946</v>
      </c>
      <c r="B83">
        <v>3333470</v>
      </c>
      <c r="C83">
        <v>3342542.8875000002</v>
      </c>
      <c r="D83">
        <v>884608.9</v>
      </c>
      <c r="E83">
        <v>1526501.336666666</v>
      </c>
      <c r="F83">
        <v>92400</v>
      </c>
      <c r="H83">
        <v>44355.958333333343</v>
      </c>
      <c r="I83">
        <v>2900</v>
      </c>
      <c r="J83">
        <v>200</v>
      </c>
      <c r="K83">
        <v>196605.93333333329</v>
      </c>
      <c r="L83">
        <v>308966.66666666669</v>
      </c>
      <c r="M83">
        <v>3300</v>
      </c>
      <c r="N83">
        <v>5100</v>
      </c>
      <c r="O83">
        <v>7900</v>
      </c>
      <c r="P83">
        <v>207933.33333333331</v>
      </c>
      <c r="Q83">
        <v>37900</v>
      </c>
      <c r="R83">
        <v>26731.01064440556</v>
      </c>
      <c r="S83">
        <v>201366.66666666669</v>
      </c>
      <c r="V83">
        <v>337216.66666666669</v>
      </c>
      <c r="X83">
        <v>578398</v>
      </c>
      <c r="Y83">
        <v>263618.84884177463</v>
      </c>
      <c r="AA83">
        <v>59652.031063167982</v>
      </c>
      <c r="AB83">
        <v>32282</v>
      </c>
      <c r="AC83">
        <v>1000</v>
      </c>
      <c r="AD83">
        <v>23196.395833333328</v>
      </c>
      <c r="AE83">
        <v>529957.4</v>
      </c>
      <c r="AF83">
        <v>794798.61359999992</v>
      </c>
      <c r="AH83">
        <v>246010.98</v>
      </c>
      <c r="AI83">
        <v>3400</v>
      </c>
      <c r="AJ83">
        <v>61866.666666666672</v>
      </c>
      <c r="AK83">
        <v>18727.220510543961</v>
      </c>
      <c r="AL83">
        <v>-69173.099999999977</v>
      </c>
      <c r="AM83">
        <v>66250</v>
      </c>
      <c r="AN83">
        <v>105881.55014378999</v>
      </c>
      <c r="AO83">
        <v>49353.333333333343</v>
      </c>
      <c r="AP83">
        <v>20800</v>
      </c>
      <c r="AQ83">
        <v>108443.3333333333</v>
      </c>
      <c r="AR83">
        <v>3400</v>
      </c>
      <c r="AS83">
        <v>100</v>
      </c>
      <c r="AT83">
        <v>1200</v>
      </c>
      <c r="AU83">
        <v>1600</v>
      </c>
      <c r="AV83">
        <v>0</v>
      </c>
      <c r="AW83">
        <v>300</v>
      </c>
      <c r="AX83">
        <v>600</v>
      </c>
      <c r="AZ83">
        <v>0</v>
      </c>
      <c r="BA83">
        <v>0</v>
      </c>
      <c r="BB83">
        <v>15051368.81173123</v>
      </c>
    </row>
    <row r="84" spans="1:54" x14ac:dyDescent="0.55000000000000004">
      <c r="A84" s="1">
        <v>1947</v>
      </c>
      <c r="B84">
        <v>4558970</v>
      </c>
      <c r="C84">
        <v>3595484.4624999999</v>
      </c>
      <c r="D84">
        <v>785442.83333333337</v>
      </c>
      <c r="E84">
        <v>1496779.313333333</v>
      </c>
      <c r="F84">
        <v>107666.6666666667</v>
      </c>
      <c r="H84">
        <v>34667.875</v>
      </c>
      <c r="I84">
        <v>2500</v>
      </c>
      <c r="J84">
        <v>300</v>
      </c>
      <c r="K84">
        <v>203833.33333333331</v>
      </c>
      <c r="L84">
        <v>292276.66666666669</v>
      </c>
      <c r="M84">
        <v>2800</v>
      </c>
      <c r="N84">
        <v>7400</v>
      </c>
      <c r="O84">
        <v>7600</v>
      </c>
      <c r="P84">
        <v>157666.66666666669</v>
      </c>
      <c r="Q84">
        <v>48800</v>
      </c>
      <c r="R84">
        <v>30280.701982079259</v>
      </c>
      <c r="S84">
        <v>272500</v>
      </c>
      <c r="V84">
        <v>304166.66666666669</v>
      </c>
      <c r="X84">
        <v>514782</v>
      </c>
      <c r="Y84">
        <v>271341.51707891643</v>
      </c>
      <c r="AA84">
        <v>67471.014165944522</v>
      </c>
      <c r="AB84">
        <v>37264</v>
      </c>
      <c r="AC84">
        <v>1673.333333333333</v>
      </c>
      <c r="AD84">
        <v>21889.1875</v>
      </c>
      <c r="AE84">
        <v>367184.77</v>
      </c>
      <c r="AF84">
        <v>913791.60803999996</v>
      </c>
      <c r="AH84">
        <v>255126.853</v>
      </c>
      <c r="AI84">
        <v>2700</v>
      </c>
      <c r="AJ84">
        <v>66100</v>
      </c>
      <c r="AK84">
        <v>20628.621385854771</v>
      </c>
      <c r="AL84">
        <v>129858.0333333333</v>
      </c>
      <c r="AM84">
        <v>48463.333333333328</v>
      </c>
      <c r="AN84">
        <v>86739.951400095073</v>
      </c>
      <c r="AO84">
        <v>45910</v>
      </c>
      <c r="AP84">
        <v>18233.333333333328</v>
      </c>
      <c r="AQ84">
        <v>105676.6666666667</v>
      </c>
      <c r="AR84">
        <v>2700</v>
      </c>
      <c r="AS84">
        <v>300</v>
      </c>
      <c r="AT84">
        <v>300</v>
      </c>
      <c r="AU84">
        <v>1600</v>
      </c>
      <c r="AV84">
        <v>0</v>
      </c>
      <c r="AW84">
        <v>300</v>
      </c>
      <c r="AX84">
        <v>300</v>
      </c>
      <c r="AZ84">
        <v>0</v>
      </c>
      <c r="BA84">
        <v>0</v>
      </c>
      <c r="BB84">
        <v>15110776.316003511</v>
      </c>
    </row>
    <row r="85" spans="1:54" x14ac:dyDescent="0.55000000000000004">
      <c r="A85" s="1">
        <v>1948</v>
      </c>
      <c r="B85">
        <v>4501400</v>
      </c>
      <c r="C85">
        <v>3975458.2250000001</v>
      </c>
      <c r="D85">
        <v>691675.06666666677</v>
      </c>
      <c r="E85">
        <v>1361779.926666667</v>
      </c>
      <c r="F85">
        <v>115066.6666666667</v>
      </c>
      <c r="H85">
        <v>42735.75</v>
      </c>
      <c r="I85">
        <v>3900</v>
      </c>
      <c r="J85">
        <v>500</v>
      </c>
      <c r="K85">
        <v>214133.33333333331</v>
      </c>
      <c r="L85">
        <v>325200</v>
      </c>
      <c r="M85">
        <v>2500</v>
      </c>
      <c r="N85">
        <v>10700</v>
      </c>
      <c r="O85">
        <v>10100</v>
      </c>
      <c r="P85">
        <v>168800</v>
      </c>
      <c r="Q85">
        <v>51700</v>
      </c>
      <c r="R85">
        <v>42717.150908779469</v>
      </c>
      <c r="S85">
        <v>243866.66666666669</v>
      </c>
      <c r="V85">
        <v>284950</v>
      </c>
      <c r="X85">
        <v>416532.66666666669</v>
      </c>
      <c r="Y85">
        <v>279064.18531605811</v>
      </c>
      <c r="AA85">
        <v>33489.104280712127</v>
      </c>
      <c r="AB85">
        <v>47584</v>
      </c>
      <c r="AC85">
        <v>1720</v>
      </c>
      <c r="AD85">
        <v>22078.375</v>
      </c>
      <c r="AE85">
        <v>461820.02</v>
      </c>
      <c r="AF85">
        <v>1039192.94024</v>
      </c>
      <c r="AH85">
        <v>320588.152</v>
      </c>
      <c r="AI85">
        <v>100</v>
      </c>
      <c r="AJ85">
        <v>72200</v>
      </c>
      <c r="AK85">
        <v>19573.48592584275</v>
      </c>
      <c r="AL85">
        <v>4390.4666666666744</v>
      </c>
      <c r="AM85">
        <v>48040</v>
      </c>
      <c r="AN85">
        <v>28609.652401434341</v>
      </c>
      <c r="AO85">
        <v>49843.333333333343</v>
      </c>
      <c r="AP85">
        <v>15700</v>
      </c>
      <c r="AR85">
        <v>100</v>
      </c>
      <c r="AS85">
        <v>200</v>
      </c>
      <c r="AT85">
        <v>300</v>
      </c>
      <c r="AU85">
        <v>1600</v>
      </c>
      <c r="AV85">
        <v>0</v>
      </c>
      <c r="AW85">
        <v>300</v>
      </c>
      <c r="AX85">
        <v>100</v>
      </c>
      <c r="AZ85">
        <v>0</v>
      </c>
      <c r="BA85">
        <v>0</v>
      </c>
      <c r="BB85">
        <v>16312611.058390699</v>
      </c>
    </row>
    <row r="86" spans="1:54" x14ac:dyDescent="0.55000000000000004">
      <c r="A86" s="1">
        <v>1949</v>
      </c>
      <c r="B86">
        <v>4825916.4000000004</v>
      </c>
      <c r="C86">
        <v>4040001.9375</v>
      </c>
      <c r="D86">
        <v>718033.33333333337</v>
      </c>
      <c r="E86">
        <v>1257784.476666667</v>
      </c>
      <c r="F86">
        <v>105533.3333333333</v>
      </c>
      <c r="H86">
        <v>48203.625</v>
      </c>
      <c r="I86">
        <v>7600</v>
      </c>
      <c r="J86">
        <v>800</v>
      </c>
      <c r="K86">
        <v>199150</v>
      </c>
      <c r="L86">
        <v>354300</v>
      </c>
      <c r="M86">
        <v>1800</v>
      </c>
      <c r="N86">
        <v>5400</v>
      </c>
      <c r="O86">
        <v>7000</v>
      </c>
      <c r="P86">
        <v>152900</v>
      </c>
      <c r="Q86">
        <v>37000</v>
      </c>
      <c r="R86">
        <v>41414.844562114347</v>
      </c>
      <c r="S86">
        <v>206466.66666666669</v>
      </c>
      <c r="V86">
        <v>271466.66666666669</v>
      </c>
      <c r="X86">
        <v>371183.33333333331</v>
      </c>
      <c r="Y86">
        <v>286786.85355319979</v>
      </c>
      <c r="AA86">
        <v>31465.443048774479</v>
      </c>
      <c r="AB86">
        <v>49207</v>
      </c>
      <c r="AC86">
        <v>2040</v>
      </c>
      <c r="AD86">
        <v>22567.5625</v>
      </c>
      <c r="AE86">
        <v>503459.53</v>
      </c>
      <c r="AF86">
        <v>1110591.2811199999</v>
      </c>
      <c r="AH86">
        <v>294119.473</v>
      </c>
      <c r="AI86">
        <v>200</v>
      </c>
      <c r="AJ86">
        <v>80800</v>
      </c>
      <c r="AK86">
        <v>22656.176158884351</v>
      </c>
      <c r="AL86">
        <v>292559.53333333338</v>
      </c>
      <c r="AM86">
        <v>56846.666666666657</v>
      </c>
      <c r="AN86">
        <v>105459.488222161</v>
      </c>
      <c r="AO86">
        <v>26453.333333333328</v>
      </c>
      <c r="AP86">
        <v>15833.33333333333</v>
      </c>
      <c r="AQ86">
        <v>93320</v>
      </c>
      <c r="AR86">
        <v>200</v>
      </c>
      <c r="AS86">
        <v>300</v>
      </c>
      <c r="AT86">
        <v>800</v>
      </c>
      <c r="AU86">
        <v>1600</v>
      </c>
      <c r="AV86">
        <v>0</v>
      </c>
      <c r="AW86">
        <v>300</v>
      </c>
      <c r="AX86">
        <v>100</v>
      </c>
      <c r="AZ86">
        <v>0</v>
      </c>
      <c r="BA86">
        <v>0</v>
      </c>
      <c r="BB86">
        <v>16937549.327390552</v>
      </c>
    </row>
    <row r="87" spans="1:54" x14ac:dyDescent="0.55000000000000004">
      <c r="A87" s="1">
        <v>1950</v>
      </c>
      <c r="B87">
        <v>5384300</v>
      </c>
      <c r="C87">
        <v>4051907.7124999999</v>
      </c>
      <c r="D87">
        <v>696100</v>
      </c>
      <c r="E87">
        <v>1143822.5</v>
      </c>
      <c r="F87">
        <v>102266.6666666667</v>
      </c>
      <c r="H87">
        <v>51871.5</v>
      </c>
      <c r="I87">
        <v>5800</v>
      </c>
      <c r="J87">
        <v>2004.45</v>
      </c>
      <c r="K87">
        <v>309175</v>
      </c>
      <c r="L87">
        <v>379066.66666666669</v>
      </c>
      <c r="M87">
        <v>2400</v>
      </c>
      <c r="N87">
        <v>5000</v>
      </c>
      <c r="O87">
        <v>7700</v>
      </c>
      <c r="P87">
        <v>161066.66666666669</v>
      </c>
      <c r="Q87">
        <v>39500</v>
      </c>
      <c r="R87">
        <v>45817.732434520483</v>
      </c>
      <c r="S87">
        <v>123800</v>
      </c>
      <c r="V87">
        <v>303666.66666666669</v>
      </c>
      <c r="X87">
        <v>391500.66666666669</v>
      </c>
      <c r="Y87">
        <v>294509.52179034147</v>
      </c>
      <c r="AA87">
        <v>27498.468022883069</v>
      </c>
      <c r="AB87">
        <v>54912</v>
      </c>
      <c r="AC87">
        <v>2660</v>
      </c>
      <c r="AD87">
        <v>21437.47566</v>
      </c>
      <c r="AE87">
        <v>529957.4</v>
      </c>
      <c r="AF87">
        <v>1124033.02144</v>
      </c>
      <c r="AH87">
        <v>357003.71879999997</v>
      </c>
      <c r="AI87">
        <v>600</v>
      </c>
      <c r="AJ87">
        <v>73500</v>
      </c>
      <c r="AK87">
        <v>25292.825179883519</v>
      </c>
      <c r="AL87">
        <v>153677.09999999989</v>
      </c>
      <c r="AM87">
        <v>57730</v>
      </c>
      <c r="AN87">
        <v>31782.141352374871</v>
      </c>
      <c r="AO87">
        <v>41256.666666666672</v>
      </c>
      <c r="AP87">
        <v>15133.33333333333</v>
      </c>
      <c r="AQ87">
        <v>131680</v>
      </c>
      <c r="AR87">
        <v>600</v>
      </c>
      <c r="AS87">
        <v>400</v>
      </c>
      <c r="AT87">
        <v>600</v>
      </c>
      <c r="AU87">
        <v>1600</v>
      </c>
      <c r="AV87">
        <v>0</v>
      </c>
      <c r="AW87">
        <v>400</v>
      </c>
      <c r="AX87">
        <v>100</v>
      </c>
      <c r="AZ87">
        <v>0</v>
      </c>
      <c r="BA87">
        <v>0</v>
      </c>
      <c r="BB87">
        <v>17900468.59615903</v>
      </c>
    </row>
    <row r="88" spans="1:54" x14ac:dyDescent="0.55000000000000004">
      <c r="A88" s="1">
        <v>1951</v>
      </c>
      <c r="B88">
        <v>5704001.2000000002</v>
      </c>
      <c r="C88">
        <v>4884264.8440000014</v>
      </c>
      <c r="D88">
        <v>716700</v>
      </c>
      <c r="E88">
        <v>1260588.3166666669</v>
      </c>
      <c r="F88">
        <v>112400</v>
      </c>
      <c r="H88">
        <v>52939.375</v>
      </c>
      <c r="I88">
        <v>7800</v>
      </c>
      <c r="J88">
        <v>2023.65</v>
      </c>
      <c r="K88">
        <v>369904.33333333337</v>
      </c>
      <c r="L88">
        <v>364200</v>
      </c>
      <c r="M88">
        <v>2800</v>
      </c>
      <c r="N88">
        <v>6300</v>
      </c>
      <c r="O88">
        <v>8800</v>
      </c>
      <c r="P88">
        <v>175000</v>
      </c>
      <c r="Q88">
        <v>50800</v>
      </c>
      <c r="R88">
        <v>39568.256026199088</v>
      </c>
      <c r="S88">
        <v>149466.66666666669</v>
      </c>
      <c r="V88">
        <v>326400</v>
      </c>
      <c r="X88">
        <v>430152.66666666669</v>
      </c>
      <c r="Y88">
        <v>306707.19002748322</v>
      </c>
      <c r="AA88">
        <v>35544.627832026432</v>
      </c>
      <c r="AB88">
        <v>60831</v>
      </c>
      <c r="AC88">
        <v>2480</v>
      </c>
      <c r="AD88">
        <v>23932.22725</v>
      </c>
      <c r="AE88">
        <v>480747.07</v>
      </c>
      <c r="AF88">
        <v>818410.21823999996</v>
      </c>
      <c r="AH88">
        <v>331090.3</v>
      </c>
      <c r="AI88">
        <v>3200</v>
      </c>
      <c r="AJ88">
        <v>96800</v>
      </c>
      <c r="AK88">
        <v>30964.161466967122</v>
      </c>
      <c r="AL88">
        <v>441861.36666666652</v>
      </c>
      <c r="AM88">
        <v>50620</v>
      </c>
      <c r="AN88">
        <v>120982.67162649349</v>
      </c>
      <c r="AO88">
        <v>26890</v>
      </c>
      <c r="AP88">
        <v>14966.66666666667</v>
      </c>
      <c r="AQ88">
        <v>170740</v>
      </c>
      <c r="AR88">
        <v>3200</v>
      </c>
      <c r="AS88">
        <v>500</v>
      </c>
      <c r="AT88">
        <v>500</v>
      </c>
      <c r="AU88">
        <v>1600</v>
      </c>
      <c r="AV88">
        <v>0</v>
      </c>
      <c r="AW88">
        <v>200</v>
      </c>
      <c r="AX88">
        <v>100</v>
      </c>
      <c r="AZ88">
        <v>0</v>
      </c>
      <c r="BA88">
        <v>0</v>
      </c>
      <c r="BB88">
        <v>18648681.974081229</v>
      </c>
    </row>
    <row r="89" spans="1:54" x14ac:dyDescent="0.55000000000000004">
      <c r="A89" s="1">
        <v>1952</v>
      </c>
      <c r="B89">
        <v>5724197.9000000004</v>
      </c>
      <c r="C89">
        <v>4368618.3930000002</v>
      </c>
      <c r="D89">
        <v>655666.66666666663</v>
      </c>
      <c r="E89">
        <v>1289057.25</v>
      </c>
      <c r="F89">
        <v>108900</v>
      </c>
      <c r="H89">
        <v>54807.25</v>
      </c>
      <c r="I89">
        <v>6000</v>
      </c>
      <c r="J89">
        <v>2045.25</v>
      </c>
      <c r="K89">
        <v>430113.33333333331</v>
      </c>
      <c r="L89">
        <v>343066.66666666669</v>
      </c>
      <c r="M89">
        <v>2200</v>
      </c>
      <c r="N89">
        <v>5700</v>
      </c>
      <c r="O89">
        <v>11400</v>
      </c>
      <c r="P89">
        <v>177433.33333333331</v>
      </c>
      <c r="Q89">
        <v>39000</v>
      </c>
      <c r="R89">
        <v>34003.810147306518</v>
      </c>
      <c r="S89">
        <v>213729.62962962961</v>
      </c>
      <c r="V89">
        <v>312033.33333333331</v>
      </c>
      <c r="X89">
        <v>430802.66666666669</v>
      </c>
      <c r="Y89">
        <v>318904.8582646249</v>
      </c>
      <c r="AA89">
        <v>44398.870993133984</v>
      </c>
      <c r="AB89">
        <v>69778</v>
      </c>
      <c r="AC89">
        <v>2600</v>
      </c>
      <c r="AD89">
        <v>24544.069439999999</v>
      </c>
      <c r="AE89">
        <v>522386.58</v>
      </c>
      <c r="AF89">
        <v>867032.36599999992</v>
      </c>
      <c r="AH89">
        <v>216729.60000000001</v>
      </c>
      <c r="AI89">
        <v>1300</v>
      </c>
      <c r="AJ89">
        <v>72300</v>
      </c>
      <c r="AK89">
        <v>19992.819440251529</v>
      </c>
      <c r="AL89">
        <v>220215.83333333331</v>
      </c>
      <c r="AM89">
        <v>55410</v>
      </c>
      <c r="AN89">
        <v>29165.807810123519</v>
      </c>
      <c r="AO89">
        <v>24846.666666666661</v>
      </c>
      <c r="AP89">
        <v>15913.33333333333</v>
      </c>
      <c r="AQ89">
        <v>202800</v>
      </c>
      <c r="AR89">
        <v>1300</v>
      </c>
      <c r="AS89">
        <v>400</v>
      </c>
      <c r="AT89">
        <v>800</v>
      </c>
      <c r="AU89">
        <v>1620</v>
      </c>
      <c r="AV89">
        <v>0</v>
      </c>
      <c r="AW89">
        <v>600</v>
      </c>
      <c r="AX89">
        <v>100</v>
      </c>
      <c r="AZ89">
        <v>0</v>
      </c>
      <c r="BA89">
        <v>0</v>
      </c>
      <c r="BB89">
        <v>19171535.707867321</v>
      </c>
    </row>
    <row r="90" spans="1:54" x14ac:dyDescent="0.55000000000000004">
      <c r="A90" s="1">
        <v>1953</v>
      </c>
      <c r="B90">
        <v>5767103.5</v>
      </c>
      <c r="C90">
        <v>5143088.6239999998</v>
      </c>
      <c r="D90">
        <v>752894.06666666677</v>
      </c>
      <c r="E90">
        <v>1511357.23</v>
      </c>
      <c r="F90">
        <v>95400</v>
      </c>
      <c r="H90">
        <v>54775.125</v>
      </c>
      <c r="I90">
        <v>8900</v>
      </c>
      <c r="J90">
        <v>2069.6999999999998</v>
      </c>
      <c r="K90">
        <v>433246.66666666669</v>
      </c>
      <c r="L90">
        <v>333400</v>
      </c>
      <c r="M90">
        <v>1900</v>
      </c>
      <c r="N90">
        <v>6800</v>
      </c>
      <c r="O90">
        <v>12600</v>
      </c>
      <c r="P90">
        <v>174533.33333333331</v>
      </c>
      <c r="Q90">
        <v>44700</v>
      </c>
      <c r="R90">
        <v>22373.71367126171</v>
      </c>
      <c r="S90">
        <v>233388.88888888891</v>
      </c>
      <c r="V90">
        <v>252066.66666666669</v>
      </c>
      <c r="X90">
        <v>425700.66666666669</v>
      </c>
      <c r="Y90">
        <v>357927.34733673598</v>
      </c>
      <c r="AA90">
        <v>40249.381046670278</v>
      </c>
      <c r="AB90">
        <v>54248</v>
      </c>
      <c r="AC90">
        <v>2520</v>
      </c>
      <c r="AD90">
        <v>25204.4025</v>
      </c>
      <c r="AE90">
        <v>533742.81000000006</v>
      </c>
      <c r="AF90">
        <v>1088926.63968</v>
      </c>
      <c r="AH90">
        <v>361828</v>
      </c>
      <c r="AI90">
        <v>1400</v>
      </c>
      <c r="AJ90">
        <v>97300</v>
      </c>
      <c r="AK90">
        <v>32044.59366325962</v>
      </c>
      <c r="AL90">
        <v>344380.36666666652</v>
      </c>
      <c r="AM90">
        <v>72083.333333333328</v>
      </c>
      <c r="AN90">
        <v>119232.25365128509</v>
      </c>
      <c r="AO90">
        <v>37066.666666666657</v>
      </c>
      <c r="AP90">
        <v>18193.333333333328</v>
      </c>
      <c r="AQ90">
        <v>241560</v>
      </c>
      <c r="AR90">
        <v>1400</v>
      </c>
      <c r="AS90">
        <v>300</v>
      </c>
      <c r="AT90">
        <v>200</v>
      </c>
      <c r="AU90">
        <v>2600</v>
      </c>
      <c r="AV90">
        <v>0</v>
      </c>
      <c r="AW90">
        <v>600</v>
      </c>
      <c r="AX90">
        <v>100</v>
      </c>
      <c r="AZ90">
        <v>0</v>
      </c>
      <c r="BA90">
        <v>0</v>
      </c>
      <c r="BB90">
        <v>19857274.811235461</v>
      </c>
    </row>
    <row r="91" spans="1:54" x14ac:dyDescent="0.55000000000000004">
      <c r="A91" s="1">
        <v>1954</v>
      </c>
      <c r="B91">
        <v>6224347.5999999996</v>
      </c>
      <c r="C91">
        <v>4936772.1000000006</v>
      </c>
      <c r="D91">
        <v>819730.46666666667</v>
      </c>
      <c r="E91">
        <v>1547913.49</v>
      </c>
      <c r="F91">
        <v>115033.3333333333</v>
      </c>
      <c r="H91">
        <v>59843</v>
      </c>
      <c r="I91">
        <v>10300</v>
      </c>
      <c r="J91">
        <v>2093.4499999999998</v>
      </c>
      <c r="K91">
        <v>469366.66666666669</v>
      </c>
      <c r="L91">
        <v>354866.66666666669</v>
      </c>
      <c r="M91">
        <v>2300</v>
      </c>
      <c r="N91">
        <v>9400</v>
      </c>
      <c r="O91">
        <v>15200</v>
      </c>
      <c r="P91">
        <v>167100</v>
      </c>
      <c r="Q91">
        <v>53400</v>
      </c>
      <c r="R91">
        <v>27287.50512003107</v>
      </c>
      <c r="S91">
        <v>240077.77777777781</v>
      </c>
      <c r="V91">
        <v>215600</v>
      </c>
      <c r="X91">
        <v>410598.66666666669</v>
      </c>
      <c r="Y91">
        <v>411307.33097762067</v>
      </c>
      <c r="AA91">
        <v>37179.033553615758</v>
      </c>
      <c r="AB91">
        <v>56167</v>
      </c>
      <c r="AC91">
        <v>2340</v>
      </c>
      <c r="AD91">
        <v>26737.978950000001</v>
      </c>
      <c r="AE91">
        <v>537528.22</v>
      </c>
      <c r="AF91">
        <v>1239880.7020700001</v>
      </c>
      <c r="AH91">
        <v>339845</v>
      </c>
      <c r="AI91">
        <v>1000</v>
      </c>
      <c r="AJ91">
        <v>90200</v>
      </c>
      <c r="AK91">
        <v>32984.094459036452</v>
      </c>
      <c r="AL91">
        <v>197516.93333333329</v>
      </c>
      <c r="AM91">
        <v>61570</v>
      </c>
      <c r="AN91">
        <v>40878.894224589552</v>
      </c>
      <c r="AO91">
        <v>38416.666666666672</v>
      </c>
      <c r="AP91">
        <v>21330</v>
      </c>
      <c r="AQ91">
        <v>293920</v>
      </c>
      <c r="AR91">
        <v>1000</v>
      </c>
      <c r="AS91">
        <v>200</v>
      </c>
      <c r="AT91">
        <v>200</v>
      </c>
      <c r="AU91">
        <v>3150</v>
      </c>
      <c r="AV91">
        <v>0</v>
      </c>
      <c r="AW91">
        <v>600</v>
      </c>
      <c r="AX91">
        <v>100</v>
      </c>
      <c r="AZ91">
        <v>0</v>
      </c>
      <c r="BA91">
        <v>0</v>
      </c>
      <c r="BB91">
        <v>20554558.055258289</v>
      </c>
    </row>
    <row r="92" spans="1:54" x14ac:dyDescent="0.55000000000000004">
      <c r="A92" s="1">
        <v>1955</v>
      </c>
      <c r="B92">
        <v>6207908</v>
      </c>
      <c r="C92">
        <v>5732644.216</v>
      </c>
      <c r="D92">
        <v>962804.13333333354</v>
      </c>
      <c r="E92">
        <v>1730938.9439999999</v>
      </c>
      <c r="F92">
        <v>127466.6666666667</v>
      </c>
      <c r="H92">
        <v>62810.875</v>
      </c>
      <c r="I92">
        <v>9700</v>
      </c>
      <c r="J92">
        <v>2117.4499999999998</v>
      </c>
      <c r="K92">
        <v>523300</v>
      </c>
      <c r="L92">
        <v>360566.66666666669</v>
      </c>
      <c r="M92">
        <v>2600</v>
      </c>
      <c r="N92">
        <v>12300</v>
      </c>
      <c r="O92">
        <v>17900</v>
      </c>
      <c r="P92">
        <v>177900</v>
      </c>
      <c r="Q92">
        <v>58800</v>
      </c>
      <c r="R92">
        <v>25860.037313237059</v>
      </c>
      <c r="S92">
        <v>211066.6666666666</v>
      </c>
      <c r="V92">
        <v>219466.66666666669</v>
      </c>
      <c r="X92">
        <v>467766.66666666669</v>
      </c>
      <c r="Y92">
        <v>465711.47585394583</v>
      </c>
      <c r="AA92">
        <v>35809.2131454357</v>
      </c>
      <c r="AB92">
        <v>46029</v>
      </c>
      <c r="AC92">
        <v>3160</v>
      </c>
      <c r="AD92">
        <v>27767.115880000001</v>
      </c>
      <c r="AE92">
        <v>548884.45000000007</v>
      </c>
      <c r="AF92">
        <v>1308101.7093100001</v>
      </c>
      <c r="AH92">
        <v>356024.22399999999</v>
      </c>
      <c r="AI92">
        <v>800</v>
      </c>
      <c r="AJ92">
        <v>77000</v>
      </c>
      <c r="AK92">
        <v>35388.235819420799</v>
      </c>
      <c r="AL92">
        <v>77036.633333333535</v>
      </c>
      <c r="AM92">
        <v>15873.333333333339</v>
      </c>
      <c r="AN92">
        <v>167364.63784152811</v>
      </c>
      <c r="AO92">
        <v>22830</v>
      </c>
      <c r="AP92">
        <v>20066.666666666672</v>
      </c>
      <c r="AQ92">
        <v>224320</v>
      </c>
      <c r="AR92">
        <v>800</v>
      </c>
      <c r="AS92">
        <v>250</v>
      </c>
      <c r="AT92">
        <v>200</v>
      </c>
      <c r="AU92">
        <v>3700</v>
      </c>
      <c r="AV92">
        <v>0</v>
      </c>
      <c r="AW92">
        <v>600</v>
      </c>
      <c r="AX92">
        <v>100</v>
      </c>
      <c r="AZ92">
        <v>0</v>
      </c>
      <c r="BA92">
        <v>0</v>
      </c>
      <c r="BB92">
        <v>21949808.289082441</v>
      </c>
    </row>
    <row r="93" spans="1:54" x14ac:dyDescent="0.55000000000000004">
      <c r="A93" s="1">
        <v>1956</v>
      </c>
      <c r="B93">
        <v>6163722.0999999996</v>
      </c>
      <c r="C93">
        <v>6153447.1000000006</v>
      </c>
      <c r="D93">
        <v>912090.63333333354</v>
      </c>
      <c r="E93">
        <v>1393328.9140000001</v>
      </c>
      <c r="F93">
        <v>116633.3333333333</v>
      </c>
      <c r="H93">
        <v>67978.75</v>
      </c>
      <c r="I93">
        <v>9200</v>
      </c>
      <c r="J93">
        <v>2140.85</v>
      </c>
      <c r="K93">
        <v>581500</v>
      </c>
      <c r="L93">
        <v>367033.33333333331</v>
      </c>
      <c r="M93">
        <v>2700</v>
      </c>
      <c r="N93">
        <v>15100</v>
      </c>
      <c r="O93">
        <v>14400</v>
      </c>
      <c r="P93">
        <v>176500</v>
      </c>
      <c r="Q93">
        <v>62300</v>
      </c>
      <c r="R93">
        <v>25209.79955426724</v>
      </c>
      <c r="S93">
        <v>224455.5555555555</v>
      </c>
      <c r="V93">
        <v>225200</v>
      </c>
      <c r="X93">
        <v>405500</v>
      </c>
      <c r="Y93">
        <v>503236.38869257952</v>
      </c>
      <c r="AA93">
        <v>13387.773851325799</v>
      </c>
      <c r="AB93">
        <v>46957</v>
      </c>
      <c r="AC93">
        <v>3380</v>
      </c>
      <c r="AD93">
        <v>29436.705730000001</v>
      </c>
      <c r="AE93">
        <v>567811.5</v>
      </c>
      <c r="AF93">
        <v>1439196.44148</v>
      </c>
      <c r="AH93">
        <v>389981.48300000001</v>
      </c>
      <c r="AI93">
        <v>2300</v>
      </c>
      <c r="AJ93">
        <v>87600</v>
      </c>
      <c r="AK93">
        <v>36916.453917201827</v>
      </c>
      <c r="AL93">
        <v>475813.8</v>
      </c>
      <c r="AM93">
        <v>89453.333333333343</v>
      </c>
      <c r="AN93">
        <v>52157.883712245268</v>
      </c>
      <c r="AO93">
        <v>47033.333333333328</v>
      </c>
      <c r="AP93">
        <v>20833.333333333328</v>
      </c>
      <c r="AQ93">
        <v>273040</v>
      </c>
      <c r="AR93">
        <v>2300</v>
      </c>
      <c r="AS93">
        <v>300</v>
      </c>
      <c r="AT93">
        <v>200</v>
      </c>
      <c r="AU93">
        <v>4250</v>
      </c>
      <c r="AV93">
        <v>0</v>
      </c>
      <c r="AW93">
        <v>600</v>
      </c>
      <c r="AX93">
        <v>200</v>
      </c>
      <c r="AZ93">
        <v>0</v>
      </c>
      <c r="BA93">
        <v>100</v>
      </c>
      <c r="BB93">
        <v>21974964.169139221</v>
      </c>
    </row>
    <row r="94" spans="1:54" x14ac:dyDescent="0.55000000000000004">
      <c r="A94" s="1">
        <v>1957</v>
      </c>
      <c r="B94">
        <v>5583229.7000000002</v>
      </c>
      <c r="C94">
        <v>4124752</v>
      </c>
      <c r="D94">
        <v>848199.79999999993</v>
      </c>
      <c r="E94">
        <v>1495150.702</v>
      </c>
      <c r="F94">
        <v>131166.66666666669</v>
      </c>
      <c r="H94">
        <v>74446.625</v>
      </c>
      <c r="I94">
        <v>10000</v>
      </c>
      <c r="J94">
        <v>2162</v>
      </c>
      <c r="K94">
        <v>495600</v>
      </c>
      <c r="L94">
        <v>359666.66666666669</v>
      </c>
      <c r="M94">
        <v>2600</v>
      </c>
      <c r="N94">
        <v>16500</v>
      </c>
      <c r="O94">
        <v>20900</v>
      </c>
      <c r="P94">
        <v>191000</v>
      </c>
      <c r="Q94">
        <v>70200</v>
      </c>
      <c r="R94">
        <v>22168.874889865761</v>
      </c>
      <c r="S94">
        <v>222544.44444444441</v>
      </c>
      <c r="V94">
        <v>276600</v>
      </c>
      <c r="X94">
        <v>391650</v>
      </c>
      <c r="Y94">
        <v>537427.96819787985</v>
      </c>
      <c r="AA94">
        <v>7420.9370267626646</v>
      </c>
      <c r="AB94">
        <v>49698</v>
      </c>
      <c r="AC94">
        <v>3660</v>
      </c>
      <c r="AD94">
        <v>31808.987980000002</v>
      </c>
      <c r="AE94">
        <v>575382.32000000007</v>
      </c>
      <c r="AF94">
        <v>1041515.67318</v>
      </c>
      <c r="AH94">
        <v>355805</v>
      </c>
      <c r="AI94">
        <v>1000</v>
      </c>
      <c r="AJ94">
        <v>77800</v>
      </c>
      <c r="AK94">
        <v>34423.767435862967</v>
      </c>
      <c r="AL94">
        <v>7785.3333333332557</v>
      </c>
      <c r="AM94">
        <v>60606.666666666657</v>
      </c>
      <c r="AN94">
        <v>180168.9631158252</v>
      </c>
      <c r="AO94">
        <v>-5786.666666666657</v>
      </c>
      <c r="AP94">
        <v>20133.333333333328</v>
      </c>
      <c r="AQ94">
        <v>251646.66666666669</v>
      </c>
      <c r="AR94">
        <v>1000</v>
      </c>
      <c r="AS94">
        <v>500</v>
      </c>
      <c r="AT94">
        <v>100</v>
      </c>
      <c r="AU94">
        <v>4800</v>
      </c>
      <c r="AV94">
        <v>0</v>
      </c>
      <c r="AW94">
        <v>600</v>
      </c>
      <c r="AX94">
        <v>200</v>
      </c>
      <c r="AZ94">
        <v>0</v>
      </c>
      <c r="BA94">
        <v>100</v>
      </c>
      <c r="BB94">
        <v>20554069.518181</v>
      </c>
    </row>
    <row r="95" spans="1:54" x14ac:dyDescent="0.55000000000000004">
      <c r="A95" s="1">
        <v>1958</v>
      </c>
      <c r="B95">
        <v>5638370.0999999996</v>
      </c>
      <c r="C95">
        <v>6630654.0999999996</v>
      </c>
      <c r="D95">
        <v>722793</v>
      </c>
      <c r="E95">
        <v>1449145.5953333329</v>
      </c>
      <c r="F95">
        <v>135800</v>
      </c>
      <c r="H95">
        <v>68014.5</v>
      </c>
      <c r="I95">
        <v>10800</v>
      </c>
      <c r="J95">
        <v>2179.9</v>
      </c>
      <c r="K95">
        <v>611933.33333333326</v>
      </c>
      <c r="L95">
        <v>194233.33333333331</v>
      </c>
      <c r="M95">
        <v>2500</v>
      </c>
      <c r="N95">
        <v>16100</v>
      </c>
      <c r="O95">
        <v>21400</v>
      </c>
      <c r="P95">
        <v>189300</v>
      </c>
      <c r="Q95">
        <v>67200</v>
      </c>
      <c r="R95">
        <v>7431.1693572132936</v>
      </c>
      <c r="S95">
        <v>225333.33333333331</v>
      </c>
      <c r="V95">
        <v>337900</v>
      </c>
      <c r="X95">
        <v>310550</v>
      </c>
      <c r="Y95">
        <v>591406.98233215546</v>
      </c>
      <c r="AA95">
        <v>10150.92151082505</v>
      </c>
      <c r="AB95">
        <v>50366</v>
      </c>
      <c r="AC95">
        <v>3266.666666666667</v>
      </c>
      <c r="AD95">
        <v>35971.728239999997</v>
      </c>
      <c r="AE95">
        <v>586738.55000000005</v>
      </c>
      <c r="AF95">
        <v>1072325.93664</v>
      </c>
      <c r="AG95">
        <v>139533.33333333331</v>
      </c>
      <c r="AH95">
        <v>337768</v>
      </c>
      <c r="AI95">
        <v>700</v>
      </c>
      <c r="AJ95">
        <v>68000</v>
      </c>
      <c r="AK95">
        <v>32998.489649587449</v>
      </c>
      <c r="AL95">
        <v>367739.10000000033</v>
      </c>
      <c r="AM95">
        <v>114356.6666666667</v>
      </c>
      <c r="AN95">
        <v>53200.390493419603</v>
      </c>
      <c r="AO95">
        <v>29113.333333333339</v>
      </c>
      <c r="AP95">
        <v>17566.666666666672</v>
      </c>
      <c r="AQ95">
        <v>206200</v>
      </c>
      <c r="AR95">
        <v>700</v>
      </c>
      <c r="AS95">
        <v>300</v>
      </c>
      <c r="AT95">
        <v>800</v>
      </c>
      <c r="AU95">
        <v>5350</v>
      </c>
      <c r="AV95">
        <v>0</v>
      </c>
      <c r="AW95">
        <v>600</v>
      </c>
      <c r="AX95">
        <v>100</v>
      </c>
      <c r="AZ95">
        <v>0</v>
      </c>
      <c r="BA95">
        <v>100</v>
      </c>
      <c r="BB95">
        <v>20521937.032691538</v>
      </c>
    </row>
    <row r="96" spans="1:54" x14ac:dyDescent="0.55000000000000004">
      <c r="A96" s="1">
        <v>1959</v>
      </c>
      <c r="B96">
        <v>5828638.9000000004</v>
      </c>
      <c r="C96">
        <v>6680277.2000000002</v>
      </c>
      <c r="D96">
        <v>744753.7666666666</v>
      </c>
      <c r="E96">
        <v>1494778.8553333329</v>
      </c>
      <c r="F96">
        <v>145466.66666666669</v>
      </c>
      <c r="H96">
        <v>70782.375</v>
      </c>
      <c r="I96">
        <v>11300</v>
      </c>
      <c r="J96">
        <v>2197.35</v>
      </c>
      <c r="K96">
        <v>738900</v>
      </c>
      <c r="L96">
        <v>339433.33333333331</v>
      </c>
      <c r="M96">
        <v>1800</v>
      </c>
      <c r="N96">
        <v>18300</v>
      </c>
      <c r="O96">
        <v>24300</v>
      </c>
      <c r="P96">
        <v>187733.33333333331</v>
      </c>
      <c r="Q96">
        <v>77800</v>
      </c>
      <c r="R96">
        <v>18668.359367172729</v>
      </c>
      <c r="S96">
        <v>230822.2222222221</v>
      </c>
      <c r="V96">
        <v>340800</v>
      </c>
      <c r="X96">
        <v>393400</v>
      </c>
      <c r="Y96">
        <v>642486.04004711425</v>
      </c>
      <c r="AA96">
        <v>57752.74622643058</v>
      </c>
      <c r="AB96">
        <v>51794</v>
      </c>
      <c r="AC96">
        <v>3366.666666666667</v>
      </c>
      <c r="AD96">
        <v>36101.508679999999</v>
      </c>
      <c r="AE96">
        <v>590523.96000000008</v>
      </c>
      <c r="AF96">
        <v>1301035.83665</v>
      </c>
      <c r="AG96">
        <v>165866.66666666669</v>
      </c>
      <c r="AH96">
        <v>363166.67700000003</v>
      </c>
      <c r="AI96">
        <v>500</v>
      </c>
      <c r="AJ96">
        <v>96700</v>
      </c>
      <c r="AK96">
        <v>30291.174729276961</v>
      </c>
      <c r="AL96">
        <v>299231.2333333334</v>
      </c>
      <c r="AM96">
        <v>43266.666666666657</v>
      </c>
      <c r="AN96">
        <v>148903.50905412601</v>
      </c>
      <c r="AO96">
        <v>44630</v>
      </c>
      <c r="AQ96">
        <v>213700</v>
      </c>
      <c r="AR96">
        <v>500</v>
      </c>
      <c r="AS96">
        <v>400</v>
      </c>
      <c r="AT96">
        <v>700</v>
      </c>
      <c r="AU96">
        <v>5450</v>
      </c>
      <c r="AV96">
        <v>0</v>
      </c>
      <c r="AW96">
        <v>700</v>
      </c>
      <c r="AX96">
        <v>200</v>
      </c>
      <c r="AZ96">
        <v>0</v>
      </c>
      <c r="BA96">
        <v>300</v>
      </c>
      <c r="BB96">
        <v>21428037.122296341</v>
      </c>
    </row>
    <row r="97" spans="1:54" x14ac:dyDescent="0.55000000000000004">
      <c r="A97" s="1">
        <v>1960</v>
      </c>
      <c r="B97">
        <v>5917115.5999999996</v>
      </c>
      <c r="C97">
        <v>5348274</v>
      </c>
      <c r="D97">
        <v>805169.93333333323</v>
      </c>
      <c r="E97">
        <v>1593036.1723333341</v>
      </c>
      <c r="F97">
        <v>158400</v>
      </c>
      <c r="H97">
        <v>76650.25</v>
      </c>
      <c r="I97">
        <v>12400</v>
      </c>
      <c r="J97">
        <v>2214.8000000000002</v>
      </c>
      <c r="K97">
        <v>1014200</v>
      </c>
      <c r="L97">
        <v>297666.66666666669</v>
      </c>
      <c r="M97">
        <v>2700</v>
      </c>
      <c r="N97">
        <v>21200</v>
      </c>
      <c r="O97">
        <v>26600</v>
      </c>
      <c r="P97">
        <v>217266.66666666669</v>
      </c>
      <c r="Q97">
        <v>93200</v>
      </c>
      <c r="R97">
        <v>24808.338944273131</v>
      </c>
      <c r="S97">
        <v>210511.11111111109</v>
      </c>
      <c r="V97">
        <v>346166.66666666669</v>
      </c>
      <c r="X97">
        <v>466250</v>
      </c>
      <c r="Y97">
        <v>741173.30035335687</v>
      </c>
      <c r="AA97">
        <v>61460.368232069159</v>
      </c>
      <c r="AB97">
        <v>53403</v>
      </c>
      <c r="AC97">
        <v>4400</v>
      </c>
      <c r="AD97">
        <v>38725.541799999999</v>
      </c>
      <c r="AE97">
        <v>617021.83000000007</v>
      </c>
      <c r="AF97">
        <v>1646806.79892</v>
      </c>
      <c r="AH97">
        <v>366961</v>
      </c>
      <c r="AI97">
        <v>800</v>
      </c>
      <c r="AJ97">
        <v>81100</v>
      </c>
      <c r="AK97">
        <v>19275.78044523043</v>
      </c>
      <c r="AL97">
        <v>191772.3</v>
      </c>
      <c r="AM97">
        <v>98200</v>
      </c>
      <c r="AN97">
        <v>59252.254986229083</v>
      </c>
      <c r="AO97">
        <v>41533.333333333343</v>
      </c>
      <c r="AQ97">
        <v>238566.66666666669</v>
      </c>
      <c r="AR97">
        <v>12000</v>
      </c>
      <c r="AS97">
        <v>400</v>
      </c>
      <c r="AT97">
        <v>700</v>
      </c>
      <c r="AU97">
        <v>6200</v>
      </c>
      <c r="AV97">
        <v>0</v>
      </c>
      <c r="AW97">
        <v>700</v>
      </c>
      <c r="AX97">
        <v>100</v>
      </c>
      <c r="AY97">
        <v>300</v>
      </c>
      <c r="AZ97">
        <v>0</v>
      </c>
      <c r="BA97">
        <v>100</v>
      </c>
      <c r="BB97">
        <v>23468323.733152971</v>
      </c>
    </row>
    <row r="98" spans="1:54" x14ac:dyDescent="0.55000000000000004">
      <c r="A98" s="1">
        <v>1961</v>
      </c>
      <c r="B98">
        <v>5943925.6507399334</v>
      </c>
      <c r="C98">
        <v>5443736.9293393921</v>
      </c>
      <c r="D98">
        <v>753163.09671623528</v>
      </c>
      <c r="E98">
        <v>1537486.1939999999</v>
      </c>
      <c r="F98">
        <v>137844.15735988229</v>
      </c>
      <c r="G98">
        <v>6317.1500000000005</v>
      </c>
      <c r="H98">
        <v>81139.125</v>
      </c>
      <c r="I98">
        <v>15278.475000441789</v>
      </c>
      <c r="J98">
        <v>8321.417551256096</v>
      </c>
      <c r="K98">
        <v>888188.40462777088</v>
      </c>
      <c r="L98">
        <v>230000</v>
      </c>
      <c r="M98">
        <v>5800</v>
      </c>
      <c r="N98">
        <v>27173.553510705558</v>
      </c>
      <c r="O98">
        <v>26821.413108108241</v>
      </c>
      <c r="P98">
        <v>199427.8</v>
      </c>
      <c r="Q98">
        <v>95826</v>
      </c>
      <c r="R98">
        <v>5615.734364700259</v>
      </c>
      <c r="S98">
        <v>160000</v>
      </c>
      <c r="V98">
        <v>269817.5824370237</v>
      </c>
      <c r="X98">
        <v>409134.48178225692</v>
      </c>
      <c r="Y98">
        <v>816086.66666666663</v>
      </c>
      <c r="Z98">
        <v>480000</v>
      </c>
      <c r="AA98">
        <v>478272.33327262092</v>
      </c>
      <c r="AB98">
        <v>52998</v>
      </c>
      <c r="AC98">
        <v>5152.085583107706</v>
      </c>
      <c r="AD98">
        <v>40810.599629999997</v>
      </c>
      <c r="AE98">
        <v>651090.52</v>
      </c>
      <c r="AF98">
        <v>1647612.5681408669</v>
      </c>
      <c r="AG98">
        <v>127436.09359999999</v>
      </c>
      <c r="AH98">
        <v>483003.39500000002</v>
      </c>
      <c r="AI98">
        <v>35106.726098738538</v>
      </c>
      <c r="AJ98">
        <v>87626.72832483839</v>
      </c>
      <c r="AK98">
        <v>16981.460050147991</v>
      </c>
      <c r="AL98">
        <v>81501.397316536953</v>
      </c>
      <c r="AM98">
        <v>75321.316038669363</v>
      </c>
      <c r="AN98">
        <v>175000</v>
      </c>
      <c r="AO98">
        <v>23585.22697436536</v>
      </c>
      <c r="AP98">
        <v>27640.379771057382</v>
      </c>
      <c r="AQ98">
        <v>110198.6746776411</v>
      </c>
      <c r="AR98">
        <v>12216.105</v>
      </c>
      <c r="AS98">
        <v>400</v>
      </c>
      <c r="AT98">
        <v>700</v>
      </c>
      <c r="AU98">
        <v>6790</v>
      </c>
      <c r="AV98">
        <v>0</v>
      </c>
      <c r="AW98">
        <v>698</v>
      </c>
      <c r="AX98">
        <v>0</v>
      </c>
      <c r="AY98">
        <v>300</v>
      </c>
      <c r="AZ98">
        <v>0</v>
      </c>
      <c r="BA98">
        <v>0</v>
      </c>
      <c r="BB98">
        <v>22272533.575224988</v>
      </c>
    </row>
    <row r="99" spans="1:54" x14ac:dyDescent="0.55000000000000004">
      <c r="A99" s="1">
        <v>1962</v>
      </c>
      <c r="B99">
        <v>5823513.9116998082</v>
      </c>
      <c r="C99">
        <v>5484004.5601883726</v>
      </c>
      <c r="D99">
        <v>772805.87389003672</v>
      </c>
      <c r="E99">
        <v>1724675.6510000001</v>
      </c>
      <c r="F99">
        <v>133285.71074556379</v>
      </c>
      <c r="G99">
        <v>6368.1064999999999</v>
      </c>
      <c r="H99">
        <v>76495.041666666672</v>
      </c>
      <c r="I99">
        <v>16341.81655780403</v>
      </c>
      <c r="J99">
        <v>9772.9699435968178</v>
      </c>
      <c r="K99">
        <v>1031204.325998144</v>
      </c>
      <c r="L99">
        <v>230000</v>
      </c>
      <c r="M99">
        <v>6000</v>
      </c>
      <c r="N99">
        <v>29079.346092833941</v>
      </c>
      <c r="O99">
        <v>28567.85787694763</v>
      </c>
      <c r="P99">
        <v>200664</v>
      </c>
      <c r="Q99">
        <v>89025</v>
      </c>
      <c r="R99">
        <v>5705.2196872580535</v>
      </c>
      <c r="S99">
        <v>170000</v>
      </c>
      <c r="V99">
        <v>290276.75780632527</v>
      </c>
      <c r="X99">
        <v>500733.63912978931</v>
      </c>
      <c r="Y99">
        <v>925451</v>
      </c>
      <c r="Z99">
        <v>500000</v>
      </c>
      <c r="AA99">
        <v>451406.01450047531</v>
      </c>
      <c r="AB99">
        <v>54335</v>
      </c>
      <c r="AC99">
        <v>5271.0820315535266</v>
      </c>
      <c r="AD99">
        <v>42908.018739999992</v>
      </c>
      <c r="AE99">
        <v>635948.88</v>
      </c>
      <c r="AF99">
        <v>1727739.6886536051</v>
      </c>
      <c r="AG99">
        <v>169974.0944</v>
      </c>
      <c r="AH99">
        <v>547892.09199999995</v>
      </c>
      <c r="AI99">
        <v>34256.411055853947</v>
      </c>
      <c r="AJ99">
        <v>81963.813706353729</v>
      </c>
      <c r="AK99">
        <v>22388.41228785348</v>
      </c>
      <c r="AL99">
        <v>56775.839955655247</v>
      </c>
      <c r="AM99">
        <v>62623.254857814893</v>
      </c>
      <c r="AN99">
        <v>185000</v>
      </c>
      <c r="AO99">
        <v>28437.392309715291</v>
      </c>
      <c r="AP99">
        <v>32447.576631361389</v>
      </c>
      <c r="AQ99">
        <v>113424.6064785184</v>
      </c>
      <c r="AR99">
        <v>12316.745000000001</v>
      </c>
      <c r="AS99">
        <v>434</v>
      </c>
      <c r="AT99">
        <v>700</v>
      </c>
      <c r="AU99">
        <v>7591.666666666667</v>
      </c>
      <c r="AV99">
        <v>0</v>
      </c>
      <c r="AW99">
        <v>414</v>
      </c>
      <c r="AX99">
        <v>140</v>
      </c>
      <c r="AY99">
        <v>232</v>
      </c>
      <c r="AZ99">
        <v>0</v>
      </c>
      <c r="BA99">
        <v>0</v>
      </c>
      <c r="BB99">
        <v>22897022.581228659</v>
      </c>
    </row>
    <row r="100" spans="1:54" x14ac:dyDescent="0.55000000000000004">
      <c r="A100" s="1">
        <v>1963</v>
      </c>
      <c r="B100">
        <v>5699871.174088493</v>
      </c>
      <c r="C100">
        <v>5029330.6131968331</v>
      </c>
      <c r="D100">
        <v>955729.10972414084</v>
      </c>
      <c r="E100">
        <v>1656475.5390000001</v>
      </c>
      <c r="F100">
        <v>138403.18848280219</v>
      </c>
      <c r="G100">
        <v>6416.4397499999995</v>
      </c>
      <c r="H100">
        <v>81984.649083333352</v>
      </c>
      <c r="I100">
        <v>14181.767932047949</v>
      </c>
      <c r="J100">
        <v>11298.162199094069</v>
      </c>
      <c r="K100">
        <v>1135826.788873371</v>
      </c>
      <c r="L100">
        <v>234077.98476717601</v>
      </c>
      <c r="M100">
        <v>6234.5556675083981</v>
      </c>
      <c r="N100">
        <v>28258.320834986171</v>
      </c>
      <c r="O100">
        <v>26872.48959665548</v>
      </c>
      <c r="P100">
        <v>206692.2</v>
      </c>
      <c r="Q100">
        <v>103427</v>
      </c>
      <c r="R100">
        <v>5934.6739493282366</v>
      </c>
      <c r="S100">
        <v>176669.03912390949</v>
      </c>
      <c r="V100">
        <v>270661.49070673832</v>
      </c>
      <c r="X100">
        <v>507897.51363599452</v>
      </c>
      <c r="Y100">
        <v>1079446.666666667</v>
      </c>
      <c r="Z100">
        <v>520000</v>
      </c>
      <c r="AA100">
        <v>436625.22740923043</v>
      </c>
      <c r="AB100">
        <v>57072</v>
      </c>
      <c r="AC100">
        <v>5821.0767823229589</v>
      </c>
      <c r="AD100">
        <v>46809.675219999997</v>
      </c>
      <c r="AE100">
        <v>666232.16</v>
      </c>
      <c r="AF100">
        <v>1860496.7740175771</v>
      </c>
      <c r="AG100">
        <v>167591.0797105752</v>
      </c>
      <c r="AH100">
        <v>448902.8</v>
      </c>
      <c r="AI100">
        <v>7406.9936436336357</v>
      </c>
      <c r="AJ100">
        <v>77568.871864895773</v>
      </c>
      <c r="AK100">
        <v>20419.808747142011</v>
      </c>
      <c r="AL100">
        <v>36810.260728857327</v>
      </c>
      <c r="AM100">
        <v>34302.792715795411</v>
      </c>
      <c r="AN100">
        <v>147749.36779303159</v>
      </c>
      <c r="AO100">
        <v>12531.695484554921</v>
      </c>
      <c r="AP100">
        <v>21571.632759196331</v>
      </c>
      <c r="AQ100">
        <v>116550.0645141618</v>
      </c>
      <c r="AR100">
        <v>12623.1975</v>
      </c>
      <c r="AS100">
        <v>472</v>
      </c>
      <c r="AT100">
        <v>700</v>
      </c>
      <c r="AU100">
        <v>8683.3333333333321</v>
      </c>
      <c r="AV100">
        <v>0</v>
      </c>
      <c r="AW100">
        <v>391</v>
      </c>
      <c r="AX100">
        <v>107</v>
      </c>
      <c r="AY100">
        <v>276</v>
      </c>
      <c r="AZ100">
        <v>0</v>
      </c>
      <c r="BA100">
        <v>0</v>
      </c>
      <c r="BB100">
        <v>22544416.266457569</v>
      </c>
    </row>
    <row r="101" spans="1:54" x14ac:dyDescent="0.55000000000000004">
      <c r="A101" s="1">
        <v>1964</v>
      </c>
      <c r="B101">
        <v>5473061.540352094</v>
      </c>
      <c r="C101">
        <v>4891679.1483941516</v>
      </c>
      <c r="D101">
        <v>1004124.5454001511</v>
      </c>
      <c r="E101">
        <v>1710894.0726666669</v>
      </c>
      <c r="F101">
        <v>143507.32876695509</v>
      </c>
      <c r="G101">
        <v>6465.0932499999999</v>
      </c>
      <c r="H101">
        <v>100962.21891666669</v>
      </c>
      <c r="I101">
        <v>16441.072686463282</v>
      </c>
      <c r="J101">
        <v>13401.904979274759</v>
      </c>
      <c r="K101">
        <v>1338549.310342717</v>
      </c>
      <c r="L101">
        <v>232784.67796698061</v>
      </c>
      <c r="M101">
        <v>6596.5025168141756</v>
      </c>
      <c r="N101">
        <v>32420.10963203627</v>
      </c>
      <c r="O101">
        <v>29699.108301997909</v>
      </c>
      <c r="P101">
        <v>219403.1</v>
      </c>
      <c r="Q101">
        <v>117421</v>
      </c>
      <c r="R101">
        <v>6336.1781080973797</v>
      </c>
      <c r="S101">
        <v>158148.07973100021</v>
      </c>
      <c r="V101">
        <v>317243.76052825799</v>
      </c>
      <c r="X101">
        <v>506503.86372066097</v>
      </c>
      <c r="Y101">
        <v>1257400.666666667</v>
      </c>
      <c r="Z101">
        <v>540000</v>
      </c>
      <c r="AA101">
        <v>510427.47894673742</v>
      </c>
      <c r="AB101">
        <v>60931</v>
      </c>
      <c r="AC101">
        <v>6824.4488537357884</v>
      </c>
      <c r="AD101">
        <v>46320.974549999999</v>
      </c>
      <c r="AE101">
        <v>704086.26</v>
      </c>
      <c r="AF101">
        <v>1907260.360118011</v>
      </c>
      <c r="AG101">
        <v>168665.97429178189</v>
      </c>
      <c r="AH101">
        <v>475790.26799999998</v>
      </c>
      <c r="AI101">
        <v>7620.7358951136566</v>
      </c>
      <c r="AJ101">
        <v>76203.437559606755</v>
      </c>
      <c r="AK101">
        <v>23570.094169679549</v>
      </c>
      <c r="AL101">
        <v>29337.116358362211</v>
      </c>
      <c r="AM101">
        <v>23395.884069018892</v>
      </c>
      <c r="AN101">
        <v>176778.90842711701</v>
      </c>
      <c r="AO101">
        <v>20158.811263230291</v>
      </c>
      <c r="AP101">
        <v>24974.230960331432</v>
      </c>
      <c r="AQ101">
        <v>119810.1621663874</v>
      </c>
      <c r="AR101">
        <v>12919.567499999999</v>
      </c>
      <c r="AS101">
        <v>408</v>
      </c>
      <c r="AT101">
        <v>700</v>
      </c>
      <c r="AU101">
        <v>7722.3833333333341</v>
      </c>
      <c r="AV101">
        <v>0</v>
      </c>
      <c r="AW101">
        <v>444</v>
      </c>
      <c r="AX101">
        <v>97</v>
      </c>
      <c r="AY101">
        <v>241</v>
      </c>
      <c r="AZ101">
        <v>0</v>
      </c>
      <c r="BA101">
        <v>0</v>
      </c>
      <c r="BB101">
        <v>22840705.41231693</v>
      </c>
    </row>
    <row r="102" spans="1:54" x14ac:dyDescent="0.55000000000000004">
      <c r="A102" s="1">
        <v>1965</v>
      </c>
      <c r="B102">
        <v>5379486.5219077328</v>
      </c>
      <c r="C102">
        <v>5228983.9859465826</v>
      </c>
      <c r="D102">
        <v>1011111.971585848</v>
      </c>
      <c r="E102">
        <v>1843928.5967649571</v>
      </c>
      <c r="F102">
        <v>185663.97216664089</v>
      </c>
      <c r="G102">
        <v>6825.808</v>
      </c>
      <c r="H102">
        <v>118270.91099999999</v>
      </c>
      <c r="I102">
        <v>17830.852795947751</v>
      </c>
      <c r="J102">
        <v>14684.90457135925</v>
      </c>
      <c r="K102">
        <v>1263980.8941695979</v>
      </c>
      <c r="L102">
        <v>225406.35264090961</v>
      </c>
      <c r="M102">
        <v>6958.4073817125591</v>
      </c>
      <c r="N102">
        <v>38151.145083587282</v>
      </c>
      <c r="O102">
        <v>30573.747694508242</v>
      </c>
      <c r="P102">
        <v>223113.60000000001</v>
      </c>
      <c r="Q102">
        <v>116214</v>
      </c>
      <c r="R102">
        <v>6789.0102759580968</v>
      </c>
      <c r="S102">
        <v>182354.44211404599</v>
      </c>
      <c r="V102">
        <v>304576.14301487542</v>
      </c>
      <c r="X102">
        <v>514138.2690442059</v>
      </c>
      <c r="Y102">
        <v>1389077.666666667</v>
      </c>
      <c r="Z102">
        <v>560000</v>
      </c>
      <c r="AA102">
        <v>550604.13328688685</v>
      </c>
      <c r="AB102">
        <v>62941</v>
      </c>
      <c r="AC102">
        <v>7413.9929342757214</v>
      </c>
      <c r="AD102">
        <v>55797.669119999991</v>
      </c>
      <c r="AE102">
        <v>719227.9</v>
      </c>
      <c r="AF102">
        <v>1914023.4673086151</v>
      </c>
      <c r="AG102">
        <v>142215.08431552359</v>
      </c>
      <c r="AH102">
        <v>360185.08100000001</v>
      </c>
      <c r="AI102">
        <v>11790.34690714816</v>
      </c>
      <c r="AJ102">
        <v>80235.75275188552</v>
      </c>
      <c r="AK102">
        <v>29545.85877728133</v>
      </c>
      <c r="AL102">
        <v>30596.641117665022</v>
      </c>
      <c r="AM102">
        <v>25077.199449532342</v>
      </c>
      <c r="AN102">
        <v>173573.9369436838</v>
      </c>
      <c r="AO102">
        <v>27099.768753619159</v>
      </c>
      <c r="AP102">
        <v>25593.42581374904</v>
      </c>
      <c r="AQ102">
        <v>123096.0351765791</v>
      </c>
      <c r="AR102">
        <v>13230.922500000001</v>
      </c>
      <c r="AS102">
        <v>523</v>
      </c>
      <c r="AT102">
        <v>700</v>
      </c>
      <c r="AU102">
        <v>6692.916666666667</v>
      </c>
      <c r="AV102">
        <v>0</v>
      </c>
      <c r="AW102">
        <v>413</v>
      </c>
      <c r="AX102">
        <v>165</v>
      </c>
      <c r="AY102">
        <v>358</v>
      </c>
      <c r="AZ102">
        <v>0</v>
      </c>
      <c r="BA102">
        <v>0</v>
      </c>
      <c r="BB102">
        <v>23205837.545927841</v>
      </c>
    </row>
    <row r="103" spans="1:54" x14ac:dyDescent="0.55000000000000004">
      <c r="A103" s="1">
        <v>1966</v>
      </c>
      <c r="B103">
        <v>5388799.2145057404</v>
      </c>
      <c r="C103">
        <v>5294794.7183735622</v>
      </c>
      <c r="D103">
        <v>860578.01184841339</v>
      </c>
      <c r="E103">
        <v>1968730.589515459</v>
      </c>
      <c r="F103">
        <v>218878.52979018199</v>
      </c>
      <c r="G103">
        <v>7818.7750000000005</v>
      </c>
      <c r="H103">
        <v>105361.576</v>
      </c>
      <c r="I103">
        <v>18314.791996414759</v>
      </c>
      <c r="J103">
        <v>16255.65691712795</v>
      </c>
      <c r="K103">
        <v>1176262.1817386921</v>
      </c>
      <c r="L103">
        <v>222195.55428717189</v>
      </c>
      <c r="M103">
        <v>7476.9119554883346</v>
      </c>
      <c r="N103">
        <v>39519.808454024773</v>
      </c>
      <c r="O103">
        <v>32966.065268655017</v>
      </c>
      <c r="P103">
        <v>233339.34951099951</v>
      </c>
      <c r="Q103">
        <v>117997</v>
      </c>
      <c r="R103">
        <v>7472.1613750655906</v>
      </c>
      <c r="S103">
        <v>169206.88704809701</v>
      </c>
      <c r="V103">
        <v>282868.31061672617</v>
      </c>
      <c r="X103">
        <v>512797.4357000672</v>
      </c>
      <c r="Y103">
        <v>1521865</v>
      </c>
      <c r="Z103">
        <v>580000</v>
      </c>
      <c r="AA103">
        <v>517670.37849267852</v>
      </c>
      <c r="AB103">
        <v>69601</v>
      </c>
      <c r="AC103">
        <v>8621.2948511088161</v>
      </c>
      <c r="AD103">
        <v>58891.668479999993</v>
      </c>
      <c r="AE103">
        <v>723013.30999999994</v>
      </c>
      <c r="AF103">
        <v>1814271.766006449</v>
      </c>
      <c r="AG103">
        <v>146161.76585250461</v>
      </c>
      <c r="AH103">
        <v>468851.35</v>
      </c>
      <c r="AI103">
        <v>8108.5390378302618</v>
      </c>
      <c r="AJ103">
        <v>81051.927461614905</v>
      </c>
      <c r="AK103">
        <v>30294.986956602021</v>
      </c>
      <c r="AL103">
        <v>27069.215615614579</v>
      </c>
      <c r="AM103">
        <v>13085.792449502111</v>
      </c>
      <c r="AN103">
        <v>173008.30831252641</v>
      </c>
      <c r="AO103">
        <v>31976.732830348039</v>
      </c>
      <c r="AP103">
        <v>23110.254980726109</v>
      </c>
      <c r="AQ103">
        <v>126251.6132950309</v>
      </c>
      <c r="AR103">
        <v>13604.9</v>
      </c>
      <c r="AS103">
        <v>463</v>
      </c>
      <c r="AT103">
        <v>700</v>
      </c>
      <c r="AU103">
        <v>6051.9666666666672</v>
      </c>
      <c r="AV103">
        <v>0</v>
      </c>
      <c r="AW103">
        <v>391</v>
      </c>
      <c r="AX103">
        <v>137</v>
      </c>
      <c r="AY103">
        <v>332</v>
      </c>
      <c r="AZ103">
        <v>4</v>
      </c>
      <c r="BA103">
        <v>0</v>
      </c>
      <c r="BB103">
        <v>23376294.05391825</v>
      </c>
    </row>
    <row r="104" spans="1:54" x14ac:dyDescent="0.55000000000000004">
      <c r="A104" s="1">
        <v>1967</v>
      </c>
      <c r="B104">
        <v>5360317.8816224281</v>
      </c>
      <c r="C104">
        <v>5360700.4571725484</v>
      </c>
      <c r="D104">
        <v>864790.67874350469</v>
      </c>
      <c r="E104">
        <v>1828063.6901284859</v>
      </c>
      <c r="F104">
        <v>224306.44216275559</v>
      </c>
      <c r="G104">
        <v>8830.5910000000003</v>
      </c>
      <c r="H104">
        <v>113550.61599999999</v>
      </c>
      <c r="I104">
        <v>19424.96972727191</v>
      </c>
      <c r="J104">
        <v>17595.064501279448</v>
      </c>
      <c r="K104">
        <v>1181019.875927343</v>
      </c>
      <c r="L104">
        <v>248567.12831430379</v>
      </c>
      <c r="M104">
        <v>7865.173025476025</v>
      </c>
      <c r="N104">
        <v>48382.373050724971</v>
      </c>
      <c r="O104">
        <v>35834.093999939512</v>
      </c>
      <c r="P104">
        <v>242626.1182670081</v>
      </c>
      <c r="Q104">
        <v>136703</v>
      </c>
      <c r="R104">
        <v>8535.8634897716602</v>
      </c>
      <c r="S104">
        <v>179412.5079752942</v>
      </c>
      <c r="V104">
        <v>319579.2426456766</v>
      </c>
      <c r="X104">
        <v>469273.69766707259</v>
      </c>
      <c r="Y104">
        <v>1748030.666666667</v>
      </c>
      <c r="Z104">
        <v>600000</v>
      </c>
      <c r="AA104">
        <v>517306.8822246645</v>
      </c>
      <c r="AB104">
        <v>79616</v>
      </c>
      <c r="AC104">
        <v>9844.8133592042195</v>
      </c>
      <c r="AD104">
        <v>63708.48702</v>
      </c>
      <c r="AE104">
        <v>768438.23</v>
      </c>
      <c r="AF104">
        <v>1899697.776392167</v>
      </c>
      <c r="AG104">
        <v>184109.56201709891</v>
      </c>
      <c r="AH104">
        <v>485525.52899999998</v>
      </c>
      <c r="AI104">
        <v>8381.293916546294</v>
      </c>
      <c r="AJ104">
        <v>67193.581011718808</v>
      </c>
      <c r="AK104">
        <v>39528.010917504253</v>
      </c>
      <c r="AL104">
        <v>27989.68288211694</v>
      </c>
      <c r="AM104">
        <v>30605.663411555801</v>
      </c>
      <c r="AN104">
        <v>194715.15045997279</v>
      </c>
      <c r="AO104">
        <v>32762.105405791601</v>
      </c>
      <c r="AP104">
        <v>23721.931494876371</v>
      </c>
      <c r="AQ104">
        <v>129972.74565388171</v>
      </c>
      <c r="AR104">
        <v>13959.174999999999</v>
      </c>
      <c r="AS104">
        <v>648</v>
      </c>
      <c r="AT104">
        <v>700</v>
      </c>
      <c r="AU104">
        <v>8900.9499999999989</v>
      </c>
      <c r="AV104">
        <v>0</v>
      </c>
      <c r="AW104">
        <v>319</v>
      </c>
      <c r="AX104">
        <v>189</v>
      </c>
      <c r="AY104">
        <v>355</v>
      </c>
      <c r="AZ104">
        <v>6</v>
      </c>
      <c r="BA104">
        <v>0</v>
      </c>
      <c r="BB104">
        <v>23914329.753872469</v>
      </c>
    </row>
    <row r="105" spans="1:54" x14ac:dyDescent="0.55000000000000004">
      <c r="A105" s="1">
        <v>1968</v>
      </c>
      <c r="B105">
        <v>5401991.4420602666</v>
      </c>
      <c r="C105">
        <v>5621794.5504023666</v>
      </c>
      <c r="D105">
        <v>935783.11773127655</v>
      </c>
      <c r="E105">
        <v>1884620.6069196591</v>
      </c>
      <c r="F105">
        <v>233963.40659324039</v>
      </c>
      <c r="G105">
        <v>9223.1744999999992</v>
      </c>
      <c r="H105">
        <v>125649.9599166667</v>
      </c>
      <c r="I105">
        <v>19562.461747762562</v>
      </c>
      <c r="J105">
        <v>18650.386557557609</v>
      </c>
      <c r="K105">
        <v>1158625.74177556</v>
      </c>
      <c r="L105">
        <v>225060.8298138504</v>
      </c>
      <c r="M105">
        <v>8250.0161325399895</v>
      </c>
      <c r="N105">
        <v>49736.124714455902</v>
      </c>
      <c r="O105">
        <v>38639.583085700579</v>
      </c>
      <c r="P105">
        <v>241715.52112146351</v>
      </c>
      <c r="Q105">
        <v>158639</v>
      </c>
      <c r="R105">
        <v>9201.4189421539504</v>
      </c>
      <c r="S105">
        <v>228411.34083582179</v>
      </c>
      <c r="V105">
        <v>326207.07921100181</v>
      </c>
      <c r="X105">
        <v>524621.47333188553</v>
      </c>
      <c r="Y105">
        <v>2028293.666666667</v>
      </c>
      <c r="Z105">
        <v>620000</v>
      </c>
      <c r="AA105">
        <v>493399.78866920428</v>
      </c>
      <c r="AB105">
        <v>90117</v>
      </c>
      <c r="AC105">
        <v>11380.34212365024</v>
      </c>
      <c r="AD105">
        <v>67446.489000000001</v>
      </c>
      <c r="AE105">
        <v>810077.74</v>
      </c>
      <c r="AF105">
        <v>2036890.0757542001</v>
      </c>
      <c r="AG105">
        <v>203012.3088682231</v>
      </c>
      <c r="AH105">
        <v>532729.66700000002</v>
      </c>
      <c r="AI105">
        <v>8673.399503912724</v>
      </c>
      <c r="AJ105">
        <v>67658.670880587655</v>
      </c>
      <c r="AK105">
        <v>34733.778078829462</v>
      </c>
      <c r="AL105">
        <v>47431.971702507988</v>
      </c>
      <c r="AM105">
        <v>31426.058757662551</v>
      </c>
      <c r="AN105">
        <v>197787.0040357066</v>
      </c>
      <c r="AO105">
        <v>14521.51833480343</v>
      </c>
      <c r="AP105">
        <v>27661.148691689112</v>
      </c>
      <c r="AQ105">
        <v>133252.3184261705</v>
      </c>
      <c r="AR105">
        <v>14328.434999999999</v>
      </c>
      <c r="AS105">
        <v>635</v>
      </c>
      <c r="AT105">
        <v>700</v>
      </c>
      <c r="AU105">
        <v>11800.08333333333</v>
      </c>
      <c r="AV105">
        <v>0</v>
      </c>
      <c r="AW105">
        <v>353</v>
      </c>
      <c r="AX105">
        <v>182</v>
      </c>
      <c r="AY105">
        <v>466</v>
      </c>
      <c r="AZ105">
        <v>6</v>
      </c>
      <c r="BA105">
        <v>0</v>
      </c>
      <c r="BB105">
        <v>24958520.14578953</v>
      </c>
    </row>
    <row r="106" spans="1:54" x14ac:dyDescent="0.55000000000000004">
      <c r="A106" s="1">
        <v>1969</v>
      </c>
      <c r="B106">
        <v>5309864.7094483348</v>
      </c>
      <c r="C106">
        <v>5608638.4944558814</v>
      </c>
      <c r="D106">
        <v>686461.03954618133</v>
      </c>
      <c r="E106">
        <v>1917044.6907865771</v>
      </c>
      <c r="F106">
        <v>234116.13890885911</v>
      </c>
      <c r="G106">
        <v>10260.552</v>
      </c>
      <c r="H106">
        <v>127772.1001666667</v>
      </c>
      <c r="I106">
        <v>22800.050447980189</v>
      </c>
      <c r="J106">
        <v>18758.838861909651</v>
      </c>
      <c r="K106">
        <v>1196496.0383381511</v>
      </c>
      <c r="L106">
        <v>240646.37017500159</v>
      </c>
      <c r="M106">
        <v>8628.3779437650701</v>
      </c>
      <c r="N106">
        <v>57418.736788896269</v>
      </c>
      <c r="O106">
        <v>42578.53483998985</v>
      </c>
      <c r="P106">
        <v>254228.25111076771</v>
      </c>
      <c r="Q106">
        <v>161795</v>
      </c>
      <c r="R106">
        <v>10160.4227856855</v>
      </c>
      <c r="S106">
        <v>187125.02777357059</v>
      </c>
      <c r="V106">
        <v>362577.08849005192</v>
      </c>
      <c r="X106">
        <v>537728.21660969569</v>
      </c>
      <c r="Y106">
        <v>2696296.666666667</v>
      </c>
      <c r="Z106">
        <v>640000</v>
      </c>
      <c r="AA106">
        <v>550260.16628479748</v>
      </c>
      <c r="AB106">
        <v>100182</v>
      </c>
      <c r="AC106">
        <v>13747.078338203261</v>
      </c>
      <c r="AD106">
        <v>79357.8701</v>
      </c>
      <c r="AE106">
        <v>893356.76</v>
      </c>
      <c r="AF106">
        <v>2091213.288648681</v>
      </c>
      <c r="AG106">
        <v>236339.45517052291</v>
      </c>
      <c r="AH106">
        <v>396568.93699999998</v>
      </c>
      <c r="AI106">
        <v>8973.7371284448564</v>
      </c>
      <c r="AJ106">
        <v>70906.359033062545</v>
      </c>
      <c r="AK106">
        <v>32647.34336488615</v>
      </c>
      <c r="AL106">
        <v>75865.186384885295</v>
      </c>
      <c r="AM106">
        <v>19527.760724376509</v>
      </c>
      <c r="AN106">
        <v>210638.7951053227</v>
      </c>
      <c r="AO106">
        <v>17393.992919551631</v>
      </c>
      <c r="AP106">
        <v>28488.097991678151</v>
      </c>
      <c r="AQ106">
        <v>136719.42016408109</v>
      </c>
      <c r="AR106">
        <v>14726.4625</v>
      </c>
      <c r="AS106">
        <v>662</v>
      </c>
      <c r="AT106">
        <v>700</v>
      </c>
      <c r="AU106">
        <v>13256.36666666667</v>
      </c>
      <c r="AV106">
        <v>0</v>
      </c>
      <c r="AW106">
        <v>361</v>
      </c>
      <c r="AX106">
        <v>215</v>
      </c>
      <c r="AY106">
        <v>526</v>
      </c>
      <c r="AZ106">
        <v>10</v>
      </c>
      <c r="BA106">
        <v>0</v>
      </c>
      <c r="BB106">
        <v>25690260.67865121</v>
      </c>
    </row>
    <row r="107" spans="1:54" x14ac:dyDescent="0.55000000000000004">
      <c r="A107" s="1">
        <v>1970</v>
      </c>
      <c r="B107">
        <v>5195816.2225868367</v>
      </c>
      <c r="C107">
        <v>5586324.1605033297</v>
      </c>
      <c r="D107">
        <v>987389.42003510834</v>
      </c>
      <c r="E107">
        <v>1905532.9040236301</v>
      </c>
      <c r="F107">
        <v>244044.41335927241</v>
      </c>
      <c r="G107">
        <v>10658.348249999999</v>
      </c>
      <c r="H107">
        <v>145851.2518333334</v>
      </c>
      <c r="I107">
        <v>26783.060105499371</v>
      </c>
      <c r="J107">
        <v>20255.576777629281</v>
      </c>
      <c r="K107">
        <v>1237374.5537110369</v>
      </c>
      <c r="L107">
        <v>247087.77144498099</v>
      </c>
      <c r="M107">
        <v>9706.06641215536</v>
      </c>
      <c r="N107">
        <v>62256.671952218778</v>
      </c>
      <c r="O107">
        <v>47217.61445563069</v>
      </c>
      <c r="P107">
        <v>262889.37314999162</v>
      </c>
      <c r="Q107">
        <v>150623</v>
      </c>
      <c r="R107">
        <v>10889.07187063196</v>
      </c>
      <c r="S107">
        <v>162719.06247068199</v>
      </c>
      <c r="V107">
        <v>357116.75748897158</v>
      </c>
      <c r="X107">
        <v>561199.20004578214</v>
      </c>
      <c r="Y107">
        <v>3025800</v>
      </c>
      <c r="Z107">
        <v>660000</v>
      </c>
      <c r="AA107">
        <v>584738.75051166024</v>
      </c>
      <c r="AB107">
        <v>110856</v>
      </c>
      <c r="AC107">
        <v>15922.112584395771</v>
      </c>
      <c r="AD107">
        <v>90479.941760000002</v>
      </c>
      <c r="AE107">
        <v>1010704.47</v>
      </c>
      <c r="AF107">
        <v>2202554.7493021879</v>
      </c>
      <c r="AG107">
        <v>230058.9389829585</v>
      </c>
      <c r="AH107">
        <v>395935.91600000003</v>
      </c>
      <c r="AI107">
        <v>13912.448397584631</v>
      </c>
      <c r="AJ107">
        <v>71205.634387085942</v>
      </c>
      <c r="AK107">
        <v>33461.554848189357</v>
      </c>
      <c r="AL107">
        <v>72184.09918701135</v>
      </c>
      <c r="AM107">
        <v>20100.51957043686</v>
      </c>
      <c r="AN107">
        <v>211880.5623602471</v>
      </c>
      <c r="AO107">
        <v>13895.561167371539</v>
      </c>
      <c r="AP107">
        <v>29325.65128254415</v>
      </c>
      <c r="AQ107">
        <v>140292.1477312817</v>
      </c>
      <c r="AR107">
        <v>15138.827499999999</v>
      </c>
      <c r="AS107">
        <v>923</v>
      </c>
      <c r="AT107">
        <v>750</v>
      </c>
      <c r="AU107">
        <v>13099.33333333333</v>
      </c>
      <c r="AV107">
        <v>0</v>
      </c>
      <c r="AW107">
        <v>326</v>
      </c>
      <c r="AX107">
        <v>119</v>
      </c>
      <c r="AY107">
        <v>722</v>
      </c>
      <c r="AZ107">
        <v>13</v>
      </c>
      <c r="BA107">
        <v>0</v>
      </c>
      <c r="BB107">
        <v>26588738.334582642</v>
      </c>
    </row>
    <row r="108" spans="1:54" x14ac:dyDescent="0.55000000000000004">
      <c r="A108" s="1">
        <v>1971</v>
      </c>
      <c r="B108">
        <v>5198257.4292906923</v>
      </c>
      <c r="C108">
        <v>5579378.6688777367</v>
      </c>
      <c r="D108">
        <v>760885.5112454202</v>
      </c>
      <c r="E108">
        <v>1878842.6918145141</v>
      </c>
      <c r="F108">
        <v>254721.02110623699</v>
      </c>
      <c r="G108">
        <v>12359.6235</v>
      </c>
      <c r="H108">
        <v>149490.62691666669</v>
      </c>
      <c r="I108">
        <v>30505.760174803119</v>
      </c>
      <c r="J108">
        <v>22181.282094558868</v>
      </c>
      <c r="K108">
        <v>1429058.080228708</v>
      </c>
      <c r="L108">
        <v>317067.44087150902</v>
      </c>
      <c r="M108">
        <v>9646.7897040453154</v>
      </c>
      <c r="N108">
        <v>74452.180560890134</v>
      </c>
      <c r="O108">
        <v>51803.636666313607</v>
      </c>
      <c r="P108">
        <v>264801.70087867818</v>
      </c>
      <c r="Q108">
        <v>187220</v>
      </c>
      <c r="R108">
        <v>12237.23890689377</v>
      </c>
      <c r="S108">
        <v>180464.2516347749</v>
      </c>
      <c r="V108">
        <v>364991.47692076518</v>
      </c>
      <c r="X108">
        <v>552914.46492306027</v>
      </c>
      <c r="Y108">
        <v>3377466.666666667</v>
      </c>
      <c r="Z108">
        <v>680000</v>
      </c>
      <c r="AA108">
        <v>630682.38658232847</v>
      </c>
      <c r="AB108">
        <v>110489</v>
      </c>
      <c r="AC108">
        <v>19544.403397384289</v>
      </c>
      <c r="AD108">
        <v>107709.09600000001</v>
      </c>
      <c r="AE108">
        <v>1154550.05</v>
      </c>
      <c r="AF108">
        <v>2071934.7866270989</v>
      </c>
      <c r="AG108">
        <v>218413.95692936439</v>
      </c>
      <c r="AH108">
        <v>521578.77100000012</v>
      </c>
      <c r="AI108">
        <v>9576.3140497928798</v>
      </c>
      <c r="AJ108">
        <v>71356.965501943079</v>
      </c>
      <c r="AK108">
        <v>34318.703311285877</v>
      </c>
      <c r="AL108">
        <v>102236.7410293944</v>
      </c>
      <c r="AM108">
        <v>17841.63875291873</v>
      </c>
      <c r="AN108">
        <v>265732.27023493953</v>
      </c>
      <c r="AO108">
        <v>15709.089459199089</v>
      </c>
      <c r="AP108">
        <v>30133.575405664829</v>
      </c>
      <c r="AQ108">
        <v>144117.765799607</v>
      </c>
      <c r="AR108">
        <v>15560.442499999999</v>
      </c>
      <c r="AS108">
        <v>1036</v>
      </c>
      <c r="AT108">
        <v>750</v>
      </c>
      <c r="AU108">
        <v>11095.33333333333</v>
      </c>
      <c r="AV108">
        <v>0</v>
      </c>
      <c r="AW108">
        <v>305</v>
      </c>
      <c r="AX108">
        <v>199</v>
      </c>
      <c r="AY108">
        <v>994</v>
      </c>
      <c r="AZ108">
        <v>63</v>
      </c>
      <c r="BA108">
        <v>0</v>
      </c>
      <c r="BB108">
        <v>27141464.38474917</v>
      </c>
    </row>
    <row r="109" spans="1:54" x14ac:dyDescent="0.55000000000000004">
      <c r="A109" s="1">
        <v>1972</v>
      </c>
      <c r="B109">
        <v>5191183.5991064068</v>
      </c>
      <c r="C109">
        <v>5530552.139021934</v>
      </c>
      <c r="D109">
        <v>734578.97201511171</v>
      </c>
      <c r="E109">
        <v>2118732.8502262421</v>
      </c>
      <c r="F109">
        <v>256781.47096243911</v>
      </c>
      <c r="G109">
        <v>12782.263000000001</v>
      </c>
      <c r="H109">
        <v>159780.84974999999</v>
      </c>
      <c r="I109">
        <v>34240.131745128318</v>
      </c>
      <c r="J109">
        <v>22476.87364970236</v>
      </c>
      <c r="K109">
        <v>1526671.8478996649</v>
      </c>
      <c r="L109">
        <v>250881.60024829931</v>
      </c>
      <c r="M109">
        <v>9780.6726205082232</v>
      </c>
      <c r="N109">
        <v>95038.015741238647</v>
      </c>
      <c r="O109">
        <v>58916.661742089709</v>
      </c>
      <c r="P109">
        <v>283667.0451181152</v>
      </c>
      <c r="Q109">
        <v>224760</v>
      </c>
      <c r="R109">
        <v>13005.39245825091</v>
      </c>
      <c r="S109">
        <v>181083.32371911421</v>
      </c>
      <c r="V109">
        <v>365233.79675850522</v>
      </c>
      <c r="X109">
        <v>554842.855461144</v>
      </c>
      <c r="Y109">
        <v>3166051</v>
      </c>
      <c r="Z109">
        <v>700000</v>
      </c>
      <c r="AA109">
        <v>632483.87325495761</v>
      </c>
      <c r="AB109">
        <v>115578</v>
      </c>
      <c r="AC109">
        <v>22175.832480207118</v>
      </c>
      <c r="AD109">
        <v>117885.005</v>
      </c>
      <c r="AE109">
        <v>1275683.17</v>
      </c>
      <c r="AF109">
        <v>1952674.1847441511</v>
      </c>
      <c r="AG109">
        <v>264243.54482891777</v>
      </c>
      <c r="AH109">
        <v>636514.81499999994</v>
      </c>
      <c r="AI109">
        <v>14816.564425210139</v>
      </c>
      <c r="AJ109">
        <v>68554.940485726343</v>
      </c>
      <c r="AK109">
        <v>35201.993944138383</v>
      </c>
      <c r="AL109">
        <v>133371.9396299794</v>
      </c>
      <c r="AM109">
        <v>28581.111780022351</v>
      </c>
      <c r="AN109">
        <v>241440.0237479854</v>
      </c>
      <c r="AO109">
        <v>15158.517114265511</v>
      </c>
      <c r="AP109">
        <v>27365.20200411012</v>
      </c>
      <c r="AQ109">
        <v>147865.6643224062</v>
      </c>
      <c r="AR109">
        <v>15947.555</v>
      </c>
      <c r="AS109">
        <v>1209</v>
      </c>
      <c r="AT109">
        <v>800</v>
      </c>
      <c r="AU109">
        <v>13713.33333333333</v>
      </c>
      <c r="AV109">
        <v>17</v>
      </c>
      <c r="AW109">
        <v>346</v>
      </c>
      <c r="AX109">
        <v>147</v>
      </c>
      <c r="AY109">
        <v>804</v>
      </c>
      <c r="AZ109">
        <v>-3</v>
      </c>
      <c r="BA109">
        <v>0</v>
      </c>
      <c r="BB109">
        <v>27842695.432896521</v>
      </c>
    </row>
    <row r="110" spans="1:54" x14ac:dyDescent="0.55000000000000004">
      <c r="A110" s="1">
        <v>1973</v>
      </c>
      <c r="B110">
        <v>5163139.6794410087</v>
      </c>
      <c r="C110">
        <v>5492115.4739210242</v>
      </c>
      <c r="D110">
        <v>877935.11576580687</v>
      </c>
      <c r="E110">
        <v>2395991.697001514</v>
      </c>
      <c r="F110">
        <v>263968.08964961022</v>
      </c>
      <c r="G110">
        <v>14522.244000000001</v>
      </c>
      <c r="H110">
        <v>162188.9348333333</v>
      </c>
      <c r="I110">
        <v>49327.155797641499</v>
      </c>
      <c r="J110">
        <v>27557.292481929071</v>
      </c>
      <c r="K110">
        <v>1701741.9626407521</v>
      </c>
      <c r="L110">
        <v>265011.60893597029</v>
      </c>
      <c r="M110">
        <v>10791.40446445007</v>
      </c>
      <c r="N110">
        <v>109461.1058303687</v>
      </c>
      <c r="O110">
        <v>54208.876989437907</v>
      </c>
      <c r="P110">
        <v>298960.52883215167</v>
      </c>
      <c r="Q110">
        <v>309122</v>
      </c>
      <c r="R110">
        <v>14091.58996426249</v>
      </c>
      <c r="S110">
        <v>216307.5892803272</v>
      </c>
      <c r="V110">
        <v>368325.90226287779</v>
      </c>
      <c r="X110">
        <v>687986.37525500485</v>
      </c>
      <c r="Y110">
        <v>3122911</v>
      </c>
      <c r="Z110">
        <v>720000</v>
      </c>
      <c r="AA110">
        <v>640269.61618253239</v>
      </c>
      <c r="AB110">
        <v>130015</v>
      </c>
      <c r="AC110">
        <v>26028.956196994979</v>
      </c>
      <c r="AD110">
        <v>126784.39</v>
      </c>
      <c r="AE110">
        <v>1313537.27</v>
      </c>
      <c r="AF110">
        <v>1814684.6595705729</v>
      </c>
      <c r="AG110">
        <v>272219.14655065013</v>
      </c>
      <c r="AH110">
        <v>540346.75560000003</v>
      </c>
      <c r="AI110">
        <v>10181.63505131971</v>
      </c>
      <c r="AJ110">
        <v>69388.945576820799</v>
      </c>
      <c r="AK110">
        <v>32805.162171394659</v>
      </c>
      <c r="AL110">
        <v>72016.507405651471</v>
      </c>
      <c r="AM110">
        <v>26344.728498404711</v>
      </c>
      <c r="AN110">
        <v>264469.45470256178</v>
      </c>
      <c r="AO110">
        <v>16101.23369979491</v>
      </c>
      <c r="AP110">
        <v>24451.909250809371</v>
      </c>
      <c r="AQ110">
        <v>152212.41411777609</v>
      </c>
      <c r="AR110">
        <v>16315.89</v>
      </c>
      <c r="AS110">
        <v>1595</v>
      </c>
      <c r="AT110">
        <v>800</v>
      </c>
      <c r="AU110">
        <v>17204.333333333328</v>
      </c>
      <c r="AV110">
        <v>24</v>
      </c>
      <c r="AW110">
        <v>497</v>
      </c>
      <c r="AX110">
        <v>140</v>
      </c>
      <c r="AY110">
        <v>1097</v>
      </c>
      <c r="AZ110">
        <v>72</v>
      </c>
      <c r="BA110">
        <v>0</v>
      </c>
      <c r="BB110">
        <v>28431386.980904169</v>
      </c>
    </row>
    <row r="111" spans="1:54" x14ac:dyDescent="0.55000000000000004">
      <c r="A111" s="1">
        <v>1974</v>
      </c>
      <c r="B111">
        <v>5125818.6337958416</v>
      </c>
      <c r="C111">
        <v>5530512.2773872865</v>
      </c>
      <c r="D111">
        <v>848743.95424871147</v>
      </c>
      <c r="E111">
        <v>2486987.3657486518</v>
      </c>
      <c r="F111">
        <v>256011.65016054991</v>
      </c>
      <c r="G111">
        <v>15276.82233333333</v>
      </c>
      <c r="H111">
        <v>167152.36366666661</v>
      </c>
      <c r="I111">
        <v>44790.267503005904</v>
      </c>
      <c r="J111">
        <v>35156.713991282741</v>
      </c>
      <c r="K111">
        <v>1573123.149278444</v>
      </c>
      <c r="L111">
        <v>295453.41922958189</v>
      </c>
      <c r="M111">
        <v>12204.7608771251</v>
      </c>
      <c r="N111">
        <v>128421.2787988718</v>
      </c>
      <c r="O111">
        <v>57639.104566873473</v>
      </c>
      <c r="P111">
        <v>296348.68555451621</v>
      </c>
      <c r="Q111">
        <v>283760</v>
      </c>
      <c r="R111">
        <v>15423.563422106519</v>
      </c>
      <c r="S111">
        <v>207891.9881119483</v>
      </c>
      <c r="V111">
        <v>332810.85780317208</v>
      </c>
      <c r="X111">
        <v>690365.73261723737</v>
      </c>
      <c r="Y111">
        <v>3169121</v>
      </c>
      <c r="Z111">
        <v>740000</v>
      </c>
      <c r="AA111">
        <v>673285.62614241277</v>
      </c>
      <c r="AB111">
        <v>148075</v>
      </c>
      <c r="AC111">
        <v>27990.770222328068</v>
      </c>
      <c r="AD111">
        <v>134960.73000000001</v>
      </c>
      <c r="AE111">
        <v>1321108.0900000001</v>
      </c>
      <c r="AF111">
        <v>1960647.996480285</v>
      </c>
      <c r="AG111">
        <v>239072.33850118131</v>
      </c>
      <c r="AH111">
        <v>461772.65289999999</v>
      </c>
      <c r="AI111">
        <v>10498.261496441781</v>
      </c>
      <c r="AJ111">
        <v>68620.969636326699</v>
      </c>
      <c r="AK111">
        <v>33616.129361678919</v>
      </c>
      <c r="AL111">
        <v>77691.162780555824</v>
      </c>
      <c r="AM111">
        <v>30172.69979690748</v>
      </c>
      <c r="AN111">
        <v>286205.78030620539</v>
      </c>
      <c r="AO111">
        <v>16067.398712108259</v>
      </c>
      <c r="AP111">
        <v>21318.617227141021</v>
      </c>
      <c r="AQ111">
        <v>156323.77379473019</v>
      </c>
      <c r="AR111">
        <v>16656.474999999999</v>
      </c>
      <c r="AS111">
        <v>1314</v>
      </c>
      <c r="AT111">
        <v>850</v>
      </c>
      <c r="AU111">
        <v>37662.333333333343</v>
      </c>
      <c r="AV111">
        <v>19</v>
      </c>
      <c r="AW111">
        <v>541</v>
      </c>
      <c r="AX111">
        <v>175</v>
      </c>
      <c r="AY111">
        <v>1306</v>
      </c>
      <c r="AZ111">
        <v>106</v>
      </c>
      <c r="BA111">
        <v>0</v>
      </c>
      <c r="BB111">
        <v>27909238.2054497</v>
      </c>
    </row>
    <row r="112" spans="1:54" x14ac:dyDescent="0.55000000000000004">
      <c r="A112" s="1">
        <v>1975</v>
      </c>
      <c r="B112">
        <v>5135424.1124059167</v>
      </c>
      <c r="C112">
        <v>5304738.4232319938</v>
      </c>
      <c r="D112">
        <v>962923.26997965621</v>
      </c>
      <c r="E112">
        <v>2484478.9858827828</v>
      </c>
      <c r="F112">
        <v>251885.725694722</v>
      </c>
      <c r="G112">
        <v>16029.252</v>
      </c>
      <c r="H112">
        <v>181548.02100000001</v>
      </c>
      <c r="I112">
        <v>53211.369373723668</v>
      </c>
      <c r="J112">
        <v>30313.951817530029</v>
      </c>
      <c r="K112">
        <v>1822870.6945131519</v>
      </c>
      <c r="L112">
        <v>326532.61241503421</v>
      </c>
      <c r="M112">
        <v>13329.56182198544</v>
      </c>
      <c r="N112">
        <v>128593.4630408161</v>
      </c>
      <c r="O112">
        <v>62269.888315473239</v>
      </c>
      <c r="P112">
        <v>280249.7125327909</v>
      </c>
      <c r="Q112">
        <v>253902</v>
      </c>
      <c r="R112">
        <v>16130.892815459219</v>
      </c>
      <c r="S112">
        <v>187607.05304431811</v>
      </c>
      <c r="V112">
        <v>330798.62976993428</v>
      </c>
      <c r="X112">
        <v>642329.32934603817</v>
      </c>
      <c r="Y112">
        <v>3653289.666666667</v>
      </c>
      <c r="Z112">
        <v>754149.36557152914</v>
      </c>
      <c r="AA112">
        <v>757297.3254515765</v>
      </c>
      <c r="AB112">
        <v>168017</v>
      </c>
      <c r="AC112">
        <v>27102.581480673271</v>
      </c>
      <c r="AD112">
        <v>144825.408</v>
      </c>
      <c r="AE112">
        <v>1393030.88</v>
      </c>
      <c r="AF112">
        <v>2156130.1641404191</v>
      </c>
      <c r="AG112">
        <v>236029.12730633441</v>
      </c>
      <c r="AH112">
        <v>455503.1</v>
      </c>
      <c r="AI112">
        <v>10832.092539603969</v>
      </c>
      <c r="AJ112">
        <v>68545.064604809886</v>
      </c>
      <c r="AK112">
        <v>57576.182005916351</v>
      </c>
      <c r="AL112">
        <v>74514.783124816648</v>
      </c>
      <c r="AM112">
        <v>30260.588036220499</v>
      </c>
      <c r="AN112">
        <v>270104.14265369298</v>
      </c>
      <c r="AO112">
        <v>17943.491378687238</v>
      </c>
      <c r="AP112">
        <v>21960.373934899861</v>
      </c>
      <c r="AQ112">
        <v>160266.84405565701</v>
      </c>
      <c r="AR112">
        <v>16953.307499999999</v>
      </c>
      <c r="AS112">
        <v>1232</v>
      </c>
      <c r="AT112">
        <v>850</v>
      </c>
      <c r="AU112">
        <v>24954.666666666661</v>
      </c>
      <c r="AV112">
        <v>23</v>
      </c>
      <c r="AW112">
        <v>398</v>
      </c>
      <c r="AX112">
        <v>258</v>
      </c>
      <c r="AY112">
        <v>1260</v>
      </c>
      <c r="AZ112">
        <v>8</v>
      </c>
      <c r="BA112">
        <v>0</v>
      </c>
      <c r="BB112">
        <v>28543681.1353871</v>
      </c>
    </row>
    <row r="113" spans="1:54" x14ac:dyDescent="0.55000000000000004">
      <c r="A113" s="1">
        <v>1976</v>
      </c>
      <c r="B113">
        <v>5033003.4029441262</v>
      </c>
      <c r="C113">
        <v>5022151.9969189353</v>
      </c>
      <c r="D113">
        <v>832878.22226126317</v>
      </c>
      <c r="E113">
        <v>2350686.737581891</v>
      </c>
      <c r="F113">
        <v>262896.75278486009</v>
      </c>
      <c r="G113">
        <v>15769.095333333329</v>
      </c>
      <c r="H113">
        <v>169050.06724999999</v>
      </c>
      <c r="I113">
        <v>58107.895819470359</v>
      </c>
      <c r="J113">
        <v>28427.419633445239</v>
      </c>
      <c r="K113">
        <v>1839837.86683062</v>
      </c>
      <c r="L113">
        <v>291590.37814461108</v>
      </c>
      <c r="M113">
        <v>15734.03164750703</v>
      </c>
      <c r="N113">
        <v>143621.85772377311</v>
      </c>
      <c r="O113">
        <v>64238.989849592297</v>
      </c>
      <c r="P113">
        <v>272610.51510216709</v>
      </c>
      <c r="Q113">
        <v>259870</v>
      </c>
      <c r="R113">
        <v>15997.90885747569</v>
      </c>
      <c r="S113">
        <v>213875.79731505789</v>
      </c>
      <c r="V113">
        <v>343951.15467513038</v>
      </c>
      <c r="X113">
        <v>591419.06876700372</v>
      </c>
      <c r="Y113">
        <v>3696403.333333333</v>
      </c>
      <c r="Z113">
        <v>760000</v>
      </c>
      <c r="AA113">
        <v>804615.10106886749</v>
      </c>
      <c r="AB113">
        <v>180087</v>
      </c>
      <c r="AC113">
        <v>31069.154253923589</v>
      </c>
      <c r="AD113">
        <v>154509.97500000001</v>
      </c>
      <c r="AE113">
        <v>1423314.16</v>
      </c>
      <c r="AF113">
        <v>2214350.5678301761</v>
      </c>
      <c r="AG113">
        <v>254347.65020290189</v>
      </c>
      <c r="AH113">
        <v>503568.7</v>
      </c>
      <c r="AI113">
        <v>11148.03067831159</v>
      </c>
      <c r="AJ113">
        <v>68538.481598466766</v>
      </c>
      <c r="AK113">
        <v>56178.874311105028</v>
      </c>
      <c r="AL113">
        <v>72358.890572680713</v>
      </c>
      <c r="AM113">
        <v>31154.09406531393</v>
      </c>
      <c r="AN113">
        <v>262830.97758116381</v>
      </c>
      <c r="AO113">
        <v>22434.18593001171</v>
      </c>
      <c r="AP113">
        <v>14324.79983608009</v>
      </c>
      <c r="AQ113">
        <v>164544.11464425569</v>
      </c>
      <c r="AR113">
        <v>17217.672500000001</v>
      </c>
      <c r="AS113">
        <v>1758</v>
      </c>
      <c r="AT113">
        <v>900</v>
      </c>
      <c r="AU113">
        <v>32522.333333333339</v>
      </c>
      <c r="AV113">
        <v>17</v>
      </c>
      <c r="AW113">
        <v>406</v>
      </c>
      <c r="AX113">
        <v>331</v>
      </c>
      <c r="AY113">
        <v>1493</v>
      </c>
      <c r="AZ113">
        <v>21</v>
      </c>
      <c r="BA113">
        <v>0</v>
      </c>
      <c r="BB113">
        <v>28149549.87255745</v>
      </c>
    </row>
    <row r="114" spans="1:54" x14ac:dyDescent="0.55000000000000004">
      <c r="A114" s="1">
        <v>1977</v>
      </c>
      <c r="B114">
        <v>5093975.4135705894</v>
      </c>
      <c r="C114">
        <v>4810064.9448395343</v>
      </c>
      <c r="D114">
        <v>619601.78674800857</v>
      </c>
      <c r="E114">
        <v>2183769.1306421021</v>
      </c>
      <c r="F114">
        <v>259912.1445747934</v>
      </c>
      <c r="G114">
        <v>16509.75375</v>
      </c>
      <c r="H114">
        <v>183889.85983333341</v>
      </c>
      <c r="I114">
        <v>54554.076639330371</v>
      </c>
      <c r="J114">
        <v>27389.501019971489</v>
      </c>
      <c r="K114">
        <v>1818725.612079032</v>
      </c>
      <c r="L114">
        <v>358097.07446033269</v>
      </c>
      <c r="M114">
        <v>16353.055711824951</v>
      </c>
      <c r="N114">
        <v>148256.272921322</v>
      </c>
      <c r="O114">
        <v>71753.295782039102</v>
      </c>
      <c r="P114">
        <v>280174.88863966567</v>
      </c>
      <c r="Q114">
        <v>302935</v>
      </c>
      <c r="R114">
        <v>16322.094853440911</v>
      </c>
      <c r="S114">
        <v>189258.4370841122</v>
      </c>
      <c r="V114">
        <v>332471.66246335709</v>
      </c>
      <c r="X114">
        <v>596857.48897203966</v>
      </c>
      <c r="Y114">
        <v>3692652.333333333</v>
      </c>
      <c r="Z114">
        <v>770000</v>
      </c>
      <c r="AA114">
        <v>858086.1162342357</v>
      </c>
      <c r="AB114">
        <v>191078</v>
      </c>
      <c r="AC114">
        <v>30109.94533226432</v>
      </c>
      <c r="AD114">
        <v>172285.93599999999</v>
      </c>
      <c r="AE114">
        <v>1517949.41</v>
      </c>
      <c r="AF114">
        <v>2350736.9039607728</v>
      </c>
      <c r="AG114">
        <v>285188.36679603998</v>
      </c>
      <c r="AH114">
        <v>571265.47100000002</v>
      </c>
      <c r="AI114">
        <v>11506.668358153651</v>
      </c>
      <c r="AJ114">
        <v>68915.292492970155</v>
      </c>
      <c r="AK114">
        <v>57698.826002999413</v>
      </c>
      <c r="AL114">
        <v>51076.351809131833</v>
      </c>
      <c r="AM114">
        <v>32074.69281315821</v>
      </c>
      <c r="AN114">
        <v>244598.69368715279</v>
      </c>
      <c r="AO114">
        <v>23150.12245731087</v>
      </c>
      <c r="AP114">
        <v>14675.2316401998</v>
      </c>
      <c r="AQ114">
        <v>169063.16811342529</v>
      </c>
      <c r="AR114">
        <v>17453.9175</v>
      </c>
      <c r="AS114">
        <v>1899</v>
      </c>
      <c r="AT114">
        <v>900</v>
      </c>
      <c r="AU114">
        <v>39662</v>
      </c>
      <c r="AV114">
        <v>130</v>
      </c>
      <c r="AW114">
        <v>480</v>
      </c>
      <c r="AX114">
        <v>410</v>
      </c>
      <c r="AY114">
        <v>1789</v>
      </c>
      <c r="AZ114">
        <v>0</v>
      </c>
      <c r="BA114">
        <v>0</v>
      </c>
      <c r="BB114">
        <v>28037151.42996579</v>
      </c>
    </row>
    <row r="115" spans="1:54" x14ac:dyDescent="0.55000000000000004">
      <c r="A115" s="1">
        <v>1978</v>
      </c>
      <c r="B115">
        <v>4829937.0983152445</v>
      </c>
      <c r="C115">
        <v>4700961.3271576073</v>
      </c>
      <c r="D115">
        <v>642963.03757220681</v>
      </c>
      <c r="E115">
        <v>2382853.2499915832</v>
      </c>
      <c r="F115">
        <v>251684.14592845531</v>
      </c>
      <c r="G115">
        <v>13867.12591666667</v>
      </c>
      <c r="H115">
        <v>181077.03066666669</v>
      </c>
      <c r="I115">
        <v>56981.047140888717</v>
      </c>
      <c r="J115">
        <v>28820.472587530039</v>
      </c>
      <c r="K115">
        <v>1844464.740625594</v>
      </c>
      <c r="L115">
        <v>349388.61052421981</v>
      </c>
      <c r="M115">
        <v>15863.951981007151</v>
      </c>
      <c r="N115">
        <v>155685.2236516157</v>
      </c>
      <c r="O115">
        <v>68867.539315836868</v>
      </c>
      <c r="P115">
        <v>286999.07750772912</v>
      </c>
      <c r="Q115">
        <v>306849</v>
      </c>
      <c r="R115">
        <v>14313.910037436161</v>
      </c>
      <c r="S115">
        <v>210538.14966621969</v>
      </c>
      <c r="V115">
        <v>331236.95515559713</v>
      </c>
      <c r="X115">
        <v>662527.10779769858</v>
      </c>
      <c r="Y115">
        <v>3466338.666666667</v>
      </c>
      <c r="Z115">
        <v>780000</v>
      </c>
      <c r="AA115">
        <v>883199.23168951913</v>
      </c>
      <c r="AB115">
        <v>202181</v>
      </c>
      <c r="AC115">
        <v>37006.960318022473</v>
      </c>
      <c r="AD115">
        <v>197578.386</v>
      </c>
      <c r="AE115">
        <v>1646653.35</v>
      </c>
      <c r="AF115">
        <v>2220233.3312770929</v>
      </c>
      <c r="AG115">
        <v>311899.54517743801</v>
      </c>
      <c r="AH115">
        <v>549883.87639999995</v>
      </c>
      <c r="AI115">
        <v>11890.684294485231</v>
      </c>
      <c r="AJ115">
        <v>69240.102753924235</v>
      </c>
      <c r="AK115">
        <v>59231.831745670766</v>
      </c>
      <c r="AL115">
        <v>45690.421617309039</v>
      </c>
      <c r="AM115">
        <v>31291.16935988114</v>
      </c>
      <c r="AN115">
        <v>245627.6722352503</v>
      </c>
      <c r="AO115">
        <v>19703.210209323908</v>
      </c>
      <c r="AP115">
        <v>19327.342422201269</v>
      </c>
      <c r="AQ115">
        <v>173714.1170233376</v>
      </c>
      <c r="AR115">
        <v>17689.052500000002</v>
      </c>
      <c r="AS115">
        <v>2209</v>
      </c>
      <c r="AT115">
        <v>950</v>
      </c>
      <c r="AU115">
        <v>37888.666666666672</v>
      </c>
      <c r="AV115">
        <v>240</v>
      </c>
      <c r="AW115">
        <v>590</v>
      </c>
      <c r="AX115">
        <v>465</v>
      </c>
      <c r="AY115">
        <v>1728</v>
      </c>
      <c r="AZ115">
        <v>157</v>
      </c>
      <c r="BA115">
        <v>0</v>
      </c>
      <c r="BB115">
        <v>28304107.852353241</v>
      </c>
    </row>
    <row r="116" spans="1:54" x14ac:dyDescent="0.55000000000000004">
      <c r="A116" s="1">
        <v>1979</v>
      </c>
      <c r="B116">
        <v>4676468.4426256297</v>
      </c>
      <c r="C116">
        <v>4663709.4850771958</v>
      </c>
      <c r="D116">
        <v>667836.81571437314</v>
      </c>
      <c r="E116">
        <v>2236039.239767204</v>
      </c>
      <c r="F116">
        <v>258073.69443356231</v>
      </c>
      <c r="G116">
        <v>17986.95008333333</v>
      </c>
      <c r="H116">
        <v>204651.45508333331</v>
      </c>
      <c r="I116">
        <v>65139.394090904767</v>
      </c>
      <c r="J116">
        <v>28683.53151283952</v>
      </c>
      <c r="K116">
        <v>1884972.247438903</v>
      </c>
      <c r="L116">
        <v>377191.57244731858</v>
      </c>
      <c r="M116">
        <v>15985.087756701319</v>
      </c>
      <c r="N116">
        <v>153577.62848238609</v>
      </c>
      <c r="O116">
        <v>71452.941306542372</v>
      </c>
      <c r="P116">
        <v>289968.44941687642</v>
      </c>
      <c r="Q116">
        <v>388031</v>
      </c>
      <c r="R116">
        <v>18441.076577846361</v>
      </c>
      <c r="S116">
        <v>181123.18428954779</v>
      </c>
      <c r="V116">
        <v>333501.58225459728</v>
      </c>
      <c r="X116">
        <v>714857.82492230018</v>
      </c>
      <c r="Y116">
        <v>3501947.666666667</v>
      </c>
      <c r="Z116">
        <v>790000</v>
      </c>
      <c r="AA116">
        <v>870395.83984676434</v>
      </c>
      <c r="AB116">
        <v>236257</v>
      </c>
      <c r="AC116">
        <v>36000.907796970947</v>
      </c>
      <c r="AD116">
        <v>204168.72899999999</v>
      </c>
      <c r="AE116">
        <v>1680722.04</v>
      </c>
      <c r="AF116">
        <v>2116064.0831789882</v>
      </c>
      <c r="AG116">
        <v>321602.19226052688</v>
      </c>
      <c r="AH116">
        <v>511233.43650000001</v>
      </c>
      <c r="AI116">
        <v>12275.32263153066</v>
      </c>
      <c r="AJ116">
        <v>69700.4582491607</v>
      </c>
      <c r="AK116">
        <v>60769.956762684087</v>
      </c>
      <c r="AL116">
        <v>21166.259270824339</v>
      </c>
      <c r="AM116">
        <v>22369.893657256162</v>
      </c>
      <c r="AN116">
        <v>241111.82969093349</v>
      </c>
      <c r="AO116">
        <v>14545.359674793761</v>
      </c>
      <c r="AP116">
        <v>24186.607919880691</v>
      </c>
      <c r="AQ116">
        <v>178740.57113917649</v>
      </c>
      <c r="AR116">
        <v>25749</v>
      </c>
      <c r="AS116">
        <v>2728</v>
      </c>
      <c r="AT116">
        <v>950</v>
      </c>
      <c r="AU116">
        <v>46791.333333333328</v>
      </c>
      <c r="AV116">
        <v>478</v>
      </c>
      <c r="AW116">
        <v>663</v>
      </c>
      <c r="AX116">
        <v>629</v>
      </c>
      <c r="AY116">
        <v>1709</v>
      </c>
      <c r="AZ116">
        <v>144</v>
      </c>
      <c r="BA116">
        <v>0</v>
      </c>
      <c r="BB116">
        <v>28143875.196806841</v>
      </c>
    </row>
    <row r="117" spans="1:54" x14ac:dyDescent="0.55000000000000004">
      <c r="A117" s="1">
        <v>1980</v>
      </c>
      <c r="B117">
        <v>4607817.9506229591</v>
      </c>
      <c r="C117">
        <v>4827515.6006890982</v>
      </c>
      <c r="D117">
        <v>698494.47823560191</v>
      </c>
      <c r="E117">
        <v>2242492.0154706999</v>
      </c>
      <c r="F117">
        <v>254990.78407079581</v>
      </c>
      <c r="G117">
        <v>25535.125</v>
      </c>
      <c r="H117">
        <v>206431.57891666671</v>
      </c>
      <c r="I117">
        <v>65915.13424104343</v>
      </c>
      <c r="J117">
        <v>29519.52952488598</v>
      </c>
      <c r="K117">
        <v>1991300.754153149</v>
      </c>
      <c r="L117">
        <v>397261.28098274331</v>
      </c>
      <c r="M117">
        <v>12228.90879372766</v>
      </c>
      <c r="N117">
        <v>208240.4130118243</v>
      </c>
      <c r="O117">
        <v>72386.60296701311</v>
      </c>
      <c r="P117">
        <v>302649.38760142808</v>
      </c>
      <c r="Q117">
        <v>334164</v>
      </c>
      <c r="R117">
        <v>21910.292277853849</v>
      </c>
      <c r="S117">
        <v>178485.14697654729</v>
      </c>
      <c r="V117">
        <v>372525.42068560689</v>
      </c>
      <c r="X117">
        <v>585904.86895062751</v>
      </c>
      <c r="Y117">
        <v>3691849.666666667</v>
      </c>
      <c r="Z117">
        <v>798800.44379196456</v>
      </c>
      <c r="AA117">
        <v>900122.68675270083</v>
      </c>
      <c r="AB117">
        <v>252401</v>
      </c>
      <c r="AC117">
        <v>42702.843436235911</v>
      </c>
      <c r="AD117">
        <v>220847.834</v>
      </c>
      <c r="AE117">
        <v>1816996.8</v>
      </c>
      <c r="AF117">
        <v>2182797.9940730832</v>
      </c>
      <c r="AG117">
        <v>287509.71673077828</v>
      </c>
      <c r="AH117">
        <v>572181.91200000001</v>
      </c>
      <c r="AI117">
        <v>18972.665552877399</v>
      </c>
      <c r="AJ117">
        <v>66537.282754747517</v>
      </c>
      <c r="AK117">
        <v>119451.245968749</v>
      </c>
      <c r="AL117">
        <v>15998.184846953731</v>
      </c>
      <c r="AM117">
        <v>22998.73643342088</v>
      </c>
      <c r="AN117">
        <v>230824.04257274419</v>
      </c>
      <c r="AO117">
        <v>18460.81056490853</v>
      </c>
      <c r="AP117">
        <v>24751.89230502881</v>
      </c>
      <c r="AQ117">
        <v>183626.78205527709</v>
      </c>
      <c r="AR117">
        <v>44675.666666666657</v>
      </c>
      <c r="AS117">
        <v>2544</v>
      </c>
      <c r="AT117">
        <v>1000</v>
      </c>
      <c r="AU117">
        <v>53698</v>
      </c>
      <c r="AV117">
        <v>169</v>
      </c>
      <c r="AW117">
        <v>608</v>
      </c>
      <c r="AX117">
        <v>559</v>
      </c>
      <c r="AY117">
        <v>1839</v>
      </c>
      <c r="AZ117">
        <v>129</v>
      </c>
      <c r="BA117">
        <v>0</v>
      </c>
      <c r="BB117">
        <v>28875405.481097572</v>
      </c>
    </row>
    <row r="118" spans="1:54" x14ac:dyDescent="0.55000000000000004">
      <c r="A118" s="1">
        <v>1981</v>
      </c>
      <c r="B118">
        <v>4533514.2563904896</v>
      </c>
      <c r="C118">
        <v>4489833.9923031693</v>
      </c>
      <c r="D118">
        <v>765501.90751423035</v>
      </c>
      <c r="E118">
        <v>2057257.0636022449</v>
      </c>
      <c r="F118">
        <v>252211.03923204719</v>
      </c>
      <c r="G118">
        <v>23573.286499999998</v>
      </c>
      <c r="H118">
        <v>209632.6209166667</v>
      </c>
      <c r="I118">
        <v>75465.688201194527</v>
      </c>
      <c r="J118">
        <v>34166.968842474678</v>
      </c>
      <c r="K118">
        <v>1936828.1663528041</v>
      </c>
      <c r="L118">
        <v>400385.32840626268</v>
      </c>
      <c r="M118">
        <v>12410.242139237809</v>
      </c>
      <c r="N118">
        <v>214346.23207552679</v>
      </c>
      <c r="O118">
        <v>73887.785340956252</v>
      </c>
      <c r="P118">
        <v>315566.95119052677</v>
      </c>
      <c r="Q118">
        <v>395961.33333333331</v>
      </c>
      <c r="R118">
        <v>20869.548746099841</v>
      </c>
      <c r="S118">
        <v>204990.80558341721</v>
      </c>
      <c r="V118">
        <v>318369.74703949312</v>
      </c>
      <c r="X118">
        <v>585954.49919540237</v>
      </c>
      <c r="Y118">
        <v>3977098</v>
      </c>
      <c r="Z118">
        <v>805610.61488532368</v>
      </c>
      <c r="AA118">
        <v>778300.56145684572</v>
      </c>
      <c r="AB118">
        <v>269397</v>
      </c>
      <c r="AC118">
        <v>46039.023536690132</v>
      </c>
      <c r="AD118">
        <v>228831</v>
      </c>
      <c r="AE118">
        <v>1915417.46</v>
      </c>
      <c r="AF118">
        <v>2133887.5206777612</v>
      </c>
      <c r="AG118">
        <v>263317.14335750841</v>
      </c>
      <c r="AH118">
        <v>584611.92000000004</v>
      </c>
      <c r="AI118">
        <v>19587.015066614189</v>
      </c>
      <c r="AJ118">
        <v>75947.235947852678</v>
      </c>
      <c r="AK118">
        <v>119539.4754961771</v>
      </c>
      <c r="AL118">
        <v>14795.924680210401</v>
      </c>
      <c r="AM118">
        <v>23571.7531510105</v>
      </c>
      <c r="AN118">
        <v>250525.88062028619</v>
      </c>
      <c r="AO118">
        <v>18432.520899324631</v>
      </c>
      <c r="AP118">
        <v>34788.658507342319</v>
      </c>
      <c r="AQ118">
        <v>188477.68029896569</v>
      </c>
      <c r="AR118">
        <v>77422.666666666672</v>
      </c>
      <c r="AS118">
        <v>3174</v>
      </c>
      <c r="AT118">
        <v>1100</v>
      </c>
      <c r="AU118">
        <v>56817.666666666672</v>
      </c>
      <c r="AV118">
        <v>81</v>
      </c>
      <c r="AW118">
        <v>852</v>
      </c>
      <c r="AX118">
        <v>605</v>
      </c>
      <c r="AY118">
        <v>1767</v>
      </c>
      <c r="AZ118">
        <v>177</v>
      </c>
      <c r="BA118">
        <v>0</v>
      </c>
      <c r="BB118">
        <v>27955660.33367788</v>
      </c>
    </row>
    <row r="119" spans="1:54" x14ac:dyDescent="0.55000000000000004">
      <c r="A119" s="1">
        <v>1982</v>
      </c>
      <c r="B119">
        <v>4504751.5736715542</v>
      </c>
      <c r="C119">
        <v>4281763.1625374472</v>
      </c>
      <c r="D119">
        <v>866665.81985886884</v>
      </c>
      <c r="E119">
        <v>1992954.6213490451</v>
      </c>
      <c r="F119">
        <v>254185.15107633159</v>
      </c>
      <c r="G119">
        <v>19545.238249999999</v>
      </c>
      <c r="H119">
        <v>216300.17691666671</v>
      </c>
      <c r="I119">
        <v>81691.012149585789</v>
      </c>
      <c r="J119">
        <v>31237.588021938001</v>
      </c>
      <c r="K119">
        <v>1949794.6044973801</v>
      </c>
      <c r="L119">
        <v>316184.07202558132</v>
      </c>
      <c r="M119">
        <v>11938.891638364419</v>
      </c>
      <c r="N119">
        <v>242490.12772957419</v>
      </c>
      <c r="O119">
        <v>79273.574286524483</v>
      </c>
      <c r="P119">
        <v>317854.42356897169</v>
      </c>
      <c r="Q119">
        <v>392895.66666666669</v>
      </c>
      <c r="R119">
        <v>17285.344927223021</v>
      </c>
      <c r="S119">
        <v>201692.90551196269</v>
      </c>
      <c r="V119">
        <v>340503.21557214169</v>
      </c>
      <c r="X119">
        <v>570398.76971872884</v>
      </c>
      <c r="Y119">
        <v>4034421.333333333</v>
      </c>
      <c r="Z119">
        <v>774368.38399708003</v>
      </c>
      <c r="AA119">
        <v>680219.96987237222</v>
      </c>
      <c r="AB119">
        <v>287026</v>
      </c>
      <c r="AC119">
        <v>37898.423805764192</v>
      </c>
      <c r="AD119">
        <v>238157.95499999999</v>
      </c>
      <c r="AE119">
        <v>1945700.74</v>
      </c>
      <c r="AF119">
        <v>2134423.378936613</v>
      </c>
      <c r="AG119">
        <v>316766.0164740131</v>
      </c>
      <c r="AH119">
        <v>602144.11399999994</v>
      </c>
      <c r="AI119">
        <v>13440.221019277409</v>
      </c>
      <c r="AJ119">
        <v>79713.908796835734</v>
      </c>
      <c r="AK119">
        <v>101920.6117856312</v>
      </c>
      <c r="AL119">
        <v>11710.315030747181</v>
      </c>
      <c r="AM119">
        <v>24135.912372655341</v>
      </c>
      <c r="AN119">
        <v>251729.380309267</v>
      </c>
      <c r="AO119">
        <v>18953.739542828818</v>
      </c>
      <c r="AP119">
        <v>16730.659552514851</v>
      </c>
      <c r="AQ119">
        <v>193538.85332539151</v>
      </c>
      <c r="AR119">
        <v>106941</v>
      </c>
      <c r="AS119">
        <v>3405</v>
      </c>
      <c r="AT119">
        <v>1200</v>
      </c>
      <c r="AU119">
        <v>64557.666666666672</v>
      </c>
      <c r="AV119">
        <v>130</v>
      </c>
      <c r="AW119">
        <v>577</v>
      </c>
      <c r="AX119">
        <v>782</v>
      </c>
      <c r="AY119">
        <v>1840</v>
      </c>
      <c r="AZ119">
        <v>70</v>
      </c>
      <c r="BA119">
        <v>0</v>
      </c>
      <c r="BB119">
        <v>27790724.118096519</v>
      </c>
    </row>
    <row r="120" spans="1:54" x14ac:dyDescent="0.55000000000000004">
      <c r="A120" s="1">
        <v>1983</v>
      </c>
      <c r="B120">
        <v>4363339.3156644125</v>
      </c>
      <c r="C120">
        <v>4322489.0043709576</v>
      </c>
      <c r="D120">
        <v>817559.04195187346</v>
      </c>
      <c r="E120">
        <v>1998353.8153623641</v>
      </c>
      <c r="F120">
        <v>270283.30519874499</v>
      </c>
      <c r="G120">
        <v>22362.34</v>
      </c>
      <c r="H120">
        <v>216160.91008333341</v>
      </c>
      <c r="I120">
        <v>88684.796904082614</v>
      </c>
      <c r="J120">
        <v>30223.891169794351</v>
      </c>
      <c r="K120">
        <v>2078712.968848384</v>
      </c>
      <c r="L120">
        <v>397568.19980043318</v>
      </c>
      <c r="M120">
        <v>11201.73745385986</v>
      </c>
      <c r="N120">
        <v>227233.12129532799</v>
      </c>
      <c r="O120">
        <v>81855.407036691657</v>
      </c>
      <c r="P120">
        <v>312862.77357920998</v>
      </c>
      <c r="Q120">
        <v>440763</v>
      </c>
      <c r="R120">
        <v>20148.042434293518</v>
      </c>
      <c r="S120">
        <v>183864.36827336231</v>
      </c>
      <c r="V120">
        <v>316775.36052911548</v>
      </c>
      <c r="X120">
        <v>571648.58242915326</v>
      </c>
      <c r="Y120">
        <v>4096818</v>
      </c>
      <c r="Z120">
        <v>745782.50250764994</v>
      </c>
      <c r="AA120">
        <v>767822.92361730314</v>
      </c>
      <c r="AB120">
        <v>301330</v>
      </c>
      <c r="AC120">
        <v>37598.288496801877</v>
      </c>
      <c r="AD120">
        <v>241580.28700000001</v>
      </c>
      <c r="AE120">
        <v>1998696.48</v>
      </c>
      <c r="AF120">
        <v>2095205.0396385081</v>
      </c>
      <c r="AG120">
        <v>318571.33018963819</v>
      </c>
      <c r="AH120">
        <v>511559.875</v>
      </c>
      <c r="AI120">
        <v>13815.798634182051</v>
      </c>
      <c r="AJ120">
        <v>87115.206668748593</v>
      </c>
      <c r="AK120">
        <v>97334.087369215878</v>
      </c>
      <c r="AL120">
        <v>12129.423875082821</v>
      </c>
      <c r="AM120">
        <v>24939.285096164349</v>
      </c>
      <c r="AN120">
        <v>265449.98605995282</v>
      </c>
      <c r="AO120">
        <v>19820.301464478991</v>
      </c>
      <c r="AP120">
        <v>12310.510177521641</v>
      </c>
      <c r="AQ120">
        <v>199091.8893285933</v>
      </c>
      <c r="AR120">
        <v>123179.3333333333</v>
      </c>
      <c r="AS120">
        <v>3192</v>
      </c>
      <c r="AT120">
        <v>1300</v>
      </c>
      <c r="AU120">
        <v>78255.333333333328</v>
      </c>
      <c r="AV120">
        <v>180</v>
      </c>
      <c r="AW120">
        <v>769</v>
      </c>
      <c r="AX120">
        <v>925</v>
      </c>
      <c r="AY120">
        <v>2021</v>
      </c>
      <c r="AZ120">
        <v>159</v>
      </c>
      <c r="BA120">
        <v>647</v>
      </c>
      <c r="BB120">
        <v>27872345.358886849</v>
      </c>
    </row>
    <row r="121" spans="1:54" x14ac:dyDescent="0.55000000000000004">
      <c r="A121" s="1">
        <v>1984</v>
      </c>
      <c r="B121">
        <v>4228214.1278188853</v>
      </c>
      <c r="C121">
        <v>4248504.1767706452</v>
      </c>
      <c r="D121">
        <v>844441.85559438495</v>
      </c>
      <c r="E121">
        <v>1687003.6750170509</v>
      </c>
      <c r="F121">
        <v>261559.99386844589</v>
      </c>
      <c r="G121">
        <v>24495.585749999998</v>
      </c>
      <c r="H121">
        <v>226878.18141666669</v>
      </c>
      <c r="I121">
        <v>88489.823187201502</v>
      </c>
      <c r="J121">
        <v>27836.449091504081</v>
      </c>
      <c r="K121">
        <v>2008907.602276735</v>
      </c>
      <c r="L121">
        <v>398142.48131412972</v>
      </c>
      <c r="M121">
        <v>11703.40699265185</v>
      </c>
      <c r="N121">
        <v>249997.61778357721</v>
      </c>
      <c r="O121">
        <v>87877.29506343251</v>
      </c>
      <c r="P121">
        <v>324694.84864755528</v>
      </c>
      <c r="Q121">
        <v>503394</v>
      </c>
      <c r="R121">
        <v>22105.730865512389</v>
      </c>
      <c r="S121">
        <v>190959.68247269801</v>
      </c>
      <c r="V121">
        <v>328267.71658640238</v>
      </c>
      <c r="X121">
        <v>572636.59485026449</v>
      </c>
      <c r="Y121">
        <v>4178772</v>
      </c>
      <c r="Z121">
        <v>724352.98454789468</v>
      </c>
      <c r="AA121">
        <v>817587.36536035105</v>
      </c>
      <c r="AB121">
        <v>315238</v>
      </c>
      <c r="AC121">
        <v>41991.006398691403</v>
      </c>
      <c r="AD121">
        <v>253162.73</v>
      </c>
      <c r="AE121">
        <v>2100902.5499999998</v>
      </c>
      <c r="AF121">
        <v>1985267.265887405</v>
      </c>
      <c r="AG121">
        <v>306146.38983790338</v>
      </c>
      <c r="AH121">
        <v>439927.66800000001</v>
      </c>
      <c r="AI121">
        <v>35533.547393998393</v>
      </c>
      <c r="AJ121">
        <v>80562.917966307985</v>
      </c>
      <c r="AK121">
        <v>99383.674957245632</v>
      </c>
      <c r="AL121">
        <v>11601.52138322618</v>
      </c>
      <c r="AM121">
        <v>25771.00406764726</v>
      </c>
      <c r="AN121">
        <v>284957.8714673405</v>
      </c>
      <c r="AO121">
        <v>21296.03560934823</v>
      </c>
      <c r="AP121">
        <v>17751.307894602211</v>
      </c>
      <c r="AQ121">
        <v>204340.89021601799</v>
      </c>
      <c r="AR121">
        <v>140051.66666666669</v>
      </c>
      <c r="AS121">
        <v>3412</v>
      </c>
      <c r="AT121">
        <v>1400</v>
      </c>
      <c r="AU121">
        <v>83269</v>
      </c>
      <c r="AV121">
        <v>219</v>
      </c>
      <c r="AW121">
        <v>864</v>
      </c>
      <c r="AX121">
        <v>259</v>
      </c>
      <c r="AY121">
        <v>2235</v>
      </c>
      <c r="AZ121">
        <v>267</v>
      </c>
      <c r="BA121">
        <v>660</v>
      </c>
      <c r="BB121">
        <v>27962938.029796101</v>
      </c>
    </row>
    <row r="122" spans="1:54" x14ac:dyDescent="0.55000000000000004">
      <c r="A122" s="1">
        <v>1985</v>
      </c>
      <c r="B122">
        <v>4130067.8057743078</v>
      </c>
      <c r="C122">
        <v>3934522.9225794179</v>
      </c>
      <c r="D122">
        <v>686961.72759458655</v>
      </c>
      <c r="E122">
        <v>1687632.665601525</v>
      </c>
      <c r="F122">
        <v>247587.92216389481</v>
      </c>
      <c r="G122">
        <v>28375.525999999991</v>
      </c>
      <c r="H122">
        <v>225219.0735</v>
      </c>
      <c r="I122">
        <v>97015.156976623766</v>
      </c>
      <c r="J122">
        <v>27323.597391700059</v>
      </c>
      <c r="K122">
        <v>1991277.971956016</v>
      </c>
      <c r="L122">
        <v>339512.17060333979</v>
      </c>
      <c r="M122">
        <v>12399.72692732157</v>
      </c>
      <c r="N122">
        <v>247025.87773278489</v>
      </c>
      <c r="O122">
        <v>88266.943627338012</v>
      </c>
      <c r="P122">
        <v>324199.9258921899</v>
      </c>
      <c r="Q122">
        <v>530385.66666666663</v>
      </c>
      <c r="R122">
        <v>25853.255599999731</v>
      </c>
      <c r="S122">
        <v>164751.70377170719</v>
      </c>
      <c r="V122">
        <v>264917.80900374212</v>
      </c>
      <c r="X122">
        <v>574357.79555878649</v>
      </c>
      <c r="Y122">
        <v>3854539</v>
      </c>
      <c r="Z122">
        <v>600542.30941208976</v>
      </c>
      <c r="AA122">
        <v>810706.95306139404</v>
      </c>
      <c r="AB122">
        <v>332749</v>
      </c>
      <c r="AC122">
        <v>43841.263970852058</v>
      </c>
      <c r="AD122">
        <v>248261.11199999999</v>
      </c>
      <c r="AE122">
        <v>2195537.7999999998</v>
      </c>
      <c r="AF122">
        <v>1824783.999884631</v>
      </c>
      <c r="AG122">
        <v>314077.11083654867</v>
      </c>
      <c r="AH122">
        <v>308868.511</v>
      </c>
      <c r="AI122">
        <v>21970.331910928151</v>
      </c>
      <c r="AJ122">
        <v>66981.986505706518</v>
      </c>
      <c r="AK122">
        <v>115482.84455344779</v>
      </c>
      <c r="AL122">
        <v>11022.712394394021</v>
      </c>
      <c r="AM122">
        <v>26630.14117487711</v>
      </c>
      <c r="AN122">
        <v>293918.91350786091</v>
      </c>
      <c r="AO122">
        <v>21628.77332010556</v>
      </c>
      <c r="AP122">
        <v>47010.969444596427</v>
      </c>
      <c r="AQ122">
        <v>209815.01008523119</v>
      </c>
      <c r="AR122">
        <v>178196</v>
      </c>
      <c r="AS122">
        <v>3504</v>
      </c>
      <c r="AT122">
        <v>1500</v>
      </c>
      <c r="AU122">
        <v>78818.333333333343</v>
      </c>
      <c r="AV122">
        <v>164</v>
      </c>
      <c r="AW122">
        <v>1518</v>
      </c>
      <c r="AX122">
        <v>445</v>
      </c>
      <c r="AY122">
        <v>1758</v>
      </c>
      <c r="AZ122">
        <v>119</v>
      </c>
      <c r="BA122">
        <v>700</v>
      </c>
      <c r="BB122">
        <v>26265134.027052879</v>
      </c>
    </row>
    <row r="123" spans="1:54" x14ac:dyDescent="0.55000000000000004">
      <c r="A123" s="1">
        <v>1986</v>
      </c>
      <c r="B123">
        <v>3974151.4401779389</v>
      </c>
      <c r="C123">
        <v>3614924.4218900991</v>
      </c>
      <c r="D123">
        <v>624952.75730144442</v>
      </c>
      <c r="E123">
        <v>1658166.4856312859</v>
      </c>
      <c r="F123">
        <v>238350.32367643469</v>
      </c>
      <c r="G123">
        <v>28824.198499999999</v>
      </c>
      <c r="H123">
        <v>214843.10833333331</v>
      </c>
      <c r="I123">
        <v>93105.848108164326</v>
      </c>
      <c r="J123">
        <v>29103.439174342278</v>
      </c>
      <c r="K123">
        <v>1811205.7832333951</v>
      </c>
      <c r="L123">
        <v>216397.59847395879</v>
      </c>
      <c r="M123">
        <v>12036.718360747151</v>
      </c>
      <c r="N123">
        <v>254426.6755811261</v>
      </c>
      <c r="O123">
        <v>91495.97958297169</v>
      </c>
      <c r="P123">
        <v>319238.71198833722</v>
      </c>
      <c r="Q123">
        <v>553658</v>
      </c>
      <c r="R123">
        <v>26248.184285591149</v>
      </c>
      <c r="S123">
        <v>180835.44163546589</v>
      </c>
      <c r="V123">
        <v>249261.49832039911</v>
      </c>
      <c r="X123">
        <v>576860.56576991838</v>
      </c>
      <c r="Y123">
        <v>2659976</v>
      </c>
      <c r="Z123">
        <v>336057.64753138402</v>
      </c>
      <c r="AA123">
        <v>751409.51074585796</v>
      </c>
      <c r="AB123">
        <v>343112</v>
      </c>
      <c r="AC123">
        <v>51208.856888363793</v>
      </c>
      <c r="AD123">
        <v>259155.58199999999</v>
      </c>
      <c r="AE123">
        <v>2222035.67</v>
      </c>
      <c r="AF123">
        <v>1827965.306451502</v>
      </c>
      <c r="AG123">
        <v>358314.8356979345</v>
      </c>
      <c r="AH123">
        <v>288826.14799999999</v>
      </c>
      <c r="AI123">
        <v>22664.523540372469</v>
      </c>
      <c r="AJ123">
        <v>61106.622655009633</v>
      </c>
      <c r="AK123">
        <v>117894.0790610322</v>
      </c>
      <c r="AL123">
        <v>10360.990372377581</v>
      </c>
      <c r="AM123">
        <v>32947.673228642139</v>
      </c>
      <c r="AN123">
        <v>290008.38128270622</v>
      </c>
      <c r="AO123">
        <v>22310.83204169288</v>
      </c>
      <c r="AP123">
        <v>18790.697430185079</v>
      </c>
      <c r="AQ123">
        <v>215321.99775250221</v>
      </c>
      <c r="AR123">
        <v>218412.33333333331</v>
      </c>
      <c r="AS123">
        <v>3638</v>
      </c>
      <c r="AT123">
        <v>1600</v>
      </c>
      <c r="AU123">
        <v>66051</v>
      </c>
      <c r="AV123">
        <v>192</v>
      </c>
      <c r="AW123">
        <v>1064</v>
      </c>
      <c r="AX123">
        <v>540</v>
      </c>
      <c r="AY123">
        <v>1808</v>
      </c>
      <c r="AZ123">
        <v>144</v>
      </c>
      <c r="BA123">
        <v>800</v>
      </c>
      <c r="BB123">
        <v>23701108.907516722</v>
      </c>
    </row>
    <row r="124" spans="1:54" x14ac:dyDescent="0.55000000000000004">
      <c r="A124" s="1">
        <v>1987</v>
      </c>
      <c r="B124">
        <v>3929764.8072421779</v>
      </c>
      <c r="C124">
        <v>3445803.4862127849</v>
      </c>
      <c r="D124">
        <v>525798.30156732188</v>
      </c>
      <c r="E124">
        <v>1629040.3581298171</v>
      </c>
      <c r="F124">
        <v>244809.92062332961</v>
      </c>
      <c r="G124">
        <v>32448.513749999998</v>
      </c>
      <c r="H124">
        <v>227249.1158333334</v>
      </c>
      <c r="I124">
        <v>96768.037171906239</v>
      </c>
      <c r="J124">
        <v>29530.15843689756</v>
      </c>
      <c r="K124">
        <v>1998316.7864568529</v>
      </c>
      <c r="L124">
        <v>291070.04418412928</v>
      </c>
      <c r="M124">
        <v>12317.62633426413</v>
      </c>
      <c r="N124">
        <v>246200.46043582811</v>
      </c>
      <c r="O124">
        <v>90192.558736397972</v>
      </c>
      <c r="P124">
        <v>327817.01615645422</v>
      </c>
      <c r="Q124">
        <v>600590.33333333337</v>
      </c>
      <c r="R124">
        <v>30233.853346619871</v>
      </c>
      <c r="S124">
        <v>184506.19063101249</v>
      </c>
      <c r="T124">
        <v>195350.87591848729</v>
      </c>
      <c r="V124">
        <v>231925.2959075525</v>
      </c>
      <c r="X124">
        <v>579325.19749559951</v>
      </c>
      <c r="Y124">
        <v>1928127.333333333</v>
      </c>
      <c r="Z124">
        <v>300599.08587427367</v>
      </c>
      <c r="AA124">
        <v>803269.73509715719</v>
      </c>
      <c r="AB124">
        <v>337588</v>
      </c>
      <c r="AC124">
        <v>46717.099455026313</v>
      </c>
      <c r="AD124">
        <v>256204.60500000001</v>
      </c>
      <c r="AE124">
        <v>2199323.21</v>
      </c>
      <c r="AF124">
        <v>1818462.5918491681</v>
      </c>
      <c r="AG124">
        <v>262244.80651648279</v>
      </c>
      <c r="AH124">
        <v>272389.40399999998</v>
      </c>
      <c r="AI124">
        <v>23389.053658783771</v>
      </c>
      <c r="AJ124">
        <v>71860.047497708729</v>
      </c>
      <c r="AK124">
        <v>113062.0209953848</v>
      </c>
      <c r="AL124">
        <v>10706.36758510777</v>
      </c>
      <c r="AM124">
        <v>33998.864933574943</v>
      </c>
      <c r="AN124">
        <v>303763.19914879021</v>
      </c>
      <c r="AO124">
        <v>22586.01089448385</v>
      </c>
      <c r="AP124">
        <v>24841.488067182891</v>
      </c>
      <c r="AQ124">
        <v>220702.4141485201</v>
      </c>
      <c r="AR124">
        <v>258655</v>
      </c>
      <c r="AS124">
        <v>4036</v>
      </c>
      <c r="AT124">
        <v>1700</v>
      </c>
      <c r="AU124">
        <v>85572.666666666657</v>
      </c>
      <c r="AV124">
        <v>134</v>
      </c>
      <c r="AW124">
        <v>1030</v>
      </c>
      <c r="AX124">
        <v>1250</v>
      </c>
      <c r="AY124">
        <v>2106</v>
      </c>
      <c r="AZ124">
        <v>211</v>
      </c>
      <c r="BA124">
        <v>900</v>
      </c>
      <c r="BB124">
        <v>23850542.553674791</v>
      </c>
    </row>
    <row r="125" spans="1:54" x14ac:dyDescent="0.55000000000000004">
      <c r="A125" s="1">
        <v>1988</v>
      </c>
      <c r="B125">
        <v>3909932.6798193082</v>
      </c>
      <c r="C125">
        <v>3317209.1701230039</v>
      </c>
      <c r="D125">
        <v>516934.86607087561</v>
      </c>
      <c r="E125">
        <v>1442587.2422786651</v>
      </c>
      <c r="F125">
        <v>251609.94778463221</v>
      </c>
      <c r="G125">
        <v>34026.69466666667</v>
      </c>
      <c r="H125">
        <v>248902.50083333341</v>
      </c>
      <c r="I125">
        <v>101703.171536918</v>
      </c>
      <c r="J125">
        <v>30940.93999973877</v>
      </c>
      <c r="K125">
        <v>2010581.368308448</v>
      </c>
      <c r="L125">
        <v>274210.70332432992</v>
      </c>
      <c r="M125">
        <v>13637.219787128501</v>
      </c>
      <c r="N125">
        <v>249684.7492827721</v>
      </c>
      <c r="O125">
        <v>94118.289537725665</v>
      </c>
      <c r="P125">
        <v>333097.27357014292</v>
      </c>
      <c r="Q125">
        <v>609233.33333333337</v>
      </c>
      <c r="R125">
        <v>34959.335660295532</v>
      </c>
      <c r="S125">
        <v>190493.47958679841</v>
      </c>
      <c r="T125">
        <v>150083.22577427811</v>
      </c>
      <c r="V125">
        <v>216654.98731817119</v>
      </c>
      <c r="X125">
        <v>582325.25231398549</v>
      </c>
      <c r="Y125">
        <v>1628214.333333333</v>
      </c>
      <c r="Z125">
        <v>316022.25773895701</v>
      </c>
      <c r="AA125">
        <v>739009.7571898629</v>
      </c>
      <c r="AB125">
        <v>341259</v>
      </c>
      <c r="AC125">
        <v>45329.756597044761</v>
      </c>
      <c r="AD125">
        <v>266796.41600000003</v>
      </c>
      <c r="AE125">
        <v>2085760.91</v>
      </c>
      <c r="AF125">
        <v>1772544.448374013</v>
      </c>
      <c r="AG125">
        <v>368540.07203610271</v>
      </c>
      <c r="AH125">
        <v>316528.57</v>
      </c>
      <c r="AI125">
        <v>16091.35187215505</v>
      </c>
      <c r="AJ125">
        <v>70159.44266488374</v>
      </c>
      <c r="AK125">
        <v>115405.5825412042</v>
      </c>
      <c r="AL125">
        <v>27685.17927080777</v>
      </c>
      <c r="AM125">
        <v>35093.302357592263</v>
      </c>
      <c r="AN125">
        <v>305214.36211170588</v>
      </c>
      <c r="AO125">
        <v>22407.549584494009</v>
      </c>
      <c r="AP125">
        <v>19875.42676933308</v>
      </c>
      <c r="AQ125">
        <v>226070.39859138749</v>
      </c>
      <c r="AR125">
        <v>285000.33333333331</v>
      </c>
      <c r="AS125">
        <v>3656</v>
      </c>
      <c r="AT125">
        <v>1800</v>
      </c>
      <c r="AU125">
        <v>112704.6468537078</v>
      </c>
      <c r="AV125">
        <v>1361</v>
      </c>
      <c r="AW125">
        <v>1100</v>
      </c>
      <c r="AX125">
        <v>1216</v>
      </c>
      <c r="AY125">
        <v>2330</v>
      </c>
      <c r="AZ125">
        <v>1824</v>
      </c>
      <c r="BA125">
        <v>1136</v>
      </c>
      <c r="BB125">
        <v>23809161.700285509</v>
      </c>
    </row>
    <row r="126" spans="1:54" x14ac:dyDescent="0.55000000000000004">
      <c r="A126" s="1">
        <v>1989</v>
      </c>
      <c r="B126">
        <v>3945863.910638887</v>
      </c>
      <c r="C126">
        <v>3247955.0120987822</v>
      </c>
      <c r="D126">
        <v>618075.290754435</v>
      </c>
      <c r="E126">
        <v>1380752.6698677591</v>
      </c>
      <c r="F126">
        <v>258449.53496750401</v>
      </c>
      <c r="G126">
        <v>34167.44975</v>
      </c>
      <c r="H126">
        <v>228095.6875</v>
      </c>
      <c r="I126">
        <v>90325.392086236985</v>
      </c>
      <c r="J126">
        <v>32698.912358675141</v>
      </c>
      <c r="K126">
        <v>2062758.625742744</v>
      </c>
      <c r="L126">
        <v>276538.38871370099</v>
      </c>
      <c r="M126">
        <v>14317.883346028781</v>
      </c>
      <c r="N126">
        <v>247772.47366914479</v>
      </c>
      <c r="O126">
        <v>97069.538432327463</v>
      </c>
      <c r="P126">
        <v>333754.87836490612</v>
      </c>
      <c r="Q126">
        <v>620763.66666666663</v>
      </c>
      <c r="R126">
        <v>34014.266891398052</v>
      </c>
      <c r="S126">
        <v>179425.35378659499</v>
      </c>
      <c r="T126">
        <v>152928.38151567531</v>
      </c>
      <c r="V126">
        <v>236112.76102014311</v>
      </c>
      <c r="X126">
        <v>352280.01475187158</v>
      </c>
      <c r="Y126">
        <v>1911325.666666667</v>
      </c>
      <c r="Z126">
        <v>334323.66377865447</v>
      </c>
      <c r="AA126">
        <v>755570.59139495913</v>
      </c>
      <c r="AB126">
        <v>321265</v>
      </c>
      <c r="AC126">
        <v>44418.122700136293</v>
      </c>
      <c r="AD126">
        <v>259281.97099999999</v>
      </c>
      <c r="AE126">
        <v>1983554.84</v>
      </c>
      <c r="AF126">
        <v>1726908.4097412559</v>
      </c>
      <c r="AG126">
        <v>243892.24925101269</v>
      </c>
      <c r="AH126">
        <v>301179.408</v>
      </c>
      <c r="AI126">
        <v>16592.076529011061</v>
      </c>
      <c r="AJ126">
        <v>70552.718640306863</v>
      </c>
      <c r="AK126">
        <v>110201.54632796939</v>
      </c>
      <c r="AL126">
        <v>26347.564447929519</v>
      </c>
      <c r="AM126">
        <v>36202.407597983627</v>
      </c>
      <c r="AN126">
        <v>306451.28009008628</v>
      </c>
      <c r="AO126">
        <v>18408.336549149299</v>
      </c>
      <c r="AP126">
        <v>20447.359429733289</v>
      </c>
      <c r="AQ126">
        <v>219923.80276750331</v>
      </c>
      <c r="AR126">
        <v>292455.66666666669</v>
      </c>
      <c r="AS126">
        <v>4435</v>
      </c>
      <c r="AT126">
        <v>1900</v>
      </c>
      <c r="AU126">
        <v>125941.5383534991</v>
      </c>
      <c r="AV126">
        <v>1303</v>
      </c>
      <c r="AW126">
        <v>679</v>
      </c>
      <c r="AX126">
        <v>1199</v>
      </c>
      <c r="AY126">
        <v>2726</v>
      </c>
      <c r="AZ126">
        <v>1907</v>
      </c>
      <c r="BA126">
        <v>1341</v>
      </c>
      <c r="BB126">
        <v>23447982.45506227</v>
      </c>
    </row>
    <row r="127" spans="1:54" x14ac:dyDescent="0.55000000000000004">
      <c r="A127" s="1">
        <v>1990</v>
      </c>
      <c r="B127">
        <v>3888565.12477748</v>
      </c>
      <c r="C127">
        <v>3246732.6927565308</v>
      </c>
      <c r="D127">
        <v>613439.92733673914</v>
      </c>
      <c r="E127">
        <v>1337905.364677073</v>
      </c>
      <c r="F127">
        <v>256587.07489757641</v>
      </c>
      <c r="G127">
        <v>33578.327916666669</v>
      </c>
      <c r="H127">
        <v>245268.0780000001</v>
      </c>
      <c r="I127">
        <v>100247.1018179722</v>
      </c>
      <c r="J127">
        <v>34197.751863460711</v>
      </c>
      <c r="K127">
        <v>2074432.3072027711</v>
      </c>
      <c r="L127">
        <v>306384.65163232217</v>
      </c>
      <c r="M127">
        <v>15045.13444540678</v>
      </c>
      <c r="N127">
        <v>233570.8557040485</v>
      </c>
      <c r="O127">
        <v>96579.782611281</v>
      </c>
      <c r="P127">
        <v>307242.75905627769</v>
      </c>
      <c r="Q127">
        <v>634272</v>
      </c>
      <c r="R127">
        <v>35921.195187767233</v>
      </c>
      <c r="S127">
        <v>191343.8336055965</v>
      </c>
      <c r="T127">
        <v>229024.82121745581</v>
      </c>
      <c r="U127">
        <v>164985.76449291289</v>
      </c>
      <c r="V127">
        <v>286938.21453735657</v>
      </c>
      <c r="X127">
        <v>460587.82729184552</v>
      </c>
      <c r="Y127">
        <v>1875589</v>
      </c>
      <c r="Z127">
        <v>274989.58612425911</v>
      </c>
      <c r="AA127">
        <v>772521.14385890984</v>
      </c>
      <c r="AB127">
        <v>313363</v>
      </c>
      <c r="AC127">
        <v>46073.571587325947</v>
      </c>
      <c r="AD127">
        <v>248170.05799999999</v>
      </c>
      <c r="AE127">
        <v>1926773.69</v>
      </c>
      <c r="AF127">
        <v>1774634.4113676781</v>
      </c>
      <c r="AG127">
        <v>241843.305215581</v>
      </c>
      <c r="AH127">
        <v>284537.826</v>
      </c>
      <c r="AI127">
        <v>17088.499003911791</v>
      </c>
      <c r="AJ127">
        <v>71045.455886830474</v>
      </c>
      <c r="AK127">
        <v>107685.8323231362</v>
      </c>
      <c r="AL127">
        <v>26000</v>
      </c>
      <c r="AM127">
        <v>43529.232816952092</v>
      </c>
      <c r="AN127">
        <v>311313.33622363338</v>
      </c>
      <c r="AO127">
        <v>16331.44851669767</v>
      </c>
      <c r="AP127">
        <v>21032.520833481551</v>
      </c>
      <c r="AQ127">
        <v>229767.587205597</v>
      </c>
      <c r="AR127">
        <v>284180.33333333331</v>
      </c>
      <c r="AS127">
        <v>4396</v>
      </c>
      <c r="AT127">
        <v>2000</v>
      </c>
      <c r="AU127">
        <v>132359.80670520599</v>
      </c>
      <c r="AV127">
        <v>1901</v>
      </c>
      <c r="AW127">
        <v>865</v>
      </c>
      <c r="AX127">
        <v>786</v>
      </c>
      <c r="AY127">
        <v>2309</v>
      </c>
      <c r="AZ127">
        <v>1973</v>
      </c>
      <c r="BA127">
        <v>1308</v>
      </c>
      <c r="BB127">
        <v>23588716.273734309</v>
      </c>
    </row>
    <row r="128" spans="1:54" x14ac:dyDescent="0.55000000000000004">
      <c r="A128" s="1">
        <v>1991</v>
      </c>
      <c r="B128">
        <v>3606388.478083712</v>
      </c>
      <c r="C128">
        <v>3221752.2078831131</v>
      </c>
      <c r="D128">
        <v>600743.38202609355</v>
      </c>
      <c r="E128">
        <v>1344841.0838855279</v>
      </c>
      <c r="F128">
        <v>254276.8834452359</v>
      </c>
      <c r="G128">
        <v>33028.423000000003</v>
      </c>
      <c r="H128">
        <v>235869.67783333329</v>
      </c>
      <c r="I128">
        <v>104062.7818063421</v>
      </c>
      <c r="J128">
        <v>38794.14366493238</v>
      </c>
      <c r="K128">
        <v>1679323.31608476</v>
      </c>
      <c r="L128">
        <v>304865.26941776008</v>
      </c>
      <c r="M128">
        <v>15944.23997816836</v>
      </c>
      <c r="N128">
        <v>251960.5881826118</v>
      </c>
      <c r="O128">
        <v>97592.72390515868</v>
      </c>
      <c r="P128">
        <v>305628.01767445268</v>
      </c>
      <c r="Q128">
        <v>616381</v>
      </c>
      <c r="R128">
        <v>36197.714315129022</v>
      </c>
      <c r="S128">
        <v>164341.22784016389</v>
      </c>
      <c r="T128">
        <v>186656.51848408711</v>
      </c>
      <c r="U128">
        <v>108045.72802745141</v>
      </c>
      <c r="V128">
        <v>297208.3736088819</v>
      </c>
      <c r="X128">
        <v>481780.53339841071</v>
      </c>
      <c r="Y128">
        <v>1866666.666666667</v>
      </c>
      <c r="Z128">
        <v>283205.51607099042</v>
      </c>
      <c r="AA128">
        <v>844289.34469691105</v>
      </c>
      <c r="AB128">
        <v>307554</v>
      </c>
      <c r="AC128">
        <v>53306.942211066547</v>
      </c>
      <c r="AD128">
        <v>238718.424</v>
      </c>
      <c r="AE128">
        <v>1764001.06</v>
      </c>
      <c r="AF128">
        <v>1781686.52054878</v>
      </c>
      <c r="AG128">
        <v>247931.2174209278</v>
      </c>
      <c r="AH128">
        <v>172731</v>
      </c>
      <c r="AI128">
        <v>8789.1824512688399</v>
      </c>
      <c r="AJ128">
        <v>72615.494192433704</v>
      </c>
      <c r="AK128">
        <v>101966.98223833391</v>
      </c>
      <c r="AL128">
        <v>25500</v>
      </c>
      <c r="AM128">
        <v>44895.882521677369</v>
      </c>
      <c r="AN128">
        <v>322819.67118033452</v>
      </c>
      <c r="AO128">
        <v>16782.186261540719</v>
      </c>
      <c r="AP128">
        <v>24716.512721567338</v>
      </c>
      <c r="AQ128">
        <v>235481.54109759451</v>
      </c>
      <c r="AR128">
        <v>260989.3333333334</v>
      </c>
      <c r="AS128">
        <v>4213</v>
      </c>
      <c r="AT128">
        <v>2100</v>
      </c>
      <c r="AU128">
        <v>122245.2665047741</v>
      </c>
      <c r="AV128">
        <v>1240</v>
      </c>
      <c r="AW128">
        <v>1048</v>
      </c>
      <c r="AX128">
        <v>851</v>
      </c>
      <c r="AY128">
        <v>2775</v>
      </c>
      <c r="AZ128">
        <v>2020</v>
      </c>
      <c r="BA128">
        <v>959</v>
      </c>
      <c r="BB128">
        <v>22398823.649207979</v>
      </c>
    </row>
    <row r="129" spans="1:54" x14ac:dyDescent="0.55000000000000004">
      <c r="A129" s="1">
        <v>1992</v>
      </c>
      <c r="B129">
        <v>3497246.198188832</v>
      </c>
      <c r="C129">
        <v>3140007.453606423</v>
      </c>
      <c r="D129">
        <v>588926.70740888827</v>
      </c>
      <c r="E129">
        <v>1203996.914108468</v>
      </c>
      <c r="F129">
        <v>251414.28795881919</v>
      </c>
      <c r="G129">
        <v>32505.207583333329</v>
      </c>
      <c r="H129">
        <v>244762.24216666669</v>
      </c>
      <c r="I129">
        <v>115114.8344664413</v>
      </c>
      <c r="J129">
        <v>40713.517257362517</v>
      </c>
      <c r="K129">
        <v>1708025.35552958</v>
      </c>
      <c r="L129">
        <v>298351.37910370971</v>
      </c>
      <c r="M129">
        <v>17525.54059215328</v>
      </c>
      <c r="N129">
        <v>272375.47184533969</v>
      </c>
      <c r="O129">
        <v>100286.4861436661</v>
      </c>
      <c r="P129">
        <v>297361.09177311492</v>
      </c>
      <c r="Q129">
        <v>634901</v>
      </c>
      <c r="R129">
        <v>35671.634571692091</v>
      </c>
      <c r="S129">
        <v>181738.09393958451</v>
      </c>
      <c r="T129">
        <v>190491.06059392131</v>
      </c>
      <c r="U129">
        <v>177350.28365382689</v>
      </c>
      <c r="V129">
        <v>306215.5736347792</v>
      </c>
      <c r="X129">
        <v>457073.50951628998</v>
      </c>
      <c r="Y129">
        <v>1483225.333333333</v>
      </c>
      <c r="Z129">
        <v>195558.68325906081</v>
      </c>
      <c r="AA129">
        <v>1527218.812635303</v>
      </c>
      <c r="AB129">
        <v>325999</v>
      </c>
      <c r="AC129">
        <v>50358.271936397243</v>
      </c>
      <c r="AD129">
        <v>234354.45</v>
      </c>
      <c r="AE129">
        <v>1801855.16</v>
      </c>
      <c r="AF129">
        <v>1676938.4162920171</v>
      </c>
      <c r="AG129">
        <v>254017.14080939419</v>
      </c>
      <c r="AH129">
        <v>138728</v>
      </c>
      <c r="AI129">
        <v>22591.15176566329</v>
      </c>
      <c r="AJ129">
        <v>73170.14651683507</v>
      </c>
      <c r="AK129">
        <v>106236.1526251325</v>
      </c>
      <c r="AL129">
        <v>25000</v>
      </c>
      <c r="AM129">
        <v>35653.712340163911</v>
      </c>
      <c r="AN129">
        <v>322050.08793488058</v>
      </c>
      <c r="AO129">
        <v>20450.219861634319</v>
      </c>
      <c r="AP129">
        <v>31757.299604926691</v>
      </c>
      <c r="AQ129">
        <v>246394.01481825311</v>
      </c>
      <c r="AR129">
        <v>252300</v>
      </c>
      <c r="AS129">
        <v>4436</v>
      </c>
      <c r="AT129">
        <v>2200</v>
      </c>
      <c r="AU129">
        <v>112914.3276272738</v>
      </c>
      <c r="AV129">
        <v>2105</v>
      </c>
      <c r="AW129">
        <v>683</v>
      </c>
      <c r="AX129">
        <v>1242</v>
      </c>
      <c r="AY129">
        <v>2970</v>
      </c>
      <c r="AZ129">
        <v>2517</v>
      </c>
      <c r="BA129">
        <v>1324</v>
      </c>
      <c r="BB129">
        <v>21783131.738868251</v>
      </c>
    </row>
    <row r="130" spans="1:54" x14ac:dyDescent="0.55000000000000004">
      <c r="A130" s="1">
        <v>1993</v>
      </c>
      <c r="B130">
        <v>3453635.736486583</v>
      </c>
      <c r="C130">
        <v>3068627.7590096798</v>
      </c>
      <c r="D130">
        <v>580394.60604664742</v>
      </c>
      <c r="E130">
        <v>1235760.4233122999</v>
      </c>
      <c r="F130">
        <v>247459.5012589955</v>
      </c>
      <c r="G130">
        <v>33058.597666666668</v>
      </c>
      <c r="H130">
        <v>253258.73783333329</v>
      </c>
      <c r="I130">
        <v>119729.9730109621</v>
      </c>
      <c r="J130">
        <v>41259.754723303857</v>
      </c>
      <c r="K130">
        <v>1741606.469897938</v>
      </c>
      <c r="L130">
        <v>335275.35753232968</v>
      </c>
      <c r="M130">
        <v>19106.570180917151</v>
      </c>
      <c r="N130">
        <v>255232.17744395611</v>
      </c>
      <c r="O130">
        <v>101800.46746648839</v>
      </c>
      <c r="P130">
        <v>299377.68834204099</v>
      </c>
      <c r="Q130">
        <v>650647</v>
      </c>
      <c r="R130">
        <v>36078.706089547049</v>
      </c>
      <c r="S130">
        <v>170454.01761904001</v>
      </c>
      <c r="T130">
        <v>181719.04200765799</v>
      </c>
      <c r="U130">
        <v>161111.568848631</v>
      </c>
      <c r="V130">
        <v>322683.41200049297</v>
      </c>
      <c r="X130">
        <v>571985.93152837874</v>
      </c>
      <c r="Y130">
        <v>471254.68579369207</v>
      </c>
      <c r="Z130">
        <v>154901.9507605031</v>
      </c>
      <c r="AA130">
        <v>1515299.8764334361</v>
      </c>
      <c r="AB130">
        <v>321870</v>
      </c>
      <c r="AC130">
        <v>53261.440452723888</v>
      </c>
      <c r="AD130">
        <v>232782.12</v>
      </c>
      <c r="AE130">
        <v>1699649.09</v>
      </c>
      <c r="AF130">
        <v>1571307.545067085</v>
      </c>
      <c r="AG130">
        <v>260202.97539500269</v>
      </c>
      <c r="AH130">
        <v>137351</v>
      </c>
      <c r="AI130">
        <v>13924.4572591744</v>
      </c>
      <c r="AJ130">
        <v>78324.627194670218</v>
      </c>
      <c r="AK130">
        <v>103670.6978848405</v>
      </c>
      <c r="AL130">
        <v>24500</v>
      </c>
      <c r="AM130">
        <v>36676.418443648938</v>
      </c>
      <c r="AN130">
        <v>312806.18819588999</v>
      </c>
      <c r="AO130">
        <v>19187.82642664462</v>
      </c>
      <c r="AP130">
        <v>39155.972482617828</v>
      </c>
      <c r="AQ130">
        <v>243894.29357399981</v>
      </c>
      <c r="AR130">
        <v>259855.6666666666</v>
      </c>
      <c r="AS130">
        <v>4520</v>
      </c>
      <c r="AT130">
        <v>2300</v>
      </c>
      <c r="AU130">
        <v>108096.1645372279</v>
      </c>
      <c r="AV130">
        <v>3225</v>
      </c>
      <c r="AW130">
        <v>766</v>
      </c>
      <c r="AX130">
        <v>1307</v>
      </c>
      <c r="AY130">
        <v>3224</v>
      </c>
      <c r="AZ130">
        <v>2168</v>
      </c>
      <c r="BA130">
        <v>1778</v>
      </c>
      <c r="BB130">
        <v>21637431.287241802</v>
      </c>
    </row>
    <row r="131" spans="1:54" x14ac:dyDescent="0.55000000000000004">
      <c r="A131" s="1">
        <v>1994</v>
      </c>
      <c r="B131">
        <v>3411840.2126909629</v>
      </c>
      <c r="C131">
        <v>3057729.9153661728</v>
      </c>
      <c r="D131">
        <v>575898.03667136678</v>
      </c>
      <c r="E131">
        <v>1168291.610195722</v>
      </c>
      <c r="F131">
        <v>236969.48641452601</v>
      </c>
      <c r="G131">
        <v>35777.057250000013</v>
      </c>
      <c r="H131">
        <v>238680.03325000001</v>
      </c>
      <c r="I131">
        <v>125003.02869464429</v>
      </c>
      <c r="J131">
        <v>44548.693818409018</v>
      </c>
      <c r="K131">
        <v>1667860.3005864469</v>
      </c>
      <c r="L131">
        <v>323712.16916709649</v>
      </c>
      <c r="M131">
        <v>20257.590940830691</v>
      </c>
      <c r="N131">
        <v>265167.24916209403</v>
      </c>
      <c r="O131">
        <v>105857.67283756071</v>
      </c>
      <c r="P131">
        <v>291392.89536896691</v>
      </c>
      <c r="Q131">
        <v>738856</v>
      </c>
      <c r="R131">
        <v>38882.274205205431</v>
      </c>
      <c r="S131">
        <v>168137.6623308291</v>
      </c>
      <c r="T131">
        <v>161971.73362900739</v>
      </c>
      <c r="U131">
        <v>157120.98160591579</v>
      </c>
      <c r="V131">
        <v>299182.18627235969</v>
      </c>
      <c r="X131">
        <v>487229.11132470041</v>
      </c>
      <c r="Y131">
        <v>638377.38469544193</v>
      </c>
      <c r="Z131">
        <v>44699.993257262511</v>
      </c>
      <c r="AA131">
        <v>1446811.12952478</v>
      </c>
      <c r="AB131">
        <v>330424</v>
      </c>
      <c r="AC131">
        <v>53559.795595837983</v>
      </c>
      <c r="AD131">
        <v>230248.35</v>
      </c>
      <c r="AE131">
        <v>1737503.19</v>
      </c>
      <c r="AF131">
        <v>1440161.675138836</v>
      </c>
      <c r="AG131">
        <v>257681.23675996219</v>
      </c>
      <c r="AH131">
        <v>168744</v>
      </c>
      <c r="AI131">
        <v>14289.79725229949</v>
      </c>
      <c r="AJ131">
        <v>90866.023715249088</v>
      </c>
      <c r="AK131">
        <v>96204.018421208486</v>
      </c>
      <c r="AL131">
        <v>24000</v>
      </c>
      <c r="AM131">
        <v>27965.110947960369</v>
      </c>
      <c r="AN131">
        <v>330200.98625797208</v>
      </c>
      <c r="AO131">
        <v>21678.861223920419</v>
      </c>
      <c r="AP131">
        <v>33516.119501121277</v>
      </c>
      <c r="AQ131">
        <v>247440.54458588071</v>
      </c>
      <c r="AR131">
        <v>239016</v>
      </c>
      <c r="AS131">
        <v>5100</v>
      </c>
      <c r="AT131">
        <v>2400</v>
      </c>
      <c r="AU131">
        <v>135801.89217367329</v>
      </c>
      <c r="AV131">
        <v>3924</v>
      </c>
      <c r="AW131">
        <v>754</v>
      </c>
      <c r="AX131">
        <v>1406</v>
      </c>
      <c r="AY131">
        <v>3946</v>
      </c>
      <c r="AZ131">
        <v>3398</v>
      </c>
      <c r="BA131">
        <v>1919</v>
      </c>
      <c r="BB131">
        <v>21273706.8915843</v>
      </c>
    </row>
    <row r="132" spans="1:54" x14ac:dyDescent="0.55000000000000004">
      <c r="A132" s="1">
        <v>1995</v>
      </c>
      <c r="B132">
        <v>3450748.0942336409</v>
      </c>
      <c r="C132">
        <v>2916748.0624561352</v>
      </c>
      <c r="D132">
        <v>562880.14785302023</v>
      </c>
      <c r="E132">
        <v>1112078.542744389</v>
      </c>
      <c r="F132">
        <v>248274.28677217459</v>
      </c>
      <c r="G132">
        <v>37779.594666666657</v>
      </c>
      <c r="H132">
        <v>248780.50441666669</v>
      </c>
      <c r="I132">
        <v>132610.51095857311</v>
      </c>
      <c r="J132">
        <v>48911.014590623017</v>
      </c>
      <c r="K132">
        <v>1718633.7874937521</v>
      </c>
      <c r="L132">
        <v>330873.44791685703</v>
      </c>
      <c r="M132">
        <v>22127.877508260521</v>
      </c>
      <c r="N132">
        <v>276789.49772440741</v>
      </c>
      <c r="O132">
        <v>102071.4705440578</v>
      </c>
      <c r="P132">
        <v>287377.30621856952</v>
      </c>
      <c r="Q132">
        <v>630107</v>
      </c>
      <c r="R132">
        <v>41663.859230986884</v>
      </c>
      <c r="S132">
        <v>164950.3178386215</v>
      </c>
      <c r="T132">
        <v>151279.0083358429</v>
      </c>
      <c r="U132">
        <v>76087.301263670248</v>
      </c>
      <c r="V132">
        <v>270627.35578839818</v>
      </c>
      <c r="X132">
        <v>558620.26842401118</v>
      </c>
      <c r="Y132">
        <v>745844.33333333326</v>
      </c>
      <c r="Z132">
        <v>102862.22993840629</v>
      </c>
      <c r="AA132">
        <v>1425696.0949176119</v>
      </c>
      <c r="AB132">
        <v>329929</v>
      </c>
      <c r="AC132">
        <v>55363.279737435732</v>
      </c>
      <c r="AD132">
        <v>243763.11</v>
      </c>
      <c r="AE132">
        <v>1756430.24</v>
      </c>
      <c r="AF132">
        <v>1388421.8952737339</v>
      </c>
      <c r="AG132">
        <v>282238.81836522889</v>
      </c>
      <c r="AH132">
        <v>161930.93700000001</v>
      </c>
      <c r="AI132">
        <v>14648.589854078489</v>
      </c>
      <c r="AJ132">
        <v>87476.30732904996</v>
      </c>
      <c r="AK132">
        <v>103067.6040670059</v>
      </c>
      <c r="AL132">
        <v>23500</v>
      </c>
      <c r="AM132">
        <v>20173.74340490358</v>
      </c>
      <c r="AN132">
        <v>355786.81641929108</v>
      </c>
      <c r="AO132">
        <v>19814.497892120031</v>
      </c>
      <c r="AP132">
        <v>27532.117355503371</v>
      </c>
      <c r="AQ132">
        <v>253461.3221795939</v>
      </c>
      <c r="AR132">
        <v>217826.7187702966</v>
      </c>
      <c r="AS132">
        <v>5221</v>
      </c>
      <c r="AT132">
        <v>2500</v>
      </c>
      <c r="AU132">
        <v>158017.20119154069</v>
      </c>
      <c r="AV132">
        <v>5658</v>
      </c>
      <c r="AW132">
        <v>1215</v>
      </c>
      <c r="AX132">
        <v>1673</v>
      </c>
      <c r="AY132">
        <v>4211</v>
      </c>
      <c r="AZ132">
        <v>3621</v>
      </c>
      <c r="BA132">
        <v>3972</v>
      </c>
      <c r="BB132">
        <v>21421851.999285419</v>
      </c>
    </row>
    <row r="133" spans="1:54" x14ac:dyDescent="0.55000000000000004">
      <c r="A133" s="1">
        <v>1996</v>
      </c>
      <c r="B133">
        <v>3298364.0215747319</v>
      </c>
      <c r="C133">
        <v>2841991.4917979189</v>
      </c>
      <c r="D133">
        <v>523432.42592666688</v>
      </c>
      <c r="E133">
        <v>1103368.659845209</v>
      </c>
      <c r="F133">
        <v>243225.04618162199</v>
      </c>
      <c r="G133">
        <v>40892.469333333342</v>
      </c>
      <c r="H133">
        <v>249107.14316666659</v>
      </c>
      <c r="I133">
        <v>136614.1669604507</v>
      </c>
      <c r="J133">
        <v>51168.971731840516</v>
      </c>
      <c r="K133">
        <v>1755122.4802650691</v>
      </c>
      <c r="L133">
        <v>326301.98501686897</v>
      </c>
      <c r="M133">
        <v>25012.58039679391</v>
      </c>
      <c r="N133">
        <v>274643.67493526981</v>
      </c>
      <c r="O133">
        <v>108121.4823259234</v>
      </c>
      <c r="P133">
        <v>288076.9494096401</v>
      </c>
      <c r="Q133">
        <v>681687</v>
      </c>
      <c r="R133">
        <v>46659.66641798419</v>
      </c>
      <c r="S133">
        <v>162397.83393567699</v>
      </c>
      <c r="T133">
        <v>164492.24763152821</v>
      </c>
      <c r="U133">
        <v>74613.121469688835</v>
      </c>
      <c r="V133">
        <v>307828.21400691278</v>
      </c>
      <c r="X133">
        <v>572740.78198894474</v>
      </c>
      <c r="Y133">
        <v>470891</v>
      </c>
      <c r="Z133">
        <v>119656.3043667616</v>
      </c>
      <c r="AA133">
        <v>1466046.7136666761</v>
      </c>
      <c r="AB133">
        <v>332191</v>
      </c>
      <c r="AC133">
        <v>54763.095289725978</v>
      </c>
      <c r="AD133">
        <v>227433.22625517691</v>
      </c>
      <c r="AE133">
        <v>1892705</v>
      </c>
      <c r="AF133">
        <v>1335224.0872682049</v>
      </c>
      <c r="AG133">
        <v>279901.42720070848</v>
      </c>
      <c r="AH133">
        <v>153189.5</v>
      </c>
      <c r="AI133">
        <v>15003.27116131516</v>
      </c>
      <c r="AJ133">
        <v>89019.887688800387</v>
      </c>
      <c r="AK133">
        <v>96259.030332543873</v>
      </c>
      <c r="AL133">
        <v>23000</v>
      </c>
      <c r="AM133">
        <v>26695.425421634969</v>
      </c>
      <c r="AN133">
        <v>378399.34869258851</v>
      </c>
      <c r="AO133">
        <v>20868.471773408011</v>
      </c>
      <c r="AP133">
        <v>35305.35762298754</v>
      </c>
      <c r="AQ133">
        <v>289119.70860669442</v>
      </c>
      <c r="AR133">
        <v>180093.46194275891</v>
      </c>
      <c r="AS133">
        <v>7426</v>
      </c>
      <c r="AT133">
        <v>2600</v>
      </c>
      <c r="AU133">
        <v>164526.31895146859</v>
      </c>
      <c r="AV133">
        <v>5828</v>
      </c>
      <c r="AW133">
        <v>833</v>
      </c>
      <c r="AX133">
        <v>2265</v>
      </c>
      <c r="AY133">
        <v>4507</v>
      </c>
      <c r="AZ133">
        <v>5322</v>
      </c>
      <c r="BA133">
        <v>7974</v>
      </c>
      <c r="BB133">
        <v>21458959.873312831</v>
      </c>
    </row>
    <row r="134" spans="1:54" x14ac:dyDescent="0.55000000000000004">
      <c r="A134" s="1">
        <v>1997</v>
      </c>
      <c r="B134">
        <v>3253783.7830341989</v>
      </c>
      <c r="C134">
        <v>2811978.261108635</v>
      </c>
      <c r="D134">
        <v>506978.78150814469</v>
      </c>
      <c r="E134">
        <v>1278621.884611134</v>
      </c>
      <c r="F134">
        <v>232880.05607893181</v>
      </c>
      <c r="G134">
        <v>46988.34133333333</v>
      </c>
      <c r="H134">
        <v>249075.9788333333</v>
      </c>
      <c r="I134">
        <v>142226.53832532981</v>
      </c>
      <c r="J134">
        <v>57329.569809023888</v>
      </c>
      <c r="K134">
        <v>1777009.113715888</v>
      </c>
      <c r="L134">
        <v>334973.17239691719</v>
      </c>
      <c r="M134">
        <v>28264.82070283284</v>
      </c>
      <c r="N134">
        <v>294943.74088759482</v>
      </c>
      <c r="O134">
        <v>117825.7729458057</v>
      </c>
      <c r="P134">
        <v>288577.82880435279</v>
      </c>
      <c r="Q134">
        <v>814539</v>
      </c>
      <c r="R134">
        <v>50663.658513164439</v>
      </c>
      <c r="S134">
        <v>159680.9742068669</v>
      </c>
      <c r="T134">
        <v>207111.08490729571</v>
      </c>
      <c r="U134">
        <v>66720.052770787646</v>
      </c>
      <c r="V134">
        <v>323467.65828911128</v>
      </c>
      <c r="X134">
        <v>713156.08645922935</v>
      </c>
      <c r="Y134">
        <v>534507.66666666663</v>
      </c>
      <c r="Z134">
        <v>129619.6365342573</v>
      </c>
      <c r="AA134">
        <v>1413849.6191516309</v>
      </c>
      <c r="AB134">
        <v>349674</v>
      </c>
      <c r="AC134">
        <v>58489.118951223121</v>
      </c>
      <c r="AD134">
        <v>238256.96066556871</v>
      </c>
      <c r="AE134">
        <v>1964627.79</v>
      </c>
      <c r="AF134">
        <v>1348978.235198841</v>
      </c>
      <c r="AG134">
        <v>286680.49225385481</v>
      </c>
      <c r="AH134">
        <v>165399.5</v>
      </c>
      <c r="AI134">
        <v>15361.975708067641</v>
      </c>
      <c r="AJ134">
        <v>91568.783407673778</v>
      </c>
      <c r="AK134">
        <v>97888.98014264708</v>
      </c>
      <c r="AL134">
        <v>22500</v>
      </c>
      <c r="AM134">
        <v>36685.62137183654</v>
      </c>
      <c r="AN134">
        <v>398652.61574396322</v>
      </c>
      <c r="AO134">
        <v>22981.738046985109</v>
      </c>
      <c r="AP134">
        <v>39814.29249254163</v>
      </c>
      <c r="AQ134">
        <v>318353.40365774877</v>
      </c>
      <c r="AR134">
        <v>201220.85235831421</v>
      </c>
      <c r="AS134">
        <v>9730</v>
      </c>
      <c r="AT134">
        <v>2700</v>
      </c>
      <c r="AU134">
        <v>214849.67133707809</v>
      </c>
      <c r="AV134">
        <v>9332</v>
      </c>
      <c r="AW134">
        <v>833</v>
      </c>
      <c r="AX134">
        <v>2352</v>
      </c>
      <c r="AY134">
        <v>6159</v>
      </c>
      <c r="AZ134">
        <v>24552</v>
      </c>
      <c r="BA134">
        <v>5083</v>
      </c>
      <c r="BB134">
        <v>22249616.29765391</v>
      </c>
    </row>
    <row r="135" spans="1:54" x14ac:dyDescent="0.55000000000000004">
      <c r="A135" s="1">
        <v>1998</v>
      </c>
      <c r="B135">
        <v>3221467.7631178391</v>
      </c>
      <c r="C135">
        <v>2733935.0877348529</v>
      </c>
      <c r="D135">
        <v>508450.12418242812</v>
      </c>
      <c r="E135">
        <v>1300425.701027133</v>
      </c>
      <c r="F135">
        <v>239421.94665483071</v>
      </c>
      <c r="G135">
        <v>45422.506000000001</v>
      </c>
      <c r="H135">
        <v>197152.36566666671</v>
      </c>
      <c r="I135">
        <v>141613.7728562605</v>
      </c>
      <c r="J135">
        <v>60438.783354314619</v>
      </c>
      <c r="K135">
        <v>1756381.753744774</v>
      </c>
      <c r="L135">
        <v>308070.91464276111</v>
      </c>
      <c r="M135">
        <v>32395.601668424919</v>
      </c>
      <c r="N135">
        <v>304106.90811913472</v>
      </c>
      <c r="O135">
        <v>118699.3732554056</v>
      </c>
      <c r="P135">
        <v>282936.69558925368</v>
      </c>
      <c r="Q135">
        <v>828001</v>
      </c>
      <c r="R135">
        <v>52169.179554847957</v>
      </c>
      <c r="S135">
        <v>161330.01377992521</v>
      </c>
      <c r="T135">
        <v>205479.66353490931</v>
      </c>
      <c r="U135">
        <v>58827.155837748192</v>
      </c>
      <c r="V135">
        <v>338702.02399324317</v>
      </c>
      <c r="X135">
        <v>509791.15910267038</v>
      </c>
      <c r="Y135">
        <v>505581.33333333337</v>
      </c>
      <c r="Z135">
        <v>143062.53505304811</v>
      </c>
      <c r="AA135">
        <v>1348632.228688254</v>
      </c>
      <c r="AB135">
        <v>367494</v>
      </c>
      <c r="AC135">
        <v>58454.779415350327</v>
      </c>
      <c r="AD135">
        <v>245135.7304376293</v>
      </c>
      <c r="AE135">
        <v>1991125.66</v>
      </c>
      <c r="AF135">
        <v>1260952.0821995691</v>
      </c>
      <c r="AG135">
        <v>293481.76267124619</v>
      </c>
      <c r="AH135">
        <v>214205.2</v>
      </c>
      <c r="AI135">
        <v>15715.636533442201</v>
      </c>
      <c r="AJ135">
        <v>91417.892098801618</v>
      </c>
      <c r="AK135">
        <v>94780.411093781426</v>
      </c>
      <c r="AL135">
        <v>22000</v>
      </c>
      <c r="AM135">
        <v>37830.472239260882</v>
      </c>
      <c r="AN135">
        <v>374481.54806392652</v>
      </c>
      <c r="AO135">
        <v>23021.39650802781</v>
      </c>
      <c r="AP135">
        <v>40791.469005499734</v>
      </c>
      <c r="AQ135">
        <v>302767.67250462912</v>
      </c>
      <c r="AR135">
        <v>214371.90064260151</v>
      </c>
      <c r="AS135">
        <v>5417</v>
      </c>
      <c r="AT135">
        <v>2800</v>
      </c>
      <c r="AU135">
        <v>410579.43700595602</v>
      </c>
      <c r="AV135">
        <v>2199</v>
      </c>
      <c r="AW135">
        <v>1460</v>
      </c>
      <c r="AX135">
        <v>2937</v>
      </c>
      <c r="AY135">
        <v>4707</v>
      </c>
      <c r="AZ135">
        <v>15602</v>
      </c>
      <c r="BA135">
        <v>1976</v>
      </c>
      <c r="BB135">
        <v>21952940.494563919</v>
      </c>
    </row>
    <row r="136" spans="1:54" x14ac:dyDescent="0.55000000000000004">
      <c r="A136" s="1">
        <v>1999</v>
      </c>
      <c r="B136">
        <v>3205441.0355023579</v>
      </c>
      <c r="C136">
        <v>2711326.334955188</v>
      </c>
      <c r="D136">
        <v>481904.45799247792</v>
      </c>
      <c r="E136">
        <v>1242026.394181167</v>
      </c>
      <c r="F136">
        <v>235025.3059578574</v>
      </c>
      <c r="G136">
        <v>55402.086416666658</v>
      </c>
      <c r="H136">
        <v>203347.30225000001</v>
      </c>
      <c r="I136">
        <v>145310.42899705659</v>
      </c>
      <c r="J136">
        <v>67058.180383948289</v>
      </c>
      <c r="K136">
        <v>1731787.766001214</v>
      </c>
      <c r="L136">
        <v>339369.38915992412</v>
      </c>
      <c r="M136">
        <v>37630.400230620908</v>
      </c>
      <c r="N136">
        <v>313548.12339234218</v>
      </c>
      <c r="O136">
        <v>120229.0427712914</v>
      </c>
      <c r="P136">
        <v>289713.03783130029</v>
      </c>
      <c r="Q136">
        <v>875326</v>
      </c>
      <c r="R136">
        <v>58493.790090534618</v>
      </c>
      <c r="S136">
        <v>155014.61418123281</v>
      </c>
      <c r="T136">
        <v>199005.8483104597</v>
      </c>
      <c r="U136">
        <v>58178.362655418598</v>
      </c>
      <c r="V136">
        <v>307312.13634803379</v>
      </c>
      <c r="X136">
        <v>533859.18007743522</v>
      </c>
      <c r="Y136">
        <v>312804.33333333337</v>
      </c>
      <c r="Z136">
        <v>125814.8732981944</v>
      </c>
      <c r="AA136">
        <v>1355915.5189740411</v>
      </c>
      <c r="AB136">
        <v>375480</v>
      </c>
      <c r="AC136">
        <v>63710.321056334993</v>
      </c>
      <c r="AD136">
        <v>248229.02125743599</v>
      </c>
      <c r="AE136">
        <v>2055477.63</v>
      </c>
      <c r="AF136">
        <v>1254522.375882722</v>
      </c>
      <c r="AG136">
        <v>300313.2945733805</v>
      </c>
      <c r="AH136">
        <v>141584.29999999999</v>
      </c>
      <c r="AI136">
        <v>16055.975269701499</v>
      </c>
      <c r="AJ136">
        <v>96570.138961931647</v>
      </c>
      <c r="AK136">
        <v>96298.153236536775</v>
      </c>
      <c r="AL136">
        <v>21500</v>
      </c>
      <c r="AM136">
        <v>30857.803735491449</v>
      </c>
      <c r="AN136">
        <v>380372.33141003642</v>
      </c>
      <c r="AO136">
        <v>23036.795880969668</v>
      </c>
      <c r="AP136">
        <v>41771.017827660333</v>
      </c>
      <c r="AQ136">
        <v>308141.97623000661</v>
      </c>
      <c r="AR136">
        <v>229359.04615697329</v>
      </c>
      <c r="AS136">
        <v>8243</v>
      </c>
      <c r="AT136">
        <v>2900</v>
      </c>
      <c r="AU136">
        <v>285702.82068682718</v>
      </c>
      <c r="AV136">
        <v>5684</v>
      </c>
      <c r="AW136">
        <v>2292</v>
      </c>
      <c r="AX136">
        <v>3461</v>
      </c>
      <c r="AY136">
        <v>6648</v>
      </c>
      <c r="AZ136">
        <v>8899</v>
      </c>
      <c r="BA136">
        <v>4520</v>
      </c>
      <c r="BB136">
        <v>21964041.338499151</v>
      </c>
    </row>
    <row r="137" spans="1:54" x14ac:dyDescent="0.55000000000000004">
      <c r="A137" s="1">
        <v>2000</v>
      </c>
      <c r="B137">
        <v>3554035.0321498122</v>
      </c>
      <c r="C137">
        <v>2908911.2721881322</v>
      </c>
      <c r="D137">
        <v>473681.77736012632</v>
      </c>
      <c r="E137">
        <v>1170967.268955847</v>
      </c>
      <c r="F137">
        <v>241766.1001632009</v>
      </c>
      <c r="G137">
        <v>60628.054499999998</v>
      </c>
      <c r="H137">
        <v>303028.17400000012</v>
      </c>
      <c r="I137">
        <v>164277.5098139717</v>
      </c>
      <c r="J137">
        <v>37720.84084410638</v>
      </c>
      <c r="K137">
        <v>1842968.703638819</v>
      </c>
      <c r="L137">
        <v>275434.67500793951</v>
      </c>
      <c r="M137">
        <v>44468.54958833976</v>
      </c>
      <c r="N137">
        <v>325321.03204562853</v>
      </c>
      <c r="O137">
        <v>132674.5446450946</v>
      </c>
      <c r="P137">
        <v>290486.91382239078</v>
      </c>
      <c r="Q137">
        <v>869613</v>
      </c>
      <c r="R137">
        <v>56719.494705848527</v>
      </c>
      <c r="S137">
        <v>112631.2779782041</v>
      </c>
      <c r="T137">
        <v>176869.36930365971</v>
      </c>
      <c r="U137">
        <v>48805.28182274857</v>
      </c>
      <c r="V137">
        <v>286706.22819246282</v>
      </c>
      <c r="W137">
        <v>163012.6165714121</v>
      </c>
      <c r="X137">
        <v>528925.89414353506</v>
      </c>
      <c r="Y137">
        <v>421889</v>
      </c>
      <c r="Z137">
        <v>122083.4884533664</v>
      </c>
      <c r="AA137">
        <v>1311247.140454056</v>
      </c>
      <c r="AB137">
        <v>391952</v>
      </c>
      <c r="AC137">
        <v>62905.200954684413</v>
      </c>
      <c r="AD137">
        <v>272336.10433311638</v>
      </c>
      <c r="AE137">
        <v>2150112.88</v>
      </c>
      <c r="AF137">
        <v>1169973.224793473</v>
      </c>
      <c r="AG137">
        <v>317391.80005629762</v>
      </c>
      <c r="AH137">
        <v>305681.09999999998</v>
      </c>
      <c r="AI137">
        <v>32744.655411834108</v>
      </c>
      <c r="AJ137">
        <v>92500.76842060026</v>
      </c>
      <c r="AK137">
        <v>97809.872091383921</v>
      </c>
      <c r="AL137">
        <v>21667.10806054782</v>
      </c>
      <c r="AM137">
        <v>31748.563828740429</v>
      </c>
      <c r="AN137">
        <v>366900.05294799572</v>
      </c>
      <c r="AO137">
        <v>20787.637156511759</v>
      </c>
      <c r="AP137">
        <v>19434.770211463969</v>
      </c>
      <c r="AQ137">
        <v>123000</v>
      </c>
      <c r="AR137">
        <v>328541.98340175807</v>
      </c>
      <c r="AS137">
        <v>9162</v>
      </c>
      <c r="AT137">
        <v>3000</v>
      </c>
      <c r="AU137">
        <v>260499.87978772281</v>
      </c>
      <c r="AV137">
        <v>8009</v>
      </c>
      <c r="AW137">
        <v>2150</v>
      </c>
      <c r="AX137">
        <v>5461</v>
      </c>
      <c r="AY137">
        <v>6859</v>
      </c>
      <c r="AZ137">
        <v>6665</v>
      </c>
      <c r="BA137">
        <v>5615</v>
      </c>
      <c r="BB137">
        <v>22662231.797610428</v>
      </c>
    </row>
    <row r="138" spans="1:54" x14ac:dyDescent="0.55000000000000004">
      <c r="A138" s="1">
        <v>2001</v>
      </c>
      <c r="B138">
        <v>3497207.0846569198</v>
      </c>
      <c r="C138">
        <v>2864565.1283982019</v>
      </c>
      <c r="D138">
        <v>484451.93727748119</v>
      </c>
      <c r="E138">
        <v>1101796.624860236</v>
      </c>
      <c r="F138">
        <v>242958.01277955441</v>
      </c>
      <c r="G138">
        <v>60183.346666666672</v>
      </c>
      <c r="H138">
        <v>300425.83141666668</v>
      </c>
      <c r="I138">
        <v>167203.89612696841</v>
      </c>
      <c r="J138">
        <v>42177.123708123967</v>
      </c>
      <c r="K138">
        <v>1864920.8175993611</v>
      </c>
      <c r="L138">
        <v>283239.19729043043</v>
      </c>
      <c r="M138">
        <v>49742.911300795953</v>
      </c>
      <c r="N138">
        <v>324402.52006371651</v>
      </c>
      <c r="O138">
        <v>152544.47400704559</v>
      </c>
      <c r="P138">
        <v>286398.33211952378</v>
      </c>
      <c r="Q138">
        <v>979388</v>
      </c>
      <c r="R138">
        <v>65178.940815911803</v>
      </c>
      <c r="S138">
        <v>149249.07541725761</v>
      </c>
      <c r="T138">
        <v>186705.49137285771</v>
      </c>
      <c r="U138">
        <v>38621.332975428391</v>
      </c>
      <c r="V138">
        <v>341947.18876763427</v>
      </c>
      <c r="W138">
        <v>189118.67506392501</v>
      </c>
      <c r="X138">
        <v>483418.96283898171</v>
      </c>
      <c r="Y138">
        <v>561067.33333333326</v>
      </c>
      <c r="Z138">
        <v>158848.6013905037</v>
      </c>
      <c r="AA138">
        <v>1358025.302788784</v>
      </c>
      <c r="AB138">
        <v>400713</v>
      </c>
      <c r="AC138">
        <v>70866.986000000004</v>
      </c>
      <c r="AD138">
        <v>297099.13605644758</v>
      </c>
      <c r="AE138">
        <v>2172825.34</v>
      </c>
      <c r="AF138">
        <v>1190405.187407752</v>
      </c>
      <c r="AG138">
        <v>303078.16383221612</v>
      </c>
      <c r="AH138">
        <v>195427.6</v>
      </c>
      <c r="AI138">
        <v>33291.067107434239</v>
      </c>
      <c r="AJ138">
        <v>91176.270953913379</v>
      </c>
      <c r="AK138">
        <v>99321.756526943631</v>
      </c>
      <c r="AL138">
        <v>20664.903571816449</v>
      </c>
      <c r="AM138">
        <v>30938.35020607914</v>
      </c>
      <c r="AN138">
        <v>400028.52572963003</v>
      </c>
      <c r="AO138">
        <v>22410.25251757546</v>
      </c>
      <c r="AP138">
        <v>19860.809913470639</v>
      </c>
      <c r="AQ138">
        <v>140000</v>
      </c>
      <c r="AR138">
        <v>354720.29795933497</v>
      </c>
      <c r="AS138">
        <v>9791</v>
      </c>
      <c r="AT138">
        <v>3100</v>
      </c>
      <c r="AU138">
        <v>254192.27814535319</v>
      </c>
      <c r="AV138">
        <v>8808</v>
      </c>
      <c r="AW138">
        <v>2264</v>
      </c>
      <c r="AX138">
        <v>6264</v>
      </c>
      <c r="AY138">
        <v>7367</v>
      </c>
      <c r="AZ138">
        <v>6840</v>
      </c>
      <c r="BA138">
        <v>4847</v>
      </c>
      <c r="BB138">
        <v>22969855.943456952</v>
      </c>
    </row>
    <row r="139" spans="1:54" x14ac:dyDescent="0.55000000000000004">
      <c r="A139" s="1">
        <v>2002</v>
      </c>
      <c r="B139">
        <v>3599924.2316009142</v>
      </c>
      <c r="C139">
        <v>2708875.480670928</v>
      </c>
      <c r="D139">
        <v>474977.20315273682</v>
      </c>
      <c r="E139">
        <v>1133850.1396957531</v>
      </c>
      <c r="F139">
        <v>249574.52603417399</v>
      </c>
      <c r="G139">
        <v>68450.56491666667</v>
      </c>
      <c r="H139">
        <v>321842.16849999991</v>
      </c>
      <c r="I139">
        <v>161401.61586433381</v>
      </c>
      <c r="J139">
        <v>46631.134970207473</v>
      </c>
      <c r="K139">
        <v>1830454.3594735579</v>
      </c>
      <c r="L139">
        <v>236075.03615425</v>
      </c>
      <c r="M139">
        <v>55657.901244765337</v>
      </c>
      <c r="N139">
        <v>311241.94250776188</v>
      </c>
      <c r="O139">
        <v>171486.24141355511</v>
      </c>
      <c r="P139">
        <v>282503.80881654558</v>
      </c>
      <c r="Q139">
        <v>1004612.5</v>
      </c>
      <c r="R139">
        <v>86000</v>
      </c>
      <c r="S139">
        <v>127367.5613312635</v>
      </c>
      <c r="T139">
        <v>204221.45294055369</v>
      </c>
      <c r="U139">
        <v>35054.79201546633</v>
      </c>
      <c r="V139">
        <v>344240.92411450791</v>
      </c>
      <c r="W139">
        <v>57151.490868722824</v>
      </c>
      <c r="X139">
        <v>603336.86100756342</v>
      </c>
      <c r="Y139">
        <v>631708.33333333326</v>
      </c>
      <c r="Z139">
        <v>235871.7398263551</v>
      </c>
      <c r="AA139">
        <v>1060573.82</v>
      </c>
      <c r="AB139">
        <v>404009</v>
      </c>
      <c r="AC139">
        <v>78353.301999999996</v>
      </c>
      <c r="AD139">
        <v>300673.92468238459</v>
      </c>
      <c r="AE139">
        <v>2335597.9700000002</v>
      </c>
      <c r="AF139">
        <v>1196282.890099518</v>
      </c>
      <c r="AG139">
        <v>320114.6657898922</v>
      </c>
      <c r="AH139">
        <v>171196</v>
      </c>
      <c r="AI139">
        <v>39400.101307397752</v>
      </c>
      <c r="AJ139">
        <v>86308.462335292963</v>
      </c>
      <c r="AK139">
        <v>125000</v>
      </c>
      <c r="AL139">
        <v>31964.260577960191</v>
      </c>
      <c r="AM139">
        <v>31774.341246898381</v>
      </c>
      <c r="AN139">
        <v>369303.03182571777</v>
      </c>
      <c r="AO139">
        <v>20571.8505303126</v>
      </c>
      <c r="AP139">
        <v>16239.83984251388</v>
      </c>
      <c r="AQ139">
        <v>126000</v>
      </c>
      <c r="AR139">
        <v>372007.89543356578</v>
      </c>
      <c r="AS139">
        <v>9890</v>
      </c>
      <c r="AT139">
        <v>3200</v>
      </c>
      <c r="AU139">
        <v>254217.04677622649</v>
      </c>
      <c r="AV139">
        <v>11493</v>
      </c>
      <c r="AW139">
        <v>2703</v>
      </c>
      <c r="AX139">
        <v>5433</v>
      </c>
      <c r="AY139">
        <v>7510</v>
      </c>
      <c r="AZ139">
        <v>7004</v>
      </c>
      <c r="BA139">
        <v>4558</v>
      </c>
      <c r="BB139">
        <v>23080357.378031012</v>
      </c>
    </row>
    <row r="140" spans="1:54" x14ac:dyDescent="0.55000000000000004">
      <c r="A140" s="1">
        <v>2003</v>
      </c>
      <c r="B140">
        <v>3526463.904714928</v>
      </c>
      <c r="C140">
        <v>2684143.553178662</v>
      </c>
      <c r="D140">
        <v>644100.83451005653</v>
      </c>
      <c r="E140">
        <v>1073335.045617729</v>
      </c>
      <c r="F140">
        <v>233296.40781428831</v>
      </c>
      <c r="G140">
        <v>69994.443333333329</v>
      </c>
      <c r="H140">
        <v>309412.4262499999</v>
      </c>
      <c r="I140">
        <v>163298.56629192669</v>
      </c>
      <c r="J140">
        <v>51075.510242605007</v>
      </c>
      <c r="K140">
        <v>1837403.3551665971</v>
      </c>
      <c r="L140">
        <v>345344.52160368877</v>
      </c>
      <c r="M140">
        <v>59610.889180329978</v>
      </c>
      <c r="N140">
        <v>324263.64423637418</v>
      </c>
      <c r="O140">
        <v>178159.37627893011</v>
      </c>
      <c r="P140">
        <v>277895.28071244631</v>
      </c>
      <c r="Q140">
        <v>1113419</v>
      </c>
      <c r="R140">
        <v>114000</v>
      </c>
      <c r="S140">
        <v>158797.30254834701</v>
      </c>
      <c r="T140">
        <v>213598.92657492371</v>
      </c>
      <c r="U140">
        <v>39961.995828195439</v>
      </c>
      <c r="V140">
        <v>323881.68056522362</v>
      </c>
      <c r="W140">
        <v>83216.446207747053</v>
      </c>
      <c r="X140">
        <v>516243.8224487087</v>
      </c>
      <c r="Y140">
        <v>768294.33333333326</v>
      </c>
      <c r="Z140">
        <v>228560.12263426249</v>
      </c>
      <c r="AA140">
        <v>735473.15899999999</v>
      </c>
      <c r="AB140">
        <v>423035</v>
      </c>
      <c r="AC140">
        <v>79140.675999999992</v>
      </c>
      <c r="AD140">
        <v>325779.54384698463</v>
      </c>
      <c r="AE140">
        <v>2418876.9900000002</v>
      </c>
      <c r="AF140">
        <v>1164819.643814777</v>
      </c>
      <c r="AG140">
        <v>435703.07933384582</v>
      </c>
      <c r="AH140">
        <v>237905.9</v>
      </c>
      <c r="AI140">
        <v>62744.189793859063</v>
      </c>
      <c r="AJ140">
        <v>75720.730021945492</v>
      </c>
      <c r="AK140">
        <v>140000</v>
      </c>
      <c r="AL140">
        <v>21932.696036055411</v>
      </c>
      <c r="AM140">
        <v>54323.975249205898</v>
      </c>
      <c r="AN140">
        <v>327432.02812551713</v>
      </c>
      <c r="AO140">
        <v>29447.532169344198</v>
      </c>
      <c r="AP140">
        <v>16594.680606336358</v>
      </c>
      <c r="AQ140">
        <v>201000</v>
      </c>
      <c r="AR140">
        <v>401831.00581096899</v>
      </c>
      <c r="AS140">
        <v>10177</v>
      </c>
      <c r="AT140">
        <v>3300</v>
      </c>
      <c r="AU140">
        <v>244709.5733333333</v>
      </c>
      <c r="AV140">
        <v>13963</v>
      </c>
      <c r="AW140">
        <v>4633</v>
      </c>
      <c r="AX140">
        <v>5360</v>
      </c>
      <c r="AY140">
        <v>7397</v>
      </c>
      <c r="AZ140">
        <v>8972</v>
      </c>
      <c r="BA140">
        <v>4503</v>
      </c>
      <c r="BB140">
        <v>23406996.136785101</v>
      </c>
    </row>
    <row r="141" spans="1:54" x14ac:dyDescent="0.55000000000000004">
      <c r="A141" s="1">
        <v>2004</v>
      </c>
      <c r="B141">
        <v>3439861.6184167932</v>
      </c>
      <c r="C141">
        <v>2571400.5075262822</v>
      </c>
      <c r="D141">
        <v>596274.02671716409</v>
      </c>
      <c r="E141">
        <v>1092671.832990468</v>
      </c>
      <c r="F141">
        <v>216933.68470357559</v>
      </c>
      <c r="G141">
        <v>72705.241666666669</v>
      </c>
      <c r="H141">
        <v>325768.4045</v>
      </c>
      <c r="I141">
        <v>158327.23830967909</v>
      </c>
      <c r="J141">
        <v>50890.274274564486</v>
      </c>
      <c r="K141">
        <v>1796633.7371313919</v>
      </c>
      <c r="L141">
        <v>371209.15552278451</v>
      </c>
      <c r="M141">
        <v>67817.734607535516</v>
      </c>
      <c r="N141">
        <v>344097.52839532949</v>
      </c>
      <c r="O141">
        <v>172651.53538864589</v>
      </c>
      <c r="P141">
        <v>273083.36920958268</v>
      </c>
      <c r="Q141">
        <v>1272793</v>
      </c>
      <c r="R141">
        <v>128000</v>
      </c>
      <c r="S141">
        <v>112712.6466830713</v>
      </c>
      <c r="T141">
        <v>204729.75617090231</v>
      </c>
      <c r="U141">
        <v>40190.049517171239</v>
      </c>
      <c r="V141">
        <v>328194.7006691313</v>
      </c>
      <c r="W141">
        <v>179292.7612808634</v>
      </c>
      <c r="X141">
        <v>669050.22613756009</v>
      </c>
      <c r="Y141">
        <v>870409.33333333326</v>
      </c>
      <c r="Z141">
        <v>184342.19539504091</v>
      </c>
      <c r="AA141">
        <v>1216293.9839999999</v>
      </c>
      <c r="AB141">
        <v>439659</v>
      </c>
      <c r="AC141">
        <v>83815.468999999997</v>
      </c>
      <c r="AD141">
        <v>329462.91766526282</v>
      </c>
      <c r="AE141">
        <v>2517297.65</v>
      </c>
      <c r="AF141">
        <v>1167392.4408369439</v>
      </c>
      <c r="AG141">
        <v>444524.13788914977</v>
      </c>
      <c r="AH141">
        <v>139434</v>
      </c>
      <c r="AI141">
        <v>63589.21160735278</v>
      </c>
      <c r="AJ141">
        <v>81515.429422891553</v>
      </c>
      <c r="AK141">
        <v>166000</v>
      </c>
      <c r="AL141">
        <v>35674.503013007641</v>
      </c>
      <c r="AM141">
        <v>51974.217946880053</v>
      </c>
      <c r="AN141">
        <v>320348.31582846388</v>
      </c>
      <c r="AO141">
        <v>28847.218664873952</v>
      </c>
      <c r="AP141">
        <v>29655.063872682142</v>
      </c>
      <c r="AQ141">
        <v>158000</v>
      </c>
      <c r="AR141">
        <v>454403.27135195339</v>
      </c>
      <c r="AS141">
        <v>11743</v>
      </c>
      <c r="AT141">
        <v>3460</v>
      </c>
      <c r="AU141">
        <v>244415.06</v>
      </c>
      <c r="AV141">
        <v>15893</v>
      </c>
      <c r="AW141">
        <v>9642</v>
      </c>
      <c r="AX141">
        <v>6104</v>
      </c>
      <c r="AY141">
        <v>9376</v>
      </c>
      <c r="AZ141">
        <v>12167</v>
      </c>
      <c r="BA141">
        <v>5034</v>
      </c>
      <c r="BB141">
        <v>24173470.77786094</v>
      </c>
    </row>
    <row r="142" spans="1:54" x14ac:dyDescent="0.55000000000000004">
      <c r="A142" s="1">
        <v>2005</v>
      </c>
      <c r="B142">
        <v>3035545.083239303</v>
      </c>
      <c r="C142">
        <v>2432994.1053934102</v>
      </c>
      <c r="D142">
        <v>594914.14260737959</v>
      </c>
      <c r="E142">
        <v>990898.33971063746</v>
      </c>
      <c r="F142">
        <v>234937.65599677159</v>
      </c>
      <c r="G142">
        <v>77054.850000000006</v>
      </c>
      <c r="H142">
        <v>323924.40566666657</v>
      </c>
      <c r="I142">
        <v>163342.2282153886</v>
      </c>
      <c r="J142">
        <v>52879.42553185048</v>
      </c>
      <c r="K142">
        <v>1783598.4033093171</v>
      </c>
      <c r="L142">
        <v>402440.33129536943</v>
      </c>
      <c r="M142">
        <v>69996.416441365407</v>
      </c>
      <c r="N142">
        <v>369831.08722718607</v>
      </c>
      <c r="O142">
        <v>179672.43078283049</v>
      </c>
      <c r="P142">
        <v>268564.17131687369</v>
      </c>
      <c r="Q142">
        <v>1279771.5</v>
      </c>
      <c r="R142">
        <v>101000</v>
      </c>
      <c r="S142">
        <v>104537.46193330031</v>
      </c>
      <c r="T142">
        <v>161017.94113582381</v>
      </c>
      <c r="U142">
        <v>63970.250656699958</v>
      </c>
      <c r="V142">
        <v>317070.37620561873</v>
      </c>
      <c r="W142">
        <v>122301.20007605939</v>
      </c>
      <c r="X142">
        <v>364647.71982106293</v>
      </c>
      <c r="Y142">
        <v>979296.33333333326</v>
      </c>
      <c r="Z142">
        <v>210421.2358241757</v>
      </c>
      <c r="AA142">
        <v>697005.022</v>
      </c>
      <c r="AB142">
        <v>455906</v>
      </c>
      <c r="AC142">
        <v>89247.823000000004</v>
      </c>
      <c r="AD142">
        <v>355496.61661894829</v>
      </c>
      <c r="AE142">
        <v>2615718.31</v>
      </c>
      <c r="AF142">
        <v>1074086.0054764829</v>
      </c>
      <c r="AG142">
        <v>566569.9162951688</v>
      </c>
      <c r="AH142">
        <v>320019</v>
      </c>
      <c r="AI142">
        <v>52789.213818335418</v>
      </c>
      <c r="AJ142">
        <v>89122.461368060976</v>
      </c>
      <c r="AK142" s="63">
        <v>207000</v>
      </c>
      <c r="AL142">
        <v>36566.037671050653</v>
      </c>
      <c r="AM142">
        <v>32327.17896783751</v>
      </c>
      <c r="AN142">
        <v>376453.59440330911</v>
      </c>
      <c r="AO142">
        <v>28163.557925443631</v>
      </c>
      <c r="AP142">
        <v>25935.883935403061</v>
      </c>
      <c r="AQ142">
        <v>184000</v>
      </c>
      <c r="AR142">
        <v>506194.15854078071</v>
      </c>
      <c r="AS142">
        <v>13077</v>
      </c>
      <c r="AT142">
        <v>4700</v>
      </c>
      <c r="AU142">
        <v>234136.31200000001</v>
      </c>
      <c r="AV142">
        <v>18946</v>
      </c>
      <c r="AW142">
        <v>4307</v>
      </c>
      <c r="AX142">
        <v>6430</v>
      </c>
      <c r="AY142">
        <v>8696</v>
      </c>
      <c r="AZ142">
        <v>16567</v>
      </c>
      <c r="BA142">
        <v>4835</v>
      </c>
      <c r="BB142">
        <v>23302550.68804206</v>
      </c>
    </row>
    <row r="143" spans="1:54" x14ac:dyDescent="0.55000000000000004">
      <c r="A143" s="1">
        <v>2006</v>
      </c>
      <c r="B143">
        <v>3054284.7832837529</v>
      </c>
      <c r="C143">
        <v>2371559.8894291269</v>
      </c>
      <c r="D143">
        <v>582012.90230553027</v>
      </c>
      <c r="E143">
        <v>922338.92368300399</v>
      </c>
      <c r="F143">
        <v>241508.87171161381</v>
      </c>
      <c r="G143">
        <v>79619.898749999993</v>
      </c>
      <c r="H143">
        <v>337438.19416666671</v>
      </c>
      <c r="I143">
        <v>160381.45419557131</v>
      </c>
      <c r="J143">
        <v>55935.104884835877</v>
      </c>
      <c r="K143">
        <v>1788083.357768737</v>
      </c>
      <c r="L143">
        <v>360150.38459659962</v>
      </c>
      <c r="M143">
        <v>74853.51940287021</v>
      </c>
      <c r="N143">
        <v>385679.2439421704</v>
      </c>
      <c r="O143">
        <v>180098.41302475531</v>
      </c>
      <c r="P143">
        <v>263300.3787016141</v>
      </c>
      <c r="Q143">
        <v>1143588.5</v>
      </c>
      <c r="R143">
        <v>98000</v>
      </c>
      <c r="S143">
        <v>84162.537983609625</v>
      </c>
      <c r="T143">
        <v>164375.74739386179</v>
      </c>
      <c r="U143">
        <v>108027.9309723193</v>
      </c>
      <c r="V143">
        <v>318971.31933833269</v>
      </c>
      <c r="W143">
        <v>56622.914775388323</v>
      </c>
      <c r="X143">
        <v>468982.63054404012</v>
      </c>
      <c r="Y143">
        <v>742066.66666666674</v>
      </c>
      <c r="Z143">
        <v>229630.62258140021</v>
      </c>
      <c r="AA143">
        <v>706623.272</v>
      </c>
      <c r="AB143">
        <v>463151</v>
      </c>
      <c r="AC143">
        <v>93743.364000000001</v>
      </c>
      <c r="AD143">
        <v>382147.54007193941</v>
      </c>
      <c r="AE143">
        <v>2714138.97</v>
      </c>
      <c r="AF143">
        <v>1099103.7871644071</v>
      </c>
      <c r="AG143">
        <v>473487.25402424048</v>
      </c>
      <c r="AH143">
        <v>330685</v>
      </c>
      <c r="AI143">
        <v>53727.776312858106</v>
      </c>
      <c r="AJ143">
        <v>88728.91457469837</v>
      </c>
      <c r="AK143">
        <v>202000</v>
      </c>
      <c r="AL143">
        <v>33431.936924103298</v>
      </c>
      <c r="AM143">
        <v>56476.136565048437</v>
      </c>
      <c r="AN143">
        <v>374443.06766716047</v>
      </c>
      <c r="AO143">
        <v>32500.94105614772</v>
      </c>
      <c r="AP143">
        <v>22048.949002634341</v>
      </c>
      <c r="AQ143">
        <v>170000</v>
      </c>
      <c r="AR143">
        <v>519279.74336978758</v>
      </c>
      <c r="AS143">
        <v>14760</v>
      </c>
      <c r="AT143">
        <v>6200</v>
      </c>
      <c r="AU143">
        <v>239624.47</v>
      </c>
      <c r="AV143">
        <v>22088</v>
      </c>
      <c r="AW143">
        <v>3893</v>
      </c>
      <c r="AX143">
        <v>6955</v>
      </c>
      <c r="AY143">
        <v>10753</v>
      </c>
      <c r="AZ143">
        <v>16937</v>
      </c>
      <c r="BA143">
        <v>5231</v>
      </c>
      <c r="BB143">
        <v>23390838.079175942</v>
      </c>
    </row>
    <row r="144" spans="1:54" x14ac:dyDescent="0.55000000000000004">
      <c r="A144" s="1">
        <v>2007</v>
      </c>
      <c r="B144">
        <v>3029891.308146561</v>
      </c>
      <c r="C144">
        <v>2380642.8460904099</v>
      </c>
      <c r="D144">
        <v>548312.86489237193</v>
      </c>
      <c r="E144">
        <v>738323.95269567997</v>
      </c>
      <c r="F144">
        <v>254027.3075237794</v>
      </c>
      <c r="G144">
        <v>82802.606916666671</v>
      </c>
      <c r="H144">
        <v>332851.58308333327</v>
      </c>
      <c r="I144">
        <v>163746.62251962131</v>
      </c>
      <c r="J144">
        <v>59391.882846103683</v>
      </c>
      <c r="K144">
        <v>1856208.1838759449</v>
      </c>
      <c r="L144">
        <v>371597.41259047459</v>
      </c>
      <c r="M144">
        <v>80002.300239488686</v>
      </c>
      <c r="N144">
        <v>360048.84183162119</v>
      </c>
      <c r="O144">
        <v>193343.61450607129</v>
      </c>
      <c r="P144">
        <v>270520.4398820987</v>
      </c>
      <c r="Q144">
        <v>1135358</v>
      </c>
      <c r="R144">
        <v>100000</v>
      </c>
      <c r="S144">
        <v>89881.42115537182</v>
      </c>
      <c r="T144">
        <v>183425.8729353355</v>
      </c>
      <c r="U144">
        <v>79360</v>
      </c>
      <c r="V144">
        <v>271065.57889851747</v>
      </c>
      <c r="W144">
        <v>91152.203925725014</v>
      </c>
      <c r="X144">
        <v>517343.67580950062</v>
      </c>
      <c r="Y144">
        <v>830653</v>
      </c>
      <c r="Z144">
        <v>255068.0618126021</v>
      </c>
      <c r="AA144">
        <v>917256.33199999994</v>
      </c>
      <c r="AB144">
        <v>493478</v>
      </c>
      <c r="AC144">
        <v>92112.25</v>
      </c>
      <c r="AD144">
        <v>402572.78418110602</v>
      </c>
      <c r="AE144">
        <v>2808774.22</v>
      </c>
      <c r="AF144">
        <v>1120619.8959183609</v>
      </c>
      <c r="AG144">
        <v>447227.93380475882</v>
      </c>
      <c r="AH144">
        <v>185128</v>
      </c>
      <c r="AI144">
        <v>72961.813281369061</v>
      </c>
      <c r="AJ144">
        <v>88386.785573915986</v>
      </c>
      <c r="AK144">
        <v>194000</v>
      </c>
      <c r="AL144">
        <v>50126.421368240321</v>
      </c>
      <c r="AM144">
        <v>51803.973383829369</v>
      </c>
      <c r="AN144">
        <v>385106.36863925587</v>
      </c>
      <c r="AO144">
        <v>16203.038387593089</v>
      </c>
      <c r="AP144">
        <v>22472.52550161691</v>
      </c>
      <c r="AQ144">
        <v>151000</v>
      </c>
      <c r="AR144">
        <v>687245.31762998132</v>
      </c>
      <c r="AS144">
        <v>17594</v>
      </c>
      <c r="AT144">
        <v>8200</v>
      </c>
      <c r="AU144">
        <v>239988.304</v>
      </c>
      <c r="AV144">
        <v>31748</v>
      </c>
      <c r="AW144">
        <v>3656</v>
      </c>
      <c r="AX144">
        <v>7447</v>
      </c>
      <c r="AY144">
        <v>11891</v>
      </c>
      <c r="AZ144">
        <v>21680</v>
      </c>
      <c r="BA144">
        <v>7883</v>
      </c>
      <c r="BB144">
        <v>23864741.874201749</v>
      </c>
    </row>
    <row r="145" spans="1:54" x14ac:dyDescent="0.55000000000000004">
      <c r="A145" s="1">
        <v>2008</v>
      </c>
      <c r="B145">
        <v>2916934.1896392182</v>
      </c>
      <c r="C145">
        <v>2252046.65316561</v>
      </c>
      <c r="D145">
        <v>549305.07726290636</v>
      </c>
      <c r="E145">
        <v>643418.91899631475</v>
      </c>
      <c r="F145">
        <v>226105.0764588115</v>
      </c>
      <c r="G145">
        <v>88609.273000000001</v>
      </c>
      <c r="H145">
        <v>302335.68683333328</v>
      </c>
      <c r="I145">
        <v>166799.58045294139</v>
      </c>
      <c r="J145">
        <v>60699.532353557282</v>
      </c>
      <c r="K145">
        <v>1852402.092508103</v>
      </c>
      <c r="L145">
        <v>360059.31939502672</v>
      </c>
      <c r="M145">
        <v>77178.623334543168</v>
      </c>
      <c r="N145">
        <v>375182.19245314179</v>
      </c>
      <c r="O145">
        <v>194345.50539800891</v>
      </c>
      <c r="P145">
        <v>265357.9848786564</v>
      </c>
      <c r="Q145">
        <v>1045107</v>
      </c>
      <c r="R145">
        <v>100000</v>
      </c>
      <c r="S145">
        <v>90700.217441578279</v>
      </c>
      <c r="T145">
        <v>170826.16220357129</v>
      </c>
      <c r="U145">
        <v>94149.666666666672</v>
      </c>
      <c r="V145">
        <v>228818.1307578726</v>
      </c>
      <c r="W145">
        <v>82200.204633326008</v>
      </c>
      <c r="X145">
        <v>547363.29970188008</v>
      </c>
      <c r="Y145">
        <v>912546.33333333326</v>
      </c>
      <c r="Z145">
        <v>273466.0747171595</v>
      </c>
      <c r="AA145">
        <v>785920.75599999994</v>
      </c>
      <c r="AB145">
        <v>495616</v>
      </c>
      <c r="AC145">
        <v>94220.406999999992</v>
      </c>
      <c r="AD145">
        <v>414092.37625067949</v>
      </c>
      <c r="AE145">
        <v>2823915.86</v>
      </c>
      <c r="AF145">
        <v>1086649.892563385</v>
      </c>
      <c r="AG145">
        <v>443703.36612323573</v>
      </c>
      <c r="AH145">
        <v>240181.948</v>
      </c>
      <c r="AI145">
        <v>74329.707191865964</v>
      </c>
      <c r="AJ145">
        <v>85106.432187993705</v>
      </c>
      <c r="AK145">
        <v>224000</v>
      </c>
      <c r="AL145">
        <v>46916.763044822314</v>
      </c>
      <c r="AM145">
        <v>34620.757967937992</v>
      </c>
      <c r="AN145">
        <v>381298.53998871852</v>
      </c>
      <c r="AO145">
        <v>25015.966385572501</v>
      </c>
      <c r="AP145">
        <v>36619.717785976209</v>
      </c>
      <c r="AQ145">
        <v>159000</v>
      </c>
      <c r="AR145">
        <v>865808.21683331497</v>
      </c>
      <c r="AS145">
        <v>23395</v>
      </c>
      <c r="AT145">
        <v>9000</v>
      </c>
      <c r="AU145">
        <v>239903.20499999999</v>
      </c>
      <c r="AV145">
        <v>28702</v>
      </c>
      <c r="AW145">
        <v>4300</v>
      </c>
      <c r="AX145">
        <v>9908</v>
      </c>
      <c r="AY145">
        <v>11097</v>
      </c>
      <c r="AZ145">
        <v>16125</v>
      </c>
      <c r="BA145">
        <v>6139</v>
      </c>
      <c r="BB145">
        <v>23512785.02373087</v>
      </c>
    </row>
    <row r="146" spans="1:54" x14ac:dyDescent="0.55000000000000004">
      <c r="A146" s="1">
        <v>2009</v>
      </c>
      <c r="B146">
        <v>2933078.57772882</v>
      </c>
      <c r="C146">
        <v>1993957.34108042</v>
      </c>
      <c r="D146">
        <v>545965.05516205821</v>
      </c>
      <c r="E146">
        <v>603111.89531090599</v>
      </c>
      <c r="F146">
        <v>197851.0639825644</v>
      </c>
      <c r="G146">
        <v>91745.79399999998</v>
      </c>
      <c r="H146">
        <v>291920.03100000008</v>
      </c>
      <c r="I146">
        <v>164296.2242777549</v>
      </c>
      <c r="J146">
        <v>61261.352011791321</v>
      </c>
      <c r="K146">
        <v>1783104.8168000451</v>
      </c>
      <c r="L146">
        <v>342228.63790013333</v>
      </c>
      <c r="M146">
        <v>71764.482686514137</v>
      </c>
      <c r="N146">
        <v>376635.22636409459</v>
      </c>
      <c r="O146">
        <v>207801.85802317539</v>
      </c>
      <c r="P146">
        <v>259895.21771631879</v>
      </c>
      <c r="Q146">
        <v>1060555.5</v>
      </c>
      <c r="R146">
        <v>104000</v>
      </c>
      <c r="S146">
        <v>104977.68382547671</v>
      </c>
      <c r="T146">
        <v>184517.7297031529</v>
      </c>
      <c r="U146">
        <v>85112</v>
      </c>
      <c r="V146">
        <v>225886.15062833219</v>
      </c>
      <c r="W146">
        <v>82137.330932585974</v>
      </c>
      <c r="X146">
        <v>483424.37542294507</v>
      </c>
      <c r="Y146">
        <v>976141</v>
      </c>
      <c r="Z146">
        <v>281796.28512741899</v>
      </c>
      <c r="AA146">
        <v>778969.17600000009</v>
      </c>
      <c r="AB146">
        <v>515780</v>
      </c>
      <c r="AC146">
        <v>95295.092999999993</v>
      </c>
      <c r="AD146">
        <v>441866.89469856821</v>
      </c>
      <c r="AE146">
        <v>2888267.83</v>
      </c>
      <c r="AF146">
        <v>1065953.6679169671</v>
      </c>
      <c r="AG146">
        <v>479145.79843787441</v>
      </c>
      <c r="AH146">
        <v>292253.44699999999</v>
      </c>
      <c r="AI146">
        <v>77321.195713838941</v>
      </c>
      <c r="AJ146">
        <v>86587.776604453495</v>
      </c>
      <c r="AK146">
        <v>201000</v>
      </c>
      <c r="AL146">
        <v>57988.221157210479</v>
      </c>
      <c r="AM146">
        <v>54114.476405614398</v>
      </c>
      <c r="AN146">
        <v>359525.44258336519</v>
      </c>
      <c r="AO146">
        <v>25375.619182832179</v>
      </c>
      <c r="AP146">
        <v>46597.722418095953</v>
      </c>
      <c r="AQ146">
        <v>253000</v>
      </c>
      <c r="AR146">
        <v>1060042.466749249</v>
      </c>
      <c r="AS146">
        <v>26344</v>
      </c>
      <c r="AT146">
        <v>10300</v>
      </c>
      <c r="AU146">
        <v>248977.45499999999</v>
      </c>
      <c r="AV146">
        <v>22903</v>
      </c>
      <c r="AW146">
        <v>3930</v>
      </c>
      <c r="AX146">
        <v>9702</v>
      </c>
      <c r="AY146">
        <v>9923</v>
      </c>
      <c r="AZ146">
        <v>11106</v>
      </c>
      <c r="BA146">
        <v>4160</v>
      </c>
      <c r="BB146">
        <v>23362146.456470881</v>
      </c>
    </row>
    <row r="147" spans="1:54" x14ac:dyDescent="0.55000000000000004">
      <c r="A147" s="1">
        <v>2010</v>
      </c>
      <c r="B147">
        <v>2916249.8880658429</v>
      </c>
      <c r="C147">
        <v>1889989.812491159</v>
      </c>
      <c r="D147">
        <v>561392.95287696598</v>
      </c>
      <c r="E147">
        <v>653016.639919059</v>
      </c>
      <c r="F147">
        <v>256354.14776780771</v>
      </c>
      <c r="G147">
        <v>93303.225666666665</v>
      </c>
      <c r="H147">
        <v>298151.01491666661</v>
      </c>
      <c r="I147">
        <v>186598.68534112431</v>
      </c>
      <c r="J147">
        <v>63439.006949480528</v>
      </c>
      <c r="K147">
        <v>1838707.451023747</v>
      </c>
      <c r="L147">
        <v>380910.51847501338</v>
      </c>
      <c r="M147">
        <v>89781.921249133899</v>
      </c>
      <c r="N147">
        <v>387848.74406947743</v>
      </c>
      <c r="O147">
        <v>221851.65795146371</v>
      </c>
      <c r="P147">
        <v>273630.79159389</v>
      </c>
      <c r="Q147">
        <v>1181379.5</v>
      </c>
      <c r="R147">
        <v>105000</v>
      </c>
      <c r="S147">
        <v>92194.636575920042</v>
      </c>
      <c r="T147">
        <v>188246.81306732009</v>
      </c>
      <c r="U147">
        <v>79481</v>
      </c>
      <c r="V147">
        <v>225482.27190752621</v>
      </c>
      <c r="W147">
        <v>64183.118425808148</v>
      </c>
      <c r="X147">
        <v>369216.96422321443</v>
      </c>
      <c r="Y147">
        <v>1133407.666666667</v>
      </c>
      <c r="Z147">
        <v>246880.58156593551</v>
      </c>
      <c r="AA147">
        <v>638335</v>
      </c>
      <c r="AB147">
        <v>539055</v>
      </c>
      <c r="AC147">
        <v>102613.953396</v>
      </c>
      <c r="AD147">
        <v>449727.21085945732</v>
      </c>
      <c r="AE147">
        <v>2967761.44</v>
      </c>
      <c r="AF147">
        <v>975174.28675827163</v>
      </c>
      <c r="AG147">
        <v>485542.82888213091</v>
      </c>
      <c r="AH147">
        <v>113257.18799999999</v>
      </c>
      <c r="AI147">
        <v>82552.830775732495</v>
      </c>
      <c r="AJ147">
        <v>81007.62825721284</v>
      </c>
      <c r="AK147">
        <v>200000</v>
      </c>
      <c r="AL147">
        <v>51721.162685944357</v>
      </c>
      <c r="AM147">
        <v>51204.939978988368</v>
      </c>
      <c r="AN147">
        <v>377852.13236045529</v>
      </c>
      <c r="AO147">
        <v>23589.166787034908</v>
      </c>
      <c r="AP147">
        <v>57144.801443193042</v>
      </c>
      <c r="AQ147">
        <v>250000</v>
      </c>
      <c r="AR147">
        <v>1236364.476282422</v>
      </c>
      <c r="AS147">
        <v>27648</v>
      </c>
      <c r="AT147">
        <v>15500</v>
      </c>
      <c r="AU147">
        <v>263353.84766666673</v>
      </c>
      <c r="AV147">
        <v>24421</v>
      </c>
      <c r="AW147">
        <v>4920</v>
      </c>
      <c r="AX147">
        <v>11575</v>
      </c>
      <c r="AY147">
        <v>11730</v>
      </c>
      <c r="AZ147">
        <v>15575</v>
      </c>
      <c r="BA147">
        <v>5816</v>
      </c>
      <c r="BB147">
        <v>23599426.26076122</v>
      </c>
    </row>
    <row r="148" spans="1:54" x14ac:dyDescent="0.55000000000000004">
      <c r="A148" s="1">
        <v>2011</v>
      </c>
      <c r="B148">
        <v>3063215.4357529399</v>
      </c>
      <c r="C148">
        <v>1893799.2183940101</v>
      </c>
      <c r="D148">
        <v>558659.2469012856</v>
      </c>
      <c r="E148">
        <v>710787.03359731543</v>
      </c>
      <c r="F148">
        <v>254348.67611471569</v>
      </c>
      <c r="G148">
        <v>98649.002666666667</v>
      </c>
      <c r="H148">
        <v>301109.40516666672</v>
      </c>
      <c r="I148">
        <v>192634.75654777829</v>
      </c>
      <c r="J148">
        <v>65285.455782526107</v>
      </c>
      <c r="K148">
        <v>1889560.3641414091</v>
      </c>
      <c r="L148">
        <v>333245.15452479199</v>
      </c>
      <c r="M148">
        <v>90973.966537473389</v>
      </c>
      <c r="N148">
        <v>361836.27542994678</v>
      </c>
      <c r="O148">
        <v>236685.5020816148</v>
      </c>
      <c r="P148">
        <v>270277.62570012279</v>
      </c>
      <c r="Q148">
        <v>1255883.5</v>
      </c>
      <c r="R148">
        <v>106000</v>
      </c>
      <c r="S148">
        <v>72415.442207058106</v>
      </c>
      <c r="T148">
        <v>177512.66075019311</v>
      </c>
      <c r="U148">
        <v>82745.666666666672</v>
      </c>
      <c r="V148">
        <v>259081.5661581278</v>
      </c>
      <c r="W148">
        <v>89200.977935495292</v>
      </c>
      <c r="X148">
        <v>423891.25589227717</v>
      </c>
      <c r="Y148">
        <v>1162638.666666667</v>
      </c>
      <c r="Z148">
        <v>238778.0875868123</v>
      </c>
      <c r="AA148">
        <v>654086</v>
      </c>
      <c r="AB148">
        <v>534588</v>
      </c>
      <c r="AC148">
        <v>97888.184068000002</v>
      </c>
      <c r="AD148">
        <v>454630.54381987132</v>
      </c>
      <c r="AE148">
        <v>3164602.76</v>
      </c>
      <c r="AF148">
        <v>1021345.409935326</v>
      </c>
      <c r="AG148">
        <v>517943.68656494509</v>
      </c>
      <c r="AH148">
        <v>288109.723</v>
      </c>
      <c r="AI148">
        <v>84165.977032639159</v>
      </c>
      <c r="AJ148">
        <v>75171.510213946371</v>
      </c>
      <c r="AK148">
        <v>200000</v>
      </c>
      <c r="AL148">
        <v>68544.404637141124</v>
      </c>
      <c r="AM148">
        <v>52058.73581841273</v>
      </c>
      <c r="AN148">
        <v>384011.61216791818</v>
      </c>
      <c r="AO148">
        <v>25953.34347135431</v>
      </c>
      <c r="AP148">
        <v>58070.987973405703</v>
      </c>
      <c r="AQ148">
        <v>250000</v>
      </c>
      <c r="AR148">
        <v>1400222.075338437</v>
      </c>
      <c r="AS148">
        <v>29706</v>
      </c>
      <c r="AT148">
        <v>16300</v>
      </c>
      <c r="AU148">
        <v>280855.07266666659</v>
      </c>
      <c r="AV148">
        <v>25954</v>
      </c>
      <c r="AW148">
        <v>3365</v>
      </c>
      <c r="AX148">
        <v>11532</v>
      </c>
      <c r="AY148">
        <v>12975</v>
      </c>
      <c r="AZ148">
        <v>14801</v>
      </c>
      <c r="BA148">
        <v>6491</v>
      </c>
      <c r="BB148">
        <v>24529716.514428768</v>
      </c>
    </row>
    <row r="149" spans="1:54" x14ac:dyDescent="0.55000000000000004">
      <c r="A149" s="1">
        <v>2012</v>
      </c>
      <c r="B149">
        <v>2988719.5792219518</v>
      </c>
      <c r="C149">
        <v>2130703.259452065</v>
      </c>
      <c r="D149">
        <v>589749.51564370608</v>
      </c>
      <c r="E149">
        <v>713694.9170103285</v>
      </c>
      <c r="F149">
        <v>258439.3705943466</v>
      </c>
      <c r="G149">
        <v>95771.101416666672</v>
      </c>
      <c r="H149">
        <v>304616.68275000009</v>
      </c>
      <c r="I149">
        <v>157819.87926576499</v>
      </c>
      <c r="J149">
        <v>64138.531013169857</v>
      </c>
      <c r="K149">
        <v>1855138.9831124381</v>
      </c>
      <c r="L149">
        <v>358353.70509719389</v>
      </c>
      <c r="M149">
        <v>88167.940128892951</v>
      </c>
      <c r="N149">
        <v>366226.7191256996</v>
      </c>
      <c r="O149">
        <v>238125.8370519079</v>
      </c>
      <c r="P149">
        <v>266094.47528608522</v>
      </c>
      <c r="Q149">
        <v>1234034</v>
      </c>
      <c r="R149">
        <v>107000</v>
      </c>
      <c r="S149">
        <v>86609.023264925432</v>
      </c>
      <c r="T149">
        <v>161297.9777137035</v>
      </c>
      <c r="U149">
        <v>89031.666666666672</v>
      </c>
      <c r="V149">
        <v>235247.0815175997</v>
      </c>
      <c r="W149">
        <v>121791.3827624424</v>
      </c>
      <c r="X149">
        <v>419878.50422812771</v>
      </c>
      <c r="Y149">
        <v>1181764</v>
      </c>
      <c r="Z149">
        <v>237811.61267153971</v>
      </c>
      <c r="AA149">
        <v>588451.66666666674</v>
      </c>
      <c r="AB149">
        <v>543686</v>
      </c>
      <c r="AC149">
        <v>102218.19762000001</v>
      </c>
      <c r="AD149">
        <v>484995.11437597661</v>
      </c>
      <c r="AE149">
        <v>3240310.96</v>
      </c>
      <c r="AF149">
        <v>1029552.595959797</v>
      </c>
      <c r="AG149">
        <v>412983.56749395299</v>
      </c>
      <c r="AH149">
        <v>444301.71199999988</v>
      </c>
      <c r="AI149">
        <v>85794.453393640739</v>
      </c>
      <c r="AJ149">
        <v>70139.767221059519</v>
      </c>
      <c r="AK149">
        <v>200000</v>
      </c>
      <c r="AL149">
        <v>83559.232013759902</v>
      </c>
      <c r="AM149">
        <v>54923.960135287613</v>
      </c>
      <c r="AN149">
        <v>391260.94648596988</v>
      </c>
      <c r="AO149">
        <v>26903.795861312508</v>
      </c>
      <c r="AP149">
        <v>54463.243941803848</v>
      </c>
      <c r="AQ149">
        <v>250000</v>
      </c>
      <c r="AR149">
        <v>1647295.5643511571</v>
      </c>
      <c r="AS149">
        <v>31850</v>
      </c>
      <c r="AT149">
        <v>18000</v>
      </c>
      <c r="AU149">
        <v>334180.04766666668</v>
      </c>
      <c r="AV149">
        <v>28077</v>
      </c>
      <c r="AW149">
        <v>3395</v>
      </c>
      <c r="AX149">
        <v>10769</v>
      </c>
      <c r="AY149">
        <v>12638</v>
      </c>
      <c r="AZ149">
        <v>15428</v>
      </c>
      <c r="BA149">
        <v>8051</v>
      </c>
      <c r="BB149">
        <v>25058424.346489839</v>
      </c>
    </row>
    <row r="150" spans="1:54" x14ac:dyDescent="0.55000000000000004">
      <c r="A150" s="1">
        <v>2013</v>
      </c>
      <c r="B150">
        <v>2914485.465566338</v>
      </c>
      <c r="C150">
        <v>2087168.336153097</v>
      </c>
      <c r="D150">
        <v>448380.90969836572</v>
      </c>
      <c r="E150">
        <v>685135.62634200579</v>
      </c>
      <c r="F150">
        <v>247353.6736399119</v>
      </c>
      <c r="G150">
        <v>97359.440833333312</v>
      </c>
      <c r="H150">
        <v>347282.29283333343</v>
      </c>
      <c r="I150">
        <v>167486.93238964639</v>
      </c>
      <c r="J150">
        <v>64851.239412027207</v>
      </c>
      <c r="K150">
        <v>1798337.7430942219</v>
      </c>
      <c r="L150">
        <v>297451.18798314559</v>
      </c>
      <c r="M150">
        <v>79377.265689991968</v>
      </c>
      <c r="N150">
        <v>345816.04147922451</v>
      </c>
      <c r="O150">
        <v>239357.90134561449</v>
      </c>
      <c r="P150">
        <v>269132.71251844708</v>
      </c>
      <c r="Q150">
        <v>1105532</v>
      </c>
      <c r="R150">
        <v>108000</v>
      </c>
      <c r="S150">
        <v>98094</v>
      </c>
      <c r="T150">
        <v>186116.03482024261</v>
      </c>
      <c r="U150">
        <v>71801.333333333328</v>
      </c>
      <c r="V150">
        <v>236134.89959476879</v>
      </c>
      <c r="W150">
        <v>121993.2215946584</v>
      </c>
      <c r="X150">
        <v>430670.94980201707</v>
      </c>
      <c r="Y150">
        <v>1113926.333333333</v>
      </c>
      <c r="Z150">
        <v>233680.63025016719</v>
      </c>
      <c r="AA150">
        <v>638318</v>
      </c>
      <c r="AB150">
        <v>541121</v>
      </c>
      <c r="AC150">
        <v>105926.34069</v>
      </c>
      <c r="AD150">
        <v>491390.25345517369</v>
      </c>
      <c r="AE150">
        <v>3353873.26</v>
      </c>
      <c r="AF150">
        <v>903579.64315184718</v>
      </c>
      <c r="AG150">
        <v>342710.90105810651</v>
      </c>
      <c r="AH150">
        <v>336584.28700000001</v>
      </c>
      <c r="AI150">
        <v>160286.44250988041</v>
      </c>
      <c r="AJ150">
        <v>72136.186081383814</v>
      </c>
      <c r="AK150">
        <v>200000</v>
      </c>
      <c r="AL150">
        <v>51834.158983048314</v>
      </c>
      <c r="AM150">
        <v>39909.898301404748</v>
      </c>
      <c r="AN150">
        <v>396026.5862889862</v>
      </c>
      <c r="AO150">
        <v>26464.637574825731</v>
      </c>
      <c r="AP150">
        <v>59926.399158420143</v>
      </c>
      <c r="AQ150">
        <v>250000</v>
      </c>
      <c r="AR150">
        <v>1464716.5146562629</v>
      </c>
      <c r="AS150">
        <v>31011</v>
      </c>
      <c r="AT150">
        <v>20700</v>
      </c>
      <c r="AU150">
        <v>351299.766</v>
      </c>
      <c r="AV150">
        <v>32523</v>
      </c>
      <c r="AW150">
        <v>3844</v>
      </c>
      <c r="AX150">
        <v>9832</v>
      </c>
      <c r="AY150">
        <v>13185</v>
      </c>
      <c r="AZ150">
        <v>13618</v>
      </c>
      <c r="BA150">
        <v>7210</v>
      </c>
      <c r="BB150">
        <v>24578203.192909941</v>
      </c>
    </row>
    <row r="151" spans="1:54" x14ac:dyDescent="0.55000000000000004">
      <c r="A151" s="1">
        <v>2014</v>
      </c>
      <c r="B151">
        <v>2786902.6133221872</v>
      </c>
      <c r="C151">
        <v>1950000</v>
      </c>
      <c r="D151">
        <v>445350.80949821859</v>
      </c>
      <c r="E151">
        <v>700000</v>
      </c>
      <c r="F151">
        <v>246715.6666666666</v>
      </c>
      <c r="G151">
        <v>96323.1</v>
      </c>
      <c r="H151">
        <v>370580.08558333339</v>
      </c>
      <c r="I151">
        <v>169762.4112493209</v>
      </c>
      <c r="J151">
        <v>63810.630416411434</v>
      </c>
      <c r="K151">
        <v>1812997.2058260811</v>
      </c>
      <c r="L151">
        <v>295442.27074178058</v>
      </c>
      <c r="M151">
        <v>85470.816666324783</v>
      </c>
      <c r="N151">
        <v>350000</v>
      </c>
      <c r="O151">
        <v>241424.3699990343</v>
      </c>
      <c r="P151">
        <v>266549.51533226721</v>
      </c>
      <c r="Q151">
        <v>1341608</v>
      </c>
      <c r="R151">
        <v>109000</v>
      </c>
      <c r="S151">
        <v>86272.614267985031</v>
      </c>
      <c r="T151">
        <v>188467.8645825795</v>
      </c>
      <c r="U151">
        <v>60981.965911865227</v>
      </c>
      <c r="V151">
        <v>237000</v>
      </c>
      <c r="W151">
        <v>140036.28333277319</v>
      </c>
      <c r="X151">
        <v>420000</v>
      </c>
      <c r="Y151">
        <v>1194943.985064507</v>
      </c>
      <c r="Z151">
        <v>230597.2019990776</v>
      </c>
      <c r="AA151">
        <v>716518.28849283862</v>
      </c>
      <c r="AB151">
        <v>543348</v>
      </c>
      <c r="AC151">
        <v>107568.05677</v>
      </c>
      <c r="AD151">
        <v>498009.89999800792</v>
      </c>
      <c r="AE151">
        <v>3380371.13</v>
      </c>
      <c r="AF151">
        <v>860976.98982988973</v>
      </c>
      <c r="AG151">
        <v>354586.07249858178</v>
      </c>
      <c r="AH151">
        <v>225800</v>
      </c>
      <c r="AI151">
        <v>172877.98583264189</v>
      </c>
      <c r="AJ151">
        <v>70881.445248921707</v>
      </c>
      <c r="AK151">
        <v>202926.87895898439</v>
      </c>
      <c r="AL151">
        <v>57537.333333333343</v>
      </c>
      <c r="AM151">
        <v>43139.906249827443</v>
      </c>
      <c r="AN151">
        <v>427882.2412482886</v>
      </c>
      <c r="AO151">
        <v>27033.956833225198</v>
      </c>
      <c r="AP151">
        <v>62194.47324975123</v>
      </c>
      <c r="AQ151">
        <v>250000</v>
      </c>
      <c r="AR151">
        <v>1458967.212487997</v>
      </c>
      <c r="AS151">
        <v>30180</v>
      </c>
      <c r="AT151">
        <v>23800</v>
      </c>
      <c r="AU151">
        <v>365314.67200000002</v>
      </c>
      <c r="AV151">
        <v>33173.70599848032</v>
      </c>
      <c r="AW151">
        <v>5816</v>
      </c>
      <c r="AX151">
        <v>14454</v>
      </c>
      <c r="AY151">
        <v>14994.584548950201</v>
      </c>
      <c r="AZ151">
        <v>13893</v>
      </c>
      <c r="BA151">
        <v>6021</v>
      </c>
      <c r="BB151">
        <v>24577423.93001892</v>
      </c>
    </row>
    <row r="152" spans="1:54" x14ac:dyDescent="0.55000000000000004">
      <c r="A152" s="2">
        <v>2015</v>
      </c>
      <c r="B152">
        <v>2720000</v>
      </c>
      <c r="C152">
        <v>2140000</v>
      </c>
      <c r="F152">
        <v>248142.33333333337</v>
      </c>
      <c r="K152">
        <v>1850000</v>
      </c>
      <c r="L152">
        <v>284869</v>
      </c>
      <c r="P152">
        <v>275347</v>
      </c>
      <c r="Q152">
        <v>1379558.1666666667</v>
      </c>
      <c r="R152">
        <v>105955.23066666667</v>
      </c>
      <c r="S152">
        <v>92347.333333333314</v>
      </c>
      <c r="U152">
        <v>85471.666666666672</v>
      </c>
      <c r="V152">
        <v>227212.66666666669</v>
      </c>
      <c r="Y152">
        <v>1048529.3333333335</v>
      </c>
      <c r="AA152">
        <v>856261.91999999993</v>
      </c>
      <c r="AB152">
        <v>554281</v>
      </c>
      <c r="AC152">
        <v>103971.66406</v>
      </c>
      <c r="AE152">
        <v>3400000</v>
      </c>
      <c r="AG152">
        <v>378266.66666666669</v>
      </c>
      <c r="AR152">
        <v>1546634.5017837842</v>
      </c>
      <c r="AS152">
        <v>36048</v>
      </c>
      <c r="AT152">
        <v>26900</v>
      </c>
      <c r="AU152">
        <v>380707.83099999995</v>
      </c>
      <c r="AV152">
        <v>36701</v>
      </c>
      <c r="AW152">
        <v>6120</v>
      </c>
      <c r="AX152">
        <v>17079</v>
      </c>
      <c r="AY152">
        <v>12871</v>
      </c>
      <c r="AZ152">
        <v>15001</v>
      </c>
      <c r="BA152">
        <v>3929</v>
      </c>
      <c r="BB152" s="5">
        <v>24980000</v>
      </c>
    </row>
    <row r="153" spans="1:54" x14ac:dyDescent="0.55000000000000004">
      <c r="A153" s="2">
        <v>2016</v>
      </c>
      <c r="B153">
        <v>2700000</v>
      </c>
      <c r="C153">
        <v>2250000</v>
      </c>
      <c r="K153">
        <v>2020000</v>
      </c>
      <c r="L153">
        <v>272264.33333333331</v>
      </c>
      <c r="P153">
        <v>274769.66666666669</v>
      </c>
      <c r="Q153">
        <v>1360333</v>
      </c>
      <c r="R153">
        <v>109066.041</v>
      </c>
      <c r="S153">
        <v>85165.993666666662</v>
      </c>
      <c r="U153">
        <v>78761</v>
      </c>
      <c r="V153">
        <v>198930.83333333331</v>
      </c>
      <c r="Y153">
        <v>931766.09766666661</v>
      </c>
      <c r="AA153">
        <v>886680.24033333338</v>
      </c>
      <c r="AB153">
        <v>558878</v>
      </c>
      <c r="AC153">
        <v>108897.66048000001</v>
      </c>
      <c r="AG153">
        <v>350926.66666666663</v>
      </c>
      <c r="AR153">
        <v>1621612.7600183117</v>
      </c>
      <c r="AS153">
        <v>35778</v>
      </c>
      <c r="AV153">
        <v>37168.882999999994</v>
      </c>
      <c r="AX153">
        <v>19781</v>
      </c>
      <c r="AZ153">
        <v>16123</v>
      </c>
      <c r="BB153" s="5">
        <v>24100000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53"/>
  <sheetViews>
    <sheetView rightToLeft="1" topLeftCell="AG1" workbookViewId="0">
      <pane ySplit="1" topLeftCell="A2" activePane="bottomLeft" state="frozen"/>
      <selection activeCell="AI1" sqref="AI1"/>
      <selection pane="bottomLeft" sqref="A1:BB1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143.7353139444152</v>
      </c>
      <c r="C2">
        <v>81.48475443023527</v>
      </c>
      <c r="E2">
        <v>84.329571231155782</v>
      </c>
      <c r="F2">
        <v>37.919770167427707</v>
      </c>
      <c r="K2">
        <v>4.696172063977377</v>
      </c>
      <c r="Q2">
        <v>1.8121507348200341</v>
      </c>
      <c r="AB2">
        <v>2.8476237065354688</v>
      </c>
      <c r="AE2">
        <v>1.1618587271284599</v>
      </c>
      <c r="AH2">
        <v>11.42961601105997</v>
      </c>
      <c r="AL2">
        <v>13.618816374905361</v>
      </c>
      <c r="BB2">
        <v>9.1538172583597532</v>
      </c>
    </row>
    <row r="3" spans="1:54" x14ac:dyDescent="0.55000000000000004">
      <c r="A3" s="1">
        <v>1866</v>
      </c>
      <c r="B3">
        <v>153.39117593443629</v>
      </c>
      <c r="C3">
        <v>85.618970185487257</v>
      </c>
      <c r="D3">
        <v>38.792377346584637</v>
      </c>
      <c r="E3">
        <v>86.678083625438163</v>
      </c>
      <c r="F3">
        <v>39.008964995841851</v>
      </c>
      <c r="K3">
        <v>5.1898606657529349</v>
      </c>
      <c r="Q3">
        <v>1.9862431815932711</v>
      </c>
      <c r="AB3">
        <v>4.8036646138199899</v>
      </c>
      <c r="AE3">
        <v>1.135451609319027</v>
      </c>
      <c r="AH3">
        <v>11.064222121318631</v>
      </c>
      <c r="BB3">
        <v>9.6234652005749517</v>
      </c>
    </row>
    <row r="4" spans="1:54" x14ac:dyDescent="0.55000000000000004">
      <c r="A4" s="1">
        <v>1867</v>
      </c>
      <c r="B4">
        <v>144.76987383599271</v>
      </c>
      <c r="C4">
        <v>84.406889341980943</v>
      </c>
      <c r="D4">
        <v>39.580559868266292</v>
      </c>
      <c r="E4">
        <v>88.703271893712568</v>
      </c>
      <c r="F4">
        <v>35.514160847037637</v>
      </c>
      <c r="K4">
        <v>6.8106959623467489</v>
      </c>
      <c r="Q4">
        <v>2.033338828339657</v>
      </c>
      <c r="AB4">
        <v>4.4441469338190647</v>
      </c>
      <c r="AC4">
        <v>4.4073226544622424</v>
      </c>
      <c r="AE4">
        <v>1.110187833852573</v>
      </c>
      <c r="AH4">
        <v>14.372167429198409</v>
      </c>
      <c r="BB4">
        <v>9.5398715555994205</v>
      </c>
    </row>
    <row r="5" spans="1:54" x14ac:dyDescent="0.55000000000000004">
      <c r="A5" s="1">
        <v>1868</v>
      </c>
      <c r="B5">
        <v>129.570222358466</v>
      </c>
      <c r="C5">
        <v>83.153139646826915</v>
      </c>
      <c r="D5">
        <v>36.130091206735273</v>
      </c>
      <c r="E5">
        <v>88.360051902038791</v>
      </c>
      <c r="F5">
        <v>33.781811988762101</v>
      </c>
      <c r="K5">
        <v>9.1956403752391829</v>
      </c>
      <c r="Q5">
        <v>2.2203548662668182</v>
      </c>
      <c r="AB5">
        <v>4.3711898782859127</v>
      </c>
      <c r="AE5">
        <v>1.0860513496434629</v>
      </c>
      <c r="AH5">
        <v>11.8005908236339</v>
      </c>
      <c r="BB5">
        <v>9.3352280041997897</v>
      </c>
    </row>
    <row r="6" spans="1:54" x14ac:dyDescent="0.55000000000000004">
      <c r="A6" s="1">
        <v>1869</v>
      </c>
      <c r="B6">
        <v>132.32241709951151</v>
      </c>
      <c r="C6">
        <v>88.543881543870356</v>
      </c>
      <c r="D6">
        <v>32.541317216798383</v>
      </c>
      <c r="E6">
        <v>94.137816030723471</v>
      </c>
      <c r="F6">
        <v>29.748728853325439</v>
      </c>
      <c r="K6">
        <v>8.4976211191419573</v>
      </c>
      <c r="Q6">
        <v>2.0988806948951071</v>
      </c>
      <c r="AB6">
        <v>4.6398605926339131</v>
      </c>
      <c r="AE6">
        <v>1.06291421878391</v>
      </c>
      <c r="AH6">
        <v>11.19968840457712</v>
      </c>
      <c r="BB6">
        <v>9.5788786913376605</v>
      </c>
    </row>
    <row r="7" spans="1:54" x14ac:dyDescent="0.55000000000000004">
      <c r="A7" s="1">
        <v>1870</v>
      </c>
      <c r="B7">
        <v>147.18952715053771</v>
      </c>
      <c r="C7">
        <v>93.026768714377866</v>
      </c>
      <c r="D7">
        <v>41.961265696017257</v>
      </c>
      <c r="E7">
        <v>95.172392486060531</v>
      </c>
      <c r="F7">
        <v>25.666194690265481</v>
      </c>
      <c r="K7">
        <v>7.1495242215684076</v>
      </c>
      <c r="Q7">
        <v>2.1832814394904458</v>
      </c>
      <c r="AB7">
        <v>4.6396638919149487</v>
      </c>
      <c r="AE7">
        <v>1.4798990686763489</v>
      </c>
      <c r="AH7">
        <v>9.935210554824895</v>
      </c>
      <c r="AL7">
        <v>14.314647614129189</v>
      </c>
      <c r="BB7">
        <v>9.4582537587481319</v>
      </c>
    </row>
    <row r="8" spans="1:54" x14ac:dyDescent="0.55000000000000004">
      <c r="A8" s="1">
        <v>1871</v>
      </c>
      <c r="B8">
        <v>154.25281039757351</v>
      </c>
      <c r="C8">
        <v>93.572955927547483</v>
      </c>
      <c r="D8">
        <v>43.990814763764448</v>
      </c>
      <c r="E8">
        <v>95.914277975970805</v>
      </c>
      <c r="F8">
        <v>22.796799649276629</v>
      </c>
      <c r="K8">
        <v>3.8522552466293978</v>
      </c>
      <c r="Q8">
        <v>2.3164469954237021</v>
      </c>
      <c r="AB8">
        <v>4.8124556923373314</v>
      </c>
      <c r="AC8">
        <v>2.098039215686275</v>
      </c>
      <c r="AE8">
        <v>1.482645013625967</v>
      </c>
      <c r="AH8">
        <v>12.474417604073819</v>
      </c>
      <c r="BB8">
        <v>9.5318722035769685</v>
      </c>
    </row>
    <row r="9" spans="1:54" x14ac:dyDescent="0.55000000000000004">
      <c r="A9" s="1">
        <v>1872</v>
      </c>
      <c r="B9">
        <v>138.49778482430091</v>
      </c>
      <c r="C9">
        <v>94.857029345670284</v>
      </c>
      <c r="D9">
        <v>40.344504072467082</v>
      </c>
      <c r="E9">
        <v>96.110480784554085</v>
      </c>
      <c r="F9">
        <v>20.913205907906171</v>
      </c>
      <c r="K9">
        <v>2.7517570678289931</v>
      </c>
      <c r="Q9">
        <v>2.391140078120098</v>
      </c>
      <c r="AB9">
        <v>4.6510407179509494</v>
      </c>
      <c r="AE9">
        <v>1.481247391304348</v>
      </c>
      <c r="AH9">
        <v>15.23588215018092</v>
      </c>
      <c r="BB9">
        <v>8.8846006411824625</v>
      </c>
    </row>
    <row r="10" spans="1:54" x14ac:dyDescent="0.55000000000000004">
      <c r="A10" s="1">
        <v>1873</v>
      </c>
      <c r="B10">
        <v>120.6609794322187</v>
      </c>
      <c r="C10">
        <v>79.278338712659377</v>
      </c>
      <c r="D10">
        <v>39.963919788119547</v>
      </c>
      <c r="E10">
        <v>94.896297031517236</v>
      </c>
      <c r="F10">
        <v>17.678798966853211</v>
      </c>
      <c r="K10">
        <v>3.4452968077862711</v>
      </c>
      <c r="Q10">
        <v>2.5296870886036609</v>
      </c>
      <c r="AB10">
        <v>5.7532568589946163</v>
      </c>
      <c r="AE10">
        <v>1.5945121197943211</v>
      </c>
      <c r="AH10">
        <v>14.91381494050157</v>
      </c>
      <c r="BB10">
        <v>8.4568780293523744</v>
      </c>
    </row>
    <row r="11" spans="1:54" x14ac:dyDescent="0.55000000000000004">
      <c r="A11" s="1">
        <v>1874</v>
      </c>
      <c r="B11">
        <v>128.07713872238159</v>
      </c>
      <c r="C11">
        <v>72.489585164192931</v>
      </c>
      <c r="D11">
        <v>36.65576544045738</v>
      </c>
      <c r="E11">
        <v>101.0552978878812</v>
      </c>
      <c r="F11">
        <v>15.937350682593859</v>
      </c>
      <c r="K11">
        <v>3.7806836304953828</v>
      </c>
      <c r="Q11">
        <v>2.401800295067845</v>
      </c>
      <c r="AB11">
        <v>5.7624130241856948</v>
      </c>
      <c r="AC11">
        <v>2.700272479564032</v>
      </c>
      <c r="AE11">
        <v>1.590724970370035</v>
      </c>
      <c r="AH11">
        <v>11.30273509744859</v>
      </c>
      <c r="BB11">
        <v>8.5401283896001523</v>
      </c>
    </row>
    <row r="12" spans="1:54" x14ac:dyDescent="0.55000000000000004">
      <c r="A12" s="1">
        <v>1875</v>
      </c>
      <c r="B12">
        <v>155.5393063482633</v>
      </c>
      <c r="C12">
        <v>85.293205258688118</v>
      </c>
      <c r="D12">
        <v>40.855336473755052</v>
      </c>
      <c r="E12">
        <v>104.26861618244681</v>
      </c>
      <c r="F12">
        <v>25.643255813953491</v>
      </c>
      <c r="K12">
        <v>5.527127210382873</v>
      </c>
      <c r="Q12">
        <v>2.3871852358476211</v>
      </c>
      <c r="AB12">
        <v>5.9647034360282598</v>
      </c>
      <c r="AE12">
        <v>1.530311289866283</v>
      </c>
      <c r="AH12">
        <v>13.402620923680869</v>
      </c>
      <c r="AL12">
        <v>14.44837611394512</v>
      </c>
      <c r="BB12">
        <v>9.7131842209251626</v>
      </c>
    </row>
    <row r="13" spans="1:54" x14ac:dyDescent="0.55000000000000004">
      <c r="A13" s="1">
        <v>1876</v>
      </c>
      <c r="B13">
        <v>162.3981896604858</v>
      </c>
      <c r="C13">
        <v>89.263717471294328</v>
      </c>
      <c r="D13">
        <v>37.01886782634552</v>
      </c>
      <c r="E13">
        <v>108.5751638561499</v>
      </c>
      <c r="F13">
        <v>25.386839899413239</v>
      </c>
      <c r="K13">
        <v>6.3773211699988188</v>
      </c>
      <c r="Q13">
        <v>2.538142296385542</v>
      </c>
      <c r="AB13">
        <v>5.1980565002658281</v>
      </c>
      <c r="AE13">
        <v>1.560632121978093</v>
      </c>
      <c r="AF13">
        <v>24.42765667716737</v>
      </c>
      <c r="AH13">
        <v>11.80562051095562</v>
      </c>
      <c r="AL13">
        <v>15.4722217258845</v>
      </c>
      <c r="BB13">
        <v>9.689500024092645</v>
      </c>
    </row>
    <row r="14" spans="1:54" x14ac:dyDescent="0.55000000000000004">
      <c r="A14" s="1">
        <v>1877</v>
      </c>
      <c r="B14">
        <v>155.99244204730061</v>
      </c>
      <c r="C14">
        <v>79.716128995859989</v>
      </c>
      <c r="D14">
        <v>36.527991576147187</v>
      </c>
      <c r="E14">
        <v>107.0835030215423</v>
      </c>
      <c r="F14">
        <v>25.634496365524409</v>
      </c>
      <c r="K14">
        <v>5.7400194474038946</v>
      </c>
      <c r="Q14">
        <v>2.3782484765904219</v>
      </c>
      <c r="AB14">
        <v>5.0236657440609394</v>
      </c>
      <c r="AE14">
        <v>1.6036700494453251</v>
      </c>
      <c r="AF14">
        <v>31.364414469283631</v>
      </c>
      <c r="AH14">
        <v>10.840790502683699</v>
      </c>
      <c r="AL14">
        <v>16.782564624864449</v>
      </c>
      <c r="BB14">
        <v>9.4744291806878262</v>
      </c>
    </row>
    <row r="15" spans="1:54" x14ac:dyDescent="0.55000000000000004">
      <c r="A15" s="1">
        <v>1878</v>
      </c>
      <c r="B15">
        <v>127.06083849719229</v>
      </c>
      <c r="C15">
        <v>79.147543717455932</v>
      </c>
      <c r="D15">
        <v>39.357580431908332</v>
      </c>
      <c r="E15">
        <v>102.43677643860811</v>
      </c>
      <c r="F15">
        <v>24.728453778052302</v>
      </c>
      <c r="K15">
        <v>5.2712413231169393</v>
      </c>
      <c r="Q15">
        <v>2.1666676729930452</v>
      </c>
      <c r="AB15">
        <v>4.1376200090779092</v>
      </c>
      <c r="AC15">
        <v>2</v>
      </c>
      <c r="AE15">
        <v>1.6621144979529381</v>
      </c>
      <c r="AF15">
        <v>26.55380426067342</v>
      </c>
      <c r="AH15">
        <v>10.52469275581007</v>
      </c>
      <c r="AL15">
        <v>15.133171597825759</v>
      </c>
      <c r="BB15">
        <v>8.5687191969081926</v>
      </c>
    </row>
    <row r="16" spans="1:54" x14ac:dyDescent="0.55000000000000004">
      <c r="A16" s="1">
        <v>1879</v>
      </c>
      <c r="B16">
        <v>114.9309979781884</v>
      </c>
      <c r="C16">
        <v>84.013667820709401</v>
      </c>
      <c r="D16">
        <v>39.081772770363891</v>
      </c>
      <c r="E16">
        <v>104.3634053951972</v>
      </c>
      <c r="F16">
        <v>22.182608695652171</v>
      </c>
      <c r="K16">
        <v>5.1780714794512059</v>
      </c>
      <c r="Q16">
        <v>1.866330033523788</v>
      </c>
      <c r="AB16">
        <v>4.4155187919476253</v>
      </c>
      <c r="AE16">
        <v>1.783893619433198</v>
      </c>
      <c r="AF16">
        <v>26.47553851592933</v>
      </c>
      <c r="AH16">
        <v>9.1145634228068033</v>
      </c>
      <c r="AL16">
        <v>17.775342649673622</v>
      </c>
      <c r="BB16">
        <v>8.4282077165360079</v>
      </c>
    </row>
    <row r="17" spans="1:54" x14ac:dyDescent="0.55000000000000004">
      <c r="A17" s="1">
        <v>1880</v>
      </c>
      <c r="B17">
        <v>103.1171928351902</v>
      </c>
      <c r="C17">
        <v>80.359459228257307</v>
      </c>
      <c r="D17">
        <v>36.874499638467093</v>
      </c>
      <c r="E17">
        <v>96.61405188128991</v>
      </c>
      <c r="F17">
        <v>7.6579842137219201</v>
      </c>
      <c r="K17">
        <v>2.951760919540229</v>
      </c>
      <c r="Q17">
        <v>2.0681472890852901</v>
      </c>
      <c r="AB17">
        <v>3.8092975862596261</v>
      </c>
      <c r="AE17">
        <v>1.7983285724761191</v>
      </c>
      <c r="AF17">
        <v>24.944625229109199</v>
      </c>
      <c r="AH17">
        <v>8.1537442282804662</v>
      </c>
      <c r="AL17">
        <v>17.248355206846281</v>
      </c>
      <c r="BB17">
        <v>7.8054435377444156</v>
      </c>
    </row>
    <row r="18" spans="1:54" x14ac:dyDescent="0.55000000000000004">
      <c r="A18" s="1">
        <v>1881</v>
      </c>
      <c r="B18">
        <v>91.539229280957358</v>
      </c>
      <c r="C18">
        <v>87.844750523075092</v>
      </c>
      <c r="D18">
        <v>34.721151723643658</v>
      </c>
      <c r="E18">
        <v>95.117365819125737</v>
      </c>
      <c r="F18">
        <v>8.5770110330992964</v>
      </c>
      <c r="H18">
        <v>3.5319300749197291</v>
      </c>
      <c r="I18">
        <v>1.6</v>
      </c>
      <c r="K18">
        <v>2.6789475285402449</v>
      </c>
      <c r="N18">
        <v>2.3044863937239519</v>
      </c>
      <c r="P18">
        <v>69.281738520855242</v>
      </c>
      <c r="Q18">
        <v>2.0235208100758548</v>
      </c>
      <c r="V18">
        <v>72.992584955787308</v>
      </c>
      <c r="AB18">
        <v>3.848875605752843</v>
      </c>
      <c r="AE18">
        <v>1.768738912896431</v>
      </c>
      <c r="AF18">
        <v>31.643821127068481</v>
      </c>
      <c r="AH18">
        <v>9.324790210016328</v>
      </c>
      <c r="AL18">
        <v>18.947711686251949</v>
      </c>
      <c r="BB18">
        <v>7.2364161850620379</v>
      </c>
    </row>
    <row r="19" spans="1:54" x14ac:dyDescent="0.55000000000000004">
      <c r="A19" s="1">
        <v>1882</v>
      </c>
      <c r="B19">
        <v>95.096044472549167</v>
      </c>
      <c r="C19">
        <v>87.372185069090037</v>
      </c>
      <c r="D19">
        <v>36.854839053506723</v>
      </c>
      <c r="E19">
        <v>83.012095405738393</v>
      </c>
      <c r="F19">
        <v>10.23109343936382</v>
      </c>
      <c r="H19">
        <v>3.4902168164992071</v>
      </c>
      <c r="I19">
        <v>1.6</v>
      </c>
      <c r="K19">
        <v>2.9298331519767862</v>
      </c>
      <c r="N19">
        <v>2.2760290556900729</v>
      </c>
      <c r="P19">
        <v>69.281383164512746</v>
      </c>
      <c r="Q19">
        <v>1.8515703150031251</v>
      </c>
      <c r="V19">
        <v>72.586750788643528</v>
      </c>
      <c r="AB19">
        <v>3.8504479516514811</v>
      </c>
      <c r="AE19">
        <v>1.671728202236596</v>
      </c>
      <c r="AF19">
        <v>25.046715177300189</v>
      </c>
      <c r="AH19">
        <v>11.342097496541919</v>
      </c>
      <c r="AL19">
        <v>21.764219104784619</v>
      </c>
      <c r="BB19">
        <v>7.4410415892513369</v>
      </c>
    </row>
    <row r="20" spans="1:54" x14ac:dyDescent="0.55000000000000004">
      <c r="A20" s="1">
        <v>1883</v>
      </c>
      <c r="B20">
        <v>104.7138696354378</v>
      </c>
      <c r="C20">
        <v>94.415949877752453</v>
      </c>
      <c r="E20">
        <v>83.053685963274191</v>
      </c>
      <c r="F20">
        <v>14.219802955665021</v>
      </c>
      <c r="H20">
        <v>3.4494773519163759</v>
      </c>
      <c r="I20">
        <v>1.6</v>
      </c>
      <c r="K20">
        <v>4.0092529201573432</v>
      </c>
      <c r="N20">
        <v>2.2488038277511961</v>
      </c>
      <c r="P20">
        <v>69.281280445372303</v>
      </c>
      <c r="Q20">
        <v>1.8321576256699581</v>
      </c>
      <c r="V20">
        <v>72.185404493941419</v>
      </c>
      <c r="AB20">
        <v>4.3272193567356707</v>
      </c>
      <c r="AC20">
        <v>1.10155431</v>
      </c>
      <c r="AE20">
        <v>1.478659445600339</v>
      </c>
      <c r="AF20">
        <v>29.43536808713209</v>
      </c>
      <c r="AH20">
        <v>15.22788946378078</v>
      </c>
      <c r="AL20">
        <v>19.277391504987531</v>
      </c>
      <c r="BB20">
        <v>7.8799649343157334</v>
      </c>
    </row>
    <row r="21" spans="1:54" x14ac:dyDescent="0.55000000000000004">
      <c r="A21" s="1">
        <v>1884</v>
      </c>
      <c r="B21">
        <v>102.62920584252269</v>
      </c>
      <c r="C21">
        <v>95.276468246119492</v>
      </c>
      <c r="E21">
        <v>90.013035674211636</v>
      </c>
      <c r="F21">
        <v>13.621812146065221</v>
      </c>
      <c r="H21">
        <v>3.4096779748579298</v>
      </c>
      <c r="I21">
        <v>1.6</v>
      </c>
      <c r="K21">
        <v>4.4948411014583387</v>
      </c>
      <c r="N21">
        <v>2.2243256034074781</v>
      </c>
      <c r="P21">
        <v>69.281178509532069</v>
      </c>
      <c r="Q21">
        <v>1.7808191540700931</v>
      </c>
      <c r="V21">
        <v>71.788472038062551</v>
      </c>
      <c r="AB21">
        <v>3.647792117682815</v>
      </c>
      <c r="AC21">
        <v>0.95770873000000001</v>
      </c>
      <c r="AE21">
        <v>1.257604509398327</v>
      </c>
      <c r="AF21">
        <v>35.782861194224502</v>
      </c>
      <c r="AH21">
        <v>12.697374967220879</v>
      </c>
      <c r="AL21">
        <v>19.69435848942468</v>
      </c>
      <c r="BB21">
        <v>7.9837045622300469</v>
      </c>
    </row>
    <row r="22" spans="1:54" x14ac:dyDescent="0.55000000000000004">
      <c r="A22" s="1">
        <v>1885</v>
      </c>
      <c r="B22">
        <v>100.8112378816097</v>
      </c>
      <c r="C22">
        <v>83.80157351058304</v>
      </c>
      <c r="D22">
        <v>44.410975424022148</v>
      </c>
      <c r="E22">
        <v>85.817314783813458</v>
      </c>
      <c r="F22">
        <v>12.26773132017034</v>
      </c>
      <c r="H22">
        <v>3.3696392103471751</v>
      </c>
      <c r="I22">
        <v>1.6</v>
      </c>
      <c r="K22">
        <v>5.3914204595865503</v>
      </c>
      <c r="N22">
        <v>2.1983161833489242</v>
      </c>
      <c r="P22">
        <v>69.292403314917124</v>
      </c>
      <c r="Q22">
        <v>1.7379027383034851</v>
      </c>
      <c r="V22">
        <v>71.395881006864983</v>
      </c>
      <c r="AB22">
        <v>4.3279654216984254</v>
      </c>
      <c r="AC22">
        <v>0.91985463000000001</v>
      </c>
      <c r="AE22">
        <v>1.2881801009159799</v>
      </c>
      <c r="AF22">
        <v>27.958462451337279</v>
      </c>
      <c r="AH22">
        <v>11.1235205909966</v>
      </c>
      <c r="AL22">
        <v>24.315991918879579</v>
      </c>
      <c r="BB22">
        <v>7.9536433019277624</v>
      </c>
    </row>
    <row r="23" spans="1:54" x14ac:dyDescent="0.55000000000000004">
      <c r="A23" s="1">
        <v>1886</v>
      </c>
      <c r="B23">
        <v>97.775174088848757</v>
      </c>
      <c r="C23">
        <v>86.273928236465352</v>
      </c>
      <c r="D23">
        <v>46.290208633587277</v>
      </c>
      <c r="E23">
        <v>84.247887759788711</v>
      </c>
      <c r="F23">
        <v>8.4900805832693784</v>
      </c>
      <c r="H23">
        <v>3.091738469336037</v>
      </c>
      <c r="I23">
        <v>1.6</v>
      </c>
      <c r="K23">
        <v>4.4735435666410286</v>
      </c>
      <c r="N23">
        <v>2.0573277854831251</v>
      </c>
      <c r="P23">
        <v>69.303543171654624</v>
      </c>
      <c r="Q23">
        <v>1.648650874617906</v>
      </c>
      <c r="V23">
        <v>44.28328961580003</v>
      </c>
      <c r="AB23">
        <v>4.094401356885605</v>
      </c>
      <c r="AC23">
        <v>0.74951118000000005</v>
      </c>
      <c r="AE23">
        <v>1.4412334854893061</v>
      </c>
      <c r="AF23">
        <v>34.447006800285173</v>
      </c>
      <c r="AH23">
        <v>10.62790457021651</v>
      </c>
      <c r="AL23">
        <v>24.077239559891719</v>
      </c>
      <c r="BB23">
        <v>7.7674122501040168</v>
      </c>
    </row>
    <row r="24" spans="1:54" x14ac:dyDescent="0.55000000000000004">
      <c r="A24" s="1">
        <v>1887</v>
      </c>
      <c r="B24">
        <v>92.840330124428633</v>
      </c>
      <c r="C24">
        <v>95.750485268031397</v>
      </c>
      <c r="D24">
        <v>68.49134449207321</v>
      </c>
      <c r="E24">
        <v>80.328824930051965</v>
      </c>
      <c r="F24">
        <v>13.006676811869889</v>
      </c>
      <c r="H24">
        <v>3.220395840322039</v>
      </c>
      <c r="I24">
        <v>1.6</v>
      </c>
      <c r="K24">
        <v>4.2679376535292706</v>
      </c>
      <c r="N24">
        <v>2.284148012791229</v>
      </c>
      <c r="P24">
        <v>69.314599040438651</v>
      </c>
      <c r="Q24">
        <v>1.688604499152959</v>
      </c>
      <c r="V24">
        <v>60.01918281220027</v>
      </c>
      <c r="AB24">
        <v>4.5497534189820028</v>
      </c>
      <c r="AC24">
        <v>0.70030084999999997</v>
      </c>
      <c r="AE24">
        <v>1.5519748003297</v>
      </c>
      <c r="AF24">
        <v>44.984744706485507</v>
      </c>
      <c r="AH24">
        <v>11.60040561633669</v>
      </c>
      <c r="AL24">
        <v>21.518854953928098</v>
      </c>
      <c r="BB24">
        <v>7.7754601878777558</v>
      </c>
    </row>
    <row r="25" spans="1:54" x14ac:dyDescent="0.55000000000000004">
      <c r="A25" s="1">
        <v>1888</v>
      </c>
      <c r="B25">
        <v>93.966345900133604</v>
      </c>
      <c r="C25">
        <v>99.579998593698846</v>
      </c>
      <c r="D25">
        <v>63.910348711722641</v>
      </c>
      <c r="E25">
        <v>89.637592367424219</v>
      </c>
      <c r="F25">
        <v>7.200094286253063</v>
      </c>
      <c r="H25">
        <v>3.3627434659563842</v>
      </c>
      <c r="I25">
        <v>1.6</v>
      </c>
      <c r="K25">
        <v>4.0465991949231448</v>
      </c>
      <c r="N25">
        <v>1.9855595667870041</v>
      </c>
      <c r="P25">
        <v>68.867554341641068</v>
      </c>
      <c r="Q25">
        <v>1.6538296014207861</v>
      </c>
      <c r="V25">
        <v>51.469129207051822</v>
      </c>
      <c r="AB25">
        <v>4.5496956417183707</v>
      </c>
      <c r="AC25">
        <v>0.59052396000000007</v>
      </c>
      <c r="AE25">
        <v>1.692252543963644</v>
      </c>
      <c r="AF25">
        <v>37.54811885629298</v>
      </c>
      <c r="AH25">
        <v>12.82557318388006</v>
      </c>
      <c r="AL25">
        <v>23.218947199862001</v>
      </c>
      <c r="BB25">
        <v>7.9534075412940153</v>
      </c>
    </row>
    <row r="26" spans="1:54" x14ac:dyDescent="0.55000000000000004">
      <c r="A26" s="1">
        <v>1889</v>
      </c>
      <c r="B26">
        <v>88.128616890394298</v>
      </c>
      <c r="C26">
        <v>98.101914062371108</v>
      </c>
      <c r="D26">
        <v>65.381239719157463</v>
      </c>
      <c r="E26">
        <v>103.4049884979447</v>
      </c>
      <c r="F26">
        <v>8.2363001745200677</v>
      </c>
      <c r="H26">
        <v>3.3713435795736242</v>
      </c>
      <c r="I26">
        <v>1.6</v>
      </c>
      <c r="K26">
        <v>4.5481631728366221</v>
      </c>
      <c r="N26">
        <v>2.0066889632107019</v>
      </c>
      <c r="P26">
        <v>68.878764172335607</v>
      </c>
      <c r="Q26">
        <v>1.720955152509549</v>
      </c>
      <c r="V26">
        <v>50.981136372262498</v>
      </c>
      <c r="AB26">
        <v>5.0209150471564943</v>
      </c>
      <c r="AC26">
        <v>0.62459265000000008</v>
      </c>
      <c r="AE26">
        <v>1.5746905182533539</v>
      </c>
      <c r="AF26">
        <v>45.331986905882268</v>
      </c>
      <c r="AH26">
        <v>12.853605391888021</v>
      </c>
      <c r="AL26">
        <v>21.734922040090051</v>
      </c>
      <c r="BB26">
        <v>7.7003923687371314</v>
      </c>
    </row>
    <row r="27" spans="1:54" x14ac:dyDescent="0.55000000000000004">
      <c r="A27" s="1">
        <v>1890</v>
      </c>
      <c r="B27">
        <v>91.748942474300662</v>
      </c>
      <c r="C27">
        <v>89.606167999149235</v>
      </c>
      <c r="D27">
        <v>68.836960355343422</v>
      </c>
      <c r="E27">
        <v>100.81568207842911</v>
      </c>
      <c r="F27">
        <v>8.6180447410703227</v>
      </c>
      <c r="H27">
        <v>3.5269028871391082</v>
      </c>
      <c r="I27">
        <v>1.6</v>
      </c>
      <c r="K27">
        <v>4.6930276359919052</v>
      </c>
      <c r="N27">
        <v>2.0507166482910688</v>
      </c>
      <c r="P27">
        <v>68.991731616401225</v>
      </c>
      <c r="Q27">
        <v>1.8099465695611581</v>
      </c>
      <c r="V27">
        <v>30.655391120507399</v>
      </c>
      <c r="AB27">
        <v>4.9998664306404894</v>
      </c>
      <c r="AC27">
        <v>0.65109052000000001</v>
      </c>
      <c r="AE27">
        <v>1.536182071498531</v>
      </c>
      <c r="AF27">
        <v>40.323967391741782</v>
      </c>
      <c r="AH27">
        <v>14.080162349918201</v>
      </c>
      <c r="AL27">
        <v>19.681304770230799</v>
      </c>
      <c r="BB27">
        <v>7.5773355512167004</v>
      </c>
    </row>
    <row r="28" spans="1:54" x14ac:dyDescent="0.55000000000000004">
      <c r="A28" s="1">
        <v>1891</v>
      </c>
      <c r="B28">
        <v>95.048507328114468</v>
      </c>
      <c r="C28">
        <v>92.483574007797316</v>
      </c>
      <c r="D28">
        <v>62.989285056564071</v>
      </c>
      <c r="E28">
        <v>83.145246804216185</v>
      </c>
      <c r="F28">
        <v>9.0092851022156939</v>
      </c>
      <c r="H28">
        <v>4.055807916937054</v>
      </c>
      <c r="I28">
        <v>1.6</v>
      </c>
      <c r="K28">
        <v>3.9893390679216281</v>
      </c>
      <c r="N28">
        <v>2.0065430752453648</v>
      </c>
      <c r="P28">
        <v>68.992344013490722</v>
      </c>
      <c r="Q28">
        <v>1.7768498955081751</v>
      </c>
      <c r="V28">
        <v>14.027725739977519</v>
      </c>
      <c r="AB28">
        <v>5.545752986687905</v>
      </c>
      <c r="AC28">
        <v>0.60945101000000002</v>
      </c>
      <c r="AE28">
        <v>1.5176323382653381</v>
      </c>
      <c r="AF28">
        <v>26.613535166892792</v>
      </c>
      <c r="AH28">
        <v>12.798892466652459</v>
      </c>
      <c r="AL28">
        <v>32.723193311120667</v>
      </c>
      <c r="BB28">
        <v>7.4165566082392216</v>
      </c>
    </row>
    <row r="29" spans="1:54" x14ac:dyDescent="0.55000000000000004">
      <c r="A29" s="1">
        <v>1892</v>
      </c>
      <c r="B29">
        <v>93.257151768226123</v>
      </c>
      <c r="C29">
        <v>100.898887847593</v>
      </c>
      <c r="D29">
        <v>52.040928030303043</v>
      </c>
      <c r="E29">
        <v>108.49287428369431</v>
      </c>
      <c r="F29">
        <v>19.63418120155039</v>
      </c>
      <c r="H29">
        <v>3.8196116193227412</v>
      </c>
      <c r="I29">
        <v>1.6</v>
      </c>
      <c r="K29">
        <v>3.6990472861363002</v>
      </c>
      <c r="N29">
        <v>1.9861830742659761</v>
      </c>
      <c r="P29">
        <v>69.000666222518319</v>
      </c>
      <c r="Q29">
        <v>1.7331267745319141</v>
      </c>
      <c r="V29">
        <v>14.695820318310281</v>
      </c>
      <c r="AB29">
        <v>4.6354728994279997</v>
      </c>
      <c r="AC29">
        <v>0.6170218300000001</v>
      </c>
      <c r="AE29">
        <v>1.523018558751251</v>
      </c>
      <c r="AF29">
        <v>33.764592537663567</v>
      </c>
      <c r="AH29">
        <v>15.389431146473139</v>
      </c>
      <c r="AL29">
        <v>12.102301610928651</v>
      </c>
      <c r="BB29">
        <v>7.621620167603151</v>
      </c>
    </row>
    <row r="30" spans="1:54" x14ac:dyDescent="0.55000000000000004">
      <c r="A30" s="1">
        <v>1893</v>
      </c>
      <c r="B30">
        <v>104.51838768306089</v>
      </c>
      <c r="C30">
        <v>103.560842174147</v>
      </c>
      <c r="D30">
        <v>50.28088374505608</v>
      </c>
      <c r="E30">
        <v>111.6243945321183</v>
      </c>
      <c r="F30">
        <v>31.340499730361309</v>
      </c>
      <c r="H30">
        <v>3.3492063492063489</v>
      </c>
      <c r="I30">
        <v>1.6</v>
      </c>
      <c r="K30">
        <v>3.8330510487280232</v>
      </c>
      <c r="N30">
        <v>1.985482493595218</v>
      </c>
      <c r="P30">
        <v>69.00911184210527</v>
      </c>
      <c r="Q30">
        <v>1.6635925604052999</v>
      </c>
      <c r="V30">
        <v>22.735661031962799</v>
      </c>
      <c r="AB30">
        <v>4.2725029994001202</v>
      </c>
      <c r="AC30">
        <v>0.48074707</v>
      </c>
      <c r="AE30">
        <v>1.489254874983267</v>
      </c>
      <c r="AF30">
        <v>40.34570828700609</v>
      </c>
      <c r="AH30">
        <v>13.35670454600486</v>
      </c>
      <c r="AL30">
        <v>43.070260036231367</v>
      </c>
      <c r="BB30">
        <v>8.0082771463068347</v>
      </c>
    </row>
    <row r="31" spans="1:54" x14ac:dyDescent="0.55000000000000004">
      <c r="A31" s="1">
        <v>1894</v>
      </c>
      <c r="B31">
        <v>108.3296013476966</v>
      </c>
      <c r="C31">
        <v>103.73236016369169</v>
      </c>
      <c r="D31">
        <v>48.216778035277457</v>
      </c>
      <c r="E31">
        <v>112.3270969240983</v>
      </c>
      <c r="F31">
        <v>27.940003557452869</v>
      </c>
      <c r="H31">
        <v>3.8775510204081631</v>
      </c>
      <c r="I31">
        <v>1.605407689057879</v>
      </c>
      <c r="K31">
        <v>4.8129381861591183</v>
      </c>
      <c r="N31">
        <v>1.9186169091292431</v>
      </c>
      <c r="P31">
        <v>70.385245368865782</v>
      </c>
      <c r="Q31">
        <v>1.611645586350652</v>
      </c>
      <c r="V31">
        <v>30.011723329425561</v>
      </c>
      <c r="AB31">
        <v>3.681089409559513</v>
      </c>
      <c r="AC31">
        <v>0.52617199000000003</v>
      </c>
      <c r="AE31">
        <v>1.3318329488919041</v>
      </c>
      <c r="AF31">
        <v>38.446015065485888</v>
      </c>
      <c r="AH31">
        <v>14.46765608641074</v>
      </c>
      <c r="AL31">
        <v>34.529002663040337</v>
      </c>
      <c r="AO31">
        <v>5.4595838388532947</v>
      </c>
      <c r="BB31">
        <v>7.8739832215957097</v>
      </c>
    </row>
    <row r="32" spans="1:54" x14ac:dyDescent="0.55000000000000004">
      <c r="A32" s="1">
        <v>1895</v>
      </c>
      <c r="B32">
        <v>110.6410395821903</v>
      </c>
      <c r="C32">
        <v>98.691771481096325</v>
      </c>
      <c r="D32">
        <v>46.036303611377427</v>
      </c>
      <c r="E32">
        <v>89.432609370123558</v>
      </c>
      <c r="F32">
        <v>26.2387382629108</v>
      </c>
      <c r="H32">
        <v>4.1000155303618584</v>
      </c>
      <c r="I32">
        <v>1.5435961618690031</v>
      </c>
      <c r="K32">
        <v>5.0615656996869403</v>
      </c>
      <c r="N32">
        <v>1.8946491775973351</v>
      </c>
      <c r="P32">
        <v>65.885249411260972</v>
      </c>
      <c r="Q32">
        <v>1.6868322523648049</v>
      </c>
      <c r="V32">
        <v>31.842315804785802</v>
      </c>
      <c r="AB32">
        <v>4.6352809248554916</v>
      </c>
      <c r="AC32">
        <v>0.53374281000000001</v>
      </c>
      <c r="AE32">
        <v>1.213373178623069</v>
      </c>
      <c r="AF32">
        <v>43.954923118155563</v>
      </c>
      <c r="AH32">
        <v>15.49679564583262</v>
      </c>
      <c r="AL32">
        <v>20.787032125593338</v>
      </c>
      <c r="AO32">
        <v>6.0927730759014711</v>
      </c>
      <c r="BB32">
        <v>7.4495858608263914</v>
      </c>
    </row>
    <row r="33" spans="1:54" x14ac:dyDescent="0.55000000000000004">
      <c r="A33" s="1">
        <v>1896</v>
      </c>
      <c r="B33">
        <v>111.895655874718</v>
      </c>
      <c r="C33">
        <v>97.683106160573644</v>
      </c>
      <c r="D33">
        <v>46.830436659050527</v>
      </c>
      <c r="E33">
        <v>71.858018989655292</v>
      </c>
      <c r="F33">
        <v>26.505297090085381</v>
      </c>
      <c r="H33">
        <v>4.7120418848167542</v>
      </c>
      <c r="I33">
        <v>1.6474464579901149</v>
      </c>
      <c r="K33">
        <v>5.6181885178011246</v>
      </c>
      <c r="N33">
        <v>1.9112207151664611</v>
      </c>
      <c r="P33">
        <v>68.761239818047173</v>
      </c>
      <c r="Q33">
        <v>1.8111345195585751</v>
      </c>
      <c r="V33">
        <v>26.382671480144399</v>
      </c>
      <c r="AB33">
        <v>5.72623554305473</v>
      </c>
      <c r="AC33">
        <v>0.54888444999999997</v>
      </c>
      <c r="AE33">
        <v>1.1553955846601369</v>
      </c>
      <c r="AF33">
        <v>44.045923656562799</v>
      </c>
      <c r="AH33">
        <v>16.456819304818289</v>
      </c>
      <c r="AL33">
        <v>18.807475079376879</v>
      </c>
      <c r="AO33">
        <v>4.9059778258655999</v>
      </c>
      <c r="BB33">
        <v>7.5215584152919686</v>
      </c>
    </row>
    <row r="34" spans="1:54" x14ac:dyDescent="0.55000000000000004">
      <c r="A34" s="1">
        <v>1897</v>
      </c>
      <c r="B34">
        <v>102.8602676506064</v>
      </c>
      <c r="C34">
        <v>92.785875838408117</v>
      </c>
      <c r="D34">
        <v>51.756215500945181</v>
      </c>
      <c r="E34">
        <v>67.027214519650656</v>
      </c>
      <c r="F34">
        <v>33.944647579625162</v>
      </c>
      <c r="H34">
        <v>3.940134392180819</v>
      </c>
      <c r="I34">
        <v>0.16246953696181959</v>
      </c>
      <c r="K34">
        <v>5.4512958789956523</v>
      </c>
      <c r="N34">
        <v>1.8237082066869299</v>
      </c>
      <c r="P34">
        <v>70.00209117524048</v>
      </c>
      <c r="Q34">
        <v>1.7940155600570189</v>
      </c>
      <c r="V34">
        <v>26.076983728764962</v>
      </c>
      <c r="AB34">
        <v>6.2263037316838208</v>
      </c>
      <c r="AC34">
        <v>0.57159691000000001</v>
      </c>
      <c r="AE34">
        <v>1.074598666087125</v>
      </c>
      <c r="AF34">
        <v>43.186170060417567</v>
      </c>
      <c r="AH34">
        <v>17.737784570230019</v>
      </c>
      <c r="AL34">
        <v>9.4659365552353449</v>
      </c>
      <c r="AO34">
        <v>6.5161521917270679</v>
      </c>
      <c r="BB34">
        <v>6.9438373492571861</v>
      </c>
    </row>
    <row r="35" spans="1:54" x14ac:dyDescent="0.55000000000000004">
      <c r="A35" s="1">
        <v>1898</v>
      </c>
      <c r="B35">
        <v>110.22462732768351</v>
      </c>
      <c r="C35">
        <v>91.207833044619989</v>
      </c>
      <c r="D35">
        <v>55.491937300544393</v>
      </c>
      <c r="E35">
        <v>58.386121218708134</v>
      </c>
      <c r="F35">
        <v>37.309130236794168</v>
      </c>
      <c r="H35">
        <v>3.9521502119927319</v>
      </c>
      <c r="I35">
        <v>1.682018422106528</v>
      </c>
      <c r="K35">
        <v>4.9691834271668602</v>
      </c>
      <c r="N35">
        <v>1.838896662002798</v>
      </c>
      <c r="P35">
        <v>70.355445339946272</v>
      </c>
      <c r="Q35">
        <v>1.8522775258165971</v>
      </c>
      <c r="V35">
        <v>26.686592655849701</v>
      </c>
      <c r="AB35">
        <v>4.726300534172033</v>
      </c>
      <c r="AC35">
        <v>0.56781150000000002</v>
      </c>
      <c r="AE35">
        <v>1.2564846085035439</v>
      </c>
      <c r="AF35">
        <v>42.800095397354639</v>
      </c>
      <c r="AH35">
        <v>19.199905429959291</v>
      </c>
      <c r="AL35">
        <v>28.005461231138501</v>
      </c>
      <c r="AO35">
        <v>5.6144405757951192</v>
      </c>
      <c r="BB35">
        <v>7.1795998457390056</v>
      </c>
    </row>
    <row r="36" spans="1:54" x14ac:dyDescent="0.55000000000000004">
      <c r="A36" s="1">
        <v>1899</v>
      </c>
      <c r="B36">
        <v>111.5696770542278</v>
      </c>
      <c r="C36">
        <v>92.085005285148412</v>
      </c>
      <c r="D36">
        <v>62.838788669399918</v>
      </c>
      <c r="E36">
        <v>75.544028601312846</v>
      </c>
      <c r="F36">
        <v>36.771839954916878</v>
      </c>
      <c r="H36">
        <v>4.2329630741519066</v>
      </c>
      <c r="I36">
        <v>1.7391304347826091</v>
      </c>
      <c r="K36">
        <v>3.3851582325720249</v>
      </c>
      <c r="N36">
        <v>1.8145956607495071</v>
      </c>
      <c r="P36">
        <v>65.880069465726848</v>
      </c>
      <c r="Q36">
        <v>1.8494100220734311</v>
      </c>
      <c r="V36">
        <v>37.60333498198262</v>
      </c>
      <c r="AB36">
        <v>4.3586895889263806</v>
      </c>
      <c r="AC36">
        <v>0.53752822</v>
      </c>
      <c r="AE36">
        <v>1.351870929538826</v>
      </c>
      <c r="AF36">
        <v>38.341307997011377</v>
      </c>
      <c r="AH36">
        <v>20.897891254867861</v>
      </c>
      <c r="AL36">
        <v>-0.21466459333828891</v>
      </c>
      <c r="AO36">
        <v>5.0900598953229679</v>
      </c>
      <c r="BB36">
        <v>7.2220073951708406</v>
      </c>
    </row>
    <row r="37" spans="1:54" x14ac:dyDescent="0.55000000000000004">
      <c r="A37" s="1">
        <v>1900</v>
      </c>
      <c r="B37">
        <v>132.0666839637864</v>
      </c>
      <c r="C37">
        <v>92.274359780353478</v>
      </c>
      <c r="D37">
        <v>71.023196397730075</v>
      </c>
      <c r="E37">
        <v>93.992298574455091</v>
      </c>
      <c r="F37">
        <v>41.87810703722306</v>
      </c>
      <c r="H37">
        <v>3.854740288733443</v>
      </c>
      <c r="I37">
        <v>1.7180788754392819</v>
      </c>
      <c r="K37">
        <v>3.0475846387683561</v>
      </c>
      <c r="N37">
        <v>1.7113963438350841</v>
      </c>
      <c r="P37">
        <v>71.343434343434353</v>
      </c>
      <c r="Q37">
        <v>1.747077133762605</v>
      </c>
      <c r="V37">
        <v>29.367195173284689</v>
      </c>
      <c r="AB37">
        <v>3.9996418070034752</v>
      </c>
      <c r="AC37">
        <v>0.51103035000000008</v>
      </c>
      <c r="AE37">
        <v>1.4708843323166341</v>
      </c>
      <c r="AF37">
        <v>37.409999999999997</v>
      </c>
      <c r="AH37">
        <v>22.99286079096791</v>
      </c>
      <c r="AL37">
        <v>57.201064926267811</v>
      </c>
      <c r="AO37">
        <v>8.6896800116245494</v>
      </c>
      <c r="BB37">
        <v>8.3204812651012787</v>
      </c>
    </row>
    <row r="38" spans="1:54" x14ac:dyDescent="0.55000000000000004">
      <c r="A38" s="1">
        <v>1901</v>
      </c>
      <c r="B38">
        <v>149.38597020576361</v>
      </c>
      <c r="C38">
        <v>93.545644421213723</v>
      </c>
      <c r="D38">
        <v>81.19485160026926</v>
      </c>
      <c r="E38">
        <v>105.996332725941</v>
      </c>
      <c r="F38">
        <v>42.336106048053033</v>
      </c>
      <c r="H38">
        <v>4.6463755330098513</v>
      </c>
      <c r="I38">
        <v>1.5805705474171159</v>
      </c>
      <c r="K38">
        <v>3.3855906110769012</v>
      </c>
      <c r="N38">
        <v>1.7238076996743921</v>
      </c>
      <c r="P38">
        <v>75.047391000698397</v>
      </c>
      <c r="Q38">
        <v>1.663769564735905</v>
      </c>
      <c r="V38">
        <v>43.751045675087838</v>
      </c>
      <c r="AB38">
        <v>4.089631357048706</v>
      </c>
      <c r="AC38">
        <v>0.46939083999999998</v>
      </c>
      <c r="AE38">
        <v>1.3013804895490959</v>
      </c>
      <c r="AF38">
        <v>38.71</v>
      </c>
      <c r="AH38">
        <v>25.433331863946169</v>
      </c>
      <c r="AL38">
        <v>51.325875556639033</v>
      </c>
      <c r="AO38">
        <v>8.8261038136920149</v>
      </c>
      <c r="BB38">
        <v>9.310746635509318</v>
      </c>
    </row>
    <row r="39" spans="1:54" x14ac:dyDescent="0.55000000000000004">
      <c r="A39" s="1">
        <v>1902</v>
      </c>
      <c r="B39">
        <v>144.26110626388399</v>
      </c>
      <c r="C39">
        <v>97.393566556536669</v>
      </c>
      <c r="D39">
        <v>81.051995510253604</v>
      </c>
      <c r="E39">
        <v>91.350848662266699</v>
      </c>
      <c r="F39">
        <v>42.905705853418603</v>
      </c>
      <c r="H39">
        <v>4.5777198319571202</v>
      </c>
      <c r="I39">
        <v>1.601219977125429</v>
      </c>
      <c r="K39">
        <v>3.6641915014972199</v>
      </c>
      <c r="N39">
        <v>1.6965127238454289</v>
      </c>
      <c r="P39">
        <v>78.723404255319153</v>
      </c>
      <c r="Q39">
        <v>1.6582436514453489</v>
      </c>
      <c r="V39">
        <v>43.711380198952597</v>
      </c>
      <c r="AB39">
        <v>4.1760109090908468</v>
      </c>
      <c r="AC39">
        <v>0.51481576000000007</v>
      </c>
      <c r="AE39">
        <v>1.489604015653903</v>
      </c>
      <c r="AF39">
        <v>37.26</v>
      </c>
      <c r="AH39">
        <v>25.29660434190243</v>
      </c>
      <c r="AL39">
        <v>20.627652381195801</v>
      </c>
      <c r="AO39">
        <v>6.4504794757886117</v>
      </c>
      <c r="BB39">
        <v>9.071325182771103</v>
      </c>
    </row>
    <row r="40" spans="1:54" x14ac:dyDescent="0.55000000000000004">
      <c r="A40" s="1">
        <v>1903</v>
      </c>
      <c r="B40">
        <v>122.5718566771383</v>
      </c>
      <c r="C40">
        <v>98.992702993466352</v>
      </c>
      <c r="D40">
        <v>71.165500210551642</v>
      </c>
      <c r="E40">
        <v>74.194869249607976</v>
      </c>
      <c r="F40">
        <v>38.472074410555912</v>
      </c>
      <c r="H40">
        <v>4.8449335429469773</v>
      </c>
      <c r="I40">
        <v>1.5077271013946481</v>
      </c>
      <c r="K40">
        <v>4.5456629742113286</v>
      </c>
      <c r="N40">
        <v>1.6515123399517539</v>
      </c>
      <c r="P40">
        <v>86.19214313496694</v>
      </c>
      <c r="Q40">
        <v>1.492765243573356</v>
      </c>
      <c r="V40">
        <v>42.130190549620011</v>
      </c>
      <c r="AB40">
        <v>4.2697979979466112</v>
      </c>
      <c r="AC40">
        <v>0.57159691000000001</v>
      </c>
      <c r="AE40">
        <v>1.6831059139426281</v>
      </c>
      <c r="AF40">
        <v>37.159999999999997</v>
      </c>
      <c r="AH40">
        <v>28.70410111032249</v>
      </c>
      <c r="AL40">
        <v>6.1012487533264173</v>
      </c>
      <c r="AO40">
        <v>7.0969076915182558</v>
      </c>
      <c r="BB40">
        <v>8.1520889712672329</v>
      </c>
    </row>
    <row r="41" spans="1:54" x14ac:dyDescent="0.55000000000000004">
      <c r="A41" s="1">
        <v>1904</v>
      </c>
      <c r="B41">
        <v>130.6560326529447</v>
      </c>
      <c r="C41">
        <v>99.472226496784373</v>
      </c>
      <c r="D41">
        <v>59.535523349436389</v>
      </c>
      <c r="E41">
        <v>73.396861784776902</v>
      </c>
      <c r="F41">
        <v>35.067231320916292</v>
      </c>
      <c r="H41">
        <v>4.2901495907423088</v>
      </c>
      <c r="I41">
        <v>1.454681089145841</v>
      </c>
      <c r="K41">
        <v>5.3279371230206793</v>
      </c>
      <c r="N41">
        <v>1.5904936014625231</v>
      </c>
      <c r="P41">
        <v>68.289170506912441</v>
      </c>
      <c r="Q41">
        <v>1.273323417662106</v>
      </c>
      <c r="V41">
        <v>61.43447445475195</v>
      </c>
      <c r="AB41">
        <v>4.7001519893562529</v>
      </c>
      <c r="AC41">
        <v>0.56781150000000002</v>
      </c>
      <c r="AE41">
        <v>1.7569791095350671</v>
      </c>
      <c r="AF41">
        <v>41.39</v>
      </c>
      <c r="AH41">
        <v>34.714056319840772</v>
      </c>
      <c r="AL41">
        <v>12.68617373625905</v>
      </c>
      <c r="AO41">
        <v>6.1150335382657159</v>
      </c>
      <c r="BB41">
        <v>8.5988691186835791</v>
      </c>
    </row>
    <row r="42" spans="1:54" x14ac:dyDescent="0.55000000000000004">
      <c r="A42" s="1">
        <v>1905</v>
      </c>
      <c r="B42">
        <v>138.62659619507619</v>
      </c>
      <c r="C42">
        <v>98.183369691423309</v>
      </c>
      <c r="D42">
        <v>50.762323931169057</v>
      </c>
      <c r="E42">
        <v>83.502612536803767</v>
      </c>
      <c r="F42">
        <v>39.506630112311932</v>
      </c>
      <c r="H42">
        <v>4.7108013937282234</v>
      </c>
      <c r="I42">
        <v>1.4022140221402219</v>
      </c>
      <c r="K42">
        <v>5.9601192506195577</v>
      </c>
      <c r="N42">
        <v>1.8014772113132771</v>
      </c>
      <c r="P42">
        <v>102.48483097370701</v>
      </c>
      <c r="Q42">
        <v>1.2577082010655869</v>
      </c>
      <c r="V42">
        <v>57.45172695131901</v>
      </c>
      <c r="AB42">
        <v>5.1095071178820257</v>
      </c>
      <c r="AC42">
        <v>0.91414581066376499</v>
      </c>
      <c r="AE42">
        <v>1.7898002574066809</v>
      </c>
      <c r="AF42">
        <v>42.98</v>
      </c>
      <c r="AH42">
        <v>34.869736228121447</v>
      </c>
      <c r="AL42">
        <v>47.151054468114111</v>
      </c>
      <c r="AO42">
        <v>13.90416033623956</v>
      </c>
      <c r="BB42">
        <v>8.4577566944371014</v>
      </c>
    </row>
    <row r="43" spans="1:54" x14ac:dyDescent="0.55000000000000004">
      <c r="A43" s="1">
        <v>1906</v>
      </c>
      <c r="B43">
        <v>154.63381525287809</v>
      </c>
      <c r="C43">
        <v>98.741273280207636</v>
      </c>
      <c r="D43">
        <v>59.139348106460311</v>
      </c>
      <c r="E43">
        <v>83.50817060122867</v>
      </c>
      <c r="F43">
        <v>39.465117193644801</v>
      </c>
      <c r="H43">
        <v>5.0978230917608158</v>
      </c>
      <c r="I43">
        <v>1.3863553447646839</v>
      </c>
      <c r="K43">
        <v>4.3612560643959144</v>
      </c>
      <c r="N43">
        <v>1.6335227272727271</v>
      </c>
      <c r="P43">
        <v>49.428838951310873</v>
      </c>
      <c r="Q43">
        <v>1.2872602804363369</v>
      </c>
      <c r="V43">
        <v>45.469277515192438</v>
      </c>
      <c r="AB43">
        <v>5.5071721442638983</v>
      </c>
      <c r="AC43">
        <v>0.891754756871036</v>
      </c>
      <c r="AE43">
        <v>1.788944956744783</v>
      </c>
      <c r="AF43">
        <v>54.26</v>
      </c>
      <c r="AH43">
        <v>23.658113850334789</v>
      </c>
      <c r="AL43">
        <v>40.980113311809568</v>
      </c>
      <c r="AO43">
        <v>14.8383887151798</v>
      </c>
      <c r="BB43">
        <v>8.6071979325780692</v>
      </c>
    </row>
    <row r="44" spans="1:54" x14ac:dyDescent="0.55000000000000004">
      <c r="A44" s="1">
        <v>1907</v>
      </c>
      <c r="B44">
        <v>168.38239216452541</v>
      </c>
      <c r="C44">
        <v>102.0042595311761</v>
      </c>
      <c r="D44">
        <v>71.879704736995052</v>
      </c>
      <c r="E44">
        <v>76.963548723221948</v>
      </c>
      <c r="F44">
        <v>34.707786949073352</v>
      </c>
      <c r="H44">
        <v>4.7015535568274736</v>
      </c>
      <c r="I44">
        <v>1.477477477477477</v>
      </c>
      <c r="K44">
        <v>4.0955570821276863</v>
      </c>
      <c r="N44">
        <v>1.576182136602452</v>
      </c>
      <c r="P44">
        <v>61.339252682204958</v>
      </c>
      <c r="Q44">
        <v>1.2766096755607379</v>
      </c>
      <c r="V44">
        <v>46.184792812122843</v>
      </c>
      <c r="AB44">
        <v>5.883644293675748</v>
      </c>
      <c r="AC44">
        <v>0.87420020639834883</v>
      </c>
      <c r="AE44">
        <v>1.711602220199453</v>
      </c>
      <c r="AF44">
        <v>55.08</v>
      </c>
      <c r="AH44">
        <v>26.480273799707241</v>
      </c>
      <c r="AL44">
        <v>38.635409553601711</v>
      </c>
      <c r="AO44">
        <v>13.198075878900241</v>
      </c>
      <c r="BB44">
        <v>9.6915198527390132</v>
      </c>
    </row>
    <row r="45" spans="1:54" x14ac:dyDescent="0.55000000000000004">
      <c r="A45" s="1">
        <v>1908</v>
      </c>
      <c r="B45">
        <v>165.1913389855284</v>
      </c>
      <c r="C45">
        <v>108.75713386733089</v>
      </c>
      <c r="D45">
        <v>91.538575380359617</v>
      </c>
      <c r="E45">
        <v>76.981273712875506</v>
      </c>
      <c r="F45">
        <v>31.753528655872529</v>
      </c>
      <c r="H45">
        <v>4.5742814734853594</v>
      </c>
      <c r="I45">
        <v>2.2783908864364539</v>
      </c>
      <c r="K45">
        <v>3.8036040802730429</v>
      </c>
      <c r="N45">
        <v>1.434497061873488</v>
      </c>
      <c r="P45">
        <v>66.054291198245139</v>
      </c>
      <c r="Q45">
        <v>1.163516326035718</v>
      </c>
      <c r="V45">
        <v>101.57144759621789</v>
      </c>
      <c r="AB45">
        <v>3.8901596378365491</v>
      </c>
      <c r="AC45">
        <v>0.85394912985274429</v>
      </c>
      <c r="AE45">
        <v>1.695241385885127</v>
      </c>
      <c r="AF45">
        <v>56.29</v>
      </c>
      <c r="AH45">
        <v>18.18925648663858</v>
      </c>
      <c r="AL45">
        <v>16.448532555480121</v>
      </c>
      <c r="AO45">
        <v>13.075746705341009</v>
      </c>
      <c r="BB45">
        <v>9.9126937200643646</v>
      </c>
    </row>
    <row r="46" spans="1:54" x14ac:dyDescent="0.55000000000000004">
      <c r="A46" s="1">
        <v>1909</v>
      </c>
      <c r="B46">
        <v>158.94659077087741</v>
      </c>
      <c r="C46">
        <v>110.72478588413399</v>
      </c>
      <c r="D46">
        <v>99.137509427493995</v>
      </c>
      <c r="E46">
        <v>79.037598701891383</v>
      </c>
      <c r="F46">
        <v>33.428274809160307</v>
      </c>
      <c r="H46">
        <v>4.7472586253008826</v>
      </c>
      <c r="I46">
        <v>0.91388400702987693</v>
      </c>
      <c r="K46">
        <v>3.92748806640645</v>
      </c>
      <c r="L46">
        <v>30.286806738595491</v>
      </c>
      <c r="N46">
        <v>1.484135107471853</v>
      </c>
      <c r="P46">
        <v>60.552695746410187</v>
      </c>
      <c r="Q46">
        <v>1.1639910132524709</v>
      </c>
      <c r="R46">
        <v>6.673747408256923</v>
      </c>
      <c r="S46">
        <v>26.55209572772328</v>
      </c>
      <c r="V46">
        <v>49.338799259455172</v>
      </c>
      <c r="Y46">
        <v>1.566357431702988</v>
      </c>
      <c r="AB46">
        <v>5.2292660121552137</v>
      </c>
      <c r="AD46">
        <v>0.58813098813098819</v>
      </c>
      <c r="AE46">
        <v>1.8991011740877319</v>
      </c>
      <c r="AF46">
        <v>52.79</v>
      </c>
      <c r="AH46">
        <v>26.918360154293801</v>
      </c>
      <c r="AL46">
        <v>38.59450330605786</v>
      </c>
      <c r="AM46">
        <v>2.2635605272872401</v>
      </c>
      <c r="AN46">
        <v>4.4588345202308917</v>
      </c>
      <c r="AO46">
        <v>10.99345414893809</v>
      </c>
      <c r="AQ46">
        <v>0.28370842860659901</v>
      </c>
      <c r="BB46">
        <v>10.21346560010365</v>
      </c>
    </row>
    <row r="47" spans="1:54" x14ac:dyDescent="0.55000000000000004">
      <c r="A47" s="1">
        <v>1910</v>
      </c>
      <c r="B47">
        <v>128.53520522026</v>
      </c>
      <c r="C47">
        <v>110.90530058869579</v>
      </c>
      <c r="D47">
        <v>92.621761273510089</v>
      </c>
      <c r="E47">
        <v>61.079038372444373</v>
      </c>
      <c r="F47">
        <v>31.851637939723819</v>
      </c>
      <c r="H47">
        <v>6.5484129101093629</v>
      </c>
      <c r="I47">
        <v>1.249132546842471</v>
      </c>
      <c r="K47">
        <v>4.1048737810041773</v>
      </c>
      <c r="L47">
        <v>30.7853947368421</v>
      </c>
      <c r="N47">
        <v>1.5366430260047279</v>
      </c>
      <c r="P47">
        <v>59.518072289156628</v>
      </c>
      <c r="Q47">
        <v>1.2825730804167781</v>
      </c>
      <c r="R47">
        <v>6.1374490189286064</v>
      </c>
      <c r="S47">
        <v>25.668957297887491</v>
      </c>
      <c r="V47">
        <v>26.39492587096689</v>
      </c>
      <c r="Y47">
        <v>1.5345753943863969</v>
      </c>
      <c r="AB47">
        <v>3.8852571428571419</v>
      </c>
      <c r="AD47">
        <v>0.57217584863661664</v>
      </c>
      <c r="AE47">
        <v>1.962788560695075</v>
      </c>
      <c r="AF47">
        <v>59.55</v>
      </c>
      <c r="AH47">
        <v>28.00627186771472</v>
      </c>
      <c r="AL47">
        <v>22.416842857815599</v>
      </c>
      <c r="AM47">
        <v>2.2130315611922819</v>
      </c>
      <c r="AN47">
        <v>4.7637472130463756</v>
      </c>
      <c r="AO47">
        <v>3.4887557795174349</v>
      </c>
      <c r="AQ47">
        <v>0.28260399943373887</v>
      </c>
      <c r="BB47">
        <v>8.6978204713037197</v>
      </c>
    </row>
    <row r="48" spans="1:54" x14ac:dyDescent="0.55000000000000004">
      <c r="A48" s="1">
        <v>1911</v>
      </c>
      <c r="B48">
        <v>134.30023966882129</v>
      </c>
      <c r="C48">
        <v>96.61766145287622</v>
      </c>
      <c r="D48">
        <v>80.166129177197405</v>
      </c>
      <c r="E48">
        <v>51.577909339468519</v>
      </c>
      <c r="F48">
        <v>27.987254460938669</v>
      </c>
      <c r="H48">
        <v>3.6982838898496739</v>
      </c>
      <c r="I48">
        <v>1.302708261912924</v>
      </c>
      <c r="K48">
        <v>4.1732276075038106</v>
      </c>
      <c r="L48">
        <v>37.029019607843139</v>
      </c>
      <c r="N48">
        <v>1.320187165775401</v>
      </c>
      <c r="P48">
        <v>51.650776836158187</v>
      </c>
      <c r="Q48">
        <v>1.1265803132455601</v>
      </c>
      <c r="R48">
        <v>5.0420216859508216</v>
      </c>
      <c r="S48">
        <v>17.97660806020939</v>
      </c>
      <c r="V48">
        <v>27.892588837765469</v>
      </c>
      <c r="Y48">
        <v>1.2912677939886841</v>
      </c>
      <c r="AB48">
        <v>5.0928444444444452</v>
      </c>
      <c r="AD48">
        <v>0.55503373819163293</v>
      </c>
      <c r="AE48">
        <v>1.959749265233355</v>
      </c>
      <c r="AF48">
        <v>61.1</v>
      </c>
      <c r="AH48">
        <v>39.595519460270658</v>
      </c>
      <c r="AL48">
        <v>21.675992414132839</v>
      </c>
      <c r="AM48">
        <v>2.313492433929313</v>
      </c>
      <c r="AN48">
        <v>5.2158081060936743</v>
      </c>
      <c r="AO48">
        <v>8.5130436083929091</v>
      </c>
      <c r="AQ48">
        <v>0.28234472260733368</v>
      </c>
      <c r="BB48">
        <v>8.1692984340861816</v>
      </c>
    </row>
    <row r="49" spans="1:54" x14ac:dyDescent="0.55000000000000004">
      <c r="A49" s="1">
        <v>1912</v>
      </c>
      <c r="B49">
        <v>138.81692013830121</v>
      </c>
      <c r="C49">
        <v>94.389132615987833</v>
      </c>
      <c r="D49">
        <v>71.93989045383411</v>
      </c>
      <c r="E49">
        <v>53.103091845522002</v>
      </c>
      <c r="F49">
        <v>21.957941701368231</v>
      </c>
      <c r="H49">
        <v>4.2028985507246377</v>
      </c>
      <c r="I49">
        <v>1.2876990850559129</v>
      </c>
      <c r="K49">
        <v>4.076993821912283</v>
      </c>
      <c r="L49">
        <v>43.013541743970322</v>
      </c>
      <c r="N49">
        <v>1.483190507580751</v>
      </c>
      <c r="P49">
        <v>59.116697215676012</v>
      </c>
      <c r="Q49">
        <v>1.12386278122661</v>
      </c>
      <c r="R49">
        <v>4.5782778043452694</v>
      </c>
      <c r="S49">
        <v>13.6486477597301</v>
      </c>
      <c r="V49">
        <v>46.613975211065203</v>
      </c>
      <c r="Y49">
        <v>1.047465383587276</v>
      </c>
      <c r="AB49">
        <v>3.9337481227204441</v>
      </c>
      <c r="AD49">
        <v>0.54101552223099192</v>
      </c>
      <c r="AE49">
        <v>2.049397075640262</v>
      </c>
      <c r="AF49">
        <v>59.71</v>
      </c>
      <c r="AH49">
        <v>41.480282435201893</v>
      </c>
      <c r="AL49">
        <v>6.6457103888136304</v>
      </c>
      <c r="AM49">
        <v>2.228926649261656</v>
      </c>
      <c r="AN49">
        <v>6.1290822461977283</v>
      </c>
      <c r="AO49">
        <v>5.2331256981275436</v>
      </c>
      <c r="AQ49">
        <v>0.2803996290947135</v>
      </c>
      <c r="BB49">
        <v>8.3093298280209975</v>
      </c>
    </row>
    <row r="50" spans="1:54" x14ac:dyDescent="0.55000000000000004">
      <c r="A50" s="1">
        <v>1913</v>
      </c>
      <c r="B50">
        <v>112.78838000144709</v>
      </c>
      <c r="C50">
        <v>98.319609944704126</v>
      </c>
      <c r="D50">
        <v>68.149981022549667</v>
      </c>
      <c r="E50">
        <v>57.079087630985882</v>
      </c>
      <c r="F50">
        <v>23.630737402098418</v>
      </c>
      <c r="H50">
        <v>4.6047482389773027</v>
      </c>
      <c r="I50">
        <v>1.4079785450888369</v>
      </c>
      <c r="K50">
        <v>4.0649154877084026</v>
      </c>
      <c r="L50">
        <v>43.233929953917063</v>
      </c>
      <c r="N50">
        <v>1.2978585334198569</v>
      </c>
      <c r="P50">
        <v>59.152864044168389</v>
      </c>
      <c r="Q50">
        <v>1.1321157335319501</v>
      </c>
      <c r="R50">
        <v>5.4815861762492171</v>
      </c>
      <c r="S50">
        <v>12.446617989715961</v>
      </c>
      <c r="V50">
        <v>34.304338452563627</v>
      </c>
      <c r="Y50">
        <v>0.80316665221733097</v>
      </c>
      <c r="AB50">
        <v>5.1646961211366929</v>
      </c>
      <c r="AC50">
        <v>0.82807486631016047</v>
      </c>
      <c r="AD50">
        <v>0.5237901171676006</v>
      </c>
      <c r="AE50">
        <v>2.0534586877855872</v>
      </c>
      <c r="AF50">
        <v>61.66</v>
      </c>
      <c r="AH50">
        <v>37.527056838283862</v>
      </c>
      <c r="AL50">
        <v>53.859710876165643</v>
      </c>
      <c r="AM50">
        <v>2.14670604001771</v>
      </c>
      <c r="AN50">
        <v>6.457950159092265</v>
      </c>
      <c r="AO50">
        <v>9.6130358539944716</v>
      </c>
      <c r="AQ50">
        <v>0.27867278437617382</v>
      </c>
      <c r="BB50">
        <v>8.5404530378055075</v>
      </c>
    </row>
    <row r="51" spans="1:54" x14ac:dyDescent="0.55000000000000004">
      <c r="A51" s="1">
        <v>1914</v>
      </c>
      <c r="B51">
        <v>141.73443678271769</v>
      </c>
      <c r="C51">
        <v>127.1770966713335</v>
      </c>
      <c r="D51">
        <v>70.233604793756982</v>
      </c>
      <c r="E51">
        <v>69.322133624211517</v>
      </c>
      <c r="F51">
        <v>24.984337349397599</v>
      </c>
      <c r="H51">
        <v>2.3766724252557849</v>
      </c>
      <c r="I51">
        <v>1.0934393638170969</v>
      </c>
      <c r="N51">
        <v>1.0514577027242309</v>
      </c>
      <c r="P51">
        <v>46.386108972714048</v>
      </c>
      <c r="Q51">
        <v>1.049424237225564</v>
      </c>
      <c r="V51">
        <v>43.166639517836778</v>
      </c>
      <c r="AB51">
        <v>3.8366105817960672</v>
      </c>
      <c r="AC51">
        <v>0.53413029291338587</v>
      </c>
      <c r="AE51">
        <v>2.1543036318777951</v>
      </c>
      <c r="AF51">
        <v>53.49</v>
      </c>
      <c r="AH51">
        <v>34.865098916015647</v>
      </c>
      <c r="AL51">
        <v>56.075775148151592</v>
      </c>
      <c r="AO51">
        <v>14.33903839443769</v>
      </c>
      <c r="BB51">
        <v>8.7799931714144783</v>
      </c>
    </row>
    <row r="52" spans="1:54" x14ac:dyDescent="0.55000000000000004">
      <c r="A52" s="1">
        <v>1915</v>
      </c>
      <c r="B52">
        <v>90.615402287492898</v>
      </c>
      <c r="C52">
        <v>55.597769597449258</v>
      </c>
      <c r="D52">
        <v>55.229495261995837</v>
      </c>
      <c r="E52">
        <v>60.282441895950001</v>
      </c>
      <c r="F52">
        <v>27.937503044473669</v>
      </c>
      <c r="H52">
        <v>1.336254677134437</v>
      </c>
      <c r="N52">
        <v>1.188428459734167</v>
      </c>
      <c r="P52">
        <v>42.98223023435488</v>
      </c>
      <c r="Q52">
        <v>0.99819736189037556</v>
      </c>
      <c r="V52">
        <v>32.567289860157388</v>
      </c>
      <c r="AB52">
        <v>2.1456447394890361</v>
      </c>
      <c r="AC52">
        <v>0.52995740000000002</v>
      </c>
      <c r="AE52">
        <v>1.943687899862296</v>
      </c>
      <c r="AF52">
        <v>55.78</v>
      </c>
      <c r="AH52">
        <v>32.286365757486642</v>
      </c>
      <c r="AL52">
        <v>-6.3740702888437237</v>
      </c>
      <c r="AO52">
        <v>10.54985062604867</v>
      </c>
      <c r="BB52">
        <v>7.3512657763864224</v>
      </c>
    </row>
    <row r="53" spans="1:54" x14ac:dyDescent="0.55000000000000004">
      <c r="A53" s="1">
        <v>1916</v>
      </c>
      <c r="B53">
        <v>105.11705445792801</v>
      </c>
      <c r="C53">
        <v>117.3523412083272</v>
      </c>
      <c r="D53">
        <v>54.211350295643477</v>
      </c>
      <c r="E53">
        <v>56.461371015334009</v>
      </c>
      <c r="F53">
        <v>27.490256410256411</v>
      </c>
      <c r="H53">
        <v>1.8691726581425281</v>
      </c>
      <c r="N53">
        <v>1.1510128913443829</v>
      </c>
      <c r="P53">
        <v>32.758176667525113</v>
      </c>
      <c r="Q53">
        <v>0.96856326912327473</v>
      </c>
      <c r="V53">
        <v>25.033616930365831</v>
      </c>
      <c r="AB53">
        <v>4.8221594349142283</v>
      </c>
      <c r="AC53">
        <v>0.45424920000000002</v>
      </c>
      <c r="AE53">
        <v>1.798258347465906</v>
      </c>
      <c r="AF53">
        <v>56.01</v>
      </c>
      <c r="AH53">
        <v>29.996880534743251</v>
      </c>
      <c r="AL53">
        <v>62.348035496964421</v>
      </c>
      <c r="AO53">
        <v>11.52078693639988</v>
      </c>
      <c r="BB53">
        <v>6.932027120138863</v>
      </c>
    </row>
    <row r="54" spans="1:54" x14ac:dyDescent="0.55000000000000004">
      <c r="A54" s="1">
        <v>1917</v>
      </c>
      <c r="B54">
        <v>103.481182549379</v>
      </c>
      <c r="C54">
        <v>146.22539259913319</v>
      </c>
      <c r="D54">
        <v>49.500967992172917</v>
      </c>
      <c r="E54">
        <v>59.399312719235013</v>
      </c>
      <c r="F54">
        <v>23.266322770817979</v>
      </c>
      <c r="H54">
        <v>1.765779703449224</v>
      </c>
      <c r="N54">
        <v>1.2323414487526301</v>
      </c>
      <c r="P54">
        <v>41.795267489711932</v>
      </c>
      <c r="Q54">
        <v>0.69232948041653153</v>
      </c>
      <c r="V54">
        <v>18.168054504163511</v>
      </c>
      <c r="AB54">
        <v>4.2195555555555559</v>
      </c>
      <c r="AC54">
        <v>0.45424920000000002</v>
      </c>
      <c r="AE54">
        <v>1.6363565695406339</v>
      </c>
      <c r="AF54">
        <v>49.38</v>
      </c>
      <c r="AH54">
        <v>41.271300818359023</v>
      </c>
      <c r="AL54">
        <v>33.000259706953081</v>
      </c>
      <c r="AO54">
        <v>9.2597661802128588</v>
      </c>
      <c r="BB54">
        <v>6.8655306006041847</v>
      </c>
    </row>
    <row r="55" spans="1:54" x14ac:dyDescent="0.55000000000000004">
      <c r="A55" s="1">
        <v>1918</v>
      </c>
      <c r="B55">
        <v>123.5273130610762</v>
      </c>
      <c r="C55">
        <v>106.34123892622669</v>
      </c>
      <c r="D55">
        <v>44.880275899325419</v>
      </c>
      <c r="E55">
        <v>98.37873556085917</v>
      </c>
      <c r="F55">
        <v>19.72989445518062</v>
      </c>
      <c r="H55">
        <v>0.53925862678233638</v>
      </c>
      <c r="N55">
        <v>1.1848341232227491</v>
      </c>
      <c r="P55">
        <v>36.082474226804123</v>
      </c>
      <c r="Q55">
        <v>1.1046291042404719</v>
      </c>
      <c r="V55">
        <v>49.848365146920152</v>
      </c>
      <c r="AB55">
        <v>5.9107710651828302</v>
      </c>
      <c r="AC55">
        <v>0.41639510000000002</v>
      </c>
      <c r="AE55">
        <v>1.44855282341508</v>
      </c>
      <c r="AF55">
        <v>52.53</v>
      </c>
      <c r="AH55">
        <v>39.844435196051357</v>
      </c>
      <c r="AL55">
        <v>85.270734481717412</v>
      </c>
      <c r="AO55">
        <v>15.18464515503228</v>
      </c>
      <c r="BB55">
        <v>7.6660359086221312</v>
      </c>
    </row>
    <row r="56" spans="1:54" x14ac:dyDescent="0.55000000000000004">
      <c r="A56" s="1">
        <v>1919</v>
      </c>
      <c r="B56">
        <v>135.6739095607235</v>
      </c>
      <c r="C56">
        <v>106.6476017187116</v>
      </c>
      <c r="D56">
        <v>43.542457657562153</v>
      </c>
      <c r="E56">
        <v>76.561542395650605</v>
      </c>
      <c r="F56">
        <v>19.027414330218068</v>
      </c>
      <c r="H56">
        <v>7.2627163083377031</v>
      </c>
      <c r="I56">
        <v>1.186758276077452</v>
      </c>
      <c r="K56">
        <v>4.6525839430525036</v>
      </c>
      <c r="N56">
        <v>0.70536370315944164</v>
      </c>
      <c r="P56">
        <v>51.443094684242268</v>
      </c>
      <c r="Q56">
        <v>1.873183686336872</v>
      </c>
      <c r="AB56">
        <v>7.0338917773926424</v>
      </c>
      <c r="AE56">
        <v>1.9474178225707051</v>
      </c>
      <c r="AF56">
        <v>63.06</v>
      </c>
      <c r="AH56">
        <v>31.255317968461661</v>
      </c>
      <c r="AL56">
        <v>69.605834267041814</v>
      </c>
      <c r="AO56">
        <v>13.78718275822251</v>
      </c>
      <c r="BB56">
        <v>7.8710912873437282</v>
      </c>
    </row>
    <row r="57" spans="1:54" x14ac:dyDescent="0.55000000000000004">
      <c r="A57" s="1">
        <v>1920</v>
      </c>
      <c r="B57">
        <v>138.78574871794871</v>
      </c>
      <c r="C57">
        <v>128.4603948438596</v>
      </c>
      <c r="D57">
        <v>53.159540313654787</v>
      </c>
      <c r="E57">
        <v>86.495964691660376</v>
      </c>
      <c r="F57">
        <v>18.857449005938548</v>
      </c>
      <c r="H57">
        <v>7.5873940677966099</v>
      </c>
      <c r="I57">
        <v>1.202961135101789</v>
      </c>
      <c r="K57">
        <v>4.8564723948829114</v>
      </c>
      <c r="N57">
        <v>1.168224299065421</v>
      </c>
      <c r="P57">
        <v>54.156994239532281</v>
      </c>
      <c r="Q57">
        <v>1.4616773214414369</v>
      </c>
      <c r="V57">
        <v>20.779874213836479</v>
      </c>
      <c r="AB57">
        <v>5.8880179171332596</v>
      </c>
      <c r="AE57">
        <v>0.45003321450959483</v>
      </c>
      <c r="AF57">
        <v>46.99</v>
      </c>
      <c r="AH57">
        <v>30.984318111279659</v>
      </c>
      <c r="AL57">
        <v>90.004780325193039</v>
      </c>
      <c r="AO57">
        <v>13.537039741576571</v>
      </c>
      <c r="BB57">
        <v>8.032607034261023</v>
      </c>
    </row>
    <row r="58" spans="1:54" x14ac:dyDescent="0.55000000000000004">
      <c r="A58" s="1">
        <v>1921</v>
      </c>
      <c r="B58">
        <v>135.5620616717635</v>
      </c>
      <c r="C58">
        <v>91.326459943868215</v>
      </c>
      <c r="E58">
        <v>88.943672473650594</v>
      </c>
      <c r="F58">
        <v>17.875087125871261</v>
      </c>
      <c r="H58">
        <v>6.636460554371002</v>
      </c>
      <c r="I58">
        <v>1.4916286149162861</v>
      </c>
      <c r="K58">
        <v>5.1922108716482871</v>
      </c>
      <c r="N58">
        <v>1.444877907816789</v>
      </c>
      <c r="P58">
        <v>49.931200550395602</v>
      </c>
      <c r="Q58">
        <v>1.1527158128951109</v>
      </c>
      <c r="V58">
        <v>36.941088553991783</v>
      </c>
      <c r="AB58">
        <v>8.3321735945797464</v>
      </c>
      <c r="AE58">
        <v>0.70665540912594982</v>
      </c>
      <c r="AF58">
        <v>50.91</v>
      </c>
      <c r="AH58">
        <v>31.103284316379479</v>
      </c>
      <c r="AL58">
        <v>41.989874925822953</v>
      </c>
      <c r="AO58">
        <v>11.60779665644238</v>
      </c>
      <c r="BB58">
        <v>7.8188764119406367</v>
      </c>
    </row>
    <row r="59" spans="1:54" x14ac:dyDescent="0.55000000000000004">
      <c r="A59" s="1">
        <v>1922</v>
      </c>
      <c r="B59">
        <v>163.37664129883311</v>
      </c>
      <c r="C59">
        <v>100.03542908115401</v>
      </c>
      <c r="E59">
        <v>96.683654244497859</v>
      </c>
      <c r="F59">
        <v>21.028267973856209</v>
      </c>
      <c r="H59">
        <v>6.8551050059437326</v>
      </c>
      <c r="I59">
        <v>1.776038531005419</v>
      </c>
      <c r="K59">
        <v>4.8594507269789986</v>
      </c>
      <c r="N59">
        <v>1.7064846416382251</v>
      </c>
      <c r="P59">
        <v>48.072620891412832</v>
      </c>
      <c r="Q59">
        <v>1.285695560488596</v>
      </c>
      <c r="V59">
        <v>48.204368752313961</v>
      </c>
      <c r="AB59">
        <v>6.5107283817725161</v>
      </c>
      <c r="AC59">
        <v>1.9305591</v>
      </c>
      <c r="AE59">
        <v>0.32764925238043519</v>
      </c>
      <c r="AF59">
        <v>58.73</v>
      </c>
      <c r="AH59">
        <v>36.336539538291497</v>
      </c>
      <c r="AL59">
        <v>39.894764418298763</v>
      </c>
      <c r="AM59">
        <v>6.0617805330284904</v>
      </c>
      <c r="AO59">
        <v>10.98568315175179</v>
      </c>
      <c r="BB59">
        <v>8.2568958679138813</v>
      </c>
    </row>
    <row r="60" spans="1:54" x14ac:dyDescent="0.55000000000000004">
      <c r="A60" s="1">
        <v>1923</v>
      </c>
      <c r="B60">
        <v>154.31489969909731</v>
      </c>
      <c r="C60">
        <v>150.97553222459041</v>
      </c>
      <c r="E60">
        <v>88.178497764757921</v>
      </c>
      <c r="F60">
        <v>12.179168577105299</v>
      </c>
      <c r="H60">
        <v>9.5612311722331373</v>
      </c>
      <c r="I60">
        <v>1.9070321811680571</v>
      </c>
      <c r="K60">
        <v>3.6164229808314738</v>
      </c>
      <c r="N60">
        <v>1.4265734265734269</v>
      </c>
      <c r="P60">
        <v>48.12430251523736</v>
      </c>
      <c r="Q60">
        <v>1.372206419634048</v>
      </c>
      <c r="AB60">
        <v>5.5705634544497089</v>
      </c>
      <c r="AE60">
        <v>0.4982782706184879</v>
      </c>
      <c r="AF60">
        <v>57.21</v>
      </c>
      <c r="AH60">
        <v>40.64322131491717</v>
      </c>
      <c r="AL60">
        <v>36.27617034800307</v>
      </c>
      <c r="AM60">
        <v>5.1456460498803027</v>
      </c>
      <c r="AO60">
        <v>10.927919468493521</v>
      </c>
      <c r="BB60">
        <v>8.4942993487738452</v>
      </c>
    </row>
    <row r="61" spans="1:54" x14ac:dyDescent="0.55000000000000004">
      <c r="A61" s="1">
        <v>1924</v>
      </c>
      <c r="B61">
        <v>169.1451600099231</v>
      </c>
      <c r="C61">
        <v>119.31867352207659</v>
      </c>
      <c r="D61">
        <v>68.139958383277033</v>
      </c>
      <c r="E61">
        <v>89.244278021961449</v>
      </c>
      <c r="F61">
        <v>15.39800873717363</v>
      </c>
      <c r="H61">
        <v>5.9037238873751132</v>
      </c>
      <c r="I61">
        <v>1.829448214812629</v>
      </c>
      <c r="K61">
        <v>4.3620598540068372</v>
      </c>
      <c r="N61">
        <v>1.624449339207048</v>
      </c>
      <c r="P61">
        <v>55.18480492813142</v>
      </c>
      <c r="Q61">
        <v>1.5520370490927311</v>
      </c>
      <c r="AB61">
        <v>7.4350575700292119</v>
      </c>
      <c r="AE61">
        <v>0.30552209361196953</v>
      </c>
      <c r="AF61">
        <v>60.48</v>
      </c>
      <c r="AH61">
        <v>38.960528612566563</v>
      </c>
      <c r="AL61">
        <v>50.441170713185343</v>
      </c>
      <c r="AM61">
        <v>3.971241627283876</v>
      </c>
      <c r="AO61">
        <v>13.08308829549506</v>
      </c>
      <c r="BB61">
        <v>9.1968469575363141</v>
      </c>
    </row>
    <row r="62" spans="1:54" x14ac:dyDescent="0.55000000000000004">
      <c r="A62" s="1">
        <v>1925</v>
      </c>
      <c r="B62">
        <v>157.10722974636789</v>
      </c>
      <c r="C62">
        <v>122.9066047099216</v>
      </c>
      <c r="D62">
        <v>75.040033448311888</v>
      </c>
      <c r="E62">
        <v>92.435235181530004</v>
      </c>
      <c r="F62">
        <v>14.75450217765623</v>
      </c>
      <c r="H62">
        <v>6.8948965162617304</v>
      </c>
      <c r="I62">
        <v>1.361138686131387</v>
      </c>
      <c r="J62">
        <v>3.1386198547215499E-2</v>
      </c>
      <c r="K62">
        <v>4.2409814351602666</v>
      </c>
      <c r="L62">
        <v>24.137421953675741</v>
      </c>
      <c r="M62">
        <v>1.301641541038526</v>
      </c>
      <c r="N62">
        <v>1.9812109693184909</v>
      </c>
      <c r="O62">
        <v>0.60406947890818852</v>
      </c>
      <c r="P62">
        <v>49.205890878090358</v>
      </c>
      <c r="Q62">
        <v>1.6214343946825269</v>
      </c>
      <c r="R62">
        <v>8.231368833051615</v>
      </c>
      <c r="S62">
        <v>17.9091252236136</v>
      </c>
      <c r="X62">
        <v>48.170565523506703</v>
      </c>
      <c r="Y62">
        <v>1.4447834045149479</v>
      </c>
      <c r="AA62">
        <v>0.98469587363870803</v>
      </c>
      <c r="AB62">
        <v>5.6620393740535082</v>
      </c>
      <c r="AC62">
        <v>0.99879840371880901</v>
      </c>
      <c r="AD62">
        <v>0.32500785422557338</v>
      </c>
      <c r="AE62">
        <v>0.29977807780950089</v>
      </c>
      <c r="AF62">
        <v>54.6</v>
      </c>
      <c r="AG62">
        <v>2.614694591750617</v>
      </c>
      <c r="AH62">
        <v>28.666955731271351</v>
      </c>
      <c r="AI62">
        <v>0.31278322478988357</v>
      </c>
      <c r="AJ62">
        <v>21.262100485963849</v>
      </c>
      <c r="AK62">
        <v>1.1079245040295009</v>
      </c>
      <c r="AL62">
        <v>49.142472061540317</v>
      </c>
      <c r="AM62">
        <v>5.4150085872795461</v>
      </c>
      <c r="AN62">
        <v>1.7696565136689499</v>
      </c>
      <c r="AO62">
        <v>8.1993515031093036</v>
      </c>
      <c r="AQ62">
        <v>0.36369326152987053</v>
      </c>
      <c r="AR62">
        <v>1.074486132070563E-2</v>
      </c>
      <c r="AS62">
        <v>0.2068965517241379</v>
      </c>
      <c r="AT62">
        <v>4.9043451078462034E-3</v>
      </c>
      <c r="AU62">
        <v>6.22918136711356E-2</v>
      </c>
      <c r="AV62">
        <v>1.310265282583622E-2</v>
      </c>
      <c r="AW62">
        <v>0.1162319574575842</v>
      </c>
      <c r="AX62">
        <v>3.7449152542372882E-2</v>
      </c>
      <c r="AZ62">
        <v>5.2420948616600793E-2</v>
      </c>
      <c r="BA62">
        <v>0</v>
      </c>
      <c r="BB62">
        <v>9.2476557375005175</v>
      </c>
    </row>
    <row r="63" spans="1:54" x14ac:dyDescent="0.55000000000000004">
      <c r="A63" s="1">
        <v>1926</v>
      </c>
      <c r="B63">
        <v>155.507802789332</v>
      </c>
      <c r="C63">
        <v>100.0034849963431</v>
      </c>
      <c r="D63">
        <v>62.88150844045223</v>
      </c>
      <c r="E63">
        <v>81.354778399502635</v>
      </c>
      <c r="F63">
        <v>13.15277399161997</v>
      </c>
      <c r="H63">
        <v>8.6952447730749611</v>
      </c>
      <c r="I63">
        <v>1.513151796060255</v>
      </c>
      <c r="J63">
        <v>7.7118897873614853E-2</v>
      </c>
      <c r="K63">
        <v>3.3089307978416889</v>
      </c>
      <c r="L63">
        <v>19.246110559417421</v>
      </c>
      <c r="M63">
        <v>1.090710198586335</v>
      </c>
      <c r="N63">
        <v>2.119528844866819</v>
      </c>
      <c r="O63">
        <v>0.69333773087071238</v>
      </c>
      <c r="P63">
        <v>46.433223126483547</v>
      </c>
      <c r="Q63">
        <v>1.6870946838521399</v>
      </c>
      <c r="R63">
        <v>8.3469416868435875</v>
      </c>
      <c r="S63">
        <v>20.824138475021911</v>
      </c>
      <c r="X63">
        <v>46.624887429410158</v>
      </c>
      <c r="Y63">
        <v>1.4134589013719021</v>
      </c>
      <c r="AA63">
        <v>0.815680088804281</v>
      </c>
      <c r="AB63">
        <v>6.052044854881264</v>
      </c>
      <c r="AC63">
        <v>1.041046441754657</v>
      </c>
      <c r="AD63">
        <v>0.39262843611654491</v>
      </c>
      <c r="AE63">
        <v>0.19999786478529061</v>
      </c>
      <c r="AF63">
        <v>57.08</v>
      </c>
      <c r="AG63">
        <v>3.089235141145326</v>
      </c>
      <c r="AH63">
        <v>35.142866775551902</v>
      </c>
      <c r="AI63">
        <v>0.29609971029086268</v>
      </c>
      <c r="AJ63">
        <v>28.045510611864071</v>
      </c>
      <c r="AK63">
        <v>0.87530680304931074</v>
      </c>
      <c r="AL63">
        <v>7.5504022245056142</v>
      </c>
      <c r="AM63">
        <v>6.1901403373244719</v>
      </c>
      <c r="AN63">
        <v>3.6072521065640299</v>
      </c>
      <c r="AO63">
        <v>5.6656454154189788</v>
      </c>
      <c r="AQ63">
        <v>0.41867688991481539</v>
      </c>
      <c r="AR63">
        <v>1.0299132180665719E-2</v>
      </c>
      <c r="AS63">
        <v>0.21126760563380281</v>
      </c>
      <c r="AT63">
        <v>5.1349009900990093E-3</v>
      </c>
      <c r="AU63">
        <v>5.3672783380173027E-2</v>
      </c>
      <c r="AV63">
        <v>1.282343121632901E-2</v>
      </c>
      <c r="AW63">
        <v>0.14172857850421</v>
      </c>
      <c r="AX63">
        <v>3.8408448361882577E-2</v>
      </c>
      <c r="AZ63">
        <v>5.403381642512077E-2</v>
      </c>
      <c r="BA63">
        <v>0</v>
      </c>
      <c r="BB63">
        <v>8.366888128884689</v>
      </c>
    </row>
    <row r="64" spans="1:54" x14ac:dyDescent="0.55000000000000004">
      <c r="A64" s="1">
        <v>1927</v>
      </c>
      <c r="B64">
        <v>138.60791646311671</v>
      </c>
      <c r="C64">
        <v>95.269369483223073</v>
      </c>
      <c r="D64">
        <v>82.101279698174764</v>
      </c>
      <c r="E64">
        <v>78.833258598203429</v>
      </c>
      <c r="F64">
        <v>14.245014847249481</v>
      </c>
      <c r="H64">
        <v>5.5177589406207819</v>
      </c>
      <c r="I64">
        <v>1.2784748201438849</v>
      </c>
      <c r="J64">
        <v>8.5896674584323041E-2</v>
      </c>
      <c r="K64">
        <v>4.1281846628034726</v>
      </c>
      <c r="L64">
        <v>13.032626081279581</v>
      </c>
      <c r="M64">
        <v>0.87456881974974632</v>
      </c>
      <c r="N64">
        <v>1.84635691657867</v>
      </c>
      <c r="O64">
        <v>0.84186811379707283</v>
      </c>
      <c r="P64">
        <v>39.865149983147958</v>
      </c>
      <c r="Q64">
        <v>1.6935785280574589</v>
      </c>
      <c r="R64">
        <v>7.2891070684275023</v>
      </c>
      <c r="S64">
        <v>20.776900655398421</v>
      </c>
      <c r="X64">
        <v>48.349732331417897</v>
      </c>
      <c r="Y64">
        <v>1.3358054864944591</v>
      </c>
      <c r="AA64">
        <v>0.83828939632422861</v>
      </c>
      <c r="AB64">
        <v>6.7428086619263086</v>
      </c>
      <c r="AC64">
        <v>0.85578752029691485</v>
      </c>
      <c r="AD64">
        <v>0.52013124684502776</v>
      </c>
      <c r="AE64">
        <v>0.1474836710682666</v>
      </c>
      <c r="AF64">
        <v>46.25</v>
      </c>
      <c r="AG64">
        <v>2.9611090787329588</v>
      </c>
      <c r="AH64">
        <v>69.372162502899371</v>
      </c>
      <c r="AI64">
        <v>0.22954359783420081</v>
      </c>
      <c r="AJ64">
        <v>23.457734178340509</v>
      </c>
      <c r="AK64">
        <v>0.80847034332800649</v>
      </c>
      <c r="AL64">
        <v>37.484957986980412</v>
      </c>
      <c r="AM64">
        <v>6.4215937319063121</v>
      </c>
      <c r="AN64">
        <v>4.1530843329076577</v>
      </c>
      <c r="AO64">
        <v>17.66172686200942</v>
      </c>
      <c r="AQ64">
        <v>0.38709248361440768</v>
      </c>
      <c r="AR64">
        <v>8.0841275057509029E-3</v>
      </c>
      <c r="AS64">
        <v>0.2068965517241379</v>
      </c>
      <c r="AT64">
        <v>5.1139705882352936E-3</v>
      </c>
      <c r="AU64">
        <v>3.8904444082695749E-2</v>
      </c>
      <c r="AV64">
        <v>2.949985025456724E-3</v>
      </c>
      <c r="AW64">
        <v>0.14588178294573639</v>
      </c>
      <c r="AX64">
        <v>4.8817553839902481E-2</v>
      </c>
      <c r="AZ64">
        <v>6.3752362948960306E-2</v>
      </c>
      <c r="BA64">
        <v>0</v>
      </c>
      <c r="BB64">
        <v>7.9650333794831836</v>
      </c>
    </row>
    <row r="65" spans="1:54" x14ac:dyDescent="0.55000000000000004">
      <c r="A65" s="1">
        <v>1928</v>
      </c>
      <c r="B65">
        <v>143.869293544458</v>
      </c>
      <c r="C65">
        <v>125.07292085656179</v>
      </c>
      <c r="D65">
        <v>74.928614594349597</v>
      </c>
      <c r="E65">
        <v>66.772061916989443</v>
      </c>
      <c r="F65">
        <v>14.576065030859549</v>
      </c>
      <c r="H65">
        <v>5.4126255020080327</v>
      </c>
      <c r="I65">
        <v>1.3118959107806689</v>
      </c>
      <c r="J65">
        <v>6.6519434628975263E-2</v>
      </c>
      <c r="K65">
        <v>4.3491264578447968</v>
      </c>
      <c r="L65">
        <v>18.917066881547129</v>
      </c>
      <c r="M65">
        <v>0.88862092391304348</v>
      </c>
      <c r="N65">
        <v>1.8260190128923039</v>
      </c>
      <c r="O65">
        <v>0.85852058389371821</v>
      </c>
      <c r="P65">
        <v>42.465379471748577</v>
      </c>
      <c r="Q65">
        <v>1.343240028741937</v>
      </c>
      <c r="R65">
        <v>6.7468242669889973</v>
      </c>
      <c r="S65">
        <v>23.461563085305642</v>
      </c>
      <c r="X65">
        <v>46.695922965116281</v>
      </c>
      <c r="Y65">
        <v>1.4191553090051929</v>
      </c>
      <c r="AA65">
        <v>0.92462661371572141</v>
      </c>
      <c r="AB65">
        <v>3.9096763959390879</v>
      </c>
      <c r="AC65">
        <v>0.85185694635488307</v>
      </c>
      <c r="AD65">
        <v>0.53714257445334912</v>
      </c>
      <c r="AE65">
        <v>0.15983020318919411</v>
      </c>
      <c r="AF65">
        <v>51.71</v>
      </c>
      <c r="AG65">
        <v>2.582513610616004</v>
      </c>
      <c r="AH65">
        <v>76.413614459032601</v>
      </c>
      <c r="AI65">
        <v>0.2417545024194028</v>
      </c>
      <c r="AJ65">
        <v>26.081697140020779</v>
      </c>
      <c r="AK65">
        <v>0.82716191355725632</v>
      </c>
      <c r="AL65">
        <v>40.934983817803442</v>
      </c>
      <c r="AM65">
        <v>4.6423384563992114</v>
      </c>
      <c r="AN65">
        <v>5.1541994549179462</v>
      </c>
      <c r="AO65">
        <v>10.06827152105941</v>
      </c>
      <c r="AQ65">
        <v>0.35734415102540162</v>
      </c>
      <c r="AR65">
        <v>8.6208068342834548E-3</v>
      </c>
      <c r="AS65">
        <v>0.19920318725099601</v>
      </c>
      <c r="AT65">
        <v>5.2769184106763733E-3</v>
      </c>
      <c r="AU65">
        <v>4.1202567844218878E-2</v>
      </c>
      <c r="AV65">
        <v>1.7436276320650171E-3</v>
      </c>
      <c r="AW65">
        <v>0.11089789149490641</v>
      </c>
      <c r="AX65">
        <v>3.9065614286853227E-2</v>
      </c>
      <c r="AZ65">
        <v>6.4133949191685913E-2</v>
      </c>
      <c r="BA65">
        <v>0</v>
      </c>
      <c r="BB65">
        <v>8.0804371782603237</v>
      </c>
    </row>
    <row r="66" spans="1:54" x14ac:dyDescent="0.55000000000000004">
      <c r="A66" s="1">
        <v>1929</v>
      </c>
      <c r="B66">
        <v>157.36290322580649</v>
      </c>
      <c r="C66">
        <v>111.31197890141949</v>
      </c>
      <c r="D66">
        <v>87.342043476098098</v>
      </c>
      <c r="E66">
        <v>88.008953037483835</v>
      </c>
      <c r="F66">
        <v>14.232543017206879</v>
      </c>
      <c r="H66">
        <v>6.1383092629482068</v>
      </c>
      <c r="I66">
        <v>1.534337691870381</v>
      </c>
      <c r="J66">
        <v>3.0695093457943919E-2</v>
      </c>
      <c r="K66">
        <v>4.5143334517575706</v>
      </c>
      <c r="L66">
        <v>15.581587250996019</v>
      </c>
      <c r="M66">
        <v>0.8478719782090568</v>
      </c>
      <c r="N66">
        <v>1.84130043690568</v>
      </c>
      <c r="O66">
        <v>0.95730410600359894</v>
      </c>
      <c r="P66">
        <v>42.806978286093162</v>
      </c>
      <c r="Q66">
        <v>1.518794885268874</v>
      </c>
      <c r="R66">
        <v>8.6211237693097509</v>
      </c>
      <c r="S66">
        <v>24.177304201680681</v>
      </c>
      <c r="X66">
        <v>46.023900993883792</v>
      </c>
      <c r="Y66">
        <v>1.774667620060808</v>
      </c>
      <c r="AA66">
        <v>0.93161503405032486</v>
      </c>
      <c r="AB66">
        <v>6.7708880550343986</v>
      </c>
      <c r="AC66">
        <v>0.90210740992522098</v>
      </c>
      <c r="AD66">
        <v>2.5229209121785541</v>
      </c>
      <c r="AE66">
        <v>0.2144333814879954</v>
      </c>
      <c r="AF66">
        <v>54.099999999999987</v>
      </c>
      <c r="AG66">
        <v>2.926031809713356</v>
      </c>
      <c r="AH66">
        <v>71.913680971715422</v>
      </c>
      <c r="AI66">
        <v>0.25352041488056498</v>
      </c>
      <c r="AJ66">
        <v>30.38327038828875</v>
      </c>
      <c r="AK66">
        <v>0.78326961943625739</v>
      </c>
      <c r="AL66">
        <v>35.409593431066092</v>
      </c>
      <c r="AM66">
        <v>5.9824827300866801</v>
      </c>
      <c r="AN66">
        <v>6.1445736664820663</v>
      </c>
      <c r="AO66">
        <v>13.98466863355096</v>
      </c>
      <c r="AP66">
        <v>0.20686841210472631</v>
      </c>
      <c r="AQ66">
        <v>0.39388077505561558</v>
      </c>
      <c r="AR66">
        <v>9.1535956229875249E-3</v>
      </c>
      <c r="AS66">
        <v>0.19108280254777071</v>
      </c>
      <c r="AT66">
        <v>5.0687481236865806E-3</v>
      </c>
      <c r="AU66">
        <v>4.6709569287205113E-2</v>
      </c>
      <c r="AV66">
        <v>1.256926217556139E-2</v>
      </c>
      <c r="AW66">
        <v>0.1357970342910102</v>
      </c>
      <c r="AX66">
        <v>3.7843289371605887E-2</v>
      </c>
      <c r="AZ66">
        <v>0.14654045526256479</v>
      </c>
      <c r="BA66">
        <v>0</v>
      </c>
      <c r="BB66">
        <v>8.6972586745464362</v>
      </c>
    </row>
    <row r="67" spans="1:54" x14ac:dyDescent="0.55000000000000004">
      <c r="A67" s="1">
        <v>1930</v>
      </c>
      <c r="B67">
        <v>151.597769766883</v>
      </c>
      <c r="C67">
        <v>99.731632346342849</v>
      </c>
      <c r="D67">
        <v>71.04526827830189</v>
      </c>
      <c r="E67">
        <v>72.789294092557043</v>
      </c>
      <c r="F67">
        <v>18.28577199281867</v>
      </c>
      <c r="H67">
        <v>5.6791852402179286</v>
      </c>
      <c r="I67">
        <v>1.753557312252964</v>
      </c>
      <c r="J67">
        <v>3.1400405914757901E-2</v>
      </c>
      <c r="K67">
        <v>4.6888318685596051</v>
      </c>
      <c r="L67">
        <v>25.627940481813891</v>
      </c>
      <c r="M67">
        <v>0.89870174239836009</v>
      </c>
      <c r="N67">
        <v>1.7086250634195841</v>
      </c>
      <c r="O67">
        <v>1.060185940303376</v>
      </c>
      <c r="P67">
        <v>44.533456759647819</v>
      </c>
      <c r="Q67">
        <v>1.370350586491083</v>
      </c>
      <c r="R67">
        <v>8.3110231518341848</v>
      </c>
      <c r="S67">
        <v>24.073927327028368</v>
      </c>
      <c r="X67">
        <v>48.452978337222731</v>
      </c>
      <c r="Y67">
        <v>2.2762304931156678</v>
      </c>
      <c r="AA67">
        <v>0.802759319902552</v>
      </c>
      <c r="AB67">
        <v>4.5386767661153202</v>
      </c>
      <c r="AC67">
        <v>0.858584505469971</v>
      </c>
      <c r="AD67">
        <v>2.823639715230104</v>
      </c>
      <c r="AE67">
        <v>0.19994519681728501</v>
      </c>
      <c r="AF67">
        <v>46.32</v>
      </c>
      <c r="AG67">
        <v>3.1062998654934471</v>
      </c>
      <c r="AH67">
        <v>68.833099554122242</v>
      </c>
      <c r="AI67">
        <v>2.9703070387255138E-3</v>
      </c>
      <c r="AJ67">
        <v>24.013054616273109</v>
      </c>
      <c r="AK67">
        <v>0.66669544325847263</v>
      </c>
      <c r="AL67">
        <v>33.037113409755008</v>
      </c>
      <c r="AM67">
        <v>6.1307474501159467</v>
      </c>
      <c r="AN67">
        <v>6.5109500192567724</v>
      </c>
      <c r="AO67">
        <v>1.202115866776287</v>
      </c>
      <c r="AP67">
        <v>0.17656082529474809</v>
      </c>
      <c r="AQ67">
        <v>0.36105695599588289</v>
      </c>
      <c r="AR67">
        <v>1.085889570552147E-4</v>
      </c>
      <c r="AS67">
        <v>0.18270401948842871</v>
      </c>
      <c r="AT67">
        <v>4.5332936979785967E-3</v>
      </c>
      <c r="AU67">
        <v>3.6861725049192932E-2</v>
      </c>
      <c r="AV67">
        <v>1.080575539568345E-2</v>
      </c>
      <c r="AW67">
        <v>9.2884658962157252E-2</v>
      </c>
      <c r="AX67">
        <v>2.7686827345763231E-2</v>
      </c>
      <c r="AZ67">
        <v>0.12564102564102561</v>
      </c>
      <c r="BA67">
        <v>0</v>
      </c>
      <c r="BB67">
        <v>8.6035200097625868</v>
      </c>
    </row>
    <row r="68" spans="1:54" x14ac:dyDescent="0.55000000000000004">
      <c r="A68" s="1">
        <v>1931</v>
      </c>
      <c r="B68">
        <v>159.30483755375059</v>
      </c>
      <c r="C68">
        <v>89.24408145199591</v>
      </c>
      <c r="D68">
        <v>85.058766438588805</v>
      </c>
      <c r="E68">
        <v>72.679870468145012</v>
      </c>
      <c r="F68">
        <v>19.908267462092969</v>
      </c>
      <c r="H68">
        <v>5.1456354089753056</v>
      </c>
      <c r="I68">
        <v>1.601709162230317</v>
      </c>
      <c r="J68">
        <v>2.934407364787112E-2</v>
      </c>
      <c r="K68">
        <v>4.8494448945070276</v>
      </c>
      <c r="L68">
        <v>24.328701863354041</v>
      </c>
      <c r="M68">
        <v>0.87834981247869071</v>
      </c>
      <c r="N68">
        <v>1.4492686585823229</v>
      </c>
      <c r="O68">
        <v>1.090182054616385</v>
      </c>
      <c r="P68">
        <v>43.357826797385627</v>
      </c>
      <c r="Q68">
        <v>1.449986977471025</v>
      </c>
      <c r="R68">
        <v>7.4412472407571029</v>
      </c>
      <c r="S68">
        <v>26.285219456272511</v>
      </c>
      <c r="V68">
        <v>32.72038977416026</v>
      </c>
      <c r="X68">
        <v>51.492358063392537</v>
      </c>
      <c r="Y68">
        <v>2.560079248277809</v>
      </c>
      <c r="AA68">
        <v>0.51017016868367793</v>
      </c>
      <c r="AB68">
        <v>3.72056074766355</v>
      </c>
      <c r="AC68">
        <v>0.64605900484368117</v>
      </c>
      <c r="AD68">
        <v>3.0445935378937161</v>
      </c>
      <c r="AE68">
        <v>0.21524255020740901</v>
      </c>
      <c r="AF68">
        <v>42.36</v>
      </c>
      <c r="AG68">
        <v>3.1788532505749441</v>
      </c>
      <c r="AH68">
        <v>51.166495279016019</v>
      </c>
      <c r="AI68">
        <v>0.1545262778252478</v>
      </c>
      <c r="AJ68">
        <v>31.644930907618729</v>
      </c>
      <c r="AK68">
        <v>0.56705834201867233</v>
      </c>
      <c r="AL68">
        <v>17.859019985569969</v>
      </c>
      <c r="AM68">
        <v>6.7755481477147628</v>
      </c>
      <c r="AN68">
        <v>5.8129540976603202</v>
      </c>
      <c r="AO68">
        <v>19.758839436655791</v>
      </c>
      <c r="AP68">
        <v>0.1959250472299108</v>
      </c>
      <c r="AQ68">
        <v>0.29710251456287379</v>
      </c>
      <c r="AR68">
        <v>5.704571289379669E-3</v>
      </c>
      <c r="AS68">
        <v>0.1785714285714286</v>
      </c>
      <c r="AT68">
        <v>3.7739002932551322E-3</v>
      </c>
      <c r="AU68">
        <v>3.6492089052475522E-2</v>
      </c>
      <c r="AV68">
        <v>8.7837359212297236E-3</v>
      </c>
      <c r="AW68">
        <v>6.25969421670729E-2</v>
      </c>
      <c r="AX68">
        <v>2.9621677648626641E-2</v>
      </c>
      <c r="AZ68">
        <v>8.0807002561912894E-2</v>
      </c>
      <c r="BA68">
        <v>0</v>
      </c>
      <c r="BB68">
        <v>8.3753153640714224</v>
      </c>
    </row>
    <row r="69" spans="1:54" x14ac:dyDescent="0.55000000000000004">
      <c r="A69" s="1">
        <v>1932</v>
      </c>
      <c r="B69">
        <v>153.6363186813187</v>
      </c>
      <c r="C69">
        <v>113.37339630544901</v>
      </c>
      <c r="D69">
        <v>81.862064998561991</v>
      </c>
      <c r="E69">
        <v>72.994131759914069</v>
      </c>
      <c r="F69">
        <v>20.691593556381662</v>
      </c>
      <c r="H69">
        <v>4.0695577815783039</v>
      </c>
      <c r="I69">
        <v>1.003774632250902</v>
      </c>
      <c r="J69">
        <v>0.33799600342563518</v>
      </c>
      <c r="K69">
        <v>4.7242690770385698</v>
      </c>
      <c r="L69">
        <v>29.988888888888891</v>
      </c>
      <c r="M69">
        <v>0.68124788063750419</v>
      </c>
      <c r="N69">
        <v>1.132524929213345</v>
      </c>
      <c r="O69">
        <v>0.70990932642487037</v>
      </c>
      <c r="P69">
        <v>41.239517308629942</v>
      </c>
      <c r="Q69">
        <v>1.217662674004532</v>
      </c>
      <c r="R69">
        <v>7.1696915646162207</v>
      </c>
      <c r="S69">
        <v>28.85346589072098</v>
      </c>
      <c r="V69">
        <v>36.92989869095048</v>
      </c>
      <c r="X69">
        <v>57.1354335577848</v>
      </c>
      <c r="Y69">
        <v>2.6067897010110839</v>
      </c>
      <c r="AA69">
        <v>0.58982161484628648</v>
      </c>
      <c r="AB69">
        <v>3.8220854233166128</v>
      </c>
      <c r="AC69">
        <v>0.51429818816852213</v>
      </c>
      <c r="AD69">
        <v>2.8321474893459331</v>
      </c>
      <c r="AE69">
        <v>0.15214638094326979</v>
      </c>
      <c r="AF69">
        <v>32.89</v>
      </c>
      <c r="AG69">
        <v>3.2430798823620548</v>
      </c>
      <c r="AH69">
        <v>49.866028671882397</v>
      </c>
      <c r="AI69">
        <v>0.1442583866696093</v>
      </c>
      <c r="AJ69">
        <v>26.65718101867456</v>
      </c>
      <c r="AK69">
        <v>0.48564244939254381</v>
      </c>
      <c r="AL69">
        <v>36.531921654921803</v>
      </c>
      <c r="AM69">
        <v>6.1470185939313939</v>
      </c>
      <c r="AN69">
        <v>6.8866893799116182</v>
      </c>
      <c r="AO69">
        <v>6.0883623164033152</v>
      </c>
      <c r="AP69">
        <v>0.24437308074910261</v>
      </c>
      <c r="AQ69">
        <v>0.30566279373495342</v>
      </c>
      <c r="AR69">
        <v>5.3777198387288524E-3</v>
      </c>
      <c r="AS69">
        <v>0.16648168701442839</v>
      </c>
      <c r="AT69">
        <v>2.8739155581260852E-3</v>
      </c>
      <c r="AU69">
        <v>4.0209098188520753E-2</v>
      </c>
      <c r="AV69">
        <v>1.170316641093597E-2</v>
      </c>
      <c r="AW69">
        <v>4.4461337966985218E-2</v>
      </c>
      <c r="AX69">
        <v>2.1599537204425479E-2</v>
      </c>
      <c r="AZ69">
        <v>8.2230545151893458E-2</v>
      </c>
      <c r="BA69">
        <v>0</v>
      </c>
      <c r="BB69">
        <v>8.2215450804787586</v>
      </c>
    </row>
    <row r="70" spans="1:54" x14ac:dyDescent="0.55000000000000004">
      <c r="A70" s="1">
        <v>1933</v>
      </c>
      <c r="B70">
        <v>147.40368106946769</v>
      </c>
      <c r="C70">
        <v>80.332829442270821</v>
      </c>
      <c r="D70">
        <v>95.922206439393946</v>
      </c>
      <c r="E70">
        <v>72.597867783213118</v>
      </c>
      <c r="F70">
        <v>17.729024607174619</v>
      </c>
      <c r="H70">
        <v>3.9468675333090348</v>
      </c>
      <c r="I70">
        <v>1.0927608037434631</v>
      </c>
      <c r="J70">
        <v>0.14463981849120819</v>
      </c>
      <c r="K70">
        <v>4.1911258525552677</v>
      </c>
      <c r="L70">
        <v>32.4901395842816</v>
      </c>
      <c r="M70">
        <v>0.66846725185685352</v>
      </c>
      <c r="N70">
        <v>0.90081340293796286</v>
      </c>
      <c r="O70">
        <v>0.4934687953555878</v>
      </c>
      <c r="P70">
        <v>42.69852822254569</v>
      </c>
      <c r="Q70">
        <v>1.2832052405417029</v>
      </c>
      <c r="R70">
        <v>8.0065178485467499</v>
      </c>
      <c r="S70">
        <v>28.325399712781241</v>
      </c>
      <c r="V70">
        <v>32.242069394213381</v>
      </c>
      <c r="X70">
        <v>54.483140982122649</v>
      </c>
      <c r="Y70">
        <v>2.692731908688978</v>
      </c>
      <c r="AA70">
        <v>0.64864941912561946</v>
      </c>
      <c r="AB70">
        <v>5.3018096817976144</v>
      </c>
      <c r="AC70">
        <v>0.54740259740259745</v>
      </c>
      <c r="AD70">
        <v>2.5860121500747928</v>
      </c>
      <c r="AE70">
        <v>0.34730489182120777</v>
      </c>
      <c r="AF70">
        <v>35.15</v>
      </c>
      <c r="AG70">
        <v>2.6669440433095568</v>
      </c>
      <c r="AH70">
        <v>66.61025238671759</v>
      </c>
      <c r="AI70">
        <v>0.14132434153415749</v>
      </c>
      <c r="AJ70">
        <v>32.467369495594788</v>
      </c>
      <c r="AK70">
        <v>0.4299952801641625</v>
      </c>
      <c r="AL70">
        <v>26.228855988857109</v>
      </c>
      <c r="AM70">
        <v>7.2495581196330177</v>
      </c>
      <c r="AN70">
        <v>6.170121966762534</v>
      </c>
      <c r="AO70">
        <v>21.895209746688661</v>
      </c>
      <c r="AP70">
        <v>0.29526972367692772</v>
      </c>
      <c r="AQ70">
        <v>0.31852660891588769</v>
      </c>
      <c r="AR70">
        <v>1.98E-3</v>
      </c>
      <c r="AS70">
        <v>0.13001083423618631</v>
      </c>
      <c r="AT70">
        <v>3.3932135728542909E-3</v>
      </c>
      <c r="AU70">
        <v>3.9593938852668868E-2</v>
      </c>
      <c r="AV70">
        <v>1.3734377145996431E-3</v>
      </c>
      <c r="AW70">
        <v>4.4709388971684062E-2</v>
      </c>
      <c r="AX70">
        <v>1.9776804633422799E-2</v>
      </c>
      <c r="AZ70">
        <v>6.4882400648824001E-2</v>
      </c>
      <c r="BA70">
        <v>0</v>
      </c>
      <c r="BB70">
        <v>8.1626918182817043</v>
      </c>
    </row>
    <row r="71" spans="1:54" x14ac:dyDescent="0.55000000000000004">
      <c r="A71" s="1">
        <v>1934</v>
      </c>
      <c r="B71">
        <v>169.839168057211</v>
      </c>
      <c r="C71">
        <v>71.312730063554994</v>
      </c>
      <c r="D71">
        <v>110.9745241101913</v>
      </c>
      <c r="E71">
        <v>75.162016236121943</v>
      </c>
      <c r="F71">
        <v>15.09368836291913</v>
      </c>
      <c r="H71">
        <v>3.8852578068264338</v>
      </c>
      <c r="I71">
        <v>1.3093289689034371</v>
      </c>
      <c r="J71">
        <v>0.18315018315018311</v>
      </c>
      <c r="K71">
        <v>5.3040667178645462</v>
      </c>
      <c r="L71">
        <v>44.693116028708133</v>
      </c>
      <c r="M71">
        <v>0.64624705486368228</v>
      </c>
      <c r="N71">
        <v>0.90756504016304995</v>
      </c>
      <c r="O71">
        <v>0.65091610414657664</v>
      </c>
      <c r="P71">
        <v>39.38325281803543</v>
      </c>
      <c r="Q71">
        <v>1.3841093455620801</v>
      </c>
      <c r="R71">
        <v>8.4080471323625616</v>
      </c>
      <c r="S71">
        <v>24.875947393290289</v>
      </c>
      <c r="V71">
        <v>27.27050790447359</v>
      </c>
      <c r="X71">
        <v>53.678638434735987</v>
      </c>
      <c r="Y71">
        <v>2.7499490995761722</v>
      </c>
      <c r="AA71">
        <v>0.63480447241844207</v>
      </c>
      <c r="AB71">
        <v>2.9437294223286452</v>
      </c>
      <c r="AC71">
        <v>0.63638316151202756</v>
      </c>
      <c r="AD71">
        <v>2.1157449380477491</v>
      </c>
      <c r="AE71">
        <v>0.98378089117799938</v>
      </c>
      <c r="AF71">
        <v>42.509999999999991</v>
      </c>
      <c r="AG71">
        <v>1.9886182760260249</v>
      </c>
      <c r="AH71">
        <v>58.588239767637212</v>
      </c>
      <c r="AI71">
        <v>0.2104666154084725</v>
      </c>
      <c r="AJ71">
        <v>19.41105190033386</v>
      </c>
      <c r="AK71">
        <v>0.45915288735799148</v>
      </c>
      <c r="AL71">
        <v>102.3501129915129</v>
      </c>
      <c r="AM71">
        <v>7.9681022232255696</v>
      </c>
      <c r="AN71">
        <v>6.6642507495098853</v>
      </c>
      <c r="AO71">
        <v>33.545522640298067</v>
      </c>
      <c r="AP71">
        <v>0.28898947986084922</v>
      </c>
      <c r="AQ71">
        <v>0.28795779772018748</v>
      </c>
      <c r="AR71">
        <v>2.4669792833425181E-3</v>
      </c>
      <c r="AS71">
        <v>0.13771186440677971</v>
      </c>
      <c r="AT71">
        <v>3.599550056242969E-3</v>
      </c>
      <c r="AU71">
        <v>4.0045038429529549E-2</v>
      </c>
      <c r="AV71">
        <v>1.3523564811684359E-3</v>
      </c>
      <c r="AW71">
        <v>6.8850406843313158E-2</v>
      </c>
      <c r="AX71">
        <v>1.9314340898116851E-2</v>
      </c>
      <c r="AZ71">
        <v>7.7029429192178547E-2</v>
      </c>
      <c r="BA71">
        <v>0</v>
      </c>
      <c r="BB71">
        <v>8.5041396247479373</v>
      </c>
    </row>
    <row r="72" spans="1:54" x14ac:dyDescent="0.55000000000000004">
      <c r="A72" s="1">
        <v>1935</v>
      </c>
      <c r="B72">
        <v>156.220698617072</v>
      </c>
      <c r="C72">
        <v>108.4431919186339</v>
      </c>
      <c r="D72">
        <v>107.0923734294161</v>
      </c>
      <c r="E72">
        <v>66.494861467106062</v>
      </c>
      <c r="F72">
        <v>16.815066804713311</v>
      </c>
      <c r="H72">
        <v>4.877734877734877</v>
      </c>
      <c r="I72">
        <v>1.5182679296346411</v>
      </c>
      <c r="J72">
        <v>0.25167785234899331</v>
      </c>
      <c r="K72">
        <v>6.487962395258533</v>
      </c>
      <c r="L72">
        <v>50.602826438981303</v>
      </c>
      <c r="M72">
        <v>0.7236620666442275</v>
      </c>
      <c r="N72">
        <v>1.0101968223855819</v>
      </c>
      <c r="O72">
        <v>0.72893303428388334</v>
      </c>
      <c r="P72">
        <v>38.40192539109507</v>
      </c>
      <c r="Q72">
        <v>1.431104631304942</v>
      </c>
      <c r="R72">
        <v>8.5861698075448079</v>
      </c>
      <c r="S72">
        <v>23.628994544037411</v>
      </c>
      <c r="V72">
        <v>24.43294379521425</v>
      </c>
      <c r="X72">
        <v>58.992633884132992</v>
      </c>
      <c r="Y72">
        <v>2.7818477365338801</v>
      </c>
      <c r="AA72">
        <v>0.66686270483355059</v>
      </c>
      <c r="AB72">
        <v>4.3149138443256101</v>
      </c>
      <c r="AC72">
        <v>0.67221510883482716</v>
      </c>
      <c r="AD72">
        <v>1.6900143678160919</v>
      </c>
      <c r="AE72">
        <v>1.361881916798974</v>
      </c>
      <c r="AF72">
        <v>46.99</v>
      </c>
      <c r="AG72">
        <v>1.822660921284855</v>
      </c>
      <c r="AH72">
        <v>43.871705618242082</v>
      </c>
      <c r="AI72">
        <v>0.15195420365626361</v>
      </c>
      <c r="AJ72">
        <v>29.956884724112509</v>
      </c>
      <c r="AK72">
        <v>0.46379177173104691</v>
      </c>
      <c r="AL72">
        <v>99.362036590180921</v>
      </c>
      <c r="AM72">
        <v>7.8739715121304821</v>
      </c>
      <c r="AN72">
        <v>6.2722584845865637</v>
      </c>
      <c r="AO72">
        <v>22.471217456422131</v>
      </c>
      <c r="AP72">
        <v>0.37504641663572219</v>
      </c>
      <c r="AQ72">
        <v>0.37145516801509149</v>
      </c>
      <c r="AR72">
        <v>2.1373779913396612E-3</v>
      </c>
      <c r="AS72">
        <v>0.11387163561076601</v>
      </c>
      <c r="AT72">
        <v>4.242928452579035E-3</v>
      </c>
      <c r="AU72">
        <v>4.130679684566279E-2</v>
      </c>
      <c r="AV72">
        <v>1.331557922769641E-3</v>
      </c>
      <c r="AW72">
        <v>7.5664621676891614E-2</v>
      </c>
      <c r="AX72">
        <v>1.8864111028767769E-2</v>
      </c>
      <c r="AZ72">
        <v>8.1096736821780271E-2</v>
      </c>
      <c r="BA72">
        <v>0</v>
      </c>
      <c r="BB72">
        <v>8.8945374463002729</v>
      </c>
    </row>
    <row r="73" spans="1:54" x14ac:dyDescent="0.55000000000000004">
      <c r="A73" s="1">
        <v>1936</v>
      </c>
      <c r="B73">
        <v>151.03350751610591</v>
      </c>
      <c r="C73">
        <v>76.480840088003717</v>
      </c>
      <c r="D73">
        <v>81.278028747433268</v>
      </c>
      <c r="E73">
        <v>71.898386403331969</v>
      </c>
      <c r="F73">
        <v>17.121436322383349</v>
      </c>
      <c r="H73">
        <v>5.068751252756063</v>
      </c>
      <c r="I73">
        <v>1.3675443310048361</v>
      </c>
      <c r="J73">
        <v>0.28880866425992779</v>
      </c>
      <c r="K73">
        <v>7.2404821650408078</v>
      </c>
      <c r="L73">
        <v>40.397618356084813</v>
      </c>
      <c r="M73">
        <v>0.73811931243680484</v>
      </c>
      <c r="N73">
        <v>1.049788633161109</v>
      </c>
      <c r="O73">
        <v>0.77967726473877619</v>
      </c>
      <c r="P73">
        <v>38.866762635956498</v>
      </c>
      <c r="Q73">
        <v>1.5139471359996599</v>
      </c>
      <c r="R73">
        <v>7.9620064222684448</v>
      </c>
      <c r="S73">
        <v>20.183954243314268</v>
      </c>
      <c r="V73">
        <v>28.1992040680964</v>
      </c>
      <c r="X73">
        <v>56.507603565810172</v>
      </c>
      <c r="Y73">
        <v>2.7541845268922658</v>
      </c>
      <c r="AA73">
        <v>0.63403569647347546</v>
      </c>
      <c r="AB73">
        <v>3.4190623617868199</v>
      </c>
      <c r="AC73">
        <v>0.75651621106166556</v>
      </c>
      <c r="AD73">
        <v>1.246405170624685</v>
      </c>
      <c r="AE73">
        <v>1.7650204769934961</v>
      </c>
      <c r="AF73">
        <v>49.56</v>
      </c>
      <c r="AG73">
        <v>1.9401302937904099</v>
      </c>
      <c r="AH73">
        <v>56.758852678247457</v>
      </c>
      <c r="AI73">
        <v>0.12514558292156919</v>
      </c>
      <c r="AJ73">
        <v>38.080086209919571</v>
      </c>
      <c r="AK73">
        <v>0.45625589346817191</v>
      </c>
      <c r="AL73">
        <v>91.132730572338389</v>
      </c>
      <c r="AM73">
        <v>5.8549998015883693</v>
      </c>
      <c r="AN73">
        <v>8.2668836308095273</v>
      </c>
      <c r="AO73">
        <v>4.0108962435604383</v>
      </c>
      <c r="AP73">
        <v>0.37604965315808692</v>
      </c>
      <c r="AQ73">
        <v>0.53528582659034829</v>
      </c>
      <c r="AR73">
        <v>5.7091221929328939E-4</v>
      </c>
      <c r="AS73">
        <v>0.1214574898785425</v>
      </c>
      <c r="AT73">
        <v>3.718895269346459E-3</v>
      </c>
      <c r="AU73">
        <v>4.4462812272876261E-2</v>
      </c>
      <c r="AV73">
        <v>1.3210912213488339E-3</v>
      </c>
      <c r="AW73">
        <v>6.60925295413579E-2</v>
      </c>
      <c r="AX73">
        <v>1.7106388578195929E-2</v>
      </c>
      <c r="AZ73">
        <v>9.2505191617896929E-2</v>
      </c>
      <c r="BA73">
        <v>0</v>
      </c>
      <c r="BB73">
        <v>8.4540753911244213</v>
      </c>
    </row>
    <row r="74" spans="1:54" x14ac:dyDescent="0.55000000000000004">
      <c r="A74" s="1">
        <v>1937</v>
      </c>
      <c r="B74">
        <v>147.16951347483899</v>
      </c>
      <c r="C74">
        <v>80.503286630499744</v>
      </c>
      <c r="D74">
        <v>69.383775013520818</v>
      </c>
      <c r="E74">
        <v>63.902942938146403</v>
      </c>
      <c r="F74">
        <v>16.73131014063657</v>
      </c>
      <c r="H74">
        <v>5.5998881699816279</v>
      </c>
      <c r="I74">
        <v>1.536409709255802</v>
      </c>
      <c r="J74">
        <v>0.46607832322118042</v>
      </c>
      <c r="K74">
        <v>6.3771574452192459</v>
      </c>
      <c r="L74">
        <v>38.321525885558593</v>
      </c>
      <c r="M74">
        <v>0.82428765264586157</v>
      </c>
      <c r="N74">
        <v>1.1954878474241191</v>
      </c>
      <c r="O74">
        <v>0.88910133843212236</v>
      </c>
      <c r="P74">
        <v>38.324561403508767</v>
      </c>
      <c r="Q74">
        <v>1.556508769269809</v>
      </c>
      <c r="R74">
        <v>6.8810405074446228</v>
      </c>
      <c r="S74">
        <v>19.771261897451641</v>
      </c>
      <c r="V74">
        <v>32.561765674755677</v>
      </c>
      <c r="X74">
        <v>60.08617338343916</v>
      </c>
      <c r="Y74">
        <v>2.70731099628438</v>
      </c>
      <c r="AA74">
        <v>0.70122433354999258</v>
      </c>
      <c r="AB74">
        <v>3.9591726355795949</v>
      </c>
      <c r="AC74">
        <v>0.8191556395715186</v>
      </c>
      <c r="AD74">
        <v>1.297063750991976</v>
      </c>
      <c r="AE74">
        <v>1.9590192640425139</v>
      </c>
      <c r="AF74">
        <v>53.18</v>
      </c>
      <c r="AG74">
        <v>2.131431313705916</v>
      </c>
      <c r="AH74">
        <v>53.339270787744773</v>
      </c>
      <c r="AI74">
        <v>0.14136813924818681</v>
      </c>
      <c r="AJ74">
        <v>10.461337468269781</v>
      </c>
      <c r="AK74">
        <v>0.43951112481808963</v>
      </c>
      <c r="AL74">
        <v>41.454240370630068</v>
      </c>
      <c r="AM74">
        <v>6.145905783869515</v>
      </c>
      <c r="AN74">
        <v>7.8876030619287851</v>
      </c>
      <c r="AO74">
        <v>15.18075351895448</v>
      </c>
      <c r="AP74">
        <v>0.42132536123567521</v>
      </c>
      <c r="AQ74">
        <v>0.53066753266957212</v>
      </c>
      <c r="AR74">
        <v>6.4624784584051392E-4</v>
      </c>
      <c r="AS74">
        <v>0.10920436817472701</v>
      </c>
      <c r="AT74">
        <v>3.585872202750068E-3</v>
      </c>
      <c r="AU74">
        <v>4.7560257021801958E-2</v>
      </c>
      <c r="AV74">
        <v>1.3106159895150721E-3</v>
      </c>
      <c r="AW74">
        <v>8.6291429692096494E-2</v>
      </c>
      <c r="AX74">
        <v>1.86339394718242E-2</v>
      </c>
      <c r="AZ74">
        <v>8.2842415316642118E-2</v>
      </c>
      <c r="BA74">
        <v>0</v>
      </c>
      <c r="BB74">
        <v>7.9213721056039086</v>
      </c>
    </row>
    <row r="75" spans="1:54" x14ac:dyDescent="0.55000000000000004">
      <c r="A75" s="1">
        <v>1938</v>
      </c>
      <c r="B75">
        <v>136.96335557673979</v>
      </c>
      <c r="C75">
        <v>91.424249510116667</v>
      </c>
      <c r="D75">
        <v>90.423811431623932</v>
      </c>
      <c r="E75">
        <v>62.092253121827078</v>
      </c>
      <c r="F75">
        <v>15.18831136778716</v>
      </c>
      <c r="H75">
        <v>5.2810285805270283</v>
      </c>
      <c r="I75">
        <v>1.591209954990733</v>
      </c>
      <c r="J75">
        <v>0.48687089715536103</v>
      </c>
      <c r="K75">
        <v>5.7865865398640564</v>
      </c>
      <c r="L75">
        <v>34.059623282821128</v>
      </c>
      <c r="M75">
        <v>0.74565883554647605</v>
      </c>
      <c r="N75">
        <v>1.1433506044905011</v>
      </c>
      <c r="O75">
        <v>1.040177862474194</v>
      </c>
      <c r="P75">
        <v>32.950858778625957</v>
      </c>
      <c r="Q75">
        <v>1.5244030824946311</v>
      </c>
      <c r="R75">
        <v>7.1285012867981123</v>
      </c>
      <c r="S75">
        <v>21.098415600243751</v>
      </c>
      <c r="V75">
        <v>33.341333042434819</v>
      </c>
      <c r="X75">
        <v>58.237933465803472</v>
      </c>
      <c r="Y75">
        <v>2.6525480376449622</v>
      </c>
      <c r="AA75">
        <v>0.70829548864339409</v>
      </c>
      <c r="AB75">
        <v>3.2795480880648888</v>
      </c>
      <c r="AC75">
        <v>0.74812967581047385</v>
      </c>
      <c r="AD75">
        <v>1.4492373966701591</v>
      </c>
      <c r="AE75">
        <v>1.9438246880652379</v>
      </c>
      <c r="AF75">
        <v>50.84</v>
      </c>
      <c r="AG75">
        <v>2.2830385791454688</v>
      </c>
      <c r="AH75">
        <v>51.509226393563949</v>
      </c>
      <c r="AI75">
        <v>8.2889293872583467E-2</v>
      </c>
      <c r="AJ75">
        <v>30.758649411609461</v>
      </c>
      <c r="AK75">
        <v>0.43685924741876758</v>
      </c>
      <c r="AL75">
        <v>-9.6073386789380013</v>
      </c>
      <c r="AM75">
        <v>7.458901196022623</v>
      </c>
      <c r="AN75">
        <v>8.7540370943655983</v>
      </c>
      <c r="AO75">
        <v>11.644435118166649</v>
      </c>
      <c r="AP75">
        <v>0.47484720263281621</v>
      </c>
      <c r="AQ75">
        <v>0.57961079816216377</v>
      </c>
      <c r="AR75">
        <v>9.7402091417706914E-5</v>
      </c>
      <c r="AS75">
        <v>0.1081812035158891</v>
      </c>
      <c r="AT75">
        <v>3.536293538952406E-3</v>
      </c>
      <c r="AU75">
        <v>2.3372612306793359E-2</v>
      </c>
      <c r="AV75">
        <v>6.5015278590468755E-4</v>
      </c>
      <c r="AW75">
        <v>7.874015748031496E-2</v>
      </c>
      <c r="AX75">
        <v>1.506213129157776E-2</v>
      </c>
      <c r="AZ75">
        <v>9.0057636887608067E-2</v>
      </c>
      <c r="BA75">
        <v>0</v>
      </c>
      <c r="BB75">
        <v>7.7218460224053462</v>
      </c>
    </row>
    <row r="76" spans="1:54" x14ac:dyDescent="0.55000000000000004">
      <c r="A76" s="1">
        <v>1939</v>
      </c>
      <c r="B76">
        <v>135.49069212410501</v>
      </c>
      <c r="C76">
        <v>94.19225378353589</v>
      </c>
      <c r="D76">
        <v>104.84911401310291</v>
      </c>
      <c r="E76">
        <v>67.45932254314117</v>
      </c>
      <c r="H76">
        <v>4.2905942167143296</v>
      </c>
      <c r="I76">
        <v>1.755584756898817</v>
      </c>
      <c r="J76">
        <v>0.32826912642430822</v>
      </c>
      <c r="K76">
        <v>6.2803134832433676</v>
      </c>
      <c r="L76">
        <v>43.543786100242222</v>
      </c>
      <c r="M76">
        <v>0.87593728698023177</v>
      </c>
      <c r="N76">
        <v>1.311774083352311</v>
      </c>
      <c r="O76">
        <v>1.0828327537148279E-2</v>
      </c>
      <c r="P76">
        <v>34.732921223648752</v>
      </c>
      <c r="Q76">
        <v>1.6278052134775269</v>
      </c>
      <c r="R76">
        <v>7.6953607216200943</v>
      </c>
      <c r="S76">
        <v>25.37546618284447</v>
      </c>
      <c r="V76">
        <v>35.133123803330797</v>
      </c>
      <c r="X76">
        <v>67.159968679237295</v>
      </c>
      <c r="Y76">
        <v>2.51240173477008</v>
      </c>
      <c r="AA76">
        <v>0.77657255511267731</v>
      </c>
      <c r="AB76">
        <v>1.2620140582412851</v>
      </c>
      <c r="AC76">
        <v>0.47940995697602951</v>
      </c>
      <c r="AD76">
        <v>1.7464707577067129</v>
      </c>
      <c r="AE76">
        <v>2.2158946776241271</v>
      </c>
      <c r="AF76">
        <v>51.52</v>
      </c>
      <c r="AG76">
        <v>2.0667411407751262</v>
      </c>
      <c r="AH76">
        <v>51.480892146164337</v>
      </c>
      <c r="AI76">
        <v>9.8253089763751855E-2</v>
      </c>
      <c r="AJ76">
        <v>22.657034441400189</v>
      </c>
      <c r="AK76">
        <v>0.43666577790580757</v>
      </c>
      <c r="AL76">
        <v>76.619990319446629</v>
      </c>
      <c r="AM76">
        <v>7.3451065500751378</v>
      </c>
      <c r="AN76">
        <v>9.9810704667911629</v>
      </c>
      <c r="AO76">
        <v>19.927524369385029</v>
      </c>
      <c r="AP76">
        <v>0.49551863903636473</v>
      </c>
      <c r="AQ76">
        <v>0.35580451826231418</v>
      </c>
      <c r="AR76">
        <v>1.9378117454645519E-4</v>
      </c>
      <c r="AS76">
        <v>0.08</v>
      </c>
      <c r="AT76">
        <v>1.6780283167278449E-3</v>
      </c>
      <c r="AU76">
        <v>2.280139295782433E-2</v>
      </c>
      <c r="AV76">
        <v>0</v>
      </c>
      <c r="AW76">
        <v>6.5826593943953363E-2</v>
      </c>
      <c r="AX76">
        <v>1.597542242703533E-2</v>
      </c>
      <c r="AZ76">
        <v>0</v>
      </c>
      <c r="BA76">
        <v>3.2799790081343479E-3</v>
      </c>
      <c r="BB76">
        <v>8.5773006844570876</v>
      </c>
    </row>
    <row r="77" spans="1:54" x14ac:dyDescent="0.55000000000000004">
      <c r="A77" s="1">
        <v>1940</v>
      </c>
      <c r="B77">
        <v>147.5292682926829</v>
      </c>
      <c r="C77">
        <v>65.279607992021582</v>
      </c>
      <c r="D77">
        <v>94.518879478827358</v>
      </c>
      <c r="E77">
        <v>58.038402505467772</v>
      </c>
      <c r="H77">
        <v>2.8029395319114951</v>
      </c>
      <c r="I77">
        <v>1.3856993736951979</v>
      </c>
      <c r="J77">
        <v>0.29475392103839909</v>
      </c>
      <c r="K77">
        <v>5.6202510679936033</v>
      </c>
      <c r="L77">
        <v>47.550366300366314</v>
      </c>
      <c r="M77">
        <v>0.76064908722109537</v>
      </c>
      <c r="N77">
        <v>1.0023651312084689</v>
      </c>
      <c r="O77">
        <v>4.2951541850220262E-3</v>
      </c>
      <c r="P77">
        <v>34.513330178261548</v>
      </c>
      <c r="R77">
        <v>6.2157699624910379</v>
      </c>
      <c r="S77">
        <v>19.677967796779679</v>
      </c>
      <c r="V77">
        <v>25.480779584365241</v>
      </c>
      <c r="X77">
        <v>48.836990004400583</v>
      </c>
      <c r="Y77">
        <v>2.2962698372199828</v>
      </c>
      <c r="AA77">
        <v>0.70840345660037563</v>
      </c>
      <c r="AB77">
        <v>2.1303606929849468</v>
      </c>
      <c r="AC77">
        <v>0.56845965770171147</v>
      </c>
      <c r="AD77">
        <v>1.896817248459959</v>
      </c>
      <c r="AE77">
        <v>2.5685660863861521</v>
      </c>
      <c r="AF77">
        <v>50.78</v>
      </c>
      <c r="AG77">
        <v>1.9659980000762149</v>
      </c>
      <c r="AH77">
        <v>49.369997315008128</v>
      </c>
      <c r="AI77">
        <v>0.1041183953056575</v>
      </c>
      <c r="AJ77">
        <v>30.92108938827014</v>
      </c>
      <c r="AK77">
        <v>0.39590550871700181</v>
      </c>
      <c r="AL77">
        <v>122.61777948976849</v>
      </c>
      <c r="AM77">
        <v>7.9953851468041126</v>
      </c>
      <c r="AN77">
        <v>11.653731958439741</v>
      </c>
      <c r="AO77">
        <v>32.107472476313127</v>
      </c>
      <c r="AP77">
        <v>0.55795596954903393</v>
      </c>
      <c r="AQ77">
        <v>0.34190413583464668</v>
      </c>
      <c r="AR77">
        <v>7.7105460994274913E-5</v>
      </c>
      <c r="AS77">
        <v>3.9193729003359462E-2</v>
      </c>
      <c r="AT77">
        <v>1.7580144777662871E-3</v>
      </c>
      <c r="AU77">
        <v>2.1927720750476241E-2</v>
      </c>
      <c r="AV77">
        <v>0</v>
      </c>
      <c r="AW77">
        <v>7.5450864924549138E-2</v>
      </c>
      <c r="AX77">
        <v>1.085318058486584E-2</v>
      </c>
      <c r="AZ77">
        <v>0</v>
      </c>
      <c r="BA77">
        <v>1.933861922258751E-3</v>
      </c>
      <c r="BB77">
        <v>8.0837160734588256</v>
      </c>
    </row>
    <row r="78" spans="1:54" x14ac:dyDescent="0.55000000000000004">
      <c r="A78" s="1">
        <v>1941</v>
      </c>
      <c r="B78">
        <v>94.61363636363636</v>
      </c>
      <c r="C78">
        <v>78.187133936986669</v>
      </c>
      <c r="D78">
        <v>79.431953934081037</v>
      </c>
      <c r="E78">
        <v>56.251395357788986</v>
      </c>
      <c r="H78">
        <v>3.3196391171258259</v>
      </c>
      <c r="I78">
        <v>0.3753559409785141</v>
      </c>
      <c r="J78">
        <v>0.13236088600756349</v>
      </c>
      <c r="K78">
        <v>7.3308386955944043</v>
      </c>
      <c r="L78">
        <v>45.095082857919053</v>
      </c>
      <c r="M78">
        <v>0.97560975609756095</v>
      </c>
      <c r="N78">
        <v>0.48628150791880442</v>
      </c>
      <c r="O78">
        <v>3.318203161684144E-3</v>
      </c>
      <c r="P78">
        <v>39.409183513555867</v>
      </c>
      <c r="Q78">
        <v>1.7689563630330181</v>
      </c>
      <c r="R78">
        <v>6.4734939184492601</v>
      </c>
      <c r="S78">
        <v>19.32340531149168</v>
      </c>
      <c r="V78">
        <v>20.679223744292241</v>
      </c>
      <c r="X78">
        <v>44.700139470013937</v>
      </c>
      <c r="Y78">
        <v>2.0411287441955399</v>
      </c>
      <c r="AA78">
        <v>0.75473932635576724</v>
      </c>
      <c r="AB78">
        <v>4.2583321614400216</v>
      </c>
      <c r="AC78">
        <v>0.46654389195825657</v>
      </c>
      <c r="AD78">
        <v>1.9537992892198339</v>
      </c>
      <c r="AE78">
        <v>2.8548439390092741</v>
      </c>
      <c r="AF78">
        <v>52.14</v>
      </c>
      <c r="AG78">
        <v>1.7943692597919989</v>
      </c>
      <c r="AH78">
        <v>48.436754222680428</v>
      </c>
      <c r="AI78">
        <v>8.2528690840175903E-2</v>
      </c>
      <c r="AJ78">
        <v>34.052847301277318</v>
      </c>
      <c r="AK78">
        <v>0.38341911132843048</v>
      </c>
      <c r="AL78">
        <v>66.046440941426454</v>
      </c>
      <c r="AM78">
        <v>6.9547970607784322</v>
      </c>
      <c r="AN78">
        <v>9.5263261166639897</v>
      </c>
      <c r="AO78">
        <v>17.043835206507211</v>
      </c>
      <c r="AP78">
        <v>0.51264967704921072</v>
      </c>
      <c r="AQ78">
        <v>0.28587611038862731</v>
      </c>
      <c r="AR78">
        <v>9.5875806315531107E-5</v>
      </c>
      <c r="AS78">
        <v>6.1012812690665044E-3</v>
      </c>
      <c r="AT78">
        <v>2.14449834056676E-3</v>
      </c>
      <c r="AU78">
        <v>2.1620160799945949E-2</v>
      </c>
      <c r="AV78">
        <v>0</v>
      </c>
      <c r="AW78">
        <v>6.6618653222902419E-2</v>
      </c>
      <c r="AX78">
        <v>6.5081055496390957E-3</v>
      </c>
      <c r="AZ78">
        <v>0</v>
      </c>
      <c r="BA78">
        <v>1.2668651422056119E-3</v>
      </c>
      <c r="BB78">
        <v>7.4895210795653417</v>
      </c>
    </row>
    <row r="79" spans="1:54" x14ac:dyDescent="0.55000000000000004">
      <c r="A79" s="1">
        <v>1942</v>
      </c>
      <c r="B79">
        <v>90.90862944162437</v>
      </c>
      <c r="C79">
        <v>81.740200790910109</v>
      </c>
      <c r="D79">
        <v>78.765180168668536</v>
      </c>
      <c r="E79">
        <v>55.712471672650423</v>
      </c>
      <c r="H79">
        <v>2.0540802716139202</v>
      </c>
      <c r="I79">
        <v>0.37150909556751222</v>
      </c>
      <c r="J79">
        <v>0.29935275080906149</v>
      </c>
      <c r="K79">
        <v>6.17629010550489</v>
      </c>
      <c r="L79">
        <v>39.261933960121723</v>
      </c>
      <c r="M79">
        <v>1.1306108673641579</v>
      </c>
      <c r="N79">
        <v>0.24109710241097099</v>
      </c>
      <c r="O79">
        <v>0.51305970149253732</v>
      </c>
      <c r="P79">
        <v>39.753460880385752</v>
      </c>
      <c r="Q79">
        <v>0.88223140495867769</v>
      </c>
      <c r="R79">
        <v>5.0439168601344004</v>
      </c>
      <c r="S79">
        <v>17.870329345739179</v>
      </c>
      <c r="V79">
        <v>21.518731375053211</v>
      </c>
      <c r="X79">
        <v>26.919839215438689</v>
      </c>
      <c r="Y79">
        <v>1.827141932385308</v>
      </c>
      <c r="AA79">
        <v>0.68488173805077701</v>
      </c>
      <c r="AB79">
        <v>4.3095636414331517</v>
      </c>
      <c r="AC79">
        <v>0.54911531421598536</v>
      </c>
      <c r="AD79">
        <v>1.987077728576601</v>
      </c>
      <c r="AE79">
        <v>3.159494556305674</v>
      </c>
      <c r="AF79">
        <v>50.84</v>
      </c>
      <c r="AG79">
        <v>1.5791553020034419</v>
      </c>
      <c r="AH79">
        <v>45.484486116262097</v>
      </c>
      <c r="AI79">
        <v>4.0604213398169782E-2</v>
      </c>
      <c r="AJ79">
        <v>37.761501286229247</v>
      </c>
      <c r="AK79">
        <v>0.26803636328223379</v>
      </c>
      <c r="AL79">
        <v>101.37604722607129</v>
      </c>
      <c r="AM79">
        <v>7.440820214769758</v>
      </c>
      <c r="AN79">
        <v>9.6868087181360671</v>
      </c>
      <c r="AO79">
        <v>32.689767756215353</v>
      </c>
      <c r="AP79">
        <v>0.52006079583951359</v>
      </c>
      <c r="AQ79">
        <v>0.21811964623732369</v>
      </c>
      <c r="AR79">
        <v>9.5372343164950281E-5</v>
      </c>
      <c r="AS79">
        <v>0</v>
      </c>
      <c r="AT79">
        <v>1.2869038607115819E-3</v>
      </c>
      <c r="AU79">
        <v>2.132508763278199E-2</v>
      </c>
      <c r="AV79">
        <v>0</v>
      </c>
      <c r="AW79">
        <v>5.3648068669527899E-2</v>
      </c>
      <c r="AX79">
        <v>5.8244510454889629E-3</v>
      </c>
      <c r="AZ79">
        <v>0</v>
      </c>
      <c r="BA79">
        <v>0</v>
      </c>
      <c r="BB79">
        <v>6.6061393126190362</v>
      </c>
    </row>
    <row r="80" spans="1:54" x14ac:dyDescent="0.55000000000000004">
      <c r="A80" s="1">
        <v>1943</v>
      </c>
      <c r="B80">
        <v>84.502564102564108</v>
      </c>
      <c r="C80">
        <v>82.935033190008653</v>
      </c>
      <c r="D80">
        <v>115.8012917933131</v>
      </c>
      <c r="E80">
        <v>60.12773903816273</v>
      </c>
      <c r="H80">
        <v>2.883604303162663</v>
      </c>
      <c r="I80">
        <v>0.23297037224613831</v>
      </c>
      <c r="J80">
        <v>0.42192958882020959</v>
      </c>
      <c r="K80">
        <v>6.5026364251797766</v>
      </c>
      <c r="L80">
        <v>39.926453793796533</v>
      </c>
      <c r="M80">
        <v>0.89613034623217924</v>
      </c>
      <c r="N80">
        <v>0.2153136328682852</v>
      </c>
      <c r="O80">
        <v>0.75346687211093988</v>
      </c>
      <c r="P80">
        <v>40.551314673452083</v>
      </c>
      <c r="Q80">
        <v>0.4750046116952592</v>
      </c>
      <c r="R80">
        <v>4.3126339539801366</v>
      </c>
      <c r="S80">
        <v>25.048818590119119</v>
      </c>
      <c r="V80">
        <v>30.138388759443622</v>
      </c>
      <c r="X80">
        <v>36.670244107744097</v>
      </c>
      <c r="Y80">
        <v>1.603060777377606</v>
      </c>
      <c r="AA80">
        <v>0.90508627717278611</v>
      </c>
      <c r="AB80">
        <v>6.4278054173576562</v>
      </c>
      <c r="AC80">
        <v>0.79608083282302511</v>
      </c>
      <c r="AD80">
        <v>1.6852386848259731</v>
      </c>
      <c r="AE80">
        <v>2.702446092429629</v>
      </c>
      <c r="AF80">
        <v>53.09</v>
      </c>
      <c r="AG80">
        <v>1.5516765109457411</v>
      </c>
      <c r="AH80">
        <v>42.983011727753627</v>
      </c>
      <c r="AI80">
        <v>7.1649128443669163E-2</v>
      </c>
      <c r="AJ80">
        <v>34.660891012569962</v>
      </c>
      <c r="AK80">
        <v>0.2413880799843485</v>
      </c>
      <c r="AL80">
        <v>117.25882648430751</v>
      </c>
      <c r="AM80">
        <v>8.3638840263623973</v>
      </c>
      <c r="AN80">
        <v>9.6773304757751681</v>
      </c>
      <c r="AO80">
        <v>21.994354204212279</v>
      </c>
      <c r="AP80">
        <v>0.56153511632963693</v>
      </c>
      <c r="AQ80">
        <v>0.22453914856213511</v>
      </c>
      <c r="AR80">
        <v>1.1384594366902709E-4</v>
      </c>
      <c r="AS80">
        <v>0</v>
      </c>
      <c r="AT80">
        <v>1.047642803691694E-3</v>
      </c>
      <c r="AU80">
        <v>2.105124662851128E-2</v>
      </c>
      <c r="AV80">
        <v>0</v>
      </c>
      <c r="AW80">
        <v>5.328596802841918E-2</v>
      </c>
      <c r="AX80">
        <v>5.6973564266180488E-3</v>
      </c>
      <c r="AZ80">
        <v>0</v>
      </c>
      <c r="BA80">
        <v>0</v>
      </c>
      <c r="BB80">
        <v>6.8382239187388913</v>
      </c>
    </row>
    <row r="81" spans="1:54" x14ac:dyDescent="0.55000000000000004">
      <c r="A81" s="1">
        <v>1944</v>
      </c>
      <c r="B81">
        <v>80.167095115681235</v>
      </c>
      <c r="C81">
        <v>73.549242842931363</v>
      </c>
      <c r="D81">
        <v>144.5331157692147</v>
      </c>
      <c r="E81">
        <v>69.293981975884265</v>
      </c>
      <c r="H81">
        <v>1.446950508583605</v>
      </c>
      <c r="I81">
        <v>0.1150575287643822</v>
      </c>
      <c r="J81">
        <v>0.1900937081659973</v>
      </c>
      <c r="K81">
        <v>4.4491691118585841</v>
      </c>
      <c r="L81">
        <v>44.7098663737873</v>
      </c>
      <c r="M81">
        <v>1.358695652173913E-2</v>
      </c>
      <c r="N81">
        <v>0</v>
      </c>
      <c r="O81">
        <v>0.58536585365853655</v>
      </c>
      <c r="P81">
        <v>31.112129544760151</v>
      </c>
      <c r="Q81">
        <v>0.42520809531581533</v>
      </c>
      <c r="R81">
        <v>5.9361222175043169</v>
      </c>
      <c r="S81">
        <v>30.981844589687729</v>
      </c>
      <c r="V81">
        <v>38.887016952721908</v>
      </c>
      <c r="X81">
        <v>32.367364856390317</v>
      </c>
      <c r="Y81">
        <v>1.473552270365019</v>
      </c>
      <c r="AA81">
        <v>1.09613005221964</v>
      </c>
      <c r="AB81">
        <v>5.5855110138185804</v>
      </c>
      <c r="AC81">
        <v>0.53204353083434097</v>
      </c>
      <c r="AD81">
        <v>1.5751005325508101</v>
      </c>
      <c r="AE81">
        <v>2.6973059012358118</v>
      </c>
      <c r="AF81">
        <v>59.25</v>
      </c>
      <c r="AG81">
        <v>1.603177245819416</v>
      </c>
      <c r="AH81">
        <v>51.094656896635577</v>
      </c>
      <c r="AI81">
        <v>9.5929036685803909E-2</v>
      </c>
      <c r="AJ81">
        <v>25.33643274772475</v>
      </c>
      <c r="AK81">
        <v>0.2822708576361887</v>
      </c>
      <c r="AL81">
        <v>107.55583227787081</v>
      </c>
      <c r="AM81">
        <v>11.549895885597801</v>
      </c>
      <c r="AN81">
        <v>9.8224055526154075</v>
      </c>
      <c r="AO81">
        <v>16.96387752487308</v>
      </c>
      <c r="AP81">
        <v>0.77094090648307523</v>
      </c>
      <c r="AQ81">
        <v>0.27987176974440869</v>
      </c>
      <c r="AR81">
        <v>9.4373454634680352E-5</v>
      </c>
      <c r="AS81">
        <v>0</v>
      </c>
      <c r="AT81">
        <v>1.232741617357002E-3</v>
      </c>
      <c r="AU81">
        <v>2.0731296483453829E-2</v>
      </c>
      <c r="AV81">
        <v>0</v>
      </c>
      <c r="AW81">
        <v>5.2928722653493299E-2</v>
      </c>
      <c r="AX81">
        <v>5.5906524291384806E-3</v>
      </c>
      <c r="AZ81">
        <v>0</v>
      </c>
      <c r="BA81">
        <v>0</v>
      </c>
      <c r="BB81">
        <v>6.8374832905524308</v>
      </c>
    </row>
    <row r="82" spans="1:54" x14ac:dyDescent="0.55000000000000004">
      <c r="A82" s="1">
        <v>1945</v>
      </c>
      <c r="B82">
        <v>90.604534005037777</v>
      </c>
      <c r="C82">
        <v>64.612738179251934</v>
      </c>
      <c r="D82">
        <v>149.3480177490255</v>
      </c>
      <c r="E82">
        <v>64.190927667089511</v>
      </c>
      <c r="H82">
        <v>2.273653915337571</v>
      </c>
      <c r="I82">
        <v>0.12608158220024721</v>
      </c>
      <c r="J82">
        <v>0.19425226184140501</v>
      </c>
      <c r="K82">
        <v>2.9778616915422882</v>
      </c>
      <c r="L82">
        <v>44.385413821360281</v>
      </c>
      <c r="M82">
        <v>0.71138211382113825</v>
      </c>
      <c r="N82">
        <v>0</v>
      </c>
      <c r="O82">
        <v>0.96307460437076109</v>
      </c>
      <c r="P82">
        <v>36.32744031429435</v>
      </c>
      <c r="Q82">
        <v>0.40427392135334073</v>
      </c>
      <c r="R82">
        <v>5.4559261199785016</v>
      </c>
      <c r="S82">
        <v>32.083453375588213</v>
      </c>
      <c r="V82">
        <v>38.908466312056738</v>
      </c>
      <c r="X82">
        <v>39.032414673446759</v>
      </c>
      <c r="Y82">
        <v>1.4456395895879059</v>
      </c>
      <c r="AA82">
        <v>1.138316222821016</v>
      </c>
      <c r="AB82">
        <v>5.3280552172147786</v>
      </c>
      <c r="AC82">
        <v>0.7345971563981043</v>
      </c>
      <c r="AD82">
        <v>1.6059335698161881</v>
      </c>
      <c r="AE82">
        <v>2.5330562239275598</v>
      </c>
      <c r="AF82">
        <v>55.54</v>
      </c>
      <c r="AG82">
        <v>1.7957269625908969</v>
      </c>
      <c r="AH82">
        <v>44.379028478498107</v>
      </c>
      <c r="AI82">
        <v>9.870353940488294E-2</v>
      </c>
      <c r="AJ82">
        <v>27.035795052791801</v>
      </c>
      <c r="AK82">
        <v>0.2716140666819728</v>
      </c>
      <c r="AL82">
        <v>83.50310370200684</v>
      </c>
      <c r="AM82">
        <v>10.288271482904349</v>
      </c>
      <c r="AN82">
        <v>9.3133474480925749</v>
      </c>
      <c r="AO82">
        <v>12.190404277856331</v>
      </c>
      <c r="AP82">
        <v>1.0360120631541601</v>
      </c>
      <c r="AQ82">
        <v>0.43733988382039179</v>
      </c>
      <c r="AR82">
        <v>2.8163354969048469E-4</v>
      </c>
      <c r="AS82">
        <v>0</v>
      </c>
      <c r="AT82">
        <v>1.535087719298246E-3</v>
      </c>
      <c r="AU82">
        <v>2.099076406381192E-2</v>
      </c>
      <c r="AV82">
        <v>0</v>
      </c>
      <c r="AW82">
        <v>5.2567022954266691E-2</v>
      </c>
      <c r="AX82">
        <v>5.4860653938994964E-3</v>
      </c>
      <c r="AZ82">
        <v>0</v>
      </c>
      <c r="BA82">
        <v>0</v>
      </c>
      <c r="BB82">
        <v>6.5693064826248424</v>
      </c>
    </row>
    <row r="83" spans="1:54" x14ac:dyDescent="0.55000000000000004">
      <c r="A83" s="1">
        <v>1946</v>
      </c>
      <c r="B83">
        <v>82.736907421196321</v>
      </c>
      <c r="C83">
        <v>73.397955368906452</v>
      </c>
      <c r="D83">
        <v>109.07631319358821</v>
      </c>
      <c r="E83">
        <v>56.511970112048957</v>
      </c>
      <c r="F83">
        <v>13.2</v>
      </c>
      <c r="H83">
        <v>5.3012977570614721</v>
      </c>
      <c r="I83">
        <v>0.70714459887832237</v>
      </c>
      <c r="J83">
        <v>5.2548607461902257E-2</v>
      </c>
      <c r="K83">
        <v>3.0397651957904288</v>
      </c>
      <c r="L83">
        <v>41.650939157005482</v>
      </c>
      <c r="M83">
        <v>1.115995941832939</v>
      </c>
      <c r="N83">
        <v>0.54117147707979629</v>
      </c>
      <c r="O83">
        <v>1.17577020389939</v>
      </c>
      <c r="P83">
        <v>46.548765017535999</v>
      </c>
      <c r="Q83">
        <v>0.7700591259117785</v>
      </c>
      <c r="R83">
        <v>5.7647208635767857</v>
      </c>
      <c r="S83">
        <v>28.766666666666669</v>
      </c>
      <c r="V83">
        <v>37.294477622944783</v>
      </c>
      <c r="X83">
        <v>36.215515622064991</v>
      </c>
      <c r="Y83">
        <v>1.5159220749958291</v>
      </c>
      <c r="AA83">
        <v>1.1046672419105179</v>
      </c>
      <c r="AB83">
        <v>4.3192400321113196</v>
      </c>
      <c r="AC83">
        <v>0.56850483229107451</v>
      </c>
      <c r="AD83">
        <v>1.8360294311645819</v>
      </c>
      <c r="AE83">
        <v>3.7336719740735518</v>
      </c>
      <c r="AF83">
        <v>50.8</v>
      </c>
      <c r="AH83">
        <v>42.2722540568437</v>
      </c>
      <c r="AI83">
        <v>0.1360810526430557</v>
      </c>
      <c r="AJ83">
        <v>28.822409139986249</v>
      </c>
      <c r="AK83">
        <v>0.31774152947202933</v>
      </c>
      <c r="AL83">
        <v>-8.2264116884805514</v>
      </c>
      <c r="AM83">
        <v>7.8545317227164944</v>
      </c>
      <c r="AN83">
        <v>9.2058229252875581</v>
      </c>
      <c r="AO83">
        <v>14.973510393719289</v>
      </c>
      <c r="AP83">
        <v>1.0813621003379259</v>
      </c>
      <c r="AQ83">
        <v>0.48840837206542931</v>
      </c>
      <c r="AR83">
        <v>6.3501787388545016E-3</v>
      </c>
      <c r="AS83">
        <v>6.4516129032258063E-2</v>
      </c>
      <c r="AT83">
        <v>2.8901734104046241E-3</v>
      </c>
      <c r="AU83">
        <v>2.0725657068096742E-2</v>
      </c>
      <c r="AV83">
        <v>0</v>
      </c>
      <c r="AW83">
        <v>5.221023320570832E-2</v>
      </c>
      <c r="AX83">
        <v>3.1957390146471372E-2</v>
      </c>
      <c r="AZ83">
        <v>0</v>
      </c>
      <c r="BA83">
        <v>0</v>
      </c>
      <c r="BB83">
        <v>6.2745747364403366</v>
      </c>
    </row>
    <row r="84" spans="1:54" x14ac:dyDescent="0.55000000000000004">
      <c r="A84" s="1">
        <v>1947</v>
      </c>
      <c r="B84">
        <v>112.069075712881</v>
      </c>
      <c r="C84">
        <v>78.315932531038982</v>
      </c>
      <c r="D84">
        <v>95.984704061265234</v>
      </c>
      <c r="E84">
        <v>54.982158958723623</v>
      </c>
      <c r="F84">
        <v>15.444938554965811</v>
      </c>
      <c r="H84">
        <v>4.1027071005917159</v>
      </c>
      <c r="I84">
        <v>0.60299083453931501</v>
      </c>
      <c r="J84">
        <v>7.7740347240217667E-2</v>
      </c>
      <c r="K84">
        <v>3.083991486872232</v>
      </c>
      <c r="L84">
        <v>38.820117766857052</v>
      </c>
      <c r="M84">
        <v>0.94149293880295892</v>
      </c>
      <c r="N84">
        <v>0.76843198338525442</v>
      </c>
      <c r="O84">
        <v>1.1171541966779359</v>
      </c>
      <c r="P84">
        <v>34.85116416150899</v>
      </c>
      <c r="Q84">
        <v>0.98548032068498959</v>
      </c>
      <c r="R84">
        <v>6.4716182906773376</v>
      </c>
      <c r="S84">
        <v>38.575877689694217</v>
      </c>
      <c r="V84">
        <v>33.502221243161877</v>
      </c>
      <c r="X84">
        <v>32.480408858603063</v>
      </c>
      <c r="Y84">
        <v>1.5594340062006691</v>
      </c>
      <c r="AA84">
        <v>1.281038450814417</v>
      </c>
      <c r="AB84">
        <v>4.9173924518342567</v>
      </c>
      <c r="AC84">
        <v>0.93118159896123165</v>
      </c>
      <c r="AD84">
        <v>1.69670471281296</v>
      </c>
      <c r="AE84">
        <v>2.5377693381621138</v>
      </c>
      <c r="AF84">
        <v>57.08</v>
      </c>
      <c r="AH84">
        <v>43.234960850414247</v>
      </c>
      <c r="AI84">
        <v>0.10516706786125279</v>
      </c>
      <c r="AJ84">
        <v>30.434635233595191</v>
      </c>
      <c r="AK84">
        <v>0.34338004907117092</v>
      </c>
      <c r="AL84">
        <v>15.21480084875796</v>
      </c>
      <c r="AM84">
        <v>5.6607235671930702</v>
      </c>
      <c r="AN84">
        <v>7.3995649770665546</v>
      </c>
      <c r="AO84">
        <v>13.722671933984699</v>
      </c>
      <c r="AP84">
        <v>0.92601997629930588</v>
      </c>
      <c r="AQ84">
        <v>0.46930894345308649</v>
      </c>
      <c r="AR84">
        <v>5.0163123044567144E-3</v>
      </c>
      <c r="AS84">
        <v>0.1714285714285714</v>
      </c>
      <c r="AT84">
        <v>8.6705202312138728E-4</v>
      </c>
      <c r="AU84">
        <v>2.048157298480523E-2</v>
      </c>
      <c r="AV84">
        <v>0</v>
      </c>
      <c r="AW84">
        <v>5.1849291393017631E-2</v>
      </c>
      <c r="AX84">
        <v>1.5513496742165679E-2</v>
      </c>
      <c r="AZ84">
        <v>0</v>
      </c>
      <c r="BA84">
        <v>0</v>
      </c>
      <c r="BB84">
        <v>6.2461654050772397</v>
      </c>
    </row>
    <row r="85" spans="1:54" x14ac:dyDescent="0.55000000000000004">
      <c r="A85" s="1">
        <v>1948</v>
      </c>
      <c r="B85">
        <v>109.4964728776453</v>
      </c>
      <c r="C85">
        <v>86.030258061025748</v>
      </c>
      <c r="D85">
        <v>83.778472222222234</v>
      </c>
      <c r="E85">
        <v>49.632974693540348</v>
      </c>
      <c r="F85">
        <v>16.5420739888825</v>
      </c>
      <c r="H85">
        <v>4.994244478204978</v>
      </c>
      <c r="I85">
        <v>0.93078758949880669</v>
      </c>
      <c r="J85">
        <v>0.1278118609406953</v>
      </c>
      <c r="K85">
        <v>3.1820095598979621</v>
      </c>
      <c r="L85">
        <v>41.96670538133953</v>
      </c>
      <c r="M85">
        <v>0.83752093802345062</v>
      </c>
      <c r="N85">
        <v>1.091836734693878</v>
      </c>
      <c r="O85">
        <v>1.467383408397501</v>
      </c>
      <c r="P85">
        <v>36.839807944129198</v>
      </c>
      <c r="Q85">
        <v>1.033710561042908</v>
      </c>
      <c r="R85">
        <v>9.0502438366058193</v>
      </c>
      <c r="S85">
        <v>34.202898550724633</v>
      </c>
      <c r="V85">
        <v>31.114872242847781</v>
      </c>
      <c r="X85">
        <v>26.208561421170749</v>
      </c>
      <c r="Y85">
        <v>1.593741777932941</v>
      </c>
      <c r="AA85">
        <v>0.62798350361371391</v>
      </c>
      <c r="AB85">
        <v>6.1677252106286451</v>
      </c>
      <c r="AC85">
        <v>0.93835242771412986</v>
      </c>
      <c r="AD85">
        <v>1.675142261001517</v>
      </c>
      <c r="AE85">
        <v>3.1373003267596449</v>
      </c>
      <c r="AF85">
        <v>63.44</v>
      </c>
      <c r="AH85">
        <v>53.580202306090086</v>
      </c>
      <c r="AI85">
        <v>3.7906462739195372E-3</v>
      </c>
      <c r="AJ85">
        <v>32.854655594406061</v>
      </c>
      <c r="AK85">
        <v>0.31967144189100588</v>
      </c>
      <c r="AL85">
        <v>0.50679507416391822</v>
      </c>
      <c r="AM85">
        <v>5.5282275916691486</v>
      </c>
      <c r="AN85">
        <v>2.3946623308913968</v>
      </c>
      <c r="AO85">
        <v>14.67785917807819</v>
      </c>
      <c r="AP85">
        <v>0.77892438975987299</v>
      </c>
      <c r="AR85">
        <v>1.8481384625336131E-4</v>
      </c>
      <c r="AS85">
        <v>0.1111111111111111</v>
      </c>
      <c r="AT85">
        <v>8.571428571428571E-4</v>
      </c>
      <c r="AU85">
        <v>1.996132493294242E-2</v>
      </c>
      <c r="AV85">
        <v>0</v>
      </c>
      <c r="AW85">
        <v>5.0658561296859167E-2</v>
      </c>
      <c r="AX85">
        <v>5.0205843960236972E-3</v>
      </c>
      <c r="AZ85">
        <v>0</v>
      </c>
      <c r="BA85">
        <v>0</v>
      </c>
      <c r="BB85">
        <v>6.6500992914037003</v>
      </c>
    </row>
    <row r="86" spans="1:54" x14ac:dyDescent="0.55000000000000004">
      <c r="A86" s="1">
        <v>1949</v>
      </c>
      <c r="B86">
        <v>116.34321118611381</v>
      </c>
      <c r="C86">
        <v>86.784712525777621</v>
      </c>
      <c r="D86">
        <v>86.208828590867256</v>
      </c>
      <c r="E86">
        <v>45.487847696888593</v>
      </c>
      <c r="F86">
        <v>15.199961592011141</v>
      </c>
      <c r="H86">
        <v>5.5959629672625946</v>
      </c>
      <c r="I86">
        <v>1.7966903073286049</v>
      </c>
      <c r="J86">
        <v>0.2018672722684835</v>
      </c>
      <c r="K86">
        <v>2.9290641408421698</v>
      </c>
      <c r="L86">
        <v>45.099287169042768</v>
      </c>
      <c r="M86">
        <v>0.60382422006038239</v>
      </c>
      <c r="N86">
        <v>0.5423865006026517</v>
      </c>
      <c r="O86">
        <v>1.0064701653486701</v>
      </c>
      <c r="P86">
        <v>32.952586206896562</v>
      </c>
      <c r="Q86">
        <v>0.73541103514072192</v>
      </c>
      <c r="R86">
        <v>8.7042548470185679</v>
      </c>
      <c r="S86">
        <v>28.695853602038451</v>
      </c>
      <c r="V86">
        <v>29.34774774774775</v>
      </c>
      <c r="X86">
        <v>23.077799883942632</v>
      </c>
      <c r="Y86">
        <v>1.6157005833983089</v>
      </c>
      <c r="AA86">
        <v>0.5827149718281136</v>
      </c>
      <c r="AB86">
        <v>6.2137896199015028</v>
      </c>
      <c r="AC86">
        <v>1.090326028861571</v>
      </c>
      <c r="AD86">
        <v>1.675518783874081</v>
      </c>
      <c r="AE86">
        <v>3.3615512452427061</v>
      </c>
      <c r="AF86">
        <v>66.260000000000005</v>
      </c>
      <c r="AH86">
        <v>48.479557054153467</v>
      </c>
      <c r="AI86">
        <v>7.3780316516821086E-3</v>
      </c>
      <c r="AJ86">
        <v>36.338262853065757</v>
      </c>
      <c r="AK86">
        <v>0.363123672332545</v>
      </c>
      <c r="AL86">
        <v>33.270567245145372</v>
      </c>
      <c r="AM86">
        <v>6.4448404365702379</v>
      </c>
      <c r="AN86">
        <v>8.660880539887172</v>
      </c>
      <c r="AO86">
        <v>7.6746802855061027</v>
      </c>
      <c r="AP86">
        <v>0.76734192756292208</v>
      </c>
      <c r="AQ86">
        <v>0.40295460098557018</v>
      </c>
      <c r="AR86">
        <v>3.6768693663467178E-4</v>
      </c>
      <c r="AS86">
        <v>0.16155088852988689</v>
      </c>
      <c r="AT86">
        <v>2.2535211267605639E-3</v>
      </c>
      <c r="AU86">
        <v>1.9519098217662349E-2</v>
      </c>
      <c r="AV86">
        <v>0</v>
      </c>
      <c r="AW86">
        <v>4.9496782709123908E-2</v>
      </c>
      <c r="AX86">
        <v>4.8742444921037239E-3</v>
      </c>
      <c r="AZ86">
        <v>0</v>
      </c>
      <c r="BA86">
        <v>0</v>
      </c>
      <c r="BB86">
        <v>6.8050364051040919</v>
      </c>
    </row>
    <row r="87" spans="1:54" x14ac:dyDescent="0.55000000000000004">
      <c r="A87" s="1">
        <v>1950</v>
      </c>
      <c r="B87">
        <v>126.6357777882309</v>
      </c>
      <c r="C87">
        <v>86.368838992624816</v>
      </c>
      <c r="D87">
        <v>82.449438867667524</v>
      </c>
      <c r="E87">
        <v>40.759149345705232</v>
      </c>
      <c r="F87">
        <v>14.74624254396716</v>
      </c>
      <c r="H87">
        <v>5.8054566804805754</v>
      </c>
      <c r="I87">
        <v>1.3579957855303211</v>
      </c>
      <c r="J87">
        <v>0.5</v>
      </c>
      <c r="K87">
        <v>4.4584402849479421</v>
      </c>
      <c r="L87">
        <v>50.101145101057867</v>
      </c>
      <c r="M87">
        <v>0.80998495452946961</v>
      </c>
      <c r="N87">
        <v>0.49438736852138732</v>
      </c>
      <c r="O87">
        <v>1.097804391217565</v>
      </c>
      <c r="P87">
        <v>34.313307768782849</v>
      </c>
      <c r="Q87">
        <v>0.78799848385101845</v>
      </c>
      <c r="R87">
        <v>10.1855163846698</v>
      </c>
      <c r="S87">
        <v>17.074684504516931</v>
      </c>
      <c r="U87">
        <v>87.943686458250966</v>
      </c>
      <c r="V87">
        <v>32.519454558435072</v>
      </c>
      <c r="X87">
        <v>24.002247971716429</v>
      </c>
      <c r="Y87">
        <v>1.6400743389659731</v>
      </c>
      <c r="AA87">
        <v>0.50237206858259642</v>
      </c>
      <c r="AB87">
        <v>6.6420420505417894</v>
      </c>
      <c r="AC87">
        <v>1.393903506243745</v>
      </c>
      <c r="AD87">
        <v>1.53</v>
      </c>
      <c r="AE87">
        <v>3.4803567324047262</v>
      </c>
      <c r="AF87">
        <v>65.540000000000006</v>
      </c>
      <c r="AH87">
        <v>58.698408220979942</v>
      </c>
      <c r="AI87">
        <v>2.1628636314480369E-2</v>
      </c>
      <c r="AJ87">
        <v>32.827154979901742</v>
      </c>
      <c r="AK87">
        <v>0.40093540915854159</v>
      </c>
      <c r="AL87">
        <v>17.217867339132241</v>
      </c>
      <c r="AM87">
        <v>6.4481179492907286</v>
      </c>
      <c r="AN87">
        <v>2.5609684692423169</v>
      </c>
      <c r="AO87">
        <v>11.79229335016351</v>
      </c>
      <c r="AP87">
        <v>0.71648480183442842</v>
      </c>
      <c r="AQ87">
        <v>0.54991811302515248</v>
      </c>
      <c r="AR87">
        <v>1.097263242595759E-3</v>
      </c>
      <c r="AS87">
        <v>0.17881090746535541</v>
      </c>
      <c r="AT87">
        <v>1.6713091922005571E-3</v>
      </c>
      <c r="AU87">
        <v>1.9091939621740949E-2</v>
      </c>
      <c r="AV87">
        <v>0</v>
      </c>
      <c r="AW87">
        <v>6.2171665605344532E-2</v>
      </c>
      <c r="AX87">
        <v>4.7323245784066676E-3</v>
      </c>
      <c r="AZ87">
        <v>0</v>
      </c>
      <c r="BA87">
        <v>0</v>
      </c>
      <c r="BB87">
        <v>6.9465990639904689</v>
      </c>
    </row>
    <row r="88" spans="1:54" x14ac:dyDescent="0.55000000000000004">
      <c r="A88" s="1">
        <v>1951</v>
      </c>
      <c r="B88">
        <v>133.07827912836549</v>
      </c>
      <c r="C88">
        <v>103.272329929168</v>
      </c>
      <c r="D88">
        <v>84.414475427696473</v>
      </c>
      <c r="E88">
        <v>44.546889221774499</v>
      </c>
      <c r="F88">
        <v>16.206588439598232</v>
      </c>
      <c r="H88">
        <v>5.8980046482707804</v>
      </c>
      <c r="I88">
        <v>1.812427677164806</v>
      </c>
      <c r="J88">
        <v>0.5</v>
      </c>
      <c r="K88">
        <v>5.3006281197009866</v>
      </c>
      <c r="L88">
        <v>47.630244917805783</v>
      </c>
      <c r="M88">
        <v>0.94616618530461982</v>
      </c>
      <c r="N88">
        <v>0.61377719361776939</v>
      </c>
      <c r="O88">
        <v>1.244695898161245</v>
      </c>
      <c r="P88">
        <v>36.849863129079807</v>
      </c>
      <c r="Q88">
        <v>1.0101411811493339</v>
      </c>
      <c r="R88">
        <v>8.7108048297891649</v>
      </c>
      <c r="S88">
        <v>20.59280078623717</v>
      </c>
      <c r="U88">
        <v>103.342061942862</v>
      </c>
      <c r="V88">
        <v>34.638650111429477</v>
      </c>
      <c r="X88">
        <v>26.126862649821831</v>
      </c>
      <c r="Y88">
        <v>1.678954956810174</v>
      </c>
      <c r="AA88">
        <v>0.63966804061061655</v>
      </c>
      <c r="AB88">
        <v>7.1476746645359901</v>
      </c>
      <c r="AC88">
        <v>1.273500055715628</v>
      </c>
      <c r="AD88">
        <v>1.67</v>
      </c>
      <c r="AE88">
        <v>3.1040371776495048</v>
      </c>
      <c r="AF88">
        <v>46.72</v>
      </c>
      <c r="AH88">
        <v>53.418893191352048</v>
      </c>
      <c r="AI88">
        <v>0.1121194071686346</v>
      </c>
      <c r="AJ88">
        <v>42.831858407079643</v>
      </c>
      <c r="AK88">
        <v>0.47853341966023261</v>
      </c>
      <c r="AL88">
        <v>48.578178273763413</v>
      </c>
      <c r="AM88">
        <v>5.5081706010217619</v>
      </c>
      <c r="AN88">
        <v>9.50390308699785</v>
      </c>
      <c r="AO88">
        <v>7.5429806100029344</v>
      </c>
      <c r="AP88">
        <v>0.6906842022309807</v>
      </c>
      <c r="AQ88">
        <v>0.697972777434685</v>
      </c>
      <c r="AR88">
        <v>5.7401162373538067E-3</v>
      </c>
      <c r="AS88">
        <v>0.24810201955043909</v>
      </c>
      <c r="AT88">
        <v>1.3698630136986299E-3</v>
      </c>
      <c r="AU88">
        <v>1.8787314542198709E-2</v>
      </c>
      <c r="AV88">
        <v>0</v>
      </c>
      <c r="AW88">
        <v>3.038664421903969E-2</v>
      </c>
      <c r="AX88">
        <v>4.5923872822651599E-3</v>
      </c>
      <c r="AZ88">
        <v>0</v>
      </c>
      <c r="BA88">
        <v>0</v>
      </c>
      <c r="BB88">
        <v>7.0891184548347077</v>
      </c>
    </row>
    <row r="89" spans="1:54" x14ac:dyDescent="0.55000000000000004">
      <c r="A89" s="1">
        <v>1952</v>
      </c>
      <c r="B89">
        <v>132.55367497221201</v>
      </c>
      <c r="C89">
        <v>91.893529511989911</v>
      </c>
      <c r="D89">
        <v>76.901574195162667</v>
      </c>
      <c r="E89">
        <v>45.151072491748643</v>
      </c>
      <c r="F89">
        <v>15.719339493274321</v>
      </c>
      <c r="H89">
        <v>6.0696860615473343</v>
      </c>
      <c r="I89">
        <v>1.3844023996308259</v>
      </c>
      <c r="J89">
        <v>0.5</v>
      </c>
      <c r="K89">
        <v>6.1301142086160043</v>
      </c>
      <c r="L89">
        <v>44.362547010204857</v>
      </c>
      <c r="M89">
        <v>0.74521807113174232</v>
      </c>
      <c r="N89">
        <v>0.54902779698839954</v>
      </c>
      <c r="O89">
        <v>1.6</v>
      </c>
      <c r="P89">
        <v>36.850121149186563</v>
      </c>
      <c r="Q89">
        <v>0.7733491969066032</v>
      </c>
      <c r="R89">
        <v>7.4125687705335244</v>
      </c>
      <c r="S89">
        <v>29.379047083757801</v>
      </c>
      <c r="U89">
        <v>118.5425025041247</v>
      </c>
      <c r="V89">
        <v>32.831790123456791</v>
      </c>
      <c r="X89">
        <v>25.905151332932451</v>
      </c>
      <c r="Y89">
        <v>1.71587186492751</v>
      </c>
      <c r="AA89">
        <v>0.78714554024765937</v>
      </c>
      <c r="AB89">
        <v>8.0285695481826931</v>
      </c>
      <c r="AC89">
        <v>1.303392731279521</v>
      </c>
      <c r="AD89">
        <v>1.66</v>
      </c>
      <c r="AE89">
        <v>3.3156244565320878</v>
      </c>
      <c r="AF89">
        <v>48.5</v>
      </c>
      <c r="AH89">
        <v>34.260132785330377</v>
      </c>
      <c r="AI89">
        <v>4.4222199544171177E-2</v>
      </c>
      <c r="AJ89">
        <v>31.641137855579871</v>
      </c>
      <c r="AK89">
        <v>0.30134079612976122</v>
      </c>
      <c r="AL89">
        <v>23.756842912661181</v>
      </c>
      <c r="AM89">
        <v>5.873909064871575</v>
      </c>
      <c r="AN89">
        <v>2.2336266871208981</v>
      </c>
      <c r="AO89">
        <v>6.8401932835573129</v>
      </c>
      <c r="AP89">
        <v>0.71566668886822449</v>
      </c>
      <c r="AQ89">
        <v>0.81148372717036787</v>
      </c>
      <c r="AR89">
        <v>2.2850714524265698E-3</v>
      </c>
      <c r="AS89">
        <v>0.18815560468507461</v>
      </c>
      <c r="AT89">
        <v>2.1505376344086021E-3</v>
      </c>
      <c r="AU89">
        <v>1.8737199499994361E-2</v>
      </c>
      <c r="AV89">
        <v>0</v>
      </c>
      <c r="AW89">
        <v>8.8910253693554223E-2</v>
      </c>
      <c r="AX89">
        <v>4.4565879533703641E-3</v>
      </c>
      <c r="AZ89">
        <v>0</v>
      </c>
      <c r="BA89">
        <v>0</v>
      </c>
      <c r="BB89">
        <v>7.1593890892164884</v>
      </c>
    </row>
    <row r="90" spans="1:54" x14ac:dyDescent="0.55000000000000004">
      <c r="A90" s="1">
        <v>1953</v>
      </c>
      <c r="B90">
        <v>132.59233245200599</v>
      </c>
      <c r="C90">
        <v>107.613781859345</v>
      </c>
      <c r="D90">
        <v>87.760631157270609</v>
      </c>
      <c r="E90">
        <v>52.470160874163589</v>
      </c>
      <c r="F90">
        <v>13.761303129052029</v>
      </c>
      <c r="H90">
        <v>6.033184476571912</v>
      </c>
      <c r="I90">
        <v>2.0369488794492461</v>
      </c>
      <c r="J90">
        <v>0.5</v>
      </c>
      <c r="K90">
        <v>6.1395950835624333</v>
      </c>
      <c r="L90">
        <v>42.650114908415468</v>
      </c>
      <c r="M90">
        <v>0.64465541641177326</v>
      </c>
      <c r="N90">
        <v>0.64803971797311477</v>
      </c>
      <c r="O90">
        <v>1.75707711616232</v>
      </c>
      <c r="P90">
        <v>35.779691130244629</v>
      </c>
      <c r="Q90">
        <v>0.88352143577174713</v>
      </c>
      <c r="R90">
        <v>4.8286968354217352</v>
      </c>
      <c r="S90">
        <v>31.77044811381398</v>
      </c>
      <c r="U90">
        <v>117.4926606635794</v>
      </c>
      <c r="V90">
        <v>26.270627062706271</v>
      </c>
      <c r="X90">
        <v>25.268633386755312</v>
      </c>
      <c r="Y90">
        <v>1.894190983604926</v>
      </c>
      <c r="AA90">
        <v>0.7025244815074958</v>
      </c>
      <c r="AB90">
        <v>6.1242340756141047</v>
      </c>
      <c r="AC90">
        <v>1.230834755061442</v>
      </c>
      <c r="AD90">
        <v>1.66</v>
      </c>
      <c r="AE90">
        <v>3.3320606927033909</v>
      </c>
      <c r="AF90">
        <v>59.72999999999999</v>
      </c>
      <c r="AH90">
        <v>55.975866336633658</v>
      </c>
      <c r="AI90">
        <v>4.6198521647307277E-2</v>
      </c>
      <c r="AJ90">
        <v>42.066580198875918</v>
      </c>
      <c r="AK90">
        <v>0.47111697529656799</v>
      </c>
      <c r="AL90">
        <v>36.455542123839138</v>
      </c>
      <c r="AM90">
        <v>7.4443666812929203</v>
      </c>
      <c r="AN90">
        <v>8.9020101437916903</v>
      </c>
      <c r="AO90">
        <v>10.014558863011789</v>
      </c>
      <c r="AP90">
        <v>0.79688664651001895</v>
      </c>
      <c r="AQ90">
        <v>0.94633356681007419</v>
      </c>
      <c r="AR90">
        <v>2.4080221538038149E-3</v>
      </c>
      <c r="AS90">
        <v>0.13379716350013379</v>
      </c>
      <c r="AT90">
        <v>5.2770448548812663E-4</v>
      </c>
      <c r="AU90">
        <v>2.9661686899150479E-2</v>
      </c>
      <c r="AV90">
        <v>0</v>
      </c>
      <c r="AW90">
        <v>8.6593306741490975E-2</v>
      </c>
      <c r="AX90">
        <v>4.3248045880294947E-3</v>
      </c>
      <c r="AZ90">
        <v>0</v>
      </c>
      <c r="BA90">
        <v>0</v>
      </c>
      <c r="BB90">
        <v>7.2825286389241546</v>
      </c>
    </row>
    <row r="91" spans="1:54" x14ac:dyDescent="0.55000000000000004">
      <c r="A91" s="1">
        <v>1954</v>
      </c>
      <c r="B91">
        <v>142.03704988362011</v>
      </c>
      <c r="C91">
        <v>102.5873934492318</v>
      </c>
      <c r="D91">
        <v>94.963041052196644</v>
      </c>
      <c r="E91">
        <v>53.265364466774777</v>
      </c>
      <c r="F91">
        <v>16.574909103361779</v>
      </c>
      <c r="H91">
        <v>6.5600643871366486</v>
      </c>
      <c r="I91">
        <v>2.337721289151157</v>
      </c>
      <c r="J91">
        <v>0.5</v>
      </c>
      <c r="K91">
        <v>6.6159231329433599</v>
      </c>
      <c r="L91">
        <v>44.957322215876573</v>
      </c>
      <c r="M91">
        <v>0.78317361699200727</v>
      </c>
      <c r="N91">
        <v>0.88550763138012967</v>
      </c>
      <c r="O91">
        <v>2.1073062525994728</v>
      </c>
      <c r="P91">
        <v>33.901399878271462</v>
      </c>
      <c r="Q91">
        <v>1.0519058406382349</v>
      </c>
      <c r="R91">
        <v>5.8277209861839712</v>
      </c>
      <c r="S91">
        <v>32.341112143895273</v>
      </c>
      <c r="U91">
        <v>124.83620844038521</v>
      </c>
      <c r="V91">
        <v>22.213064084071711</v>
      </c>
      <c r="X91">
        <v>24.09616588419405</v>
      </c>
      <c r="Y91">
        <v>2.1403167203152789</v>
      </c>
      <c r="AA91">
        <v>0.63913101697182373</v>
      </c>
      <c r="AB91">
        <v>6.1967006460821956</v>
      </c>
      <c r="AC91">
        <v>1.1181304858276959</v>
      </c>
      <c r="AD91">
        <v>1.71</v>
      </c>
      <c r="AE91">
        <v>3.297193208445278</v>
      </c>
      <c r="AF91">
        <v>66.73</v>
      </c>
      <c r="AH91">
        <v>51.405990016638938</v>
      </c>
      <c r="AI91">
        <v>3.1991810096615267E-2</v>
      </c>
      <c r="AJ91">
        <v>38.514090520922288</v>
      </c>
      <c r="AK91">
        <v>0.47258878231318968</v>
      </c>
      <c r="AL91">
        <v>20.517030445730821</v>
      </c>
      <c r="AM91">
        <v>6.1946371889213996</v>
      </c>
      <c r="AN91">
        <v>2.9754401805694219</v>
      </c>
      <c r="AO91">
        <v>10.186289651256629</v>
      </c>
      <c r="AP91">
        <v>0.9090592549370804</v>
      </c>
      <c r="AQ91">
        <v>1.126035072935309</v>
      </c>
      <c r="AR91">
        <v>1.679797080512674E-3</v>
      </c>
      <c r="AS91">
        <v>8.4570172100300225E-2</v>
      </c>
      <c r="AT91">
        <v>5.1813471502590671E-4</v>
      </c>
      <c r="AU91">
        <v>3.5491401323561107E-2</v>
      </c>
      <c r="AV91">
        <v>0</v>
      </c>
      <c r="AW91">
        <v>8.4298504375935362E-2</v>
      </c>
      <c r="AX91">
        <v>4.1969178758441738E-3</v>
      </c>
      <c r="AZ91">
        <v>0</v>
      </c>
      <c r="BA91">
        <v>0</v>
      </c>
      <c r="BB91">
        <v>7.3973262739172636</v>
      </c>
    </row>
    <row r="92" spans="1:54" x14ac:dyDescent="0.55000000000000004">
      <c r="A92" s="1">
        <v>1955</v>
      </c>
      <c r="B92">
        <v>140.39323352480889</v>
      </c>
      <c r="C92">
        <v>118.2556612970767</v>
      </c>
      <c r="D92">
        <v>110.7613525680847</v>
      </c>
      <c r="E92">
        <v>59.038643843725232</v>
      </c>
      <c r="F92">
        <v>18.348751514767649</v>
      </c>
      <c r="H92">
        <v>6.8471764429888111</v>
      </c>
      <c r="I92">
        <v>2.185176841630998</v>
      </c>
      <c r="J92">
        <v>0.5</v>
      </c>
      <c r="K92">
        <v>7.33426769446391</v>
      </c>
      <c r="L92">
        <v>45.265827200456101</v>
      </c>
      <c r="M92">
        <v>0.89159170723694703</v>
      </c>
      <c r="N92">
        <v>1.1440964344932241</v>
      </c>
      <c r="O92">
        <v>2.4648857064169651</v>
      </c>
      <c r="P92">
        <v>35.722891566265062</v>
      </c>
      <c r="Q92">
        <v>1.1541632316570489</v>
      </c>
      <c r="R92">
        <v>5.4756242569459639</v>
      </c>
      <c r="S92">
        <v>28.144473780124631</v>
      </c>
      <c r="U92">
        <v>136.73345781225419</v>
      </c>
      <c r="V92">
        <v>22.33757421543681</v>
      </c>
      <c r="X92">
        <v>26.999518999519001</v>
      </c>
      <c r="Y92">
        <v>2.3807837637081199</v>
      </c>
      <c r="AA92">
        <v>0.60622558678687821</v>
      </c>
      <c r="AB92">
        <v>4.9615789956480958</v>
      </c>
      <c r="AC92">
        <v>1.4792844008523669</v>
      </c>
      <c r="AD92">
        <v>1.73</v>
      </c>
      <c r="AE92">
        <v>3.3079078050514981</v>
      </c>
      <c r="AF92">
        <v>69.11</v>
      </c>
      <c r="AH92">
        <v>52.635160260201069</v>
      </c>
      <c r="AI92">
        <v>2.4803894211391189E-2</v>
      </c>
      <c r="AJ92">
        <v>32.46205733558179</v>
      </c>
      <c r="AK92">
        <v>0.49379379264288431</v>
      </c>
      <c r="AL92">
        <v>7.8522199419693379</v>
      </c>
      <c r="AM92">
        <v>1.555853441301249</v>
      </c>
      <c r="AN92">
        <v>11.87609157596442</v>
      </c>
      <c r="AO92">
        <v>5.9408734932138243</v>
      </c>
      <c r="AP92">
        <v>0.83110470948797011</v>
      </c>
      <c r="AQ92">
        <v>0.84018253894533745</v>
      </c>
      <c r="AR92">
        <v>1.31437349565846E-3</v>
      </c>
      <c r="AS92">
        <v>0.1003854802441375</v>
      </c>
      <c r="AT92">
        <v>5.0890585241730279E-4</v>
      </c>
      <c r="AU92">
        <v>4.1195763828471531E-2</v>
      </c>
      <c r="AV92">
        <v>0</v>
      </c>
      <c r="AW92">
        <v>8.2060035121695032E-2</v>
      </c>
      <c r="AX92">
        <v>4.0728129350909694E-3</v>
      </c>
      <c r="AZ92">
        <v>0</v>
      </c>
      <c r="BA92">
        <v>0</v>
      </c>
      <c r="BB92">
        <v>7.7519534160071446</v>
      </c>
    </row>
    <row r="93" spans="1:54" x14ac:dyDescent="0.55000000000000004">
      <c r="A93" s="1">
        <v>1956</v>
      </c>
      <c r="B93">
        <v>138.0236491479499</v>
      </c>
      <c r="C93">
        <v>126.1249495270402</v>
      </c>
      <c r="D93">
        <v>104.16750038069139</v>
      </c>
      <c r="E93">
        <v>47.105115963133748</v>
      </c>
      <c r="F93">
        <v>16.776080368308559</v>
      </c>
      <c r="H93">
        <v>7.3646112978118108</v>
      </c>
      <c r="I93">
        <v>2.0597917237120762</v>
      </c>
      <c r="J93">
        <v>0.5</v>
      </c>
      <c r="K93">
        <v>8.1967213114754092</v>
      </c>
      <c r="L93">
        <v>45.70199716191884</v>
      </c>
      <c r="M93">
        <v>0.93256098862517367</v>
      </c>
      <c r="N93">
        <v>1.3866758450526571</v>
      </c>
      <c r="O93">
        <v>1.968557758031442</v>
      </c>
      <c r="P93">
        <v>34.985133795837463</v>
      </c>
      <c r="Q93">
        <v>1.2171772428884029</v>
      </c>
      <c r="R93">
        <v>5.2889529561133619</v>
      </c>
      <c r="S93">
        <v>29.627967416715791</v>
      </c>
      <c r="U93">
        <v>149.58214748002311</v>
      </c>
      <c r="V93">
        <v>22.722227827666231</v>
      </c>
      <c r="X93">
        <v>23.062048569641131</v>
      </c>
      <c r="Y93">
        <v>2.5275230023625741</v>
      </c>
      <c r="AA93">
        <v>0.2234456205708735</v>
      </c>
      <c r="AB93">
        <v>4.9425268240783797</v>
      </c>
      <c r="AC93">
        <v>1.55167656816887</v>
      </c>
      <c r="AD93">
        <v>1.79</v>
      </c>
      <c r="AE93">
        <v>3.3617608923464952</v>
      </c>
      <c r="AF93">
        <v>74.680000000000007</v>
      </c>
      <c r="AH93">
        <v>56.315015595667873</v>
      </c>
      <c r="AI93">
        <v>6.908566622612039E-2</v>
      </c>
      <c r="AJ93">
        <v>36.454431960049938</v>
      </c>
      <c r="AK93">
        <v>0.50188837212112392</v>
      </c>
      <c r="AL93">
        <v>47.590162368158033</v>
      </c>
      <c r="AM93">
        <v>8.5418296005790175</v>
      </c>
      <c r="AN93">
        <v>3.608174635604827</v>
      </c>
      <c r="AO93">
        <v>12.011526478401739</v>
      </c>
      <c r="AP93">
        <v>0.83744030809227943</v>
      </c>
      <c r="AQ93">
        <v>0.99932068958178322</v>
      </c>
      <c r="AR93">
        <v>3.7009324740733588E-3</v>
      </c>
      <c r="AS93">
        <v>0.11474030444427449</v>
      </c>
      <c r="AT93">
        <v>4.9875311720698251E-4</v>
      </c>
      <c r="AU93">
        <v>4.6823591655709859E-2</v>
      </c>
      <c r="AV93">
        <v>0</v>
      </c>
      <c r="AW93">
        <v>7.9790809774321014E-2</v>
      </c>
      <c r="AX93">
        <v>7.904755287352478E-3</v>
      </c>
      <c r="AZ93">
        <v>0</v>
      </c>
      <c r="BA93">
        <v>4.1246510802976774E-3</v>
      </c>
      <c r="BB93">
        <v>7.6147402388373022</v>
      </c>
    </row>
    <row r="94" spans="1:54" x14ac:dyDescent="0.55000000000000004">
      <c r="A94" s="1">
        <v>1957</v>
      </c>
      <c r="B94">
        <v>123.6540950566974</v>
      </c>
      <c r="C94">
        <v>84.086631766068137</v>
      </c>
      <c r="D94">
        <v>96.193407540557857</v>
      </c>
      <c r="E94">
        <v>50.102876540122793</v>
      </c>
      <c r="F94">
        <v>18.829931504030611</v>
      </c>
      <c r="H94">
        <v>8.0071107872986946</v>
      </c>
      <c r="I94">
        <v>2.2282478997092361</v>
      </c>
      <c r="J94">
        <v>0.5</v>
      </c>
      <c r="K94">
        <v>6.9338929695697793</v>
      </c>
      <c r="L94">
        <v>44.424034366004797</v>
      </c>
      <c r="M94">
        <v>0.90333608966653012</v>
      </c>
      <c r="N94">
        <v>1.4964109264116801</v>
      </c>
      <c r="O94">
        <v>2.83813145029875</v>
      </c>
      <c r="P94">
        <v>37.261022239563012</v>
      </c>
      <c r="Q94">
        <v>1.3649620843865451</v>
      </c>
      <c r="R94">
        <v>4.5995148147093827</v>
      </c>
      <c r="S94">
        <v>29.086009227303709</v>
      </c>
      <c r="U94">
        <v>125.8883114633297</v>
      </c>
      <c r="V94">
        <v>28.112613070433991</v>
      </c>
      <c r="X94">
        <v>21.9666171359132</v>
      </c>
      <c r="Y94">
        <v>2.652600790303989</v>
      </c>
      <c r="AA94">
        <v>0.1221975670467508</v>
      </c>
      <c r="AB94">
        <v>5.1168748453678941</v>
      </c>
      <c r="AC94">
        <v>1.641692162983251</v>
      </c>
      <c r="AD94">
        <v>1.87</v>
      </c>
      <c r="AE94">
        <v>3.3455572611405722</v>
      </c>
      <c r="AF94">
        <v>53.11</v>
      </c>
      <c r="AH94">
        <v>50.141629086809473</v>
      </c>
      <c r="AI94">
        <v>2.9087524360801649E-2</v>
      </c>
      <c r="AJ94">
        <v>31.92449733278621</v>
      </c>
      <c r="AK94">
        <v>0.45584795789240212</v>
      </c>
      <c r="AL94">
        <v>0.76408620110560055</v>
      </c>
      <c r="AM94">
        <v>5.6380458108680402</v>
      </c>
      <c r="AN94">
        <v>12.150812477005459</v>
      </c>
      <c r="AO94">
        <v>-1.4503371152626621</v>
      </c>
      <c r="AP94">
        <v>0.78428503660630933</v>
      </c>
      <c r="AQ94">
        <v>0.8996915369179761</v>
      </c>
      <c r="AR94">
        <v>1.568853858125408E-3</v>
      </c>
      <c r="AS94">
        <v>0.18272850199174059</v>
      </c>
      <c r="AT94">
        <v>2.4449877750611239E-4</v>
      </c>
      <c r="AU94">
        <v>5.2422916769806018E-2</v>
      </c>
      <c r="AV94">
        <v>0</v>
      </c>
      <c r="AW94">
        <v>7.7527042401477675E-2</v>
      </c>
      <c r="AX94">
        <v>7.6710076643338879E-3</v>
      </c>
      <c r="AZ94">
        <v>0</v>
      </c>
      <c r="BA94">
        <v>3.9933045062005438E-3</v>
      </c>
      <c r="BB94">
        <v>6.9809641735332812</v>
      </c>
    </row>
    <row r="95" spans="1:54" x14ac:dyDescent="0.55000000000000004">
      <c r="A95" s="1">
        <v>1958</v>
      </c>
      <c r="B95">
        <v>123.5022144828493</v>
      </c>
      <c r="C95">
        <v>134.46138824278529</v>
      </c>
      <c r="D95">
        <v>81.317312722547555</v>
      </c>
      <c r="E95">
        <v>48.134476385164852</v>
      </c>
      <c r="F95">
        <v>19.435099790221141</v>
      </c>
      <c r="H95">
        <v>7.2641796997072952</v>
      </c>
      <c r="I95">
        <v>2.3919566471146361</v>
      </c>
      <c r="J95">
        <v>0.5</v>
      </c>
      <c r="K95">
        <v>8.4954163253784234</v>
      </c>
      <c r="L95">
        <v>23.764868183694801</v>
      </c>
      <c r="M95">
        <v>0.87672478066099435</v>
      </c>
      <c r="N95">
        <v>1.439186546734454</v>
      </c>
      <c r="O95">
        <v>2.8883789985153192</v>
      </c>
      <c r="P95">
        <v>36.410848240046157</v>
      </c>
      <c r="Q95">
        <v>1.3010144815302409</v>
      </c>
      <c r="R95">
        <v>1.5247975256642381</v>
      </c>
      <c r="S95">
        <v>29.159726673286261</v>
      </c>
      <c r="U95">
        <v>153.18296903773171</v>
      </c>
      <c r="V95">
        <v>34.193483100586917</v>
      </c>
      <c r="X95">
        <v>17.199318473890159</v>
      </c>
      <c r="Y95">
        <v>2.8681147083365</v>
      </c>
      <c r="AA95">
        <v>0.1650988338416135</v>
      </c>
      <c r="AB95">
        <v>5.0796413248377474</v>
      </c>
      <c r="AC95">
        <v>1.431785850420163</v>
      </c>
      <c r="AD95">
        <v>2.06</v>
      </c>
      <c r="AE95">
        <v>3.355053979254583</v>
      </c>
      <c r="AF95">
        <v>53.76</v>
      </c>
      <c r="AG95">
        <v>2.0327986674630809</v>
      </c>
      <c r="AH95">
        <v>46.441358449058157</v>
      </c>
      <c r="AI95">
        <v>1.971331211805458E-2</v>
      </c>
      <c r="AJ95">
        <v>27.519222986645079</v>
      </c>
      <c r="AK95">
        <v>0.42533196777804921</v>
      </c>
      <c r="AL95">
        <v>35.415220136960613</v>
      </c>
      <c r="AM95">
        <v>10.363907210021241</v>
      </c>
      <c r="AN95">
        <v>3.4978236607381969</v>
      </c>
      <c r="AO95">
        <v>7.1611122079113709</v>
      </c>
      <c r="AP95">
        <v>0.66275067789836661</v>
      </c>
      <c r="AQ95">
        <v>0.71990320869937496</v>
      </c>
      <c r="AR95">
        <v>1.0715898566365861E-3</v>
      </c>
      <c r="AS95">
        <v>0.1051119442205949</v>
      </c>
      <c r="AT95">
        <v>1.913875598086124E-3</v>
      </c>
      <c r="AU95">
        <v>5.7907469535367351E-2</v>
      </c>
      <c r="AV95">
        <v>0</v>
      </c>
      <c r="AW95">
        <v>7.5320772339199565E-2</v>
      </c>
      <c r="AX95">
        <v>3.7220861220753432E-3</v>
      </c>
      <c r="AZ95">
        <v>0</v>
      </c>
      <c r="BA95">
        <v>3.8691540322988468E-3</v>
      </c>
      <c r="BB95">
        <v>6.8301246380473382</v>
      </c>
    </row>
    <row r="96" spans="1:54" x14ac:dyDescent="0.55000000000000004">
      <c r="A96" s="1">
        <v>1959</v>
      </c>
      <c r="B96">
        <v>126.3551973812569</v>
      </c>
      <c r="C96">
        <v>134.57420915751581</v>
      </c>
      <c r="D96">
        <v>83.10546352658487</v>
      </c>
      <c r="E96">
        <v>49.214266245944813</v>
      </c>
      <c r="F96">
        <v>20.738494756900788</v>
      </c>
      <c r="H96">
        <v>7.5173579508102177</v>
      </c>
      <c r="I96">
        <v>2.4853540067865558</v>
      </c>
      <c r="J96">
        <v>0.5</v>
      </c>
      <c r="K96">
        <v>10.18568297423597</v>
      </c>
      <c r="L96">
        <v>41.102770002978062</v>
      </c>
      <c r="M96">
        <v>0.63312488282792967</v>
      </c>
      <c r="N96">
        <v>1.612670265594456</v>
      </c>
      <c r="O96">
        <v>3.263497179693795</v>
      </c>
      <c r="P96">
        <v>35.697534385497868</v>
      </c>
      <c r="Q96">
        <v>1.497420894603126</v>
      </c>
      <c r="R96">
        <v>3.7924033064807041</v>
      </c>
      <c r="S96">
        <v>29.601028885825041</v>
      </c>
      <c r="U96">
        <v>181.49983861768311</v>
      </c>
      <c r="V96">
        <v>34.296065210828218</v>
      </c>
      <c r="X96">
        <v>21.584750872799759</v>
      </c>
      <c r="Y96">
        <v>3.060509842892658</v>
      </c>
      <c r="AA96">
        <v>0.92765915350574613</v>
      </c>
      <c r="AB96">
        <v>5.112059353344331</v>
      </c>
      <c r="AC96">
        <v>1.4442258563329879</v>
      </c>
      <c r="AD96">
        <v>2.02</v>
      </c>
      <c r="AE96">
        <v>3.3207218129674412</v>
      </c>
      <c r="AF96">
        <v>64.150000000000006</v>
      </c>
      <c r="AG96">
        <v>2.3474577070772829</v>
      </c>
      <c r="AH96">
        <v>48.707977065450642</v>
      </c>
      <c r="AI96">
        <v>1.3632521743872181E-2</v>
      </c>
      <c r="AJ96">
        <v>38.602794411177648</v>
      </c>
      <c r="AK96">
        <v>0.38005282026557469</v>
      </c>
      <c r="AL96">
        <v>28.277567739155302</v>
      </c>
      <c r="AM96">
        <v>3.8200521565997989</v>
      </c>
      <c r="AN96">
        <v>9.544337219578102</v>
      </c>
      <c r="AO96">
        <v>10.773665406696621</v>
      </c>
      <c r="AQ96">
        <v>0.72839926194237514</v>
      </c>
      <c r="AR96">
        <v>7.5074511452616723E-4</v>
      </c>
      <c r="AS96">
        <v>0.13479813978567101</v>
      </c>
      <c r="AT96">
        <v>1.6431924882629109E-3</v>
      </c>
      <c r="AU96">
        <v>5.841586924003183E-2</v>
      </c>
      <c r="AV96">
        <v>0</v>
      </c>
      <c r="AW96">
        <v>8.5410527530802402E-2</v>
      </c>
      <c r="AX96">
        <v>7.2240440458634326E-3</v>
      </c>
      <c r="AZ96">
        <v>0</v>
      </c>
      <c r="BA96">
        <v>1.124975686462976E-2</v>
      </c>
      <c r="BB96">
        <v>6.9976102321222484</v>
      </c>
    </row>
    <row r="97" spans="1:54" x14ac:dyDescent="0.55000000000000004">
      <c r="A97" s="1">
        <v>1960</v>
      </c>
      <c r="B97">
        <v>127.0203417482397</v>
      </c>
      <c r="C97">
        <v>106.9109554127395</v>
      </c>
      <c r="D97">
        <v>89.099995942471608</v>
      </c>
      <c r="E97">
        <v>51.990028073433763</v>
      </c>
      <c r="F97">
        <v>22.476256261673569</v>
      </c>
      <c r="H97">
        <v>8.1260404663833743</v>
      </c>
      <c r="I97">
        <v>2.7068325693080109</v>
      </c>
      <c r="J97">
        <v>0.5</v>
      </c>
      <c r="K97">
        <v>13.86523028969062</v>
      </c>
      <c r="L97">
        <v>35.745429298402883</v>
      </c>
      <c r="M97">
        <v>0.95338983050847459</v>
      </c>
      <c r="N97">
        <v>1.845725230715654</v>
      </c>
      <c r="O97">
        <v>3.5561497326203209</v>
      </c>
      <c r="P97">
        <v>40.519706577147844</v>
      </c>
      <c r="Q97">
        <v>1.7795768731383179</v>
      </c>
      <c r="R97">
        <v>4.9929064070811657</v>
      </c>
      <c r="S97">
        <v>26.757481099933859</v>
      </c>
      <c r="U97">
        <v>244.58769537231981</v>
      </c>
      <c r="V97">
        <v>34.673836888929131</v>
      </c>
      <c r="X97">
        <v>25.334973173999131</v>
      </c>
      <c r="Y97">
        <v>3.466991871273442</v>
      </c>
      <c r="AA97">
        <v>0.97556812108942392</v>
      </c>
      <c r="AB97">
        <v>5.154096412670528</v>
      </c>
      <c r="AC97">
        <v>1.8551733617343511</v>
      </c>
      <c r="AD97">
        <v>2.12</v>
      </c>
      <c r="AE97">
        <v>3.41516806792457</v>
      </c>
      <c r="AF97">
        <v>79.88</v>
      </c>
      <c r="AH97">
        <v>48.012691351563532</v>
      </c>
      <c r="AI97">
        <v>2.11209969110542E-2</v>
      </c>
      <c r="AJ97">
        <v>31.954294720252172</v>
      </c>
      <c r="AK97">
        <v>0.23532909982615691</v>
      </c>
      <c r="AL97">
        <v>17.783039688427429</v>
      </c>
      <c r="AM97">
        <v>8.446585239979326</v>
      </c>
      <c r="AN97">
        <v>3.7025717044447339</v>
      </c>
      <c r="AO97">
        <v>9.8396904367053626</v>
      </c>
      <c r="AQ97">
        <v>0.7936196211494565</v>
      </c>
      <c r="AR97">
        <v>1.7989116584466398E-2</v>
      </c>
      <c r="AS97">
        <v>0.13006861119240401</v>
      </c>
      <c r="AT97">
        <v>1.612903225806452E-3</v>
      </c>
      <c r="AU97">
        <v>6.5893209341301925E-2</v>
      </c>
      <c r="AV97">
        <v>0</v>
      </c>
      <c r="AW97">
        <v>8.305162025999191E-2</v>
      </c>
      <c r="AX97">
        <v>3.5052127245250868E-3</v>
      </c>
      <c r="AY97">
        <v>0.1822157434402332</v>
      </c>
      <c r="AZ97">
        <v>0</v>
      </c>
      <c r="BA97">
        <v>3.6346784672560899E-3</v>
      </c>
      <c r="BB97">
        <v>7.5492535826600546</v>
      </c>
    </row>
    <row r="98" spans="1:54" x14ac:dyDescent="0.55000000000000004">
      <c r="A98" s="1">
        <v>1961</v>
      </c>
      <c r="B98">
        <v>126.1230192399409</v>
      </c>
      <c r="C98">
        <v>108.0666164291308</v>
      </c>
      <c r="D98">
        <v>83.395683487934633</v>
      </c>
      <c r="E98">
        <v>49.750565220033451</v>
      </c>
      <c r="F98">
        <v>19.45220733134212</v>
      </c>
      <c r="G98">
        <v>1.75</v>
      </c>
      <c r="H98">
        <v>8.5565920689849726</v>
      </c>
      <c r="I98">
        <v>3.3143343869055508</v>
      </c>
      <c r="J98">
        <v>1.8653687715267899</v>
      </c>
      <c r="K98">
        <v>12.05663795172627</v>
      </c>
      <c r="L98">
        <v>27.387310149379921</v>
      </c>
      <c r="M98">
        <v>2.0579782138168401</v>
      </c>
      <c r="N98">
        <v>2.3347558712639072</v>
      </c>
      <c r="O98">
        <v>3.5666772750143929</v>
      </c>
      <c r="P98">
        <v>36.180660377358492</v>
      </c>
      <c r="Q98">
        <v>1.8146457855966061</v>
      </c>
      <c r="R98">
        <v>1.1208502507762119</v>
      </c>
      <c r="S98">
        <v>20.14322335385172</v>
      </c>
      <c r="V98">
        <v>26.903737405227211</v>
      </c>
      <c r="X98">
        <v>22.03565359006307</v>
      </c>
      <c r="Y98">
        <v>3.7500834220705208</v>
      </c>
      <c r="Z98">
        <v>11.112200466874469</v>
      </c>
      <c r="AA98">
        <v>7.5019992623462848</v>
      </c>
      <c r="AB98">
        <v>5.0003707962041792</v>
      </c>
      <c r="AC98">
        <v>2.1180643314796632</v>
      </c>
      <c r="AD98">
        <v>2.19</v>
      </c>
      <c r="AE98">
        <v>3.5444878627695431</v>
      </c>
      <c r="AF98">
        <v>78.642802834692802</v>
      </c>
      <c r="AG98">
        <v>1.699963897337389</v>
      </c>
      <c r="AH98">
        <v>61.631159244608909</v>
      </c>
      <c r="AI98">
        <v>0.89768656281933457</v>
      </c>
      <c r="AJ98">
        <v>34.09600323923673</v>
      </c>
      <c r="AK98">
        <v>0.2017264284094486</v>
      </c>
      <c r="AL98">
        <v>7.3281782790708521</v>
      </c>
      <c r="AM98">
        <v>5.9138892500428586</v>
      </c>
      <c r="AN98">
        <v>9.7929540087625107</v>
      </c>
      <c r="AO98">
        <v>5.5941777881532087</v>
      </c>
      <c r="AP98">
        <v>0.95213236728329997</v>
      </c>
      <c r="AQ98">
        <v>0.35786400666996732</v>
      </c>
      <c r="AR98">
        <v>1.8499999999999999E-2</v>
      </c>
      <c r="AS98">
        <v>0.12625864082573149</v>
      </c>
      <c r="AT98">
        <v>1.576576576576577E-3</v>
      </c>
      <c r="AU98">
        <v>7.1516373463052299E-2</v>
      </c>
      <c r="AV98">
        <v>0</v>
      </c>
      <c r="AW98">
        <v>8.0568820489782242E-2</v>
      </c>
      <c r="AX98">
        <v>0</v>
      </c>
      <c r="AY98">
        <v>0.1762218045112782</v>
      </c>
      <c r="AZ98">
        <v>0</v>
      </c>
      <c r="BA98">
        <v>0</v>
      </c>
      <c r="BB98">
        <v>7.064647137815709</v>
      </c>
    </row>
    <row r="99" spans="1:54" x14ac:dyDescent="0.55000000000000004">
      <c r="A99" s="1">
        <v>1962</v>
      </c>
      <c r="B99">
        <v>121.0986693776084</v>
      </c>
      <c r="C99">
        <v>108.16833061509089</v>
      </c>
      <c r="D99">
        <v>85.678825904126114</v>
      </c>
      <c r="E99">
        <v>55.352470457003093</v>
      </c>
      <c r="F99">
        <v>18.694004646591271</v>
      </c>
      <c r="G99">
        <v>1.75</v>
      </c>
      <c r="H99">
        <v>8.0190626698046135</v>
      </c>
      <c r="I99">
        <v>3.5167143847550859</v>
      </c>
      <c r="J99">
        <v>2.175908709872711</v>
      </c>
      <c r="K99">
        <v>13.86344092061552</v>
      </c>
      <c r="L99">
        <v>27.22462791923471</v>
      </c>
      <c r="M99">
        <v>2.1201413427561842</v>
      </c>
      <c r="N99">
        <v>2.4631638265952911</v>
      </c>
      <c r="O99">
        <v>3.7778177568034419</v>
      </c>
      <c r="P99">
        <v>35.415460642428521</v>
      </c>
      <c r="Q99">
        <v>1.67051339788336</v>
      </c>
      <c r="R99">
        <v>1.130403225806452</v>
      </c>
      <c r="S99">
        <v>21.215667745670569</v>
      </c>
      <c r="V99">
        <v>28.845946318823941</v>
      </c>
      <c r="X99">
        <v>26.80483473468659</v>
      </c>
      <c r="Y99">
        <v>4.1832608452541864</v>
      </c>
      <c r="Z99">
        <v>11.44236896399304</v>
      </c>
      <c r="AA99">
        <v>7.0077024164402433</v>
      </c>
      <c r="AB99">
        <v>5.0333636931577743</v>
      </c>
      <c r="AC99">
        <v>2.1181338657264379</v>
      </c>
      <c r="AD99">
        <v>2.2599999999999998</v>
      </c>
      <c r="AE99">
        <v>3.409218925902497</v>
      </c>
      <c r="AF99">
        <v>81.176347730568068</v>
      </c>
      <c r="AG99">
        <v>2.199856267957446</v>
      </c>
      <c r="AH99">
        <v>68.145782587064673</v>
      </c>
      <c r="AI99">
        <v>0.84854006727239717</v>
      </c>
      <c r="AJ99">
        <v>31.488211181849302</v>
      </c>
      <c r="AK99">
        <v>0.25870940160193129</v>
      </c>
      <c r="AL99">
        <v>5.1609952120176601</v>
      </c>
      <c r="AM99">
        <v>4.7962896674981401</v>
      </c>
      <c r="AN99">
        <v>10.0780877476765</v>
      </c>
      <c r="AO99">
        <v>6.6340947945377291</v>
      </c>
      <c r="AP99">
        <v>1.0892580769772351</v>
      </c>
      <c r="AQ99">
        <v>0.35919137833868042</v>
      </c>
      <c r="AR99">
        <v>1.8499999999999999E-2</v>
      </c>
      <c r="AS99">
        <v>0.13130824155875589</v>
      </c>
      <c r="AT99">
        <v>1.541850220264317E-3</v>
      </c>
      <c r="AU99">
        <v>7.9218694348541133E-2</v>
      </c>
      <c r="AV99">
        <v>0</v>
      </c>
      <c r="AW99">
        <v>4.6483505934225837E-2</v>
      </c>
      <c r="AX99">
        <v>4.616612735836364E-3</v>
      </c>
      <c r="AY99">
        <v>0.13255627928236771</v>
      </c>
      <c r="AZ99">
        <v>0</v>
      </c>
      <c r="BA99">
        <v>0</v>
      </c>
      <c r="BB99">
        <v>7.1388669900633852</v>
      </c>
    </row>
    <row r="100" spans="1:54" x14ac:dyDescent="0.55000000000000004">
      <c r="A100" s="1">
        <v>1963</v>
      </c>
      <c r="B100">
        <v>116.8030323180494</v>
      </c>
      <c r="C100">
        <v>98.498252318284401</v>
      </c>
      <c r="D100">
        <v>105.23796574658</v>
      </c>
      <c r="E100">
        <v>52.703922616963233</v>
      </c>
      <c r="F100">
        <v>19.287462905977069</v>
      </c>
      <c r="G100">
        <v>1.75</v>
      </c>
      <c r="H100">
        <v>8.5336673623254793</v>
      </c>
      <c r="I100">
        <v>3.0279766674263322</v>
      </c>
      <c r="J100">
        <v>2.4977648440763311</v>
      </c>
      <c r="K100">
        <v>15.135074339383459</v>
      </c>
      <c r="L100">
        <v>27.60475666874137</v>
      </c>
      <c r="M100">
        <v>2.1875633921082098</v>
      </c>
      <c r="N100">
        <v>2.361557841212834</v>
      </c>
      <c r="O100">
        <v>3.533993897508612</v>
      </c>
      <c r="P100">
        <v>35.704301261012269</v>
      </c>
      <c r="Q100">
        <v>1.9287086247086249</v>
      </c>
      <c r="R100">
        <v>1.166097101107707</v>
      </c>
      <c r="S100">
        <v>21.870000987096599</v>
      </c>
      <c r="V100">
        <v>26.822068249602449</v>
      </c>
      <c r="X100">
        <v>26.996968959393008</v>
      </c>
      <c r="Y100">
        <v>4.8063973074842332</v>
      </c>
      <c r="Z100">
        <v>11.749835694364901</v>
      </c>
      <c r="AA100">
        <v>6.7095663900392637</v>
      </c>
      <c r="AB100">
        <v>5.1876642449022556</v>
      </c>
      <c r="AC100">
        <v>2.2905450970243999</v>
      </c>
      <c r="AD100">
        <v>2.42</v>
      </c>
      <c r="AE100">
        <v>3.5205301148793611</v>
      </c>
      <c r="AF100">
        <v>86.068753440909248</v>
      </c>
      <c r="AG100">
        <v>2.1047545332568309</v>
      </c>
      <c r="AH100">
        <v>54.445457853244392</v>
      </c>
      <c r="AI100">
        <v>0.17774509607490971</v>
      </c>
      <c r="AJ100">
        <v>29.437902036013579</v>
      </c>
      <c r="AK100">
        <v>0.22943560735710039</v>
      </c>
      <c r="AL100">
        <v>3.2653826936526178</v>
      </c>
      <c r="AM100">
        <v>2.5627097602003541</v>
      </c>
      <c r="AN100">
        <v>7.8353744350833434</v>
      </c>
      <c r="AO100">
        <v>2.864729997335663</v>
      </c>
      <c r="AP100">
        <v>0.70705288605029715</v>
      </c>
      <c r="AQ100">
        <v>0.35978545375269488</v>
      </c>
      <c r="AR100">
        <v>1.8499999999999999E-2</v>
      </c>
      <c r="AS100">
        <v>0.13797538659417111</v>
      </c>
      <c r="AT100">
        <v>1.508620689655172E-3</v>
      </c>
      <c r="AU100">
        <v>8.9692793402687029E-2</v>
      </c>
      <c r="AV100">
        <v>0</v>
      </c>
      <c r="AW100">
        <v>4.2739475786665967E-2</v>
      </c>
      <c r="AX100">
        <v>3.421460126975182E-3</v>
      </c>
      <c r="AY100">
        <v>0.15376044568245131</v>
      </c>
      <c r="AZ100">
        <v>0</v>
      </c>
      <c r="BA100">
        <v>0</v>
      </c>
      <c r="BB100">
        <v>6.8857505156204999</v>
      </c>
    </row>
    <row r="101" spans="1:54" x14ac:dyDescent="0.55000000000000004">
      <c r="A101" s="1">
        <v>1964</v>
      </c>
      <c r="B101">
        <v>110.88724072273629</v>
      </c>
      <c r="C101">
        <v>95.087642041022391</v>
      </c>
      <c r="D101">
        <v>110.07120256510289</v>
      </c>
      <c r="E101">
        <v>53.901941058395543</v>
      </c>
      <c r="F101">
        <v>19.86590283521862</v>
      </c>
      <c r="G101">
        <v>1.75</v>
      </c>
      <c r="H101">
        <v>10.4141126812622</v>
      </c>
      <c r="I101">
        <v>3.4831519210772819</v>
      </c>
      <c r="J101">
        <v>2.9464164750906581</v>
      </c>
      <c r="K101">
        <v>17.707786778091531</v>
      </c>
      <c r="L101">
        <v>27.352872336633158</v>
      </c>
      <c r="M101">
        <v>2.3032480854798099</v>
      </c>
      <c r="N101">
        <v>2.6733560509037821</v>
      </c>
      <c r="O101">
        <v>3.8766620939822358</v>
      </c>
      <c r="P101">
        <v>37.269084423305593</v>
      </c>
      <c r="Q101">
        <v>2.1748254338686079</v>
      </c>
      <c r="R101">
        <v>1.236232155394337</v>
      </c>
      <c r="S101">
        <v>19.418160237558901</v>
      </c>
      <c r="V101">
        <v>31.335811984221451</v>
      </c>
      <c r="X101">
        <v>26.76080182256635</v>
      </c>
      <c r="Y101">
        <v>5.5222304646223526</v>
      </c>
      <c r="Z101">
        <v>12.05744003667605</v>
      </c>
      <c r="AA101">
        <v>7.7676004128466971</v>
      </c>
      <c r="AB101">
        <v>5.4313914117499396</v>
      </c>
      <c r="AC101">
        <v>2.6329400080000731</v>
      </c>
      <c r="AD101">
        <v>2.35</v>
      </c>
      <c r="AE101">
        <v>3.669237215265075</v>
      </c>
      <c r="AF101">
        <v>86.894129338219614</v>
      </c>
      <c r="AG101">
        <v>2.0569272099877058</v>
      </c>
      <c r="AH101">
        <v>56.313204876316732</v>
      </c>
      <c r="AI101">
        <v>0.17716049598088279</v>
      </c>
      <c r="AJ101">
        <v>28.59416043512449</v>
      </c>
      <c r="AK101">
        <v>0.25755777059102553</v>
      </c>
      <c r="AL101">
        <v>2.526261524799684</v>
      </c>
      <c r="AM101">
        <v>1.7049308109194881</v>
      </c>
      <c r="AN101">
        <v>9.1261857288411115</v>
      </c>
      <c r="AO101">
        <v>4.5114230693742234</v>
      </c>
      <c r="AP101">
        <v>0.7997547714752915</v>
      </c>
      <c r="AQ101">
        <v>0.36055423164178779</v>
      </c>
      <c r="AR101">
        <v>1.8499999999999999E-2</v>
      </c>
      <c r="AS101">
        <v>0.11641842150316729</v>
      </c>
      <c r="AT101">
        <v>1.476793248945148E-3</v>
      </c>
      <c r="AU101">
        <v>7.8939773234251429E-2</v>
      </c>
      <c r="AV101">
        <v>0</v>
      </c>
      <c r="AW101">
        <v>4.7246789133749273E-2</v>
      </c>
      <c r="AX101">
        <v>3.0073462959259761E-3</v>
      </c>
      <c r="AY101">
        <v>0.13086446568201571</v>
      </c>
      <c r="AZ101">
        <v>0</v>
      </c>
      <c r="BA101">
        <v>0</v>
      </c>
      <c r="BB101">
        <v>6.8381135024542319</v>
      </c>
    </row>
    <row r="102" spans="1:54" x14ac:dyDescent="0.55000000000000004">
      <c r="A102" s="1">
        <v>1965</v>
      </c>
      <c r="B102">
        <v>108.0174796575987</v>
      </c>
      <c r="C102">
        <v>100.7379377258198</v>
      </c>
      <c r="D102">
        <v>110.76005976501401</v>
      </c>
      <c r="E102">
        <v>57.470989561441577</v>
      </c>
      <c r="F102">
        <v>25.535250526674378</v>
      </c>
      <c r="G102">
        <v>1.833333333333333</v>
      </c>
      <c r="H102">
        <v>12.093634811239729</v>
      </c>
      <c r="I102">
        <v>3.747473318330373</v>
      </c>
      <c r="J102">
        <v>3.2177403430699378</v>
      </c>
      <c r="K102">
        <v>16.55812322062458</v>
      </c>
      <c r="L102">
        <v>26.362289356556001</v>
      </c>
      <c r="M102">
        <v>2.419474054837468</v>
      </c>
      <c r="N102">
        <v>3.1037378037412369</v>
      </c>
      <c r="O102">
        <v>3.953161067301298</v>
      </c>
      <c r="P102">
        <v>37.542251388187793</v>
      </c>
      <c r="Q102">
        <v>2.1382520699172032</v>
      </c>
      <c r="R102">
        <v>1.314508710801394</v>
      </c>
      <c r="S102">
        <v>22.234550456513041</v>
      </c>
      <c r="V102">
        <v>29.998830191831779</v>
      </c>
      <c r="X102">
        <v>27.020988718208141</v>
      </c>
      <c r="Y102">
        <v>6.0260275854151599</v>
      </c>
      <c r="Z102">
        <v>12.37983025882091</v>
      </c>
      <c r="AA102">
        <v>8.3008694528154496</v>
      </c>
      <c r="AB102">
        <v>5.5021319329782097</v>
      </c>
      <c r="AC102">
        <v>2.8079052167382672</v>
      </c>
      <c r="AD102">
        <v>2.78</v>
      </c>
      <c r="AE102">
        <v>3.701578977164532</v>
      </c>
      <c r="AF102">
        <v>85.895748491204685</v>
      </c>
      <c r="AG102">
        <v>1.685991681373352</v>
      </c>
      <c r="AH102">
        <v>41.654340349254078</v>
      </c>
      <c r="AI102">
        <v>0.26551247370058462</v>
      </c>
      <c r="AJ102">
        <v>29.794189659073719</v>
      </c>
      <c r="AK102">
        <v>0.31414873480773059</v>
      </c>
      <c r="AL102">
        <v>2.5575865900932309</v>
      </c>
      <c r="AM102">
        <v>1.782804272549009</v>
      </c>
      <c r="AN102">
        <v>8.723079000832529</v>
      </c>
      <c r="AO102">
        <v>5.9354512533478454</v>
      </c>
      <c r="AP102">
        <v>0.80102819015676074</v>
      </c>
      <c r="AQ102">
        <v>0.36100909231879952</v>
      </c>
      <c r="AR102">
        <v>1.8499999999999999E-2</v>
      </c>
      <c r="AS102">
        <v>0.1453625726118013</v>
      </c>
      <c r="AT102">
        <v>1.4432989690721649E-3</v>
      </c>
      <c r="AU102">
        <v>6.7685529445136047E-2</v>
      </c>
      <c r="AV102">
        <v>0</v>
      </c>
      <c r="AW102">
        <v>4.2808334544335858E-2</v>
      </c>
      <c r="AX102">
        <v>4.9597853092301393E-3</v>
      </c>
      <c r="AY102">
        <v>0.18972918543643011</v>
      </c>
      <c r="AZ102">
        <v>0</v>
      </c>
      <c r="BA102">
        <v>0</v>
      </c>
      <c r="BB102">
        <v>6.8096982230779686</v>
      </c>
    </row>
    <row r="103" spans="1:54" x14ac:dyDescent="0.55000000000000004">
      <c r="A103" s="1">
        <v>1966</v>
      </c>
      <c r="B103">
        <v>107.2312495424392</v>
      </c>
      <c r="C103">
        <v>101.2042669597511</v>
      </c>
      <c r="D103">
        <v>94.477649289523697</v>
      </c>
      <c r="E103">
        <v>60.66597147062572</v>
      </c>
      <c r="F103">
        <v>29.893001482120209</v>
      </c>
      <c r="G103">
        <v>2.083333333333333</v>
      </c>
      <c r="H103">
        <v>10.705633125188291</v>
      </c>
      <c r="I103">
        <v>3.8175699836195438</v>
      </c>
      <c r="J103">
        <v>3.548596765619787</v>
      </c>
      <c r="K103">
        <v>15.303161190397219</v>
      </c>
      <c r="L103">
        <v>25.795746111279861</v>
      </c>
      <c r="M103">
        <v>2.5925492217365931</v>
      </c>
      <c r="N103">
        <v>3.173058455697785</v>
      </c>
      <c r="O103">
        <v>4.2220882772355308</v>
      </c>
      <c r="P103">
        <v>38.915835475483568</v>
      </c>
      <c r="Q103">
        <v>2.159416576688689</v>
      </c>
      <c r="R103">
        <v>1.4351485832757429</v>
      </c>
      <c r="S103">
        <v>20.489915127504808</v>
      </c>
      <c r="V103">
        <v>27.7742271480063</v>
      </c>
      <c r="X103">
        <v>26.790828551792639</v>
      </c>
      <c r="Y103">
        <v>6.5277127057500319</v>
      </c>
      <c r="Z103">
        <v>12.698790812381059</v>
      </c>
      <c r="AA103">
        <v>7.7367473829209112</v>
      </c>
      <c r="AB103">
        <v>5.9717292446566006</v>
      </c>
      <c r="AC103">
        <v>3.2078639843384549</v>
      </c>
      <c r="AD103">
        <v>2.88</v>
      </c>
      <c r="AE103">
        <v>3.678333892958892</v>
      </c>
      <c r="AF103">
        <v>80.236183035386446</v>
      </c>
      <c r="AG103">
        <v>1.686378136566649</v>
      </c>
      <c r="AH103">
        <v>53.049485177641998</v>
      </c>
      <c r="AI103">
        <v>0.1768762741930123</v>
      </c>
      <c r="AJ103">
        <v>29.787551437565199</v>
      </c>
      <c r="AK103">
        <v>0.31356842204717261</v>
      </c>
      <c r="AL103">
        <v>2.1937684162441289</v>
      </c>
      <c r="AM103">
        <v>0.90781289583046765</v>
      </c>
      <c r="AN103">
        <v>8.4640012888404481</v>
      </c>
      <c r="AO103">
        <v>6.8384552131328951</v>
      </c>
      <c r="AP103">
        <v>0.70721666341754852</v>
      </c>
      <c r="AQ103">
        <v>0.36081661457693331</v>
      </c>
      <c r="AR103">
        <v>1.8499999999999999E-2</v>
      </c>
      <c r="AS103">
        <v>0.12755172318796659</v>
      </c>
      <c r="AT103">
        <v>1.4141414141414139E-3</v>
      </c>
      <c r="AU103">
        <v>6.064683823469777E-2</v>
      </c>
      <c r="AV103">
        <v>0</v>
      </c>
      <c r="AW103">
        <v>3.9495735420189672E-2</v>
      </c>
      <c r="AX103">
        <v>3.9936714591307194E-3</v>
      </c>
      <c r="AY103">
        <v>0.17162944582299419</v>
      </c>
      <c r="AZ103">
        <v>3.0441400304414011E-4</v>
      </c>
      <c r="BA103">
        <v>0</v>
      </c>
      <c r="BB103">
        <v>6.7217641198018629</v>
      </c>
    </row>
    <row r="104" spans="1:54" x14ac:dyDescent="0.55000000000000004">
      <c r="A104" s="1">
        <v>1967</v>
      </c>
      <c r="B104">
        <v>105.8305603479255</v>
      </c>
      <c r="C104">
        <v>101.68228924399889</v>
      </c>
      <c r="D104">
        <v>95.000623832088834</v>
      </c>
      <c r="E104">
        <v>55.64835271937558</v>
      </c>
      <c r="F104">
        <v>30.406195333488721</v>
      </c>
      <c r="G104">
        <v>2.333333333333333</v>
      </c>
      <c r="H104">
        <v>11.47960150076146</v>
      </c>
      <c r="I104">
        <v>4.0144188078184504</v>
      </c>
      <c r="J104">
        <v>3.8202437003184402</v>
      </c>
      <c r="K104">
        <v>15.330354836929081</v>
      </c>
      <c r="L104">
        <v>28.517043632177831</v>
      </c>
      <c r="M104">
        <v>2.712035111022387</v>
      </c>
      <c r="N104">
        <v>3.840839622146361</v>
      </c>
      <c r="O104">
        <v>4.5544095068555546</v>
      </c>
      <c r="P104">
        <v>40.01750260052912</v>
      </c>
      <c r="Q104">
        <v>2.4873633071926351</v>
      </c>
      <c r="R104">
        <v>1.6246118721461189</v>
      </c>
      <c r="S104">
        <v>21.589365677334669</v>
      </c>
      <c r="V104">
        <v>31.259517864534651</v>
      </c>
      <c r="X104">
        <v>24.333846189394031</v>
      </c>
      <c r="Y104">
        <v>7.4185468211550516</v>
      </c>
      <c r="Z104">
        <v>13.01200561372621</v>
      </c>
      <c r="AA104">
        <v>7.6709497601538787</v>
      </c>
      <c r="AB104">
        <v>6.7060503371555757</v>
      </c>
      <c r="AC104">
        <v>3.608604130712834</v>
      </c>
      <c r="AD104">
        <v>3.06</v>
      </c>
      <c r="AE104">
        <v>3.8670952433672849</v>
      </c>
      <c r="AF104">
        <v>82.832037360583143</v>
      </c>
      <c r="AG104">
        <v>2.0688792225766819</v>
      </c>
      <c r="AH104">
        <v>53.79784254847646</v>
      </c>
      <c r="AI104">
        <v>0.17710076949912931</v>
      </c>
      <c r="AJ104">
        <v>24.460713873942051</v>
      </c>
      <c r="AK104">
        <v>0.39843778038147709</v>
      </c>
      <c r="AL104">
        <v>2.1934630363684788</v>
      </c>
      <c r="AM104">
        <v>2.072109009295128</v>
      </c>
      <c r="AN104">
        <v>9.2733330342462654</v>
      </c>
      <c r="AO104">
        <v>6.8439944060399602</v>
      </c>
      <c r="AP104">
        <v>0.70999689999877502</v>
      </c>
      <c r="AQ104">
        <v>0.36178360122016368</v>
      </c>
      <c r="AR104">
        <v>1.8499999999999999E-2</v>
      </c>
      <c r="AS104">
        <v>0.17406253357687759</v>
      </c>
      <c r="AT104">
        <v>1.383399209486166E-3</v>
      </c>
      <c r="AU104">
        <v>8.828093597439983E-2</v>
      </c>
      <c r="AV104">
        <v>0</v>
      </c>
      <c r="AW104">
        <v>3.1413474391322083E-2</v>
      </c>
      <c r="AX104">
        <v>5.3455366183399987E-3</v>
      </c>
      <c r="AY104">
        <v>0.17951051779935279</v>
      </c>
      <c r="AZ104">
        <v>4.457652303120356E-4</v>
      </c>
      <c r="BA104">
        <v>0</v>
      </c>
      <c r="BB104">
        <v>6.7406463871545537</v>
      </c>
    </row>
    <row r="105" spans="1:54" x14ac:dyDescent="0.55000000000000004">
      <c r="A105" s="1">
        <v>1968</v>
      </c>
      <c r="B105">
        <v>105.85083360230961</v>
      </c>
      <c r="C105">
        <v>105.90993277058919</v>
      </c>
      <c r="D105">
        <v>102.66351997315169</v>
      </c>
      <c r="E105">
        <v>56.698563153288291</v>
      </c>
      <c r="F105">
        <v>31.551003579069189</v>
      </c>
      <c r="G105">
        <v>2.416666666666667</v>
      </c>
      <c r="H105">
        <v>12.65909484135088</v>
      </c>
      <c r="I105">
        <v>4.0191608792888376</v>
      </c>
      <c r="J105">
        <v>4.0312356048549356</v>
      </c>
      <c r="K105">
        <v>14.940370622508841</v>
      </c>
      <c r="L105">
        <v>25.748413304081559</v>
      </c>
      <c r="M105">
        <v>2.8326235648205969</v>
      </c>
      <c r="N105">
        <v>3.908634615130274</v>
      </c>
      <c r="O105">
        <v>4.8836682363120048</v>
      </c>
      <c r="P105">
        <v>39.418708597759867</v>
      </c>
      <c r="Q105">
        <v>2.8731662259571848</v>
      </c>
      <c r="R105">
        <v>1.735330316742081</v>
      </c>
      <c r="S105">
        <v>27.29058246081944</v>
      </c>
      <c r="V105">
        <v>31.783090010349429</v>
      </c>
      <c r="X105">
        <v>26.602195576644931</v>
      </c>
      <c r="Y105">
        <v>8.5228354576184309</v>
      </c>
      <c r="Z105">
        <v>13.330380295754271</v>
      </c>
      <c r="AA105">
        <v>7.2613955564832517</v>
      </c>
      <c r="AB105">
        <v>7.4466643419167289</v>
      </c>
      <c r="AC105">
        <v>4.1248068588801159</v>
      </c>
      <c r="AD105">
        <v>3.19</v>
      </c>
      <c r="AE105">
        <v>4.036141121839905</v>
      </c>
      <c r="AF105">
        <v>87.567943010192067</v>
      </c>
      <c r="AG105">
        <v>2.2232087703906598</v>
      </c>
      <c r="AH105">
        <v>57.842526275787193</v>
      </c>
      <c r="AI105">
        <v>0.17755167868808031</v>
      </c>
      <c r="AJ105">
        <v>24.416698260767831</v>
      </c>
      <c r="AK105">
        <v>0.34107120116295142</v>
      </c>
      <c r="AL105">
        <v>3.6080182840123349</v>
      </c>
      <c r="AM105">
        <v>2.0760723077511192</v>
      </c>
      <c r="AN105">
        <v>9.1697673783936882</v>
      </c>
      <c r="AO105">
        <v>2.9671005702701101</v>
      </c>
      <c r="AP105">
        <v>0.80963980140147085</v>
      </c>
      <c r="AQ105">
        <v>0.36123709280960831</v>
      </c>
      <c r="AR105">
        <v>1.8499999999999999E-2</v>
      </c>
      <c r="AS105">
        <v>0.1669866147737134</v>
      </c>
      <c r="AT105">
        <v>1.351351351351351E-3</v>
      </c>
      <c r="AU105">
        <v>0.1157317140213957</v>
      </c>
      <c r="AV105">
        <v>0</v>
      </c>
      <c r="AW105">
        <v>3.3911855498221358E-2</v>
      </c>
      <c r="AX105">
        <v>4.9966453840687942E-3</v>
      </c>
      <c r="AY105">
        <v>0.23161033797216701</v>
      </c>
      <c r="AZ105">
        <v>4.3109642189969818E-4</v>
      </c>
      <c r="BA105">
        <v>0</v>
      </c>
      <c r="BB105">
        <v>6.8943043667514861</v>
      </c>
    </row>
    <row r="106" spans="1:54" x14ac:dyDescent="0.55000000000000004">
      <c r="A106" s="1">
        <v>1969</v>
      </c>
      <c r="B106">
        <v>103.1642648037368</v>
      </c>
      <c r="C106">
        <v>105.0491752191562</v>
      </c>
      <c r="D106">
        <v>75.458497070107427</v>
      </c>
      <c r="E106">
        <v>57.11255119264365</v>
      </c>
      <c r="F106">
        <v>31.46276151820663</v>
      </c>
      <c r="G106">
        <v>2.666666666666667</v>
      </c>
      <c r="H106">
        <v>12.84115898842904</v>
      </c>
      <c r="I106">
        <v>4.6619320451258064</v>
      </c>
      <c r="J106">
        <v>4.0570309523279411</v>
      </c>
      <c r="K106">
        <v>15.28697234330515</v>
      </c>
      <c r="L106">
        <v>27.431077614193391</v>
      </c>
      <c r="M106">
        <v>2.949267823272173</v>
      </c>
      <c r="N106">
        <v>4.4604005895204129</v>
      </c>
      <c r="O106">
        <v>5.3436916214846697</v>
      </c>
      <c r="P106">
        <v>40.92534628312422</v>
      </c>
      <c r="Q106">
        <v>2.917275202394475</v>
      </c>
      <c r="R106">
        <v>1.8989006057886471</v>
      </c>
      <c r="S106">
        <v>22.186532095097249</v>
      </c>
      <c r="V106">
        <v>35.192044473485772</v>
      </c>
      <c r="X106">
        <v>26.872735295492909</v>
      </c>
      <c r="Y106">
        <v>11.22275291437796</v>
      </c>
      <c r="Z106">
        <v>13.654380533291031</v>
      </c>
      <c r="AA106">
        <v>8.0482380210870517</v>
      </c>
      <c r="AB106">
        <v>8.0926482287002326</v>
      </c>
      <c r="AC106">
        <v>4.9299187155112998</v>
      </c>
      <c r="AD106">
        <v>3.7</v>
      </c>
      <c r="AE106">
        <v>4.4077855898794631</v>
      </c>
      <c r="AF106">
        <v>88.609557366831567</v>
      </c>
      <c r="AG106">
        <v>2.5235113466501828</v>
      </c>
      <c r="AH106">
        <v>42.228616441273573</v>
      </c>
      <c r="AI106">
        <v>0.17798677314540159</v>
      </c>
      <c r="AJ106">
        <v>25.396260398661369</v>
      </c>
      <c r="AK106">
        <v>0.31237812365041462</v>
      </c>
      <c r="AL106">
        <v>5.6078859837038921</v>
      </c>
      <c r="AM106">
        <v>1.258462696568831</v>
      </c>
      <c r="AN106">
        <v>9.5064954777013178</v>
      </c>
      <c r="AO106">
        <v>3.4813748012632622</v>
      </c>
      <c r="AP106">
        <v>0.81505611264026856</v>
      </c>
      <c r="AQ106">
        <v>0.36100960906742408</v>
      </c>
      <c r="AR106">
        <v>1.8499999999999999E-2</v>
      </c>
      <c r="AS106">
        <v>0.1713294857527369</v>
      </c>
      <c r="AT106">
        <v>1.3232514177693761E-3</v>
      </c>
      <c r="AU106">
        <v>0.1284882369361717</v>
      </c>
      <c r="AV106">
        <v>0</v>
      </c>
      <c r="AW106">
        <v>3.3857600932931657E-2</v>
      </c>
      <c r="AX106">
        <v>5.7323062569135949E-3</v>
      </c>
      <c r="AY106">
        <v>0.25752753977968168</v>
      </c>
      <c r="AZ106">
        <v>7.0422535211267609E-4</v>
      </c>
      <c r="BA106">
        <v>0</v>
      </c>
      <c r="BB106">
        <v>6.9555270386659727</v>
      </c>
    </row>
    <row r="107" spans="1:54" x14ac:dyDescent="0.55000000000000004">
      <c r="A107" s="1">
        <v>1970</v>
      </c>
      <c r="B107">
        <v>100.0773570358418</v>
      </c>
      <c r="C107">
        <v>104.05686771804071</v>
      </c>
      <c r="D107">
        <v>109.17377103946269</v>
      </c>
      <c r="E107">
        <v>56.249437966195657</v>
      </c>
      <c r="F107">
        <v>32.682684163443732</v>
      </c>
      <c r="G107">
        <v>2.75</v>
      </c>
      <c r="H107">
        <v>14.618786400900049</v>
      </c>
      <c r="I107">
        <v>5.4340394759772837</v>
      </c>
      <c r="J107">
        <v>4.3973570970474336</v>
      </c>
      <c r="K107">
        <v>15.849755392166379</v>
      </c>
      <c r="L107">
        <v>28.10112851858451</v>
      </c>
      <c r="M107">
        <v>3.290080475968733</v>
      </c>
      <c r="N107">
        <v>4.7770926662197359</v>
      </c>
      <c r="O107">
        <v>5.8706470789047236</v>
      </c>
      <c r="P107">
        <v>41.948200598371088</v>
      </c>
      <c r="Q107">
        <v>2.7074884958297378</v>
      </c>
      <c r="R107">
        <v>2.0196304541406951</v>
      </c>
      <c r="S107">
        <v>19.166929043869811</v>
      </c>
      <c r="V107">
        <v>34.547414075584342</v>
      </c>
      <c r="X107">
        <v>27.7100636431637</v>
      </c>
      <c r="Y107">
        <v>12.47865204229794</v>
      </c>
      <c r="Z107">
        <v>13.97248356470743</v>
      </c>
      <c r="AA107">
        <v>8.493993102638294</v>
      </c>
      <c r="AB107">
        <v>8.7562874402851154</v>
      </c>
      <c r="AC107">
        <v>5.6300675675450478</v>
      </c>
      <c r="AD107">
        <v>4.16</v>
      </c>
      <c r="AE107">
        <v>4.9290154204787084</v>
      </c>
      <c r="AF107">
        <v>91.917451762782164</v>
      </c>
      <c r="AG107">
        <v>2.3959231728784172</v>
      </c>
      <c r="AH107">
        <v>41.372614002089868</v>
      </c>
      <c r="AI107">
        <v>0.26740309828524322</v>
      </c>
      <c r="AJ107">
        <v>25.358131904232881</v>
      </c>
      <c r="AK107">
        <v>0.31226035502958588</v>
      </c>
      <c r="AL107">
        <v>5.1812300528595676</v>
      </c>
      <c r="AM107">
        <v>1.263446610259541</v>
      </c>
      <c r="AN107">
        <v>9.3175592984798481</v>
      </c>
      <c r="AO107">
        <v>2.725353544664384</v>
      </c>
      <c r="AP107">
        <v>0.82010565473975183</v>
      </c>
      <c r="AQ107">
        <v>0.3612263397602502</v>
      </c>
      <c r="AR107">
        <v>1.8499999999999999E-2</v>
      </c>
      <c r="AS107">
        <v>0.2331396817378126</v>
      </c>
      <c r="AT107">
        <v>1.386321626617375E-3</v>
      </c>
      <c r="AU107">
        <v>0.12553871026765551</v>
      </c>
      <c r="AV107">
        <v>0</v>
      </c>
      <c r="AW107">
        <v>2.988025168337639E-2</v>
      </c>
      <c r="AX107">
        <v>3.0826063908492071E-3</v>
      </c>
      <c r="AY107">
        <v>0.34803449687082277</v>
      </c>
      <c r="AZ107">
        <v>8.9457748417285992E-4</v>
      </c>
      <c r="BA107">
        <v>0</v>
      </c>
      <c r="BB107">
        <v>7.0535247982528171</v>
      </c>
    </row>
    <row r="108" spans="1:54" x14ac:dyDescent="0.55000000000000004">
      <c r="A108" s="1">
        <v>1971</v>
      </c>
      <c r="B108">
        <v>99.142840808870389</v>
      </c>
      <c r="C108">
        <v>103.4014846414596</v>
      </c>
      <c r="D108">
        <v>84.632639216659911</v>
      </c>
      <c r="E108">
        <v>54.944863719904838</v>
      </c>
      <c r="F108">
        <v>33.960620278301711</v>
      </c>
      <c r="G108">
        <v>3.166666666666667</v>
      </c>
      <c r="H108">
        <v>14.926821727292999</v>
      </c>
      <c r="I108">
        <v>6.1464811038049652</v>
      </c>
      <c r="J108">
        <v>4.8093420936988842</v>
      </c>
      <c r="K108">
        <v>18.191584095787821</v>
      </c>
      <c r="L108">
        <v>35.903764957079673</v>
      </c>
      <c r="M108">
        <v>3.2390255192711659</v>
      </c>
      <c r="N108">
        <v>5.6429774585296988</v>
      </c>
      <c r="O108">
        <v>6.3970902279962472</v>
      </c>
      <c r="P108">
        <v>41.745147335725811</v>
      </c>
      <c r="Q108">
        <v>3.348775645268034</v>
      </c>
      <c r="R108">
        <v>2.253959761220429</v>
      </c>
      <c r="S108">
        <v>21.140569483344539</v>
      </c>
      <c r="V108">
        <v>35.21428750529941</v>
      </c>
      <c r="X108">
        <v>27.011416845511551</v>
      </c>
      <c r="Y108">
        <v>13.791965543857691</v>
      </c>
      <c r="Z108">
        <v>14.274546851886191</v>
      </c>
      <c r="AA108">
        <v>9.0899353745100111</v>
      </c>
      <c r="AB108">
        <v>8.5404105988931143</v>
      </c>
      <c r="AC108">
        <v>6.7973440675353123</v>
      </c>
      <c r="AD108">
        <v>4.8899999999999997</v>
      </c>
      <c r="AE108">
        <v>5.5597827709584369</v>
      </c>
      <c r="AF108">
        <v>85.074676385868798</v>
      </c>
      <c r="AG108">
        <v>2.21969914967138</v>
      </c>
      <c r="AH108">
        <v>53.522706105695242</v>
      </c>
      <c r="AI108">
        <v>0.1783365125291981</v>
      </c>
      <c r="AJ108">
        <v>25.330836173923711</v>
      </c>
      <c r="AK108">
        <v>0.31241515278830567</v>
      </c>
      <c r="AL108">
        <v>7.1317735543254486</v>
      </c>
      <c r="AM108">
        <v>1.093680569105389</v>
      </c>
      <c r="AN108">
        <v>11.386209586861449</v>
      </c>
      <c r="AO108">
        <v>3.0223975252996822</v>
      </c>
      <c r="AP108">
        <v>0.82377269167527967</v>
      </c>
      <c r="AQ108">
        <v>0.36127524880067952</v>
      </c>
      <c r="AR108">
        <v>1.8499999999999999E-2</v>
      </c>
      <c r="AS108">
        <v>0.25609967122339511</v>
      </c>
      <c r="AT108">
        <v>1.3537906137184111E-3</v>
      </c>
      <c r="AU108">
        <v>0.1049732328978606</v>
      </c>
      <c r="AV108">
        <v>0</v>
      </c>
      <c r="AW108">
        <v>2.730202384979483E-2</v>
      </c>
      <c r="AX108">
        <v>5.0103109177394066E-3</v>
      </c>
      <c r="AY108">
        <v>0.47044346632590278</v>
      </c>
      <c r="AZ108">
        <v>4.2389987888574888E-3</v>
      </c>
      <c r="BA108">
        <v>0</v>
      </c>
      <c r="BB108">
        <v>7.0515563236116439</v>
      </c>
    </row>
    <row r="109" spans="1:54" x14ac:dyDescent="0.55000000000000004">
      <c r="A109" s="1">
        <v>1972</v>
      </c>
      <c r="B109">
        <v>98.143146653805857</v>
      </c>
      <c r="C109">
        <v>102.0612136557767</v>
      </c>
      <c r="D109">
        <v>81.88875385461283</v>
      </c>
      <c r="E109">
        <v>61.389127765672988</v>
      </c>
      <c r="F109">
        <v>34.036933926129358</v>
      </c>
      <c r="G109">
        <v>3.25</v>
      </c>
      <c r="H109">
        <v>15.889580014320231</v>
      </c>
      <c r="I109">
        <v>6.8595558905665301</v>
      </c>
      <c r="J109">
        <v>4.8445119218300752</v>
      </c>
      <c r="K109">
        <v>19.368846473651249</v>
      </c>
      <c r="L109">
        <v>28.225008431931151</v>
      </c>
      <c r="M109">
        <v>3.2339216441304801</v>
      </c>
      <c r="N109">
        <v>7.1297009815125518</v>
      </c>
      <c r="O109">
        <v>7.2539598303484008</v>
      </c>
      <c r="P109">
        <v>44.313282269209111</v>
      </c>
      <c r="Q109">
        <v>4.0079174022361306</v>
      </c>
      <c r="R109">
        <v>2.377774115578994</v>
      </c>
      <c r="S109">
        <v>21.114633954328738</v>
      </c>
      <c r="V109">
        <v>35.138599109677337</v>
      </c>
      <c r="X109">
        <v>26.852456445134429</v>
      </c>
      <c r="Y109">
        <v>12.800229892630361</v>
      </c>
      <c r="Z109">
        <v>14.57524801814627</v>
      </c>
      <c r="AA109">
        <v>9.041144047293459</v>
      </c>
      <c r="AB109">
        <v>8.7711922288836615</v>
      </c>
      <c r="AC109">
        <v>7.5708690315138174</v>
      </c>
      <c r="AD109">
        <v>5.29</v>
      </c>
      <c r="AE109">
        <v>6.0776916663490486</v>
      </c>
      <c r="AF109">
        <v>78.832780802615702</v>
      </c>
      <c r="AG109">
        <v>2.6219839732974579</v>
      </c>
      <c r="AH109">
        <v>64.184210446707667</v>
      </c>
      <c r="AI109">
        <v>0.26730708519385421</v>
      </c>
      <c r="AJ109">
        <v>24.310262583590902</v>
      </c>
      <c r="AK109">
        <v>0.31259449071108258</v>
      </c>
      <c r="AL109">
        <v>9.0355574963570326</v>
      </c>
      <c r="AM109">
        <v>1.715483937922206</v>
      </c>
      <c r="AN109">
        <v>10.08697945663779</v>
      </c>
      <c r="AO109">
        <v>2.8582062990141268</v>
      </c>
      <c r="AP109">
        <v>0.72987587838466927</v>
      </c>
      <c r="AQ109">
        <v>0.36091604844218328</v>
      </c>
      <c r="AR109">
        <v>1.8499999999999999E-2</v>
      </c>
      <c r="AS109">
        <v>0.29375318900794523</v>
      </c>
      <c r="AT109">
        <v>1.4109347442680779E-3</v>
      </c>
      <c r="AU109">
        <v>0.12793688105538681</v>
      </c>
      <c r="AV109">
        <v>5.0738695717057151E-4</v>
      </c>
      <c r="AW109">
        <v>3.024089054353369E-2</v>
      </c>
      <c r="AX109">
        <v>3.5985187909143321E-3</v>
      </c>
      <c r="AY109">
        <v>0.37353651737595239</v>
      </c>
      <c r="AZ109">
        <v>-1.977848101265823E-4</v>
      </c>
      <c r="BA109">
        <v>0</v>
      </c>
      <c r="BB109">
        <v>7.0908479159954982</v>
      </c>
    </row>
    <row r="110" spans="1:54" x14ac:dyDescent="0.55000000000000004">
      <c r="A110" s="1">
        <v>1973</v>
      </c>
      <c r="B110">
        <v>96.809474048731715</v>
      </c>
      <c r="C110">
        <v>100.63591276678839</v>
      </c>
      <c r="D110">
        <v>97.809715491486344</v>
      </c>
      <c r="E110">
        <v>68.777771618929677</v>
      </c>
      <c r="F110">
        <v>34.796215144327519</v>
      </c>
      <c r="G110">
        <v>3.666666666666667</v>
      </c>
      <c r="H110">
        <v>16.076057710574879</v>
      </c>
      <c r="I110">
        <v>9.8224852893462202</v>
      </c>
      <c r="J110">
        <v>5.9058752906194876</v>
      </c>
      <c r="K110">
        <v>21.526595608525319</v>
      </c>
      <c r="L110">
        <v>29.679589706714701</v>
      </c>
      <c r="M110">
        <v>3.51145531187364</v>
      </c>
      <c r="N110">
        <v>8.1453947827709801</v>
      </c>
      <c r="O110">
        <v>6.6620224885630961</v>
      </c>
      <c r="P110">
        <v>46.414514420231271</v>
      </c>
      <c r="Q110">
        <v>5.4994129158512717</v>
      </c>
      <c r="R110">
        <v>2.554087431693989</v>
      </c>
      <c r="S110">
        <v>25.09078581982191</v>
      </c>
      <c r="V110">
        <v>35.327687272767527</v>
      </c>
      <c r="X110">
        <v>33.032555488710493</v>
      </c>
      <c r="Y110">
        <v>12.506031939625901</v>
      </c>
      <c r="Z110">
        <v>14.8861821123418</v>
      </c>
      <c r="AA110">
        <v>9.0762368799949904</v>
      </c>
      <c r="AB110">
        <v>9.7168246091297714</v>
      </c>
      <c r="AC110">
        <v>8.6986452551532203</v>
      </c>
      <c r="AD110">
        <v>5.62</v>
      </c>
      <c r="AE110">
        <v>6.1985912349168748</v>
      </c>
      <c r="AF110">
        <v>72.016865890563253</v>
      </c>
      <c r="AG110">
        <v>2.6380891823724659</v>
      </c>
      <c r="AH110">
        <v>53.573939678762642</v>
      </c>
      <c r="AI110">
        <v>0.17802239874319781</v>
      </c>
      <c r="AJ110">
        <v>24.606009069794609</v>
      </c>
      <c r="AK110">
        <v>0.2843341044456465</v>
      </c>
      <c r="AL110">
        <v>4.7386376674330624</v>
      </c>
      <c r="AM110">
        <v>1.549837784428886</v>
      </c>
      <c r="AN110">
        <v>10.7729963518528</v>
      </c>
      <c r="AO110">
        <v>2.9673058724003112</v>
      </c>
      <c r="AP110">
        <v>0.63505775018268162</v>
      </c>
      <c r="AQ110">
        <v>0.36152948139532681</v>
      </c>
      <c r="AR110">
        <v>1.8499999999999999E-2</v>
      </c>
      <c r="AS110">
        <v>0.37862602668185907</v>
      </c>
      <c r="AT110">
        <v>1.3793103448275861E-3</v>
      </c>
      <c r="AU110">
        <v>0.15826363951587441</v>
      </c>
      <c r="AV110">
        <v>7.0437002905526368E-4</v>
      </c>
      <c r="AW110">
        <v>4.2435594806156419E-2</v>
      </c>
      <c r="AX110">
        <v>3.3334827844781708E-3</v>
      </c>
      <c r="AY110">
        <v>0.5002279981760146</v>
      </c>
      <c r="AZ110">
        <v>4.6589879642810923E-3</v>
      </c>
      <c r="BA110">
        <v>0</v>
      </c>
      <c r="BB110">
        <v>7.101245015324289</v>
      </c>
    </row>
    <row r="111" spans="1:54" x14ac:dyDescent="0.55000000000000004">
      <c r="A111" s="1">
        <v>1974</v>
      </c>
      <c r="B111">
        <v>95.470639482135255</v>
      </c>
      <c r="C111">
        <v>100.6852934328919</v>
      </c>
      <c r="D111">
        <v>93.285993454679613</v>
      </c>
      <c r="E111">
        <v>70.684603207922123</v>
      </c>
      <c r="F111">
        <v>33.690007887912913</v>
      </c>
      <c r="G111">
        <v>3.833333333333333</v>
      </c>
      <c r="H111">
        <v>16.512381756784571</v>
      </c>
      <c r="I111">
        <v>8.8776275218299148</v>
      </c>
      <c r="J111">
        <v>7.495183743243949</v>
      </c>
      <c r="K111">
        <v>19.942739145539459</v>
      </c>
      <c r="L111">
        <v>32.967268576478993</v>
      </c>
      <c r="M111">
        <v>3.906523550709013</v>
      </c>
      <c r="N111">
        <v>9.4841757784503091</v>
      </c>
      <c r="O111">
        <v>7.0627502226287788</v>
      </c>
      <c r="P111">
        <v>45.874409528562879</v>
      </c>
      <c r="Q111">
        <v>5.0469550369948779</v>
      </c>
      <c r="R111">
        <v>2.7745865970409049</v>
      </c>
      <c r="S111">
        <v>23.954153291973469</v>
      </c>
      <c r="V111">
        <v>31.783231091998381</v>
      </c>
      <c r="X111">
        <v>32.829471325463793</v>
      </c>
      <c r="Y111">
        <v>12.570358048237701</v>
      </c>
      <c r="Z111">
        <v>15.202270627575819</v>
      </c>
      <c r="AA111">
        <v>9.4564669160964936</v>
      </c>
      <c r="AB111">
        <v>10.888588215396609</v>
      </c>
      <c r="AC111">
        <v>9.1520959398143038</v>
      </c>
      <c r="AD111">
        <v>5.9</v>
      </c>
      <c r="AE111">
        <v>6.1776169255660394</v>
      </c>
      <c r="AF111">
        <v>76.503637442361182</v>
      </c>
      <c r="AG111">
        <v>2.2629996829084589</v>
      </c>
      <c r="AH111">
        <v>45.046595737001283</v>
      </c>
      <c r="AI111">
        <v>0.17804527332680581</v>
      </c>
      <c r="AJ111">
        <v>24.31643147991733</v>
      </c>
      <c r="AK111">
        <v>0.28446994187275593</v>
      </c>
      <c r="AL111">
        <v>4.9632766961743169</v>
      </c>
      <c r="AM111">
        <v>1.7405416226757731</v>
      </c>
      <c r="AN111">
        <v>11.36686537122255</v>
      </c>
      <c r="AO111">
        <v>2.8916729753452191</v>
      </c>
      <c r="AP111">
        <v>0.53953501130176496</v>
      </c>
      <c r="AQ111">
        <v>0.36137485701766009</v>
      </c>
      <c r="AR111">
        <v>1.8499999999999999E-2</v>
      </c>
      <c r="AS111">
        <v>0.30419483285489402</v>
      </c>
      <c r="AT111">
        <v>1.4333895446880271E-3</v>
      </c>
      <c r="AU111">
        <v>0.34188041325909602</v>
      </c>
      <c r="AV111">
        <v>5.4767669779776313E-4</v>
      </c>
      <c r="AW111">
        <v>4.5135012923130317E-2</v>
      </c>
      <c r="AX111">
        <v>4.0544831717865062E-3</v>
      </c>
      <c r="AY111">
        <v>0.5857027536101892</v>
      </c>
      <c r="AZ111">
        <v>6.7293042153377348E-3</v>
      </c>
      <c r="BA111">
        <v>0</v>
      </c>
      <c r="BB111">
        <v>6.8406767625232261</v>
      </c>
    </row>
    <row r="112" spans="1:54" x14ac:dyDescent="0.55000000000000004">
      <c r="A112" s="1">
        <v>1975</v>
      </c>
      <c r="B112">
        <v>95.179762995198161</v>
      </c>
      <c r="C112">
        <v>95.93863544103445</v>
      </c>
      <c r="D112">
        <v>102.317932352114</v>
      </c>
      <c r="E112">
        <v>69.860293299942839</v>
      </c>
      <c r="F112">
        <v>33.235116704188187</v>
      </c>
      <c r="G112">
        <v>4</v>
      </c>
      <c r="H112">
        <v>17.879898658131239</v>
      </c>
      <c r="I112">
        <v>10.51636979231716</v>
      </c>
      <c r="J112">
        <v>6.4341174357834259</v>
      </c>
      <c r="K112">
        <v>23.231640789054381</v>
      </c>
      <c r="L112">
        <v>36.094743429592683</v>
      </c>
      <c r="M112">
        <v>4.1952481106554131</v>
      </c>
      <c r="N112">
        <v>9.4183943297516812</v>
      </c>
      <c r="O112">
        <v>7.600376945621047</v>
      </c>
      <c r="P112">
        <v>43.765083553180432</v>
      </c>
      <c r="Q112">
        <v>4.5166236769545494</v>
      </c>
      <c r="R112">
        <v>2.89934575389948</v>
      </c>
      <c r="S112">
        <v>21.51273974672317</v>
      </c>
      <c r="V112">
        <v>31.409445828919811</v>
      </c>
      <c r="X112">
        <v>30.234229946827661</v>
      </c>
      <c r="Y112">
        <v>14.353718703409889</v>
      </c>
      <c r="Z112">
        <v>15.39915412030232</v>
      </c>
      <c r="AA112">
        <v>10.53644474850117</v>
      </c>
      <c r="AB112">
        <v>12.20042987641053</v>
      </c>
      <c r="AC112">
        <v>8.6928544103769561</v>
      </c>
      <c r="AD112">
        <v>6.2399999999999993</v>
      </c>
      <c r="AE112">
        <v>6.4500232899482812</v>
      </c>
      <c r="AF112">
        <v>82.770958488970678</v>
      </c>
      <c r="AG112">
        <v>2.182080739100968</v>
      </c>
      <c r="AH112">
        <v>43.743695380774028</v>
      </c>
      <c r="AI112">
        <v>0.17841471414036481</v>
      </c>
      <c r="AJ112">
        <v>24.229432522025409</v>
      </c>
      <c r="AK112">
        <v>0.47579022449132807</v>
      </c>
      <c r="AL112">
        <v>4.6167050628959601</v>
      </c>
      <c r="AM112">
        <v>1.7108579608541421</v>
      </c>
      <c r="AN112">
        <v>10.463011271743939</v>
      </c>
      <c r="AO112">
        <v>3.1457921345757041</v>
      </c>
      <c r="AP112">
        <v>0.54183280002776879</v>
      </c>
      <c r="AQ112">
        <v>0.36069252351248549</v>
      </c>
      <c r="AR112">
        <v>1.8499999999999999E-2</v>
      </c>
      <c r="AS112">
        <v>0.28026752809499977</v>
      </c>
      <c r="AT112">
        <v>1.400329489291598E-3</v>
      </c>
      <c r="AU112">
        <v>0.22366200354811869</v>
      </c>
      <c r="AV112">
        <v>6.5190895949661289E-4</v>
      </c>
      <c r="AW112">
        <v>3.244396914301375E-2</v>
      </c>
      <c r="AX112">
        <v>5.8190883329038191E-3</v>
      </c>
      <c r="AY112">
        <v>0.55688146380270487</v>
      </c>
      <c r="AZ112">
        <v>4.9810098997571752E-4</v>
      </c>
      <c r="BA112">
        <v>0</v>
      </c>
      <c r="BB112">
        <v>6.8716763516740667</v>
      </c>
    </row>
    <row r="113" spans="1:54" x14ac:dyDescent="0.55000000000000004">
      <c r="A113" s="1">
        <v>1976</v>
      </c>
      <c r="B113">
        <v>92.930139089424216</v>
      </c>
      <c r="C113">
        <v>90.344403904165716</v>
      </c>
      <c r="D113">
        <v>86.560051866848809</v>
      </c>
      <c r="E113">
        <v>65.302694784974975</v>
      </c>
      <c r="F113">
        <v>34.749307256913447</v>
      </c>
      <c r="G113">
        <v>3.916666666666667</v>
      </c>
      <c r="H113">
        <v>16.619565684370929</v>
      </c>
      <c r="I113">
        <v>11.45525798219893</v>
      </c>
      <c r="J113">
        <v>6.0155397492173037</v>
      </c>
      <c r="K113">
        <v>23.524631012167649</v>
      </c>
      <c r="L113">
        <v>31.80804348383867</v>
      </c>
      <c r="M113">
        <v>4.8745373466469504</v>
      </c>
      <c r="N113">
        <v>10.43012092551152</v>
      </c>
      <c r="O113">
        <v>7.8130612806607038</v>
      </c>
      <c r="P113">
        <v>43.043903736033123</v>
      </c>
      <c r="Q113">
        <v>4.6235277372522514</v>
      </c>
      <c r="R113">
        <v>2.867119741100324</v>
      </c>
      <c r="S113">
        <v>24.428885602089171</v>
      </c>
      <c r="V113">
        <v>32.482761120350737</v>
      </c>
      <c r="X113">
        <v>27.577515488980762</v>
      </c>
      <c r="Y113">
        <v>14.389458363833141</v>
      </c>
      <c r="Z113">
        <v>15.43663622372431</v>
      </c>
      <c r="AA113">
        <v>11.087820616883119</v>
      </c>
      <c r="AB113">
        <v>12.941468147030291</v>
      </c>
      <c r="AC113">
        <v>9.8521203893781877</v>
      </c>
      <c r="AD113">
        <v>6.57</v>
      </c>
      <c r="AE113">
        <v>6.5279159767927162</v>
      </c>
      <c r="AF113">
        <v>83.69224091015893</v>
      </c>
      <c r="AG113">
        <v>2.2962817695382292</v>
      </c>
      <c r="AH113">
        <v>47.650331188493567</v>
      </c>
      <c r="AI113">
        <v>0.17848843508136009</v>
      </c>
      <c r="AJ113">
        <v>24.12477352990734</v>
      </c>
      <c r="AK113">
        <v>0.45324711400416362</v>
      </c>
      <c r="AL113">
        <v>4.3498979401078346</v>
      </c>
      <c r="AM113">
        <v>1.726661749808716</v>
      </c>
      <c r="AN113">
        <v>9.9301802297078599</v>
      </c>
      <c r="AO113">
        <v>3.8288206616721592</v>
      </c>
      <c r="AP113">
        <v>0.34541107050306391</v>
      </c>
      <c r="AQ113">
        <v>0.36001811257655009</v>
      </c>
      <c r="AR113">
        <v>1.8499999999999999E-2</v>
      </c>
      <c r="AS113">
        <v>0.38911022576361221</v>
      </c>
      <c r="AT113">
        <v>1.451612903225807E-3</v>
      </c>
      <c r="AU113">
        <v>0.28838287906194732</v>
      </c>
      <c r="AV113">
        <v>4.7406581148912429E-4</v>
      </c>
      <c r="AW113">
        <v>3.234038526320334E-2</v>
      </c>
      <c r="AX113">
        <v>7.2628572870485266E-3</v>
      </c>
      <c r="AY113">
        <v>0.65102690446082057</v>
      </c>
      <c r="AZ113">
        <v>1.277760876178887E-3</v>
      </c>
      <c r="BA113">
        <v>0</v>
      </c>
      <c r="BB113">
        <v>6.6616077832929532</v>
      </c>
    </row>
    <row r="114" spans="1:54" x14ac:dyDescent="0.55000000000000004">
      <c r="A114" s="1">
        <v>1977</v>
      </c>
      <c r="B114">
        <v>93.677138062646463</v>
      </c>
      <c r="C114">
        <v>86.128481669367574</v>
      </c>
      <c r="D114">
        <v>64.123712742740935</v>
      </c>
      <c r="E114">
        <v>59.929447313101413</v>
      </c>
      <c r="F114">
        <v>34.341619672084363</v>
      </c>
      <c r="G114">
        <v>4.083333333333333</v>
      </c>
      <c r="H114">
        <v>18.05807181728165</v>
      </c>
      <c r="I114">
        <v>10.72122335824357</v>
      </c>
      <c r="J114">
        <v>5.7797145878879714</v>
      </c>
      <c r="K114">
        <v>23.283860302377789</v>
      </c>
      <c r="L114">
        <v>38.469987896017457</v>
      </c>
      <c r="M114">
        <v>4.9980304140789613</v>
      </c>
      <c r="N114">
        <v>10.70211438999352</v>
      </c>
      <c r="O114">
        <v>8.6952612435820527</v>
      </c>
      <c r="P114">
        <v>44.356567678114352</v>
      </c>
      <c r="Q114">
        <v>5.3923174139803134</v>
      </c>
      <c r="R114">
        <v>2.912698924731183</v>
      </c>
      <c r="S114">
        <v>21.513921084216019</v>
      </c>
      <c r="V114">
        <v>31.255647057225751</v>
      </c>
      <c r="X114">
        <v>27.5575324187453</v>
      </c>
      <c r="Y114">
        <v>14.244965271525841</v>
      </c>
      <c r="Z114">
        <v>15.57012699258447</v>
      </c>
      <c r="AA114">
        <v>11.715150113615801</v>
      </c>
      <c r="AB114">
        <v>13.576569727371551</v>
      </c>
      <c r="AC114">
        <v>9.5137114386755712</v>
      </c>
      <c r="AD114">
        <v>7.24</v>
      </c>
      <c r="AE114">
        <v>6.8922825203528886</v>
      </c>
      <c r="AF114">
        <v>87.511370267268759</v>
      </c>
      <c r="AG114">
        <v>2.5143786251116609</v>
      </c>
      <c r="AH114">
        <v>53.309581093691683</v>
      </c>
      <c r="AI114">
        <v>0.17918693718315759</v>
      </c>
      <c r="AJ114">
        <v>24.121558450462079</v>
      </c>
      <c r="AK114">
        <v>0.45464068320757262</v>
      </c>
      <c r="AL114">
        <v>2.9777260796037681</v>
      </c>
      <c r="AM114">
        <v>1.743479680298927</v>
      </c>
      <c r="AN114">
        <v>9.0158240605672297</v>
      </c>
      <c r="AO114">
        <v>3.8551019643781932</v>
      </c>
      <c r="AP114">
        <v>0.34630473174820692</v>
      </c>
      <c r="AQ114">
        <v>0.35926976499763802</v>
      </c>
      <c r="AR114">
        <v>1.8499999999999999E-2</v>
      </c>
      <c r="AS114">
        <v>0.41429412919693698</v>
      </c>
      <c r="AT114">
        <v>1.4195583596214509E-3</v>
      </c>
      <c r="AU114">
        <v>0.34830191138467681</v>
      </c>
      <c r="AV114">
        <v>3.5678998792403119E-3</v>
      </c>
      <c r="AW114">
        <v>3.7367517553585992E-2</v>
      </c>
      <c r="AX114">
        <v>8.7511543519640002E-3</v>
      </c>
      <c r="AY114">
        <v>0.76936309293424499</v>
      </c>
      <c r="AZ114">
        <v>0</v>
      </c>
      <c r="BA114">
        <v>0</v>
      </c>
      <c r="BB114">
        <v>6.5221687842682607</v>
      </c>
    </row>
    <row r="115" spans="1:54" x14ac:dyDescent="0.55000000000000004">
      <c r="A115" s="1">
        <v>1978</v>
      </c>
      <c r="B115">
        <v>88.457146227523623</v>
      </c>
      <c r="C115">
        <v>83.851002822500547</v>
      </c>
      <c r="D115">
        <v>66.293187140259576</v>
      </c>
      <c r="E115">
        <v>64.644232443169756</v>
      </c>
      <c r="F115">
        <v>33.281406387133977</v>
      </c>
      <c r="G115">
        <v>3.416666666666667</v>
      </c>
      <c r="H115">
        <v>17.76693328623665</v>
      </c>
      <c r="I115">
        <v>11.163458026402081</v>
      </c>
      <c r="J115">
        <v>6.0642404605570004</v>
      </c>
      <c r="K115">
        <v>23.624873395739812</v>
      </c>
      <c r="L115">
        <v>37.050915123196162</v>
      </c>
      <c r="M115">
        <v>4.786949903743861</v>
      </c>
      <c r="N115">
        <v>11.170838177355771</v>
      </c>
      <c r="O115">
        <v>8.3213556447362098</v>
      </c>
      <c r="P115">
        <v>45.321120516625967</v>
      </c>
      <c r="Q115">
        <v>5.4631545213381516</v>
      </c>
      <c r="R115">
        <v>2.5400557341907821</v>
      </c>
      <c r="S115">
        <v>23.915872918996879</v>
      </c>
      <c r="V115">
        <v>31.03416517436942</v>
      </c>
      <c r="X115">
        <v>30.346780008482941</v>
      </c>
      <c r="Y115">
        <v>13.2543348659917</v>
      </c>
      <c r="Z115">
        <v>15.71218911545351</v>
      </c>
      <c r="AA115">
        <v>11.952799712849959</v>
      </c>
      <c r="AB115">
        <v>14.18953441039822</v>
      </c>
      <c r="AC115">
        <v>11.68960778255811</v>
      </c>
      <c r="AD115">
        <v>8.2200000000000006</v>
      </c>
      <c r="AE115">
        <v>7.3978630635487566</v>
      </c>
      <c r="AF115">
        <v>81.429062303780469</v>
      </c>
      <c r="AG115">
        <v>2.6857098772737982</v>
      </c>
      <c r="AH115">
        <v>50.624551316516289</v>
      </c>
      <c r="AI115">
        <v>0.18026020699904841</v>
      </c>
      <c r="AJ115">
        <v>24.075140039612041</v>
      </c>
      <c r="AK115">
        <v>0.45599345244808431</v>
      </c>
      <c r="AL115">
        <v>2.5834570269896702</v>
      </c>
      <c r="AM115">
        <v>1.6681254547594331</v>
      </c>
      <c r="AN115">
        <v>8.8326406485495301</v>
      </c>
      <c r="AO115">
        <v>3.2109362329377809</v>
      </c>
      <c r="AP115">
        <v>0.44661956486713078</v>
      </c>
      <c r="AQ115">
        <v>0.35838290125276268</v>
      </c>
      <c r="AR115">
        <v>1.8499999999999999E-2</v>
      </c>
      <c r="AS115">
        <v>0.47327262988752011</v>
      </c>
      <c r="AT115">
        <v>1.466049382716049E-3</v>
      </c>
      <c r="AU115">
        <v>0.3297163594321153</v>
      </c>
      <c r="AV115">
        <v>6.4831572976039326E-3</v>
      </c>
      <c r="AW115">
        <v>4.4906089189582089E-2</v>
      </c>
      <c r="AX115">
        <v>9.6529544891220554E-3</v>
      </c>
      <c r="AY115">
        <v>0.73419442556084302</v>
      </c>
      <c r="AZ115">
        <v>9.1866588648332366E-3</v>
      </c>
      <c r="BA115">
        <v>0</v>
      </c>
      <c r="BB115">
        <v>6.4731377314257319</v>
      </c>
    </row>
    <row r="116" spans="1:54" x14ac:dyDescent="0.55000000000000004">
      <c r="A116" s="1">
        <v>1979</v>
      </c>
      <c r="B116">
        <v>85.280991367452586</v>
      </c>
      <c r="C116">
        <v>82.914787909147179</v>
      </c>
      <c r="D116">
        <v>68.675273299190209</v>
      </c>
      <c r="E116">
        <v>60.108559092671399</v>
      </c>
      <c r="F116">
        <v>34.184549741677323</v>
      </c>
      <c r="G116">
        <v>4.416666666666667</v>
      </c>
      <c r="H116">
        <v>20.063474743959269</v>
      </c>
      <c r="I116">
        <v>12.73049446742198</v>
      </c>
      <c r="J116">
        <v>6.0200205077013456</v>
      </c>
      <c r="K116">
        <v>24.110670854936082</v>
      </c>
      <c r="L116">
        <v>39.503705539515018</v>
      </c>
      <c r="M116">
        <v>4.7458843764329082</v>
      </c>
      <c r="N116">
        <v>10.946372529553891</v>
      </c>
      <c r="O116">
        <v>8.6150158315098118</v>
      </c>
      <c r="P116">
        <v>45.658282906966058</v>
      </c>
      <c r="Q116">
        <v>6.9010279576011948</v>
      </c>
      <c r="R116">
        <v>3.2541196581196581</v>
      </c>
      <c r="S116">
        <v>20.555110354051671</v>
      </c>
      <c r="V116">
        <v>31.173517260381221</v>
      </c>
      <c r="X116">
        <v>32.491487578979118</v>
      </c>
      <c r="Y116">
        <v>13.277495839096559</v>
      </c>
      <c r="Z116">
        <v>15.852308814533851</v>
      </c>
      <c r="AA116">
        <v>11.675824284695249</v>
      </c>
      <c r="AB116">
        <v>16.381822090015881</v>
      </c>
      <c r="AC116">
        <v>11.37631189172898</v>
      </c>
      <c r="AD116">
        <v>8.41</v>
      </c>
      <c r="AE116">
        <v>7.4680502099486787</v>
      </c>
      <c r="AF116">
        <v>76.462166671237199</v>
      </c>
      <c r="AG116">
        <v>2.7051536548809931</v>
      </c>
      <c r="AH116">
        <v>46.420905883955328</v>
      </c>
      <c r="AI116">
        <v>0.18138637061737209</v>
      </c>
      <c r="AJ116">
        <v>24.07615138140266</v>
      </c>
      <c r="AK116">
        <v>0.45720089677257908</v>
      </c>
      <c r="AL116">
        <v>1.161071762134074</v>
      </c>
      <c r="AM116">
        <v>1.169608993580723</v>
      </c>
      <c r="AN116">
        <v>8.4583381051408413</v>
      </c>
      <c r="AO116">
        <v>2.315964165587066</v>
      </c>
      <c r="AP116">
        <v>0.54763623603087064</v>
      </c>
      <c r="AQ116">
        <v>0.35776163741941569</v>
      </c>
      <c r="AR116">
        <v>2.6572618304343119E-2</v>
      </c>
      <c r="AS116">
        <v>0.5533805302553908</v>
      </c>
      <c r="AT116">
        <v>1.430722891566265E-3</v>
      </c>
      <c r="AU116">
        <v>0.4037549341181873</v>
      </c>
      <c r="AV116">
        <v>1.273512015772366E-2</v>
      </c>
      <c r="AW116">
        <v>4.9316252107656118E-2</v>
      </c>
      <c r="AX116">
        <v>1.269748449105222E-2</v>
      </c>
      <c r="AY116">
        <v>0.71701279630795045</v>
      </c>
      <c r="AZ116">
        <v>8.253094910591471E-3</v>
      </c>
      <c r="BA116">
        <v>0</v>
      </c>
      <c r="BB116">
        <v>6.3241549763147029</v>
      </c>
    </row>
    <row r="117" spans="1:54" x14ac:dyDescent="0.55000000000000004">
      <c r="A117" s="1">
        <v>1980</v>
      </c>
      <c r="B117">
        <v>83.611285621900905</v>
      </c>
      <c r="C117">
        <v>85.611734891401539</v>
      </c>
      <c r="D117">
        <v>71.436772917793576</v>
      </c>
      <c r="E117">
        <v>59.818354696516458</v>
      </c>
      <c r="F117">
        <v>33.776150350734397</v>
      </c>
      <c r="G117">
        <v>6.25</v>
      </c>
      <c r="H117">
        <v>20.2161919183511</v>
      </c>
      <c r="I117">
        <v>12.866442874699549</v>
      </c>
      <c r="J117">
        <v>6.1762346179881487</v>
      </c>
      <c r="K117">
        <v>25.400216260228699</v>
      </c>
      <c r="L117">
        <v>41.198970701362697</v>
      </c>
      <c r="M117">
        <v>3.5956803274706428</v>
      </c>
      <c r="N117">
        <v>14.722982931782701</v>
      </c>
      <c r="O117">
        <v>8.7107825471736593</v>
      </c>
      <c r="P117">
        <v>47.398360748131061</v>
      </c>
      <c r="Q117">
        <v>5.9339418261888692</v>
      </c>
      <c r="R117">
        <v>3.8363338301043219</v>
      </c>
      <c r="S117">
        <v>20.182572721717769</v>
      </c>
      <c r="V117">
        <v>34.779308898321467</v>
      </c>
      <c r="X117">
        <v>26.47554974382453</v>
      </c>
      <c r="Y117">
        <v>13.882973510263071</v>
      </c>
      <c r="Z117">
        <v>15.96111747245984</v>
      </c>
      <c r="AA117">
        <v>11.982605528573091</v>
      </c>
      <c r="AB117">
        <v>17.268933148146878</v>
      </c>
      <c r="AC117">
        <v>13.470291133301551</v>
      </c>
      <c r="AD117">
        <v>8.98</v>
      </c>
      <c r="AE117">
        <v>7.9788566338028089</v>
      </c>
      <c r="AF117">
        <v>76.524639290294786</v>
      </c>
      <c r="AG117">
        <v>2.362989979048411</v>
      </c>
      <c r="AH117">
        <v>51.206543046357623</v>
      </c>
      <c r="AI117">
        <v>0.27367710858820632</v>
      </c>
      <c r="AJ117">
        <v>22.83365914713367</v>
      </c>
      <c r="AK117">
        <v>0.8788735171371298</v>
      </c>
      <c r="AL117">
        <v>0.85069302109323841</v>
      </c>
      <c r="AM117">
        <v>1.1801927141685551</v>
      </c>
      <c r="AN117">
        <v>7.8909918522284759</v>
      </c>
      <c r="AO117">
        <v>2.8651693681381589</v>
      </c>
      <c r="AP117">
        <v>0.54945629418284403</v>
      </c>
      <c r="AQ117">
        <v>0.35702262800050749</v>
      </c>
      <c r="AR117">
        <v>4.5530037826480567E-2</v>
      </c>
      <c r="AS117">
        <v>0.50245896782603539</v>
      </c>
      <c r="AT117">
        <v>1.4727540500736381E-3</v>
      </c>
      <c r="AU117">
        <v>0.45971438311278973</v>
      </c>
      <c r="AV117">
        <v>4.4329031581156223E-3</v>
      </c>
      <c r="AW117">
        <v>4.4172075808581471E-2</v>
      </c>
      <c r="AX117">
        <v>1.097365533558557E-2</v>
      </c>
      <c r="AY117">
        <v>0.76183769004515511</v>
      </c>
      <c r="AZ117">
        <v>7.2520800539689666E-3</v>
      </c>
      <c r="BA117">
        <v>0</v>
      </c>
      <c r="BB117">
        <v>6.378207977361698</v>
      </c>
    </row>
    <row r="118" spans="1:54" x14ac:dyDescent="0.55000000000000004">
      <c r="A118" s="1">
        <v>1981</v>
      </c>
      <c r="B118">
        <v>81.833864445034919</v>
      </c>
      <c r="C118">
        <v>79.495234266920505</v>
      </c>
      <c r="D118">
        <v>77.71530639644925</v>
      </c>
      <c r="E118">
        <v>54.495720980806901</v>
      </c>
      <c r="F118">
        <v>33.340833930130238</v>
      </c>
      <c r="G118">
        <v>5.75</v>
      </c>
      <c r="H118">
        <v>20.516414582069199</v>
      </c>
      <c r="I118">
        <v>14.734868161805499</v>
      </c>
      <c r="J118">
        <v>7.1181718951381052</v>
      </c>
      <c r="K118">
        <v>24.698770261327809</v>
      </c>
      <c r="L118">
        <v>41.152320392036749</v>
      </c>
      <c r="M118">
        <v>3.604066370226465</v>
      </c>
      <c r="N118">
        <v>15.046012552359381</v>
      </c>
      <c r="O118">
        <v>8.8807434304033954</v>
      </c>
      <c r="P118">
        <v>49.11203903081136</v>
      </c>
      <c r="Q118">
        <v>7.022757985648183</v>
      </c>
      <c r="R118">
        <v>3.6338960763520678</v>
      </c>
      <c r="S118">
        <v>23.112032154384611</v>
      </c>
      <c r="V118">
        <v>29.72127190747041</v>
      </c>
      <c r="X118">
        <v>26.327282209871711</v>
      </c>
      <c r="Y118">
        <v>14.833091201611641</v>
      </c>
      <c r="Z118">
        <v>16.036623033572809</v>
      </c>
      <c r="AA118">
        <v>10.28884359478962</v>
      </c>
      <c r="AB118">
        <v>18.052154824079992</v>
      </c>
      <c r="AC118">
        <v>14.452910432337699</v>
      </c>
      <c r="AD118">
        <v>9.19</v>
      </c>
      <c r="AE118">
        <v>8.3291246792893343</v>
      </c>
      <c r="AF118">
        <v>74.809933511630192</v>
      </c>
      <c r="AG118">
        <v>2.1145725224453602</v>
      </c>
      <c r="AH118">
        <v>51.521276108222438</v>
      </c>
      <c r="AI118">
        <v>0.27625476103091862</v>
      </c>
      <c r="AJ118">
        <v>25.902877199131201</v>
      </c>
      <c r="AK118">
        <v>0.86053702148643851</v>
      </c>
      <c r="AL118">
        <v>0.76240002235325366</v>
      </c>
      <c r="AM118">
        <v>1.187719977068203</v>
      </c>
      <c r="AN118">
        <v>8.3041713765553418</v>
      </c>
      <c r="AO118">
        <v>2.7903933521914648</v>
      </c>
      <c r="AP118">
        <v>0.75213461846456664</v>
      </c>
      <c r="AQ118">
        <v>0.35602792320673649</v>
      </c>
      <c r="AR118">
        <v>7.7900900293568887E-2</v>
      </c>
      <c r="AS118">
        <v>0.6123393911332331</v>
      </c>
      <c r="AT118">
        <v>1.589595375722543E-3</v>
      </c>
      <c r="AU118">
        <v>0.48294592543554948</v>
      </c>
      <c r="AV118">
        <v>2.0917800790228032E-3</v>
      </c>
      <c r="AW118">
        <v>6.0442292862772577E-2</v>
      </c>
      <c r="AX118">
        <v>1.158391392994945E-2</v>
      </c>
      <c r="AY118">
        <v>0.69694024693851153</v>
      </c>
      <c r="AZ118">
        <v>9.7806266231972149E-3</v>
      </c>
      <c r="BA118">
        <v>0</v>
      </c>
      <c r="BB118">
        <v>6.075706211801621</v>
      </c>
    </row>
    <row r="119" spans="1:54" x14ac:dyDescent="0.55000000000000004">
      <c r="A119" s="1">
        <v>1982</v>
      </c>
      <c r="B119">
        <v>80.879608841976307</v>
      </c>
      <c r="C119">
        <v>75.751155517364197</v>
      </c>
      <c r="D119">
        <v>87.900262165377967</v>
      </c>
      <c r="E119">
        <v>52.469219279442598</v>
      </c>
      <c r="F119">
        <v>33.557509944908283</v>
      </c>
      <c r="G119">
        <v>4.7499999999999991</v>
      </c>
      <c r="H119">
        <v>21.16021645002164</v>
      </c>
      <c r="I119">
        <v>15.9621033507664</v>
      </c>
      <c r="J119">
        <v>6.4715188758447644</v>
      </c>
      <c r="K119">
        <v>24.918139818236629</v>
      </c>
      <c r="L119">
        <v>32.308253021063891</v>
      </c>
      <c r="M119">
        <v>3.430715988035753</v>
      </c>
      <c r="N119">
        <v>16.94502674869657</v>
      </c>
      <c r="O119">
        <v>9.5223512656485862</v>
      </c>
      <c r="P119">
        <v>49.141656110127059</v>
      </c>
      <c r="Q119">
        <v>6.9736906439314392</v>
      </c>
      <c r="R119">
        <v>2.996071805702218</v>
      </c>
      <c r="S119">
        <v>22.682263006094029</v>
      </c>
      <c r="V119">
        <v>31.806277367001439</v>
      </c>
      <c r="X119">
        <v>25.51351972192748</v>
      </c>
      <c r="Y119">
        <v>14.92075047624855</v>
      </c>
      <c r="Z119">
        <v>15.365227946472301</v>
      </c>
      <c r="AA119">
        <v>8.9216228261396111</v>
      </c>
      <c r="AB119">
        <v>18.93061601371851</v>
      </c>
      <c r="AC119">
        <v>11.78067261602866</v>
      </c>
      <c r="AD119">
        <v>9.4499999999999993</v>
      </c>
      <c r="AE119">
        <v>8.3798565071249325</v>
      </c>
      <c r="AF119">
        <v>73.694553265556308</v>
      </c>
      <c r="AG119">
        <v>2.485414017057773</v>
      </c>
      <c r="AH119">
        <v>52.242244837758108</v>
      </c>
      <c r="AI119">
        <v>0.18558458208637571</v>
      </c>
      <c r="AJ119">
        <v>27.012507216819969</v>
      </c>
      <c r="AK119">
        <v>0.71805801997711927</v>
      </c>
      <c r="AL119">
        <v>0.58452927071363892</v>
      </c>
      <c r="AM119">
        <v>1.1949222734625069</v>
      </c>
      <c r="AN119">
        <v>8.0837876004953948</v>
      </c>
      <c r="AO119">
        <v>2.8145921759423191</v>
      </c>
      <c r="AP119">
        <v>0.35249019666102033</v>
      </c>
      <c r="AQ119">
        <v>0.35495463452507198</v>
      </c>
      <c r="AR119">
        <v>0.1069109580207962</v>
      </c>
      <c r="AS119">
        <v>0.64678506980719919</v>
      </c>
      <c r="AT119">
        <v>1.6949152542372881E-3</v>
      </c>
      <c r="AU119">
        <v>0.54499751666541807</v>
      </c>
      <c r="AV119">
        <v>3.3057010629100338E-3</v>
      </c>
      <c r="AW119">
        <v>3.9955211385227098E-2</v>
      </c>
      <c r="AX119">
        <v>1.4601217685540071E-2</v>
      </c>
      <c r="AY119">
        <v>0.69385026183420062</v>
      </c>
      <c r="AZ119">
        <v>3.804554595358443E-3</v>
      </c>
      <c r="BA119">
        <v>0</v>
      </c>
      <c r="BB119">
        <v>5.947287403296027</v>
      </c>
    </row>
    <row r="120" spans="1:54" x14ac:dyDescent="0.55000000000000004">
      <c r="A120" s="1">
        <v>1983</v>
      </c>
      <c r="B120">
        <v>78.015686239060457</v>
      </c>
      <c r="C120">
        <v>76.418977695360027</v>
      </c>
      <c r="D120">
        <v>82.813909863429558</v>
      </c>
      <c r="E120">
        <v>52.334619940693848</v>
      </c>
      <c r="F120">
        <v>35.785386850122777</v>
      </c>
      <c r="G120">
        <v>5.416666666666667</v>
      </c>
      <c r="H120">
        <v>21.147866666405779</v>
      </c>
      <c r="I120">
        <v>17.340564481116878</v>
      </c>
      <c r="J120">
        <v>6.2243033250417188</v>
      </c>
      <c r="K120">
        <v>26.64743319721547</v>
      </c>
      <c r="L120">
        <v>40.401112684467613</v>
      </c>
      <c r="M120">
        <v>3.1968428806677691</v>
      </c>
      <c r="N120">
        <v>15.821410203177869</v>
      </c>
      <c r="O120">
        <v>9.8277592792281983</v>
      </c>
      <c r="P120">
        <v>48.124790104527357</v>
      </c>
      <c r="Q120">
        <v>7.8173553578732937</v>
      </c>
      <c r="R120">
        <v>3.47797518923465</v>
      </c>
      <c r="S120">
        <v>20.635073839774609</v>
      </c>
      <c r="V120">
        <v>29.634356798757381</v>
      </c>
      <c r="X120">
        <v>25.51173354898139</v>
      </c>
      <c r="Y120">
        <v>15.022236574589581</v>
      </c>
      <c r="Z120">
        <v>14.74663415715492</v>
      </c>
      <c r="AA120">
        <v>9.9957290118388595</v>
      </c>
      <c r="AB120">
        <v>19.633176961167582</v>
      </c>
      <c r="AC120">
        <v>11.540297267281121</v>
      </c>
      <c r="AD120">
        <v>9.49</v>
      </c>
      <c r="AE120">
        <v>8.5302390207741237</v>
      </c>
      <c r="AF120">
        <v>71.246158682363671</v>
      </c>
      <c r="AG120">
        <v>2.443050408282565</v>
      </c>
      <c r="AH120">
        <v>43.67826801571038</v>
      </c>
      <c r="AI120">
        <v>0.18694756074506849</v>
      </c>
      <c r="AJ120">
        <v>29.331719417087069</v>
      </c>
      <c r="AK120">
        <v>0.67148746342996679</v>
      </c>
      <c r="AL120">
        <v>0.58650135061685293</v>
      </c>
      <c r="AM120">
        <v>1.201878950942818</v>
      </c>
      <c r="AN120">
        <v>8.2581606640859668</v>
      </c>
      <c r="AO120">
        <v>2.889303103180807</v>
      </c>
      <c r="AP120">
        <v>0.25298711616363562</v>
      </c>
      <c r="AQ120">
        <v>0.35387077386314642</v>
      </c>
      <c r="AR120">
        <v>0.1203760166574154</v>
      </c>
      <c r="AS120">
        <v>0.59718246618398152</v>
      </c>
      <c r="AT120">
        <v>1.798063623789765E-3</v>
      </c>
      <c r="AU120">
        <v>0.65611944994906746</v>
      </c>
      <c r="AV120">
        <v>4.5101478326234016E-3</v>
      </c>
      <c r="AW120">
        <v>5.1985666557985748E-2</v>
      </c>
      <c r="AX120">
        <v>1.6853294277903941E-2</v>
      </c>
      <c r="AY120">
        <v>0.75150701140052123</v>
      </c>
      <c r="AZ120">
        <v>8.5222704614889861E-3</v>
      </c>
      <c r="BA120">
        <v>1.3019616255363169E-2</v>
      </c>
      <c r="BB120">
        <v>5.8529669993413078</v>
      </c>
    </row>
    <row r="121" spans="1:54" x14ac:dyDescent="0.55000000000000004">
      <c r="A121" s="1">
        <v>1984</v>
      </c>
      <c r="B121">
        <v>75.173596839222085</v>
      </c>
      <c r="C121">
        <v>75.108200991976119</v>
      </c>
      <c r="D121">
        <v>85.423247020514708</v>
      </c>
      <c r="E121">
        <v>43.974918216267852</v>
      </c>
      <c r="F121">
        <v>34.624758194382338</v>
      </c>
      <c r="G121">
        <v>5.916666666666667</v>
      </c>
      <c r="H121">
        <v>22.196016563466632</v>
      </c>
      <c r="I121">
        <v>17.311506038928471</v>
      </c>
      <c r="J121">
        <v>5.7021011751235582</v>
      </c>
      <c r="K121">
        <v>25.85167229377209</v>
      </c>
      <c r="L121">
        <v>40.268602803707488</v>
      </c>
      <c r="M121">
        <v>3.316352222343963</v>
      </c>
      <c r="N121">
        <v>17.336840247787219</v>
      </c>
      <c r="O121">
        <v>10.54063752709998</v>
      </c>
      <c r="P121">
        <v>49.725966623737882</v>
      </c>
      <c r="Q121">
        <v>8.9155886657536776</v>
      </c>
      <c r="R121">
        <v>3.8019715362076179</v>
      </c>
      <c r="S121">
        <v>21.388204107233971</v>
      </c>
      <c r="V121">
        <v>30.77097800370192</v>
      </c>
      <c r="X121">
        <v>25.502894872360269</v>
      </c>
      <c r="Y121">
        <v>15.17732115297812</v>
      </c>
      <c r="Z121">
        <v>14.267518253827131</v>
      </c>
      <c r="AA121">
        <v>10.57540202069552</v>
      </c>
      <c r="AB121">
        <v>20.324822695035461</v>
      </c>
      <c r="AC121">
        <v>12.732263917128989</v>
      </c>
      <c r="AD121">
        <v>9.85</v>
      </c>
      <c r="AE121">
        <v>8.8890109262985497</v>
      </c>
      <c r="AF121">
        <v>66.494275944755785</v>
      </c>
      <c r="AG121">
        <v>2.296258661890608</v>
      </c>
      <c r="AH121">
        <v>36.956289314516127</v>
      </c>
      <c r="AI121">
        <v>0.47149232251470719</v>
      </c>
      <c r="AJ121">
        <v>26.953134147309459</v>
      </c>
      <c r="AK121">
        <v>0.67146867901756913</v>
      </c>
      <c r="AL121">
        <v>0.54363751439284524</v>
      </c>
      <c r="AM121">
        <v>1.209025692162397</v>
      </c>
      <c r="AN121">
        <v>8.5878294896664862</v>
      </c>
      <c r="AO121">
        <v>2.9641515324382008</v>
      </c>
      <c r="AP121">
        <v>0.35616773246142042</v>
      </c>
      <c r="AQ121">
        <v>0.35250297275985021</v>
      </c>
      <c r="AR121">
        <v>0.13507743994084501</v>
      </c>
      <c r="AS121">
        <v>0.63209766761147856</v>
      </c>
      <c r="AT121">
        <v>1.8944519621109609E-3</v>
      </c>
      <c r="AU121">
        <v>0.69370775351730174</v>
      </c>
      <c r="AV121">
        <v>5.4199871306241654E-3</v>
      </c>
      <c r="AW121">
        <v>5.7002751768256373E-2</v>
      </c>
      <c r="AX121">
        <v>4.6037995851212236E-3</v>
      </c>
      <c r="AY121">
        <v>0.81471309887336296</v>
      </c>
      <c r="AZ121">
        <v>1.411354265778623E-2</v>
      </c>
      <c r="BA121">
        <v>1.3060571089697669E-2</v>
      </c>
      <c r="BB121">
        <v>5.7739103329952943</v>
      </c>
    </row>
    <row r="122" spans="1:54" x14ac:dyDescent="0.55000000000000004">
      <c r="A122" s="1">
        <v>1985</v>
      </c>
      <c r="B122">
        <v>73.111485320840998</v>
      </c>
      <c r="C122">
        <v>69.52888850752781</v>
      </c>
      <c r="D122">
        <v>69.409760626507662</v>
      </c>
      <c r="E122">
        <v>43.794968300554437</v>
      </c>
      <c r="F122">
        <v>32.750695544933443</v>
      </c>
      <c r="G122">
        <v>6.833333333333333</v>
      </c>
      <c r="H122">
        <v>22.025520399312729</v>
      </c>
      <c r="I122">
        <v>18.971650218330311</v>
      </c>
      <c r="J122">
        <v>5.5742160335739177</v>
      </c>
      <c r="K122">
        <v>25.64064294763158</v>
      </c>
      <c r="L122">
        <v>34.213797693492218</v>
      </c>
      <c r="M122">
        <v>3.5027477195823629</v>
      </c>
      <c r="N122">
        <v>17.046401221469932</v>
      </c>
      <c r="O122">
        <v>10.570891452375809</v>
      </c>
      <c r="P122">
        <v>49.392334876479502</v>
      </c>
      <c r="Q122">
        <v>9.3674217323463598</v>
      </c>
      <c r="R122">
        <v>4.4298666666666664</v>
      </c>
      <c r="S122">
        <v>18.421239897265579</v>
      </c>
      <c r="V122">
        <v>24.877918017298619</v>
      </c>
      <c r="X122">
        <v>25.50298932000662</v>
      </c>
      <c r="Y122">
        <v>13.87465247082887</v>
      </c>
      <c r="Z122">
        <v>11.78822601154285</v>
      </c>
      <c r="AA122">
        <v>10.413252596205631</v>
      </c>
      <c r="AB122">
        <v>21.20095571838165</v>
      </c>
      <c r="AC122">
        <v>13.18930925717571</v>
      </c>
      <c r="AD122">
        <v>9.57</v>
      </c>
      <c r="AE122">
        <v>9.2069108151444627</v>
      </c>
      <c r="AF122">
        <v>60.213290487346207</v>
      </c>
      <c r="AG122">
        <v>2.3063718870636132</v>
      </c>
      <c r="AH122">
        <v>25.5221046934391</v>
      </c>
      <c r="AI122">
        <v>0.28597521556410782</v>
      </c>
      <c r="AJ122">
        <v>22.260547193654538</v>
      </c>
      <c r="AK122">
        <v>0.76417724670151854</v>
      </c>
      <c r="AL122">
        <v>0.50084001346728269</v>
      </c>
      <c r="AM122">
        <v>1.2167715267869079</v>
      </c>
      <c r="AN122">
        <v>8.5805489606281462</v>
      </c>
      <c r="AO122">
        <v>2.9372162356611531</v>
      </c>
      <c r="AP122">
        <v>0.92183770536906617</v>
      </c>
      <c r="AQ122">
        <v>0.35142715611463171</v>
      </c>
      <c r="AR122">
        <v>0.16954254833307961</v>
      </c>
      <c r="AS122">
        <v>0.6422051977566805</v>
      </c>
      <c r="AT122">
        <v>1.9867549668874172E-3</v>
      </c>
      <c r="AU122">
        <v>0.65271638764217732</v>
      </c>
      <c r="AV122">
        <v>4.0190168112532471E-3</v>
      </c>
      <c r="AW122">
        <v>9.7650037062627704E-2</v>
      </c>
      <c r="AX122">
        <v>7.711545231635324E-3</v>
      </c>
      <c r="AY122">
        <v>0.63929667183898164</v>
      </c>
      <c r="AZ122">
        <v>6.2147482765824106E-3</v>
      </c>
      <c r="BA122">
        <v>1.363411250273632E-2</v>
      </c>
      <c r="BB122">
        <v>5.3330853624178536</v>
      </c>
    </row>
    <row r="123" spans="1:54" x14ac:dyDescent="0.55000000000000004">
      <c r="A123" s="1">
        <v>1986</v>
      </c>
      <c r="B123">
        <v>70.059963687579369</v>
      </c>
      <c r="C123">
        <v>63.8703792880885</v>
      </c>
      <c r="D123">
        <v>63.07932085399954</v>
      </c>
      <c r="E123">
        <v>42.838315227943767</v>
      </c>
      <c r="F123">
        <v>31.493486027063451</v>
      </c>
      <c r="G123">
        <v>6.916666666666667</v>
      </c>
      <c r="H123">
        <v>20.999600162346081</v>
      </c>
      <c r="I123">
        <v>18.182839545282651</v>
      </c>
      <c r="J123">
        <v>5.9184776575079274</v>
      </c>
      <c r="K123">
        <v>23.286266176824309</v>
      </c>
      <c r="L123">
        <v>21.745508254035251</v>
      </c>
      <c r="M123">
        <v>3.3997227399370562</v>
      </c>
      <c r="N123">
        <v>17.460119276422979</v>
      </c>
      <c r="O123">
        <v>10.93141930501454</v>
      </c>
      <c r="P123">
        <v>48.346119874802547</v>
      </c>
      <c r="Q123">
        <v>9.7481418670877265</v>
      </c>
      <c r="R123">
        <v>4.4774450435503939</v>
      </c>
      <c r="S123">
        <v>20.185297941064</v>
      </c>
      <c r="V123">
        <v>23.447629097386379</v>
      </c>
      <c r="X123">
        <v>25.525167472294001</v>
      </c>
      <c r="Y123">
        <v>9.4898772831133833</v>
      </c>
      <c r="Z123">
        <v>6.5771048826662568</v>
      </c>
      <c r="AA123">
        <v>9.5916436925096065</v>
      </c>
      <c r="AB123">
        <v>21.57937106918239</v>
      </c>
      <c r="AC123">
        <v>15.32740403722352</v>
      </c>
      <c r="AD123">
        <v>9.89</v>
      </c>
      <c r="AE123">
        <v>9.2334456627821506</v>
      </c>
      <c r="AF123">
        <v>59.431335573002009</v>
      </c>
      <c r="AG123">
        <v>2.5784909342626059</v>
      </c>
      <c r="AH123">
        <v>23.470351698358531</v>
      </c>
      <c r="AI123">
        <v>0.28956476268825582</v>
      </c>
      <c r="AJ123">
        <v>20.180522673384949</v>
      </c>
      <c r="AK123">
        <v>0.76407469744513379</v>
      </c>
      <c r="AL123">
        <v>0.45758962057952962</v>
      </c>
      <c r="AM123">
        <v>1.4670919275543881</v>
      </c>
      <c r="AN123">
        <v>8.2620215073208403</v>
      </c>
      <c r="AO123">
        <v>2.9562204245473591</v>
      </c>
      <c r="AP123">
        <v>0.36047682062161429</v>
      </c>
      <c r="AQ123">
        <v>0.35037372083048218</v>
      </c>
      <c r="AR123">
        <v>0.20473788968150561</v>
      </c>
      <c r="AS123">
        <v>0.65850921333671208</v>
      </c>
      <c r="AT123">
        <v>2.0752269779507129E-3</v>
      </c>
      <c r="AU123">
        <v>0.54366581584734774</v>
      </c>
      <c r="AV123">
        <v>4.6586111515504441E-3</v>
      </c>
      <c r="AW123">
        <v>6.6741993955960449E-2</v>
      </c>
      <c r="AX123">
        <v>9.1237871340037139E-3</v>
      </c>
      <c r="AY123">
        <v>0.65743804973620668</v>
      </c>
      <c r="AZ123">
        <v>7.4487895716945996E-3</v>
      </c>
      <c r="BA123">
        <v>1.5346404019100439E-2</v>
      </c>
      <c r="BB123">
        <v>4.7323393755205911</v>
      </c>
    </row>
    <row r="124" spans="1:54" x14ac:dyDescent="0.55000000000000004">
      <c r="A124" s="1">
        <v>1987</v>
      </c>
      <c r="B124">
        <v>68.956549636634762</v>
      </c>
      <c r="C124">
        <v>60.885850705083428</v>
      </c>
      <c r="D124">
        <v>53.029044495558509</v>
      </c>
      <c r="E124">
        <v>41.89842966646583</v>
      </c>
      <c r="F124">
        <v>32.301498069487039</v>
      </c>
      <c r="G124">
        <v>7.75</v>
      </c>
      <c r="H124">
        <v>22.188266177562809</v>
      </c>
      <c r="I124">
        <v>18.87411433453525</v>
      </c>
      <c r="J124">
        <v>5.9877901719452877</v>
      </c>
      <c r="K124">
        <v>25.652333587379371</v>
      </c>
      <c r="L124">
        <v>29.181446287893351</v>
      </c>
      <c r="M124">
        <v>3.4796537569604031</v>
      </c>
      <c r="N124">
        <v>16.787984546616041</v>
      </c>
      <c r="O124">
        <v>10.739766460633239</v>
      </c>
      <c r="P124">
        <v>49.296221855236368</v>
      </c>
      <c r="Q124">
        <v>10.540071225306219</v>
      </c>
      <c r="R124">
        <v>5.1230889944249434</v>
      </c>
      <c r="S124">
        <v>20.564763079699269</v>
      </c>
      <c r="T124">
        <v>43.563196103411059</v>
      </c>
      <c r="V124">
        <v>21.853479488572461</v>
      </c>
      <c r="X124">
        <v>25.536265694306049</v>
      </c>
      <c r="Y124">
        <v>6.8199635451511256</v>
      </c>
      <c r="Z124">
        <v>5.8690009977971211</v>
      </c>
      <c r="AA124">
        <v>10.1986745044881</v>
      </c>
      <c r="AB124">
        <v>20.920121459998761</v>
      </c>
      <c r="AC124">
        <v>13.9370821763205</v>
      </c>
      <c r="AD124">
        <v>9.65</v>
      </c>
      <c r="AE124">
        <v>9.0580362765973419</v>
      </c>
      <c r="AF124">
        <v>58.256674926646433</v>
      </c>
      <c r="AG124">
        <v>1.8505606940638539</v>
      </c>
      <c r="AH124">
        <v>21.765034278865361</v>
      </c>
      <c r="AI124">
        <v>0.29350416818863051</v>
      </c>
      <c r="AJ124">
        <v>23.583868558486621</v>
      </c>
      <c r="AK124">
        <v>0.71771782175369825</v>
      </c>
      <c r="AL124">
        <v>0.46039079089669199</v>
      </c>
      <c r="AM124">
        <v>1.4763205447967489</v>
      </c>
      <c r="AN124">
        <v>8.450143763004732</v>
      </c>
      <c r="AO124">
        <v>2.922613271846751</v>
      </c>
      <c r="AP124">
        <v>0.46657108668739428</v>
      </c>
      <c r="AQ124">
        <v>0.34942420610599523</v>
      </c>
      <c r="AR124">
        <v>0.2386039196151416</v>
      </c>
      <c r="AS124">
        <v>0.72271336249733631</v>
      </c>
      <c r="AT124">
        <v>2.1573604060913711E-3</v>
      </c>
      <c r="AU124">
        <v>0.70089063794390516</v>
      </c>
      <c r="AV124">
        <v>3.2194512517418668E-3</v>
      </c>
      <c r="AW124">
        <v>6.306149217939537E-2</v>
      </c>
      <c r="AX124">
        <v>2.0610699307506881E-2</v>
      </c>
      <c r="AY124">
        <v>0.75360916526155175</v>
      </c>
      <c r="AZ124">
        <v>1.08005733005733E-2</v>
      </c>
      <c r="BA124">
        <v>1.7009907061269799E-2</v>
      </c>
      <c r="BB124">
        <v>4.6821479387447278</v>
      </c>
    </row>
    <row r="125" spans="1:54" x14ac:dyDescent="0.55000000000000004">
      <c r="A125" s="1">
        <v>1988</v>
      </c>
      <c r="B125">
        <v>68.289803158140046</v>
      </c>
      <c r="C125">
        <v>58.59822988900698</v>
      </c>
      <c r="D125">
        <v>52.107160140728787</v>
      </c>
      <c r="E125">
        <v>36.938383723724272</v>
      </c>
      <c r="F125">
        <v>33.107482532694952</v>
      </c>
      <c r="G125">
        <v>8.0833333333333339</v>
      </c>
      <c r="H125">
        <v>24.260392079995661</v>
      </c>
      <c r="I125">
        <v>19.827050259111779</v>
      </c>
      <c r="J125">
        <v>6.2549495787819236</v>
      </c>
      <c r="K125">
        <v>25.648441999087229</v>
      </c>
      <c r="L125">
        <v>27.468527707753669</v>
      </c>
      <c r="M125">
        <v>3.863672877132962</v>
      </c>
      <c r="N125">
        <v>16.91477644966843</v>
      </c>
      <c r="O125">
        <v>11.1567436626038</v>
      </c>
      <c r="P125">
        <v>49.685517421269637</v>
      </c>
      <c r="Q125">
        <v>10.658459845029601</v>
      </c>
      <c r="R125">
        <v>5.8815909703574816</v>
      </c>
      <c r="S125">
        <v>21.208299864095061</v>
      </c>
      <c r="T125">
        <v>33.398764346668102</v>
      </c>
      <c r="V125">
        <v>20.747425168127481</v>
      </c>
      <c r="X125">
        <v>25.575470446108369</v>
      </c>
      <c r="Y125">
        <v>5.7126238449364797</v>
      </c>
      <c r="Z125">
        <v>6.1455474228304769</v>
      </c>
      <c r="AA125">
        <v>9.3454370006467986</v>
      </c>
      <c r="AB125">
        <v>20.808475609756101</v>
      </c>
      <c r="AC125">
        <v>13.48698500358368</v>
      </c>
      <c r="AD125">
        <v>9.92</v>
      </c>
      <c r="AE125">
        <v>8.5125658037382799</v>
      </c>
      <c r="AF125">
        <v>55.963622958863311</v>
      </c>
      <c r="AG125">
        <v>2.5518984616606151</v>
      </c>
      <c r="AH125">
        <v>24.862820673945489</v>
      </c>
      <c r="AI125">
        <v>0.1984112633895396</v>
      </c>
      <c r="AJ125">
        <v>22.883053706746161</v>
      </c>
      <c r="AK125">
        <v>0.71767852489648587</v>
      </c>
      <c r="AL125">
        <v>1.1593086784070401</v>
      </c>
      <c r="AM125">
        <v>1.486972959536373</v>
      </c>
      <c r="AN125">
        <v>8.2950217239903754</v>
      </c>
      <c r="AO125">
        <v>2.836915790282533</v>
      </c>
      <c r="AP125">
        <v>0.36565601335645281</v>
      </c>
      <c r="AQ125">
        <v>0.34828549252945179</v>
      </c>
      <c r="AR125">
        <v>0.25870785411919911</v>
      </c>
      <c r="AS125">
        <v>0.64956212299501437</v>
      </c>
      <c r="AT125">
        <v>2.2360248447204972E-3</v>
      </c>
      <c r="AU125">
        <v>0.91919002759664803</v>
      </c>
      <c r="AV125">
        <v>3.2380861744902567E-2</v>
      </c>
      <c r="AW125">
        <v>6.5744600635021119E-2</v>
      </c>
      <c r="AX125">
        <v>1.958740484765719E-2</v>
      </c>
      <c r="AY125">
        <v>0.81205437209376896</v>
      </c>
      <c r="AZ125">
        <v>9.2345078979343867E-2</v>
      </c>
      <c r="BA125">
        <v>2.116109316195481E-2</v>
      </c>
      <c r="BB125">
        <v>4.5956506649143174</v>
      </c>
    </row>
    <row r="126" spans="1:54" x14ac:dyDescent="0.55000000000000004">
      <c r="A126" s="1">
        <v>1989</v>
      </c>
      <c r="B126">
        <v>68.242747628696961</v>
      </c>
      <c r="C126">
        <v>57.33452466697247</v>
      </c>
      <c r="D126">
        <v>62.286217341578727</v>
      </c>
      <c r="E126">
        <v>35.210237540509127</v>
      </c>
      <c r="F126">
        <v>33.882307893065168</v>
      </c>
      <c r="G126">
        <v>8.0833333333333339</v>
      </c>
      <c r="H126">
        <v>22.11232726901876</v>
      </c>
      <c r="I126">
        <v>17.598393655260988</v>
      </c>
      <c r="J126">
        <v>6.5892798239163222</v>
      </c>
      <c r="K126">
        <v>26.073573568727571</v>
      </c>
      <c r="L126">
        <v>27.56902277280955</v>
      </c>
      <c r="M126">
        <v>4.0754535312617506</v>
      </c>
      <c r="N126">
        <v>16.68624321434196</v>
      </c>
      <c r="O126">
        <v>11.42935811048245</v>
      </c>
      <c r="P126">
        <v>49.345357954481997</v>
      </c>
      <c r="Q126">
        <v>10.82894695770886</v>
      </c>
      <c r="R126">
        <v>5.6878665803919928</v>
      </c>
      <c r="S126">
        <v>19.958204236414009</v>
      </c>
      <c r="T126">
        <v>33.973537885166593</v>
      </c>
      <c r="V126">
        <v>22.707606465859609</v>
      </c>
      <c r="X126">
        <v>15.41563620814887</v>
      </c>
      <c r="Y126">
        <v>6.6721825846946317</v>
      </c>
      <c r="Z126">
        <v>6.4915353260085942</v>
      </c>
      <c r="AA126">
        <v>9.5208701652306882</v>
      </c>
      <c r="AB126">
        <v>19.25933697020562</v>
      </c>
      <c r="AC126">
        <v>13.149237033788131</v>
      </c>
      <c r="AD126">
        <v>9.4700000000000006</v>
      </c>
      <c r="AE126">
        <v>8.0194923219921144</v>
      </c>
      <c r="AF126">
        <v>53.748080426993923</v>
      </c>
      <c r="AG126">
        <v>1.6582397844084651</v>
      </c>
      <c r="AH126">
        <v>23.253505867819641</v>
      </c>
      <c r="AI126">
        <v>0.20104053663485311</v>
      </c>
      <c r="AJ126">
        <v>22.869600855853111</v>
      </c>
      <c r="AK126">
        <v>0.67154864915021462</v>
      </c>
      <c r="AL126">
        <v>1.0755730077629879</v>
      </c>
      <c r="AM126">
        <v>1.497835651355004</v>
      </c>
      <c r="AN126">
        <v>8.1417833938144746</v>
      </c>
      <c r="AO126">
        <v>2.2848501921507132</v>
      </c>
      <c r="AP126">
        <v>0.36867011162128099</v>
      </c>
      <c r="AQ126">
        <v>0.32951589472340881</v>
      </c>
      <c r="AR126">
        <v>0.26143625500975881</v>
      </c>
      <c r="AS126">
        <v>0.78346910225746869</v>
      </c>
      <c r="AT126">
        <v>2.3114355231143549E-3</v>
      </c>
      <c r="AU126">
        <v>1.0230208423816509</v>
      </c>
      <c r="AV126">
        <v>3.0695658319395039E-2</v>
      </c>
      <c r="AW126">
        <v>3.9659306117509299E-2</v>
      </c>
      <c r="AX126">
        <v>1.886564688745463E-2</v>
      </c>
      <c r="AY126">
        <v>0.92164589864194157</v>
      </c>
      <c r="AZ126">
        <v>9.5622524193952771E-2</v>
      </c>
      <c r="BA126">
        <v>2.4630049222078901E-2</v>
      </c>
      <c r="BB126">
        <v>4.4505765460464941</v>
      </c>
    </row>
    <row r="127" spans="1:54" x14ac:dyDescent="0.55000000000000004">
      <c r="A127" s="1">
        <v>1990</v>
      </c>
      <c r="B127">
        <v>66.850590097261033</v>
      </c>
      <c r="C127">
        <v>57.267295948953837</v>
      </c>
      <c r="D127">
        <v>61.821944367775622</v>
      </c>
      <c r="E127">
        <v>33.999471895379557</v>
      </c>
      <c r="F127">
        <v>33.223959138114189</v>
      </c>
      <c r="G127">
        <v>7.916666666666667</v>
      </c>
      <c r="H127">
        <v>23.692188848133501</v>
      </c>
      <c r="I127">
        <v>19.49970799543669</v>
      </c>
      <c r="J127">
        <v>6.8581620528712248</v>
      </c>
      <c r="K127">
        <v>26.010711913066231</v>
      </c>
      <c r="L127">
        <v>30.2464619425186</v>
      </c>
      <c r="M127">
        <v>4.2885623526044077</v>
      </c>
      <c r="N127">
        <v>15.621890745753999</v>
      </c>
      <c r="O127">
        <v>11.28400310915773</v>
      </c>
      <c r="P127">
        <v>44.94070014306439</v>
      </c>
      <c r="Q127">
        <v>11.032101527922199</v>
      </c>
      <c r="R127">
        <v>5.9677224057705276</v>
      </c>
      <c r="S127">
        <v>21.51374311005053</v>
      </c>
      <c r="T127">
        <v>50.800176032913143</v>
      </c>
      <c r="U127">
        <v>30.405357645388921</v>
      </c>
      <c r="V127">
        <v>27.66502021498485</v>
      </c>
      <c r="X127">
        <v>20.142960515817101</v>
      </c>
      <c r="Y127">
        <v>6.5042982788532626</v>
      </c>
      <c r="Z127">
        <v>5.3269559724800786</v>
      </c>
      <c r="AA127">
        <v>9.6615484480552318</v>
      </c>
      <c r="AB127">
        <v>18.48095069591885</v>
      </c>
      <c r="AC127">
        <v>13.49548083987286</v>
      </c>
      <c r="AD127">
        <v>8.93</v>
      </c>
      <c r="AE127">
        <v>7.7030308258090434</v>
      </c>
      <c r="AF127">
        <v>54.468627844060762</v>
      </c>
      <c r="AG127">
        <v>1.6156276652787831</v>
      </c>
      <c r="AH127">
        <v>21.590244024584571</v>
      </c>
      <c r="AI127">
        <v>0.20342966838779769</v>
      </c>
      <c r="AJ127">
        <v>22.87361747805231</v>
      </c>
      <c r="AK127">
        <v>0.6432700779842454</v>
      </c>
      <c r="AL127">
        <v>1.036309412017171</v>
      </c>
      <c r="AM127">
        <v>1.7598370303547559</v>
      </c>
      <c r="AN127">
        <v>8.0910470778610346</v>
      </c>
      <c r="AO127">
        <v>1.9889707187728749</v>
      </c>
      <c r="AP127">
        <v>0.37185766367929463</v>
      </c>
      <c r="AQ127">
        <v>0.33453746810590951</v>
      </c>
      <c r="AR127">
        <v>0.25033834426400392</v>
      </c>
      <c r="AS127">
        <v>0.77286070451633004</v>
      </c>
      <c r="AT127">
        <v>2.383790226460071E-3</v>
      </c>
      <c r="AU127">
        <v>1.0714148733632149</v>
      </c>
      <c r="AV127">
        <v>4.434439804987287E-2</v>
      </c>
      <c r="AW127">
        <v>4.9407992293952527E-2</v>
      </c>
      <c r="AX127">
        <v>1.207601065147158E-2</v>
      </c>
      <c r="AY127">
        <v>0.75776968264907618</v>
      </c>
      <c r="AZ127">
        <v>9.7808843942097962E-2</v>
      </c>
      <c r="BA127">
        <v>2.369705940146228E-2</v>
      </c>
      <c r="BB127">
        <v>4.4030287523539764</v>
      </c>
    </row>
    <row r="128" spans="1:54" x14ac:dyDescent="0.55000000000000004">
      <c r="A128" s="1">
        <v>1991</v>
      </c>
      <c r="B128">
        <v>61.632916534226197</v>
      </c>
      <c r="C128">
        <v>56.776847797797558</v>
      </c>
      <c r="D128">
        <v>60.564859052561957</v>
      </c>
      <c r="E128">
        <v>34.079897582127643</v>
      </c>
      <c r="F128">
        <v>32.522784127340763</v>
      </c>
      <c r="G128">
        <v>7.7500000000000009</v>
      </c>
      <c r="H128">
        <v>22.69802461703426</v>
      </c>
      <c r="I128">
        <v>20.189304456960269</v>
      </c>
      <c r="J128">
        <v>7.7374949120150678</v>
      </c>
      <c r="K128">
        <v>20.919630222170799</v>
      </c>
      <c r="L128">
        <v>29.740399791799359</v>
      </c>
      <c r="M128">
        <v>4.515795552350566</v>
      </c>
      <c r="N128">
        <v>16.72354367469822</v>
      </c>
      <c r="O128">
        <v>11.325603331224171</v>
      </c>
      <c r="P128">
        <v>44.162311915485013</v>
      </c>
      <c r="Q128">
        <v>10.68887704821689</v>
      </c>
      <c r="R128">
        <v>5.9710711895815107</v>
      </c>
      <c r="S128">
        <v>18.733964174800231</v>
      </c>
      <c r="T128">
        <v>41.107966580949068</v>
      </c>
      <c r="U128">
        <v>19.934062419504411</v>
      </c>
      <c r="V128">
        <v>28.674955631665519</v>
      </c>
      <c r="X128">
        <v>21.107063945220819</v>
      </c>
      <c r="Y128">
        <v>6.4379045129404826</v>
      </c>
      <c r="Z128">
        <v>5.4746486095251106</v>
      </c>
      <c r="AA128">
        <v>10.52320251725598</v>
      </c>
      <c r="AB128">
        <v>17.878967561911409</v>
      </c>
      <c r="AC128">
        <v>15.42892683388323</v>
      </c>
      <c r="AD128">
        <v>8.49</v>
      </c>
      <c r="AE128">
        <v>6.9587898621206961</v>
      </c>
      <c r="AF128">
        <v>53.943837568531762</v>
      </c>
      <c r="AG128">
        <v>1.6287155028472839</v>
      </c>
      <c r="AH128">
        <v>12.875</v>
      </c>
      <c r="AI128">
        <v>0.10276860824176649</v>
      </c>
      <c r="AJ128">
        <v>23.222096000138691</v>
      </c>
      <c r="AK128">
        <v>0.59742387348875925</v>
      </c>
      <c r="AL128">
        <v>0.99271703850472981</v>
      </c>
      <c r="AM128">
        <v>1.7749500318266009</v>
      </c>
      <c r="AN128">
        <v>8.2143411157691837</v>
      </c>
      <c r="AO128">
        <v>2.005394532861986</v>
      </c>
      <c r="AP128">
        <v>0.42873223340310818</v>
      </c>
      <c r="AQ128">
        <v>0.33418221099900569</v>
      </c>
      <c r="AR128">
        <v>0.2267934212736869</v>
      </c>
      <c r="AS128">
        <v>0.73244089012517388</v>
      </c>
      <c r="AT128">
        <v>2.4598113676082669E-3</v>
      </c>
      <c r="AU128">
        <v>0.98627629921680304</v>
      </c>
      <c r="AV128">
        <v>2.8611042999651889E-2</v>
      </c>
      <c r="AW128">
        <v>5.8512006183513092E-2</v>
      </c>
      <c r="AX128">
        <v>1.278310867958659E-2</v>
      </c>
      <c r="AY128">
        <v>0.88247191354255705</v>
      </c>
      <c r="AZ128">
        <v>9.9087609143529876E-2</v>
      </c>
      <c r="BA128">
        <v>1.7146414034012691E-2</v>
      </c>
      <c r="BB128">
        <v>4.1168237986120442</v>
      </c>
    </row>
    <row r="129" spans="1:54" x14ac:dyDescent="0.55000000000000004">
      <c r="A129" s="1">
        <v>1992</v>
      </c>
      <c r="B129">
        <v>59.417356703118173</v>
      </c>
      <c r="C129">
        <v>55.308187207595843</v>
      </c>
      <c r="D129">
        <v>59.321685168023983</v>
      </c>
      <c r="E129">
        <v>30.442832439451301</v>
      </c>
      <c r="F129">
        <v>31.76440589455488</v>
      </c>
      <c r="G129">
        <v>7.583333333333333</v>
      </c>
      <c r="H129">
        <v>23.44876049840391</v>
      </c>
      <c r="I129">
        <v>22.25992773445013</v>
      </c>
      <c r="J129">
        <v>8.0764138617778052</v>
      </c>
      <c r="K129">
        <v>21.093243044514729</v>
      </c>
      <c r="L129">
        <v>28.894816777463639</v>
      </c>
      <c r="M129">
        <v>4.926002784378511</v>
      </c>
      <c r="N129">
        <v>17.949854493267651</v>
      </c>
      <c r="O129">
        <v>11.569737672319571</v>
      </c>
      <c r="P129">
        <v>42.507804257985931</v>
      </c>
      <c r="Q129">
        <v>10.97185170607532</v>
      </c>
      <c r="R129">
        <v>5.8375129131572088</v>
      </c>
      <c r="S129">
        <v>20.989544147637542</v>
      </c>
      <c r="T129">
        <v>42.38774133361904</v>
      </c>
      <c r="U129">
        <v>33.116846477160607</v>
      </c>
      <c r="V129">
        <v>29.589808098766881</v>
      </c>
      <c r="X129">
        <v>20.049698125825358</v>
      </c>
      <c r="Y129">
        <v>9.9947798742138367</v>
      </c>
      <c r="Z129">
        <v>3.770234095578175</v>
      </c>
      <c r="AA129">
        <v>9.7513923155001354</v>
      </c>
      <c r="AB129">
        <v>18.715138641713072</v>
      </c>
      <c r="AC129">
        <v>14.41278532810453</v>
      </c>
      <c r="AD129">
        <v>8.2100000000000009</v>
      </c>
      <c r="AE129">
        <v>7.0139973465884813</v>
      </c>
      <c r="AF129">
        <v>50.095240203609137</v>
      </c>
      <c r="AG129">
        <v>1.6421150877528079</v>
      </c>
      <c r="AH129">
        <v>10.15206732528357</v>
      </c>
      <c r="AI129">
        <v>0.25942389662230181</v>
      </c>
      <c r="AJ129">
        <v>23.228617941852399</v>
      </c>
      <c r="AK129">
        <v>0.61058287778276987</v>
      </c>
      <c r="AL129">
        <v>0.95062636771368647</v>
      </c>
      <c r="AM129">
        <v>1.37926506715002</v>
      </c>
      <c r="AN129">
        <v>8.0329637506250595</v>
      </c>
      <c r="AO129">
        <v>2.3983494679690471</v>
      </c>
      <c r="AP129">
        <v>0.5407230511844815</v>
      </c>
      <c r="AQ129">
        <v>0.33957149146254378</v>
      </c>
      <c r="AR129">
        <v>0.21657210056911341</v>
      </c>
      <c r="AS129">
        <v>0.76093161633128037</v>
      </c>
      <c r="AT129">
        <v>2.531383401028662E-3</v>
      </c>
      <c r="AU129">
        <v>0.90818781880937272</v>
      </c>
      <c r="AV129">
        <v>4.8018670936716523E-2</v>
      </c>
      <c r="AW129">
        <v>3.7272202991293482E-2</v>
      </c>
      <c r="AX129">
        <v>1.827068281381166E-2</v>
      </c>
      <c r="AY129">
        <v>0.91783804330526775</v>
      </c>
      <c r="AZ129">
        <v>0.1222378709144772</v>
      </c>
      <c r="BA129">
        <v>2.3364529273999311E-2</v>
      </c>
      <c r="BB129">
        <v>3.9894912205674951</v>
      </c>
    </row>
    <row r="130" spans="1:54" x14ac:dyDescent="0.55000000000000004">
      <c r="A130" s="1">
        <v>1993</v>
      </c>
      <c r="B130">
        <v>58.369006346001832</v>
      </c>
      <c r="C130">
        <v>54.004932292226592</v>
      </c>
      <c r="D130">
        <v>58.226764460581528</v>
      </c>
      <c r="E130">
        <v>31.184346988180241</v>
      </c>
      <c r="F130">
        <v>30.976583160450978</v>
      </c>
      <c r="G130">
        <v>7.666666666666667</v>
      </c>
      <c r="H130">
        <v>24.157819073319271</v>
      </c>
      <c r="I130">
        <v>23.076535363976799</v>
      </c>
      <c r="J130">
        <v>8.1462999513319598</v>
      </c>
      <c r="K130">
        <v>21.41196574661214</v>
      </c>
      <c r="L130">
        <v>32.290813732678252</v>
      </c>
      <c r="M130">
        <v>5.3394932078780322</v>
      </c>
      <c r="N130">
        <v>16.709207631947539</v>
      </c>
      <c r="O130">
        <v>11.675704492084909</v>
      </c>
      <c r="P130">
        <v>42.415519788518793</v>
      </c>
      <c r="Q130">
        <v>11.212847416337111</v>
      </c>
      <c r="R130">
        <v>5.8592298911905534</v>
      </c>
      <c r="S130">
        <v>20.191495158779951</v>
      </c>
      <c r="T130">
        <v>40.507438367526909</v>
      </c>
      <c r="U130">
        <v>30.701847742848472</v>
      </c>
      <c r="V130">
        <v>31.240491539800029</v>
      </c>
      <c r="X130">
        <v>25.12176809632567</v>
      </c>
      <c r="Y130">
        <v>3.1757846606489131</v>
      </c>
      <c r="Z130">
        <v>2.9853646655166139</v>
      </c>
      <c r="AA130">
        <v>9.6581806019078016</v>
      </c>
      <c r="AB130">
        <v>18.279759200363468</v>
      </c>
      <c r="AC130">
        <v>15.05836597475937</v>
      </c>
      <c r="AD130">
        <v>8.0399999999999991</v>
      </c>
      <c r="AE130">
        <v>6.5306979354645502</v>
      </c>
      <c r="AF130">
        <v>46.327421676491063</v>
      </c>
      <c r="AG130">
        <v>1.656099080913725</v>
      </c>
      <c r="AH130">
        <v>9.8692965437953575</v>
      </c>
      <c r="AI130">
        <v>0.157052788251592</v>
      </c>
      <c r="AJ130">
        <v>24.67694618609648</v>
      </c>
      <c r="AK130">
        <v>0.58457330777550676</v>
      </c>
      <c r="AL130">
        <v>0.91022431568035633</v>
      </c>
      <c r="AM130">
        <v>1.3890568085276169</v>
      </c>
      <c r="AN130">
        <v>7.6404865622520877</v>
      </c>
      <c r="AO130">
        <v>2.209531081472603</v>
      </c>
      <c r="AP130">
        <v>0.65477630153967903</v>
      </c>
      <c r="AQ130">
        <v>0.3268778687357014</v>
      </c>
      <c r="AR130">
        <v>0.220508185963364</v>
      </c>
      <c r="AS130">
        <v>0.76164657879983699</v>
      </c>
      <c r="AT130">
        <v>2.599037452129685E-3</v>
      </c>
      <c r="AU130">
        <v>0.86707212807502732</v>
      </c>
      <c r="AV130">
        <v>7.2787533213120675E-2</v>
      </c>
      <c r="AW130">
        <v>4.0844920368935209E-2</v>
      </c>
      <c r="AX130">
        <v>1.8828250142767691E-2</v>
      </c>
      <c r="AY130">
        <v>0.96870517409951584</v>
      </c>
      <c r="AZ130">
        <v>0.1042708734128511</v>
      </c>
      <c r="BA130">
        <v>3.097523956421009E-2</v>
      </c>
      <c r="BB130">
        <v>3.9023666716327678</v>
      </c>
    </row>
    <row r="131" spans="1:54" x14ac:dyDescent="0.55000000000000004">
      <c r="A131" s="1">
        <v>1994</v>
      </c>
      <c r="B131">
        <v>57.394906429320613</v>
      </c>
      <c r="C131">
        <v>53.793125302787622</v>
      </c>
      <c r="D131">
        <v>57.430789297729127</v>
      </c>
      <c r="E131">
        <v>29.434694610915979</v>
      </c>
      <c r="F131">
        <v>29.51956470033484</v>
      </c>
      <c r="G131">
        <v>8.25</v>
      </c>
      <c r="H131">
        <v>22.67384018402781</v>
      </c>
      <c r="I131">
        <v>24.013169789291322</v>
      </c>
      <c r="J131">
        <v>8.7590067680124317</v>
      </c>
      <c r="K131">
        <v>20.454755400316991</v>
      </c>
      <c r="L131">
        <v>31.03715912107225</v>
      </c>
      <c r="M131">
        <v>5.6340854705161796</v>
      </c>
      <c r="N131">
        <v>17.238579893594789</v>
      </c>
      <c r="O131">
        <v>12.055309513445019</v>
      </c>
      <c r="P131">
        <v>40.957434344779891</v>
      </c>
      <c r="Q131">
        <v>12.69239032058363</v>
      </c>
      <c r="R131">
        <v>6.2714953827372888</v>
      </c>
      <c r="S131">
        <v>20.12820775544488</v>
      </c>
      <c r="T131">
        <v>35.904460096424167</v>
      </c>
      <c r="U131">
        <v>30.682843590908359</v>
      </c>
      <c r="V131">
        <v>29.011003919274771</v>
      </c>
      <c r="X131">
        <v>21.427326094773331</v>
      </c>
      <c r="Y131">
        <v>4.3005172706878234</v>
      </c>
      <c r="Z131">
        <v>0.86564797231348511</v>
      </c>
      <c r="AA131">
        <v>9.2104234245365308</v>
      </c>
      <c r="AB131">
        <v>18.58298183454249</v>
      </c>
      <c r="AC131">
        <v>14.93580468372503</v>
      </c>
      <c r="AD131">
        <v>7.85</v>
      </c>
      <c r="AE131">
        <v>6.5955501402423957</v>
      </c>
      <c r="AF131">
        <v>41.922362188540497</v>
      </c>
      <c r="AG131">
        <v>1.615060180633926</v>
      </c>
      <c r="AH131">
        <v>11.914424909976701</v>
      </c>
      <c r="AI131">
        <v>0.15834272158654661</v>
      </c>
      <c r="AJ131">
        <v>28.431171375234381</v>
      </c>
      <c r="AK131">
        <v>0.53242815779128094</v>
      </c>
      <c r="AL131">
        <v>0.87204625217048681</v>
      </c>
      <c r="AM131">
        <v>1.0374655826549191</v>
      </c>
      <c r="AN131">
        <v>7.9257958166030118</v>
      </c>
      <c r="AO131">
        <v>2.4536355353892612</v>
      </c>
      <c r="AP131">
        <v>0.55064438193208232</v>
      </c>
      <c r="AQ131">
        <v>0.32329423614313191</v>
      </c>
      <c r="AR131">
        <v>0.20054453846379741</v>
      </c>
      <c r="AS131">
        <v>0.84057325117911008</v>
      </c>
      <c r="AT131">
        <v>2.6631867692881298E-3</v>
      </c>
      <c r="AU131">
        <v>1.08629303805191</v>
      </c>
      <c r="AV131">
        <v>8.7748139226242555E-2</v>
      </c>
      <c r="AW131">
        <v>3.9297309895875682E-2</v>
      </c>
      <c r="AX131">
        <v>1.981829415174826E-2</v>
      </c>
      <c r="AY131">
        <v>1.1511155698445059</v>
      </c>
      <c r="AZ131">
        <v>0.16193290125810139</v>
      </c>
      <c r="BA131">
        <v>3.301293071251607E-2</v>
      </c>
      <c r="BB131">
        <v>3.7803240218260359</v>
      </c>
    </row>
    <row r="132" spans="1:54" x14ac:dyDescent="0.55000000000000004">
      <c r="A132" s="1">
        <v>1995</v>
      </c>
      <c r="B132">
        <v>57.789859563130378</v>
      </c>
      <c r="C132">
        <v>51.311081689093058</v>
      </c>
      <c r="D132">
        <v>55.921488572749652</v>
      </c>
      <c r="E132">
        <v>27.977019275342951</v>
      </c>
      <c r="F132">
        <v>30.851364251454431</v>
      </c>
      <c r="G132">
        <v>8.6666666666666661</v>
      </c>
      <c r="H132">
        <v>23.547247157158552</v>
      </c>
      <c r="I132">
        <v>25.343081229522291</v>
      </c>
      <c r="J132">
        <v>9.5816512912771383</v>
      </c>
      <c r="K132">
        <v>21.005827486876221</v>
      </c>
      <c r="L132">
        <v>31.639659514725619</v>
      </c>
      <c r="M132">
        <v>6.123008035181071</v>
      </c>
      <c r="N132">
        <v>17.90468535295933</v>
      </c>
      <c r="O132">
        <v>11.563551664671779</v>
      </c>
      <c r="P132">
        <v>40.152724609439836</v>
      </c>
      <c r="Q132">
        <v>10.784699432003009</v>
      </c>
      <c r="R132">
        <v>6.6834447240787336</v>
      </c>
      <c r="S132">
        <v>19.97990480143277</v>
      </c>
      <c r="T132">
        <v>33.642355562053822</v>
      </c>
      <c r="U132">
        <v>15.17814279164657</v>
      </c>
      <c r="V132">
        <v>26.285029885602551</v>
      </c>
      <c r="X132">
        <v>24.61659777224838</v>
      </c>
      <c r="Y132">
        <v>5.0228590028509208</v>
      </c>
      <c r="Z132">
        <v>2.0071752508442708</v>
      </c>
      <c r="AA132">
        <v>9.0569003845118772</v>
      </c>
      <c r="AB132">
        <v>18.353860703159771</v>
      </c>
      <c r="AC132">
        <v>15.201339851025731</v>
      </c>
      <c r="AD132">
        <v>8.2100000000000009</v>
      </c>
      <c r="AE132">
        <v>6.5893210096594279</v>
      </c>
      <c r="AF132">
        <v>39.921161127182103</v>
      </c>
      <c r="AG132">
        <v>1.742010618293095</v>
      </c>
      <c r="AH132">
        <v>11.24910989927058</v>
      </c>
      <c r="AI132">
        <v>0.15953072600632179</v>
      </c>
      <c r="AJ132">
        <v>27.183439194857041</v>
      </c>
      <c r="AK132">
        <v>0.56010629423961478</v>
      </c>
      <c r="AL132">
        <v>0.83662199947744942</v>
      </c>
      <c r="AM132">
        <v>0.73352518547539058</v>
      </c>
      <c r="AN132">
        <v>8.4253926784435134</v>
      </c>
      <c r="AO132">
        <v>2.2074308910816121</v>
      </c>
      <c r="AP132">
        <v>0.4444954904937003</v>
      </c>
      <c r="AQ132">
        <v>0.32250841858510659</v>
      </c>
      <c r="AR132">
        <v>0.18079081613164791</v>
      </c>
      <c r="AS132">
        <v>0.83866810958489546</v>
      </c>
      <c r="AT132">
        <v>2.7239880929032481E-3</v>
      </c>
      <c r="AU132">
        <v>1.260694863656417</v>
      </c>
      <c r="AV132">
        <v>0.12544041880516379</v>
      </c>
      <c r="AW132">
        <v>6.19313119055072E-2</v>
      </c>
      <c r="AX132">
        <v>2.304489227663039E-2</v>
      </c>
      <c r="AY132">
        <v>1.188585738213074</v>
      </c>
      <c r="AZ132">
        <v>0.1710358509281564</v>
      </c>
      <c r="BA132">
        <v>6.7486978937911946E-2</v>
      </c>
      <c r="BB132">
        <v>3.7512021317026361</v>
      </c>
    </row>
    <row r="133" spans="1:54" x14ac:dyDescent="0.55000000000000004">
      <c r="A133" s="1">
        <v>1996</v>
      </c>
      <c r="B133">
        <v>54.990147239538047</v>
      </c>
      <c r="C133">
        <v>49.996158654469497</v>
      </c>
      <c r="D133">
        <v>51.825413426788899</v>
      </c>
      <c r="E133">
        <v>27.720163802462551</v>
      </c>
      <c r="F133">
        <v>30.17361516892036</v>
      </c>
      <c r="G133">
        <v>9.3333333333333339</v>
      </c>
      <c r="H133">
        <v>23.512873959758991</v>
      </c>
      <c r="I133">
        <v>25.96203341085991</v>
      </c>
      <c r="J133">
        <v>9.9933347261865997</v>
      </c>
      <c r="K133">
        <v>21.400800861643031</v>
      </c>
      <c r="L133">
        <v>31.13740884675574</v>
      </c>
      <c r="M133">
        <v>6.8788088806392409</v>
      </c>
      <c r="N133">
        <v>17.68721362655026</v>
      </c>
      <c r="O133">
        <v>12.22955348104551</v>
      </c>
      <c r="P133">
        <v>40.116416462281713</v>
      </c>
      <c r="Q133">
        <v>11.62918028341929</v>
      </c>
      <c r="R133">
        <v>7.4438807652773633</v>
      </c>
      <c r="S133">
        <v>19.89919330433171</v>
      </c>
      <c r="T133">
        <v>36.848374144333313</v>
      </c>
      <c r="U133">
        <v>15.12048491129298</v>
      </c>
      <c r="V133">
        <v>29.963059071254911</v>
      </c>
      <c r="X133">
        <v>25.311643472193101</v>
      </c>
      <c r="Y133">
        <v>3.1750026970170988</v>
      </c>
      <c r="Z133">
        <v>2.3548586916524048</v>
      </c>
      <c r="AA133">
        <v>9.2839680521777588</v>
      </c>
      <c r="AB133">
        <v>18.25726848035174</v>
      </c>
      <c r="AC133">
        <v>14.8128469812621</v>
      </c>
      <c r="AD133">
        <v>7.5745429379596656</v>
      </c>
      <c r="AE133">
        <v>7.0186647075915829</v>
      </c>
      <c r="AF133">
        <v>37.937271582243092</v>
      </c>
      <c r="AG133">
        <v>1.7011871612424769</v>
      </c>
      <c r="AH133">
        <v>10.48453220176579</v>
      </c>
      <c r="AI133">
        <v>0.1605538022763188</v>
      </c>
      <c r="AJ133">
        <v>27.475273978024809</v>
      </c>
      <c r="AK133">
        <v>0.5138889213611868</v>
      </c>
      <c r="AL133">
        <v>0.80408210811030767</v>
      </c>
      <c r="AM133">
        <v>0.95183317479689222</v>
      </c>
      <c r="AN133">
        <v>8.8423543307266446</v>
      </c>
      <c r="AO133">
        <v>2.2910085735674008</v>
      </c>
      <c r="AP133">
        <v>0.56024421962099213</v>
      </c>
      <c r="AQ133">
        <v>0.3586179128149688</v>
      </c>
      <c r="AR133">
        <v>0.1479146334382645</v>
      </c>
      <c r="AS133">
        <v>1.1618439555639279</v>
      </c>
      <c r="AT133">
        <v>2.7816649762702579E-3</v>
      </c>
      <c r="AU133">
        <v>1.309450528969351</v>
      </c>
      <c r="AV133">
        <v>0.12817814668607699</v>
      </c>
      <c r="AW133">
        <v>4.1540818267347929E-2</v>
      </c>
      <c r="AX133">
        <v>3.0469833533008271E-2</v>
      </c>
      <c r="AY133">
        <v>1.227301592142656</v>
      </c>
      <c r="AZ133">
        <v>0.2493090363985572</v>
      </c>
      <c r="BA133">
        <v>0.1338833553942568</v>
      </c>
      <c r="BB133">
        <v>3.7048663784233189</v>
      </c>
    </row>
    <row r="134" spans="1:54" x14ac:dyDescent="0.55000000000000004">
      <c r="A134" s="1">
        <v>1997</v>
      </c>
      <c r="B134">
        <v>54.001124954927462</v>
      </c>
      <c r="C134">
        <v>49.440190324202767</v>
      </c>
      <c r="D134">
        <v>49.917099833764638</v>
      </c>
      <c r="E134">
        <v>32.081488008868</v>
      </c>
      <c r="F134">
        <v>28.857947269441532</v>
      </c>
      <c r="G134">
        <v>10.66666666666667</v>
      </c>
      <c r="H134">
        <v>23.451713183716869</v>
      </c>
      <c r="I134">
        <v>26.918169899429589</v>
      </c>
      <c r="J134">
        <v>11.165764804930481</v>
      </c>
      <c r="K134">
        <v>21.65578943558609</v>
      </c>
      <c r="L134">
        <v>31.895001662188051</v>
      </c>
      <c r="M134">
        <v>7.7073970219053001</v>
      </c>
      <c r="N134">
        <v>18.90124139397513</v>
      </c>
      <c r="O134">
        <v>13.31966684894932</v>
      </c>
      <c r="P134">
        <v>40.115014775213247</v>
      </c>
      <c r="Q134">
        <v>13.85075696671621</v>
      </c>
      <c r="R134">
        <v>8.0340052877198165</v>
      </c>
      <c r="S134">
        <v>19.796658293744631</v>
      </c>
      <c r="T134">
        <v>46.598415582813672</v>
      </c>
      <c r="U134">
        <v>13.662410293567049</v>
      </c>
      <c r="V134">
        <v>31.574195776962121</v>
      </c>
      <c r="X134">
        <v>31.6080848309714</v>
      </c>
      <c r="Y134">
        <v>3.6099040749570581</v>
      </c>
      <c r="Z134">
        <v>2.5733537217080138</v>
      </c>
      <c r="AA134">
        <v>8.9265053167799717</v>
      </c>
      <c r="AB134">
        <v>18.988541949497691</v>
      </c>
      <c r="AC134">
        <v>15.647169328845139</v>
      </c>
      <c r="AD134">
        <v>7.8617499821921699</v>
      </c>
      <c r="AE134">
        <v>7.1987656010133092</v>
      </c>
      <c r="AF134">
        <v>37.88800471130029</v>
      </c>
      <c r="AG134">
        <v>1.71599202852712</v>
      </c>
      <c r="AH134">
        <v>11.16206640572277</v>
      </c>
      <c r="AI134">
        <v>0.16148912199551799</v>
      </c>
      <c r="AJ134">
        <v>28.07136217280005</v>
      </c>
      <c r="AK134">
        <v>0.51363459112283516</v>
      </c>
      <c r="AL134">
        <v>0.77363283261982618</v>
      </c>
      <c r="AM134">
        <v>1.2832699231788389</v>
      </c>
      <c r="AN134">
        <v>9.1953683544659697</v>
      </c>
      <c r="AO134">
        <v>2.4884684826476682</v>
      </c>
      <c r="AP134">
        <v>0.6211501829690188</v>
      </c>
      <c r="AQ134">
        <v>0.38526734410292279</v>
      </c>
      <c r="AR134">
        <v>0.16358421426198749</v>
      </c>
      <c r="AS134">
        <v>1.497863735348876</v>
      </c>
      <c r="AT134">
        <v>2.8365486137156581E-3</v>
      </c>
      <c r="AU134">
        <v>1.70574502342335</v>
      </c>
      <c r="AV134">
        <v>0.20372065253043559</v>
      </c>
      <c r="AW134">
        <v>4.066433117695218E-2</v>
      </c>
      <c r="AX134">
        <v>3.092415170726167E-2</v>
      </c>
      <c r="AY134">
        <v>1.6198052288754019</v>
      </c>
      <c r="AZ134">
        <v>1.138194798572157</v>
      </c>
      <c r="BA134">
        <v>8.4411831625979622E-2</v>
      </c>
      <c r="BB134">
        <v>3.788537686365991</v>
      </c>
    </row>
    <row r="135" spans="1:54" x14ac:dyDescent="0.55000000000000004">
      <c r="A135" s="1">
        <v>1998</v>
      </c>
      <c r="B135">
        <v>53.216614572030053</v>
      </c>
      <c r="C135">
        <v>48.044370851228393</v>
      </c>
      <c r="D135">
        <v>49.727009997862872</v>
      </c>
      <c r="E135">
        <v>32.587030598780693</v>
      </c>
      <c r="F135">
        <v>29.636483382293498</v>
      </c>
      <c r="G135">
        <v>10.25</v>
      </c>
      <c r="H135">
        <v>18.52322098803419</v>
      </c>
      <c r="I135">
        <v>26.705637425943941</v>
      </c>
      <c r="J135">
        <v>11.74256517931274</v>
      </c>
      <c r="K135">
        <v>21.40962923735356</v>
      </c>
      <c r="L135">
        <v>29.284118186570758</v>
      </c>
      <c r="M135">
        <v>8.7377265255471368</v>
      </c>
      <c r="N135">
        <v>19.37078101069195</v>
      </c>
      <c r="O135">
        <v>13.41084321041753</v>
      </c>
      <c r="P135">
        <v>39.253175895551223</v>
      </c>
      <c r="Q135">
        <v>14.02544008491682</v>
      </c>
      <c r="R135">
        <v>8.2193958664546898</v>
      </c>
      <c r="S135">
        <v>20.237655229554321</v>
      </c>
      <c r="T135">
        <v>46.486560781800208</v>
      </c>
      <c r="U135">
        <v>12.13307548790876</v>
      </c>
      <c r="V135">
        <v>33.169896329096993</v>
      </c>
      <c r="X135">
        <v>22.64146136080431</v>
      </c>
      <c r="Y135">
        <v>3.42041182665485</v>
      </c>
      <c r="Z135">
        <v>2.8647572785602109</v>
      </c>
      <c r="AA135">
        <v>8.4892552251987059</v>
      </c>
      <c r="AB135">
        <v>19.735459964556149</v>
      </c>
      <c r="AC135">
        <v>15.529962650199341</v>
      </c>
      <c r="AD135">
        <v>8.0235575555652439</v>
      </c>
      <c r="AE135">
        <v>7.2112112097175869</v>
      </c>
      <c r="AF135">
        <v>35.021206193383463</v>
      </c>
      <c r="AG135">
        <v>1.730353300971925</v>
      </c>
      <c r="AH135">
        <v>14.2651305274374</v>
      </c>
      <c r="AI135">
        <v>0.16238181204606431</v>
      </c>
      <c r="AJ135">
        <v>27.84583981078331</v>
      </c>
      <c r="AK135">
        <v>0.48900694452260612</v>
      </c>
      <c r="AL135">
        <v>0.74486443061073193</v>
      </c>
      <c r="AM135">
        <v>1.298896989596108</v>
      </c>
      <c r="AN135">
        <v>8.5183157148428368</v>
      </c>
      <c r="AO135">
        <v>2.4614595920669902</v>
      </c>
      <c r="AP135">
        <v>0.62585506736628771</v>
      </c>
      <c r="AQ135">
        <v>0.3574663894116844</v>
      </c>
      <c r="AR135">
        <v>0.1726112080282797</v>
      </c>
      <c r="AS135">
        <v>0.8277098367438992</v>
      </c>
      <c r="AT135">
        <v>2.8891207064312861E-3</v>
      </c>
      <c r="AU135">
        <v>3.2522149200237922</v>
      </c>
      <c r="AV135">
        <v>4.7647409688332643E-2</v>
      </c>
      <c r="AW135">
        <v>6.978507821043145E-2</v>
      </c>
      <c r="AX135">
        <v>3.7779512922645107E-2</v>
      </c>
      <c r="AY135">
        <v>1.2055234333061511</v>
      </c>
      <c r="AZ135">
        <v>0.71670724424640542</v>
      </c>
      <c r="BA135">
        <v>3.247540735681706E-2</v>
      </c>
      <c r="BB135">
        <v>3.6876593011830798</v>
      </c>
    </row>
    <row r="136" spans="1:54" x14ac:dyDescent="0.55000000000000004">
      <c r="A136" s="1">
        <v>1999</v>
      </c>
      <c r="B136">
        <v>52.700266925923287</v>
      </c>
      <c r="C136">
        <v>47.643099366661822</v>
      </c>
      <c r="D136">
        <v>46.862452922096139</v>
      </c>
      <c r="E136">
        <v>31.086982662246321</v>
      </c>
      <c r="F136">
        <v>29.03641911001683</v>
      </c>
      <c r="G136">
        <v>12.41666666666667</v>
      </c>
      <c r="H136">
        <v>19.061101718174658</v>
      </c>
      <c r="I136">
        <v>27.31330244634</v>
      </c>
      <c r="J136">
        <v>13.00056598081585</v>
      </c>
      <c r="K136">
        <v>21.07746511204817</v>
      </c>
      <c r="L136">
        <v>32.208168682762029</v>
      </c>
      <c r="M136">
        <v>10.03439610153883</v>
      </c>
      <c r="N136">
        <v>19.842372803322409</v>
      </c>
      <c r="O136">
        <v>13.57293325483081</v>
      </c>
      <c r="P136">
        <v>40.055397264230301</v>
      </c>
      <c r="Q136">
        <v>14.762641052988769</v>
      </c>
      <c r="R136">
        <v>9.1522633744855959</v>
      </c>
      <c r="S136">
        <v>19.63894034483398</v>
      </c>
      <c r="T136">
        <v>45.142594985612583</v>
      </c>
      <c r="U136">
        <v>12.08106014294979</v>
      </c>
      <c r="V136">
        <v>30.209575826140661</v>
      </c>
      <c r="X136">
        <v>23.747627450078699</v>
      </c>
      <c r="Y136">
        <v>2.1228373780697471</v>
      </c>
      <c r="Z136">
        <v>2.5423697216968608</v>
      </c>
      <c r="AA136">
        <v>8.5131264828677047</v>
      </c>
      <c r="AB136">
        <v>19.940520446096659</v>
      </c>
      <c r="AC136">
        <v>16.836765606853859</v>
      </c>
      <c r="AD136">
        <v>8.0538925167073092</v>
      </c>
      <c r="AE136">
        <v>7.3595293227050806</v>
      </c>
      <c r="AF136">
        <v>34.466247839379058</v>
      </c>
      <c r="AG136">
        <v>1.7443645785561299</v>
      </c>
      <c r="AH136">
        <v>9.3092445262673404</v>
      </c>
      <c r="AI136">
        <v>0.16328996084229819</v>
      </c>
      <c r="AJ136">
        <v>29.254813378349489</v>
      </c>
      <c r="AK136">
        <v>0.48870750254211071</v>
      </c>
      <c r="AL136">
        <v>0.71714916462462619</v>
      </c>
      <c r="AM136">
        <v>1.0404739009934281</v>
      </c>
      <c r="AN136">
        <v>8.5426494140366476</v>
      </c>
      <c r="AO136">
        <v>2.434524314649988</v>
      </c>
      <c r="AP136">
        <v>0.63046789203767317</v>
      </c>
      <c r="AQ136">
        <v>0.35489525866984029</v>
      </c>
      <c r="AR136">
        <v>0.183086643349929</v>
      </c>
      <c r="AS136">
        <v>1.24907054634676</v>
      </c>
      <c r="AT136">
        <v>2.9397542973632431E-3</v>
      </c>
      <c r="AU136">
        <v>2.2586202544220639</v>
      </c>
      <c r="AV136">
        <v>0.1222748929761249</v>
      </c>
      <c r="AW136">
        <v>0.1072806439647032</v>
      </c>
      <c r="AX136">
        <v>4.3563011813468139E-2</v>
      </c>
      <c r="AY136">
        <v>1.6755075227717049</v>
      </c>
      <c r="AZ136">
        <v>0.40558771250170911</v>
      </c>
      <c r="BA136">
        <v>7.362200935833467E-2</v>
      </c>
      <c r="BB136">
        <v>3.6409784220418961</v>
      </c>
    </row>
    <row r="137" spans="1:54" x14ac:dyDescent="0.55000000000000004">
      <c r="A137" s="1">
        <v>2000</v>
      </c>
      <c r="B137">
        <v>58.132309929335953</v>
      </c>
      <c r="C137">
        <v>51.102093963615673</v>
      </c>
      <c r="D137">
        <v>45.830132246848088</v>
      </c>
      <c r="E137">
        <v>29.26241750050055</v>
      </c>
      <c r="F137">
        <v>29.798322871423029</v>
      </c>
      <c r="G137">
        <v>13.5</v>
      </c>
      <c r="H137">
        <v>28.31405250880762</v>
      </c>
      <c r="I137">
        <v>30.778472169673801</v>
      </c>
      <c r="J137">
        <v>7.2980840719975886</v>
      </c>
      <c r="K137">
        <v>22.404190416226829</v>
      </c>
      <c r="L137">
        <v>26.08502752674605</v>
      </c>
      <c r="M137">
        <v>11.72789695052596</v>
      </c>
      <c r="N137">
        <v>20.45034185603982</v>
      </c>
      <c r="O137">
        <v>14.954299441512021</v>
      </c>
      <c r="P137">
        <v>39.973869785602538</v>
      </c>
      <c r="Q137">
        <v>14.609827670452111</v>
      </c>
      <c r="R137">
        <v>8.8158869395711505</v>
      </c>
      <c r="S137">
        <v>14.405749185515131</v>
      </c>
      <c r="T137">
        <v>40.098885992808547</v>
      </c>
      <c r="U137">
        <v>10.21627519808084</v>
      </c>
      <c r="V137">
        <v>28.281891054885971</v>
      </c>
      <c r="W137">
        <v>37.124257930178118</v>
      </c>
      <c r="X137">
        <v>23.558157635755759</v>
      </c>
      <c r="Y137">
        <v>2.8756662804171489</v>
      </c>
      <c r="Z137">
        <v>2.4912455556242521</v>
      </c>
      <c r="AA137">
        <v>8.2091081454210766</v>
      </c>
      <c r="AB137">
        <v>20.571668503647722</v>
      </c>
      <c r="AC137">
        <v>16.545292202704999</v>
      </c>
      <c r="AD137">
        <v>8.7567879206789847</v>
      </c>
      <c r="AE137">
        <v>7.6202442603080556</v>
      </c>
      <c r="AF137">
        <v>31.806701542474752</v>
      </c>
      <c r="AG137">
        <v>1.816584344326019</v>
      </c>
      <c r="AH137">
        <v>19.852000259773991</v>
      </c>
      <c r="AI137">
        <v>0.32848456534483078</v>
      </c>
      <c r="AJ137">
        <v>27.91212082697654</v>
      </c>
      <c r="AK137">
        <v>0.48841419732986002</v>
      </c>
      <c r="AL137">
        <v>0.7120492433326624</v>
      </c>
      <c r="AM137">
        <v>1.051831283955492</v>
      </c>
      <c r="AN137">
        <v>8.1417374191755858</v>
      </c>
      <c r="AO137">
        <v>2.1727224460122421</v>
      </c>
      <c r="AP137">
        <v>0.28865249601758031</v>
      </c>
      <c r="AQ137">
        <v>0.13828475455675329</v>
      </c>
      <c r="AR137">
        <v>0.26020138946557281</v>
      </c>
      <c r="AS137">
        <v>1.375940120623784</v>
      </c>
      <c r="AT137">
        <v>2.9876788125769329E-3</v>
      </c>
      <c r="AU137">
        <v>2.0555664432586291</v>
      </c>
      <c r="AV137">
        <v>0.17099056377183711</v>
      </c>
      <c r="AW137">
        <v>9.8606171948341925E-2</v>
      </c>
      <c r="AX137">
        <v>6.7235410193006384E-2</v>
      </c>
      <c r="AY137">
        <v>1.699137896225011</v>
      </c>
      <c r="AZ137">
        <v>0.30113405322369308</v>
      </c>
      <c r="BA137">
        <v>9.0765183309784503E-2</v>
      </c>
      <c r="BB137">
        <v>3.7091174327620098</v>
      </c>
    </row>
    <row r="138" spans="1:54" x14ac:dyDescent="0.55000000000000004">
      <c r="A138" s="1">
        <v>2001</v>
      </c>
      <c r="B138">
        <v>56.884579850955937</v>
      </c>
      <c r="C138">
        <v>50.290209402621052</v>
      </c>
      <c r="D138">
        <v>46.641326435458822</v>
      </c>
      <c r="E138">
        <v>27.485064145821969</v>
      </c>
      <c r="F138">
        <v>29.8779236271371</v>
      </c>
      <c r="G138">
        <v>13.33333333333333</v>
      </c>
      <c r="H138">
        <v>27.981838276335331</v>
      </c>
      <c r="I138">
        <v>31.219068006871101</v>
      </c>
      <c r="J138">
        <v>8.1418161943860827</v>
      </c>
      <c r="K138">
        <v>22.621552857828249</v>
      </c>
      <c r="L138">
        <v>26.76735772622639</v>
      </c>
      <c r="M138">
        <v>12.97068762284364</v>
      </c>
      <c r="N138">
        <v>20.253075322794391</v>
      </c>
      <c r="O138">
        <v>17.063140269244471</v>
      </c>
      <c r="P138">
        <v>39.172349647470583</v>
      </c>
      <c r="Q138">
        <v>16.3987745943401</v>
      </c>
      <c r="R138">
        <v>10.0738769393512</v>
      </c>
      <c r="S138">
        <v>19.286773341890331</v>
      </c>
      <c r="T138">
        <v>42.059217134258368</v>
      </c>
      <c r="U138">
        <v>8.1373785177731737</v>
      </c>
      <c r="V138">
        <v>33.824452739954957</v>
      </c>
      <c r="W138">
        <v>43.197504582897437</v>
      </c>
      <c r="X138">
        <v>21.554218586292311</v>
      </c>
      <c r="Y138">
        <v>3.8431901728428879</v>
      </c>
      <c r="Z138">
        <v>3.2746887398058822</v>
      </c>
      <c r="AA138">
        <v>8.4717759452196013</v>
      </c>
      <c r="AB138">
        <v>20.768788224318438</v>
      </c>
      <c r="AC138">
        <v>18.464561229807192</v>
      </c>
      <c r="AD138">
        <v>9.468691591179768</v>
      </c>
      <c r="AE138">
        <v>7.6262230489795204</v>
      </c>
      <c r="AF138">
        <v>32.037865755838347</v>
      </c>
      <c r="AG138">
        <v>1.709485841618438</v>
      </c>
      <c r="AH138">
        <v>12.54268660548103</v>
      </c>
      <c r="AI138">
        <v>0.33035701137640278</v>
      </c>
      <c r="AJ138">
        <v>27.462732215034151</v>
      </c>
      <c r="AK138">
        <v>0.4881360994080316</v>
      </c>
      <c r="AL138">
        <v>0.66932364091010854</v>
      </c>
      <c r="AM138">
        <v>1.007498192449878</v>
      </c>
      <c r="AN138">
        <v>8.7771335493662654</v>
      </c>
      <c r="AO138">
        <v>2.31722271811975</v>
      </c>
      <c r="AP138">
        <v>0.29034191444075969</v>
      </c>
      <c r="AQ138">
        <v>0.15367173575059681</v>
      </c>
      <c r="AR138">
        <v>0.27890104804759602</v>
      </c>
      <c r="AS138">
        <v>1.4584316445257941</v>
      </c>
      <c r="AT138">
        <v>3.0333660480230768E-3</v>
      </c>
      <c r="AU138">
        <v>2.0019553771331728</v>
      </c>
      <c r="AV138">
        <v>0.18669793729938</v>
      </c>
      <c r="AW138">
        <v>0.10179783794701459</v>
      </c>
      <c r="AX138">
        <v>7.5383343980348155E-2</v>
      </c>
      <c r="AY138">
        <v>1.788007848109376</v>
      </c>
      <c r="AZ138">
        <v>0.30623476521217841</v>
      </c>
      <c r="BA138">
        <v>7.7758058855968315E-2</v>
      </c>
      <c r="BB138">
        <v>3.7118856787072549</v>
      </c>
    </row>
    <row r="139" spans="1:54" x14ac:dyDescent="0.55000000000000004">
      <c r="A139" s="1">
        <v>2002</v>
      </c>
      <c r="B139">
        <v>58.223879273494873</v>
      </c>
      <c r="C139">
        <v>47.52934946210285</v>
      </c>
      <c r="D139">
        <v>45.522643057721247</v>
      </c>
      <c r="E139">
        <v>28.238581897512251</v>
      </c>
      <c r="F139">
        <v>30.628985001332051</v>
      </c>
      <c r="G139">
        <v>15.083333333333339</v>
      </c>
      <c r="H139">
        <v>29.903322949995331</v>
      </c>
      <c r="I139">
        <v>30.029922800117841</v>
      </c>
      <c r="J139">
        <v>8.979546460214813</v>
      </c>
      <c r="K139">
        <v>22.177379350758549</v>
      </c>
      <c r="L139">
        <v>22.263116390154231</v>
      </c>
      <c r="M139">
        <v>14.34794465412322</v>
      </c>
      <c r="N139">
        <v>19.304423758593369</v>
      </c>
      <c r="O139">
        <v>19.151914386146419</v>
      </c>
      <c r="P139">
        <v>38.374508804969473</v>
      </c>
      <c r="Q139">
        <v>16.768014304076559</v>
      </c>
      <c r="R139">
        <v>13.22381757159348</v>
      </c>
      <c r="S139">
        <v>16.623714786992391</v>
      </c>
      <c r="T139">
        <v>45.574769347281119</v>
      </c>
      <c r="U139">
        <v>7.4137363180204732</v>
      </c>
      <c r="V139">
        <v>34.139664623572422</v>
      </c>
      <c r="W139">
        <v>13.087128662405039</v>
      </c>
      <c r="X139">
        <v>26.92946731731287</v>
      </c>
      <c r="Y139">
        <v>4.3517172649596194</v>
      </c>
      <c r="Z139">
        <v>4.9081661324334673</v>
      </c>
      <c r="AA139">
        <v>6.5922228497330186</v>
      </c>
      <c r="AB139">
        <v>20.88441457741018</v>
      </c>
      <c r="AC139">
        <v>20.100898409440742</v>
      </c>
      <c r="AD139">
        <v>9.5026682052521938</v>
      </c>
      <c r="AE139">
        <v>8.1237907694234099</v>
      </c>
      <c r="AF139">
        <v>31.88758462337827</v>
      </c>
      <c r="AG139">
        <v>1.779581424433196</v>
      </c>
      <c r="AH139">
        <v>10.86475852002285</v>
      </c>
      <c r="AI139">
        <v>0.38760552196161102</v>
      </c>
      <c r="AJ139">
        <v>25.996524799787039</v>
      </c>
      <c r="AK139">
        <v>0.60483093564882873</v>
      </c>
      <c r="AL139">
        <v>1.02081539369528</v>
      </c>
      <c r="AM139">
        <v>1.017373293795943</v>
      </c>
      <c r="AN139">
        <v>8.0149186910366605</v>
      </c>
      <c r="AO139">
        <v>2.1046501761283962</v>
      </c>
      <c r="AP139">
        <v>0.23373723798666379</v>
      </c>
      <c r="AQ139">
        <v>0.1349130846062214</v>
      </c>
      <c r="AR139">
        <v>0.2905403744404606</v>
      </c>
      <c r="AS139">
        <v>1.462482084964146</v>
      </c>
      <c r="AT139">
        <v>3.0778375498104731E-3</v>
      </c>
      <c r="AU139">
        <v>1.9987659648881291</v>
      </c>
      <c r="AV139">
        <v>0.24227782387842001</v>
      </c>
      <c r="AW139">
        <v>0.1192113579889295</v>
      </c>
      <c r="AX139">
        <v>6.3965503791154052E-2</v>
      </c>
      <c r="AY139">
        <v>1.7890425787369311</v>
      </c>
      <c r="AZ139">
        <v>0.31197348350108373</v>
      </c>
      <c r="BA139">
        <v>7.2571819830569803E-2</v>
      </c>
      <c r="BB139">
        <v>3.6832802233824919</v>
      </c>
    </row>
    <row r="140" spans="1:54" x14ac:dyDescent="0.55000000000000004">
      <c r="A140" s="1">
        <v>2003</v>
      </c>
      <c r="B140">
        <v>56.722007120923386</v>
      </c>
      <c r="C140">
        <v>46.826473287722322</v>
      </c>
      <c r="D140">
        <v>61.460267196763397</v>
      </c>
      <c r="E140">
        <v>26.688316466743629</v>
      </c>
      <c r="F140">
        <v>28.580943238853671</v>
      </c>
      <c r="G140">
        <v>15.33333333333333</v>
      </c>
      <c r="H140">
        <v>28.682262082126229</v>
      </c>
      <c r="I140">
        <v>30.273338630180898</v>
      </c>
      <c r="J140">
        <v>9.8139000025180607</v>
      </c>
      <c r="K140">
        <v>22.26292050558083</v>
      </c>
      <c r="L140">
        <v>32.500123198801496</v>
      </c>
      <c r="M140">
        <v>15.19126905737555</v>
      </c>
      <c r="N140">
        <v>19.98759090882259</v>
      </c>
      <c r="O140">
        <v>19.861691892857309</v>
      </c>
      <c r="P140">
        <v>37.511246574620543</v>
      </c>
      <c r="Q140">
        <v>18.527756415180271</v>
      </c>
      <c r="R140">
        <v>17.437199695858759</v>
      </c>
      <c r="S140">
        <v>20.926324847750749</v>
      </c>
      <c r="T140">
        <v>47.489867015458891</v>
      </c>
      <c r="U140">
        <v>8.4828414291378351</v>
      </c>
      <c r="V140">
        <v>32.202216358162147</v>
      </c>
      <c r="W140">
        <v>19.103867357150381</v>
      </c>
      <c r="X140">
        <v>23.066913546975439</v>
      </c>
      <c r="Y140">
        <v>5.3239898919902799</v>
      </c>
      <c r="Z140">
        <v>4.794934076704271</v>
      </c>
      <c r="AA140">
        <v>4.5554121197003328</v>
      </c>
      <c r="AB140">
        <v>21.401072494561639</v>
      </c>
      <c r="AC140">
        <v>19.985019191919189</v>
      </c>
      <c r="AD140">
        <v>10.21604766054077</v>
      </c>
      <c r="AE140">
        <v>8.3413578241708208</v>
      </c>
      <c r="AF140">
        <v>30.758593837737351</v>
      </c>
      <c r="AG140">
        <v>2.3877412211746591</v>
      </c>
      <c r="AH140">
        <v>14.935394563374979</v>
      </c>
      <c r="AI140">
        <v>0.61255676846489371</v>
      </c>
      <c r="AJ140">
        <v>22.82119651053209</v>
      </c>
      <c r="AK140">
        <v>0.66711541296778964</v>
      </c>
      <c r="AL140">
        <v>0.69099168924102583</v>
      </c>
      <c r="AM140">
        <v>1.710753996152846</v>
      </c>
      <c r="AN140">
        <v>7.0314741747773857</v>
      </c>
      <c r="AO140">
        <v>2.9813707101333491</v>
      </c>
      <c r="AP140">
        <v>0.2352232698242335</v>
      </c>
      <c r="AQ140">
        <v>0.20994527456800199</v>
      </c>
      <c r="AR140">
        <v>0.31188373627054411</v>
      </c>
      <c r="AS140">
        <v>1.4944774674150461</v>
      </c>
      <c r="AT140">
        <v>3.120555572366629E-3</v>
      </c>
      <c r="AU140">
        <v>1.921430717609677</v>
      </c>
      <c r="AV140">
        <v>0.29299175596361388</v>
      </c>
      <c r="AW140">
        <v>0.20051853495869479</v>
      </c>
      <c r="AX140">
        <v>6.178553771855496E-2</v>
      </c>
      <c r="AY140">
        <v>1.7295690130069581</v>
      </c>
      <c r="AZ140">
        <v>0.39798666301091462</v>
      </c>
      <c r="BA140">
        <v>7.117002268700548E-2</v>
      </c>
      <c r="BB140">
        <v>3.689401564815399</v>
      </c>
    </row>
    <row r="141" spans="1:54" x14ac:dyDescent="0.55000000000000004">
      <c r="A141" s="1">
        <v>2004</v>
      </c>
      <c r="B141">
        <v>55.007861617948521</v>
      </c>
      <c r="C141">
        <v>44.420080579853163</v>
      </c>
      <c r="D141">
        <v>56.65771677577267</v>
      </c>
      <c r="E141">
        <v>27.126382185014009</v>
      </c>
      <c r="F141">
        <v>26.53700312052823</v>
      </c>
      <c r="G141">
        <v>15.83333333333333</v>
      </c>
      <c r="H141">
        <v>30.13314485495561</v>
      </c>
      <c r="I141">
        <v>29.247325578801441</v>
      </c>
      <c r="J141">
        <v>9.7593550987253437</v>
      </c>
      <c r="K141">
        <v>21.777114666869391</v>
      </c>
      <c r="L141">
        <v>34.863408732935547</v>
      </c>
      <c r="M141">
        <v>17.084454895868891</v>
      </c>
      <c r="N141">
        <v>21.086734412010141</v>
      </c>
      <c r="O141">
        <v>19.21339142985153</v>
      </c>
      <c r="P141">
        <v>36.651220483412573</v>
      </c>
      <c r="Q141">
        <v>21.11793675959473</v>
      </c>
      <c r="R141">
        <v>19.47496705991923</v>
      </c>
      <c r="S141">
        <v>14.99242504370145</v>
      </c>
      <c r="T141">
        <v>45.527178170167353</v>
      </c>
      <c r="U141">
        <v>8.562201583924649</v>
      </c>
      <c r="V141">
        <v>32.713559916682868</v>
      </c>
      <c r="W141">
        <v>41.245171677217243</v>
      </c>
      <c r="X141">
        <v>29.9277001107045</v>
      </c>
      <c r="Y141">
        <v>6.0652744000873353</v>
      </c>
      <c r="Z141">
        <v>3.8968860669071108</v>
      </c>
      <c r="AA141">
        <v>7.5061577674296709</v>
      </c>
      <c r="AB141">
        <v>21.932505237952711</v>
      </c>
      <c r="AC141">
        <v>20.912043163672649</v>
      </c>
      <c r="AD141">
        <v>10.25246359624281</v>
      </c>
      <c r="AE141">
        <v>8.5971518684726398</v>
      </c>
      <c r="AF141">
        <v>30.539184935345389</v>
      </c>
      <c r="AG141">
        <v>2.4021449956993388</v>
      </c>
      <c r="AH141">
        <v>8.6615728661945575</v>
      </c>
      <c r="AI141">
        <v>0.61600739728903764</v>
      </c>
      <c r="AJ141">
        <v>24.582457606420849</v>
      </c>
      <c r="AK141">
        <v>0.77914922696404354</v>
      </c>
      <c r="AL141">
        <v>1.1093623216625119</v>
      </c>
      <c r="AM141">
        <v>1.6103383557502431</v>
      </c>
      <c r="AN141">
        <v>6.811158729482143</v>
      </c>
      <c r="AO141">
        <v>2.8908139678432279</v>
      </c>
      <c r="AP141">
        <v>0.41409854380032751</v>
      </c>
      <c r="AQ141">
        <v>0.16106376590742719</v>
      </c>
      <c r="AR141">
        <v>0.35059951881793372</v>
      </c>
      <c r="AS141">
        <v>1.713024926606006</v>
      </c>
      <c r="AT141">
        <v>3.248610915801942E-3</v>
      </c>
      <c r="AU141">
        <v>1.917281612802008</v>
      </c>
      <c r="AV141">
        <v>0.33211540965557063</v>
      </c>
      <c r="AW141">
        <v>0.40968625434633049</v>
      </c>
      <c r="AX141">
        <v>6.8876968920486448E-2</v>
      </c>
      <c r="AY141">
        <v>2.1534750624326322</v>
      </c>
      <c r="AZ141">
        <v>0.53783002316864059</v>
      </c>
      <c r="BA141">
        <v>7.8987705863277496E-2</v>
      </c>
      <c r="BB141">
        <v>3.7699615750447881</v>
      </c>
    </row>
    <row r="142" spans="1:54" x14ac:dyDescent="0.55000000000000004">
      <c r="A142" s="1">
        <v>2005</v>
      </c>
      <c r="B142">
        <v>48.250653027074357</v>
      </c>
      <c r="C142">
        <v>41.616408936404142</v>
      </c>
      <c r="D142">
        <v>56.303445606370531</v>
      </c>
      <c r="E142">
        <v>24.562777117761311</v>
      </c>
      <c r="F142">
        <v>28.704523603489921</v>
      </c>
      <c r="G142">
        <v>16.666666666666671</v>
      </c>
      <c r="H142">
        <v>29.901747589616711</v>
      </c>
      <c r="I142">
        <v>30.068511646536638</v>
      </c>
      <c r="J142">
        <v>10.123482855146181</v>
      </c>
      <c r="K142">
        <v>21.635634092400561</v>
      </c>
      <c r="L142">
        <v>37.722813781335837</v>
      </c>
      <c r="M142">
        <v>17.43079283322793</v>
      </c>
      <c r="N142">
        <v>22.540380319403251</v>
      </c>
      <c r="O142">
        <v>19.959168049636801</v>
      </c>
      <c r="P142">
        <v>35.859380871404888</v>
      </c>
      <c r="Q142">
        <v>21.173736761507911</v>
      </c>
      <c r="R142">
        <v>15.292823501889959</v>
      </c>
      <c r="S142">
        <v>14.031216783710439</v>
      </c>
      <c r="T142">
        <v>35.814363726588432</v>
      </c>
      <c r="U142">
        <v>13.67645208454438</v>
      </c>
      <c r="V142">
        <v>31.685380662878799</v>
      </c>
      <c r="W142">
        <v>28.180000017525209</v>
      </c>
      <c r="X142">
        <v>16.329963968214699</v>
      </c>
      <c r="Y142">
        <v>6.8589702284230771</v>
      </c>
      <c r="Z142">
        <v>4.4809564902186096</v>
      </c>
      <c r="AA142">
        <v>4.2858997086156458</v>
      </c>
      <c r="AB142">
        <v>22.445155573060259</v>
      </c>
      <c r="AC142">
        <v>22.04738710474308</v>
      </c>
      <c r="AD142">
        <v>10.97686088491781</v>
      </c>
      <c r="AE142">
        <v>8.8493530074463003</v>
      </c>
      <c r="AF142">
        <v>27.831722396302951</v>
      </c>
      <c r="AG142">
        <v>3.0200794041352061</v>
      </c>
      <c r="AH142">
        <v>19.672896047212149</v>
      </c>
      <c r="AI142">
        <v>0.5068137541483253</v>
      </c>
      <c r="AJ142">
        <v>26.868393538758209</v>
      </c>
      <c r="AK142">
        <v>0.95724063428595674</v>
      </c>
      <c r="AL142">
        <v>1.123010204500932</v>
      </c>
      <c r="AM142">
        <v>0.98579474699785141</v>
      </c>
      <c r="AN142">
        <v>7.9281016477870514</v>
      </c>
      <c r="AO142">
        <v>2.794175626421826</v>
      </c>
      <c r="AP142">
        <v>0.35688075161331251</v>
      </c>
      <c r="AQ142">
        <v>0.18307583884088219</v>
      </c>
      <c r="AR142">
        <v>0.38826907506272867</v>
      </c>
      <c r="AS142">
        <v>1.8955783753601769</v>
      </c>
      <c r="AT142">
        <v>4.2978776714281668E-3</v>
      </c>
      <c r="AU142">
        <v>1.8358304805664241</v>
      </c>
      <c r="AV142">
        <v>0.39466593141232731</v>
      </c>
      <c r="AW142">
        <v>0.1797122067774409</v>
      </c>
      <c r="AX142">
        <v>7.1100173454567789E-2</v>
      </c>
      <c r="AY142">
        <v>1.964878031145215</v>
      </c>
      <c r="AZ142">
        <v>0.72978909945205683</v>
      </c>
      <c r="BA142">
        <v>7.5328537587818503E-2</v>
      </c>
      <c r="BB142">
        <v>3.5843698426412192</v>
      </c>
    </row>
    <row r="143" spans="1:54" x14ac:dyDescent="0.55000000000000004">
      <c r="A143" s="1">
        <v>2006</v>
      </c>
      <c r="B143">
        <v>48.256280841226562</v>
      </c>
      <c r="C143">
        <v>40.365801251798899</v>
      </c>
      <c r="D143">
        <v>54.876488426270569</v>
      </c>
      <c r="E143">
        <v>22.83139093625358</v>
      </c>
      <c r="F143">
        <v>29.477896870406241</v>
      </c>
      <c r="G143">
        <v>17.083333333333329</v>
      </c>
      <c r="H143">
        <v>31.09032256627982</v>
      </c>
      <c r="I143">
        <v>29.424221061550391</v>
      </c>
      <c r="J143">
        <v>10.69224381000546</v>
      </c>
      <c r="K143">
        <v>21.722448615303861</v>
      </c>
      <c r="L143">
        <v>33.696522286518238</v>
      </c>
      <c r="M143">
        <v>18.426683685919251</v>
      </c>
      <c r="N143">
        <v>23.386602554022978</v>
      </c>
      <c r="O143">
        <v>19.973207610597239</v>
      </c>
      <c r="P143">
        <v>34.995040985422527</v>
      </c>
      <c r="Q143">
        <v>18.868247507105071</v>
      </c>
      <c r="R143">
        <v>14.771478445624441</v>
      </c>
      <c r="S143">
        <v>11.39585046804169</v>
      </c>
      <c r="T143">
        <v>36.570617712771472</v>
      </c>
      <c r="U143">
        <v>23.17463406359305</v>
      </c>
      <c r="V143">
        <v>31.956782463980542</v>
      </c>
      <c r="W143">
        <v>13.06481651485656</v>
      </c>
      <c r="X143">
        <v>21.027261960069861</v>
      </c>
      <c r="Y143">
        <v>5.223283521856751</v>
      </c>
      <c r="Z143">
        <v>4.9255817799528154</v>
      </c>
      <c r="AA143">
        <v>4.3294501866350661</v>
      </c>
      <c r="AB143">
        <v>22.45254023657165</v>
      </c>
      <c r="AC143">
        <v>22.920137897310511</v>
      </c>
      <c r="AD143">
        <v>11.70185687821721</v>
      </c>
      <c r="AE143">
        <v>9.0943599426354194</v>
      </c>
      <c r="AF143">
        <v>28.203401459741201</v>
      </c>
      <c r="AG143">
        <v>2.4903604625528089</v>
      </c>
      <c r="AH143">
        <v>20.119554636164519</v>
      </c>
      <c r="AI143">
        <v>0.51043888647758939</v>
      </c>
      <c r="AJ143">
        <v>26.693415937033201</v>
      </c>
      <c r="AK143">
        <v>0.92055034400510638</v>
      </c>
      <c r="AL143">
        <v>1.0143415250578149</v>
      </c>
      <c r="AM143">
        <v>1.695504979221842</v>
      </c>
      <c r="AN143">
        <v>7.8129961559255543</v>
      </c>
      <c r="AO143">
        <v>3.1927127563303488</v>
      </c>
      <c r="AP143">
        <v>0.29906562024926658</v>
      </c>
      <c r="AQ143">
        <v>0.1651827607765726</v>
      </c>
      <c r="AR143">
        <v>0.39608834599761072</v>
      </c>
      <c r="AS143">
        <v>2.1266687722032289</v>
      </c>
      <c r="AT143">
        <v>7.3759977836026173E-3</v>
      </c>
      <c r="AU143">
        <v>1.8791865270752459</v>
      </c>
      <c r="AV143">
        <v>0.4589851528235826</v>
      </c>
      <c r="AW143">
        <v>0.1595542546762963</v>
      </c>
      <c r="AX143">
        <v>7.5379111137975185E-2</v>
      </c>
      <c r="AY143">
        <v>2.3937312868003069</v>
      </c>
      <c r="AZ143">
        <v>0.74344214194560965</v>
      </c>
      <c r="BA143">
        <v>8.0935647650348094E-2</v>
      </c>
      <c r="BB143">
        <v>3.5551598482051738</v>
      </c>
    </row>
    <row r="144" spans="1:54" x14ac:dyDescent="0.55000000000000004">
      <c r="A144" s="1">
        <v>2007</v>
      </c>
      <c r="B144">
        <v>47.578457148747873</v>
      </c>
      <c r="C144">
        <v>40.260291410373164</v>
      </c>
      <c r="D144">
        <v>51.519431934530601</v>
      </c>
      <c r="E144">
        <v>18.253571654061862</v>
      </c>
      <c r="F144">
        <v>30.97975977215243</v>
      </c>
      <c r="G144">
        <v>17.583333333333329</v>
      </c>
      <c r="H144">
        <v>30.61422626103462</v>
      </c>
      <c r="I144">
        <v>29.94568928985122</v>
      </c>
      <c r="J144">
        <v>11.337660848055281</v>
      </c>
      <c r="K144">
        <v>22.57666428125161</v>
      </c>
      <c r="L144">
        <v>34.708326842489278</v>
      </c>
      <c r="M144">
        <v>19.469609601621549</v>
      </c>
      <c r="N144">
        <v>21.72815464531223</v>
      </c>
      <c r="O144">
        <v>21.408882128897279</v>
      </c>
      <c r="P144">
        <v>35.808415477822059</v>
      </c>
      <c r="Q144">
        <v>18.680952249792099</v>
      </c>
      <c r="R144">
        <v>15.00599564556013</v>
      </c>
      <c r="S144">
        <v>12.2740904105162</v>
      </c>
      <c r="T144">
        <v>40.82197562406872</v>
      </c>
      <c r="U144">
        <v>17.081349280230771</v>
      </c>
      <c r="V144">
        <v>27.226058505845611</v>
      </c>
      <c r="W144">
        <v>21.056180163022638</v>
      </c>
      <c r="X144">
        <v>23.224204311997632</v>
      </c>
      <c r="Y144">
        <v>5.8754049427775188</v>
      </c>
      <c r="Z144">
        <v>5.5090294127991806</v>
      </c>
      <c r="AA144">
        <v>5.5999721898967278</v>
      </c>
      <c r="AB144">
        <v>23.469894416436791</v>
      </c>
      <c r="AC144">
        <v>22.292412875121009</v>
      </c>
      <c r="AD144">
        <v>12.430457116689499</v>
      </c>
      <c r="AE144">
        <v>9.32280343866171</v>
      </c>
      <c r="AF144">
        <v>28.473650536391041</v>
      </c>
      <c r="AG144">
        <v>2.3215133214189771</v>
      </c>
      <c r="AH144">
        <v>11.149602505420379</v>
      </c>
      <c r="AI144">
        <v>0.68542211484827387</v>
      </c>
      <c r="AJ144">
        <v>26.526646330707081</v>
      </c>
      <c r="AK144">
        <v>0.87144282317648003</v>
      </c>
      <c r="AL144">
        <v>1.5024670744461091</v>
      </c>
      <c r="AM144">
        <v>1.531470468532214</v>
      </c>
      <c r="AN144">
        <v>7.9621503421250246</v>
      </c>
      <c r="AO144">
        <v>1.575985549132163</v>
      </c>
      <c r="AP144">
        <v>0.30056407546176561</v>
      </c>
      <c r="AQ144">
        <v>0.14332871738927591</v>
      </c>
      <c r="AR144">
        <v>0.52147593881862331</v>
      </c>
      <c r="AS144">
        <v>2.5204815990803979</v>
      </c>
      <c r="AT144">
        <v>7.9655463568246154E-3</v>
      </c>
      <c r="AU144">
        <v>1.883250837695102</v>
      </c>
      <c r="AV144">
        <v>0.65798761902243286</v>
      </c>
      <c r="AW144">
        <v>0.1472101561478581</v>
      </c>
      <c r="AX144">
        <v>7.9090914352887481E-2</v>
      </c>
      <c r="AY144">
        <v>2.611679441002642</v>
      </c>
      <c r="AZ144">
        <v>0.94842825140278142</v>
      </c>
      <c r="BA144">
        <v>0.1211499039261129</v>
      </c>
      <c r="BB144">
        <v>3.5850420611607592</v>
      </c>
    </row>
    <row r="145" spans="1:54" x14ac:dyDescent="0.55000000000000004">
      <c r="A145" s="1">
        <v>2008</v>
      </c>
      <c r="B145">
        <v>45.53582986729554</v>
      </c>
      <c r="C145">
        <v>37.773791891275621</v>
      </c>
      <c r="D145">
        <v>51.447944888821432</v>
      </c>
      <c r="E145">
        <v>15.890398078239921</v>
      </c>
      <c r="F145">
        <v>27.55519677500676</v>
      </c>
      <c r="G145">
        <v>18.583333333333329</v>
      </c>
      <c r="H145">
        <v>27.76279895626157</v>
      </c>
      <c r="I145">
        <v>30.411669003692889</v>
      </c>
      <c r="J145">
        <v>11.573391282129471</v>
      </c>
      <c r="K145">
        <v>22.58971845208778</v>
      </c>
      <c r="L145">
        <v>33.57880237756823</v>
      </c>
      <c r="M145">
        <v>18.569878132590329</v>
      </c>
      <c r="N145">
        <v>22.539810002559989</v>
      </c>
      <c r="O145">
        <v>21.486512481814149</v>
      </c>
      <c r="P145">
        <v>35.000631123924542</v>
      </c>
      <c r="Q145">
        <v>17.148669419186611</v>
      </c>
      <c r="R145">
        <v>14.942304772811489</v>
      </c>
      <c r="S145">
        <v>12.48854140403891</v>
      </c>
      <c r="T145">
        <v>38.032845773394882</v>
      </c>
      <c r="U145">
        <v>20.331008269700181</v>
      </c>
      <c r="V145">
        <v>23.040991767412429</v>
      </c>
      <c r="W145">
        <v>19.010223088188251</v>
      </c>
      <c r="X145">
        <v>24.604067742312601</v>
      </c>
      <c r="Y145">
        <v>6.485667107314276</v>
      </c>
      <c r="Z145">
        <v>5.945690192572064</v>
      </c>
      <c r="AA145">
        <v>4.7812177410164676</v>
      </c>
      <c r="AB145">
        <v>23.077668094617248</v>
      </c>
      <c r="AC145">
        <v>22.578578241073561</v>
      </c>
      <c r="AD145">
        <v>12.46777997322372</v>
      </c>
      <c r="AE145">
        <v>9.2822352314711338</v>
      </c>
      <c r="AF145">
        <v>27.340121601933411</v>
      </c>
      <c r="AG145">
        <v>2.2737927319293818</v>
      </c>
      <c r="AH145">
        <v>14.322119737626711</v>
      </c>
      <c r="AI145">
        <v>0.69030254550058012</v>
      </c>
      <c r="AJ145">
        <v>25.465718787550479</v>
      </c>
      <c r="AK145">
        <v>0.99201726804458479</v>
      </c>
      <c r="AL145">
        <v>1.389316639284274</v>
      </c>
      <c r="AM145">
        <v>1.00808133238582</v>
      </c>
      <c r="AN145">
        <v>7.816256789693786</v>
      </c>
      <c r="AO145">
        <v>2.4091858119386509</v>
      </c>
      <c r="AP145">
        <v>0.48314902264580212</v>
      </c>
      <c r="AQ145">
        <v>0.14742988280903391</v>
      </c>
      <c r="AR145">
        <v>0.65354571744667811</v>
      </c>
      <c r="AS145">
        <v>3.3332687433854669</v>
      </c>
      <c r="AT145">
        <v>8.9721566974100952E-3</v>
      </c>
      <c r="AU145">
        <v>1.8847275862610771</v>
      </c>
      <c r="AV145">
        <v>0.59326913409742732</v>
      </c>
      <c r="AW145">
        <v>0.17013442162387921</v>
      </c>
      <c r="AX145">
        <v>0.1031420613357357</v>
      </c>
      <c r="AY145">
        <v>2.4081158517041592</v>
      </c>
      <c r="AZ145">
        <v>0.70350499495090646</v>
      </c>
      <c r="BA145">
        <v>9.3734781839815123E-2</v>
      </c>
      <c r="BB145">
        <v>3.4907043401820781</v>
      </c>
    </row>
    <row r="146" spans="1:54" x14ac:dyDescent="0.55000000000000004">
      <c r="A146" s="1">
        <v>2009</v>
      </c>
      <c r="B146">
        <v>45.530558486942247</v>
      </c>
      <c r="C146">
        <v>33.207678956753291</v>
      </c>
      <c r="D146">
        <v>50.986650650173537</v>
      </c>
      <c r="E146">
        <v>14.882465029263569</v>
      </c>
      <c r="F146">
        <v>24.098789766451208</v>
      </c>
      <c r="G146">
        <v>19</v>
      </c>
      <c r="H146">
        <v>26.766920135705121</v>
      </c>
      <c r="I146">
        <v>29.866610484958169</v>
      </c>
      <c r="J146">
        <v>11.668828954626919</v>
      </c>
      <c r="K146">
        <v>21.797814439745299</v>
      </c>
      <c r="L146">
        <v>31.873767150985682</v>
      </c>
      <c r="M146">
        <v>17.074585459556069</v>
      </c>
      <c r="N146">
        <v>22.53142057693794</v>
      </c>
      <c r="O146">
        <v>22.93618741977653</v>
      </c>
      <c r="P146">
        <v>34.178750357222349</v>
      </c>
      <c r="Q146">
        <v>17.354008148839039</v>
      </c>
      <c r="R146">
        <v>14.838065344557</v>
      </c>
      <c r="S146">
        <v>14.57011572872681</v>
      </c>
      <c r="T146">
        <v>41.104417398786573</v>
      </c>
      <c r="U146">
        <v>18.43847487001733</v>
      </c>
      <c r="V146">
        <v>22.80296291422696</v>
      </c>
      <c r="W146">
        <v>19.008870847624621</v>
      </c>
      <c r="X146">
        <v>21.761169274046591</v>
      </c>
      <c r="Y146">
        <v>6.9703943845016818</v>
      </c>
      <c r="Z146">
        <v>6.166220681125143</v>
      </c>
      <c r="AA146">
        <v>4.722427727021965</v>
      </c>
      <c r="AB146">
        <v>23.588219153022958</v>
      </c>
      <c r="AC146">
        <v>22.619295751246138</v>
      </c>
      <c r="AD146">
        <v>13.19517707464294</v>
      </c>
      <c r="AE146">
        <v>9.4015462612137526</v>
      </c>
      <c r="AF146">
        <v>26.559866146333949</v>
      </c>
      <c r="AG146">
        <v>2.4109299052419222</v>
      </c>
      <c r="AH146">
        <v>17.263609160515291</v>
      </c>
      <c r="AI146">
        <v>0.69525946582957721</v>
      </c>
      <c r="AJ146">
        <v>24.78184791197868</v>
      </c>
      <c r="AK146">
        <v>0.89214253235363605</v>
      </c>
      <c r="AL146">
        <v>1.696653436632058</v>
      </c>
      <c r="AM146">
        <v>1.729725951913518</v>
      </c>
      <c r="AN146">
        <v>7.3294757111507218</v>
      </c>
      <c r="AO146">
        <v>2.4199522394461361</v>
      </c>
      <c r="AP146">
        <v>0.60669377936744462</v>
      </c>
      <c r="AQ146">
        <v>0.22873095905173391</v>
      </c>
      <c r="AR146">
        <v>0.79618632022626501</v>
      </c>
      <c r="AS146">
        <v>3.734089298369951</v>
      </c>
      <c r="AT146">
        <v>1.3397896789518179E-2</v>
      </c>
      <c r="AU146">
        <v>1.959233665672534</v>
      </c>
      <c r="AV146">
        <v>0.47213919066564969</v>
      </c>
      <c r="AW146">
        <v>0.15282314512365841</v>
      </c>
      <c r="AX146">
        <v>9.902324014819805E-2</v>
      </c>
      <c r="AY146">
        <v>2.1303134392443108</v>
      </c>
      <c r="AZ146">
        <v>0.48341603551841211</v>
      </c>
      <c r="BA146">
        <v>6.3032213097366591E-2</v>
      </c>
      <c r="BB146">
        <v>3.4284004542799562</v>
      </c>
    </row>
    <row r="147" spans="1:54" x14ac:dyDescent="0.55000000000000004">
      <c r="A147" s="1">
        <v>2010</v>
      </c>
      <c r="B147">
        <v>44.849415121555381</v>
      </c>
      <c r="C147">
        <v>30.883994605291338</v>
      </c>
      <c r="D147">
        <v>53.096343823189599</v>
      </c>
      <c r="E147">
        <v>14.020183438133699</v>
      </c>
      <c r="F147">
        <v>30.55555959367755</v>
      </c>
      <c r="G147">
        <v>19.083333333333329</v>
      </c>
      <c r="H147">
        <v>26.091287685038719</v>
      </c>
      <c r="I147">
        <v>33.635426779274212</v>
      </c>
      <c r="J147">
        <v>11.828238562279809</v>
      </c>
      <c r="K147">
        <v>22.491284017806869</v>
      </c>
      <c r="L147">
        <v>34.151798938249392</v>
      </c>
      <c r="M147">
        <v>19.68834858664539</v>
      </c>
      <c r="N147">
        <v>23.34273530134028</v>
      </c>
      <c r="O147">
        <v>23.656288895186918</v>
      </c>
      <c r="P147">
        <v>34.969197928549711</v>
      </c>
      <c r="Q147">
        <v>18.821856260116391</v>
      </c>
      <c r="R147">
        <v>15.01342940152596</v>
      </c>
      <c r="S147">
        <v>12.46614866164594</v>
      </c>
      <c r="T147">
        <v>42.611169061417947</v>
      </c>
      <c r="U147">
        <v>17.849667624865251</v>
      </c>
      <c r="V147">
        <v>22.548175329949359</v>
      </c>
      <c r="W147">
        <v>18.018615268984011</v>
      </c>
      <c r="X147">
        <v>18.235754266583431</v>
      </c>
      <c r="Y147">
        <v>7.9601327634036689</v>
      </c>
      <c r="Z147">
        <v>5.3820975386452696</v>
      </c>
      <c r="AA147">
        <v>3.7517357477586719</v>
      </c>
      <c r="AB147">
        <v>24.31242107162187</v>
      </c>
      <c r="AC147">
        <v>23.493281147488439</v>
      </c>
      <c r="AD147">
        <v>13.22521944270931</v>
      </c>
      <c r="AE147">
        <v>9.5942746800752907</v>
      </c>
      <c r="AF147">
        <v>24.153387734666349</v>
      </c>
      <c r="AG147">
        <v>2.4872826486378932</v>
      </c>
      <c r="AH147">
        <v>6.6254455365904654</v>
      </c>
      <c r="AI147">
        <v>0.70027439954596038</v>
      </c>
      <c r="AJ147">
        <v>24.023742789022251</v>
      </c>
      <c r="AK147">
        <v>0.84802018151246328</v>
      </c>
      <c r="AL147">
        <v>1.3954999291997849</v>
      </c>
      <c r="AM147">
        <v>1.618240231733296</v>
      </c>
      <c r="AN147">
        <v>7.4240485386496786</v>
      </c>
      <c r="AO147">
        <v>2.236130739782058</v>
      </c>
      <c r="AP147">
        <v>0.79216447761049469</v>
      </c>
      <c r="AQ147">
        <v>0.21685628247397121</v>
      </c>
      <c r="AR147">
        <v>0.92424299549035249</v>
      </c>
      <c r="AS147">
        <v>3.9361066028871621</v>
      </c>
      <c r="AT147">
        <v>1.351996247508702E-2</v>
      </c>
      <c r="AU147">
        <v>2.066323257938731</v>
      </c>
      <c r="AV147">
        <v>0.49424851457283281</v>
      </c>
      <c r="AW147">
        <v>0.1740001665733302</v>
      </c>
      <c r="AX147">
        <v>0.1238705547031525</v>
      </c>
      <c r="AY147">
        <v>2.3105560698879199</v>
      </c>
      <c r="AZ147">
        <v>0.6713244876544181</v>
      </c>
      <c r="BA147">
        <v>8.758730644274515E-2</v>
      </c>
      <c r="BB147">
        <v>3.4105677408796371</v>
      </c>
    </row>
    <row r="148" spans="1:54" x14ac:dyDescent="0.55000000000000004">
      <c r="A148" s="1">
        <v>2011</v>
      </c>
      <c r="B148">
        <v>46.878592521624917</v>
      </c>
      <c r="C148">
        <v>30.894959352572851</v>
      </c>
      <c r="D148">
        <v>52.915564477141082</v>
      </c>
      <c r="E148">
        <v>15.20637616604184</v>
      </c>
      <c r="F148">
        <v>30.257318343586181</v>
      </c>
      <c r="G148">
        <v>19.916666666666671</v>
      </c>
      <c r="H148">
        <v>26.033809103409851</v>
      </c>
      <c r="I148">
        <v>34.580785698089578</v>
      </c>
      <c r="J148">
        <v>12.11621384045314</v>
      </c>
      <c r="K148">
        <v>23.52306000574406</v>
      </c>
      <c r="L148">
        <v>29.959432991599819</v>
      </c>
      <c r="M148">
        <v>19.877225528934311</v>
      </c>
      <c r="N148">
        <v>21.675832469798362</v>
      </c>
      <c r="O148">
        <v>25.04817089863619</v>
      </c>
      <c r="P148">
        <v>34.158750065419213</v>
      </c>
      <c r="Q148">
        <v>19.8530664087552</v>
      </c>
      <c r="R148">
        <v>15.03716849421504</v>
      </c>
      <c r="S148">
        <v>9.8546828893672274</v>
      </c>
      <c r="T148">
        <v>41.468894181778502</v>
      </c>
      <c r="U148">
        <v>18.456213917420381</v>
      </c>
      <c r="V148">
        <v>25.98161443430288</v>
      </c>
      <c r="W148">
        <v>25.05655301326896</v>
      </c>
      <c r="X148">
        <v>21.03936800049501</v>
      </c>
      <c r="Y148">
        <v>8.1328165699309185</v>
      </c>
      <c r="Z148">
        <v>5.2242061253708432</v>
      </c>
      <c r="AA148">
        <v>3.8306862547919822</v>
      </c>
      <c r="AB148">
        <v>23.738365896980461</v>
      </c>
      <c r="AC148">
        <v>22.221053316081001</v>
      </c>
      <c r="AD148">
        <v>13.238023940399451</v>
      </c>
      <c r="AE148">
        <v>10.15654637208775</v>
      </c>
      <c r="AF148">
        <v>25.076775271930249</v>
      </c>
      <c r="AG148">
        <v>2.630021754091604</v>
      </c>
      <c r="AH148">
        <v>16.70351382298119</v>
      </c>
      <c r="AI148">
        <v>0.70513662532825183</v>
      </c>
      <c r="AJ148">
        <v>22.217177849693002</v>
      </c>
      <c r="AK148">
        <v>0.83641474635472701</v>
      </c>
      <c r="AL148">
        <v>1.8151225700235361</v>
      </c>
      <c r="AM148">
        <v>1.623820060473099</v>
      </c>
      <c r="AN148">
        <v>7.4450290349856774</v>
      </c>
      <c r="AO148">
        <v>2.431499884891446</v>
      </c>
      <c r="AP148">
        <v>0.79485451088488246</v>
      </c>
      <c r="AQ148">
        <v>0.21135429822201271</v>
      </c>
      <c r="AR148">
        <v>1.0417311386089421</v>
      </c>
      <c r="AS148">
        <v>4.2007466485660956</v>
      </c>
      <c r="AT148">
        <v>1.474012763144044E-2</v>
      </c>
      <c r="AU148">
        <v>2.1973169766921781</v>
      </c>
      <c r="AV148">
        <v>0.52137991106368409</v>
      </c>
      <c r="AW148">
        <v>0.1170069802226561</v>
      </c>
      <c r="AX148">
        <v>0.1213212311302326</v>
      </c>
      <c r="AY148">
        <v>2.5030383702760579</v>
      </c>
      <c r="AZ148">
        <v>0.63728740581270182</v>
      </c>
      <c r="BA148">
        <v>9.7497110534716755E-2</v>
      </c>
      <c r="BB148">
        <v>3.5038317860314891</v>
      </c>
    </row>
    <row r="149" spans="1:54" x14ac:dyDescent="0.55000000000000004">
      <c r="A149" s="1">
        <v>2012</v>
      </c>
      <c r="B149">
        <v>45.50650291267349</v>
      </c>
      <c r="C149">
        <v>34.668693917116528</v>
      </c>
      <c r="D149">
        <v>56.087329079129098</v>
      </c>
      <c r="E149">
        <v>15.262524062872391</v>
      </c>
      <c r="F149">
        <v>30.657134817148268</v>
      </c>
      <c r="G149">
        <v>19.083333333333329</v>
      </c>
      <c r="H149">
        <v>26.12674040791164</v>
      </c>
      <c r="I149">
        <v>28.224599319433789</v>
      </c>
      <c r="J149">
        <v>11.84685529589462</v>
      </c>
      <c r="K149">
        <v>23.038336186881399</v>
      </c>
      <c r="L149">
        <v>32.305156673404142</v>
      </c>
      <c r="M149">
        <v>19.221696089729711</v>
      </c>
      <c r="N149">
        <v>21.85780660831696</v>
      </c>
      <c r="O149">
        <v>25.014863062624489</v>
      </c>
      <c r="P149">
        <v>33.274865636164627</v>
      </c>
      <c r="Q149">
        <v>19.37390203515664</v>
      </c>
      <c r="R149">
        <v>15.05305654903081</v>
      </c>
      <c r="S149">
        <v>11.85468806323412</v>
      </c>
      <c r="T149">
        <v>37.796317639667343</v>
      </c>
      <c r="U149">
        <v>19.825788110242652</v>
      </c>
      <c r="V149">
        <v>23.713558186445191</v>
      </c>
      <c r="W149">
        <v>34.215685535726159</v>
      </c>
      <c r="X149">
        <v>20.913692965398582</v>
      </c>
      <c r="Y149">
        <v>8.2538099428683172</v>
      </c>
      <c r="Z149">
        <v>5.2159333207190466</v>
      </c>
      <c r="AA149">
        <v>3.424441899499906</v>
      </c>
      <c r="AB149">
        <v>23.719994764626321</v>
      </c>
      <c r="AC149">
        <v>23.058470024813889</v>
      </c>
      <c r="AD149">
        <v>13.95496231880454</v>
      </c>
      <c r="AE149">
        <v>10.32361460948853</v>
      </c>
      <c r="AF149">
        <v>25.0579118744947</v>
      </c>
      <c r="AG149">
        <v>2.078887765761344</v>
      </c>
      <c r="AH149">
        <v>25.530722195438269</v>
      </c>
      <c r="AI149">
        <v>0.70993996336092924</v>
      </c>
      <c r="AJ149">
        <v>20.658185773213219</v>
      </c>
      <c r="AK149">
        <v>0.82526740659857711</v>
      </c>
      <c r="AL149">
        <v>2.1714015014085239</v>
      </c>
      <c r="AM149">
        <v>1.688869303741495</v>
      </c>
      <c r="AN149">
        <v>7.4846744742815119</v>
      </c>
      <c r="AO149">
        <v>2.496292819421249</v>
      </c>
      <c r="AP149">
        <v>0.73601834846622494</v>
      </c>
      <c r="AQ149">
        <v>0.2060861465360686</v>
      </c>
      <c r="AR149">
        <v>1.219591073004014</v>
      </c>
      <c r="AS149">
        <v>4.451681435719677</v>
      </c>
      <c r="AT149">
        <v>1.6738272890276309E-2</v>
      </c>
      <c r="AU149">
        <v>2.6197565604354671</v>
      </c>
      <c r="AV149">
        <v>0.56149012844679136</v>
      </c>
      <c r="AW149">
        <v>0.116108361009246</v>
      </c>
      <c r="AX149">
        <v>0.11135725728554</v>
      </c>
      <c r="AY149">
        <v>2.3789624275280481</v>
      </c>
      <c r="AZ149">
        <v>0.66305464910342571</v>
      </c>
      <c r="BA149">
        <v>0.1205510201310022</v>
      </c>
      <c r="BB149">
        <v>3.5395703067209601</v>
      </c>
    </row>
    <row r="150" spans="1:54" x14ac:dyDescent="0.55000000000000004">
      <c r="A150" s="1">
        <v>2013</v>
      </c>
      <c r="B150">
        <v>44.139832378151958</v>
      </c>
      <c r="C150">
        <v>33.800296941750567</v>
      </c>
      <c r="D150">
        <v>42.867038805343583</v>
      </c>
      <c r="E150">
        <v>14.687534951653721</v>
      </c>
      <c r="F150">
        <v>29.190455557871289</v>
      </c>
      <c r="G150">
        <v>19.166666666666661</v>
      </c>
      <c r="H150">
        <v>29.585298503309112</v>
      </c>
      <c r="I150">
        <v>29.8353587433411</v>
      </c>
      <c r="J150">
        <v>11.922483353797061</v>
      </c>
      <c r="K150">
        <v>22.265748920898659</v>
      </c>
      <c r="L150">
        <v>26.961778872341871</v>
      </c>
      <c r="M150">
        <v>17.273647833503968</v>
      </c>
      <c r="N150">
        <v>20.57911400605137</v>
      </c>
      <c r="O150">
        <v>24.95247368433494</v>
      </c>
      <c r="P150">
        <v>33.302395837600969</v>
      </c>
      <c r="Q150">
        <v>17.24777343618668</v>
      </c>
      <c r="R150">
        <v>15.06761454064824</v>
      </c>
      <c r="S150">
        <v>13.50205743474123</v>
      </c>
      <c r="T150">
        <v>43.764205050965877</v>
      </c>
      <c r="U150">
        <v>16.03818118191904</v>
      </c>
      <c r="V150">
        <v>23.85864469127312</v>
      </c>
      <c r="W150">
        <v>34.277387354498003</v>
      </c>
      <c r="X150">
        <v>21.57283053586514</v>
      </c>
      <c r="Y150">
        <v>7.7625603646635826</v>
      </c>
      <c r="Z150">
        <v>5.1370122016937314</v>
      </c>
      <c r="AA150">
        <v>3.689532175966264</v>
      </c>
      <c r="AB150">
        <v>23.238040024048789</v>
      </c>
      <c r="AC150">
        <v>23.692927594613941</v>
      </c>
      <c r="AD150">
        <v>13.97650618912601</v>
      </c>
      <c r="AE150">
        <v>10.609197410173641</v>
      </c>
      <c r="AF150">
        <v>21.801242099268709</v>
      </c>
      <c r="AG150">
        <v>1.7104592155326239</v>
      </c>
      <c r="AH150">
        <v>19.17114732939887</v>
      </c>
      <c r="AI150">
        <v>1.310253406457601</v>
      </c>
      <c r="AJ150">
        <v>21.17254868898301</v>
      </c>
      <c r="AK150">
        <v>0.81434659787038954</v>
      </c>
      <c r="AL150">
        <v>1.3220236306484381</v>
      </c>
      <c r="AM150">
        <v>1.2090922484721121</v>
      </c>
      <c r="AN150">
        <v>7.4747396014050542</v>
      </c>
      <c r="AO150">
        <v>2.4309592224154439</v>
      </c>
      <c r="AP150">
        <v>0.79973691516384882</v>
      </c>
      <c r="AQ150">
        <v>0.20098895784503379</v>
      </c>
      <c r="AR150">
        <v>1.079076245897437</v>
      </c>
      <c r="AS150">
        <v>4.3145739130434784</v>
      </c>
      <c r="AT150">
        <v>1.9007465362512181E-2</v>
      </c>
      <c r="AU150">
        <v>2.758784124103244</v>
      </c>
      <c r="AV150">
        <v>0.64761478216831736</v>
      </c>
      <c r="AW150">
        <v>0.1293537210142422</v>
      </c>
      <c r="AX150">
        <v>9.9925224791610895E-2</v>
      </c>
      <c r="AY150">
        <v>2.4420284486590611</v>
      </c>
      <c r="AZ150">
        <v>0.58261315992128004</v>
      </c>
      <c r="BA150">
        <v>0.1075950751719484</v>
      </c>
      <c r="BB150">
        <v>3.4321201389592382</v>
      </c>
    </row>
    <row r="151" spans="1:54" x14ac:dyDescent="0.55000000000000004">
      <c r="A151" s="1">
        <v>2014</v>
      </c>
      <c r="B151">
        <v>41.792046387076361</v>
      </c>
      <c r="C151">
        <v>31.60044078563557</v>
      </c>
      <c r="D151">
        <v>42.812548047898311</v>
      </c>
      <c r="E151">
        <v>15.13195627919549</v>
      </c>
      <c r="F151">
        <v>28.967723371542771</v>
      </c>
      <c r="G151">
        <v>18.75</v>
      </c>
      <c r="H151">
        <v>31.44954246207762</v>
      </c>
      <c r="I151">
        <v>30.062944502694481</v>
      </c>
      <c r="J151">
        <v>11.644998123316309</v>
      </c>
      <c r="K151">
        <v>22.328101749132749</v>
      </c>
      <c r="L151">
        <v>26.85649120437407</v>
      </c>
      <c r="M151">
        <v>18.281886296678529</v>
      </c>
      <c r="N151">
        <v>20.749323275642311</v>
      </c>
      <c r="O151">
        <v>24.88078165989533</v>
      </c>
      <c r="P151">
        <v>32.460977076853823</v>
      </c>
      <c r="Q151">
        <v>20.85465393947598</v>
      </c>
      <c r="R151">
        <v>15.080243497509681</v>
      </c>
      <c r="S151">
        <v>11.980131146728491</v>
      </c>
      <c r="T151">
        <v>44.284392478447792</v>
      </c>
      <c r="U151">
        <v>15.114097075044411</v>
      </c>
      <c r="V151">
        <v>23.964714233422381</v>
      </c>
      <c r="W151">
        <v>34.387178706290037</v>
      </c>
      <c r="X151">
        <v>21.372355590809761</v>
      </c>
      <c r="Y151">
        <v>8.3312326027395027</v>
      </c>
      <c r="Z151">
        <v>5.1240979361451346</v>
      </c>
      <c r="AB151">
        <v>23.009570593715591</v>
      </c>
      <c r="AC151">
        <v>23.928036364065079</v>
      </c>
      <c r="AD151">
        <v>13.99384052835218</v>
      </c>
      <c r="AE151">
        <v>10.58189258057682</v>
      </c>
      <c r="AF151">
        <v>20.03202580263422</v>
      </c>
      <c r="AG151">
        <v>1.7206409612086671</v>
      </c>
      <c r="AH151">
        <v>12.712069321650089</v>
      </c>
      <c r="AI151">
        <v>1.3787680928246639</v>
      </c>
      <c r="AJ151">
        <v>20.72850229357655</v>
      </c>
      <c r="AK151">
        <v>0.91747255981735443</v>
      </c>
      <c r="AL151">
        <v>1.4778044831416239</v>
      </c>
      <c r="AM151">
        <v>1.2717681695966809</v>
      </c>
      <c r="AN151">
        <v>7.9282887050102557</v>
      </c>
      <c r="AO151">
        <v>2.4288933318645189</v>
      </c>
      <c r="AP151">
        <v>0.8022630840710625</v>
      </c>
      <c r="AQ151">
        <v>0.20098895784503379</v>
      </c>
      <c r="AR151">
        <v>1.065378421527458</v>
      </c>
      <c r="AS151">
        <v>4.1760823393920656</v>
      </c>
      <c r="AT151">
        <v>2.076752538482373E-2</v>
      </c>
      <c r="AU151">
        <v>2.881154053260516</v>
      </c>
      <c r="AV151">
        <v>0.66248832409358882</v>
      </c>
      <c r="AW151">
        <v>0.19450205951127611</v>
      </c>
      <c r="AX151">
        <v>0.1457957534036409</v>
      </c>
      <c r="AY151">
        <v>2.7230273982736661</v>
      </c>
      <c r="AZ151">
        <v>0.59295774647887323</v>
      </c>
      <c r="BA151">
        <v>8.8902369355192357E-2</v>
      </c>
      <c r="BB151">
        <v>3.3826242766688481</v>
      </c>
    </row>
    <row r="152" spans="1:54" x14ac:dyDescent="0.55000000000000004">
      <c r="A152" s="2">
        <v>2015</v>
      </c>
      <c r="B152">
        <v>40.779610194902546</v>
      </c>
      <c r="C152">
        <v>34.67440089440511</v>
      </c>
      <c r="D152" t="s">
        <v>54</v>
      </c>
      <c r="E152" t="s">
        <v>54</v>
      </c>
      <c r="F152">
        <v>29.04088429016144</v>
      </c>
      <c r="H152" t="s">
        <v>54</v>
      </c>
      <c r="I152" t="s">
        <v>54</v>
      </c>
      <c r="J152" t="s">
        <v>54</v>
      </c>
      <c r="K152">
        <v>22.512655763239877</v>
      </c>
      <c r="L152">
        <v>26.004469165832088</v>
      </c>
      <c r="M152" t="s">
        <v>54</v>
      </c>
      <c r="N152" t="s">
        <v>54</v>
      </c>
      <c r="O152" t="s">
        <v>54</v>
      </c>
      <c r="P152">
        <v>33.179682076498352</v>
      </c>
      <c r="Q152">
        <v>21.31717375810744</v>
      </c>
      <c r="R152">
        <v>14.538313757775338</v>
      </c>
      <c r="S152">
        <v>12.916095728912385</v>
      </c>
      <c r="T152" t="s">
        <v>54</v>
      </c>
      <c r="U152">
        <v>21.368921005953947</v>
      </c>
      <c r="V152">
        <v>23.055518659537032</v>
      </c>
      <c r="W152" t="s">
        <v>54</v>
      </c>
      <c r="X152" t="s">
        <v>54</v>
      </c>
      <c r="Y152">
        <v>7.309018958105133</v>
      </c>
      <c r="Z152" t="s">
        <v>54</v>
      </c>
      <c r="AA152" t="s">
        <v>54</v>
      </c>
      <c r="AB152">
        <v>23.152923976608186</v>
      </c>
      <c r="AC152">
        <v>22.959272853904345</v>
      </c>
      <c r="AD152" t="s">
        <v>54</v>
      </c>
      <c r="AE152">
        <v>10.566434513087867</v>
      </c>
      <c r="AF152" t="s">
        <v>54</v>
      </c>
      <c r="AG152">
        <v>1.8199238177452213</v>
      </c>
      <c r="AH152" t="s">
        <v>54</v>
      </c>
      <c r="AI152" t="s">
        <v>54</v>
      </c>
      <c r="AJ152" t="s">
        <v>54</v>
      </c>
      <c r="AK152" t="s">
        <v>54</v>
      </c>
      <c r="AL152" t="s">
        <v>54</v>
      </c>
      <c r="AM152" t="s">
        <v>54</v>
      </c>
      <c r="AN152" t="s">
        <v>54</v>
      </c>
      <c r="AO152" t="s">
        <v>54</v>
      </c>
      <c r="AP152" t="s">
        <v>54</v>
      </c>
      <c r="AQ152" t="s">
        <v>54</v>
      </c>
      <c r="AR152">
        <v>1.1239676536590926</v>
      </c>
      <c r="AS152">
        <v>4.9462244903699704</v>
      </c>
      <c r="AT152" t="s">
        <v>54</v>
      </c>
      <c r="AU152">
        <v>3.0078009073638414</v>
      </c>
      <c r="AV152">
        <v>0.72973733213988423</v>
      </c>
      <c r="AW152">
        <v>0.20177371625017262</v>
      </c>
      <c r="AX152">
        <v>0.16960379950644192</v>
      </c>
      <c r="AY152">
        <v>2.2968588835313555</v>
      </c>
      <c r="AZ152">
        <v>0.63861217539378456</v>
      </c>
      <c r="BA152">
        <v>5.7813964961029141E-2</v>
      </c>
      <c r="BB152">
        <v>6.4367816091954022E-2</v>
      </c>
    </row>
    <row r="153" spans="1:54" x14ac:dyDescent="0.55000000000000004">
      <c r="A153" s="2">
        <v>2016</v>
      </c>
      <c r="B153" t="s">
        <v>54</v>
      </c>
      <c r="C153">
        <v>36.466774716369528</v>
      </c>
      <c r="D153" t="s">
        <v>54</v>
      </c>
      <c r="E153" t="s">
        <v>54</v>
      </c>
      <c r="F153" t="s">
        <v>54</v>
      </c>
      <c r="H153" t="s">
        <v>54</v>
      </c>
      <c r="I153" t="s">
        <v>54</v>
      </c>
      <c r="J153" t="s">
        <v>54</v>
      </c>
      <c r="K153">
        <v>24.455205811138015</v>
      </c>
      <c r="L153">
        <v>24.751303030303028</v>
      </c>
      <c r="M153" t="s">
        <v>54</v>
      </c>
      <c r="N153" t="s">
        <v>54</v>
      </c>
      <c r="O153" t="s">
        <v>54</v>
      </c>
      <c r="P153">
        <v>32.710674603174603</v>
      </c>
      <c r="Q153">
        <v>20.736783536585367</v>
      </c>
      <c r="R153" t="s">
        <v>54</v>
      </c>
      <c r="S153">
        <v>11.82861023148148</v>
      </c>
      <c r="T153" t="s">
        <v>54</v>
      </c>
      <c r="U153">
        <v>19.690249999999999</v>
      </c>
      <c r="V153">
        <v>20.196023688663281</v>
      </c>
      <c r="W153" t="s">
        <v>54</v>
      </c>
      <c r="X153" t="s">
        <v>54</v>
      </c>
      <c r="Y153">
        <v>6.4571455139755134</v>
      </c>
      <c r="Z153" t="s">
        <v>54</v>
      </c>
      <c r="AA153" t="s">
        <v>54</v>
      </c>
      <c r="AB153">
        <v>23.189958506224066</v>
      </c>
      <c r="AC153">
        <v>23.16971499574468</v>
      </c>
      <c r="AD153" t="s">
        <v>54</v>
      </c>
      <c r="AE153" t="s">
        <v>54</v>
      </c>
      <c r="AF153" t="s">
        <v>54</v>
      </c>
      <c r="AG153">
        <v>1.7027009542293383</v>
      </c>
      <c r="AH153" t="s">
        <v>54</v>
      </c>
      <c r="AI153" t="s">
        <v>54</v>
      </c>
      <c r="AJ153" t="s">
        <v>54</v>
      </c>
      <c r="AK153" t="s">
        <v>54</v>
      </c>
      <c r="AL153" t="s">
        <v>54</v>
      </c>
      <c r="AM153" t="s">
        <v>54</v>
      </c>
      <c r="AN153" t="s">
        <v>54</v>
      </c>
      <c r="AO153" t="s">
        <v>54</v>
      </c>
      <c r="AP153" t="s">
        <v>54</v>
      </c>
      <c r="AQ153" t="s">
        <v>54</v>
      </c>
      <c r="AR153">
        <v>1.1731069800750704</v>
      </c>
      <c r="AS153">
        <v>4.8704056629458208</v>
      </c>
      <c r="AT153" t="s">
        <v>54</v>
      </c>
      <c r="AU153" t="s">
        <v>54</v>
      </c>
      <c r="AV153">
        <v>0.73167092519685029</v>
      </c>
      <c r="AW153" t="s">
        <v>54</v>
      </c>
      <c r="AX153">
        <v>0.19279727095516569</v>
      </c>
      <c r="AY153" t="s">
        <v>54</v>
      </c>
      <c r="AZ153">
        <v>0.6860851063829787</v>
      </c>
      <c r="BA153" t="s">
        <v>54</v>
      </c>
      <c r="BB153" t="s">
        <v>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B98E-2A52-4AA6-88B3-EE9FD8AA839C}">
  <dimension ref="A1:BC207"/>
  <sheetViews>
    <sheetView workbookViewId="0">
      <pane xSplit="1" ySplit="1" topLeftCell="B149" activePane="bottomRight" state="frozen"/>
      <selection pane="topRight" activeCell="B1" sqref="B1"/>
      <selection pane="bottomLeft" activeCell="A3" sqref="A3"/>
      <selection pane="bottomRight"/>
    </sheetView>
  </sheetViews>
  <sheetFormatPr defaultColWidth="10.83984375" defaultRowHeight="14.4" x14ac:dyDescent="0.55000000000000004"/>
  <cols>
    <col min="1" max="1" width="10.83984375" style="71"/>
  </cols>
  <sheetData>
    <row r="1" spans="1:55" s="5" customFormat="1" ht="14.1" x14ac:dyDescent="0.5">
      <c r="A1" s="68" t="s">
        <v>52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53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0"/>
    </row>
    <row r="2" spans="1:55" x14ac:dyDescent="0.55000000000000004">
      <c r="A2" s="69">
        <v>1865</v>
      </c>
      <c r="B2" s="70">
        <f>IF('[1]T61 Real GDP'!B33&lt;&gt;"",(IF('[1]T34 Wine consumption vol'!B33&lt;&gt;"",('[1]T34 Wine consumption vol'!B33/'[1]T61 Real GDP'!B33),"")),"")</f>
        <v>74.699846032049791</v>
      </c>
      <c r="C2" s="70">
        <f>IF('[1]T61 Real GDP'!C33&lt;&gt;"",(IF('[1]T34 Wine consumption vol'!C33&lt;&gt;"",('[1]T34 Wine consumption vol'!C33/'[1]T61 Real GDP'!C33),"")),"")</f>
        <v>54.148141260888877</v>
      </c>
      <c r="D2" s="70" t="str">
        <f>IF('[1]T61 Real GDP'!D33&lt;&gt;"",(IF('[1]T34 Wine consumption vol'!D33&lt;&gt;"",('[1]T34 Wine consumption vol'!D33/'[1]T61 Real GDP'!D33),"")),"")</f>
        <v/>
      </c>
      <c r="E2" s="70">
        <f>IF('[1]T61 Real GDP'!E33&lt;&gt;"",(IF('[1]T34 Wine consumption vol'!E33&lt;&gt;"",('[1]T34 Wine consumption vol'!E33/'[1]T61 Real GDP'!E33),"")),"")</f>
        <v>68.545224854487913</v>
      </c>
      <c r="F2" s="70" t="str">
        <f>IF('[1]T61 Real GDP'!F33&lt;&gt;"",(IF('[1]T34 Wine consumption vol'!F33&lt;&gt;"",('[1]T34 Wine consumption vol'!F33/'[1]T61 Real GDP'!F33),"")),"")</f>
        <v/>
      </c>
      <c r="G2" s="70"/>
      <c r="H2" s="70" t="str">
        <f>IF('[1]T61 Real GDP'!G33&lt;&gt;"",(IF('[1]T34 Wine consumption vol'!G33&lt;&gt;"",('[1]T34 Wine consumption vol'!G33/'[1]T61 Real GDP'!G33),"")),"")</f>
        <v/>
      </c>
      <c r="I2" s="70" t="str">
        <f>IF('[1]T61 Real GDP'!H33&lt;&gt;"",(IF('[1]T34 Wine consumption vol'!H33&lt;&gt;"",('[1]T34 Wine consumption vol'!H33/'[1]T61 Real GDP'!H33),"")),"")</f>
        <v/>
      </c>
      <c r="J2" s="70" t="str">
        <f>IF('[1]T61 Real GDP'!I33&lt;&gt;"",(IF('[1]T34 Wine consumption vol'!I33&lt;&gt;"",('[1]T34 Wine consumption vol'!I33/'[1]T61 Real GDP'!I33),"")),"")</f>
        <v/>
      </c>
      <c r="K2" s="70">
        <f>IF('[1]T61 Real GDP'!J33&lt;&gt;"",(IF('[1]T34 Wine consumption vol'!J33&lt;&gt;"",('[1]T34 Wine consumption vol'!J33/'[1]T61 Real GDP'!J33),"")),"")</f>
        <v>2.6538109236694907</v>
      </c>
      <c r="L2" s="70" t="str">
        <f>IF('[1]T61 Real GDP'!K33&lt;&gt;"",(IF('[1]T34 Wine consumption vol'!K33&lt;&gt;"",('[1]T34 Wine consumption vol'!K33/'[1]T61 Real GDP'!K33),"")),"")</f>
        <v/>
      </c>
      <c r="M2" s="70" t="str">
        <f>IF('[1]T61 Real GDP'!L33&lt;&gt;"",(IF('[1]T34 Wine consumption vol'!L33&lt;&gt;"",('[1]T34 Wine consumption vol'!L33/'[1]T61 Real GDP'!L33),"")),"")</f>
        <v/>
      </c>
      <c r="N2" s="70" t="str">
        <f>IF('[1]T61 Real GDP'!M33&lt;&gt;"",(IF('[1]T34 Wine consumption vol'!M33&lt;&gt;"",('[1]T34 Wine consumption vol'!M33/'[1]T61 Real GDP'!M33),"")),"")</f>
        <v/>
      </c>
      <c r="O2" s="70" t="str">
        <f>IF('[1]T61 Real GDP'!N33&lt;&gt;"",(IF('[1]T34 Wine consumption vol'!N33&lt;&gt;"",('[1]T34 Wine consumption vol'!N33/'[1]T61 Real GDP'!N33),"")),"")</f>
        <v/>
      </c>
      <c r="P2" s="70" t="str">
        <f>IF('[1]T61 Real GDP'!O33&lt;&gt;"",(IF('[1]T34 Wine consumption vol'!O33&lt;&gt;"",('[1]T34 Wine consumption vol'!O33/'[1]T61 Real GDP'!O33),"")),"")</f>
        <v/>
      </c>
      <c r="Q2" s="70">
        <f>IF('[1]T61 Real GDP'!P33&lt;&gt;"",(IF('[1]T34 Wine consumption vol'!P33&lt;&gt;"",('[1]T34 Wine consumption vol'!P33/'[1]T61 Real GDP'!P33),"")),"")</f>
        <v>0.60385624457340292</v>
      </c>
      <c r="R2" s="70" t="str">
        <f>IF('[1]T61 Real GDP'!Q33&lt;&gt;"",(IF('[1]T34 Wine consumption vol'!Q33&lt;&gt;"",('[1]T34 Wine consumption vol'!Q33/'[1]T61 Real GDP'!Q33),"")),"")</f>
        <v/>
      </c>
      <c r="S2" s="70" t="str">
        <f>IF('[1]T61 Real GDP'!R33&lt;&gt;"",(IF('[1]T34 Wine consumption vol'!R33&lt;&gt;"",('[1]T34 Wine consumption vol'!R33/'[1]T61 Real GDP'!R33),"")),"")</f>
        <v/>
      </c>
      <c r="T2" s="70" t="str">
        <f>IF('[1]T61 Real GDP'!S33&lt;&gt;"",(IF('[1]T34 Wine consumption vol'!S33&lt;&gt;"",('[1]T34 Wine consumption vol'!S33/'[1]T61 Real GDP'!S33),"")),"")</f>
        <v/>
      </c>
      <c r="U2" s="70" t="str">
        <f>IF('[1]T61 Real GDP'!T33&lt;&gt;"",(IF('[1]T34 Wine consumption vol'!J33&lt;&gt;"",('[1]T34 Wine consumption vol'!J33/'[1]T61 Real GDP'!T33),"")),"")</f>
        <v/>
      </c>
      <c r="V2" s="70" t="str">
        <f>IF('[1]T61 Real GDP'!U33&lt;&gt;"",(IF('[1]T34 Wine consumption vol'!U33&lt;&gt;"",('[1]T34 Wine consumption vol'!U33/'[1]T61 Real GDP'!U33),"")),"")</f>
        <v/>
      </c>
      <c r="W2" s="70" t="str">
        <f>IF('[1]T61 Real GDP'!V33&lt;&gt;"",(IF('[1]T34 Wine consumption vol'!V33&lt;&gt;"",('[1]T34 Wine consumption vol'!V33/'[1]T61 Real GDP'!V33),"")),"")</f>
        <v/>
      </c>
      <c r="X2" s="70" t="str">
        <f>IF('[1]T61 Real GDP'!W33&lt;&gt;"",(IF('[1]T34 Wine consumption vol'!W33&lt;&gt;"",('[1]T34 Wine consumption vol'!W33/'[1]T61 Real GDP'!W33),"")),"")</f>
        <v/>
      </c>
      <c r="Y2" s="70" t="str">
        <f>IF('[1]T61 Real GDP'!X33&lt;&gt;"",(IF('[1]T34 Wine consumption vol'!X33&lt;&gt;"",('[1]T34 Wine consumption vol'!X33/'[1]T61 Real GDP'!X33),"")),"")</f>
        <v/>
      </c>
      <c r="Z2" s="70" t="str">
        <f>IF('[1]T61 Real GDP'!Y33&lt;&gt;"",(IF('[1]T34 Wine consumption vol'!Y33&lt;&gt;"",('[1]T34 Wine consumption vol'!Y33/'[1]T61 Real GDP'!Y33),"")),"")</f>
        <v/>
      </c>
      <c r="AA2" s="70" t="str">
        <f>IF('[1]T61 Real GDP'!Z33&lt;&gt;"",(IF('[1]T34 Wine consumption vol'!Z33&lt;&gt;"",('[1]T34 Wine consumption vol'!Z33/'[1]T61 Real GDP'!Z33),"")),"")</f>
        <v/>
      </c>
      <c r="AB2" s="70">
        <f>IF('[1]T61 Real GDP'!AA33&lt;&gt;"",(IF('[1]T34 Wine consumption vol'!AA33&lt;&gt;"",('[1]T34 Wine consumption vol'!AA33/'[1]T61 Real GDP'!AA33),"")),"")</f>
        <v>1.0310475795450291</v>
      </c>
      <c r="AC2" s="70" t="str">
        <f>IF('[1]T61 Real GDP'!AB33&lt;&gt;"",(IF('[1]T34 Wine consumption vol'!AB33&lt;&gt;"",('[1]T34 Wine consumption vol'!AB33/'[1]T61 Real GDP'!AB33),"")),"")</f>
        <v/>
      </c>
      <c r="AD2" s="70" t="str">
        <f>IF('[1]T61 Real GDP'!AC33&lt;&gt;"",(IF('[1]T34 Wine consumption vol'!AC33&lt;&gt;"",('[1]T34 Wine consumption vol'!AC33/'[1]T61 Real GDP'!AC33),"")),"")</f>
        <v/>
      </c>
      <c r="AE2" s="70">
        <f>IF('[1]T61 Real GDP'!AD33&lt;&gt;"",(IF('[1]T34 Wine consumption vol'!AD33&lt;&gt;"",('[1]T34 Wine consumption vol'!AD33/'[1]T61 Real GDP'!AD33),"")),"")</f>
        <v>0.49226314156488116</v>
      </c>
      <c r="AF2" s="70" t="str">
        <f>IF('[1]T61 Real GDP'!AE33&lt;&gt;"",(IF('[1]T34 Wine consumption vol'!AE33&lt;&gt;"",('[1]T34 Wine consumption vol'!AE33/'[1]T61 Real GDP'!AE33),"")),"")</f>
        <v/>
      </c>
      <c r="AG2" s="70" t="str">
        <f>IF('[1]T61 Real GDP'!AF33&lt;&gt;"",(IF('[1]T34 Wine consumption vol'!AF33&lt;&gt;"",('[1]T34 Wine consumption vol'!AF33/'[1]T61 Real GDP'!AF33),"")),"")</f>
        <v/>
      </c>
      <c r="AH2" s="70" t="str">
        <f>IF('[1]T61 Real GDP'!AG33&lt;&gt;"",(IF('[1]T34 Wine consumption vol'!AG33&lt;&gt;"",('[1]T34 Wine consumption vol'!AG33/'[1]T61 Real GDP'!AG33),"")),"")</f>
        <v/>
      </c>
      <c r="AI2" s="70" t="str">
        <f>IF('[1]T61 Real GDP'!AH33&lt;&gt;"",(IF('[1]T34 Wine consumption vol'!AH33&lt;&gt;"",('[1]T34 Wine consumption vol'!AH33/'[1]T61 Real GDP'!AH33),"")),"")</f>
        <v/>
      </c>
      <c r="AJ2" s="70" t="str">
        <f>IF('[1]T61 Real GDP'!AI33&lt;&gt;"",(IF('[1]T34 Wine consumption vol'!AI33&lt;&gt;"",('[1]T34 Wine consumption vol'!AI33/'[1]T61 Real GDP'!AI33),"")),"")</f>
        <v/>
      </c>
      <c r="AK2" s="70" t="str">
        <f>IF('[1]T61 Real GDP'!AJ33&lt;&gt;"",(IF('[1]T34 Wine consumption vol'!AJ33&lt;&gt;"",('[1]T34 Wine consumption vol'!AJ33/'[1]T61 Real GDP'!AJ33),"")),"")</f>
        <v/>
      </c>
      <c r="AL2" s="70" t="str">
        <f>IF('[1]T61 Real GDP'!AK33&lt;&gt;"",(IF('[1]T34 Wine consumption vol'!AK33&lt;&gt;"",('[1]T34 Wine consumption vol'!AK33/'[1]T61 Real GDP'!AK33),"")),"")</f>
        <v/>
      </c>
      <c r="AM2" s="70" t="str">
        <f>IF('[1]T61 Real GDP'!AL33&lt;&gt;"",(IF('[1]T34 Wine consumption vol'!AL33&lt;&gt;"",('[1]T34 Wine consumption vol'!AL33/'[1]T61 Real GDP'!AL33),"")),"")</f>
        <v/>
      </c>
      <c r="AN2" s="70" t="str">
        <f>IF('[1]T61 Real GDP'!AM33&lt;&gt;"",(IF('[1]T34 Wine consumption vol'!AM33&lt;&gt;"",('[1]T34 Wine consumption vol'!AM33/'[1]T61 Real GDP'!AM33),"")),"")</f>
        <v/>
      </c>
      <c r="AO2" s="70" t="str">
        <f>IF('[1]T61 Real GDP'!AN33&lt;&gt;"",(IF('[1]T34 Wine consumption vol'!AN33&lt;&gt;"",('[1]T34 Wine consumption vol'!AN33/'[1]T61 Real GDP'!AN33),"")),"")</f>
        <v/>
      </c>
      <c r="AP2" s="70" t="str">
        <f>IF('[1]T61 Real GDP'!AO33&lt;&gt;"",(IF('[1]T34 Wine consumption vol'!AO33&lt;&gt;"",('[1]T34 Wine consumption vol'!AO33/'[1]T61 Real GDP'!AO33),"")),"")</f>
        <v/>
      </c>
      <c r="AQ2" s="70" t="str">
        <f>IF('[1]T61 Real GDP'!AP33&lt;&gt;"",(IF('[1]T34 Wine consumption vol'!AP33&lt;&gt;"",('[1]T34 Wine consumption vol'!AP33/'[1]T61 Real GDP'!AP33),"")),"")</f>
        <v/>
      </c>
      <c r="AR2" s="70" t="str">
        <f>IF('[1]T61 Real GDP'!AQ33&lt;&gt;"",(IF('[1]T34 Wine consumption vol'!AQ33&lt;&gt;"",('[1]T34 Wine consumption vol'!AQ33/'[1]T61 Real GDP'!AQ33),"")),"")</f>
        <v/>
      </c>
      <c r="AS2" s="70" t="str">
        <f>IF('[1]T61 Real GDP'!AR33&lt;&gt;"",(IF('[1]T34 Wine consumption vol'!AR33&lt;&gt;"",('[1]T34 Wine consumption vol'!AR33/'[1]T61 Real GDP'!AR33),"")),"")</f>
        <v/>
      </c>
      <c r="AT2" s="70" t="str">
        <f>IF('[1]T61 Real GDP'!AS33&lt;&gt;"",(IF('[1]T34 Wine consumption vol'!AS33&lt;&gt;"",('[1]T34 Wine consumption vol'!AS33/'[1]T61 Real GDP'!AS33),"")),"")</f>
        <v/>
      </c>
      <c r="AU2" s="70" t="str">
        <f>IF('[1]T61 Real GDP'!AT33&lt;&gt;"",(IF('[1]T34 Wine consumption vol'!AT33&lt;&gt;"",('[1]T34 Wine consumption vol'!AT33/'[1]T61 Real GDP'!AT33),"")),"")</f>
        <v/>
      </c>
      <c r="AV2" s="70" t="str">
        <f>IF('[1]T61 Real GDP'!AU33&lt;&gt;"",(IF('[1]T34 Wine consumption vol'!AU33&lt;&gt;"",('[1]T34 Wine consumption vol'!AU33/'[1]T61 Real GDP'!AU33),"")),"")</f>
        <v/>
      </c>
      <c r="AW2" s="70" t="str">
        <f>IF('[1]T61 Real GDP'!AV33&lt;&gt;"",(IF('[1]T34 Wine consumption vol'!AV33&lt;&gt;"",('[1]T34 Wine consumption vol'!AV33/'[1]T61 Real GDP'!AV33),"")),"")</f>
        <v/>
      </c>
      <c r="AX2" s="70" t="str">
        <f>IF('[1]T61 Real GDP'!AW33&lt;&gt;"",(IF('[1]T34 Wine consumption vol'!AW33&lt;&gt;"",('[1]T34 Wine consumption vol'!AW33/'[1]T61 Real GDP'!AW33),"")),"")</f>
        <v/>
      </c>
      <c r="AY2" s="70" t="str">
        <f>IF('[1]T61 Real GDP'!AX33&lt;&gt;"",(IF('[1]T34 Wine consumption vol'!AX33&lt;&gt;"",('[1]T34 Wine consumption vol'!AX33/'[1]T61 Real GDP'!AX33),"")),"")</f>
        <v/>
      </c>
      <c r="AZ2" s="70" t="str">
        <f>IF('[1]T61 Real GDP'!AY33&lt;&gt;"",(IF('[1]T34 Wine consumption vol'!AY33&lt;&gt;"",('[1]T34 Wine consumption vol'!AY33/'[1]T61 Real GDP'!AY33),"")),"")</f>
        <v/>
      </c>
      <c r="BA2" s="70" t="str">
        <f>IF('[1]T61 Real GDP'!AZ33&lt;&gt;"",(IF('[1]T34 Wine consumption vol'!AZ33&lt;&gt;"",('[1]T34 Wine consumption vol'!AZ33/'[1]T61 Real GDP'!AZ33),"")),"")</f>
        <v/>
      </c>
      <c r="BB2" s="70" t="str">
        <f>IF('[1]T61 Real GDP'!BC33&lt;&gt;"",(IF('[1]T34 Wine consumption vol'!BC33&lt;&gt;"",('[1]T34 Wine consumption vol'!BC33/'[1]T61 Real GDP'!BC33),"")),"")</f>
        <v/>
      </c>
    </row>
    <row r="3" spans="1:55" x14ac:dyDescent="0.55000000000000004">
      <c r="A3" s="69">
        <v>1866</v>
      </c>
      <c r="B3" s="70">
        <f>IF('[1]T61 Real GDP'!B34&lt;&gt;"",(IF('[1]T34 Wine consumption vol'!B34&lt;&gt;"",('[1]T34 Wine consumption vol'!B34/'[1]T61 Real GDP'!B34),"")),"")</f>
        <v>79.308305109005076</v>
      </c>
      <c r="C3" s="70">
        <f>IF('[1]T61 Real GDP'!C34&lt;&gt;"",(IF('[1]T34 Wine consumption vol'!C34&lt;&gt;"",('[1]T34 Wine consumption vol'!C34/'[1]T61 Real GDP'!C34),"")),"")</f>
        <v>54.680294715466658</v>
      </c>
      <c r="D3" s="70">
        <f>IF('[1]T61 Real GDP'!D34&lt;&gt;"",(IF('[1]T34 Wine consumption vol'!D34&lt;&gt;"",('[1]T34 Wine consumption vol'!D34/'[1]T61 Real GDP'!D34),"")),"")</f>
        <v>42.175607580824973</v>
      </c>
      <c r="E3" s="70">
        <f>IF('[1]T61 Real GDP'!E34&lt;&gt;"",(IF('[1]T34 Wine consumption vol'!E34&lt;&gt;"",('[1]T34 Wine consumption vol'!E34/'[1]T61 Real GDP'!E34),"")),"")</f>
        <v>67.182663691053762</v>
      </c>
      <c r="F3" s="70" t="str">
        <f>IF('[1]T61 Real GDP'!F34&lt;&gt;"",(IF('[1]T34 Wine consumption vol'!F34&lt;&gt;"",('[1]T34 Wine consumption vol'!F34/'[1]T61 Real GDP'!F34),"")),"")</f>
        <v/>
      </c>
      <c r="G3" s="70"/>
      <c r="H3" s="70" t="str">
        <f>IF('[1]T61 Real GDP'!G34&lt;&gt;"",(IF('[1]T34 Wine consumption vol'!G34&lt;&gt;"",('[1]T34 Wine consumption vol'!G34/'[1]T61 Real GDP'!G34),"")),"")</f>
        <v/>
      </c>
      <c r="I3" s="70" t="str">
        <f>IF('[1]T61 Real GDP'!H34&lt;&gt;"",(IF('[1]T34 Wine consumption vol'!H34&lt;&gt;"",('[1]T34 Wine consumption vol'!H34/'[1]T61 Real GDP'!H34),"")),"")</f>
        <v/>
      </c>
      <c r="J3" s="70" t="str">
        <f>IF('[1]T61 Real GDP'!I34&lt;&gt;"",(IF('[1]T34 Wine consumption vol'!I34&lt;&gt;"",('[1]T34 Wine consumption vol'!I34/'[1]T61 Real GDP'!I34),"")),"")</f>
        <v/>
      </c>
      <c r="K3" s="70">
        <f>IF('[1]T61 Real GDP'!J34&lt;&gt;"",(IF('[1]T34 Wine consumption vol'!J34&lt;&gt;"",('[1]T34 Wine consumption vol'!J34/'[1]T61 Real GDP'!J34),"")),"")</f>
        <v>2.9304605027661421</v>
      </c>
      <c r="L3" s="70" t="str">
        <f>IF('[1]T61 Real GDP'!K34&lt;&gt;"",(IF('[1]T34 Wine consumption vol'!K34&lt;&gt;"",('[1]T34 Wine consumption vol'!K34/'[1]T61 Real GDP'!K34),"")),"")</f>
        <v/>
      </c>
      <c r="M3" s="70" t="str">
        <f>IF('[1]T61 Real GDP'!L34&lt;&gt;"",(IF('[1]T34 Wine consumption vol'!L34&lt;&gt;"",('[1]T34 Wine consumption vol'!L34/'[1]T61 Real GDP'!L34),"")),"")</f>
        <v/>
      </c>
      <c r="N3" s="70" t="str">
        <f>IF('[1]T61 Real GDP'!M34&lt;&gt;"",(IF('[1]T34 Wine consumption vol'!M34&lt;&gt;"",('[1]T34 Wine consumption vol'!M34/'[1]T61 Real GDP'!M34),"")),"")</f>
        <v/>
      </c>
      <c r="O3" s="70" t="str">
        <f>IF('[1]T61 Real GDP'!N34&lt;&gt;"",(IF('[1]T34 Wine consumption vol'!N34&lt;&gt;"",('[1]T34 Wine consumption vol'!N34/'[1]T61 Real GDP'!N34),"")),"")</f>
        <v/>
      </c>
      <c r="P3" s="70" t="str">
        <f>IF('[1]T61 Real GDP'!O34&lt;&gt;"",(IF('[1]T34 Wine consumption vol'!O34&lt;&gt;"",('[1]T34 Wine consumption vol'!O34/'[1]T61 Real GDP'!O34),"")),"")</f>
        <v/>
      </c>
      <c r="Q3" s="70">
        <f>IF('[1]T61 Real GDP'!P34&lt;&gt;"",(IF('[1]T34 Wine consumption vol'!P34&lt;&gt;"",('[1]T34 Wine consumption vol'!P34/'[1]T61 Real GDP'!P34),"")),"")</f>
        <v>0.6570311427916723</v>
      </c>
      <c r="R3" s="70" t="str">
        <f>IF('[1]T61 Real GDP'!Q34&lt;&gt;"",(IF('[1]T34 Wine consumption vol'!Q34&lt;&gt;"",('[1]T34 Wine consumption vol'!Q34/'[1]T61 Real GDP'!Q34),"")),"")</f>
        <v/>
      </c>
      <c r="S3" s="70" t="str">
        <f>IF('[1]T61 Real GDP'!R34&lt;&gt;"",(IF('[1]T34 Wine consumption vol'!R34&lt;&gt;"",('[1]T34 Wine consumption vol'!R34/'[1]T61 Real GDP'!R34),"")),"")</f>
        <v/>
      </c>
      <c r="T3" s="70" t="str">
        <f>IF('[1]T61 Real GDP'!S34&lt;&gt;"",(IF('[1]T34 Wine consumption vol'!S34&lt;&gt;"",('[1]T34 Wine consumption vol'!S34/'[1]T61 Real GDP'!S34),"")),"")</f>
        <v/>
      </c>
      <c r="U3" s="70" t="str">
        <f>IF('[1]T61 Real GDP'!T34&lt;&gt;"",(IF('[1]T34 Wine consumption vol'!J34&lt;&gt;"",('[1]T34 Wine consumption vol'!J34/'[1]T61 Real GDP'!T34),"")),"")</f>
        <v/>
      </c>
      <c r="V3" s="70" t="str">
        <f>IF('[1]T61 Real GDP'!U34&lt;&gt;"",(IF('[1]T34 Wine consumption vol'!U34&lt;&gt;"",('[1]T34 Wine consumption vol'!U34/'[1]T61 Real GDP'!U34),"")),"")</f>
        <v/>
      </c>
      <c r="W3" s="70" t="str">
        <f>IF('[1]T61 Real GDP'!V34&lt;&gt;"",(IF('[1]T34 Wine consumption vol'!V34&lt;&gt;"",('[1]T34 Wine consumption vol'!V34/'[1]T61 Real GDP'!V34),"")),"")</f>
        <v/>
      </c>
      <c r="X3" s="70" t="str">
        <f>IF('[1]T61 Real GDP'!W34&lt;&gt;"",(IF('[1]T34 Wine consumption vol'!W34&lt;&gt;"",('[1]T34 Wine consumption vol'!W34/'[1]T61 Real GDP'!W34),"")),"")</f>
        <v/>
      </c>
      <c r="Y3" s="70" t="str">
        <f>IF('[1]T61 Real GDP'!X34&lt;&gt;"",(IF('[1]T34 Wine consumption vol'!X34&lt;&gt;"",('[1]T34 Wine consumption vol'!X34/'[1]T61 Real GDP'!X34),"")),"")</f>
        <v/>
      </c>
      <c r="Z3" s="70" t="str">
        <f>IF('[1]T61 Real GDP'!Y34&lt;&gt;"",(IF('[1]T34 Wine consumption vol'!Y34&lt;&gt;"",('[1]T34 Wine consumption vol'!Y34/'[1]T61 Real GDP'!Y34),"")),"")</f>
        <v/>
      </c>
      <c r="AA3" s="70" t="str">
        <f>IF('[1]T61 Real GDP'!Z34&lt;&gt;"",(IF('[1]T34 Wine consumption vol'!Z34&lt;&gt;"",('[1]T34 Wine consumption vol'!Z34/'[1]T61 Real GDP'!Z34),"")),"")</f>
        <v/>
      </c>
      <c r="AB3" s="70">
        <f>IF('[1]T61 Real GDP'!AA34&lt;&gt;"",(IF('[1]T34 Wine consumption vol'!AA34&lt;&gt;"",('[1]T34 Wine consumption vol'!AA34/'[1]T61 Real GDP'!AA34),"")),"")</f>
        <v>1.6894199701937405</v>
      </c>
      <c r="AC3" s="70" t="str">
        <f>IF('[1]T61 Real GDP'!AB34&lt;&gt;"",(IF('[1]T34 Wine consumption vol'!AB34&lt;&gt;"",('[1]T34 Wine consumption vol'!AB34/'[1]T61 Real GDP'!AB34),"")),"")</f>
        <v/>
      </c>
      <c r="AD3" s="70" t="str">
        <f>IF('[1]T61 Real GDP'!AC34&lt;&gt;"",(IF('[1]T34 Wine consumption vol'!AC34&lt;&gt;"",('[1]T34 Wine consumption vol'!AC34/'[1]T61 Real GDP'!AC34),"")),"")</f>
        <v/>
      </c>
      <c r="AE3" s="70">
        <f>IF('[1]T61 Real GDP'!AD34&lt;&gt;"",(IF('[1]T34 Wine consumption vol'!AD34&lt;&gt;"",('[1]T34 Wine consumption vol'!AD34/'[1]T61 Real GDP'!AD34),"")),"")</f>
        <v>0.48488112477562567</v>
      </c>
      <c r="AF3" s="70" t="str">
        <f>IF('[1]T61 Real GDP'!AE34&lt;&gt;"",(IF('[1]T34 Wine consumption vol'!AE34&lt;&gt;"",('[1]T34 Wine consumption vol'!AE34/'[1]T61 Real GDP'!AE34),"")),"")</f>
        <v/>
      </c>
      <c r="AG3" s="70" t="str">
        <f>IF('[1]T61 Real GDP'!AF34&lt;&gt;"",(IF('[1]T34 Wine consumption vol'!AF34&lt;&gt;"",('[1]T34 Wine consumption vol'!AF34/'[1]T61 Real GDP'!AF34),"")),"")</f>
        <v/>
      </c>
      <c r="AH3" s="70" t="str">
        <f>IF('[1]T61 Real GDP'!AG34&lt;&gt;"",(IF('[1]T34 Wine consumption vol'!AG34&lt;&gt;"",('[1]T34 Wine consumption vol'!AG34/'[1]T61 Real GDP'!AG34),"")),"")</f>
        <v/>
      </c>
      <c r="AI3" s="70" t="str">
        <f>IF('[1]T61 Real GDP'!AH34&lt;&gt;"",(IF('[1]T34 Wine consumption vol'!AH34&lt;&gt;"",('[1]T34 Wine consumption vol'!AH34/'[1]T61 Real GDP'!AH34),"")),"")</f>
        <v/>
      </c>
      <c r="AJ3" s="70" t="str">
        <f>IF('[1]T61 Real GDP'!AI34&lt;&gt;"",(IF('[1]T34 Wine consumption vol'!AI34&lt;&gt;"",('[1]T34 Wine consumption vol'!AI34/'[1]T61 Real GDP'!AI34),"")),"")</f>
        <v/>
      </c>
      <c r="AK3" s="70" t="str">
        <f>IF('[1]T61 Real GDP'!AJ34&lt;&gt;"",(IF('[1]T34 Wine consumption vol'!AJ34&lt;&gt;"",('[1]T34 Wine consumption vol'!AJ34/'[1]T61 Real GDP'!AJ34),"")),"")</f>
        <v/>
      </c>
      <c r="AL3" s="70" t="str">
        <f>IF('[1]T61 Real GDP'!AK34&lt;&gt;"",(IF('[1]T34 Wine consumption vol'!AK34&lt;&gt;"",('[1]T34 Wine consumption vol'!AK34/'[1]T61 Real GDP'!AK34),"")),"")</f>
        <v/>
      </c>
      <c r="AM3" s="70" t="str">
        <f>IF('[1]T61 Real GDP'!AL34&lt;&gt;"",(IF('[1]T34 Wine consumption vol'!AL34&lt;&gt;"",('[1]T34 Wine consumption vol'!AL34/'[1]T61 Real GDP'!AL34),"")),"")</f>
        <v/>
      </c>
      <c r="AN3" s="70" t="str">
        <f>IF('[1]T61 Real GDP'!AM34&lt;&gt;"",(IF('[1]T34 Wine consumption vol'!AM34&lt;&gt;"",('[1]T34 Wine consumption vol'!AM34/'[1]T61 Real GDP'!AM34),"")),"")</f>
        <v/>
      </c>
      <c r="AO3" s="70" t="str">
        <f>IF('[1]T61 Real GDP'!AN34&lt;&gt;"",(IF('[1]T34 Wine consumption vol'!AN34&lt;&gt;"",('[1]T34 Wine consumption vol'!AN34/'[1]T61 Real GDP'!AN34),"")),"")</f>
        <v/>
      </c>
      <c r="AP3" s="70" t="str">
        <f>IF('[1]T61 Real GDP'!AO34&lt;&gt;"",(IF('[1]T34 Wine consumption vol'!AO34&lt;&gt;"",('[1]T34 Wine consumption vol'!AO34/'[1]T61 Real GDP'!AO34),"")),"")</f>
        <v/>
      </c>
      <c r="AQ3" s="70" t="str">
        <f>IF('[1]T61 Real GDP'!AP34&lt;&gt;"",(IF('[1]T34 Wine consumption vol'!AP34&lt;&gt;"",('[1]T34 Wine consumption vol'!AP34/'[1]T61 Real GDP'!AP34),"")),"")</f>
        <v/>
      </c>
      <c r="AR3" s="70" t="str">
        <f>IF('[1]T61 Real GDP'!AQ34&lt;&gt;"",(IF('[1]T34 Wine consumption vol'!AQ34&lt;&gt;"",('[1]T34 Wine consumption vol'!AQ34/'[1]T61 Real GDP'!AQ34),"")),"")</f>
        <v/>
      </c>
      <c r="AS3" s="70" t="str">
        <f>IF('[1]T61 Real GDP'!AR34&lt;&gt;"",(IF('[1]T34 Wine consumption vol'!AR34&lt;&gt;"",('[1]T34 Wine consumption vol'!AR34/'[1]T61 Real GDP'!AR34),"")),"")</f>
        <v/>
      </c>
      <c r="AT3" s="70" t="str">
        <f>IF('[1]T61 Real GDP'!AS34&lt;&gt;"",(IF('[1]T34 Wine consumption vol'!AS34&lt;&gt;"",('[1]T34 Wine consumption vol'!AS34/'[1]T61 Real GDP'!AS34),"")),"")</f>
        <v/>
      </c>
      <c r="AU3" s="70" t="str">
        <f>IF('[1]T61 Real GDP'!AT34&lt;&gt;"",(IF('[1]T34 Wine consumption vol'!AT34&lt;&gt;"",('[1]T34 Wine consumption vol'!AT34/'[1]T61 Real GDP'!AT34),"")),"")</f>
        <v/>
      </c>
      <c r="AV3" s="70" t="str">
        <f>IF('[1]T61 Real GDP'!AU34&lt;&gt;"",(IF('[1]T34 Wine consumption vol'!AU34&lt;&gt;"",('[1]T34 Wine consumption vol'!AU34/'[1]T61 Real GDP'!AU34),"")),"")</f>
        <v/>
      </c>
      <c r="AW3" s="70" t="str">
        <f>IF('[1]T61 Real GDP'!AV34&lt;&gt;"",(IF('[1]T34 Wine consumption vol'!AV34&lt;&gt;"",('[1]T34 Wine consumption vol'!AV34/'[1]T61 Real GDP'!AV34),"")),"")</f>
        <v/>
      </c>
      <c r="AX3" s="70" t="str">
        <f>IF('[1]T61 Real GDP'!AW34&lt;&gt;"",(IF('[1]T34 Wine consumption vol'!AW34&lt;&gt;"",('[1]T34 Wine consumption vol'!AW34/'[1]T61 Real GDP'!AW34),"")),"")</f>
        <v/>
      </c>
      <c r="AY3" s="70" t="str">
        <f>IF('[1]T61 Real GDP'!AX34&lt;&gt;"",(IF('[1]T34 Wine consumption vol'!AX34&lt;&gt;"",('[1]T34 Wine consumption vol'!AX34/'[1]T61 Real GDP'!AX34),"")),"")</f>
        <v/>
      </c>
      <c r="AZ3" s="70" t="str">
        <f>IF('[1]T61 Real GDP'!AY34&lt;&gt;"",(IF('[1]T34 Wine consumption vol'!AY34&lt;&gt;"",('[1]T34 Wine consumption vol'!AY34/'[1]T61 Real GDP'!AY34),"")),"")</f>
        <v/>
      </c>
      <c r="BA3" s="70" t="str">
        <f>IF('[1]T61 Real GDP'!AZ34&lt;&gt;"",(IF('[1]T34 Wine consumption vol'!AZ34&lt;&gt;"",('[1]T34 Wine consumption vol'!AZ34/'[1]T61 Real GDP'!AZ34),"")),"")</f>
        <v/>
      </c>
      <c r="BB3" s="70" t="str">
        <f>IF('[1]T61 Real GDP'!BC34&lt;&gt;"",(IF('[1]T34 Wine consumption vol'!BC34&lt;&gt;"",('[1]T34 Wine consumption vol'!BC34/'[1]T61 Real GDP'!BC34),"")),"")</f>
        <v/>
      </c>
    </row>
    <row r="4" spans="1:55" x14ac:dyDescent="0.55000000000000004">
      <c r="A4" s="69">
        <v>1867</v>
      </c>
      <c r="B4" s="70">
        <f>IF('[1]T61 Real GDP'!B35&lt;&gt;"",(IF('[1]T34 Wine consumption vol'!B35&lt;&gt;"",('[1]T34 Wine consumption vol'!B35/'[1]T61 Real GDP'!B35),"")),"")</f>
        <v>79.854450810151789</v>
      </c>
      <c r="C4" s="70">
        <f>IF('[1]T61 Real GDP'!C35&lt;&gt;"",(IF('[1]T34 Wine consumption vol'!C35&lt;&gt;"",('[1]T34 Wine consumption vol'!C35/'[1]T61 Real GDP'!C35),"")),"")</f>
        <v>59.336201208543777</v>
      </c>
      <c r="D4" s="70">
        <f>IF('[1]T61 Real GDP'!D35&lt;&gt;"",(IF('[1]T34 Wine consumption vol'!D35&lt;&gt;"",('[1]T34 Wine consumption vol'!D35/'[1]T61 Real GDP'!D35),"")),"")</f>
        <v>42.064239999999998</v>
      </c>
      <c r="E4" s="70">
        <f>IF('[1]T61 Real GDP'!E35&lt;&gt;"",(IF('[1]T34 Wine consumption vol'!E35&lt;&gt;"",('[1]T34 Wine consumption vol'!E35/'[1]T61 Real GDP'!E35),"")),"")</f>
        <v>69.147663862685988</v>
      </c>
      <c r="F4" s="70" t="str">
        <f>IF('[1]T61 Real GDP'!F35&lt;&gt;"",(IF('[1]T34 Wine consumption vol'!F35&lt;&gt;"",('[1]T34 Wine consumption vol'!F35/'[1]T61 Real GDP'!F35),"")),"")</f>
        <v/>
      </c>
      <c r="G4" s="70"/>
      <c r="H4" s="70" t="str">
        <f>IF('[1]T61 Real GDP'!G35&lt;&gt;"",(IF('[1]T34 Wine consumption vol'!G35&lt;&gt;"",('[1]T34 Wine consumption vol'!G35/'[1]T61 Real GDP'!G35),"")),"")</f>
        <v/>
      </c>
      <c r="I4" s="70" t="str">
        <f>IF('[1]T61 Real GDP'!H35&lt;&gt;"",(IF('[1]T34 Wine consumption vol'!H35&lt;&gt;"",('[1]T34 Wine consumption vol'!H35/'[1]T61 Real GDP'!H35),"")),"")</f>
        <v/>
      </c>
      <c r="J4" s="70" t="str">
        <f>IF('[1]T61 Real GDP'!I35&lt;&gt;"",(IF('[1]T34 Wine consumption vol'!I35&lt;&gt;"",('[1]T34 Wine consumption vol'!I35/'[1]T61 Real GDP'!I35),"")),"")</f>
        <v/>
      </c>
      <c r="K4" s="70">
        <f>IF('[1]T61 Real GDP'!J35&lt;&gt;"",(IF('[1]T34 Wine consumption vol'!J35&lt;&gt;"",('[1]T34 Wine consumption vol'!J35/'[1]T61 Real GDP'!J35),"")),"")</f>
        <v>3.8570230386229363</v>
      </c>
      <c r="L4" s="70" t="str">
        <f>IF('[1]T61 Real GDP'!K35&lt;&gt;"",(IF('[1]T34 Wine consumption vol'!K35&lt;&gt;"",('[1]T34 Wine consumption vol'!K35/'[1]T61 Real GDP'!K35),"")),"")</f>
        <v/>
      </c>
      <c r="M4" s="70" t="str">
        <f>IF('[1]T61 Real GDP'!L35&lt;&gt;"",(IF('[1]T34 Wine consumption vol'!L35&lt;&gt;"",('[1]T34 Wine consumption vol'!L35/'[1]T61 Real GDP'!L35),"")),"")</f>
        <v/>
      </c>
      <c r="N4" s="70" t="str">
        <f>IF('[1]T61 Real GDP'!M35&lt;&gt;"",(IF('[1]T34 Wine consumption vol'!M35&lt;&gt;"",('[1]T34 Wine consumption vol'!M35/'[1]T61 Real GDP'!M35),"")),"")</f>
        <v/>
      </c>
      <c r="O4" s="70" t="str">
        <f>IF('[1]T61 Real GDP'!N35&lt;&gt;"",(IF('[1]T34 Wine consumption vol'!N35&lt;&gt;"",('[1]T34 Wine consumption vol'!N35/'[1]T61 Real GDP'!N35),"")),"")</f>
        <v/>
      </c>
      <c r="P4" s="70" t="str">
        <f>IF('[1]T61 Real GDP'!O35&lt;&gt;"",(IF('[1]T34 Wine consumption vol'!O35&lt;&gt;"",('[1]T34 Wine consumption vol'!O35/'[1]T61 Real GDP'!O35),"")),"")</f>
        <v/>
      </c>
      <c r="Q4" s="70">
        <f>IF('[1]T61 Real GDP'!P35&lt;&gt;"",(IF('[1]T34 Wine consumption vol'!P35&lt;&gt;"",('[1]T34 Wine consumption vol'!P35/'[1]T61 Real GDP'!P35),"")),"")</f>
        <v>0.68503206413576512</v>
      </c>
      <c r="R4" s="70" t="str">
        <f>IF('[1]T61 Real GDP'!Q35&lt;&gt;"",(IF('[1]T34 Wine consumption vol'!Q35&lt;&gt;"",('[1]T34 Wine consumption vol'!Q35/'[1]T61 Real GDP'!Q35),"")),"")</f>
        <v/>
      </c>
      <c r="S4" s="70" t="str">
        <f>IF('[1]T61 Real GDP'!R35&lt;&gt;"",(IF('[1]T34 Wine consumption vol'!R35&lt;&gt;"",('[1]T34 Wine consumption vol'!R35/'[1]T61 Real GDP'!R35),"")),"")</f>
        <v/>
      </c>
      <c r="T4" s="70" t="str">
        <f>IF('[1]T61 Real GDP'!S35&lt;&gt;"",(IF('[1]T34 Wine consumption vol'!S35&lt;&gt;"",('[1]T34 Wine consumption vol'!S35/'[1]T61 Real GDP'!S35),"")),"")</f>
        <v/>
      </c>
      <c r="U4" s="70" t="str">
        <f>IF('[1]T61 Real GDP'!T35&lt;&gt;"",(IF('[1]T34 Wine consumption vol'!J35&lt;&gt;"",('[1]T34 Wine consumption vol'!J35/'[1]T61 Real GDP'!T35),"")),"")</f>
        <v/>
      </c>
      <c r="V4" s="70" t="str">
        <f>IF('[1]T61 Real GDP'!U35&lt;&gt;"",(IF('[1]T34 Wine consumption vol'!U35&lt;&gt;"",('[1]T34 Wine consumption vol'!U35/'[1]T61 Real GDP'!U35),"")),"")</f>
        <v/>
      </c>
      <c r="W4" s="70" t="str">
        <f>IF('[1]T61 Real GDP'!V35&lt;&gt;"",(IF('[1]T34 Wine consumption vol'!V35&lt;&gt;"",('[1]T34 Wine consumption vol'!V35/'[1]T61 Real GDP'!V35),"")),"")</f>
        <v/>
      </c>
      <c r="X4" s="70" t="str">
        <f>IF('[1]T61 Real GDP'!W35&lt;&gt;"",(IF('[1]T34 Wine consumption vol'!W35&lt;&gt;"",('[1]T34 Wine consumption vol'!W35/'[1]T61 Real GDP'!W35),"")),"")</f>
        <v/>
      </c>
      <c r="Y4" s="70" t="str">
        <f>IF('[1]T61 Real GDP'!X35&lt;&gt;"",(IF('[1]T34 Wine consumption vol'!X35&lt;&gt;"",('[1]T34 Wine consumption vol'!X35/'[1]T61 Real GDP'!X35),"")),"")</f>
        <v/>
      </c>
      <c r="Z4" s="70" t="str">
        <f>IF('[1]T61 Real GDP'!Y35&lt;&gt;"",(IF('[1]T34 Wine consumption vol'!Y35&lt;&gt;"",('[1]T34 Wine consumption vol'!Y35/'[1]T61 Real GDP'!Y35),"")),"")</f>
        <v/>
      </c>
      <c r="AA4" s="70" t="str">
        <f>IF('[1]T61 Real GDP'!Z35&lt;&gt;"",(IF('[1]T34 Wine consumption vol'!Z35&lt;&gt;"",('[1]T34 Wine consumption vol'!Z35/'[1]T61 Real GDP'!Z35),"")),"")</f>
        <v/>
      </c>
      <c r="AB4" s="70">
        <f>IF('[1]T61 Real GDP'!AA35&lt;&gt;"",(IF('[1]T34 Wine consumption vol'!AA35&lt;&gt;"",('[1]T34 Wine consumption vol'!AA35/'[1]T61 Real GDP'!AA35),"")),"")</f>
        <v>1.429591796875</v>
      </c>
      <c r="AC4" s="70" t="str">
        <f>IF('[1]T61 Real GDP'!AB35&lt;&gt;"",(IF('[1]T34 Wine consumption vol'!AB35&lt;&gt;"",('[1]T34 Wine consumption vol'!AB35/'[1]T61 Real GDP'!AB35),"")),"")</f>
        <v/>
      </c>
      <c r="AD4" s="70" t="str">
        <f>IF('[1]T61 Real GDP'!AC35&lt;&gt;"",(IF('[1]T34 Wine consumption vol'!AC35&lt;&gt;"",('[1]T34 Wine consumption vol'!AC35/'[1]T61 Real GDP'!AC35),"")),"")</f>
        <v/>
      </c>
      <c r="AE4" s="70">
        <f>IF('[1]T61 Real GDP'!AD35&lt;&gt;"",(IF('[1]T34 Wine consumption vol'!AD35&lt;&gt;"",('[1]T34 Wine consumption vol'!AD35/'[1]T61 Real GDP'!AD35),"")),"")</f>
        <v>0.45896191685957816</v>
      </c>
      <c r="AF4" s="70" t="str">
        <f>IF('[1]T61 Real GDP'!AE35&lt;&gt;"",(IF('[1]T34 Wine consumption vol'!AE35&lt;&gt;"",('[1]T34 Wine consumption vol'!AE35/'[1]T61 Real GDP'!AE35),"")),"")</f>
        <v/>
      </c>
      <c r="AG4" s="70" t="str">
        <f>IF('[1]T61 Real GDP'!AF35&lt;&gt;"",(IF('[1]T34 Wine consumption vol'!AF35&lt;&gt;"",('[1]T34 Wine consumption vol'!AF35/'[1]T61 Real GDP'!AF35),"")),"")</f>
        <v/>
      </c>
      <c r="AH4" s="70" t="str">
        <f>IF('[1]T61 Real GDP'!AG35&lt;&gt;"",(IF('[1]T34 Wine consumption vol'!AG35&lt;&gt;"",('[1]T34 Wine consumption vol'!AG35/'[1]T61 Real GDP'!AG35),"")),"")</f>
        <v/>
      </c>
      <c r="AI4" s="70" t="str">
        <f>IF('[1]T61 Real GDP'!AH35&lt;&gt;"",(IF('[1]T34 Wine consumption vol'!AH35&lt;&gt;"",('[1]T34 Wine consumption vol'!AH35/'[1]T61 Real GDP'!AH35),"")),"")</f>
        <v/>
      </c>
      <c r="AJ4" s="70" t="str">
        <f>IF('[1]T61 Real GDP'!AI35&lt;&gt;"",(IF('[1]T34 Wine consumption vol'!AI35&lt;&gt;"",('[1]T34 Wine consumption vol'!AI35/'[1]T61 Real GDP'!AI35),"")),"")</f>
        <v/>
      </c>
      <c r="AK4" s="70" t="str">
        <f>IF('[1]T61 Real GDP'!AJ35&lt;&gt;"",(IF('[1]T34 Wine consumption vol'!AJ35&lt;&gt;"",('[1]T34 Wine consumption vol'!AJ35/'[1]T61 Real GDP'!AJ35),"")),"")</f>
        <v/>
      </c>
      <c r="AL4" s="70" t="str">
        <f>IF('[1]T61 Real GDP'!AK35&lt;&gt;"",(IF('[1]T34 Wine consumption vol'!AK35&lt;&gt;"",('[1]T34 Wine consumption vol'!AK35/'[1]T61 Real GDP'!AK35),"")),"")</f>
        <v/>
      </c>
      <c r="AM4" s="70" t="str">
        <f>IF('[1]T61 Real GDP'!AL35&lt;&gt;"",(IF('[1]T34 Wine consumption vol'!AL35&lt;&gt;"",('[1]T34 Wine consumption vol'!AL35/'[1]T61 Real GDP'!AL35),"")),"")</f>
        <v/>
      </c>
      <c r="AN4" s="70" t="str">
        <f>IF('[1]T61 Real GDP'!AM35&lt;&gt;"",(IF('[1]T34 Wine consumption vol'!AM35&lt;&gt;"",('[1]T34 Wine consumption vol'!AM35/'[1]T61 Real GDP'!AM35),"")),"")</f>
        <v/>
      </c>
      <c r="AO4" s="70" t="str">
        <f>IF('[1]T61 Real GDP'!AN35&lt;&gt;"",(IF('[1]T34 Wine consumption vol'!AN35&lt;&gt;"",('[1]T34 Wine consumption vol'!AN35/'[1]T61 Real GDP'!AN35),"")),"")</f>
        <v/>
      </c>
      <c r="AP4" s="70" t="str">
        <f>IF('[1]T61 Real GDP'!AO35&lt;&gt;"",(IF('[1]T34 Wine consumption vol'!AO35&lt;&gt;"",('[1]T34 Wine consumption vol'!AO35/'[1]T61 Real GDP'!AO35),"")),"")</f>
        <v/>
      </c>
      <c r="AQ4" s="70" t="str">
        <f>IF('[1]T61 Real GDP'!AP35&lt;&gt;"",(IF('[1]T34 Wine consumption vol'!AP35&lt;&gt;"",('[1]T34 Wine consumption vol'!AP35/'[1]T61 Real GDP'!AP35),"")),"")</f>
        <v/>
      </c>
      <c r="AR4" s="70" t="str">
        <f>IF('[1]T61 Real GDP'!AQ35&lt;&gt;"",(IF('[1]T34 Wine consumption vol'!AQ35&lt;&gt;"",('[1]T34 Wine consumption vol'!AQ35/'[1]T61 Real GDP'!AQ35),"")),"")</f>
        <v/>
      </c>
      <c r="AS4" s="70" t="str">
        <f>IF('[1]T61 Real GDP'!AR35&lt;&gt;"",(IF('[1]T34 Wine consumption vol'!AR35&lt;&gt;"",('[1]T34 Wine consumption vol'!AR35/'[1]T61 Real GDP'!AR35),"")),"")</f>
        <v/>
      </c>
      <c r="AT4" s="70" t="str">
        <f>IF('[1]T61 Real GDP'!AS35&lt;&gt;"",(IF('[1]T34 Wine consumption vol'!AS35&lt;&gt;"",('[1]T34 Wine consumption vol'!AS35/'[1]T61 Real GDP'!AS35),"")),"")</f>
        <v/>
      </c>
      <c r="AU4" s="70" t="str">
        <f>IF('[1]T61 Real GDP'!AT35&lt;&gt;"",(IF('[1]T34 Wine consumption vol'!AT35&lt;&gt;"",('[1]T34 Wine consumption vol'!AT35/'[1]T61 Real GDP'!AT35),"")),"")</f>
        <v/>
      </c>
      <c r="AV4" s="70" t="str">
        <f>IF('[1]T61 Real GDP'!AU35&lt;&gt;"",(IF('[1]T34 Wine consumption vol'!AU35&lt;&gt;"",('[1]T34 Wine consumption vol'!AU35/'[1]T61 Real GDP'!AU35),"")),"")</f>
        <v/>
      </c>
      <c r="AW4" s="70" t="str">
        <f>IF('[1]T61 Real GDP'!AV35&lt;&gt;"",(IF('[1]T34 Wine consumption vol'!AV35&lt;&gt;"",('[1]T34 Wine consumption vol'!AV35/'[1]T61 Real GDP'!AV35),"")),"")</f>
        <v/>
      </c>
      <c r="AX4" s="70" t="str">
        <f>IF('[1]T61 Real GDP'!AW35&lt;&gt;"",(IF('[1]T34 Wine consumption vol'!AW35&lt;&gt;"",('[1]T34 Wine consumption vol'!AW35/'[1]T61 Real GDP'!AW35),"")),"")</f>
        <v/>
      </c>
      <c r="AY4" s="70" t="str">
        <f>IF('[1]T61 Real GDP'!AX35&lt;&gt;"",(IF('[1]T34 Wine consumption vol'!AX35&lt;&gt;"",('[1]T34 Wine consumption vol'!AX35/'[1]T61 Real GDP'!AX35),"")),"")</f>
        <v/>
      </c>
      <c r="AZ4" s="70" t="str">
        <f>IF('[1]T61 Real GDP'!AY35&lt;&gt;"",(IF('[1]T34 Wine consumption vol'!AY35&lt;&gt;"",('[1]T34 Wine consumption vol'!AY35/'[1]T61 Real GDP'!AY35),"")),"")</f>
        <v/>
      </c>
      <c r="BA4" s="70" t="str">
        <f>IF('[1]T61 Real GDP'!AZ35&lt;&gt;"",(IF('[1]T34 Wine consumption vol'!AZ35&lt;&gt;"",('[1]T34 Wine consumption vol'!AZ35/'[1]T61 Real GDP'!AZ35),"")),"")</f>
        <v/>
      </c>
      <c r="BB4" s="70" t="str">
        <f>IF('[1]T61 Real GDP'!BC35&lt;&gt;"",(IF('[1]T34 Wine consumption vol'!BC35&lt;&gt;"",('[1]T34 Wine consumption vol'!BC35/'[1]T61 Real GDP'!BC35),"")),"")</f>
        <v/>
      </c>
    </row>
    <row r="5" spans="1:55" x14ac:dyDescent="0.55000000000000004">
      <c r="A5" s="69">
        <v>1868</v>
      </c>
      <c r="B5" s="70">
        <f>IF('[1]T61 Real GDP'!B36&lt;&gt;"",(IF('[1]T34 Wine consumption vol'!B36&lt;&gt;"",('[1]T34 Wine consumption vol'!B36/'[1]T61 Real GDP'!B36),"")),"")</f>
        <v>65.383851905000142</v>
      </c>
      <c r="C5" s="70">
        <f>IF('[1]T61 Real GDP'!C36&lt;&gt;"",(IF('[1]T34 Wine consumption vol'!C36&lt;&gt;"",('[1]T34 Wine consumption vol'!C36/'[1]T61 Real GDP'!C36),"")),"")</f>
        <v>56.106082224572894</v>
      </c>
      <c r="D5" s="70">
        <f>IF('[1]T61 Real GDP'!D36&lt;&gt;"",(IF('[1]T34 Wine consumption vol'!D36&lt;&gt;"",('[1]T34 Wine consumption vol'!D36/'[1]T61 Real GDP'!D36),"")),"")</f>
        <v>38.221739238000985</v>
      </c>
      <c r="E5" s="70">
        <f>IF('[1]T61 Real GDP'!E36&lt;&gt;"",(IF('[1]T34 Wine consumption vol'!E36&lt;&gt;"",('[1]T34 Wine consumption vol'!E36/'[1]T61 Real GDP'!E36),"")),"")</f>
        <v>76.881369118442407</v>
      </c>
      <c r="F5" s="70" t="str">
        <f>IF('[1]T61 Real GDP'!F36&lt;&gt;"",(IF('[1]T34 Wine consumption vol'!F36&lt;&gt;"",('[1]T34 Wine consumption vol'!F36/'[1]T61 Real GDP'!F36),"")),"")</f>
        <v/>
      </c>
      <c r="G5" s="70"/>
      <c r="H5" s="70" t="str">
        <f>IF('[1]T61 Real GDP'!G36&lt;&gt;"",(IF('[1]T34 Wine consumption vol'!G36&lt;&gt;"",('[1]T34 Wine consumption vol'!G36/'[1]T61 Real GDP'!G36),"")),"")</f>
        <v/>
      </c>
      <c r="I5" s="70" t="str">
        <f>IF('[1]T61 Real GDP'!H36&lt;&gt;"",(IF('[1]T34 Wine consumption vol'!H36&lt;&gt;"",('[1]T34 Wine consumption vol'!H36/'[1]T61 Real GDP'!H36),"")),"")</f>
        <v/>
      </c>
      <c r="J5" s="70" t="str">
        <f>IF('[1]T61 Real GDP'!I36&lt;&gt;"",(IF('[1]T34 Wine consumption vol'!I36&lt;&gt;"",('[1]T34 Wine consumption vol'!I36/'[1]T61 Real GDP'!I36),"")),"")</f>
        <v/>
      </c>
      <c r="K5" s="70">
        <f>IF('[1]T61 Real GDP'!J36&lt;&gt;"",(IF('[1]T34 Wine consumption vol'!J36&lt;&gt;"",('[1]T34 Wine consumption vol'!J36/'[1]T61 Real GDP'!J36),"")),"")</f>
        <v>4.9406490874696338</v>
      </c>
      <c r="L5" s="70" t="str">
        <f>IF('[1]T61 Real GDP'!K36&lt;&gt;"",(IF('[1]T34 Wine consumption vol'!K36&lt;&gt;"",('[1]T34 Wine consumption vol'!K36/'[1]T61 Real GDP'!K36),"")),"")</f>
        <v/>
      </c>
      <c r="M5" s="70" t="str">
        <f>IF('[1]T61 Real GDP'!L36&lt;&gt;"",(IF('[1]T34 Wine consumption vol'!L36&lt;&gt;"",('[1]T34 Wine consumption vol'!L36/'[1]T61 Real GDP'!L36),"")),"")</f>
        <v/>
      </c>
      <c r="N5" s="70" t="str">
        <f>IF('[1]T61 Real GDP'!M36&lt;&gt;"",(IF('[1]T34 Wine consumption vol'!M36&lt;&gt;"",('[1]T34 Wine consumption vol'!M36/'[1]T61 Real GDP'!M36),"")),"")</f>
        <v/>
      </c>
      <c r="O5" s="70" t="str">
        <f>IF('[1]T61 Real GDP'!N36&lt;&gt;"",(IF('[1]T34 Wine consumption vol'!N36&lt;&gt;"",('[1]T34 Wine consumption vol'!N36/'[1]T61 Real GDP'!N36),"")),"")</f>
        <v/>
      </c>
      <c r="P5" s="70" t="str">
        <f>IF('[1]T61 Real GDP'!O36&lt;&gt;"",(IF('[1]T34 Wine consumption vol'!O36&lt;&gt;"",('[1]T34 Wine consumption vol'!O36/'[1]T61 Real GDP'!O36),"")),"")</f>
        <v/>
      </c>
      <c r="Q5" s="70">
        <f>IF('[1]T61 Real GDP'!P36&lt;&gt;"",(IF('[1]T34 Wine consumption vol'!P36&lt;&gt;"",('[1]T34 Wine consumption vol'!P36/'[1]T61 Real GDP'!P36),"")),"")</f>
        <v>0.73118930069930088</v>
      </c>
      <c r="R5" s="70" t="str">
        <f>IF('[1]T61 Real GDP'!Q36&lt;&gt;"",(IF('[1]T34 Wine consumption vol'!Q36&lt;&gt;"",('[1]T34 Wine consumption vol'!Q36/'[1]T61 Real GDP'!Q36),"")),"")</f>
        <v/>
      </c>
      <c r="S5" s="70" t="str">
        <f>IF('[1]T61 Real GDP'!R36&lt;&gt;"",(IF('[1]T34 Wine consumption vol'!R36&lt;&gt;"",('[1]T34 Wine consumption vol'!R36/'[1]T61 Real GDP'!R36),"")),"")</f>
        <v/>
      </c>
      <c r="T5" s="70" t="str">
        <f>IF('[1]T61 Real GDP'!S36&lt;&gt;"",(IF('[1]T34 Wine consumption vol'!S36&lt;&gt;"",('[1]T34 Wine consumption vol'!S36/'[1]T61 Real GDP'!S36),"")),"")</f>
        <v/>
      </c>
      <c r="U5" s="70" t="str">
        <f>IF('[1]T61 Real GDP'!T36&lt;&gt;"",(IF('[1]T34 Wine consumption vol'!J36&lt;&gt;"",('[1]T34 Wine consumption vol'!J36/'[1]T61 Real GDP'!T36),"")),"")</f>
        <v/>
      </c>
      <c r="V5" s="70" t="str">
        <f>IF('[1]T61 Real GDP'!U36&lt;&gt;"",(IF('[1]T34 Wine consumption vol'!U36&lt;&gt;"",('[1]T34 Wine consumption vol'!U36/'[1]T61 Real GDP'!U36),"")),"")</f>
        <v/>
      </c>
      <c r="W5" s="70" t="str">
        <f>IF('[1]T61 Real GDP'!V36&lt;&gt;"",(IF('[1]T34 Wine consumption vol'!V36&lt;&gt;"",('[1]T34 Wine consumption vol'!V36/'[1]T61 Real GDP'!V36),"")),"")</f>
        <v/>
      </c>
      <c r="X5" s="70" t="str">
        <f>IF('[1]T61 Real GDP'!W36&lt;&gt;"",(IF('[1]T34 Wine consumption vol'!W36&lt;&gt;"",('[1]T34 Wine consumption vol'!W36/'[1]T61 Real GDP'!W36),"")),"")</f>
        <v/>
      </c>
      <c r="Y5" s="70" t="str">
        <f>IF('[1]T61 Real GDP'!X36&lt;&gt;"",(IF('[1]T34 Wine consumption vol'!X36&lt;&gt;"",('[1]T34 Wine consumption vol'!X36/'[1]T61 Real GDP'!X36),"")),"")</f>
        <v/>
      </c>
      <c r="Z5" s="70" t="str">
        <f>IF('[1]T61 Real GDP'!Y36&lt;&gt;"",(IF('[1]T34 Wine consumption vol'!Y36&lt;&gt;"",('[1]T34 Wine consumption vol'!Y36/'[1]T61 Real GDP'!Y36),"")),"")</f>
        <v/>
      </c>
      <c r="AA5" s="70" t="str">
        <f>IF('[1]T61 Real GDP'!Z36&lt;&gt;"",(IF('[1]T34 Wine consumption vol'!Z36&lt;&gt;"",('[1]T34 Wine consumption vol'!Z36/'[1]T61 Real GDP'!Z36),"")),"")</f>
        <v/>
      </c>
      <c r="AB5" s="70">
        <f>IF('[1]T61 Real GDP'!AA36&lt;&gt;"",(IF('[1]T34 Wine consumption vol'!AA36&lt;&gt;"",('[1]T34 Wine consumption vol'!AA36/'[1]T61 Real GDP'!AA36),"")),"")</f>
        <v>1.3848346614025444</v>
      </c>
      <c r="AC5" s="70" t="str">
        <f>IF('[1]T61 Real GDP'!AB36&lt;&gt;"",(IF('[1]T34 Wine consumption vol'!AB36&lt;&gt;"",('[1]T34 Wine consumption vol'!AB36/'[1]T61 Real GDP'!AB36),"")),"")</f>
        <v/>
      </c>
      <c r="AD5" s="70" t="str">
        <f>IF('[1]T61 Real GDP'!AC36&lt;&gt;"",(IF('[1]T34 Wine consumption vol'!AC36&lt;&gt;"",('[1]T34 Wine consumption vol'!AC36/'[1]T61 Real GDP'!AC36),"")),"")</f>
        <v/>
      </c>
      <c r="AE5" s="70">
        <f>IF('[1]T61 Real GDP'!AD36&lt;&gt;"",(IF('[1]T34 Wine consumption vol'!AD36&lt;&gt;"",('[1]T34 Wine consumption vol'!AD36/'[1]T61 Real GDP'!AD36),"")),"")</f>
        <v>0.44313802060338442</v>
      </c>
      <c r="AF5" s="70" t="str">
        <f>IF('[1]T61 Real GDP'!AE36&lt;&gt;"",(IF('[1]T34 Wine consumption vol'!AE36&lt;&gt;"",('[1]T34 Wine consumption vol'!AE36/'[1]T61 Real GDP'!AE36),"")),"")</f>
        <v/>
      </c>
      <c r="AG5" s="70" t="str">
        <f>IF('[1]T61 Real GDP'!AF36&lt;&gt;"",(IF('[1]T34 Wine consumption vol'!AF36&lt;&gt;"",('[1]T34 Wine consumption vol'!AF36/'[1]T61 Real GDP'!AF36),"")),"")</f>
        <v/>
      </c>
      <c r="AH5" s="70" t="str">
        <f>IF('[1]T61 Real GDP'!AG36&lt;&gt;"",(IF('[1]T34 Wine consumption vol'!AG36&lt;&gt;"",('[1]T34 Wine consumption vol'!AG36/'[1]T61 Real GDP'!AG36),"")),"")</f>
        <v/>
      </c>
      <c r="AI5" s="70" t="str">
        <f>IF('[1]T61 Real GDP'!AH36&lt;&gt;"",(IF('[1]T34 Wine consumption vol'!AH36&lt;&gt;"",('[1]T34 Wine consumption vol'!AH36/'[1]T61 Real GDP'!AH36),"")),"")</f>
        <v/>
      </c>
      <c r="AJ5" s="70" t="str">
        <f>IF('[1]T61 Real GDP'!AI36&lt;&gt;"",(IF('[1]T34 Wine consumption vol'!AI36&lt;&gt;"",('[1]T34 Wine consumption vol'!AI36/'[1]T61 Real GDP'!AI36),"")),"")</f>
        <v/>
      </c>
      <c r="AK5" s="70" t="str">
        <f>IF('[1]T61 Real GDP'!AJ36&lt;&gt;"",(IF('[1]T34 Wine consumption vol'!AJ36&lt;&gt;"",('[1]T34 Wine consumption vol'!AJ36/'[1]T61 Real GDP'!AJ36),"")),"")</f>
        <v/>
      </c>
      <c r="AL5" s="70" t="str">
        <f>IF('[1]T61 Real GDP'!AK36&lt;&gt;"",(IF('[1]T34 Wine consumption vol'!AK36&lt;&gt;"",('[1]T34 Wine consumption vol'!AK36/'[1]T61 Real GDP'!AK36),"")),"")</f>
        <v/>
      </c>
      <c r="AM5" s="70" t="str">
        <f>IF('[1]T61 Real GDP'!AL36&lt;&gt;"",(IF('[1]T34 Wine consumption vol'!AL36&lt;&gt;"",('[1]T34 Wine consumption vol'!AL36/'[1]T61 Real GDP'!AL36),"")),"")</f>
        <v/>
      </c>
      <c r="AN5" s="70" t="str">
        <f>IF('[1]T61 Real GDP'!AM36&lt;&gt;"",(IF('[1]T34 Wine consumption vol'!AM36&lt;&gt;"",('[1]T34 Wine consumption vol'!AM36/'[1]T61 Real GDP'!AM36),"")),"")</f>
        <v/>
      </c>
      <c r="AO5" s="70" t="str">
        <f>IF('[1]T61 Real GDP'!AN36&lt;&gt;"",(IF('[1]T34 Wine consumption vol'!AN36&lt;&gt;"",('[1]T34 Wine consumption vol'!AN36/'[1]T61 Real GDP'!AN36),"")),"")</f>
        <v/>
      </c>
      <c r="AP5" s="70" t="str">
        <f>IF('[1]T61 Real GDP'!AO36&lt;&gt;"",(IF('[1]T34 Wine consumption vol'!AO36&lt;&gt;"",('[1]T34 Wine consumption vol'!AO36/'[1]T61 Real GDP'!AO36),"")),"")</f>
        <v/>
      </c>
      <c r="AQ5" s="70" t="str">
        <f>IF('[1]T61 Real GDP'!AP36&lt;&gt;"",(IF('[1]T34 Wine consumption vol'!AP36&lt;&gt;"",('[1]T34 Wine consumption vol'!AP36/'[1]T61 Real GDP'!AP36),"")),"")</f>
        <v/>
      </c>
      <c r="AR5" s="70" t="str">
        <f>IF('[1]T61 Real GDP'!AQ36&lt;&gt;"",(IF('[1]T34 Wine consumption vol'!AQ36&lt;&gt;"",('[1]T34 Wine consumption vol'!AQ36/'[1]T61 Real GDP'!AQ36),"")),"")</f>
        <v/>
      </c>
      <c r="AS5" s="70" t="str">
        <f>IF('[1]T61 Real GDP'!AR36&lt;&gt;"",(IF('[1]T34 Wine consumption vol'!AR36&lt;&gt;"",('[1]T34 Wine consumption vol'!AR36/'[1]T61 Real GDP'!AR36),"")),"")</f>
        <v/>
      </c>
      <c r="AT5" s="70" t="str">
        <f>IF('[1]T61 Real GDP'!AS36&lt;&gt;"",(IF('[1]T34 Wine consumption vol'!AS36&lt;&gt;"",('[1]T34 Wine consumption vol'!AS36/'[1]T61 Real GDP'!AS36),"")),"")</f>
        <v/>
      </c>
      <c r="AU5" s="70" t="str">
        <f>IF('[1]T61 Real GDP'!AT36&lt;&gt;"",(IF('[1]T34 Wine consumption vol'!AT36&lt;&gt;"",('[1]T34 Wine consumption vol'!AT36/'[1]T61 Real GDP'!AT36),"")),"")</f>
        <v/>
      </c>
      <c r="AV5" s="70" t="str">
        <f>IF('[1]T61 Real GDP'!AU36&lt;&gt;"",(IF('[1]T34 Wine consumption vol'!AU36&lt;&gt;"",('[1]T34 Wine consumption vol'!AU36/'[1]T61 Real GDP'!AU36),"")),"")</f>
        <v/>
      </c>
      <c r="AW5" s="70" t="str">
        <f>IF('[1]T61 Real GDP'!AV36&lt;&gt;"",(IF('[1]T34 Wine consumption vol'!AV36&lt;&gt;"",('[1]T34 Wine consumption vol'!AV36/'[1]T61 Real GDP'!AV36),"")),"")</f>
        <v/>
      </c>
      <c r="AX5" s="70" t="str">
        <f>IF('[1]T61 Real GDP'!AW36&lt;&gt;"",(IF('[1]T34 Wine consumption vol'!AW36&lt;&gt;"",('[1]T34 Wine consumption vol'!AW36/'[1]T61 Real GDP'!AW36),"")),"")</f>
        <v/>
      </c>
      <c r="AY5" s="70" t="str">
        <f>IF('[1]T61 Real GDP'!AX36&lt;&gt;"",(IF('[1]T34 Wine consumption vol'!AX36&lt;&gt;"",('[1]T34 Wine consumption vol'!AX36/'[1]T61 Real GDP'!AX36),"")),"")</f>
        <v/>
      </c>
      <c r="AZ5" s="70" t="str">
        <f>IF('[1]T61 Real GDP'!AY36&lt;&gt;"",(IF('[1]T34 Wine consumption vol'!AY36&lt;&gt;"",('[1]T34 Wine consumption vol'!AY36/'[1]T61 Real GDP'!AY36),"")),"")</f>
        <v/>
      </c>
      <c r="BA5" s="70" t="str">
        <f>IF('[1]T61 Real GDP'!AZ36&lt;&gt;"",(IF('[1]T34 Wine consumption vol'!AZ36&lt;&gt;"",('[1]T34 Wine consumption vol'!AZ36/'[1]T61 Real GDP'!AZ36),"")),"")</f>
        <v/>
      </c>
      <c r="BB5" s="70" t="str">
        <f>IF('[1]T61 Real GDP'!BC36&lt;&gt;"",(IF('[1]T34 Wine consumption vol'!BC36&lt;&gt;"",('[1]T34 Wine consumption vol'!BC36/'[1]T61 Real GDP'!BC36),"")),"")</f>
        <v/>
      </c>
    </row>
    <row r="6" spans="1:55" x14ac:dyDescent="0.55000000000000004">
      <c r="A6" s="69">
        <v>1869</v>
      </c>
      <c r="B6" s="70">
        <f>IF('[1]T61 Real GDP'!B37&lt;&gt;"",(IF('[1]T34 Wine consumption vol'!B37&lt;&gt;"",('[1]T34 Wine consumption vol'!B37/'[1]T61 Real GDP'!B37),"")),"")</f>
        <v>65.950080111240695</v>
      </c>
      <c r="C6" s="70">
        <f>IF('[1]T61 Real GDP'!C37&lt;&gt;"",(IF('[1]T34 Wine consumption vol'!C37&lt;&gt;"",('[1]T34 Wine consumption vol'!C37/'[1]T61 Real GDP'!C37),"")),"")</f>
        <v>59.30972437735408</v>
      </c>
      <c r="D6" s="70">
        <f>IF('[1]T61 Real GDP'!D37&lt;&gt;"",(IF('[1]T34 Wine consumption vol'!D37&lt;&gt;"",('[1]T34 Wine consumption vol'!D37/'[1]T61 Real GDP'!D37),"")),"")</f>
        <v>33.749456766313067</v>
      </c>
      <c r="E6" s="70">
        <f>IF('[1]T61 Real GDP'!E37&lt;&gt;"",(IF('[1]T34 Wine consumption vol'!E37&lt;&gt;"",('[1]T34 Wine consumption vol'!E37/'[1]T61 Real GDP'!E37),"")),"")</f>
        <v>79.68127205998006</v>
      </c>
      <c r="F6" s="70" t="str">
        <f>IF('[1]T61 Real GDP'!F37&lt;&gt;"",(IF('[1]T34 Wine consumption vol'!F37&lt;&gt;"",('[1]T34 Wine consumption vol'!F37/'[1]T61 Real GDP'!F37),"")),"")</f>
        <v/>
      </c>
      <c r="G6" s="70"/>
      <c r="H6" s="70" t="str">
        <f>IF('[1]T61 Real GDP'!G37&lt;&gt;"",(IF('[1]T34 Wine consumption vol'!G37&lt;&gt;"",('[1]T34 Wine consumption vol'!G37/'[1]T61 Real GDP'!G37),"")),"")</f>
        <v/>
      </c>
      <c r="I6" s="70" t="str">
        <f>IF('[1]T61 Real GDP'!H37&lt;&gt;"",(IF('[1]T34 Wine consumption vol'!H37&lt;&gt;"",('[1]T34 Wine consumption vol'!H37/'[1]T61 Real GDP'!H37),"")),"")</f>
        <v/>
      </c>
      <c r="J6" s="70" t="str">
        <f>IF('[1]T61 Real GDP'!I37&lt;&gt;"",(IF('[1]T34 Wine consumption vol'!I37&lt;&gt;"",('[1]T34 Wine consumption vol'!I37/'[1]T61 Real GDP'!I37),"")),"")</f>
        <v/>
      </c>
      <c r="K6" s="70">
        <f>IF('[1]T61 Real GDP'!J37&lt;&gt;"",(IF('[1]T34 Wine consumption vol'!J37&lt;&gt;"",('[1]T34 Wine consumption vol'!J37/'[1]T61 Real GDP'!J37),"")),"")</f>
        <v>4.5682373418933233</v>
      </c>
      <c r="L6" s="70" t="str">
        <f>IF('[1]T61 Real GDP'!K37&lt;&gt;"",(IF('[1]T34 Wine consumption vol'!K37&lt;&gt;"",('[1]T34 Wine consumption vol'!K37/'[1]T61 Real GDP'!K37),"")),"")</f>
        <v/>
      </c>
      <c r="M6" s="70" t="str">
        <f>IF('[1]T61 Real GDP'!L37&lt;&gt;"",(IF('[1]T34 Wine consumption vol'!L37&lt;&gt;"",('[1]T34 Wine consumption vol'!L37/'[1]T61 Real GDP'!L37),"")),"")</f>
        <v/>
      </c>
      <c r="N6" s="70" t="str">
        <f>IF('[1]T61 Real GDP'!M37&lt;&gt;"",(IF('[1]T34 Wine consumption vol'!M37&lt;&gt;"",('[1]T34 Wine consumption vol'!M37/'[1]T61 Real GDP'!M37),"")),"")</f>
        <v/>
      </c>
      <c r="O6" s="70" t="str">
        <f>IF('[1]T61 Real GDP'!N37&lt;&gt;"",(IF('[1]T34 Wine consumption vol'!N37&lt;&gt;"",('[1]T34 Wine consumption vol'!N37/'[1]T61 Real GDP'!N37),"")),"")</f>
        <v/>
      </c>
      <c r="P6" s="70" t="str">
        <f>IF('[1]T61 Real GDP'!O37&lt;&gt;"",(IF('[1]T34 Wine consumption vol'!O37&lt;&gt;"",('[1]T34 Wine consumption vol'!O37/'[1]T61 Real GDP'!O37),"")),"")</f>
        <v/>
      </c>
      <c r="Q6" s="70">
        <f>IF('[1]T61 Real GDP'!P37&lt;&gt;"",(IF('[1]T34 Wine consumption vol'!P37&lt;&gt;"",('[1]T34 Wine consumption vol'!P37/'[1]T61 Real GDP'!P37),"")),"")</f>
        <v>0.69252228018104922</v>
      </c>
      <c r="R6" s="70" t="str">
        <f>IF('[1]T61 Real GDP'!Q37&lt;&gt;"",(IF('[1]T34 Wine consumption vol'!Q37&lt;&gt;"",('[1]T34 Wine consumption vol'!Q37/'[1]T61 Real GDP'!Q37),"")),"")</f>
        <v/>
      </c>
      <c r="S6" s="70" t="str">
        <f>IF('[1]T61 Real GDP'!R37&lt;&gt;"",(IF('[1]T34 Wine consumption vol'!R37&lt;&gt;"",('[1]T34 Wine consumption vol'!R37/'[1]T61 Real GDP'!R37),"")),"")</f>
        <v/>
      </c>
      <c r="T6" s="70" t="str">
        <f>IF('[1]T61 Real GDP'!S37&lt;&gt;"",(IF('[1]T34 Wine consumption vol'!S37&lt;&gt;"",('[1]T34 Wine consumption vol'!S37/'[1]T61 Real GDP'!S37),"")),"")</f>
        <v/>
      </c>
      <c r="U6" s="70" t="str">
        <f>IF('[1]T61 Real GDP'!T37&lt;&gt;"",(IF('[1]T34 Wine consumption vol'!J37&lt;&gt;"",('[1]T34 Wine consumption vol'!J37/'[1]T61 Real GDP'!T37),"")),"")</f>
        <v/>
      </c>
      <c r="V6" s="70" t="str">
        <f>IF('[1]T61 Real GDP'!U37&lt;&gt;"",(IF('[1]T34 Wine consumption vol'!U37&lt;&gt;"",('[1]T34 Wine consumption vol'!U37/'[1]T61 Real GDP'!U37),"")),"")</f>
        <v/>
      </c>
      <c r="W6" s="70" t="str">
        <f>IF('[1]T61 Real GDP'!V37&lt;&gt;"",(IF('[1]T34 Wine consumption vol'!V37&lt;&gt;"",('[1]T34 Wine consumption vol'!V37/'[1]T61 Real GDP'!V37),"")),"")</f>
        <v/>
      </c>
      <c r="X6" s="70" t="str">
        <f>IF('[1]T61 Real GDP'!W37&lt;&gt;"",(IF('[1]T34 Wine consumption vol'!W37&lt;&gt;"",('[1]T34 Wine consumption vol'!W37/'[1]T61 Real GDP'!W37),"")),"")</f>
        <v/>
      </c>
      <c r="Y6" s="70" t="str">
        <f>IF('[1]T61 Real GDP'!X37&lt;&gt;"",(IF('[1]T34 Wine consumption vol'!X37&lt;&gt;"",('[1]T34 Wine consumption vol'!X37/'[1]T61 Real GDP'!X37),"")),"")</f>
        <v/>
      </c>
      <c r="Z6" s="70" t="str">
        <f>IF('[1]T61 Real GDP'!Y37&lt;&gt;"",(IF('[1]T34 Wine consumption vol'!Y37&lt;&gt;"",('[1]T34 Wine consumption vol'!Y37/'[1]T61 Real GDP'!Y37),"")),"")</f>
        <v/>
      </c>
      <c r="AA6" s="70" t="str">
        <f>IF('[1]T61 Real GDP'!Z37&lt;&gt;"",(IF('[1]T34 Wine consumption vol'!Z37&lt;&gt;"",('[1]T34 Wine consumption vol'!Z37/'[1]T61 Real GDP'!Z37),"")),"")</f>
        <v/>
      </c>
      <c r="AB6" s="70">
        <f>IF('[1]T61 Real GDP'!AA37&lt;&gt;"",(IF('[1]T34 Wine consumption vol'!AA37&lt;&gt;"",('[1]T34 Wine consumption vol'!AA37/'[1]T61 Real GDP'!AA37),"")),"")</f>
        <v>1.4997702321960378</v>
      </c>
      <c r="AC6" s="70" t="str">
        <f>IF('[1]T61 Real GDP'!AB37&lt;&gt;"",(IF('[1]T34 Wine consumption vol'!AB37&lt;&gt;"",('[1]T34 Wine consumption vol'!AB37/'[1]T61 Real GDP'!AB37),"")),"")</f>
        <v/>
      </c>
      <c r="AD6" s="70" t="str">
        <f>IF('[1]T61 Real GDP'!AC37&lt;&gt;"",(IF('[1]T34 Wine consumption vol'!AC37&lt;&gt;"",('[1]T34 Wine consumption vol'!AC37/'[1]T61 Real GDP'!AC37),"")),"")</f>
        <v/>
      </c>
      <c r="AE6" s="70">
        <f>IF('[1]T61 Real GDP'!AD37&lt;&gt;"",(IF('[1]T34 Wine consumption vol'!AD37&lt;&gt;"",('[1]T34 Wine consumption vol'!AD37/'[1]T61 Real GDP'!AD37),"")),"")</f>
        <v>0.42251785310809892</v>
      </c>
      <c r="AF6" s="70" t="str">
        <f>IF('[1]T61 Real GDP'!AE37&lt;&gt;"",(IF('[1]T34 Wine consumption vol'!AE37&lt;&gt;"",('[1]T34 Wine consumption vol'!AE37/'[1]T61 Real GDP'!AE37),"")),"")</f>
        <v/>
      </c>
      <c r="AG6" s="70" t="str">
        <f>IF('[1]T61 Real GDP'!AF37&lt;&gt;"",(IF('[1]T34 Wine consumption vol'!AF37&lt;&gt;"",('[1]T34 Wine consumption vol'!AF37/'[1]T61 Real GDP'!AF37),"")),"")</f>
        <v/>
      </c>
      <c r="AH6" s="70" t="str">
        <f>IF('[1]T61 Real GDP'!AG37&lt;&gt;"",(IF('[1]T34 Wine consumption vol'!AG37&lt;&gt;"",('[1]T34 Wine consumption vol'!AG37/'[1]T61 Real GDP'!AG37),"")),"")</f>
        <v/>
      </c>
      <c r="AI6" s="70" t="str">
        <f>IF('[1]T61 Real GDP'!AH37&lt;&gt;"",(IF('[1]T34 Wine consumption vol'!AH37&lt;&gt;"",('[1]T34 Wine consumption vol'!AH37/'[1]T61 Real GDP'!AH37),"")),"")</f>
        <v/>
      </c>
      <c r="AJ6" s="70" t="str">
        <f>IF('[1]T61 Real GDP'!AI37&lt;&gt;"",(IF('[1]T34 Wine consumption vol'!AI37&lt;&gt;"",('[1]T34 Wine consumption vol'!AI37/'[1]T61 Real GDP'!AI37),"")),"")</f>
        <v/>
      </c>
      <c r="AK6" s="70" t="str">
        <f>IF('[1]T61 Real GDP'!AJ37&lt;&gt;"",(IF('[1]T34 Wine consumption vol'!AJ37&lt;&gt;"",('[1]T34 Wine consumption vol'!AJ37/'[1]T61 Real GDP'!AJ37),"")),"")</f>
        <v/>
      </c>
      <c r="AL6" s="70" t="str">
        <f>IF('[1]T61 Real GDP'!AK37&lt;&gt;"",(IF('[1]T34 Wine consumption vol'!AK37&lt;&gt;"",('[1]T34 Wine consumption vol'!AK37/'[1]T61 Real GDP'!AK37),"")),"")</f>
        <v/>
      </c>
      <c r="AM6" s="70" t="str">
        <f>IF('[1]T61 Real GDP'!AL37&lt;&gt;"",(IF('[1]T34 Wine consumption vol'!AL37&lt;&gt;"",('[1]T34 Wine consumption vol'!AL37/'[1]T61 Real GDP'!AL37),"")),"")</f>
        <v/>
      </c>
      <c r="AN6" s="70" t="str">
        <f>IF('[1]T61 Real GDP'!AM37&lt;&gt;"",(IF('[1]T34 Wine consumption vol'!AM37&lt;&gt;"",('[1]T34 Wine consumption vol'!AM37/'[1]T61 Real GDP'!AM37),"")),"")</f>
        <v/>
      </c>
      <c r="AO6" s="70" t="str">
        <f>IF('[1]T61 Real GDP'!AN37&lt;&gt;"",(IF('[1]T34 Wine consumption vol'!AN37&lt;&gt;"",('[1]T34 Wine consumption vol'!AN37/'[1]T61 Real GDP'!AN37),"")),"")</f>
        <v/>
      </c>
      <c r="AP6" s="70" t="str">
        <f>IF('[1]T61 Real GDP'!AO37&lt;&gt;"",(IF('[1]T34 Wine consumption vol'!AO37&lt;&gt;"",('[1]T34 Wine consumption vol'!AO37/'[1]T61 Real GDP'!AO37),"")),"")</f>
        <v/>
      </c>
      <c r="AQ6" s="70" t="str">
        <f>IF('[1]T61 Real GDP'!AP37&lt;&gt;"",(IF('[1]T34 Wine consumption vol'!AP37&lt;&gt;"",('[1]T34 Wine consumption vol'!AP37/'[1]T61 Real GDP'!AP37),"")),"")</f>
        <v/>
      </c>
      <c r="AR6" s="70" t="str">
        <f>IF('[1]T61 Real GDP'!AQ37&lt;&gt;"",(IF('[1]T34 Wine consumption vol'!AQ37&lt;&gt;"",('[1]T34 Wine consumption vol'!AQ37/'[1]T61 Real GDP'!AQ37),"")),"")</f>
        <v/>
      </c>
      <c r="AS6" s="70" t="str">
        <f>IF('[1]T61 Real GDP'!AR37&lt;&gt;"",(IF('[1]T34 Wine consumption vol'!AR37&lt;&gt;"",('[1]T34 Wine consumption vol'!AR37/'[1]T61 Real GDP'!AR37),"")),"")</f>
        <v/>
      </c>
      <c r="AT6" s="70" t="str">
        <f>IF('[1]T61 Real GDP'!AS37&lt;&gt;"",(IF('[1]T34 Wine consumption vol'!AS37&lt;&gt;"",('[1]T34 Wine consumption vol'!AS37/'[1]T61 Real GDP'!AS37),"")),"")</f>
        <v/>
      </c>
      <c r="AU6" s="70" t="str">
        <f>IF('[1]T61 Real GDP'!AT37&lt;&gt;"",(IF('[1]T34 Wine consumption vol'!AT37&lt;&gt;"",('[1]T34 Wine consumption vol'!AT37/'[1]T61 Real GDP'!AT37),"")),"")</f>
        <v/>
      </c>
      <c r="AV6" s="70" t="str">
        <f>IF('[1]T61 Real GDP'!AU37&lt;&gt;"",(IF('[1]T34 Wine consumption vol'!AU37&lt;&gt;"",('[1]T34 Wine consumption vol'!AU37/'[1]T61 Real GDP'!AU37),"")),"")</f>
        <v/>
      </c>
      <c r="AW6" s="70" t="str">
        <f>IF('[1]T61 Real GDP'!AV37&lt;&gt;"",(IF('[1]T34 Wine consumption vol'!AV37&lt;&gt;"",('[1]T34 Wine consumption vol'!AV37/'[1]T61 Real GDP'!AV37),"")),"")</f>
        <v/>
      </c>
      <c r="AX6" s="70" t="str">
        <f>IF('[1]T61 Real GDP'!AW37&lt;&gt;"",(IF('[1]T34 Wine consumption vol'!AW37&lt;&gt;"",('[1]T34 Wine consumption vol'!AW37/'[1]T61 Real GDP'!AW37),"")),"")</f>
        <v/>
      </c>
      <c r="AY6" s="70" t="str">
        <f>IF('[1]T61 Real GDP'!AX37&lt;&gt;"",(IF('[1]T34 Wine consumption vol'!AX37&lt;&gt;"",('[1]T34 Wine consumption vol'!AX37/'[1]T61 Real GDP'!AX37),"")),"")</f>
        <v/>
      </c>
      <c r="AZ6" s="70" t="str">
        <f>IF('[1]T61 Real GDP'!AY37&lt;&gt;"",(IF('[1]T34 Wine consumption vol'!AY37&lt;&gt;"",('[1]T34 Wine consumption vol'!AY37/'[1]T61 Real GDP'!AY37),"")),"")</f>
        <v/>
      </c>
      <c r="BA6" s="70" t="str">
        <f>IF('[1]T61 Real GDP'!AZ37&lt;&gt;"",(IF('[1]T34 Wine consumption vol'!AZ37&lt;&gt;"",('[1]T34 Wine consumption vol'!AZ37/'[1]T61 Real GDP'!AZ37),"")),"")</f>
        <v/>
      </c>
      <c r="BB6" s="70" t="str">
        <f>IF('[1]T61 Real GDP'!BC37&lt;&gt;"",(IF('[1]T34 Wine consumption vol'!BC37&lt;&gt;"",('[1]T34 Wine consumption vol'!BC37/'[1]T61 Real GDP'!BC37),"")),"")</f>
        <v/>
      </c>
    </row>
    <row r="7" spans="1:55" x14ac:dyDescent="0.55000000000000004">
      <c r="A7" s="69">
        <v>1870</v>
      </c>
      <c r="B7" s="70">
        <f>IF('[1]T61 Real GDP'!B38&lt;&gt;"",(IF('[1]T34 Wine consumption vol'!B38&lt;&gt;"",('[1]T34 Wine consumption vol'!B38/'[1]T61 Real GDP'!B38),"")),"")</f>
        <v>78.473849659560628</v>
      </c>
      <c r="C7" s="70">
        <f>IF('[1]T61 Real GDP'!C38&lt;&gt;"",(IF('[1]T34 Wine consumption vol'!C38&lt;&gt;"",('[1]T34 Wine consumption vol'!C38/'[1]T61 Real GDP'!C38),"")),"")</f>
        <v>61.850987636399744</v>
      </c>
      <c r="D7" s="70">
        <f>IF('[1]T61 Real GDP'!D38&lt;&gt;"",(IF('[1]T34 Wine consumption vol'!D38&lt;&gt;"",('[1]T34 Wine consumption vol'!D38/'[1]T61 Real GDP'!D38),"")),"")</f>
        <v>43.035410444813145</v>
      </c>
      <c r="E7" s="70">
        <f>IF('[1]T61 Real GDP'!E38&lt;&gt;"",(IF('[1]T34 Wine consumption vol'!E38&lt;&gt;"",('[1]T34 Wine consumption vol'!E38/'[1]T61 Real GDP'!E38),"")),"")</f>
        <v>78.844749982954937</v>
      </c>
      <c r="F7" s="70">
        <f>IF('[1]T61 Real GDP'!F38&lt;&gt;"",(IF('[1]T34 Wine consumption vol'!F38&lt;&gt;"",('[1]T34 Wine consumption vol'!F38/'[1]T61 Real GDP'!F38),"")),"")</f>
        <v>13.779837743821677</v>
      </c>
      <c r="G7" s="70"/>
      <c r="H7" s="70" t="str">
        <f>IF('[1]T61 Real GDP'!G38&lt;&gt;"",(IF('[1]T34 Wine consumption vol'!G38&lt;&gt;"",('[1]T34 Wine consumption vol'!G38/'[1]T61 Real GDP'!G38),"")),"")</f>
        <v/>
      </c>
      <c r="I7" s="70" t="str">
        <f>IF('[1]T61 Real GDP'!H38&lt;&gt;"",(IF('[1]T34 Wine consumption vol'!H38&lt;&gt;"",('[1]T34 Wine consumption vol'!H38/'[1]T61 Real GDP'!H38),"")),"")</f>
        <v/>
      </c>
      <c r="J7" s="70" t="str">
        <f>IF('[1]T61 Real GDP'!I38&lt;&gt;"",(IF('[1]T34 Wine consumption vol'!I38&lt;&gt;"",('[1]T34 Wine consumption vol'!I38/'[1]T61 Real GDP'!I38),"")),"")</f>
        <v/>
      </c>
      <c r="K7" s="70">
        <f>IF('[1]T61 Real GDP'!J38&lt;&gt;"",(IF('[1]T34 Wine consumption vol'!J38&lt;&gt;"",('[1]T34 Wine consumption vol'!J38/'[1]T61 Real GDP'!J38),"")),"")</f>
        <v>3.8875558169949551</v>
      </c>
      <c r="L7" s="70" t="str">
        <f>IF('[1]T61 Real GDP'!K38&lt;&gt;"",(IF('[1]T34 Wine consumption vol'!K38&lt;&gt;"",('[1]T34 Wine consumption vol'!K38/'[1]T61 Real GDP'!K38),"")),"")</f>
        <v/>
      </c>
      <c r="M7" s="70" t="str">
        <f>IF('[1]T61 Real GDP'!L38&lt;&gt;"",(IF('[1]T34 Wine consumption vol'!L38&lt;&gt;"",('[1]T34 Wine consumption vol'!L38/'[1]T61 Real GDP'!L38),"")),"")</f>
        <v/>
      </c>
      <c r="N7" s="70" t="str">
        <f>IF('[1]T61 Real GDP'!M38&lt;&gt;"",(IF('[1]T34 Wine consumption vol'!M38&lt;&gt;"",('[1]T34 Wine consumption vol'!M38/'[1]T61 Real GDP'!M38),"")),"")</f>
        <v/>
      </c>
      <c r="O7" s="70" t="str">
        <f>IF('[1]T61 Real GDP'!N38&lt;&gt;"",(IF('[1]T34 Wine consumption vol'!N38&lt;&gt;"",('[1]T34 Wine consumption vol'!N38/'[1]T61 Real GDP'!N38),"")),"")</f>
        <v/>
      </c>
      <c r="P7" s="70" t="str">
        <f>IF('[1]T61 Real GDP'!O38&lt;&gt;"",(IF('[1]T34 Wine consumption vol'!O38&lt;&gt;"",('[1]T34 Wine consumption vol'!O38/'[1]T61 Real GDP'!O38),"")),"")</f>
        <v/>
      </c>
      <c r="Q7" s="70">
        <f>IF('[1]T61 Real GDP'!P38&lt;&gt;"",(IF('[1]T34 Wine consumption vol'!P38&lt;&gt;"",('[1]T34 Wine consumption vol'!P38/'[1]T61 Real GDP'!P38),"")),"")</f>
        <v>0.68432113962331753</v>
      </c>
      <c r="R7" s="70" t="str">
        <f>IF('[1]T61 Real GDP'!Q38&lt;&gt;"",(IF('[1]T34 Wine consumption vol'!Q38&lt;&gt;"",('[1]T34 Wine consumption vol'!Q38/'[1]T61 Real GDP'!Q38),"")),"")</f>
        <v/>
      </c>
      <c r="S7" s="70" t="str">
        <f>IF('[1]T61 Real GDP'!R38&lt;&gt;"",(IF('[1]T34 Wine consumption vol'!R38&lt;&gt;"",('[1]T34 Wine consumption vol'!R38/'[1]T61 Real GDP'!R38),"")),"")</f>
        <v/>
      </c>
      <c r="T7" s="70" t="str">
        <f>IF('[1]T61 Real GDP'!S38&lt;&gt;"",(IF('[1]T34 Wine consumption vol'!S38&lt;&gt;"",('[1]T34 Wine consumption vol'!S38/'[1]T61 Real GDP'!S38),"")),"")</f>
        <v/>
      </c>
      <c r="U7" s="70" t="str">
        <f>IF('[1]T61 Real GDP'!T38&lt;&gt;"",(IF('[1]T34 Wine consumption vol'!J38&lt;&gt;"",('[1]T34 Wine consumption vol'!J38/'[1]T61 Real GDP'!T38),"")),"")</f>
        <v/>
      </c>
      <c r="V7" s="70" t="str">
        <f>IF('[1]T61 Real GDP'!U38&lt;&gt;"",(IF('[1]T34 Wine consumption vol'!U38&lt;&gt;"",('[1]T34 Wine consumption vol'!U38/'[1]T61 Real GDP'!U38),"")),"")</f>
        <v/>
      </c>
      <c r="W7" s="70" t="str">
        <f>IF('[1]T61 Real GDP'!V38&lt;&gt;"",(IF('[1]T34 Wine consumption vol'!V38&lt;&gt;"",('[1]T34 Wine consumption vol'!V38/'[1]T61 Real GDP'!V38),"")),"")</f>
        <v/>
      </c>
      <c r="X7" s="70" t="str">
        <f>IF('[1]T61 Real GDP'!W38&lt;&gt;"",(IF('[1]T34 Wine consumption vol'!W38&lt;&gt;"",('[1]T34 Wine consumption vol'!W38/'[1]T61 Real GDP'!W38),"")),"")</f>
        <v/>
      </c>
      <c r="Y7" s="70" t="str">
        <f>IF('[1]T61 Real GDP'!X38&lt;&gt;"",(IF('[1]T34 Wine consumption vol'!X38&lt;&gt;"",('[1]T34 Wine consumption vol'!X38/'[1]T61 Real GDP'!X38),"")),"")</f>
        <v/>
      </c>
      <c r="Z7" s="70" t="str">
        <f>IF('[1]T61 Real GDP'!Y38&lt;&gt;"",(IF('[1]T34 Wine consumption vol'!Y38&lt;&gt;"",('[1]T34 Wine consumption vol'!Y38/'[1]T61 Real GDP'!Y38),"")),"")</f>
        <v/>
      </c>
      <c r="AA7" s="70" t="str">
        <f>IF('[1]T61 Real GDP'!Z38&lt;&gt;"",(IF('[1]T34 Wine consumption vol'!Z38&lt;&gt;"",('[1]T34 Wine consumption vol'!Z38/'[1]T61 Real GDP'!Z38),"")),"")</f>
        <v/>
      </c>
      <c r="AB7" s="70">
        <f>IF('[1]T61 Real GDP'!AA38&lt;&gt;"",(IF('[1]T34 Wine consumption vol'!AA38&lt;&gt;"",('[1]T34 Wine consumption vol'!AA38/'[1]T61 Real GDP'!AA38),"")),"")</f>
        <v>1.4174532544146354</v>
      </c>
      <c r="AC7" s="70" t="str">
        <f>IF('[1]T61 Real GDP'!AB38&lt;&gt;"",(IF('[1]T34 Wine consumption vol'!AB38&lt;&gt;"",('[1]T34 Wine consumption vol'!AB38/'[1]T61 Real GDP'!AB38),"")),"")</f>
        <v/>
      </c>
      <c r="AD7" s="70" t="str">
        <f>IF('[1]T61 Real GDP'!AC38&lt;&gt;"",(IF('[1]T34 Wine consumption vol'!AC38&lt;&gt;"",('[1]T34 Wine consumption vol'!AC38/'[1]T61 Real GDP'!AC38),"")),"")</f>
        <v/>
      </c>
      <c r="AE7" s="70">
        <f>IF('[1]T61 Real GDP'!AD38&lt;&gt;"",(IF('[1]T34 Wine consumption vol'!AD38&lt;&gt;"",('[1]T34 Wine consumption vol'!AD38/'[1]T61 Real GDP'!AD38),"")),"")</f>
        <v>0.60536391851505478</v>
      </c>
      <c r="AF7" s="70" t="str">
        <f>IF('[1]T61 Real GDP'!AE38&lt;&gt;"",(IF('[1]T34 Wine consumption vol'!AE38&lt;&gt;"",('[1]T34 Wine consumption vol'!AE38/'[1]T61 Real GDP'!AE38),"")),"")</f>
        <v/>
      </c>
      <c r="AG7" s="70" t="str">
        <f>IF('[1]T61 Real GDP'!AF38&lt;&gt;"",(IF('[1]T34 Wine consumption vol'!AF38&lt;&gt;"",('[1]T34 Wine consumption vol'!AF38/'[1]T61 Real GDP'!AF38),"")),"")</f>
        <v/>
      </c>
      <c r="AH7" s="70">
        <f>IF('[1]T61 Real GDP'!AG38&lt;&gt;"",(IF('[1]T34 Wine consumption vol'!AG38&lt;&gt;"",('[1]T34 Wine consumption vol'!AG38/'[1]T61 Real GDP'!AG38),"")),"")</f>
        <v>7.700214060784254</v>
      </c>
      <c r="AI7" s="70" t="str">
        <f>IF('[1]T61 Real GDP'!AH38&lt;&gt;"",(IF('[1]T34 Wine consumption vol'!AH38&lt;&gt;"",('[1]T34 Wine consumption vol'!AH38/'[1]T61 Real GDP'!AH38),"")),"")</f>
        <v/>
      </c>
      <c r="AJ7" s="70" t="str">
        <f>IF('[1]T61 Real GDP'!AI38&lt;&gt;"",(IF('[1]T34 Wine consumption vol'!AI38&lt;&gt;"",('[1]T34 Wine consumption vol'!AI38/'[1]T61 Real GDP'!AI38),"")),"")</f>
        <v/>
      </c>
      <c r="AK7" s="70" t="str">
        <f>IF('[1]T61 Real GDP'!AJ38&lt;&gt;"",(IF('[1]T34 Wine consumption vol'!AJ38&lt;&gt;"",('[1]T34 Wine consumption vol'!AJ38/'[1]T61 Real GDP'!AJ38),"")),"")</f>
        <v/>
      </c>
      <c r="AL7" s="70">
        <f>IF('[1]T61 Real GDP'!AK38&lt;&gt;"",(IF('[1]T34 Wine consumption vol'!AK38&lt;&gt;"",('[1]T34 Wine consumption vol'!AK38/'[1]T61 Real GDP'!AK38),"")),"")</f>
        <v>20.019299774426607</v>
      </c>
      <c r="AM7" s="70" t="str">
        <f>IF('[1]T61 Real GDP'!AL38&lt;&gt;"",(IF('[1]T34 Wine consumption vol'!AL38&lt;&gt;"",('[1]T34 Wine consumption vol'!AL38/'[1]T61 Real GDP'!AL38),"")),"")</f>
        <v/>
      </c>
      <c r="AN7" s="70" t="str">
        <f>IF('[1]T61 Real GDP'!AM38&lt;&gt;"",(IF('[1]T34 Wine consumption vol'!AM38&lt;&gt;"",('[1]T34 Wine consumption vol'!AM38/'[1]T61 Real GDP'!AM38),"")),"")</f>
        <v/>
      </c>
      <c r="AO7" s="70" t="str">
        <f>IF('[1]T61 Real GDP'!AN38&lt;&gt;"",(IF('[1]T34 Wine consumption vol'!AN38&lt;&gt;"",('[1]T34 Wine consumption vol'!AN38/'[1]T61 Real GDP'!AN38),"")),"")</f>
        <v/>
      </c>
      <c r="AP7" s="70" t="str">
        <f>IF('[1]T61 Real GDP'!AO38&lt;&gt;"",(IF('[1]T34 Wine consumption vol'!AO38&lt;&gt;"",('[1]T34 Wine consumption vol'!AO38/'[1]T61 Real GDP'!AO38),"")),"")</f>
        <v/>
      </c>
      <c r="AQ7" s="70" t="str">
        <f>IF('[1]T61 Real GDP'!AP38&lt;&gt;"",(IF('[1]T34 Wine consumption vol'!AP38&lt;&gt;"",('[1]T34 Wine consumption vol'!AP38/'[1]T61 Real GDP'!AP38),"")),"")</f>
        <v/>
      </c>
      <c r="AR7" s="70" t="str">
        <f>IF('[1]T61 Real GDP'!AQ38&lt;&gt;"",(IF('[1]T34 Wine consumption vol'!AQ38&lt;&gt;"",('[1]T34 Wine consumption vol'!AQ38/'[1]T61 Real GDP'!AQ38),"")),"")</f>
        <v/>
      </c>
      <c r="AS7" s="70" t="str">
        <f>IF('[1]T61 Real GDP'!AR38&lt;&gt;"",(IF('[1]T34 Wine consumption vol'!AR38&lt;&gt;"",('[1]T34 Wine consumption vol'!AR38/'[1]T61 Real GDP'!AR38),"")),"")</f>
        <v/>
      </c>
      <c r="AT7" s="70" t="str">
        <f>IF('[1]T61 Real GDP'!AS38&lt;&gt;"",(IF('[1]T34 Wine consumption vol'!AS38&lt;&gt;"",('[1]T34 Wine consumption vol'!AS38/'[1]T61 Real GDP'!AS38),"")),"")</f>
        <v/>
      </c>
      <c r="AU7" s="70" t="str">
        <f>IF('[1]T61 Real GDP'!AT38&lt;&gt;"",(IF('[1]T34 Wine consumption vol'!AT38&lt;&gt;"",('[1]T34 Wine consumption vol'!AT38/'[1]T61 Real GDP'!AT38),"")),"")</f>
        <v/>
      </c>
      <c r="AV7" s="70" t="str">
        <f>IF('[1]T61 Real GDP'!AU38&lt;&gt;"",(IF('[1]T34 Wine consumption vol'!AU38&lt;&gt;"",('[1]T34 Wine consumption vol'!AU38/'[1]T61 Real GDP'!AU38),"")),"")</f>
        <v/>
      </c>
      <c r="AW7" s="70" t="str">
        <f>IF('[1]T61 Real GDP'!AV38&lt;&gt;"",(IF('[1]T34 Wine consumption vol'!AV38&lt;&gt;"",('[1]T34 Wine consumption vol'!AV38/'[1]T61 Real GDP'!AV38),"")),"")</f>
        <v/>
      </c>
      <c r="AX7" s="70" t="str">
        <f>IF('[1]T61 Real GDP'!AW38&lt;&gt;"",(IF('[1]T34 Wine consumption vol'!AW38&lt;&gt;"",('[1]T34 Wine consumption vol'!AW38/'[1]T61 Real GDP'!AW38),"")),"")</f>
        <v/>
      </c>
      <c r="AY7" s="70" t="str">
        <f>IF('[1]T61 Real GDP'!AX38&lt;&gt;"",(IF('[1]T34 Wine consumption vol'!AX38&lt;&gt;"",('[1]T34 Wine consumption vol'!AX38/'[1]T61 Real GDP'!AX38),"")),"")</f>
        <v/>
      </c>
      <c r="AZ7" s="70" t="str">
        <f>IF('[1]T61 Real GDP'!AY38&lt;&gt;"",(IF('[1]T34 Wine consumption vol'!AY38&lt;&gt;"",('[1]T34 Wine consumption vol'!AY38/'[1]T61 Real GDP'!AY38),"")),"")</f>
        <v/>
      </c>
      <c r="BA7" s="70" t="str">
        <f>IF('[1]T61 Real GDP'!AZ38&lt;&gt;"",(IF('[1]T34 Wine consumption vol'!AZ38&lt;&gt;"",('[1]T34 Wine consumption vol'!AZ38/'[1]T61 Real GDP'!AZ38),"")),"")</f>
        <v/>
      </c>
      <c r="BB7" s="70">
        <f>IF('[1]T61 Real GDP'!BC38&lt;&gt;"",(IF('[1]T34 Wine consumption vol'!BC38&lt;&gt;"",('[1]T34 Wine consumption vol'!BC38/'[1]T61 Real GDP'!BC38),"")),"")</f>
        <v>10.696295065311256</v>
      </c>
    </row>
    <row r="8" spans="1:55" x14ac:dyDescent="0.55000000000000004">
      <c r="A8" s="69">
        <v>1871</v>
      </c>
      <c r="B8" s="70">
        <f>IF('[1]T61 Real GDP'!B39&lt;&gt;"",(IF('[1]T34 Wine consumption vol'!B39&lt;&gt;"",('[1]T34 Wine consumption vol'!B39/'[1]T61 Real GDP'!B39),"")),"")</f>
        <v>81.211015130167951</v>
      </c>
      <c r="C8" s="70">
        <f>IF('[1]T61 Real GDP'!C39&lt;&gt;"",(IF('[1]T34 Wine consumption vol'!C39&lt;&gt;"",('[1]T34 Wine consumption vol'!C39/'[1]T61 Real GDP'!C39),"")),"")</f>
        <v>61.92258354641492</v>
      </c>
      <c r="D8" s="70">
        <f>IF('[1]T61 Real GDP'!D39&lt;&gt;"",(IF('[1]T34 Wine consumption vol'!D39&lt;&gt;"",('[1]T34 Wine consumption vol'!D39/'[1]T61 Real GDP'!D39),"")),"")</f>
        <v>47.153907083641137</v>
      </c>
      <c r="E8" s="70">
        <f>IF('[1]T61 Real GDP'!E39&lt;&gt;"",(IF('[1]T34 Wine consumption vol'!E39&lt;&gt;"",('[1]T34 Wine consumption vol'!E39/'[1]T61 Real GDP'!E39),"")),"")</f>
        <v>73.889989164771293</v>
      </c>
      <c r="F8" s="70">
        <f>IF('[1]T61 Real GDP'!F39&lt;&gt;"",(IF('[1]T34 Wine consumption vol'!F39&lt;&gt;"",('[1]T34 Wine consumption vol'!F39/'[1]T61 Real GDP'!F39),"")),"")</f>
        <v>11.518795476835646</v>
      </c>
      <c r="G8" s="70"/>
      <c r="H8" s="70" t="str">
        <f>IF('[1]T61 Real GDP'!G39&lt;&gt;"",(IF('[1]T34 Wine consumption vol'!G39&lt;&gt;"",('[1]T34 Wine consumption vol'!G39/'[1]T61 Real GDP'!G39),"")),"")</f>
        <v/>
      </c>
      <c r="I8" s="70" t="str">
        <f>IF('[1]T61 Real GDP'!H39&lt;&gt;"",(IF('[1]T34 Wine consumption vol'!H39&lt;&gt;"",('[1]T34 Wine consumption vol'!H39/'[1]T61 Real GDP'!H39),"")),"")</f>
        <v/>
      </c>
      <c r="J8" s="70" t="str">
        <f>IF('[1]T61 Real GDP'!I39&lt;&gt;"",(IF('[1]T34 Wine consumption vol'!I39&lt;&gt;"",('[1]T34 Wine consumption vol'!I39/'[1]T61 Real GDP'!I39),"")),"")</f>
        <v/>
      </c>
      <c r="K8" s="70">
        <f>IF('[1]T61 Real GDP'!J39&lt;&gt;"",(IF('[1]T34 Wine consumption vol'!J39&lt;&gt;"",('[1]T34 Wine consumption vol'!J39/'[1]T61 Real GDP'!J39),"")),"")</f>
        <v>2.1206298401754013</v>
      </c>
      <c r="L8" s="70" t="str">
        <f>IF('[1]T61 Real GDP'!K39&lt;&gt;"",(IF('[1]T34 Wine consumption vol'!K39&lt;&gt;"",('[1]T34 Wine consumption vol'!K39/'[1]T61 Real GDP'!K39),"")),"")</f>
        <v/>
      </c>
      <c r="M8" s="70" t="str">
        <f>IF('[1]T61 Real GDP'!L39&lt;&gt;"",(IF('[1]T34 Wine consumption vol'!L39&lt;&gt;"",('[1]T34 Wine consumption vol'!L39/'[1]T61 Real GDP'!L39),"")),"")</f>
        <v/>
      </c>
      <c r="N8" s="70" t="str">
        <f>IF('[1]T61 Real GDP'!M39&lt;&gt;"",(IF('[1]T34 Wine consumption vol'!M39&lt;&gt;"",('[1]T34 Wine consumption vol'!M39/'[1]T61 Real GDP'!M39),"")),"")</f>
        <v/>
      </c>
      <c r="O8" s="70" t="str">
        <f>IF('[1]T61 Real GDP'!N39&lt;&gt;"",(IF('[1]T34 Wine consumption vol'!N39&lt;&gt;"",('[1]T34 Wine consumption vol'!N39/'[1]T61 Real GDP'!N39),"")),"")</f>
        <v/>
      </c>
      <c r="P8" s="70" t="str">
        <f>IF('[1]T61 Real GDP'!O39&lt;&gt;"",(IF('[1]T34 Wine consumption vol'!O39&lt;&gt;"",('[1]T34 Wine consumption vol'!O39/'[1]T61 Real GDP'!O39),"")),"")</f>
        <v/>
      </c>
      <c r="Q8" s="70">
        <f>IF('[1]T61 Real GDP'!P39&lt;&gt;"",(IF('[1]T34 Wine consumption vol'!P39&lt;&gt;"",('[1]T34 Wine consumption vol'!P39/'[1]T61 Real GDP'!P39),"")),"")</f>
        <v>0.69523826125224808</v>
      </c>
      <c r="R8" s="70" t="str">
        <f>IF('[1]T61 Real GDP'!Q39&lt;&gt;"",(IF('[1]T34 Wine consumption vol'!Q39&lt;&gt;"",('[1]T34 Wine consumption vol'!Q39/'[1]T61 Real GDP'!Q39),"")),"")</f>
        <v/>
      </c>
      <c r="S8" s="70" t="str">
        <f>IF('[1]T61 Real GDP'!R39&lt;&gt;"",(IF('[1]T34 Wine consumption vol'!R39&lt;&gt;"",('[1]T34 Wine consumption vol'!R39/'[1]T61 Real GDP'!R39),"")),"")</f>
        <v/>
      </c>
      <c r="T8" s="70" t="str">
        <f>IF('[1]T61 Real GDP'!S39&lt;&gt;"",(IF('[1]T34 Wine consumption vol'!S39&lt;&gt;"",('[1]T34 Wine consumption vol'!S39/'[1]T61 Real GDP'!S39),"")),"")</f>
        <v/>
      </c>
      <c r="U8" s="70" t="str">
        <f>IF('[1]T61 Real GDP'!T39&lt;&gt;"",(IF('[1]T34 Wine consumption vol'!J39&lt;&gt;"",('[1]T34 Wine consumption vol'!J39/'[1]T61 Real GDP'!T39),"")),"")</f>
        <v/>
      </c>
      <c r="V8" s="70" t="str">
        <f>IF('[1]T61 Real GDP'!U39&lt;&gt;"",(IF('[1]T34 Wine consumption vol'!U39&lt;&gt;"",('[1]T34 Wine consumption vol'!U39/'[1]T61 Real GDP'!U39),"")),"")</f>
        <v/>
      </c>
      <c r="W8" s="70" t="str">
        <f>IF('[1]T61 Real GDP'!V39&lt;&gt;"",(IF('[1]T34 Wine consumption vol'!V39&lt;&gt;"",('[1]T34 Wine consumption vol'!V39/'[1]T61 Real GDP'!V39),"")),"")</f>
        <v/>
      </c>
      <c r="X8" s="70" t="str">
        <f>IF('[1]T61 Real GDP'!W39&lt;&gt;"",(IF('[1]T34 Wine consumption vol'!W39&lt;&gt;"",('[1]T34 Wine consumption vol'!W39/'[1]T61 Real GDP'!W39),"")),"")</f>
        <v/>
      </c>
      <c r="Y8" s="70" t="str">
        <f>IF('[1]T61 Real GDP'!X39&lt;&gt;"",(IF('[1]T34 Wine consumption vol'!X39&lt;&gt;"",('[1]T34 Wine consumption vol'!X39/'[1]T61 Real GDP'!X39),"")),"")</f>
        <v/>
      </c>
      <c r="Z8" s="70" t="str">
        <f>IF('[1]T61 Real GDP'!Y39&lt;&gt;"",(IF('[1]T34 Wine consumption vol'!Y39&lt;&gt;"",('[1]T34 Wine consumption vol'!Y39/'[1]T61 Real GDP'!Y39),"")),"")</f>
        <v/>
      </c>
      <c r="AA8" s="70" t="str">
        <f>IF('[1]T61 Real GDP'!Z39&lt;&gt;"",(IF('[1]T34 Wine consumption vol'!Z39&lt;&gt;"",('[1]T34 Wine consumption vol'!Z39/'[1]T61 Real GDP'!Z39),"")),"")</f>
        <v/>
      </c>
      <c r="AB8" s="70">
        <f>IF('[1]T61 Real GDP'!AA39&lt;&gt;"",(IF('[1]T34 Wine consumption vol'!AA39&lt;&gt;"",('[1]T34 Wine consumption vol'!AA39/'[1]T61 Real GDP'!AA39),"")),"")</f>
        <v>1.4589797800298694</v>
      </c>
      <c r="AC8" s="70">
        <f>IF('[1]T61 Real GDP'!AB39&lt;&gt;"",(IF('[1]T34 Wine consumption vol'!AB39&lt;&gt;"",('[1]T34 Wine consumption vol'!AB39/'[1]T61 Real GDP'!AB39),"")),"")</f>
        <v>0.66499072431162587</v>
      </c>
      <c r="AD8" s="70" t="str">
        <f>IF('[1]T61 Real GDP'!AC39&lt;&gt;"",(IF('[1]T34 Wine consumption vol'!AC39&lt;&gt;"",('[1]T34 Wine consumption vol'!AC39/'[1]T61 Real GDP'!AC39),"")),"")</f>
        <v/>
      </c>
      <c r="AE8" s="70">
        <f>IF('[1]T61 Real GDP'!AD39&lt;&gt;"",(IF('[1]T34 Wine consumption vol'!AD39&lt;&gt;"",('[1]T34 Wine consumption vol'!AD39/'[1]T61 Real GDP'!AD39),"")),"")</f>
        <v>0.59238343382395831</v>
      </c>
      <c r="AF8" s="70" t="str">
        <f>IF('[1]T61 Real GDP'!AE39&lt;&gt;"",(IF('[1]T34 Wine consumption vol'!AE39&lt;&gt;"",('[1]T34 Wine consumption vol'!AE39/'[1]T61 Real GDP'!AE39),"")),"")</f>
        <v/>
      </c>
      <c r="AG8" s="70" t="str">
        <f>IF('[1]T61 Real GDP'!AF39&lt;&gt;"",(IF('[1]T34 Wine consumption vol'!AF39&lt;&gt;"",('[1]T34 Wine consumption vol'!AF39/'[1]T61 Real GDP'!AF39),"")),"")</f>
        <v/>
      </c>
      <c r="AH8" s="70">
        <f>IF('[1]T61 Real GDP'!AG39&lt;&gt;"",(IF('[1]T34 Wine consumption vol'!AG39&lt;&gt;"",('[1]T34 Wine consumption vol'!AG39/'[1]T61 Real GDP'!AG39),"")),"")</f>
        <v>9.7946927414645639</v>
      </c>
      <c r="AI8" s="70" t="str">
        <f>IF('[1]T61 Real GDP'!AH39&lt;&gt;"",(IF('[1]T34 Wine consumption vol'!AH39&lt;&gt;"",('[1]T34 Wine consumption vol'!AH39/'[1]T61 Real GDP'!AH39),"")),"")</f>
        <v/>
      </c>
      <c r="AJ8" s="70" t="str">
        <f>IF('[1]T61 Real GDP'!AI39&lt;&gt;"",(IF('[1]T34 Wine consumption vol'!AI39&lt;&gt;"",('[1]T34 Wine consumption vol'!AI39/'[1]T61 Real GDP'!AI39),"")),"")</f>
        <v/>
      </c>
      <c r="AK8" s="70" t="str">
        <f>IF('[1]T61 Real GDP'!AJ39&lt;&gt;"",(IF('[1]T34 Wine consumption vol'!AJ39&lt;&gt;"",('[1]T34 Wine consumption vol'!AJ39/'[1]T61 Real GDP'!AJ39),"")),"")</f>
        <v/>
      </c>
      <c r="AL8" s="70" t="str">
        <f>IF('[1]T61 Real GDP'!AK39&lt;&gt;"",(IF('[1]T34 Wine consumption vol'!AK39&lt;&gt;"",('[1]T34 Wine consumption vol'!AK39/'[1]T61 Real GDP'!AK39),"")),"")</f>
        <v/>
      </c>
      <c r="AM8" s="70" t="str">
        <f>IF('[1]T61 Real GDP'!AL39&lt;&gt;"",(IF('[1]T34 Wine consumption vol'!AL39&lt;&gt;"",('[1]T34 Wine consumption vol'!AL39/'[1]T61 Real GDP'!AL39),"")),"")</f>
        <v/>
      </c>
      <c r="AN8" s="70" t="str">
        <f>IF('[1]T61 Real GDP'!AM39&lt;&gt;"",(IF('[1]T34 Wine consumption vol'!AM39&lt;&gt;"",('[1]T34 Wine consumption vol'!AM39/'[1]T61 Real GDP'!AM39),"")),"")</f>
        <v/>
      </c>
      <c r="AO8" s="70" t="str">
        <f>IF('[1]T61 Real GDP'!AN39&lt;&gt;"",(IF('[1]T34 Wine consumption vol'!AN39&lt;&gt;"",('[1]T34 Wine consumption vol'!AN39/'[1]T61 Real GDP'!AN39),"")),"")</f>
        <v/>
      </c>
      <c r="AP8" s="70" t="str">
        <f>IF('[1]T61 Real GDP'!AO39&lt;&gt;"",(IF('[1]T34 Wine consumption vol'!AO39&lt;&gt;"",('[1]T34 Wine consumption vol'!AO39/'[1]T61 Real GDP'!AO39),"")),"")</f>
        <v/>
      </c>
      <c r="AQ8" s="70" t="str">
        <f>IF('[1]T61 Real GDP'!AP39&lt;&gt;"",(IF('[1]T34 Wine consumption vol'!AP39&lt;&gt;"",('[1]T34 Wine consumption vol'!AP39/'[1]T61 Real GDP'!AP39),"")),"")</f>
        <v/>
      </c>
      <c r="AR8" s="70" t="str">
        <f>IF('[1]T61 Real GDP'!AQ39&lt;&gt;"",(IF('[1]T34 Wine consumption vol'!AQ39&lt;&gt;"",('[1]T34 Wine consumption vol'!AQ39/'[1]T61 Real GDP'!AQ39),"")),"")</f>
        <v/>
      </c>
      <c r="AS8" s="70" t="str">
        <f>IF('[1]T61 Real GDP'!AR39&lt;&gt;"",(IF('[1]T34 Wine consumption vol'!AR39&lt;&gt;"",('[1]T34 Wine consumption vol'!AR39/'[1]T61 Real GDP'!AR39),"")),"")</f>
        <v/>
      </c>
      <c r="AT8" s="70" t="str">
        <f>IF('[1]T61 Real GDP'!AS39&lt;&gt;"",(IF('[1]T34 Wine consumption vol'!AS39&lt;&gt;"",('[1]T34 Wine consumption vol'!AS39/'[1]T61 Real GDP'!AS39),"")),"")</f>
        <v/>
      </c>
      <c r="AU8" s="70" t="str">
        <f>IF('[1]T61 Real GDP'!AT39&lt;&gt;"",(IF('[1]T34 Wine consumption vol'!AT39&lt;&gt;"",('[1]T34 Wine consumption vol'!AT39/'[1]T61 Real GDP'!AT39),"")),"")</f>
        <v/>
      </c>
      <c r="AV8" s="70" t="str">
        <f>IF('[1]T61 Real GDP'!AU39&lt;&gt;"",(IF('[1]T34 Wine consumption vol'!AU39&lt;&gt;"",('[1]T34 Wine consumption vol'!AU39/'[1]T61 Real GDP'!AU39),"")),"")</f>
        <v/>
      </c>
      <c r="AW8" s="70" t="str">
        <f>IF('[1]T61 Real GDP'!AV39&lt;&gt;"",(IF('[1]T34 Wine consumption vol'!AV39&lt;&gt;"",('[1]T34 Wine consumption vol'!AV39/'[1]T61 Real GDP'!AV39),"")),"")</f>
        <v/>
      </c>
      <c r="AX8" s="70" t="str">
        <f>IF('[1]T61 Real GDP'!AW39&lt;&gt;"",(IF('[1]T34 Wine consumption vol'!AW39&lt;&gt;"",('[1]T34 Wine consumption vol'!AW39/'[1]T61 Real GDP'!AW39),"")),"")</f>
        <v/>
      </c>
      <c r="AY8" s="70" t="str">
        <f>IF('[1]T61 Real GDP'!AX39&lt;&gt;"",(IF('[1]T34 Wine consumption vol'!AX39&lt;&gt;"",('[1]T34 Wine consumption vol'!AX39/'[1]T61 Real GDP'!AX39),"")),"")</f>
        <v/>
      </c>
      <c r="AZ8" s="70" t="str">
        <f>IF('[1]T61 Real GDP'!AY39&lt;&gt;"",(IF('[1]T34 Wine consumption vol'!AY39&lt;&gt;"",('[1]T34 Wine consumption vol'!AY39/'[1]T61 Real GDP'!AY39),"")),"")</f>
        <v/>
      </c>
      <c r="BA8" s="70" t="str">
        <f>IF('[1]T61 Real GDP'!AZ39&lt;&gt;"",(IF('[1]T34 Wine consumption vol'!AZ39&lt;&gt;"",('[1]T34 Wine consumption vol'!AZ39/'[1]T61 Real GDP'!AZ39),"")),"")</f>
        <v/>
      </c>
      <c r="BB8" s="70" t="str">
        <f>IF('[1]T61 Real GDP'!BC39&lt;&gt;"",(IF('[1]T34 Wine consumption vol'!BC39&lt;&gt;"",('[1]T34 Wine consumption vol'!BC39/'[1]T61 Real GDP'!BC39),"")),"")</f>
        <v/>
      </c>
    </row>
    <row r="9" spans="1:55" x14ac:dyDescent="0.55000000000000004">
      <c r="A9" s="69">
        <v>1872</v>
      </c>
      <c r="B9" s="70">
        <f>IF('[1]T61 Real GDP'!B40&lt;&gt;"",(IF('[1]T34 Wine consumption vol'!B40&lt;&gt;"",('[1]T34 Wine consumption vol'!B40/'[1]T61 Real GDP'!B40),"")),"")</f>
        <v>66.635877852099554</v>
      </c>
      <c r="C9" s="70">
        <f>IF('[1]T61 Real GDP'!C40&lt;&gt;"",(IF('[1]T34 Wine consumption vol'!C40&lt;&gt;"",('[1]T34 Wine consumption vol'!C40/'[1]T61 Real GDP'!C40),"")),"")</f>
        <v>64.117322726090762</v>
      </c>
      <c r="D9" s="70">
        <f>IF('[1]T61 Real GDP'!D40&lt;&gt;"",(IF('[1]T34 Wine consumption vol'!D40&lt;&gt;"",('[1]T34 Wine consumption vol'!D40/'[1]T61 Real GDP'!D40),"")),"")</f>
        <v>42.275325037887853</v>
      </c>
      <c r="E9" s="70">
        <f>IF('[1]T61 Real GDP'!E40&lt;&gt;"",(IF('[1]T34 Wine consumption vol'!E40&lt;&gt;"",('[1]T34 Wine consumption vol'!E40/'[1]T61 Real GDP'!E40),"")),"")</f>
        <v>65.242676791212432</v>
      </c>
      <c r="F9" s="70">
        <f>IF('[1]T61 Real GDP'!F40&lt;&gt;"",(IF('[1]T34 Wine consumption vol'!F40&lt;&gt;"",('[1]T34 Wine consumption vol'!F40/'[1]T61 Real GDP'!F40),"")),"")</f>
        <v>10.581880094797357</v>
      </c>
      <c r="G9" s="70"/>
      <c r="H9" s="70" t="str">
        <f>IF('[1]T61 Real GDP'!G40&lt;&gt;"",(IF('[1]T34 Wine consumption vol'!G40&lt;&gt;"",('[1]T34 Wine consumption vol'!G40/'[1]T61 Real GDP'!G40),"")),"")</f>
        <v/>
      </c>
      <c r="I9" s="70" t="str">
        <f>IF('[1]T61 Real GDP'!H40&lt;&gt;"",(IF('[1]T34 Wine consumption vol'!H40&lt;&gt;"",('[1]T34 Wine consumption vol'!H40/'[1]T61 Real GDP'!H40),"")),"")</f>
        <v/>
      </c>
      <c r="J9" s="70" t="str">
        <f>IF('[1]T61 Real GDP'!I40&lt;&gt;"",(IF('[1]T34 Wine consumption vol'!I40&lt;&gt;"",('[1]T34 Wine consumption vol'!I40/'[1]T61 Real GDP'!I40),"")),"")</f>
        <v/>
      </c>
      <c r="K9" s="70">
        <f>IF('[1]T61 Real GDP'!J40&lt;&gt;"",(IF('[1]T34 Wine consumption vol'!J40&lt;&gt;"",('[1]T34 Wine consumption vol'!J40/'[1]T61 Real GDP'!J40),"")),"")</f>
        <v>1.4247652369564119</v>
      </c>
      <c r="L9" s="70" t="str">
        <f>IF('[1]T61 Real GDP'!K40&lt;&gt;"",(IF('[1]T34 Wine consumption vol'!K40&lt;&gt;"",('[1]T34 Wine consumption vol'!K40/'[1]T61 Real GDP'!K40),"")),"")</f>
        <v/>
      </c>
      <c r="M9" s="70" t="str">
        <f>IF('[1]T61 Real GDP'!L40&lt;&gt;"",(IF('[1]T34 Wine consumption vol'!L40&lt;&gt;"",('[1]T34 Wine consumption vol'!L40/'[1]T61 Real GDP'!L40),"")),"")</f>
        <v/>
      </c>
      <c r="N9" s="70" t="str">
        <f>IF('[1]T61 Real GDP'!M40&lt;&gt;"",(IF('[1]T34 Wine consumption vol'!M40&lt;&gt;"",('[1]T34 Wine consumption vol'!M40/'[1]T61 Real GDP'!M40),"")),"")</f>
        <v/>
      </c>
      <c r="O9" s="70" t="str">
        <f>IF('[1]T61 Real GDP'!N40&lt;&gt;"",(IF('[1]T34 Wine consumption vol'!N40&lt;&gt;"",('[1]T34 Wine consumption vol'!N40/'[1]T61 Real GDP'!N40),"")),"")</f>
        <v/>
      </c>
      <c r="P9" s="70" t="str">
        <f>IF('[1]T61 Real GDP'!O40&lt;&gt;"",(IF('[1]T34 Wine consumption vol'!O40&lt;&gt;"",('[1]T34 Wine consumption vol'!O40/'[1]T61 Real GDP'!O40),"")),"")</f>
        <v/>
      </c>
      <c r="Q9" s="70">
        <f>IF('[1]T61 Real GDP'!P40&lt;&gt;"",(IF('[1]T34 Wine consumption vol'!P40&lt;&gt;"",('[1]T34 Wine consumption vol'!P40/'[1]T61 Real GDP'!P40),"")),"")</f>
        <v>0.72040401397501685</v>
      </c>
      <c r="R9" s="70" t="str">
        <f>IF('[1]T61 Real GDP'!Q40&lt;&gt;"",(IF('[1]T34 Wine consumption vol'!Q40&lt;&gt;"",('[1]T34 Wine consumption vol'!Q40/'[1]T61 Real GDP'!Q40),"")),"")</f>
        <v/>
      </c>
      <c r="S9" s="70" t="str">
        <f>IF('[1]T61 Real GDP'!R40&lt;&gt;"",(IF('[1]T34 Wine consumption vol'!R40&lt;&gt;"",('[1]T34 Wine consumption vol'!R40/'[1]T61 Real GDP'!R40),"")),"")</f>
        <v/>
      </c>
      <c r="T9" s="70" t="str">
        <f>IF('[1]T61 Real GDP'!S40&lt;&gt;"",(IF('[1]T34 Wine consumption vol'!S40&lt;&gt;"",('[1]T34 Wine consumption vol'!S40/'[1]T61 Real GDP'!S40),"")),"")</f>
        <v/>
      </c>
      <c r="U9" s="70" t="str">
        <f>IF('[1]T61 Real GDP'!T40&lt;&gt;"",(IF('[1]T34 Wine consumption vol'!J40&lt;&gt;"",('[1]T34 Wine consumption vol'!J40/'[1]T61 Real GDP'!T40),"")),"")</f>
        <v/>
      </c>
      <c r="V9" s="70" t="str">
        <f>IF('[1]T61 Real GDP'!U40&lt;&gt;"",(IF('[1]T34 Wine consumption vol'!U40&lt;&gt;"",('[1]T34 Wine consumption vol'!U40/'[1]T61 Real GDP'!U40),"")),"")</f>
        <v/>
      </c>
      <c r="W9" s="70" t="str">
        <f>IF('[1]T61 Real GDP'!V40&lt;&gt;"",(IF('[1]T34 Wine consumption vol'!V40&lt;&gt;"",('[1]T34 Wine consumption vol'!V40/'[1]T61 Real GDP'!V40),"")),"")</f>
        <v/>
      </c>
      <c r="X9" s="70" t="str">
        <f>IF('[1]T61 Real GDP'!W40&lt;&gt;"",(IF('[1]T34 Wine consumption vol'!W40&lt;&gt;"",('[1]T34 Wine consumption vol'!W40/'[1]T61 Real GDP'!W40),"")),"")</f>
        <v/>
      </c>
      <c r="Y9" s="70" t="str">
        <f>IF('[1]T61 Real GDP'!X40&lt;&gt;"",(IF('[1]T34 Wine consumption vol'!X40&lt;&gt;"",('[1]T34 Wine consumption vol'!X40/'[1]T61 Real GDP'!X40),"")),"")</f>
        <v/>
      </c>
      <c r="Z9" s="70" t="str">
        <f>IF('[1]T61 Real GDP'!Y40&lt;&gt;"",(IF('[1]T34 Wine consumption vol'!Y40&lt;&gt;"",('[1]T34 Wine consumption vol'!Y40/'[1]T61 Real GDP'!Y40),"")),"")</f>
        <v/>
      </c>
      <c r="AA9" s="70" t="str">
        <f>IF('[1]T61 Real GDP'!Z40&lt;&gt;"",(IF('[1]T34 Wine consumption vol'!Z40&lt;&gt;"",('[1]T34 Wine consumption vol'!Z40/'[1]T61 Real GDP'!Z40),"")),"")</f>
        <v/>
      </c>
      <c r="AB9" s="70">
        <f>IF('[1]T61 Real GDP'!AA40&lt;&gt;"",(IF('[1]T34 Wine consumption vol'!AA40&lt;&gt;"",('[1]T34 Wine consumption vol'!AA40/'[1]T61 Real GDP'!AA40),"")),"")</f>
        <v>1.3088890531641664</v>
      </c>
      <c r="AC9" s="70" t="str">
        <f>IF('[1]T61 Real GDP'!AB40&lt;&gt;"",(IF('[1]T34 Wine consumption vol'!AB40&lt;&gt;"",('[1]T34 Wine consumption vol'!AB40/'[1]T61 Real GDP'!AB40),"")),"")</f>
        <v/>
      </c>
      <c r="AD9" s="70" t="str">
        <f>IF('[1]T61 Real GDP'!AC40&lt;&gt;"",(IF('[1]T34 Wine consumption vol'!AC40&lt;&gt;"",('[1]T34 Wine consumption vol'!AC40/'[1]T61 Real GDP'!AC40),"")),"")</f>
        <v/>
      </c>
      <c r="AE9" s="70">
        <f>IF('[1]T61 Real GDP'!AD40&lt;&gt;"",(IF('[1]T34 Wine consumption vol'!AD40&lt;&gt;"",('[1]T34 Wine consumption vol'!AD40/'[1]T61 Real GDP'!AD40),"")),"")</f>
        <v>0.58295278643814497</v>
      </c>
      <c r="AF9" s="70" t="str">
        <f>IF('[1]T61 Real GDP'!AE40&lt;&gt;"",(IF('[1]T34 Wine consumption vol'!AE40&lt;&gt;"",('[1]T34 Wine consumption vol'!AE40/'[1]T61 Real GDP'!AE40),"")),"")</f>
        <v/>
      </c>
      <c r="AG9" s="70" t="str">
        <f>IF('[1]T61 Real GDP'!AF40&lt;&gt;"",(IF('[1]T34 Wine consumption vol'!AF40&lt;&gt;"",('[1]T34 Wine consumption vol'!AF40/'[1]T61 Real GDP'!AF40),"")),"")</f>
        <v/>
      </c>
      <c r="AH9" s="70">
        <f>IF('[1]T61 Real GDP'!AG40&lt;&gt;"",(IF('[1]T34 Wine consumption vol'!AG40&lt;&gt;"",('[1]T34 Wine consumption vol'!AG40/'[1]T61 Real GDP'!AG40),"")),"")</f>
        <v>11.297311682403148</v>
      </c>
      <c r="AI9" s="70" t="str">
        <f>IF('[1]T61 Real GDP'!AH40&lt;&gt;"",(IF('[1]T34 Wine consumption vol'!AH40&lt;&gt;"",('[1]T34 Wine consumption vol'!AH40/'[1]T61 Real GDP'!AH40),"")),"")</f>
        <v/>
      </c>
      <c r="AJ9" s="70" t="str">
        <f>IF('[1]T61 Real GDP'!AI40&lt;&gt;"",(IF('[1]T34 Wine consumption vol'!AI40&lt;&gt;"",('[1]T34 Wine consumption vol'!AI40/'[1]T61 Real GDP'!AI40),"")),"")</f>
        <v/>
      </c>
      <c r="AK9" s="70" t="str">
        <f>IF('[1]T61 Real GDP'!AJ40&lt;&gt;"",(IF('[1]T34 Wine consumption vol'!AJ40&lt;&gt;"",('[1]T34 Wine consumption vol'!AJ40/'[1]T61 Real GDP'!AJ40),"")),"")</f>
        <v/>
      </c>
      <c r="AL9" s="70" t="str">
        <f>IF('[1]T61 Real GDP'!AK40&lt;&gt;"",(IF('[1]T34 Wine consumption vol'!AK40&lt;&gt;"",('[1]T34 Wine consumption vol'!AK40/'[1]T61 Real GDP'!AK40),"")),"")</f>
        <v/>
      </c>
      <c r="AM9" s="70" t="str">
        <f>IF('[1]T61 Real GDP'!AL40&lt;&gt;"",(IF('[1]T34 Wine consumption vol'!AL40&lt;&gt;"",('[1]T34 Wine consumption vol'!AL40/'[1]T61 Real GDP'!AL40),"")),"")</f>
        <v/>
      </c>
      <c r="AN9" s="70" t="str">
        <f>IF('[1]T61 Real GDP'!AM40&lt;&gt;"",(IF('[1]T34 Wine consumption vol'!AM40&lt;&gt;"",('[1]T34 Wine consumption vol'!AM40/'[1]T61 Real GDP'!AM40),"")),"")</f>
        <v/>
      </c>
      <c r="AO9" s="70" t="str">
        <f>IF('[1]T61 Real GDP'!AN40&lt;&gt;"",(IF('[1]T34 Wine consumption vol'!AN40&lt;&gt;"",('[1]T34 Wine consumption vol'!AN40/'[1]T61 Real GDP'!AN40),"")),"")</f>
        <v/>
      </c>
      <c r="AP9" s="70" t="str">
        <f>IF('[1]T61 Real GDP'!AO40&lt;&gt;"",(IF('[1]T34 Wine consumption vol'!AO40&lt;&gt;"",('[1]T34 Wine consumption vol'!AO40/'[1]T61 Real GDP'!AO40),"")),"")</f>
        <v/>
      </c>
      <c r="AQ9" s="70" t="str">
        <f>IF('[1]T61 Real GDP'!AP40&lt;&gt;"",(IF('[1]T34 Wine consumption vol'!AP40&lt;&gt;"",('[1]T34 Wine consumption vol'!AP40/'[1]T61 Real GDP'!AP40),"")),"")</f>
        <v/>
      </c>
      <c r="AR9" s="70" t="str">
        <f>IF('[1]T61 Real GDP'!AQ40&lt;&gt;"",(IF('[1]T34 Wine consumption vol'!AQ40&lt;&gt;"",('[1]T34 Wine consumption vol'!AQ40/'[1]T61 Real GDP'!AQ40),"")),"")</f>
        <v/>
      </c>
      <c r="AS9" s="70" t="str">
        <f>IF('[1]T61 Real GDP'!AR40&lt;&gt;"",(IF('[1]T34 Wine consumption vol'!AR40&lt;&gt;"",('[1]T34 Wine consumption vol'!AR40/'[1]T61 Real GDP'!AR40),"")),"")</f>
        <v/>
      </c>
      <c r="AT9" s="70" t="str">
        <f>IF('[1]T61 Real GDP'!AS40&lt;&gt;"",(IF('[1]T34 Wine consumption vol'!AS40&lt;&gt;"",('[1]T34 Wine consumption vol'!AS40/'[1]T61 Real GDP'!AS40),"")),"")</f>
        <v/>
      </c>
      <c r="AU9" s="70" t="str">
        <f>IF('[1]T61 Real GDP'!AT40&lt;&gt;"",(IF('[1]T34 Wine consumption vol'!AT40&lt;&gt;"",('[1]T34 Wine consumption vol'!AT40/'[1]T61 Real GDP'!AT40),"")),"")</f>
        <v/>
      </c>
      <c r="AV9" s="70" t="str">
        <f>IF('[1]T61 Real GDP'!AU40&lt;&gt;"",(IF('[1]T34 Wine consumption vol'!AU40&lt;&gt;"",('[1]T34 Wine consumption vol'!AU40/'[1]T61 Real GDP'!AU40),"")),"")</f>
        <v/>
      </c>
      <c r="AW9" s="70" t="str">
        <f>IF('[1]T61 Real GDP'!AV40&lt;&gt;"",(IF('[1]T34 Wine consumption vol'!AV40&lt;&gt;"",('[1]T34 Wine consumption vol'!AV40/'[1]T61 Real GDP'!AV40),"")),"")</f>
        <v/>
      </c>
      <c r="AX9" s="70" t="str">
        <f>IF('[1]T61 Real GDP'!AW40&lt;&gt;"",(IF('[1]T34 Wine consumption vol'!AW40&lt;&gt;"",('[1]T34 Wine consumption vol'!AW40/'[1]T61 Real GDP'!AW40),"")),"")</f>
        <v/>
      </c>
      <c r="AY9" s="70" t="str">
        <f>IF('[1]T61 Real GDP'!AX40&lt;&gt;"",(IF('[1]T34 Wine consumption vol'!AX40&lt;&gt;"",('[1]T34 Wine consumption vol'!AX40/'[1]T61 Real GDP'!AX40),"")),"")</f>
        <v/>
      </c>
      <c r="AZ9" s="70" t="str">
        <f>IF('[1]T61 Real GDP'!AY40&lt;&gt;"",(IF('[1]T34 Wine consumption vol'!AY40&lt;&gt;"",('[1]T34 Wine consumption vol'!AY40/'[1]T61 Real GDP'!AY40),"")),"")</f>
        <v/>
      </c>
      <c r="BA9" s="70" t="str">
        <f>IF('[1]T61 Real GDP'!AZ40&lt;&gt;"",(IF('[1]T34 Wine consumption vol'!AZ40&lt;&gt;"",('[1]T34 Wine consumption vol'!AZ40/'[1]T61 Real GDP'!AZ40),"")),"")</f>
        <v/>
      </c>
      <c r="BB9" s="70" t="str">
        <f>IF('[1]T61 Real GDP'!BC40&lt;&gt;"",(IF('[1]T34 Wine consumption vol'!BC40&lt;&gt;"",('[1]T34 Wine consumption vol'!BC40/'[1]T61 Real GDP'!BC40),"")),"")</f>
        <v/>
      </c>
    </row>
    <row r="10" spans="1:55" x14ac:dyDescent="0.55000000000000004">
      <c r="A10" s="69">
        <v>1873</v>
      </c>
      <c r="B10" s="70">
        <f>IF('[1]T61 Real GDP'!B41&lt;&gt;"",(IF('[1]T34 Wine consumption vol'!B41&lt;&gt;"",('[1]T34 Wine consumption vol'!B41/'[1]T61 Real GDP'!B41),"")),"")</f>
        <v>62.775725769925543</v>
      </c>
      <c r="C10" s="70">
        <f>IF('[1]T61 Real GDP'!C41&lt;&gt;"",(IF('[1]T34 Wine consumption vol'!C41&lt;&gt;"",('[1]T34 Wine consumption vol'!C41/'[1]T61 Real GDP'!C41),"")),"")</f>
        <v>51.871306686287966</v>
      </c>
      <c r="D10" s="70">
        <f>IF('[1]T61 Real GDP'!D41&lt;&gt;"",(IF('[1]T34 Wine consumption vol'!D41&lt;&gt;"",('[1]T34 Wine consumption vol'!D41/'[1]T61 Real GDP'!D41),"")),"")</f>
        <v>40.441320162340148</v>
      </c>
      <c r="E10" s="70">
        <f>IF('[1]T61 Real GDP'!E41&lt;&gt;"",(IF('[1]T34 Wine consumption vol'!E41&lt;&gt;"",('[1]T34 Wine consumption vol'!E41/'[1]T61 Real GDP'!E41),"")),"")</f>
        <v>59.399073826273153</v>
      </c>
      <c r="F10" s="70">
        <f>IF('[1]T61 Real GDP'!F41&lt;&gt;"",(IF('[1]T34 Wine consumption vol'!F41&lt;&gt;"",('[1]T34 Wine consumption vol'!F41/'[1]T61 Real GDP'!F41),"")),"")</f>
        <v>9.2412641910168247</v>
      </c>
      <c r="G10" s="70"/>
      <c r="H10" s="70" t="str">
        <f>IF('[1]T61 Real GDP'!G41&lt;&gt;"",(IF('[1]T34 Wine consumption vol'!G41&lt;&gt;"",('[1]T34 Wine consumption vol'!G41/'[1]T61 Real GDP'!G41),"")),"")</f>
        <v/>
      </c>
      <c r="I10" s="70" t="str">
        <f>IF('[1]T61 Real GDP'!H41&lt;&gt;"",(IF('[1]T34 Wine consumption vol'!H41&lt;&gt;"",('[1]T34 Wine consumption vol'!H41/'[1]T61 Real GDP'!H41),"")),"")</f>
        <v/>
      </c>
      <c r="J10" s="70" t="str">
        <f>IF('[1]T61 Real GDP'!I41&lt;&gt;"",(IF('[1]T34 Wine consumption vol'!I41&lt;&gt;"",('[1]T34 Wine consumption vol'!I41/'[1]T61 Real GDP'!I41),"")),"")</f>
        <v/>
      </c>
      <c r="K10" s="70">
        <f>IF('[1]T61 Real GDP'!J41&lt;&gt;"",(IF('[1]T34 Wine consumption vol'!J41&lt;&gt;"",('[1]T34 Wine consumption vol'!J41/'[1]T61 Real GDP'!J41),"")),"")</f>
        <v>1.7237924296658582</v>
      </c>
      <c r="L10" s="70" t="str">
        <f>IF('[1]T61 Real GDP'!K41&lt;&gt;"",(IF('[1]T34 Wine consumption vol'!K41&lt;&gt;"",('[1]T34 Wine consumption vol'!K41/'[1]T61 Real GDP'!K41),"")),"")</f>
        <v/>
      </c>
      <c r="M10" s="70" t="str">
        <f>IF('[1]T61 Real GDP'!L41&lt;&gt;"",(IF('[1]T34 Wine consumption vol'!L41&lt;&gt;"",('[1]T34 Wine consumption vol'!L41/'[1]T61 Real GDP'!L41),"")),"")</f>
        <v/>
      </c>
      <c r="N10" s="70" t="str">
        <f>IF('[1]T61 Real GDP'!M41&lt;&gt;"",(IF('[1]T34 Wine consumption vol'!M41&lt;&gt;"",('[1]T34 Wine consumption vol'!M41/'[1]T61 Real GDP'!M41),"")),"")</f>
        <v/>
      </c>
      <c r="O10" s="70" t="str">
        <f>IF('[1]T61 Real GDP'!N41&lt;&gt;"",(IF('[1]T34 Wine consumption vol'!N41&lt;&gt;"",('[1]T34 Wine consumption vol'!N41/'[1]T61 Real GDP'!N41),"")),"")</f>
        <v/>
      </c>
      <c r="P10" s="70" t="str">
        <f>IF('[1]T61 Real GDP'!O41&lt;&gt;"",(IF('[1]T34 Wine consumption vol'!O41&lt;&gt;"",('[1]T34 Wine consumption vol'!O41/'[1]T61 Real GDP'!O41),"")),"")</f>
        <v/>
      </c>
      <c r="Q10" s="70">
        <f>IF('[1]T61 Real GDP'!P41&lt;&gt;"",(IF('[1]T34 Wine consumption vol'!P41&lt;&gt;"",('[1]T34 Wine consumption vol'!P41/'[1]T61 Real GDP'!P41),"")),"")</f>
        <v>0.75183192024419576</v>
      </c>
      <c r="R10" s="70" t="str">
        <f>IF('[1]T61 Real GDP'!Q41&lt;&gt;"",(IF('[1]T34 Wine consumption vol'!Q41&lt;&gt;"",('[1]T34 Wine consumption vol'!Q41/'[1]T61 Real GDP'!Q41),"")),"")</f>
        <v/>
      </c>
      <c r="S10" s="70" t="str">
        <f>IF('[1]T61 Real GDP'!R41&lt;&gt;"",(IF('[1]T34 Wine consumption vol'!R41&lt;&gt;"",('[1]T34 Wine consumption vol'!R41/'[1]T61 Real GDP'!R41),"")),"")</f>
        <v/>
      </c>
      <c r="T10" s="70" t="str">
        <f>IF('[1]T61 Real GDP'!S41&lt;&gt;"",(IF('[1]T34 Wine consumption vol'!S41&lt;&gt;"",('[1]T34 Wine consumption vol'!S41/'[1]T61 Real GDP'!S41),"")),"")</f>
        <v/>
      </c>
      <c r="U10" s="70" t="str">
        <f>IF('[1]T61 Real GDP'!T41&lt;&gt;"",(IF('[1]T34 Wine consumption vol'!J41&lt;&gt;"",('[1]T34 Wine consumption vol'!J41/'[1]T61 Real GDP'!T41),"")),"")</f>
        <v/>
      </c>
      <c r="V10" s="70" t="str">
        <f>IF('[1]T61 Real GDP'!U41&lt;&gt;"",(IF('[1]T34 Wine consumption vol'!U41&lt;&gt;"",('[1]T34 Wine consumption vol'!U41/'[1]T61 Real GDP'!U41),"")),"")</f>
        <v/>
      </c>
      <c r="W10" s="70" t="str">
        <f>IF('[1]T61 Real GDP'!V41&lt;&gt;"",(IF('[1]T34 Wine consumption vol'!V41&lt;&gt;"",('[1]T34 Wine consumption vol'!V41/'[1]T61 Real GDP'!V41),"")),"")</f>
        <v/>
      </c>
      <c r="X10" s="70" t="str">
        <f>IF('[1]T61 Real GDP'!W41&lt;&gt;"",(IF('[1]T34 Wine consumption vol'!W41&lt;&gt;"",('[1]T34 Wine consumption vol'!W41/'[1]T61 Real GDP'!W41),"")),"")</f>
        <v/>
      </c>
      <c r="Y10" s="70" t="str">
        <f>IF('[1]T61 Real GDP'!X41&lt;&gt;"",(IF('[1]T34 Wine consumption vol'!X41&lt;&gt;"",('[1]T34 Wine consumption vol'!X41/'[1]T61 Real GDP'!X41),"")),"")</f>
        <v/>
      </c>
      <c r="Z10" s="70" t="str">
        <f>IF('[1]T61 Real GDP'!Y41&lt;&gt;"",(IF('[1]T34 Wine consumption vol'!Y41&lt;&gt;"",('[1]T34 Wine consumption vol'!Y41/'[1]T61 Real GDP'!Y41),"")),"")</f>
        <v/>
      </c>
      <c r="AA10" s="70" t="str">
        <f>IF('[1]T61 Real GDP'!Z41&lt;&gt;"",(IF('[1]T34 Wine consumption vol'!Z41&lt;&gt;"",('[1]T34 Wine consumption vol'!Z41/'[1]T61 Real GDP'!Z41),"")),"")</f>
        <v/>
      </c>
      <c r="AB10" s="70">
        <f>IF('[1]T61 Real GDP'!AA41&lt;&gt;"",(IF('[1]T34 Wine consumption vol'!AA41&lt;&gt;"",('[1]T34 Wine consumption vol'!AA41/'[1]T61 Real GDP'!AA41),"")),"")</f>
        <v>1.5046586906507209</v>
      </c>
      <c r="AC10" s="70" t="str">
        <f>IF('[1]T61 Real GDP'!AB41&lt;&gt;"",(IF('[1]T34 Wine consumption vol'!AB41&lt;&gt;"",('[1]T34 Wine consumption vol'!AB41/'[1]T61 Real GDP'!AB41),"")),"")</f>
        <v/>
      </c>
      <c r="AD10" s="70" t="str">
        <f>IF('[1]T61 Real GDP'!AC41&lt;&gt;"",(IF('[1]T34 Wine consumption vol'!AC41&lt;&gt;"",('[1]T34 Wine consumption vol'!AC41/'[1]T61 Real GDP'!AC41),"")),"")</f>
        <v/>
      </c>
      <c r="AE10" s="70">
        <f>IF('[1]T61 Real GDP'!AD41&lt;&gt;"",(IF('[1]T34 Wine consumption vol'!AD41&lt;&gt;"",('[1]T34 Wine consumption vol'!AD41/'[1]T61 Real GDP'!AD41),"")),"")</f>
        <v>0.61227245953253406</v>
      </c>
      <c r="AF10" s="70" t="str">
        <f>IF('[1]T61 Real GDP'!AE41&lt;&gt;"",(IF('[1]T34 Wine consumption vol'!AE41&lt;&gt;"",('[1]T34 Wine consumption vol'!AE41/'[1]T61 Real GDP'!AE41),"")),"")</f>
        <v/>
      </c>
      <c r="AG10" s="70" t="str">
        <f>IF('[1]T61 Real GDP'!AF41&lt;&gt;"",(IF('[1]T34 Wine consumption vol'!AF41&lt;&gt;"",('[1]T34 Wine consumption vol'!AF41/'[1]T61 Real GDP'!AF41),"")),"")</f>
        <v/>
      </c>
      <c r="AH10" s="70">
        <f>IF('[1]T61 Real GDP'!AG41&lt;&gt;"",(IF('[1]T34 Wine consumption vol'!AG41&lt;&gt;"",('[1]T34 Wine consumption vol'!AG41/'[1]T61 Real GDP'!AG41),"")),"")</f>
        <v>10.527557076139448</v>
      </c>
      <c r="AI10" s="70" t="str">
        <f>IF('[1]T61 Real GDP'!AH41&lt;&gt;"",(IF('[1]T34 Wine consumption vol'!AH41&lt;&gt;"",('[1]T34 Wine consumption vol'!AH41/'[1]T61 Real GDP'!AH41),"")),"")</f>
        <v/>
      </c>
      <c r="AJ10" s="70" t="str">
        <f>IF('[1]T61 Real GDP'!AI41&lt;&gt;"",(IF('[1]T34 Wine consumption vol'!AI41&lt;&gt;"",('[1]T34 Wine consumption vol'!AI41/'[1]T61 Real GDP'!AI41),"")),"")</f>
        <v/>
      </c>
      <c r="AK10" s="70" t="str">
        <f>IF('[1]T61 Real GDP'!AJ41&lt;&gt;"",(IF('[1]T34 Wine consumption vol'!AJ41&lt;&gt;"",('[1]T34 Wine consumption vol'!AJ41/'[1]T61 Real GDP'!AJ41),"")),"")</f>
        <v/>
      </c>
      <c r="AL10" s="70" t="str">
        <f>IF('[1]T61 Real GDP'!AK41&lt;&gt;"",(IF('[1]T34 Wine consumption vol'!AK41&lt;&gt;"",('[1]T34 Wine consumption vol'!AK41/'[1]T61 Real GDP'!AK41),"")),"")</f>
        <v/>
      </c>
      <c r="AM10" s="70" t="str">
        <f>IF('[1]T61 Real GDP'!AL41&lt;&gt;"",(IF('[1]T34 Wine consumption vol'!AL41&lt;&gt;"",('[1]T34 Wine consumption vol'!AL41/'[1]T61 Real GDP'!AL41),"")),"")</f>
        <v/>
      </c>
      <c r="AN10" s="70" t="str">
        <f>IF('[1]T61 Real GDP'!AM41&lt;&gt;"",(IF('[1]T34 Wine consumption vol'!AM41&lt;&gt;"",('[1]T34 Wine consumption vol'!AM41/'[1]T61 Real GDP'!AM41),"")),"")</f>
        <v/>
      </c>
      <c r="AO10" s="70" t="str">
        <f>IF('[1]T61 Real GDP'!AN41&lt;&gt;"",(IF('[1]T34 Wine consumption vol'!AN41&lt;&gt;"",('[1]T34 Wine consumption vol'!AN41/'[1]T61 Real GDP'!AN41),"")),"")</f>
        <v/>
      </c>
      <c r="AP10" s="70" t="str">
        <f>IF('[1]T61 Real GDP'!AO41&lt;&gt;"",(IF('[1]T34 Wine consumption vol'!AO41&lt;&gt;"",('[1]T34 Wine consumption vol'!AO41/'[1]T61 Real GDP'!AO41),"")),"")</f>
        <v/>
      </c>
      <c r="AQ10" s="70" t="str">
        <f>IF('[1]T61 Real GDP'!AP41&lt;&gt;"",(IF('[1]T34 Wine consumption vol'!AP41&lt;&gt;"",('[1]T34 Wine consumption vol'!AP41/'[1]T61 Real GDP'!AP41),"")),"")</f>
        <v/>
      </c>
      <c r="AR10" s="70" t="str">
        <f>IF('[1]T61 Real GDP'!AQ41&lt;&gt;"",(IF('[1]T34 Wine consumption vol'!AQ41&lt;&gt;"",('[1]T34 Wine consumption vol'!AQ41/'[1]T61 Real GDP'!AQ41),"")),"")</f>
        <v/>
      </c>
      <c r="AS10" s="70" t="str">
        <f>IF('[1]T61 Real GDP'!AR41&lt;&gt;"",(IF('[1]T34 Wine consumption vol'!AR41&lt;&gt;"",('[1]T34 Wine consumption vol'!AR41/'[1]T61 Real GDP'!AR41),"")),"")</f>
        <v/>
      </c>
      <c r="AT10" s="70" t="str">
        <f>IF('[1]T61 Real GDP'!AS41&lt;&gt;"",(IF('[1]T34 Wine consumption vol'!AS41&lt;&gt;"",('[1]T34 Wine consumption vol'!AS41/'[1]T61 Real GDP'!AS41),"")),"")</f>
        <v/>
      </c>
      <c r="AU10" s="70" t="str">
        <f>IF('[1]T61 Real GDP'!AT41&lt;&gt;"",(IF('[1]T34 Wine consumption vol'!AT41&lt;&gt;"",('[1]T34 Wine consumption vol'!AT41/'[1]T61 Real GDP'!AT41),"")),"")</f>
        <v/>
      </c>
      <c r="AV10" s="70" t="str">
        <f>IF('[1]T61 Real GDP'!AU41&lt;&gt;"",(IF('[1]T34 Wine consumption vol'!AU41&lt;&gt;"",('[1]T34 Wine consumption vol'!AU41/'[1]T61 Real GDP'!AU41),"")),"")</f>
        <v/>
      </c>
      <c r="AW10" s="70" t="str">
        <f>IF('[1]T61 Real GDP'!AV41&lt;&gt;"",(IF('[1]T34 Wine consumption vol'!AV41&lt;&gt;"",('[1]T34 Wine consumption vol'!AV41/'[1]T61 Real GDP'!AV41),"")),"")</f>
        <v/>
      </c>
      <c r="AX10" s="70" t="str">
        <f>IF('[1]T61 Real GDP'!AW41&lt;&gt;"",(IF('[1]T34 Wine consumption vol'!AW41&lt;&gt;"",('[1]T34 Wine consumption vol'!AW41/'[1]T61 Real GDP'!AW41),"")),"")</f>
        <v/>
      </c>
      <c r="AY10" s="70" t="str">
        <f>IF('[1]T61 Real GDP'!AX41&lt;&gt;"",(IF('[1]T34 Wine consumption vol'!AX41&lt;&gt;"",('[1]T34 Wine consumption vol'!AX41/'[1]T61 Real GDP'!AX41),"")),"")</f>
        <v/>
      </c>
      <c r="AZ10" s="70" t="str">
        <f>IF('[1]T61 Real GDP'!AY41&lt;&gt;"",(IF('[1]T34 Wine consumption vol'!AY41&lt;&gt;"",('[1]T34 Wine consumption vol'!AY41/'[1]T61 Real GDP'!AY41),"")),"")</f>
        <v/>
      </c>
      <c r="BA10" s="70" t="str">
        <f>IF('[1]T61 Real GDP'!AZ41&lt;&gt;"",(IF('[1]T34 Wine consumption vol'!AZ41&lt;&gt;"",('[1]T34 Wine consumption vol'!AZ41/'[1]T61 Real GDP'!AZ41),"")),"")</f>
        <v/>
      </c>
      <c r="BB10" s="70" t="str">
        <f>IF('[1]T61 Real GDP'!BC41&lt;&gt;"",(IF('[1]T34 Wine consumption vol'!BC41&lt;&gt;"",('[1]T34 Wine consumption vol'!BC41/'[1]T61 Real GDP'!BC41),"")),"")</f>
        <v/>
      </c>
    </row>
    <row r="11" spans="1:55" x14ac:dyDescent="0.55000000000000004">
      <c r="A11" s="69">
        <v>1874</v>
      </c>
      <c r="B11" s="70">
        <f>IF('[1]T61 Real GDP'!B42&lt;&gt;"",(IF('[1]T34 Wine consumption vol'!B42&lt;&gt;"",('[1]T34 Wine consumption vol'!B42/'[1]T61 Real GDP'!B42),"")),"")</f>
        <v>59.371041666536144</v>
      </c>
      <c r="C11" s="70">
        <f>IF('[1]T61 Real GDP'!C42&lt;&gt;"",(IF('[1]T34 Wine consumption vol'!C42&lt;&gt;"",('[1]T34 Wine consumption vol'!C42/'[1]T61 Real GDP'!C42),"")),"")</f>
        <v>47.831230183684141</v>
      </c>
      <c r="D11" s="70">
        <f>IF('[1]T61 Real GDP'!D42&lt;&gt;"",(IF('[1]T34 Wine consumption vol'!D42&lt;&gt;"",('[1]T34 Wine consumption vol'!D42/'[1]T61 Real GDP'!D42),"")),"")</f>
        <v>37.931269655924019</v>
      </c>
      <c r="E11" s="70">
        <f>IF('[1]T61 Real GDP'!E42&lt;&gt;"",(IF('[1]T34 Wine consumption vol'!E42&lt;&gt;"",('[1]T34 Wine consumption vol'!E42/'[1]T61 Real GDP'!E42),"")),"")</f>
        <v>69.268920602469962</v>
      </c>
      <c r="F11" s="70">
        <f>IF('[1]T61 Real GDP'!F42&lt;&gt;"",(IF('[1]T34 Wine consumption vol'!F42&lt;&gt;"",('[1]T34 Wine consumption vol'!F42/'[1]T61 Real GDP'!F42),"")),"")</f>
        <v>8.0453914437539868</v>
      </c>
      <c r="G11" s="70"/>
      <c r="H11" s="70" t="str">
        <f>IF('[1]T61 Real GDP'!G42&lt;&gt;"",(IF('[1]T34 Wine consumption vol'!G42&lt;&gt;"",('[1]T34 Wine consumption vol'!G42/'[1]T61 Real GDP'!G42),"")),"")</f>
        <v/>
      </c>
      <c r="I11" s="70" t="str">
        <f>IF('[1]T61 Real GDP'!H42&lt;&gt;"",(IF('[1]T34 Wine consumption vol'!H42&lt;&gt;"",('[1]T34 Wine consumption vol'!H42/'[1]T61 Real GDP'!H42),"")),"")</f>
        <v/>
      </c>
      <c r="J11" s="70" t="str">
        <f>IF('[1]T61 Real GDP'!I42&lt;&gt;"",(IF('[1]T34 Wine consumption vol'!I42&lt;&gt;"",('[1]T34 Wine consumption vol'!I42/'[1]T61 Real GDP'!I42),"")),"")</f>
        <v/>
      </c>
      <c r="K11" s="70">
        <f>IF('[1]T61 Real GDP'!J42&lt;&gt;"",(IF('[1]T34 Wine consumption vol'!J42&lt;&gt;"",('[1]T34 Wine consumption vol'!J42/'[1]T61 Real GDP'!J42),"")),"")</f>
        <v>1.7800163574100671</v>
      </c>
      <c r="L11" s="70" t="str">
        <f>IF('[1]T61 Real GDP'!K42&lt;&gt;"",(IF('[1]T34 Wine consumption vol'!K42&lt;&gt;"",('[1]T34 Wine consumption vol'!K42/'[1]T61 Real GDP'!K42),"")),"")</f>
        <v/>
      </c>
      <c r="M11" s="70" t="str">
        <f>IF('[1]T61 Real GDP'!L42&lt;&gt;"",(IF('[1]T34 Wine consumption vol'!L42&lt;&gt;"",('[1]T34 Wine consumption vol'!L42/'[1]T61 Real GDP'!L42),"")),"")</f>
        <v/>
      </c>
      <c r="N11" s="70" t="str">
        <f>IF('[1]T61 Real GDP'!M42&lt;&gt;"",(IF('[1]T34 Wine consumption vol'!M42&lt;&gt;"",('[1]T34 Wine consumption vol'!M42/'[1]T61 Real GDP'!M42),"")),"")</f>
        <v/>
      </c>
      <c r="O11" s="70" t="str">
        <f>IF('[1]T61 Real GDP'!N42&lt;&gt;"",(IF('[1]T34 Wine consumption vol'!N42&lt;&gt;"",('[1]T34 Wine consumption vol'!N42/'[1]T61 Real GDP'!N42),"")),"")</f>
        <v/>
      </c>
      <c r="P11" s="70" t="str">
        <f>IF('[1]T61 Real GDP'!O42&lt;&gt;"",(IF('[1]T34 Wine consumption vol'!O42&lt;&gt;"",('[1]T34 Wine consumption vol'!O42/'[1]T61 Real GDP'!O42),"")),"")</f>
        <v/>
      </c>
      <c r="Q11" s="70">
        <f>IF('[1]T61 Real GDP'!P42&lt;&gt;"",(IF('[1]T34 Wine consumption vol'!P42&lt;&gt;"",('[1]T34 Wine consumption vol'!P42/'[1]T61 Real GDP'!P42),"")),"")</f>
        <v>0.70923960870710023</v>
      </c>
      <c r="R11" s="70" t="str">
        <f>IF('[1]T61 Real GDP'!Q42&lt;&gt;"",(IF('[1]T34 Wine consumption vol'!Q42&lt;&gt;"",('[1]T34 Wine consumption vol'!Q42/'[1]T61 Real GDP'!Q42),"")),"")</f>
        <v/>
      </c>
      <c r="S11" s="70" t="str">
        <f>IF('[1]T61 Real GDP'!R42&lt;&gt;"",(IF('[1]T34 Wine consumption vol'!R42&lt;&gt;"",('[1]T34 Wine consumption vol'!R42/'[1]T61 Real GDP'!R42),"")),"")</f>
        <v/>
      </c>
      <c r="T11" s="70" t="str">
        <f>IF('[1]T61 Real GDP'!S42&lt;&gt;"",(IF('[1]T34 Wine consumption vol'!S42&lt;&gt;"",('[1]T34 Wine consumption vol'!S42/'[1]T61 Real GDP'!S42),"")),"")</f>
        <v/>
      </c>
      <c r="U11" s="70" t="str">
        <f>IF('[1]T61 Real GDP'!T42&lt;&gt;"",(IF('[1]T34 Wine consumption vol'!J42&lt;&gt;"",('[1]T34 Wine consumption vol'!J42/'[1]T61 Real GDP'!T42),"")),"")</f>
        <v/>
      </c>
      <c r="V11" s="70" t="str">
        <f>IF('[1]T61 Real GDP'!U42&lt;&gt;"",(IF('[1]T34 Wine consumption vol'!U42&lt;&gt;"",('[1]T34 Wine consumption vol'!U42/'[1]T61 Real GDP'!U42),"")),"")</f>
        <v/>
      </c>
      <c r="W11" s="70" t="str">
        <f>IF('[1]T61 Real GDP'!V42&lt;&gt;"",(IF('[1]T34 Wine consumption vol'!V42&lt;&gt;"",('[1]T34 Wine consumption vol'!V42/'[1]T61 Real GDP'!V42),"")),"")</f>
        <v/>
      </c>
      <c r="X11" s="70" t="str">
        <f>IF('[1]T61 Real GDP'!W42&lt;&gt;"",(IF('[1]T34 Wine consumption vol'!W42&lt;&gt;"",('[1]T34 Wine consumption vol'!W42/'[1]T61 Real GDP'!W42),"")),"")</f>
        <v/>
      </c>
      <c r="Y11" s="70" t="str">
        <f>IF('[1]T61 Real GDP'!X42&lt;&gt;"",(IF('[1]T34 Wine consumption vol'!X42&lt;&gt;"",('[1]T34 Wine consumption vol'!X42/'[1]T61 Real GDP'!X42),"")),"")</f>
        <v/>
      </c>
      <c r="Z11" s="70" t="str">
        <f>IF('[1]T61 Real GDP'!Y42&lt;&gt;"",(IF('[1]T34 Wine consumption vol'!Y42&lt;&gt;"",('[1]T34 Wine consumption vol'!Y42/'[1]T61 Real GDP'!Y42),"")),"")</f>
        <v/>
      </c>
      <c r="AA11" s="70" t="str">
        <f>IF('[1]T61 Real GDP'!Z42&lt;&gt;"",(IF('[1]T34 Wine consumption vol'!Z42&lt;&gt;"",('[1]T34 Wine consumption vol'!Z42/'[1]T61 Real GDP'!Z42),"")),"")</f>
        <v/>
      </c>
      <c r="AB11" s="70">
        <f>IF('[1]T61 Real GDP'!AA42&lt;&gt;"",(IF('[1]T34 Wine consumption vol'!AA42&lt;&gt;"",('[1]T34 Wine consumption vol'!AA42/'[1]T61 Real GDP'!AA42),"")),"")</f>
        <v>1.502664452564239</v>
      </c>
      <c r="AC11" s="70">
        <f>IF('[1]T61 Real GDP'!AB42&lt;&gt;"",(IF('[1]T34 Wine consumption vol'!AB42&lt;&gt;"",('[1]T34 Wine consumption vol'!AB42/'[1]T61 Real GDP'!AB42),"")),"")</f>
        <v>0.70255585708978829</v>
      </c>
      <c r="AD11" s="70" t="str">
        <f>IF('[1]T61 Real GDP'!AC42&lt;&gt;"",(IF('[1]T34 Wine consumption vol'!AC42&lt;&gt;"",('[1]T34 Wine consumption vol'!AC42/'[1]T61 Real GDP'!AC42),"")),"")</f>
        <v/>
      </c>
      <c r="AE11" s="70">
        <f>IF('[1]T61 Real GDP'!AD42&lt;&gt;"",(IF('[1]T34 Wine consumption vol'!AD42&lt;&gt;"",('[1]T34 Wine consumption vol'!AD42/'[1]T61 Real GDP'!AD42),"")),"")</f>
        <v>0.62942795355081216</v>
      </c>
      <c r="AF11" s="70" t="str">
        <f>IF('[1]T61 Real GDP'!AE42&lt;&gt;"",(IF('[1]T34 Wine consumption vol'!AE42&lt;&gt;"",('[1]T34 Wine consumption vol'!AE42/'[1]T61 Real GDP'!AE42),"")),"")</f>
        <v/>
      </c>
      <c r="AG11" s="70" t="str">
        <f>IF('[1]T61 Real GDP'!AF42&lt;&gt;"",(IF('[1]T34 Wine consumption vol'!AF42&lt;&gt;"",('[1]T34 Wine consumption vol'!AF42/'[1]T61 Real GDP'!AF42),"")),"")</f>
        <v/>
      </c>
      <c r="AH11" s="70">
        <f>IF('[1]T61 Real GDP'!AG42&lt;&gt;"",(IF('[1]T34 Wine consumption vol'!AG42&lt;&gt;"",('[1]T34 Wine consumption vol'!AG42/'[1]T61 Real GDP'!AG42),"")),"")</f>
        <v>8.452802528440241</v>
      </c>
      <c r="AI11" s="70" t="str">
        <f>IF('[1]T61 Real GDP'!AH42&lt;&gt;"",(IF('[1]T34 Wine consumption vol'!AH42&lt;&gt;"",('[1]T34 Wine consumption vol'!AH42/'[1]T61 Real GDP'!AH42),"")),"")</f>
        <v/>
      </c>
      <c r="AJ11" s="70" t="str">
        <f>IF('[1]T61 Real GDP'!AI42&lt;&gt;"",(IF('[1]T34 Wine consumption vol'!AI42&lt;&gt;"",('[1]T34 Wine consumption vol'!AI42/'[1]T61 Real GDP'!AI42),"")),"")</f>
        <v/>
      </c>
      <c r="AK11" s="70" t="str">
        <f>IF('[1]T61 Real GDP'!AJ42&lt;&gt;"",(IF('[1]T34 Wine consumption vol'!AJ42&lt;&gt;"",('[1]T34 Wine consumption vol'!AJ42/'[1]T61 Real GDP'!AJ42),"")),"")</f>
        <v/>
      </c>
      <c r="AL11" s="70" t="str">
        <f>IF('[1]T61 Real GDP'!AK42&lt;&gt;"",(IF('[1]T34 Wine consumption vol'!AK42&lt;&gt;"",('[1]T34 Wine consumption vol'!AK42/'[1]T61 Real GDP'!AK42),"")),"")</f>
        <v/>
      </c>
      <c r="AM11" s="70" t="str">
        <f>IF('[1]T61 Real GDP'!AL42&lt;&gt;"",(IF('[1]T34 Wine consumption vol'!AL42&lt;&gt;"",('[1]T34 Wine consumption vol'!AL42/'[1]T61 Real GDP'!AL42),"")),"")</f>
        <v/>
      </c>
      <c r="AN11" s="70" t="str">
        <f>IF('[1]T61 Real GDP'!AM42&lt;&gt;"",(IF('[1]T34 Wine consumption vol'!AM42&lt;&gt;"",('[1]T34 Wine consumption vol'!AM42/'[1]T61 Real GDP'!AM42),"")),"")</f>
        <v/>
      </c>
      <c r="AO11" s="70" t="str">
        <f>IF('[1]T61 Real GDP'!AN42&lt;&gt;"",(IF('[1]T34 Wine consumption vol'!AN42&lt;&gt;"",('[1]T34 Wine consumption vol'!AN42/'[1]T61 Real GDP'!AN42),"")),"")</f>
        <v/>
      </c>
      <c r="AP11" s="70" t="str">
        <f>IF('[1]T61 Real GDP'!AO42&lt;&gt;"",(IF('[1]T34 Wine consumption vol'!AO42&lt;&gt;"",('[1]T34 Wine consumption vol'!AO42/'[1]T61 Real GDP'!AO42),"")),"")</f>
        <v/>
      </c>
      <c r="AQ11" s="70" t="str">
        <f>IF('[1]T61 Real GDP'!AP42&lt;&gt;"",(IF('[1]T34 Wine consumption vol'!AP42&lt;&gt;"",('[1]T34 Wine consumption vol'!AP42/'[1]T61 Real GDP'!AP42),"")),"")</f>
        <v/>
      </c>
      <c r="AR11" s="70" t="str">
        <f>IF('[1]T61 Real GDP'!AQ42&lt;&gt;"",(IF('[1]T34 Wine consumption vol'!AQ42&lt;&gt;"",('[1]T34 Wine consumption vol'!AQ42/'[1]T61 Real GDP'!AQ42),"")),"")</f>
        <v/>
      </c>
      <c r="AS11" s="70" t="str">
        <f>IF('[1]T61 Real GDP'!AR42&lt;&gt;"",(IF('[1]T34 Wine consumption vol'!AR42&lt;&gt;"",('[1]T34 Wine consumption vol'!AR42/'[1]T61 Real GDP'!AR42),"")),"")</f>
        <v/>
      </c>
      <c r="AT11" s="70" t="str">
        <f>IF('[1]T61 Real GDP'!AS42&lt;&gt;"",(IF('[1]T34 Wine consumption vol'!AS42&lt;&gt;"",('[1]T34 Wine consumption vol'!AS42/'[1]T61 Real GDP'!AS42),"")),"")</f>
        <v/>
      </c>
      <c r="AU11" s="70" t="str">
        <f>IF('[1]T61 Real GDP'!AT42&lt;&gt;"",(IF('[1]T34 Wine consumption vol'!AT42&lt;&gt;"",('[1]T34 Wine consumption vol'!AT42/'[1]T61 Real GDP'!AT42),"")),"")</f>
        <v/>
      </c>
      <c r="AV11" s="70" t="str">
        <f>IF('[1]T61 Real GDP'!AU42&lt;&gt;"",(IF('[1]T34 Wine consumption vol'!AU42&lt;&gt;"",('[1]T34 Wine consumption vol'!AU42/'[1]T61 Real GDP'!AU42),"")),"")</f>
        <v/>
      </c>
      <c r="AW11" s="70" t="str">
        <f>IF('[1]T61 Real GDP'!AV42&lt;&gt;"",(IF('[1]T34 Wine consumption vol'!AV42&lt;&gt;"",('[1]T34 Wine consumption vol'!AV42/'[1]T61 Real GDP'!AV42),"")),"")</f>
        <v/>
      </c>
      <c r="AX11" s="70" t="str">
        <f>IF('[1]T61 Real GDP'!AW42&lt;&gt;"",(IF('[1]T34 Wine consumption vol'!AW42&lt;&gt;"",('[1]T34 Wine consumption vol'!AW42/'[1]T61 Real GDP'!AW42),"")),"")</f>
        <v/>
      </c>
      <c r="AY11" s="70" t="str">
        <f>IF('[1]T61 Real GDP'!AX42&lt;&gt;"",(IF('[1]T34 Wine consumption vol'!AX42&lt;&gt;"",('[1]T34 Wine consumption vol'!AX42/'[1]T61 Real GDP'!AX42),"")),"")</f>
        <v/>
      </c>
      <c r="AZ11" s="70" t="str">
        <f>IF('[1]T61 Real GDP'!AY42&lt;&gt;"",(IF('[1]T34 Wine consumption vol'!AY42&lt;&gt;"",('[1]T34 Wine consumption vol'!AY42/'[1]T61 Real GDP'!AY42),"")),"")</f>
        <v/>
      </c>
      <c r="BA11" s="70" t="str">
        <f>IF('[1]T61 Real GDP'!AZ42&lt;&gt;"",(IF('[1]T34 Wine consumption vol'!AZ42&lt;&gt;"",('[1]T34 Wine consumption vol'!AZ42/'[1]T61 Real GDP'!AZ42),"")),"")</f>
        <v/>
      </c>
      <c r="BB11" s="70" t="str">
        <f>IF('[1]T61 Real GDP'!BC42&lt;&gt;"",(IF('[1]T34 Wine consumption vol'!BC42&lt;&gt;"",('[1]T34 Wine consumption vol'!BC42/'[1]T61 Real GDP'!BC42),"")),"")</f>
        <v/>
      </c>
    </row>
    <row r="12" spans="1:55" x14ac:dyDescent="0.55000000000000004">
      <c r="A12" s="69">
        <v>1875</v>
      </c>
      <c r="B12" s="70">
        <f>IF('[1]T61 Real GDP'!B43&lt;&gt;"",(IF('[1]T34 Wine consumption vol'!B43&lt;&gt;"",('[1]T34 Wine consumption vol'!B43/'[1]T61 Real GDP'!B43),"")),"")</f>
        <v>70.092139526911183</v>
      </c>
      <c r="C12" s="70">
        <f>IF('[1]T61 Real GDP'!C43&lt;&gt;"",(IF('[1]T34 Wine consumption vol'!C43&lt;&gt;"",('[1]T34 Wine consumption vol'!C43/'[1]T61 Real GDP'!C43),"")),"")</f>
        <v>54.890432683249685</v>
      </c>
      <c r="D12" s="70">
        <f>IF('[1]T61 Real GDP'!D43&lt;&gt;"",(IF('[1]T34 Wine consumption vol'!D43&lt;&gt;"",('[1]T34 Wine consumption vol'!D43/'[1]T61 Real GDP'!D43),"")),"")</f>
        <v>42.584309095160165</v>
      </c>
      <c r="E12" s="70">
        <f>IF('[1]T61 Real GDP'!E43&lt;&gt;"",(IF('[1]T34 Wine consumption vol'!E43&lt;&gt;"",('[1]T34 Wine consumption vol'!E43/'[1]T61 Real GDP'!E43),"")),"")</f>
        <v>69.682881029590604</v>
      </c>
      <c r="F12" s="70">
        <f>IF('[1]T61 Real GDP'!F43&lt;&gt;"",(IF('[1]T34 Wine consumption vol'!F43&lt;&gt;"",('[1]T34 Wine consumption vol'!F43/'[1]T61 Real GDP'!F43),"")),"")</f>
        <v>12.995406438186413</v>
      </c>
      <c r="G12" s="70"/>
      <c r="H12" s="70" t="str">
        <f>IF('[1]T61 Real GDP'!G43&lt;&gt;"",(IF('[1]T34 Wine consumption vol'!G43&lt;&gt;"",('[1]T34 Wine consumption vol'!G43/'[1]T61 Real GDP'!G43),"")),"")</f>
        <v/>
      </c>
      <c r="I12" s="70" t="str">
        <f>IF('[1]T61 Real GDP'!H43&lt;&gt;"",(IF('[1]T34 Wine consumption vol'!H43&lt;&gt;"",('[1]T34 Wine consumption vol'!H43/'[1]T61 Real GDP'!H43),"")),"")</f>
        <v/>
      </c>
      <c r="J12" s="70" t="str">
        <f>IF('[1]T61 Real GDP'!I43&lt;&gt;"",(IF('[1]T34 Wine consumption vol'!I43&lt;&gt;"",('[1]T34 Wine consumption vol'!I43/'[1]T61 Real GDP'!I43),"")),"")</f>
        <v/>
      </c>
      <c r="K12" s="70">
        <f>IF('[1]T61 Real GDP'!J43&lt;&gt;"",(IF('[1]T34 Wine consumption vol'!J43&lt;&gt;"",('[1]T34 Wine consumption vol'!J43/'[1]T61 Real GDP'!J43),"")),"")</f>
        <v>2.6165752496552384</v>
      </c>
      <c r="L12" s="70" t="str">
        <f>IF('[1]T61 Real GDP'!K43&lt;&gt;"",(IF('[1]T34 Wine consumption vol'!K43&lt;&gt;"",('[1]T34 Wine consumption vol'!K43/'[1]T61 Real GDP'!K43),"")),"")</f>
        <v/>
      </c>
      <c r="M12" s="70" t="str">
        <f>IF('[1]T61 Real GDP'!L43&lt;&gt;"",(IF('[1]T34 Wine consumption vol'!L43&lt;&gt;"",('[1]T34 Wine consumption vol'!L43/'[1]T61 Real GDP'!L43),"")),"")</f>
        <v/>
      </c>
      <c r="N12" s="70" t="str">
        <f>IF('[1]T61 Real GDP'!M43&lt;&gt;"",(IF('[1]T34 Wine consumption vol'!M43&lt;&gt;"",('[1]T34 Wine consumption vol'!M43/'[1]T61 Real GDP'!M43),"")),"")</f>
        <v/>
      </c>
      <c r="O12" s="70" t="str">
        <f>IF('[1]T61 Real GDP'!N43&lt;&gt;"",(IF('[1]T34 Wine consumption vol'!N43&lt;&gt;"",('[1]T34 Wine consumption vol'!N43/'[1]T61 Real GDP'!N43),"")),"")</f>
        <v/>
      </c>
      <c r="P12" s="70" t="str">
        <f>IF('[1]T61 Real GDP'!O43&lt;&gt;"",(IF('[1]T34 Wine consumption vol'!O43&lt;&gt;"",('[1]T34 Wine consumption vol'!O43/'[1]T61 Real GDP'!O43),"")),"")</f>
        <v/>
      </c>
      <c r="Q12" s="70">
        <f>IF('[1]T61 Real GDP'!P43&lt;&gt;"",(IF('[1]T34 Wine consumption vol'!P43&lt;&gt;"",('[1]T34 Wine consumption vol'!P43/'[1]T61 Real GDP'!P43),"")),"")</f>
        <v>0.69522882532500763</v>
      </c>
      <c r="R12" s="70" t="str">
        <f>IF('[1]T61 Real GDP'!Q43&lt;&gt;"",(IF('[1]T34 Wine consumption vol'!Q43&lt;&gt;"",('[1]T34 Wine consumption vol'!Q43/'[1]T61 Real GDP'!Q43),"")),"")</f>
        <v/>
      </c>
      <c r="S12" s="70" t="str">
        <f>IF('[1]T61 Real GDP'!R43&lt;&gt;"",(IF('[1]T34 Wine consumption vol'!R43&lt;&gt;"",('[1]T34 Wine consumption vol'!R43/'[1]T61 Real GDP'!R43),"")),"")</f>
        <v/>
      </c>
      <c r="T12" s="70" t="str">
        <f>IF('[1]T61 Real GDP'!S43&lt;&gt;"",(IF('[1]T34 Wine consumption vol'!S43&lt;&gt;"",('[1]T34 Wine consumption vol'!S43/'[1]T61 Real GDP'!S43),"")),"")</f>
        <v/>
      </c>
      <c r="U12" s="70" t="str">
        <f>IF('[1]T61 Real GDP'!T43&lt;&gt;"",(IF('[1]T34 Wine consumption vol'!J43&lt;&gt;"",('[1]T34 Wine consumption vol'!J43/'[1]T61 Real GDP'!T43),"")),"")</f>
        <v/>
      </c>
      <c r="V12" s="70" t="str">
        <f>IF('[1]T61 Real GDP'!U43&lt;&gt;"",(IF('[1]T34 Wine consumption vol'!U43&lt;&gt;"",('[1]T34 Wine consumption vol'!U43/'[1]T61 Real GDP'!U43),"")),"")</f>
        <v/>
      </c>
      <c r="W12" s="70" t="str">
        <f>IF('[1]T61 Real GDP'!V43&lt;&gt;"",(IF('[1]T34 Wine consumption vol'!V43&lt;&gt;"",('[1]T34 Wine consumption vol'!V43/'[1]T61 Real GDP'!V43),"")),"")</f>
        <v/>
      </c>
      <c r="X12" s="70" t="str">
        <f>IF('[1]T61 Real GDP'!W43&lt;&gt;"",(IF('[1]T34 Wine consumption vol'!W43&lt;&gt;"",('[1]T34 Wine consumption vol'!W43/'[1]T61 Real GDP'!W43),"")),"")</f>
        <v/>
      </c>
      <c r="Y12" s="70" t="str">
        <f>IF('[1]T61 Real GDP'!X43&lt;&gt;"",(IF('[1]T34 Wine consumption vol'!X43&lt;&gt;"",('[1]T34 Wine consumption vol'!X43/'[1]T61 Real GDP'!X43),"")),"")</f>
        <v/>
      </c>
      <c r="Z12" s="70" t="str">
        <f>IF('[1]T61 Real GDP'!Y43&lt;&gt;"",(IF('[1]T34 Wine consumption vol'!Y43&lt;&gt;"",('[1]T34 Wine consumption vol'!Y43/'[1]T61 Real GDP'!Y43),"")),"")</f>
        <v/>
      </c>
      <c r="AA12" s="70" t="str">
        <f>IF('[1]T61 Real GDP'!Z43&lt;&gt;"",(IF('[1]T34 Wine consumption vol'!Z43&lt;&gt;"",('[1]T34 Wine consumption vol'!Z43/'[1]T61 Real GDP'!Z43),"")),"")</f>
        <v/>
      </c>
      <c r="AB12" s="70">
        <f>IF('[1]T61 Real GDP'!AA43&lt;&gt;"",(IF('[1]T34 Wine consumption vol'!AA43&lt;&gt;"",('[1]T34 Wine consumption vol'!AA43/'[1]T61 Real GDP'!AA43),"")),"")</f>
        <v>1.4413738541736894</v>
      </c>
      <c r="AC12" s="70" t="str">
        <f>IF('[1]T61 Real GDP'!AB43&lt;&gt;"",(IF('[1]T34 Wine consumption vol'!AB43&lt;&gt;"",('[1]T34 Wine consumption vol'!AB43/'[1]T61 Real GDP'!AB43),"")),"")</f>
        <v/>
      </c>
      <c r="AD12" s="70" t="str">
        <f>IF('[1]T61 Real GDP'!AC43&lt;&gt;"",(IF('[1]T34 Wine consumption vol'!AC43&lt;&gt;"",('[1]T34 Wine consumption vol'!AC43/'[1]T61 Real GDP'!AC43),"")),"")</f>
        <v/>
      </c>
      <c r="AE12" s="70">
        <f>IF('[1]T61 Real GDP'!AD43&lt;&gt;"",(IF('[1]T34 Wine consumption vol'!AD43&lt;&gt;"",('[1]T34 Wine consumption vol'!AD43/'[1]T61 Real GDP'!AD43),"")),"")</f>
        <v>0.58890165522696536</v>
      </c>
      <c r="AF12" s="70" t="str">
        <f>IF('[1]T61 Real GDP'!AE43&lt;&gt;"",(IF('[1]T34 Wine consumption vol'!AE43&lt;&gt;"",('[1]T34 Wine consumption vol'!AE43/'[1]T61 Real GDP'!AE43),"")),"")</f>
        <v/>
      </c>
      <c r="AG12" s="70" t="str">
        <f>IF('[1]T61 Real GDP'!AF43&lt;&gt;"",(IF('[1]T34 Wine consumption vol'!AF43&lt;&gt;"",('[1]T34 Wine consumption vol'!AF43/'[1]T61 Real GDP'!AF43),"")),"")</f>
        <v/>
      </c>
      <c r="AH12" s="70">
        <f>IF('[1]T61 Real GDP'!AG43&lt;&gt;"",(IF('[1]T34 Wine consumption vol'!AG43&lt;&gt;"",('[1]T34 Wine consumption vol'!AG43/'[1]T61 Real GDP'!AG43),"")),"")</f>
        <v>9.3978942792145954</v>
      </c>
      <c r="AI12" s="70" t="str">
        <f>IF('[1]T61 Real GDP'!AH43&lt;&gt;"",(IF('[1]T34 Wine consumption vol'!AH43&lt;&gt;"",('[1]T34 Wine consumption vol'!AH43/'[1]T61 Real GDP'!AH43),"")),"")</f>
        <v/>
      </c>
      <c r="AJ12" s="70" t="str">
        <f>IF('[1]T61 Real GDP'!AI43&lt;&gt;"",(IF('[1]T34 Wine consumption vol'!AI43&lt;&gt;"",('[1]T34 Wine consumption vol'!AI43/'[1]T61 Real GDP'!AI43),"")),"")</f>
        <v/>
      </c>
      <c r="AK12" s="70" t="str">
        <f>IF('[1]T61 Real GDP'!AJ43&lt;&gt;"",(IF('[1]T34 Wine consumption vol'!AJ43&lt;&gt;"",('[1]T34 Wine consumption vol'!AJ43/'[1]T61 Real GDP'!AJ43),"")),"")</f>
        <v/>
      </c>
      <c r="AL12" s="70" t="str">
        <f>IF('[1]T61 Real GDP'!AK43&lt;&gt;"",(IF('[1]T34 Wine consumption vol'!AK43&lt;&gt;"",('[1]T34 Wine consumption vol'!AK43/'[1]T61 Real GDP'!AK43),"")),"")</f>
        <v/>
      </c>
      <c r="AM12" s="70" t="str">
        <f>IF('[1]T61 Real GDP'!AL43&lt;&gt;"",(IF('[1]T34 Wine consumption vol'!AL43&lt;&gt;"",('[1]T34 Wine consumption vol'!AL43/'[1]T61 Real GDP'!AL43),"")),"")</f>
        <v/>
      </c>
      <c r="AN12" s="70" t="str">
        <f>IF('[1]T61 Real GDP'!AM43&lt;&gt;"",(IF('[1]T34 Wine consumption vol'!AM43&lt;&gt;"",('[1]T34 Wine consumption vol'!AM43/'[1]T61 Real GDP'!AM43),"")),"")</f>
        <v/>
      </c>
      <c r="AO12" s="70" t="str">
        <f>IF('[1]T61 Real GDP'!AN43&lt;&gt;"",(IF('[1]T34 Wine consumption vol'!AN43&lt;&gt;"",('[1]T34 Wine consumption vol'!AN43/'[1]T61 Real GDP'!AN43),"")),"")</f>
        <v/>
      </c>
      <c r="AP12" s="70" t="str">
        <f>IF('[1]T61 Real GDP'!AO43&lt;&gt;"",(IF('[1]T34 Wine consumption vol'!AO43&lt;&gt;"",('[1]T34 Wine consumption vol'!AO43/'[1]T61 Real GDP'!AO43),"")),"")</f>
        <v/>
      </c>
      <c r="AQ12" s="70" t="str">
        <f>IF('[1]T61 Real GDP'!AP43&lt;&gt;"",(IF('[1]T34 Wine consumption vol'!AP43&lt;&gt;"",('[1]T34 Wine consumption vol'!AP43/'[1]T61 Real GDP'!AP43),"")),"")</f>
        <v/>
      </c>
      <c r="AR12" s="70" t="str">
        <f>IF('[1]T61 Real GDP'!AQ43&lt;&gt;"",(IF('[1]T34 Wine consumption vol'!AQ43&lt;&gt;"",('[1]T34 Wine consumption vol'!AQ43/'[1]T61 Real GDP'!AQ43),"")),"")</f>
        <v/>
      </c>
      <c r="AS12" s="70" t="str">
        <f>IF('[1]T61 Real GDP'!AR43&lt;&gt;"",(IF('[1]T34 Wine consumption vol'!AR43&lt;&gt;"",('[1]T34 Wine consumption vol'!AR43/'[1]T61 Real GDP'!AR43),"")),"")</f>
        <v/>
      </c>
      <c r="AT12" s="70" t="str">
        <f>IF('[1]T61 Real GDP'!AS43&lt;&gt;"",(IF('[1]T34 Wine consumption vol'!AS43&lt;&gt;"",('[1]T34 Wine consumption vol'!AS43/'[1]T61 Real GDP'!AS43),"")),"")</f>
        <v/>
      </c>
      <c r="AU12" s="70" t="str">
        <f>IF('[1]T61 Real GDP'!AT43&lt;&gt;"",(IF('[1]T34 Wine consumption vol'!AT43&lt;&gt;"",('[1]T34 Wine consumption vol'!AT43/'[1]T61 Real GDP'!AT43),"")),"")</f>
        <v/>
      </c>
      <c r="AV12" s="70" t="str">
        <f>IF('[1]T61 Real GDP'!AU43&lt;&gt;"",(IF('[1]T34 Wine consumption vol'!AU43&lt;&gt;"",('[1]T34 Wine consumption vol'!AU43/'[1]T61 Real GDP'!AU43),"")),"")</f>
        <v/>
      </c>
      <c r="AW12" s="70" t="str">
        <f>IF('[1]T61 Real GDP'!AV43&lt;&gt;"",(IF('[1]T34 Wine consumption vol'!AV43&lt;&gt;"",('[1]T34 Wine consumption vol'!AV43/'[1]T61 Real GDP'!AV43),"")),"")</f>
        <v/>
      </c>
      <c r="AX12" s="70" t="str">
        <f>IF('[1]T61 Real GDP'!AW43&lt;&gt;"",(IF('[1]T34 Wine consumption vol'!AW43&lt;&gt;"",('[1]T34 Wine consumption vol'!AW43/'[1]T61 Real GDP'!AW43),"")),"")</f>
        <v/>
      </c>
      <c r="AY12" s="70" t="str">
        <f>IF('[1]T61 Real GDP'!AX43&lt;&gt;"",(IF('[1]T34 Wine consumption vol'!AX43&lt;&gt;"",('[1]T34 Wine consumption vol'!AX43/'[1]T61 Real GDP'!AX43),"")),"")</f>
        <v/>
      </c>
      <c r="AZ12" s="70" t="str">
        <f>IF('[1]T61 Real GDP'!AY43&lt;&gt;"",(IF('[1]T34 Wine consumption vol'!AY43&lt;&gt;"",('[1]T34 Wine consumption vol'!AY43/'[1]T61 Real GDP'!AY43),"")),"")</f>
        <v/>
      </c>
      <c r="BA12" s="70" t="str">
        <f>IF('[1]T61 Real GDP'!AZ43&lt;&gt;"",(IF('[1]T34 Wine consumption vol'!AZ43&lt;&gt;"",('[1]T34 Wine consumption vol'!AZ43/'[1]T61 Real GDP'!AZ43),"")),"")</f>
        <v/>
      </c>
      <c r="BB12" s="70" t="str">
        <f>IF('[1]T61 Real GDP'!BC43&lt;&gt;"",(IF('[1]T34 Wine consumption vol'!BC43&lt;&gt;"",('[1]T34 Wine consumption vol'!BC43/'[1]T61 Real GDP'!BC43),"")),"")</f>
        <v/>
      </c>
    </row>
    <row r="13" spans="1:55" x14ac:dyDescent="0.55000000000000004">
      <c r="A13" s="69">
        <v>1876</v>
      </c>
      <c r="B13" s="70">
        <f>IF('[1]T61 Real GDP'!B44&lt;&gt;"",(IF('[1]T34 Wine consumption vol'!B44&lt;&gt;"",('[1]T34 Wine consumption vol'!B44/'[1]T61 Real GDP'!B44),"")),"")</f>
        <v>80.069337908696667</v>
      </c>
      <c r="C13" s="70">
        <f>IF('[1]T61 Real GDP'!C44&lt;&gt;"",(IF('[1]T34 Wine consumption vol'!C44&lt;&gt;"",('[1]T34 Wine consumption vol'!C44/'[1]T61 Real GDP'!C44),"")),"")</f>
        <v>59.006151050495028</v>
      </c>
      <c r="D13" s="70">
        <f>IF('[1]T61 Real GDP'!D44&lt;&gt;"",(IF('[1]T34 Wine consumption vol'!D44&lt;&gt;"",('[1]T34 Wine consumption vol'!D44/'[1]T61 Real GDP'!D44),"")),"")</f>
        <v>39.739670417364927</v>
      </c>
      <c r="E13" s="70">
        <f>IF('[1]T61 Real GDP'!E44&lt;&gt;"",(IF('[1]T34 Wine consumption vol'!E44&lt;&gt;"",('[1]T34 Wine consumption vol'!E44/'[1]T61 Real GDP'!E44),"")),"")</f>
        <v>71.466266947803945</v>
      </c>
      <c r="F13" s="70">
        <f>IF('[1]T61 Real GDP'!F44&lt;&gt;"",(IF('[1]T34 Wine consumption vol'!F44&lt;&gt;"",('[1]T34 Wine consumption vol'!F44/'[1]T61 Real GDP'!F44),"")),"")</f>
        <v>12.692679188777435</v>
      </c>
      <c r="G13" s="70"/>
      <c r="H13" s="70" t="str">
        <f>IF('[1]T61 Real GDP'!G44&lt;&gt;"",(IF('[1]T34 Wine consumption vol'!G44&lt;&gt;"",('[1]T34 Wine consumption vol'!G44/'[1]T61 Real GDP'!G44),"")),"")</f>
        <v/>
      </c>
      <c r="I13" s="70" t="str">
        <f>IF('[1]T61 Real GDP'!H44&lt;&gt;"",(IF('[1]T34 Wine consumption vol'!H44&lt;&gt;"",('[1]T34 Wine consumption vol'!H44/'[1]T61 Real GDP'!H44),"")),"")</f>
        <v/>
      </c>
      <c r="J13" s="70" t="str">
        <f>IF('[1]T61 Real GDP'!I44&lt;&gt;"",(IF('[1]T34 Wine consumption vol'!I44&lt;&gt;"",('[1]T34 Wine consumption vol'!I44/'[1]T61 Real GDP'!I44),"")),"")</f>
        <v/>
      </c>
      <c r="K13" s="70">
        <f>IF('[1]T61 Real GDP'!J44&lt;&gt;"",(IF('[1]T34 Wine consumption vol'!J44&lt;&gt;"",('[1]T34 Wine consumption vol'!J44/'[1]T61 Real GDP'!J44),"")),"")</f>
        <v>3.0798340896122687</v>
      </c>
      <c r="L13" s="70" t="str">
        <f>IF('[1]T61 Real GDP'!K44&lt;&gt;"",(IF('[1]T34 Wine consumption vol'!K44&lt;&gt;"",('[1]T34 Wine consumption vol'!K44/'[1]T61 Real GDP'!K44),"")),"")</f>
        <v/>
      </c>
      <c r="M13" s="70" t="str">
        <f>IF('[1]T61 Real GDP'!L44&lt;&gt;"",(IF('[1]T34 Wine consumption vol'!L44&lt;&gt;"",('[1]T34 Wine consumption vol'!L44/'[1]T61 Real GDP'!L44),"")),"")</f>
        <v/>
      </c>
      <c r="N13" s="70" t="str">
        <f>IF('[1]T61 Real GDP'!M44&lt;&gt;"",(IF('[1]T34 Wine consumption vol'!M44&lt;&gt;"",('[1]T34 Wine consumption vol'!M44/'[1]T61 Real GDP'!M44),"")),"")</f>
        <v/>
      </c>
      <c r="O13" s="70" t="str">
        <f>IF('[1]T61 Real GDP'!N44&lt;&gt;"",(IF('[1]T34 Wine consumption vol'!N44&lt;&gt;"",('[1]T34 Wine consumption vol'!N44/'[1]T61 Real GDP'!N44),"")),"")</f>
        <v/>
      </c>
      <c r="P13" s="70" t="str">
        <f>IF('[1]T61 Real GDP'!O44&lt;&gt;"",(IF('[1]T34 Wine consumption vol'!O44&lt;&gt;"",('[1]T34 Wine consumption vol'!O44/'[1]T61 Real GDP'!O44),"")),"")</f>
        <v/>
      </c>
      <c r="Q13" s="70">
        <f>IF('[1]T61 Real GDP'!P44&lt;&gt;"",(IF('[1]T34 Wine consumption vol'!P44&lt;&gt;"",('[1]T34 Wine consumption vol'!P44/'[1]T61 Real GDP'!P44),"")),"")</f>
        <v>0.73994856926762498</v>
      </c>
      <c r="R13" s="70" t="str">
        <f>IF('[1]T61 Real GDP'!Q44&lt;&gt;"",(IF('[1]T34 Wine consumption vol'!Q44&lt;&gt;"",('[1]T34 Wine consumption vol'!Q44/'[1]T61 Real GDP'!Q44),"")),"")</f>
        <v/>
      </c>
      <c r="S13" s="70" t="str">
        <f>IF('[1]T61 Real GDP'!R44&lt;&gt;"",(IF('[1]T34 Wine consumption vol'!R44&lt;&gt;"",('[1]T34 Wine consumption vol'!R44/'[1]T61 Real GDP'!R44),"")),"")</f>
        <v/>
      </c>
      <c r="T13" s="70" t="str">
        <f>IF('[1]T61 Real GDP'!S44&lt;&gt;"",(IF('[1]T34 Wine consumption vol'!S44&lt;&gt;"",('[1]T34 Wine consumption vol'!S44/'[1]T61 Real GDP'!S44),"")),"")</f>
        <v/>
      </c>
      <c r="U13" s="70" t="str">
        <f>IF('[1]T61 Real GDP'!T44&lt;&gt;"",(IF('[1]T34 Wine consumption vol'!J44&lt;&gt;"",('[1]T34 Wine consumption vol'!J44/'[1]T61 Real GDP'!T44),"")),"")</f>
        <v/>
      </c>
      <c r="V13" s="70" t="str">
        <f>IF('[1]T61 Real GDP'!U44&lt;&gt;"",(IF('[1]T34 Wine consumption vol'!U44&lt;&gt;"",('[1]T34 Wine consumption vol'!U44/'[1]T61 Real GDP'!U44),"")),"")</f>
        <v/>
      </c>
      <c r="W13" s="70" t="str">
        <f>IF('[1]T61 Real GDP'!V44&lt;&gt;"",(IF('[1]T34 Wine consumption vol'!V44&lt;&gt;"",('[1]T34 Wine consumption vol'!V44/'[1]T61 Real GDP'!V44),"")),"")</f>
        <v/>
      </c>
      <c r="X13" s="70" t="str">
        <f>IF('[1]T61 Real GDP'!W44&lt;&gt;"",(IF('[1]T34 Wine consumption vol'!W44&lt;&gt;"",('[1]T34 Wine consumption vol'!W44/'[1]T61 Real GDP'!W44),"")),"")</f>
        <v/>
      </c>
      <c r="Y13" s="70" t="str">
        <f>IF('[1]T61 Real GDP'!X44&lt;&gt;"",(IF('[1]T34 Wine consumption vol'!X44&lt;&gt;"",('[1]T34 Wine consumption vol'!X44/'[1]T61 Real GDP'!X44),"")),"")</f>
        <v/>
      </c>
      <c r="Z13" s="70" t="str">
        <f>IF('[1]T61 Real GDP'!Y44&lt;&gt;"",(IF('[1]T34 Wine consumption vol'!Y44&lt;&gt;"",('[1]T34 Wine consumption vol'!Y44/'[1]T61 Real GDP'!Y44),"")),"")</f>
        <v/>
      </c>
      <c r="AA13" s="70" t="str">
        <f>IF('[1]T61 Real GDP'!Z44&lt;&gt;"",(IF('[1]T34 Wine consumption vol'!Z44&lt;&gt;"",('[1]T34 Wine consumption vol'!Z44/'[1]T61 Real GDP'!Z44),"")),"")</f>
        <v/>
      </c>
      <c r="AB13" s="70">
        <f>IF('[1]T61 Real GDP'!AA44&lt;&gt;"",(IF('[1]T34 Wine consumption vol'!AA44&lt;&gt;"",('[1]T34 Wine consumption vol'!AA44/'[1]T61 Real GDP'!AA44),"")),"")</f>
        <v>1.2971605419162722</v>
      </c>
      <c r="AC13" s="70" t="str">
        <f>IF('[1]T61 Real GDP'!AB44&lt;&gt;"",(IF('[1]T34 Wine consumption vol'!AB44&lt;&gt;"",('[1]T34 Wine consumption vol'!AB44/'[1]T61 Real GDP'!AB44),"")),"")</f>
        <v/>
      </c>
      <c r="AD13" s="70" t="str">
        <f>IF('[1]T61 Real GDP'!AC44&lt;&gt;"",(IF('[1]T34 Wine consumption vol'!AC44&lt;&gt;"",('[1]T34 Wine consumption vol'!AC44/'[1]T61 Real GDP'!AC44),"")),"")</f>
        <v/>
      </c>
      <c r="AE13" s="70">
        <f>IF('[1]T61 Real GDP'!AD44&lt;&gt;"",(IF('[1]T34 Wine consumption vol'!AD44&lt;&gt;"",('[1]T34 Wine consumption vol'!AD44/'[1]T61 Real GDP'!AD44),"")),"")</f>
        <v>0.60716609536537403</v>
      </c>
      <c r="AF13" s="70">
        <f>IF('[1]T61 Real GDP'!AE44&lt;&gt;"",(IF('[1]T34 Wine consumption vol'!AE44&lt;&gt;"",('[1]T34 Wine consumption vol'!AE44/'[1]T61 Real GDP'!AE44),"")),"")</f>
        <v>14.915166656132492</v>
      </c>
      <c r="AG13" s="70" t="str">
        <f>IF('[1]T61 Real GDP'!AF44&lt;&gt;"",(IF('[1]T34 Wine consumption vol'!AF44&lt;&gt;"",('[1]T34 Wine consumption vol'!AF44/'[1]T61 Real GDP'!AF44),"")),"")</f>
        <v/>
      </c>
      <c r="AH13" s="70">
        <f>IF('[1]T61 Real GDP'!AG44&lt;&gt;"",(IF('[1]T34 Wine consumption vol'!AG44&lt;&gt;"",('[1]T34 Wine consumption vol'!AG44/'[1]T61 Real GDP'!AG44),"")),"")</f>
        <v>8.493915847339748</v>
      </c>
      <c r="AI13" s="70" t="str">
        <f>IF('[1]T61 Real GDP'!AH44&lt;&gt;"",(IF('[1]T34 Wine consumption vol'!AH44&lt;&gt;"",('[1]T34 Wine consumption vol'!AH44/'[1]T61 Real GDP'!AH44),"")),"")</f>
        <v/>
      </c>
      <c r="AJ13" s="70" t="str">
        <f>IF('[1]T61 Real GDP'!AI44&lt;&gt;"",(IF('[1]T34 Wine consumption vol'!AI44&lt;&gt;"",('[1]T34 Wine consumption vol'!AI44/'[1]T61 Real GDP'!AI44),"")),"")</f>
        <v/>
      </c>
      <c r="AK13" s="70" t="str">
        <f>IF('[1]T61 Real GDP'!AJ44&lt;&gt;"",(IF('[1]T34 Wine consumption vol'!AJ44&lt;&gt;"",('[1]T34 Wine consumption vol'!AJ44/'[1]T61 Real GDP'!AJ44),"")),"")</f>
        <v/>
      </c>
      <c r="AL13" s="70" t="str">
        <f>IF('[1]T61 Real GDP'!AK44&lt;&gt;"",(IF('[1]T34 Wine consumption vol'!AK44&lt;&gt;"",('[1]T34 Wine consumption vol'!AK44/'[1]T61 Real GDP'!AK44),"")),"")</f>
        <v/>
      </c>
      <c r="AM13" s="70" t="str">
        <f>IF('[1]T61 Real GDP'!AL44&lt;&gt;"",(IF('[1]T34 Wine consumption vol'!AL44&lt;&gt;"",('[1]T34 Wine consumption vol'!AL44/'[1]T61 Real GDP'!AL44),"")),"")</f>
        <v/>
      </c>
      <c r="AN13" s="70" t="str">
        <f>IF('[1]T61 Real GDP'!AM44&lt;&gt;"",(IF('[1]T34 Wine consumption vol'!AM44&lt;&gt;"",('[1]T34 Wine consumption vol'!AM44/'[1]T61 Real GDP'!AM44),"")),"")</f>
        <v/>
      </c>
      <c r="AO13" s="70" t="str">
        <f>IF('[1]T61 Real GDP'!AN44&lt;&gt;"",(IF('[1]T34 Wine consumption vol'!AN44&lt;&gt;"",('[1]T34 Wine consumption vol'!AN44/'[1]T61 Real GDP'!AN44),"")),"")</f>
        <v/>
      </c>
      <c r="AP13" s="70" t="str">
        <f>IF('[1]T61 Real GDP'!AO44&lt;&gt;"",(IF('[1]T34 Wine consumption vol'!AO44&lt;&gt;"",('[1]T34 Wine consumption vol'!AO44/'[1]T61 Real GDP'!AO44),"")),"")</f>
        <v/>
      </c>
      <c r="AQ13" s="70" t="str">
        <f>IF('[1]T61 Real GDP'!AP44&lt;&gt;"",(IF('[1]T34 Wine consumption vol'!AP44&lt;&gt;"",('[1]T34 Wine consumption vol'!AP44/'[1]T61 Real GDP'!AP44),"")),"")</f>
        <v/>
      </c>
      <c r="AR13" s="70" t="str">
        <f>IF('[1]T61 Real GDP'!AQ44&lt;&gt;"",(IF('[1]T34 Wine consumption vol'!AQ44&lt;&gt;"",('[1]T34 Wine consumption vol'!AQ44/'[1]T61 Real GDP'!AQ44),"")),"")</f>
        <v/>
      </c>
      <c r="AS13" s="70" t="str">
        <f>IF('[1]T61 Real GDP'!AR44&lt;&gt;"",(IF('[1]T34 Wine consumption vol'!AR44&lt;&gt;"",('[1]T34 Wine consumption vol'!AR44/'[1]T61 Real GDP'!AR44),"")),"")</f>
        <v/>
      </c>
      <c r="AT13" s="70" t="str">
        <f>IF('[1]T61 Real GDP'!AS44&lt;&gt;"",(IF('[1]T34 Wine consumption vol'!AS44&lt;&gt;"",('[1]T34 Wine consumption vol'!AS44/'[1]T61 Real GDP'!AS44),"")),"")</f>
        <v/>
      </c>
      <c r="AU13" s="70" t="str">
        <f>IF('[1]T61 Real GDP'!AT44&lt;&gt;"",(IF('[1]T34 Wine consumption vol'!AT44&lt;&gt;"",('[1]T34 Wine consumption vol'!AT44/'[1]T61 Real GDP'!AT44),"")),"")</f>
        <v/>
      </c>
      <c r="AV13" s="70" t="str">
        <f>IF('[1]T61 Real GDP'!AU44&lt;&gt;"",(IF('[1]T34 Wine consumption vol'!AU44&lt;&gt;"",('[1]T34 Wine consumption vol'!AU44/'[1]T61 Real GDP'!AU44),"")),"")</f>
        <v/>
      </c>
      <c r="AW13" s="70" t="str">
        <f>IF('[1]T61 Real GDP'!AV44&lt;&gt;"",(IF('[1]T34 Wine consumption vol'!AV44&lt;&gt;"",('[1]T34 Wine consumption vol'!AV44/'[1]T61 Real GDP'!AV44),"")),"")</f>
        <v/>
      </c>
      <c r="AX13" s="70" t="str">
        <f>IF('[1]T61 Real GDP'!AW44&lt;&gt;"",(IF('[1]T34 Wine consumption vol'!AW44&lt;&gt;"",('[1]T34 Wine consumption vol'!AW44/'[1]T61 Real GDP'!AW44),"")),"")</f>
        <v/>
      </c>
      <c r="AY13" s="70" t="str">
        <f>IF('[1]T61 Real GDP'!AX44&lt;&gt;"",(IF('[1]T34 Wine consumption vol'!AX44&lt;&gt;"",('[1]T34 Wine consumption vol'!AX44/'[1]T61 Real GDP'!AX44),"")),"")</f>
        <v/>
      </c>
      <c r="AZ13" s="70" t="str">
        <f>IF('[1]T61 Real GDP'!AY44&lt;&gt;"",(IF('[1]T34 Wine consumption vol'!AY44&lt;&gt;"",('[1]T34 Wine consumption vol'!AY44/'[1]T61 Real GDP'!AY44),"")),"")</f>
        <v/>
      </c>
      <c r="BA13" s="70" t="str">
        <f>IF('[1]T61 Real GDP'!AZ44&lt;&gt;"",(IF('[1]T34 Wine consumption vol'!AZ44&lt;&gt;"",('[1]T34 Wine consumption vol'!AZ44/'[1]T61 Real GDP'!AZ44),"")),"")</f>
        <v/>
      </c>
      <c r="BB13" s="70" t="str">
        <f>IF('[1]T61 Real GDP'!BC44&lt;&gt;"",(IF('[1]T34 Wine consumption vol'!BC44&lt;&gt;"",('[1]T34 Wine consumption vol'!BC44/'[1]T61 Real GDP'!BC44),"")),"")</f>
        <v/>
      </c>
    </row>
    <row r="14" spans="1:55" x14ac:dyDescent="0.55000000000000004">
      <c r="A14" s="69">
        <v>1877</v>
      </c>
      <c r="B14" s="70">
        <f>IF('[1]T61 Real GDP'!B45&lt;&gt;"",(IF('[1]T34 Wine consumption vol'!B45&lt;&gt;"",('[1]T34 Wine consumption vol'!B45/'[1]T61 Real GDP'!B45),"")),"")</f>
        <v>73.322561574411338</v>
      </c>
      <c r="C14" s="70">
        <f>IF('[1]T61 Real GDP'!C45&lt;&gt;"",(IF('[1]T34 Wine consumption vol'!C45&lt;&gt;"",('[1]T34 Wine consumption vol'!C45/'[1]T61 Real GDP'!C45),"")),"")</f>
        <v>53.189008200989697</v>
      </c>
      <c r="D14" s="70">
        <f>IF('[1]T61 Real GDP'!D45&lt;&gt;"",(IF('[1]T34 Wine consumption vol'!D45&lt;&gt;"",('[1]T34 Wine consumption vol'!D45/'[1]T61 Real GDP'!D45),"")),"")</f>
        <v>37.68933440073193</v>
      </c>
      <c r="E14" s="70">
        <f>IF('[1]T61 Real GDP'!E45&lt;&gt;"",(IF('[1]T34 Wine consumption vol'!E45&lt;&gt;"",('[1]T34 Wine consumption vol'!E45/'[1]T61 Real GDP'!E45),"")),"")</f>
        <v>64.182065653466196</v>
      </c>
      <c r="F14" s="70">
        <f>IF('[1]T61 Real GDP'!F45&lt;&gt;"",(IF('[1]T34 Wine consumption vol'!F45&lt;&gt;"",('[1]T34 Wine consumption vol'!F45/'[1]T61 Real GDP'!F45),"")),"")</f>
        <v>12.501945989165668</v>
      </c>
      <c r="G14" s="70"/>
      <c r="H14" s="70" t="str">
        <f>IF('[1]T61 Real GDP'!G45&lt;&gt;"",(IF('[1]T34 Wine consumption vol'!G45&lt;&gt;"",('[1]T34 Wine consumption vol'!G45/'[1]T61 Real GDP'!G45),"")),"")</f>
        <v/>
      </c>
      <c r="I14" s="70" t="str">
        <f>IF('[1]T61 Real GDP'!H45&lt;&gt;"",(IF('[1]T34 Wine consumption vol'!H45&lt;&gt;"",('[1]T34 Wine consumption vol'!H45/'[1]T61 Real GDP'!H45),"")),"")</f>
        <v/>
      </c>
      <c r="J14" s="70" t="str">
        <f>IF('[1]T61 Real GDP'!I45&lt;&gt;"",(IF('[1]T34 Wine consumption vol'!I45&lt;&gt;"",('[1]T34 Wine consumption vol'!I45/'[1]T61 Real GDP'!I45),"")),"")</f>
        <v/>
      </c>
      <c r="K14" s="70">
        <f>IF('[1]T61 Real GDP'!J45&lt;&gt;"",(IF('[1]T34 Wine consumption vol'!J45&lt;&gt;"",('[1]T34 Wine consumption vol'!J45/'[1]T61 Real GDP'!J45),"")),"")</f>
        <v>2.8239388218961823</v>
      </c>
      <c r="L14" s="70" t="str">
        <f>IF('[1]T61 Real GDP'!K45&lt;&gt;"",(IF('[1]T34 Wine consumption vol'!K45&lt;&gt;"",('[1]T34 Wine consumption vol'!K45/'[1]T61 Real GDP'!K45),"")),"")</f>
        <v/>
      </c>
      <c r="M14" s="70" t="str">
        <f>IF('[1]T61 Real GDP'!L45&lt;&gt;"",(IF('[1]T34 Wine consumption vol'!L45&lt;&gt;"",('[1]T34 Wine consumption vol'!L45/'[1]T61 Real GDP'!L45),"")),"")</f>
        <v/>
      </c>
      <c r="N14" s="70" t="str">
        <f>IF('[1]T61 Real GDP'!M45&lt;&gt;"",(IF('[1]T34 Wine consumption vol'!M45&lt;&gt;"",('[1]T34 Wine consumption vol'!M45/'[1]T61 Real GDP'!M45),"")),"")</f>
        <v/>
      </c>
      <c r="O14" s="70" t="str">
        <f>IF('[1]T61 Real GDP'!N45&lt;&gt;"",(IF('[1]T34 Wine consumption vol'!N45&lt;&gt;"",('[1]T34 Wine consumption vol'!N45/'[1]T61 Real GDP'!N45),"")),"")</f>
        <v/>
      </c>
      <c r="P14" s="70" t="str">
        <f>IF('[1]T61 Real GDP'!O45&lt;&gt;"",(IF('[1]T34 Wine consumption vol'!O45&lt;&gt;"",('[1]T34 Wine consumption vol'!O45/'[1]T61 Real GDP'!O45),"")),"")</f>
        <v/>
      </c>
      <c r="Q14" s="70">
        <f>IF('[1]T61 Real GDP'!P45&lt;&gt;"",(IF('[1]T34 Wine consumption vol'!P45&lt;&gt;"",('[1]T34 Wine consumption vol'!P45/'[1]T61 Real GDP'!P45),"")),"")</f>
        <v>0.69433917085410002</v>
      </c>
      <c r="R14" s="70" t="str">
        <f>IF('[1]T61 Real GDP'!Q45&lt;&gt;"",(IF('[1]T34 Wine consumption vol'!Q45&lt;&gt;"",('[1]T34 Wine consumption vol'!Q45/'[1]T61 Real GDP'!Q45),"")),"")</f>
        <v/>
      </c>
      <c r="S14" s="70" t="str">
        <f>IF('[1]T61 Real GDP'!R45&lt;&gt;"",(IF('[1]T34 Wine consumption vol'!R45&lt;&gt;"",('[1]T34 Wine consumption vol'!R45/'[1]T61 Real GDP'!R45),"")),"")</f>
        <v/>
      </c>
      <c r="T14" s="70" t="str">
        <f>IF('[1]T61 Real GDP'!S45&lt;&gt;"",(IF('[1]T34 Wine consumption vol'!S45&lt;&gt;"",('[1]T34 Wine consumption vol'!S45/'[1]T61 Real GDP'!S45),"")),"")</f>
        <v/>
      </c>
      <c r="U14" s="70" t="str">
        <f>IF('[1]T61 Real GDP'!T45&lt;&gt;"",(IF('[1]T34 Wine consumption vol'!J45&lt;&gt;"",('[1]T34 Wine consumption vol'!J45/'[1]T61 Real GDP'!T45),"")),"")</f>
        <v/>
      </c>
      <c r="V14" s="70" t="str">
        <f>IF('[1]T61 Real GDP'!U45&lt;&gt;"",(IF('[1]T34 Wine consumption vol'!U45&lt;&gt;"",('[1]T34 Wine consumption vol'!U45/'[1]T61 Real GDP'!U45),"")),"")</f>
        <v/>
      </c>
      <c r="W14" s="70" t="str">
        <f>IF('[1]T61 Real GDP'!V45&lt;&gt;"",(IF('[1]T34 Wine consumption vol'!V45&lt;&gt;"",('[1]T34 Wine consumption vol'!V45/'[1]T61 Real GDP'!V45),"")),"")</f>
        <v/>
      </c>
      <c r="X14" s="70" t="str">
        <f>IF('[1]T61 Real GDP'!W45&lt;&gt;"",(IF('[1]T34 Wine consumption vol'!W45&lt;&gt;"",('[1]T34 Wine consumption vol'!W45/'[1]T61 Real GDP'!W45),"")),"")</f>
        <v/>
      </c>
      <c r="Y14" s="70" t="str">
        <f>IF('[1]T61 Real GDP'!X45&lt;&gt;"",(IF('[1]T34 Wine consumption vol'!X45&lt;&gt;"",('[1]T34 Wine consumption vol'!X45/'[1]T61 Real GDP'!X45),"")),"")</f>
        <v/>
      </c>
      <c r="Z14" s="70" t="str">
        <f>IF('[1]T61 Real GDP'!Y45&lt;&gt;"",(IF('[1]T34 Wine consumption vol'!Y45&lt;&gt;"",('[1]T34 Wine consumption vol'!Y45/'[1]T61 Real GDP'!Y45),"")),"")</f>
        <v/>
      </c>
      <c r="AA14" s="70" t="str">
        <f>IF('[1]T61 Real GDP'!Z45&lt;&gt;"",(IF('[1]T34 Wine consumption vol'!Z45&lt;&gt;"",('[1]T34 Wine consumption vol'!Z45/'[1]T61 Real GDP'!Z45),"")),"")</f>
        <v/>
      </c>
      <c r="AB14" s="70">
        <f>IF('[1]T61 Real GDP'!AA45&lt;&gt;"",(IF('[1]T34 Wine consumption vol'!AA45&lt;&gt;"",('[1]T34 Wine consumption vol'!AA45/'[1]T61 Real GDP'!AA45),"")),"")</f>
        <v>1.2446861847244877</v>
      </c>
      <c r="AC14" s="70" t="str">
        <f>IF('[1]T61 Real GDP'!AB45&lt;&gt;"",(IF('[1]T34 Wine consumption vol'!AB45&lt;&gt;"",('[1]T34 Wine consumption vol'!AB45/'[1]T61 Real GDP'!AB45),"")),"")</f>
        <v/>
      </c>
      <c r="AD14" s="70" t="str">
        <f>IF('[1]T61 Real GDP'!AC45&lt;&gt;"",(IF('[1]T34 Wine consumption vol'!AC45&lt;&gt;"",('[1]T34 Wine consumption vol'!AC45/'[1]T61 Real GDP'!AC45),"")),"")</f>
        <v/>
      </c>
      <c r="AE14" s="70">
        <f>IF('[1]T61 Real GDP'!AD45&lt;&gt;"",(IF('[1]T34 Wine consumption vol'!AD45&lt;&gt;"",('[1]T34 Wine consumption vol'!AD45/'[1]T61 Real GDP'!AD45),"")),"")</f>
        <v>0.61789089605705583</v>
      </c>
      <c r="AF14" s="70">
        <f>IF('[1]T61 Real GDP'!AE45&lt;&gt;"",(IF('[1]T34 Wine consumption vol'!AE45&lt;&gt;"",('[1]T34 Wine consumption vol'!AE45/'[1]T61 Real GDP'!AE45),"")),"")</f>
        <v>17.725984539824363</v>
      </c>
      <c r="AG14" s="70" t="str">
        <f>IF('[1]T61 Real GDP'!AF45&lt;&gt;"",(IF('[1]T34 Wine consumption vol'!AF45&lt;&gt;"",('[1]T34 Wine consumption vol'!AF45/'[1]T61 Real GDP'!AF45),"")),"")</f>
        <v/>
      </c>
      <c r="AH14" s="70">
        <f>IF('[1]T61 Real GDP'!AG45&lt;&gt;"",(IF('[1]T34 Wine consumption vol'!AG45&lt;&gt;"",('[1]T34 Wine consumption vol'!AG45/'[1]T61 Real GDP'!AG45),"")),"")</f>
        <v>8.180152294724774</v>
      </c>
      <c r="AI14" s="70" t="str">
        <f>IF('[1]T61 Real GDP'!AH45&lt;&gt;"",(IF('[1]T34 Wine consumption vol'!AH45&lt;&gt;"",('[1]T34 Wine consumption vol'!AH45/'[1]T61 Real GDP'!AH45),"")),"")</f>
        <v/>
      </c>
      <c r="AJ14" s="70" t="str">
        <f>IF('[1]T61 Real GDP'!AI45&lt;&gt;"",(IF('[1]T34 Wine consumption vol'!AI45&lt;&gt;"",('[1]T34 Wine consumption vol'!AI45/'[1]T61 Real GDP'!AI45),"")),"")</f>
        <v/>
      </c>
      <c r="AK14" s="70" t="str">
        <f>IF('[1]T61 Real GDP'!AJ45&lt;&gt;"",(IF('[1]T34 Wine consumption vol'!AJ45&lt;&gt;"",('[1]T34 Wine consumption vol'!AJ45/'[1]T61 Real GDP'!AJ45),"")),"")</f>
        <v/>
      </c>
      <c r="AL14" s="70" t="str">
        <f>IF('[1]T61 Real GDP'!AK45&lt;&gt;"",(IF('[1]T34 Wine consumption vol'!AK45&lt;&gt;"",('[1]T34 Wine consumption vol'!AK45/'[1]T61 Real GDP'!AK45),"")),"")</f>
        <v/>
      </c>
      <c r="AM14" s="70" t="str">
        <f>IF('[1]T61 Real GDP'!AL45&lt;&gt;"",(IF('[1]T34 Wine consumption vol'!AL45&lt;&gt;"",('[1]T34 Wine consumption vol'!AL45/'[1]T61 Real GDP'!AL45),"")),"")</f>
        <v/>
      </c>
      <c r="AN14" s="70" t="str">
        <f>IF('[1]T61 Real GDP'!AM45&lt;&gt;"",(IF('[1]T34 Wine consumption vol'!AM45&lt;&gt;"",('[1]T34 Wine consumption vol'!AM45/'[1]T61 Real GDP'!AM45),"")),"")</f>
        <v/>
      </c>
      <c r="AO14" s="70" t="str">
        <f>IF('[1]T61 Real GDP'!AN45&lt;&gt;"",(IF('[1]T34 Wine consumption vol'!AN45&lt;&gt;"",('[1]T34 Wine consumption vol'!AN45/'[1]T61 Real GDP'!AN45),"")),"")</f>
        <v/>
      </c>
      <c r="AP14" s="70" t="str">
        <f>IF('[1]T61 Real GDP'!AO45&lt;&gt;"",(IF('[1]T34 Wine consumption vol'!AO45&lt;&gt;"",('[1]T34 Wine consumption vol'!AO45/'[1]T61 Real GDP'!AO45),"")),"")</f>
        <v/>
      </c>
      <c r="AQ14" s="70" t="str">
        <f>IF('[1]T61 Real GDP'!AP45&lt;&gt;"",(IF('[1]T34 Wine consumption vol'!AP45&lt;&gt;"",('[1]T34 Wine consumption vol'!AP45/'[1]T61 Real GDP'!AP45),"")),"")</f>
        <v/>
      </c>
      <c r="AR14" s="70" t="str">
        <f>IF('[1]T61 Real GDP'!AQ45&lt;&gt;"",(IF('[1]T34 Wine consumption vol'!AQ45&lt;&gt;"",('[1]T34 Wine consumption vol'!AQ45/'[1]T61 Real GDP'!AQ45),"")),"")</f>
        <v/>
      </c>
      <c r="AS14" s="70" t="str">
        <f>IF('[1]T61 Real GDP'!AR45&lt;&gt;"",(IF('[1]T34 Wine consumption vol'!AR45&lt;&gt;"",('[1]T34 Wine consumption vol'!AR45/'[1]T61 Real GDP'!AR45),"")),"")</f>
        <v/>
      </c>
      <c r="AT14" s="70" t="str">
        <f>IF('[1]T61 Real GDP'!AS45&lt;&gt;"",(IF('[1]T34 Wine consumption vol'!AS45&lt;&gt;"",('[1]T34 Wine consumption vol'!AS45/'[1]T61 Real GDP'!AS45),"")),"")</f>
        <v/>
      </c>
      <c r="AU14" s="70" t="str">
        <f>IF('[1]T61 Real GDP'!AT45&lt;&gt;"",(IF('[1]T34 Wine consumption vol'!AT45&lt;&gt;"",('[1]T34 Wine consumption vol'!AT45/'[1]T61 Real GDP'!AT45),"")),"")</f>
        <v/>
      </c>
      <c r="AV14" s="70" t="str">
        <f>IF('[1]T61 Real GDP'!AU45&lt;&gt;"",(IF('[1]T34 Wine consumption vol'!AU45&lt;&gt;"",('[1]T34 Wine consumption vol'!AU45/'[1]T61 Real GDP'!AU45),"")),"")</f>
        <v/>
      </c>
      <c r="AW14" s="70" t="str">
        <f>IF('[1]T61 Real GDP'!AV45&lt;&gt;"",(IF('[1]T34 Wine consumption vol'!AV45&lt;&gt;"",('[1]T34 Wine consumption vol'!AV45/'[1]T61 Real GDP'!AV45),"")),"")</f>
        <v/>
      </c>
      <c r="AX14" s="70" t="str">
        <f>IF('[1]T61 Real GDP'!AW45&lt;&gt;"",(IF('[1]T34 Wine consumption vol'!AW45&lt;&gt;"",('[1]T34 Wine consumption vol'!AW45/'[1]T61 Real GDP'!AW45),"")),"")</f>
        <v/>
      </c>
      <c r="AY14" s="70" t="str">
        <f>IF('[1]T61 Real GDP'!AX45&lt;&gt;"",(IF('[1]T34 Wine consumption vol'!AX45&lt;&gt;"",('[1]T34 Wine consumption vol'!AX45/'[1]T61 Real GDP'!AX45),"")),"")</f>
        <v/>
      </c>
      <c r="AZ14" s="70" t="str">
        <f>IF('[1]T61 Real GDP'!AY45&lt;&gt;"",(IF('[1]T34 Wine consumption vol'!AY45&lt;&gt;"",('[1]T34 Wine consumption vol'!AY45/'[1]T61 Real GDP'!AY45),"")),"")</f>
        <v/>
      </c>
      <c r="BA14" s="70" t="str">
        <f>IF('[1]T61 Real GDP'!AZ45&lt;&gt;"",(IF('[1]T34 Wine consumption vol'!AZ45&lt;&gt;"",('[1]T34 Wine consumption vol'!AZ45/'[1]T61 Real GDP'!AZ45),"")),"")</f>
        <v/>
      </c>
      <c r="BB14" s="70" t="str">
        <f>IF('[1]T61 Real GDP'!BC45&lt;&gt;"",(IF('[1]T34 Wine consumption vol'!BC45&lt;&gt;"",('[1]T34 Wine consumption vol'!BC45/'[1]T61 Real GDP'!BC45),"")),"")</f>
        <v/>
      </c>
    </row>
    <row r="15" spans="1:55" x14ac:dyDescent="0.55000000000000004">
      <c r="A15" s="69">
        <v>1878</v>
      </c>
      <c r="B15" s="70">
        <f>IF('[1]T61 Real GDP'!B46&lt;&gt;"",(IF('[1]T34 Wine consumption vol'!B46&lt;&gt;"",('[1]T34 Wine consumption vol'!B46/'[1]T61 Real GDP'!B46),"")),"")</f>
        <v>60.761914826379737</v>
      </c>
      <c r="C15" s="70">
        <f>IF('[1]T61 Real GDP'!C46&lt;&gt;"",(IF('[1]T34 Wine consumption vol'!C46&lt;&gt;"",('[1]T34 Wine consumption vol'!C46/'[1]T61 Real GDP'!C46),"")),"")</f>
        <v>52.40918641122758</v>
      </c>
      <c r="D15" s="70">
        <f>IF('[1]T61 Real GDP'!D46&lt;&gt;"",(IF('[1]T34 Wine consumption vol'!D46&lt;&gt;"",('[1]T34 Wine consumption vol'!D46/'[1]T61 Real GDP'!D46),"")),"")</f>
        <v>40.823931428571434</v>
      </c>
      <c r="E15" s="70">
        <f>IF('[1]T61 Real GDP'!E46&lt;&gt;"",(IF('[1]T34 Wine consumption vol'!E46&lt;&gt;"",('[1]T34 Wine consumption vol'!E46/'[1]T61 Real GDP'!E46),"")),"")</f>
        <v>63.313991574630002</v>
      </c>
      <c r="F15" s="70">
        <f>IF('[1]T61 Real GDP'!F46&lt;&gt;"",(IF('[1]T34 Wine consumption vol'!F46&lt;&gt;"",('[1]T34 Wine consumption vol'!F46/'[1]T61 Real GDP'!F46),"")),"")</f>
        <v>11.773740011577088</v>
      </c>
      <c r="G15" s="70"/>
      <c r="H15" s="70" t="str">
        <f>IF('[1]T61 Real GDP'!G46&lt;&gt;"",(IF('[1]T34 Wine consumption vol'!G46&lt;&gt;"",('[1]T34 Wine consumption vol'!G46/'[1]T61 Real GDP'!G46),"")),"")</f>
        <v/>
      </c>
      <c r="I15" s="70" t="str">
        <f>IF('[1]T61 Real GDP'!H46&lt;&gt;"",(IF('[1]T34 Wine consumption vol'!H46&lt;&gt;"",('[1]T34 Wine consumption vol'!H46/'[1]T61 Real GDP'!H46),"")),"")</f>
        <v/>
      </c>
      <c r="J15" s="70" t="str">
        <f>IF('[1]T61 Real GDP'!I46&lt;&gt;"",(IF('[1]T34 Wine consumption vol'!I46&lt;&gt;"",('[1]T34 Wine consumption vol'!I46/'[1]T61 Real GDP'!I46),"")),"")</f>
        <v/>
      </c>
      <c r="K15" s="70">
        <f>IF('[1]T61 Real GDP'!J46&lt;&gt;"",(IF('[1]T34 Wine consumption vol'!J46&lt;&gt;"",('[1]T34 Wine consumption vol'!J46/'[1]T61 Real GDP'!J46),"")),"")</f>
        <v>2.5065362257347639</v>
      </c>
      <c r="L15" s="70" t="str">
        <f>IF('[1]T61 Real GDP'!K46&lt;&gt;"",(IF('[1]T34 Wine consumption vol'!K46&lt;&gt;"",('[1]T34 Wine consumption vol'!K46/'[1]T61 Real GDP'!K46),"")),"")</f>
        <v/>
      </c>
      <c r="M15" s="70" t="str">
        <f>IF('[1]T61 Real GDP'!L46&lt;&gt;"",(IF('[1]T34 Wine consumption vol'!L46&lt;&gt;"",('[1]T34 Wine consumption vol'!L46/'[1]T61 Real GDP'!L46),"")),"")</f>
        <v/>
      </c>
      <c r="N15" s="70" t="str">
        <f>IF('[1]T61 Real GDP'!M46&lt;&gt;"",(IF('[1]T34 Wine consumption vol'!M46&lt;&gt;"",('[1]T34 Wine consumption vol'!M46/'[1]T61 Real GDP'!M46),"")),"")</f>
        <v/>
      </c>
      <c r="O15" s="70" t="str">
        <f>IF('[1]T61 Real GDP'!N46&lt;&gt;"",(IF('[1]T34 Wine consumption vol'!N46&lt;&gt;"",('[1]T34 Wine consumption vol'!N46/'[1]T61 Real GDP'!N46),"")),"")</f>
        <v/>
      </c>
      <c r="P15" s="70" t="str">
        <f>IF('[1]T61 Real GDP'!O46&lt;&gt;"",(IF('[1]T34 Wine consumption vol'!O46&lt;&gt;"",('[1]T34 Wine consumption vol'!O46/'[1]T61 Real GDP'!O46),"")),"")</f>
        <v/>
      </c>
      <c r="Q15" s="70">
        <f>IF('[1]T61 Real GDP'!P46&lt;&gt;"",(IF('[1]T34 Wine consumption vol'!P46&lt;&gt;"",('[1]T34 Wine consumption vol'!P46/'[1]T61 Real GDP'!P46),"")),"")</f>
        <v>0.63678685088281151</v>
      </c>
      <c r="R15" s="70" t="str">
        <f>IF('[1]T61 Real GDP'!Q46&lt;&gt;"",(IF('[1]T34 Wine consumption vol'!Q46&lt;&gt;"",('[1]T34 Wine consumption vol'!Q46/'[1]T61 Real GDP'!Q46),"")),"")</f>
        <v/>
      </c>
      <c r="S15" s="70" t="str">
        <f>IF('[1]T61 Real GDP'!R46&lt;&gt;"",(IF('[1]T34 Wine consumption vol'!R46&lt;&gt;"",('[1]T34 Wine consumption vol'!R46/'[1]T61 Real GDP'!R46),"")),"")</f>
        <v/>
      </c>
      <c r="T15" s="70" t="str">
        <f>IF('[1]T61 Real GDP'!S46&lt;&gt;"",(IF('[1]T34 Wine consumption vol'!S46&lt;&gt;"",('[1]T34 Wine consumption vol'!S46/'[1]T61 Real GDP'!S46),"")),"")</f>
        <v/>
      </c>
      <c r="U15" s="70" t="str">
        <f>IF('[1]T61 Real GDP'!T46&lt;&gt;"",(IF('[1]T34 Wine consumption vol'!J46&lt;&gt;"",('[1]T34 Wine consumption vol'!J46/'[1]T61 Real GDP'!T46),"")),"")</f>
        <v/>
      </c>
      <c r="V15" s="70" t="str">
        <f>IF('[1]T61 Real GDP'!U46&lt;&gt;"",(IF('[1]T34 Wine consumption vol'!U46&lt;&gt;"",('[1]T34 Wine consumption vol'!U46/'[1]T61 Real GDP'!U46),"")),"")</f>
        <v/>
      </c>
      <c r="W15" s="70" t="str">
        <f>IF('[1]T61 Real GDP'!V46&lt;&gt;"",(IF('[1]T34 Wine consumption vol'!V46&lt;&gt;"",('[1]T34 Wine consumption vol'!V46/'[1]T61 Real GDP'!V46),"")),"")</f>
        <v/>
      </c>
      <c r="X15" s="70" t="str">
        <f>IF('[1]T61 Real GDP'!W46&lt;&gt;"",(IF('[1]T34 Wine consumption vol'!W46&lt;&gt;"",('[1]T34 Wine consumption vol'!W46/'[1]T61 Real GDP'!W46),"")),"")</f>
        <v/>
      </c>
      <c r="Y15" s="70" t="str">
        <f>IF('[1]T61 Real GDP'!X46&lt;&gt;"",(IF('[1]T34 Wine consumption vol'!X46&lt;&gt;"",('[1]T34 Wine consumption vol'!X46/'[1]T61 Real GDP'!X46),"")),"")</f>
        <v/>
      </c>
      <c r="Z15" s="70" t="str">
        <f>IF('[1]T61 Real GDP'!Y46&lt;&gt;"",(IF('[1]T34 Wine consumption vol'!Y46&lt;&gt;"",('[1]T34 Wine consumption vol'!Y46/'[1]T61 Real GDP'!Y46),"")),"")</f>
        <v/>
      </c>
      <c r="AA15" s="70" t="str">
        <f>IF('[1]T61 Real GDP'!Z46&lt;&gt;"",(IF('[1]T34 Wine consumption vol'!Z46&lt;&gt;"",('[1]T34 Wine consumption vol'!Z46/'[1]T61 Real GDP'!Z46),"")),"")</f>
        <v/>
      </c>
      <c r="AB15" s="70">
        <f>IF('[1]T61 Real GDP'!AA46&lt;&gt;"",(IF('[1]T34 Wine consumption vol'!AA46&lt;&gt;"",('[1]T34 Wine consumption vol'!AA46/'[1]T61 Real GDP'!AA46),"")),"")</f>
        <v>0.96732114044429129</v>
      </c>
      <c r="AC15" s="70">
        <f>IF('[1]T61 Real GDP'!AB46&lt;&gt;"",(IF('[1]T34 Wine consumption vol'!AB46&lt;&gt;"",('[1]T34 Wine consumption vol'!AB46/'[1]T61 Real GDP'!AB46),"")),"")</f>
        <v>0.4683007052087173</v>
      </c>
      <c r="AD15" s="70" t="str">
        <f>IF('[1]T61 Real GDP'!AC46&lt;&gt;"",(IF('[1]T34 Wine consumption vol'!AC46&lt;&gt;"",('[1]T34 Wine consumption vol'!AC46/'[1]T61 Real GDP'!AC46),"")),"")</f>
        <v/>
      </c>
      <c r="AE15" s="70">
        <f>IF('[1]T61 Real GDP'!AD46&lt;&gt;"",(IF('[1]T34 Wine consumption vol'!AD46&lt;&gt;"",('[1]T34 Wine consumption vol'!AD46/'[1]T61 Real GDP'!AD46),"")),"")</f>
        <v>0.62817027718733398</v>
      </c>
      <c r="AF15" s="70">
        <f>IF('[1]T61 Real GDP'!AE46&lt;&gt;"",(IF('[1]T34 Wine consumption vol'!AE46&lt;&gt;"",('[1]T34 Wine consumption vol'!AE46/'[1]T61 Real GDP'!AE46),"")),"")</f>
        <v>16.157719210000433</v>
      </c>
      <c r="AG15" s="70" t="str">
        <f>IF('[1]T61 Real GDP'!AF46&lt;&gt;"",(IF('[1]T34 Wine consumption vol'!AF46&lt;&gt;"",('[1]T34 Wine consumption vol'!AF46/'[1]T61 Real GDP'!AF46),"")),"")</f>
        <v/>
      </c>
      <c r="AH15" s="70">
        <f>IF('[1]T61 Real GDP'!AG46&lt;&gt;"",(IF('[1]T34 Wine consumption vol'!AG46&lt;&gt;"",('[1]T34 Wine consumption vol'!AG46/'[1]T61 Real GDP'!AG46),"")),"")</f>
        <v>7.600157007093518</v>
      </c>
      <c r="AI15" s="70" t="str">
        <f>IF('[1]T61 Real GDP'!AH46&lt;&gt;"",(IF('[1]T34 Wine consumption vol'!AH46&lt;&gt;"",('[1]T34 Wine consumption vol'!AH46/'[1]T61 Real GDP'!AH46),"")),"")</f>
        <v/>
      </c>
      <c r="AJ15" s="70" t="str">
        <f>IF('[1]T61 Real GDP'!AI46&lt;&gt;"",(IF('[1]T34 Wine consumption vol'!AI46&lt;&gt;"",('[1]T34 Wine consumption vol'!AI46/'[1]T61 Real GDP'!AI46),"")),"")</f>
        <v/>
      </c>
      <c r="AK15" s="70" t="str">
        <f>IF('[1]T61 Real GDP'!AJ46&lt;&gt;"",(IF('[1]T34 Wine consumption vol'!AJ46&lt;&gt;"",('[1]T34 Wine consumption vol'!AJ46/'[1]T61 Real GDP'!AJ46),"")),"")</f>
        <v/>
      </c>
      <c r="AL15" s="70" t="str">
        <f>IF('[1]T61 Real GDP'!AK46&lt;&gt;"",(IF('[1]T34 Wine consumption vol'!AK46&lt;&gt;"",('[1]T34 Wine consumption vol'!AK46/'[1]T61 Real GDP'!AK46),"")),"")</f>
        <v/>
      </c>
      <c r="AM15" s="70" t="str">
        <f>IF('[1]T61 Real GDP'!AL46&lt;&gt;"",(IF('[1]T34 Wine consumption vol'!AL46&lt;&gt;"",('[1]T34 Wine consumption vol'!AL46/'[1]T61 Real GDP'!AL46),"")),"")</f>
        <v/>
      </c>
      <c r="AN15" s="70" t="str">
        <f>IF('[1]T61 Real GDP'!AM46&lt;&gt;"",(IF('[1]T34 Wine consumption vol'!AM46&lt;&gt;"",('[1]T34 Wine consumption vol'!AM46/'[1]T61 Real GDP'!AM46),"")),"")</f>
        <v/>
      </c>
      <c r="AO15" s="70" t="str">
        <f>IF('[1]T61 Real GDP'!AN46&lt;&gt;"",(IF('[1]T34 Wine consumption vol'!AN46&lt;&gt;"",('[1]T34 Wine consumption vol'!AN46/'[1]T61 Real GDP'!AN46),"")),"")</f>
        <v/>
      </c>
      <c r="AP15" s="70" t="str">
        <f>IF('[1]T61 Real GDP'!AO46&lt;&gt;"",(IF('[1]T34 Wine consumption vol'!AO46&lt;&gt;"",('[1]T34 Wine consumption vol'!AO46/'[1]T61 Real GDP'!AO46),"")),"")</f>
        <v/>
      </c>
      <c r="AQ15" s="70" t="str">
        <f>IF('[1]T61 Real GDP'!AP46&lt;&gt;"",(IF('[1]T34 Wine consumption vol'!AP46&lt;&gt;"",('[1]T34 Wine consumption vol'!AP46/'[1]T61 Real GDP'!AP46),"")),"")</f>
        <v/>
      </c>
      <c r="AR15" s="70" t="str">
        <f>IF('[1]T61 Real GDP'!AQ46&lt;&gt;"",(IF('[1]T34 Wine consumption vol'!AQ46&lt;&gt;"",('[1]T34 Wine consumption vol'!AQ46/'[1]T61 Real GDP'!AQ46),"")),"")</f>
        <v/>
      </c>
      <c r="AS15" s="70" t="str">
        <f>IF('[1]T61 Real GDP'!AR46&lt;&gt;"",(IF('[1]T34 Wine consumption vol'!AR46&lt;&gt;"",('[1]T34 Wine consumption vol'!AR46/'[1]T61 Real GDP'!AR46),"")),"")</f>
        <v/>
      </c>
      <c r="AT15" s="70" t="str">
        <f>IF('[1]T61 Real GDP'!AS46&lt;&gt;"",(IF('[1]T34 Wine consumption vol'!AS46&lt;&gt;"",('[1]T34 Wine consumption vol'!AS46/'[1]T61 Real GDP'!AS46),"")),"")</f>
        <v/>
      </c>
      <c r="AU15" s="70" t="str">
        <f>IF('[1]T61 Real GDP'!AT46&lt;&gt;"",(IF('[1]T34 Wine consumption vol'!AT46&lt;&gt;"",('[1]T34 Wine consumption vol'!AT46/'[1]T61 Real GDP'!AT46),"")),"")</f>
        <v/>
      </c>
      <c r="AV15" s="70" t="str">
        <f>IF('[1]T61 Real GDP'!AU46&lt;&gt;"",(IF('[1]T34 Wine consumption vol'!AU46&lt;&gt;"",('[1]T34 Wine consumption vol'!AU46/'[1]T61 Real GDP'!AU46),"")),"")</f>
        <v/>
      </c>
      <c r="AW15" s="70" t="str">
        <f>IF('[1]T61 Real GDP'!AV46&lt;&gt;"",(IF('[1]T34 Wine consumption vol'!AV46&lt;&gt;"",('[1]T34 Wine consumption vol'!AV46/'[1]T61 Real GDP'!AV46),"")),"")</f>
        <v/>
      </c>
      <c r="AX15" s="70" t="str">
        <f>IF('[1]T61 Real GDP'!AW46&lt;&gt;"",(IF('[1]T34 Wine consumption vol'!AW46&lt;&gt;"",('[1]T34 Wine consumption vol'!AW46/'[1]T61 Real GDP'!AW46),"")),"")</f>
        <v/>
      </c>
      <c r="AY15" s="70" t="str">
        <f>IF('[1]T61 Real GDP'!AX46&lt;&gt;"",(IF('[1]T34 Wine consumption vol'!AX46&lt;&gt;"",('[1]T34 Wine consumption vol'!AX46/'[1]T61 Real GDP'!AX46),"")),"")</f>
        <v/>
      </c>
      <c r="AZ15" s="70" t="str">
        <f>IF('[1]T61 Real GDP'!AY46&lt;&gt;"",(IF('[1]T34 Wine consumption vol'!AY46&lt;&gt;"",('[1]T34 Wine consumption vol'!AY46/'[1]T61 Real GDP'!AY46),"")),"")</f>
        <v/>
      </c>
      <c r="BA15" s="70" t="str">
        <f>IF('[1]T61 Real GDP'!AZ46&lt;&gt;"",(IF('[1]T34 Wine consumption vol'!AZ46&lt;&gt;"",('[1]T34 Wine consumption vol'!AZ46/'[1]T61 Real GDP'!AZ46),"")),"")</f>
        <v/>
      </c>
      <c r="BB15" s="70" t="str">
        <f>IF('[1]T61 Real GDP'!BC46&lt;&gt;"",(IF('[1]T34 Wine consumption vol'!BC46&lt;&gt;"",('[1]T34 Wine consumption vol'!BC46/'[1]T61 Real GDP'!BC46),"")),"")</f>
        <v/>
      </c>
    </row>
    <row r="16" spans="1:55" x14ac:dyDescent="0.55000000000000004">
      <c r="A16" s="69">
        <v>1879</v>
      </c>
      <c r="B16" s="70">
        <f>IF('[1]T61 Real GDP'!B47&lt;&gt;"",(IF('[1]T34 Wine consumption vol'!B47&lt;&gt;"",('[1]T34 Wine consumption vol'!B47/'[1]T61 Real GDP'!B47),"")),"")</f>
        <v>58.839194336202738</v>
      </c>
      <c r="C16" s="70">
        <f>IF('[1]T61 Real GDP'!C47&lt;&gt;"",(IF('[1]T34 Wine consumption vol'!C47&lt;&gt;"",('[1]T34 Wine consumption vol'!C47/'[1]T61 Real GDP'!C47),"")),"")</f>
        <v>55.30515491523294</v>
      </c>
      <c r="D16" s="70">
        <f>IF('[1]T61 Real GDP'!D47&lt;&gt;"",(IF('[1]T34 Wine consumption vol'!D47&lt;&gt;"",('[1]T34 Wine consumption vol'!D47/'[1]T61 Real GDP'!D47),"")),"")</f>
        <v>40.748810066909982</v>
      </c>
      <c r="E16" s="70">
        <f>IF('[1]T61 Real GDP'!E47&lt;&gt;"",(IF('[1]T34 Wine consumption vol'!E47&lt;&gt;"",('[1]T34 Wine consumption vol'!E47/'[1]T61 Real GDP'!E47),"")),"")</f>
        <v>68.647637755635756</v>
      </c>
      <c r="F16" s="70">
        <f>IF('[1]T61 Real GDP'!F47&lt;&gt;"",(IF('[1]T34 Wine consumption vol'!F47&lt;&gt;"",('[1]T34 Wine consumption vol'!F47/'[1]T61 Real GDP'!F47),"")),"")</f>
        <v>10.72691759176344</v>
      </c>
      <c r="G16" s="70"/>
      <c r="H16" s="70" t="str">
        <f>IF('[1]T61 Real GDP'!G47&lt;&gt;"",(IF('[1]T34 Wine consumption vol'!G47&lt;&gt;"",('[1]T34 Wine consumption vol'!G47/'[1]T61 Real GDP'!G47),"")),"")</f>
        <v/>
      </c>
      <c r="I16" s="70" t="str">
        <f>IF('[1]T61 Real GDP'!H47&lt;&gt;"",(IF('[1]T34 Wine consumption vol'!H47&lt;&gt;"",('[1]T34 Wine consumption vol'!H47/'[1]T61 Real GDP'!H47),"")),"")</f>
        <v/>
      </c>
      <c r="J16" s="70" t="str">
        <f>IF('[1]T61 Real GDP'!I47&lt;&gt;"",(IF('[1]T34 Wine consumption vol'!I47&lt;&gt;"",('[1]T34 Wine consumption vol'!I47/'[1]T61 Real GDP'!I47),"")),"")</f>
        <v/>
      </c>
      <c r="K16" s="70">
        <f>IF('[1]T61 Real GDP'!J47&lt;&gt;"",(IF('[1]T34 Wine consumption vol'!J47&lt;&gt;"",('[1]T34 Wine consumption vol'!J47/'[1]T61 Real GDP'!J47),"")),"")</f>
        <v>2.5524500687229068</v>
      </c>
      <c r="L16" s="70" t="str">
        <f>IF('[1]T61 Real GDP'!K47&lt;&gt;"",(IF('[1]T34 Wine consumption vol'!K47&lt;&gt;"",('[1]T34 Wine consumption vol'!K47/'[1]T61 Real GDP'!K47),"")),"")</f>
        <v/>
      </c>
      <c r="M16" s="70" t="str">
        <f>IF('[1]T61 Real GDP'!L47&lt;&gt;"",(IF('[1]T34 Wine consumption vol'!L47&lt;&gt;"",('[1]T34 Wine consumption vol'!L47/'[1]T61 Real GDP'!L47),"")),"")</f>
        <v/>
      </c>
      <c r="N16" s="70" t="str">
        <f>IF('[1]T61 Real GDP'!M47&lt;&gt;"",(IF('[1]T34 Wine consumption vol'!M47&lt;&gt;"",('[1]T34 Wine consumption vol'!M47/'[1]T61 Real GDP'!M47),"")),"")</f>
        <v/>
      </c>
      <c r="O16" s="70" t="str">
        <f>IF('[1]T61 Real GDP'!N47&lt;&gt;"",(IF('[1]T34 Wine consumption vol'!N47&lt;&gt;"",('[1]T34 Wine consumption vol'!N47/'[1]T61 Real GDP'!N47),"")),"")</f>
        <v/>
      </c>
      <c r="P16" s="70" t="str">
        <f>IF('[1]T61 Real GDP'!O47&lt;&gt;"",(IF('[1]T34 Wine consumption vol'!O47&lt;&gt;"",('[1]T34 Wine consumption vol'!O47/'[1]T61 Real GDP'!O47),"")),"")</f>
        <v/>
      </c>
      <c r="Q16" s="70">
        <f>IF('[1]T61 Real GDP'!P47&lt;&gt;"",(IF('[1]T34 Wine consumption vol'!P47&lt;&gt;"",('[1]T34 Wine consumption vol'!P47/'[1]T61 Real GDP'!P47),"")),"")</f>
        <v>0.55669675736625623</v>
      </c>
      <c r="R16" s="70" t="str">
        <f>IF('[1]T61 Real GDP'!Q47&lt;&gt;"",(IF('[1]T34 Wine consumption vol'!Q47&lt;&gt;"",('[1]T34 Wine consumption vol'!Q47/'[1]T61 Real GDP'!Q47),"")),"")</f>
        <v/>
      </c>
      <c r="S16" s="70" t="str">
        <f>IF('[1]T61 Real GDP'!R47&lt;&gt;"",(IF('[1]T34 Wine consumption vol'!R47&lt;&gt;"",('[1]T34 Wine consumption vol'!R47/'[1]T61 Real GDP'!R47),"")),"")</f>
        <v/>
      </c>
      <c r="T16" s="70" t="str">
        <f>IF('[1]T61 Real GDP'!S47&lt;&gt;"",(IF('[1]T34 Wine consumption vol'!S47&lt;&gt;"",('[1]T34 Wine consumption vol'!S47/'[1]T61 Real GDP'!S47),"")),"")</f>
        <v/>
      </c>
      <c r="U16" s="70" t="str">
        <f>IF('[1]T61 Real GDP'!T47&lt;&gt;"",(IF('[1]T34 Wine consumption vol'!J47&lt;&gt;"",('[1]T34 Wine consumption vol'!J47/'[1]T61 Real GDP'!T47),"")),"")</f>
        <v/>
      </c>
      <c r="V16" s="70" t="str">
        <f>IF('[1]T61 Real GDP'!U47&lt;&gt;"",(IF('[1]T34 Wine consumption vol'!U47&lt;&gt;"",('[1]T34 Wine consumption vol'!U47/'[1]T61 Real GDP'!U47),"")),"")</f>
        <v/>
      </c>
      <c r="W16" s="70" t="str">
        <f>IF('[1]T61 Real GDP'!V47&lt;&gt;"",(IF('[1]T34 Wine consumption vol'!V47&lt;&gt;"",('[1]T34 Wine consumption vol'!V47/'[1]T61 Real GDP'!V47),"")),"")</f>
        <v/>
      </c>
      <c r="X16" s="70" t="str">
        <f>IF('[1]T61 Real GDP'!W47&lt;&gt;"",(IF('[1]T34 Wine consumption vol'!W47&lt;&gt;"",('[1]T34 Wine consumption vol'!W47/'[1]T61 Real GDP'!W47),"")),"")</f>
        <v/>
      </c>
      <c r="Y16" s="70" t="str">
        <f>IF('[1]T61 Real GDP'!X47&lt;&gt;"",(IF('[1]T34 Wine consumption vol'!X47&lt;&gt;"",('[1]T34 Wine consumption vol'!X47/'[1]T61 Real GDP'!X47),"")),"")</f>
        <v/>
      </c>
      <c r="Z16" s="70" t="str">
        <f>IF('[1]T61 Real GDP'!Y47&lt;&gt;"",(IF('[1]T34 Wine consumption vol'!Y47&lt;&gt;"",('[1]T34 Wine consumption vol'!Y47/'[1]T61 Real GDP'!Y47),"")),"")</f>
        <v/>
      </c>
      <c r="AA16" s="70" t="str">
        <f>IF('[1]T61 Real GDP'!Z47&lt;&gt;"",(IF('[1]T34 Wine consumption vol'!Z47&lt;&gt;"",('[1]T34 Wine consumption vol'!Z47/'[1]T61 Real GDP'!Z47),"")),"")</f>
        <v/>
      </c>
      <c r="AB16" s="70">
        <f>IF('[1]T61 Real GDP'!AA47&lt;&gt;"",(IF('[1]T34 Wine consumption vol'!AA47&lt;&gt;"",('[1]T34 Wine consumption vol'!AA47/'[1]T61 Real GDP'!AA47),"")),"")</f>
        <v>1.0500680311351298</v>
      </c>
      <c r="AC16" s="70" t="str">
        <f>IF('[1]T61 Real GDP'!AB47&lt;&gt;"",(IF('[1]T34 Wine consumption vol'!AB47&lt;&gt;"",('[1]T34 Wine consumption vol'!AB47/'[1]T61 Real GDP'!AB47),"")),"")</f>
        <v/>
      </c>
      <c r="AD16" s="70" t="str">
        <f>IF('[1]T61 Real GDP'!AC47&lt;&gt;"",(IF('[1]T34 Wine consumption vol'!AC47&lt;&gt;"",('[1]T34 Wine consumption vol'!AC47/'[1]T61 Real GDP'!AC47),"")),"")</f>
        <v/>
      </c>
      <c r="AE16" s="70">
        <f>IF('[1]T61 Real GDP'!AD47&lt;&gt;"",(IF('[1]T34 Wine consumption vol'!AD47&lt;&gt;"",('[1]T34 Wine consumption vol'!AD47/'[1]T61 Real GDP'!AD47),"")),"")</f>
        <v>0.61314128828465275</v>
      </c>
      <c r="AF16" s="70">
        <f>IF('[1]T61 Real GDP'!AE47&lt;&gt;"",(IF('[1]T34 Wine consumption vol'!AE47&lt;&gt;"",('[1]T34 Wine consumption vol'!AE47/'[1]T61 Real GDP'!AE47),"")),"")</f>
        <v>15.839603305477006</v>
      </c>
      <c r="AG16" s="70" t="str">
        <f>IF('[1]T61 Real GDP'!AF47&lt;&gt;"",(IF('[1]T34 Wine consumption vol'!AF47&lt;&gt;"",('[1]T34 Wine consumption vol'!AF47/'[1]T61 Real GDP'!AF47),"")),"")</f>
        <v/>
      </c>
      <c r="AH16" s="70">
        <f>IF('[1]T61 Real GDP'!AG47&lt;&gt;"",(IF('[1]T34 Wine consumption vol'!AG47&lt;&gt;"",('[1]T34 Wine consumption vol'!AG47/'[1]T61 Real GDP'!AG47),"")),"")</f>
        <v>5.7991542740133299</v>
      </c>
      <c r="AI16" s="70" t="str">
        <f>IF('[1]T61 Real GDP'!AH47&lt;&gt;"",(IF('[1]T34 Wine consumption vol'!AH47&lt;&gt;"",('[1]T34 Wine consumption vol'!AH47/'[1]T61 Real GDP'!AH47),"")),"")</f>
        <v/>
      </c>
      <c r="AJ16" s="70" t="str">
        <f>IF('[1]T61 Real GDP'!AI47&lt;&gt;"",(IF('[1]T34 Wine consumption vol'!AI47&lt;&gt;"",('[1]T34 Wine consumption vol'!AI47/'[1]T61 Real GDP'!AI47),"")),"")</f>
        <v/>
      </c>
      <c r="AK16" s="70" t="str">
        <f>IF('[1]T61 Real GDP'!AJ47&lt;&gt;"",(IF('[1]T34 Wine consumption vol'!AJ47&lt;&gt;"",('[1]T34 Wine consumption vol'!AJ47/'[1]T61 Real GDP'!AJ47),"")),"")</f>
        <v/>
      </c>
      <c r="AL16" s="70" t="str">
        <f>IF('[1]T61 Real GDP'!AK47&lt;&gt;"",(IF('[1]T34 Wine consumption vol'!AK47&lt;&gt;"",('[1]T34 Wine consumption vol'!AK47/'[1]T61 Real GDP'!AK47),"")),"")</f>
        <v/>
      </c>
      <c r="AM16" s="70" t="str">
        <f>IF('[1]T61 Real GDP'!AL47&lt;&gt;"",(IF('[1]T34 Wine consumption vol'!AL47&lt;&gt;"",('[1]T34 Wine consumption vol'!AL47/'[1]T61 Real GDP'!AL47),"")),"")</f>
        <v/>
      </c>
      <c r="AN16" s="70" t="str">
        <f>IF('[1]T61 Real GDP'!AM47&lt;&gt;"",(IF('[1]T34 Wine consumption vol'!AM47&lt;&gt;"",('[1]T34 Wine consumption vol'!AM47/'[1]T61 Real GDP'!AM47),"")),"")</f>
        <v/>
      </c>
      <c r="AO16" s="70" t="str">
        <f>IF('[1]T61 Real GDP'!AN47&lt;&gt;"",(IF('[1]T34 Wine consumption vol'!AN47&lt;&gt;"",('[1]T34 Wine consumption vol'!AN47/'[1]T61 Real GDP'!AN47),"")),"")</f>
        <v/>
      </c>
      <c r="AP16" s="70" t="str">
        <f>IF('[1]T61 Real GDP'!AO47&lt;&gt;"",(IF('[1]T34 Wine consumption vol'!AO47&lt;&gt;"",('[1]T34 Wine consumption vol'!AO47/'[1]T61 Real GDP'!AO47),"")),"")</f>
        <v/>
      </c>
      <c r="AQ16" s="70" t="str">
        <f>IF('[1]T61 Real GDP'!AP47&lt;&gt;"",(IF('[1]T34 Wine consumption vol'!AP47&lt;&gt;"",('[1]T34 Wine consumption vol'!AP47/'[1]T61 Real GDP'!AP47),"")),"")</f>
        <v/>
      </c>
      <c r="AR16" s="70" t="str">
        <f>IF('[1]T61 Real GDP'!AQ47&lt;&gt;"",(IF('[1]T34 Wine consumption vol'!AQ47&lt;&gt;"",('[1]T34 Wine consumption vol'!AQ47/'[1]T61 Real GDP'!AQ47),"")),"")</f>
        <v/>
      </c>
      <c r="AS16" s="70" t="str">
        <f>IF('[1]T61 Real GDP'!AR47&lt;&gt;"",(IF('[1]T34 Wine consumption vol'!AR47&lt;&gt;"",('[1]T34 Wine consumption vol'!AR47/'[1]T61 Real GDP'!AR47),"")),"")</f>
        <v/>
      </c>
      <c r="AT16" s="70" t="str">
        <f>IF('[1]T61 Real GDP'!AS47&lt;&gt;"",(IF('[1]T34 Wine consumption vol'!AS47&lt;&gt;"",('[1]T34 Wine consumption vol'!AS47/'[1]T61 Real GDP'!AS47),"")),"")</f>
        <v/>
      </c>
      <c r="AU16" s="70" t="str">
        <f>IF('[1]T61 Real GDP'!AT47&lt;&gt;"",(IF('[1]T34 Wine consumption vol'!AT47&lt;&gt;"",('[1]T34 Wine consumption vol'!AT47/'[1]T61 Real GDP'!AT47),"")),"")</f>
        <v/>
      </c>
      <c r="AV16" s="70" t="str">
        <f>IF('[1]T61 Real GDP'!AU47&lt;&gt;"",(IF('[1]T34 Wine consumption vol'!AU47&lt;&gt;"",('[1]T34 Wine consumption vol'!AU47/'[1]T61 Real GDP'!AU47),"")),"")</f>
        <v/>
      </c>
      <c r="AW16" s="70" t="str">
        <f>IF('[1]T61 Real GDP'!AV47&lt;&gt;"",(IF('[1]T34 Wine consumption vol'!AV47&lt;&gt;"",('[1]T34 Wine consumption vol'!AV47/'[1]T61 Real GDP'!AV47),"")),"")</f>
        <v/>
      </c>
      <c r="AX16" s="70" t="str">
        <f>IF('[1]T61 Real GDP'!AW47&lt;&gt;"",(IF('[1]T34 Wine consumption vol'!AW47&lt;&gt;"",('[1]T34 Wine consumption vol'!AW47/'[1]T61 Real GDP'!AW47),"")),"")</f>
        <v/>
      </c>
      <c r="AY16" s="70" t="str">
        <f>IF('[1]T61 Real GDP'!AX47&lt;&gt;"",(IF('[1]T34 Wine consumption vol'!AX47&lt;&gt;"",('[1]T34 Wine consumption vol'!AX47/'[1]T61 Real GDP'!AX47),"")),"")</f>
        <v/>
      </c>
      <c r="AZ16" s="70" t="str">
        <f>IF('[1]T61 Real GDP'!AY47&lt;&gt;"",(IF('[1]T34 Wine consumption vol'!AY47&lt;&gt;"",('[1]T34 Wine consumption vol'!AY47/'[1]T61 Real GDP'!AY47),"")),"")</f>
        <v/>
      </c>
      <c r="BA16" s="70" t="str">
        <f>IF('[1]T61 Real GDP'!AZ47&lt;&gt;"",(IF('[1]T34 Wine consumption vol'!AZ47&lt;&gt;"",('[1]T34 Wine consumption vol'!AZ47/'[1]T61 Real GDP'!AZ47),"")),"")</f>
        <v/>
      </c>
      <c r="BB16" s="70" t="str">
        <f>IF('[1]T61 Real GDP'!BC47&lt;&gt;"",(IF('[1]T34 Wine consumption vol'!BC47&lt;&gt;"",('[1]T34 Wine consumption vol'!BC47/'[1]T61 Real GDP'!BC47),"")),"")</f>
        <v/>
      </c>
    </row>
    <row r="17" spans="1:54" x14ac:dyDescent="0.55000000000000004">
      <c r="A17" s="69">
        <v>1880</v>
      </c>
      <c r="B17" s="70">
        <f>IF('[1]T61 Real GDP'!B48&lt;&gt;"",(IF('[1]T34 Wine consumption vol'!B48&lt;&gt;"",('[1]T34 Wine consumption vol'!B48/'[1]T61 Real GDP'!B48),"")),"")</f>
        <v>48.63031710886959</v>
      </c>
      <c r="C17" s="70">
        <f>IF('[1]T61 Real GDP'!C48&lt;&gt;"",(IF('[1]T34 Wine consumption vol'!C48&lt;&gt;"",('[1]T34 Wine consumption vol'!C48/'[1]T61 Real GDP'!C48),"")),"")</f>
        <v>50.801171155381191</v>
      </c>
      <c r="D17" s="70">
        <f>IF('[1]T61 Real GDP'!D48&lt;&gt;"",(IF('[1]T34 Wine consumption vol'!D48&lt;&gt;"",('[1]T34 Wine consumption vol'!D48/'[1]T61 Real GDP'!D48),"")),"")</f>
        <v>38.926366689565675</v>
      </c>
      <c r="E17" s="70">
        <f>IF('[1]T61 Real GDP'!E48&lt;&gt;"",(IF('[1]T34 Wine consumption vol'!E48&lt;&gt;"",('[1]T34 Wine consumption vol'!E48/'[1]T61 Real GDP'!E48),"")),"")</f>
        <v>58.696082906906902</v>
      </c>
      <c r="F17" s="70">
        <f>IF('[1]T61 Real GDP'!F48&lt;&gt;"",(IF('[1]T34 Wine consumption vol'!F48&lt;&gt;"",('[1]T34 Wine consumption vol'!F48/'[1]T61 Real GDP'!F48),"")),"")</f>
        <v>3.6837813382961744</v>
      </c>
      <c r="G17" s="70"/>
      <c r="H17" s="70" t="str">
        <f>IF('[1]T61 Real GDP'!G48&lt;&gt;"",(IF('[1]T34 Wine consumption vol'!G48&lt;&gt;"",('[1]T34 Wine consumption vol'!G48/'[1]T61 Real GDP'!G48),"")),"")</f>
        <v/>
      </c>
      <c r="I17" s="70" t="str">
        <f>IF('[1]T61 Real GDP'!H48&lt;&gt;"",(IF('[1]T34 Wine consumption vol'!H48&lt;&gt;"",('[1]T34 Wine consumption vol'!H48/'[1]T61 Real GDP'!H48),"")),"")</f>
        <v/>
      </c>
      <c r="J17" s="70" t="str">
        <f>IF('[1]T61 Real GDP'!I48&lt;&gt;"",(IF('[1]T34 Wine consumption vol'!I48&lt;&gt;"",('[1]T34 Wine consumption vol'!I48/'[1]T61 Real GDP'!I48),"")),"")</f>
        <v/>
      </c>
      <c r="K17" s="70">
        <f>IF('[1]T61 Real GDP'!J48&lt;&gt;"",(IF('[1]T34 Wine consumption vol'!J48&lt;&gt;"",('[1]T34 Wine consumption vol'!J48/'[1]T61 Real GDP'!J48),"")),"")</f>
        <v>1.4822493615671382</v>
      </c>
      <c r="L17" s="70" t="str">
        <f>IF('[1]T61 Real GDP'!K48&lt;&gt;"",(IF('[1]T34 Wine consumption vol'!K48&lt;&gt;"",('[1]T34 Wine consumption vol'!K48/'[1]T61 Real GDP'!K48),"")),"")</f>
        <v/>
      </c>
      <c r="M17" s="70" t="str">
        <f>IF('[1]T61 Real GDP'!L48&lt;&gt;"",(IF('[1]T34 Wine consumption vol'!L48&lt;&gt;"",('[1]T34 Wine consumption vol'!L48/'[1]T61 Real GDP'!L48),"")),"")</f>
        <v/>
      </c>
      <c r="N17" s="70" t="str">
        <f>IF('[1]T61 Real GDP'!M48&lt;&gt;"",(IF('[1]T34 Wine consumption vol'!M48&lt;&gt;"",('[1]T34 Wine consumption vol'!M48/'[1]T61 Real GDP'!M48),"")),"")</f>
        <v/>
      </c>
      <c r="O17" s="70" t="str">
        <f>IF('[1]T61 Real GDP'!N48&lt;&gt;"",(IF('[1]T34 Wine consumption vol'!N48&lt;&gt;"",('[1]T34 Wine consumption vol'!N48/'[1]T61 Real GDP'!N48),"")),"")</f>
        <v/>
      </c>
      <c r="P17" s="70" t="str">
        <f>IF('[1]T61 Real GDP'!O48&lt;&gt;"",(IF('[1]T34 Wine consumption vol'!O48&lt;&gt;"",('[1]T34 Wine consumption vol'!O48/'[1]T61 Real GDP'!O48),"")),"")</f>
        <v/>
      </c>
      <c r="Q17" s="70">
        <f>IF('[1]T61 Real GDP'!P48&lt;&gt;"",(IF('[1]T34 Wine consumption vol'!P48&lt;&gt;"",('[1]T34 Wine consumption vol'!P48/'[1]T61 Real GDP'!P48),"")),"")</f>
        <v>0.59475323801816493</v>
      </c>
      <c r="R17" s="70" t="str">
        <f>IF('[1]T61 Real GDP'!Q48&lt;&gt;"",(IF('[1]T34 Wine consumption vol'!Q48&lt;&gt;"",('[1]T34 Wine consumption vol'!Q48/'[1]T61 Real GDP'!Q48),"")),"")</f>
        <v/>
      </c>
      <c r="S17" s="70" t="str">
        <f>IF('[1]T61 Real GDP'!R48&lt;&gt;"",(IF('[1]T34 Wine consumption vol'!R48&lt;&gt;"",('[1]T34 Wine consumption vol'!R48/'[1]T61 Real GDP'!R48),"")),"")</f>
        <v/>
      </c>
      <c r="T17" s="70" t="str">
        <f>IF('[1]T61 Real GDP'!S48&lt;&gt;"",(IF('[1]T34 Wine consumption vol'!S48&lt;&gt;"",('[1]T34 Wine consumption vol'!S48/'[1]T61 Real GDP'!S48),"")),"")</f>
        <v/>
      </c>
      <c r="U17" s="70" t="str">
        <f>IF('[1]T61 Real GDP'!T48&lt;&gt;"",(IF('[1]T34 Wine consumption vol'!J48&lt;&gt;"",('[1]T34 Wine consumption vol'!J48/'[1]T61 Real GDP'!T48),"")),"")</f>
        <v/>
      </c>
      <c r="V17" s="70" t="str">
        <f>IF('[1]T61 Real GDP'!U48&lt;&gt;"",(IF('[1]T34 Wine consumption vol'!U48&lt;&gt;"",('[1]T34 Wine consumption vol'!U48/'[1]T61 Real GDP'!U48),"")),"")</f>
        <v/>
      </c>
      <c r="W17" s="70" t="str">
        <f>IF('[1]T61 Real GDP'!V48&lt;&gt;"",(IF('[1]T34 Wine consumption vol'!V48&lt;&gt;"",('[1]T34 Wine consumption vol'!V48/'[1]T61 Real GDP'!V48),"")),"")</f>
        <v/>
      </c>
      <c r="X17" s="70" t="str">
        <f>IF('[1]T61 Real GDP'!W48&lt;&gt;"",(IF('[1]T34 Wine consumption vol'!W48&lt;&gt;"",('[1]T34 Wine consumption vol'!W48/'[1]T61 Real GDP'!W48),"")),"")</f>
        <v/>
      </c>
      <c r="Y17" s="70" t="str">
        <f>IF('[1]T61 Real GDP'!X48&lt;&gt;"",(IF('[1]T34 Wine consumption vol'!X48&lt;&gt;"",('[1]T34 Wine consumption vol'!X48/'[1]T61 Real GDP'!X48),"")),"")</f>
        <v/>
      </c>
      <c r="Z17" s="70" t="str">
        <f>IF('[1]T61 Real GDP'!Y48&lt;&gt;"",(IF('[1]T34 Wine consumption vol'!Y48&lt;&gt;"",('[1]T34 Wine consumption vol'!Y48/'[1]T61 Real GDP'!Y48),"")),"")</f>
        <v/>
      </c>
      <c r="AA17" s="70" t="str">
        <f>IF('[1]T61 Real GDP'!Z48&lt;&gt;"",(IF('[1]T34 Wine consumption vol'!Z48&lt;&gt;"",('[1]T34 Wine consumption vol'!Z48/'[1]T61 Real GDP'!Z48),"")),"")</f>
        <v/>
      </c>
      <c r="AB17" s="70">
        <f>IF('[1]T61 Real GDP'!AA48&lt;&gt;"",(IF('[1]T34 Wine consumption vol'!AA48&lt;&gt;"",('[1]T34 Wine consumption vol'!AA48/'[1]T61 Real GDP'!AA48),"")),"")</f>
        <v>0.88890353659186372</v>
      </c>
      <c r="AC17" s="70" t="str">
        <f>IF('[1]T61 Real GDP'!AB48&lt;&gt;"",(IF('[1]T34 Wine consumption vol'!AB48&lt;&gt;"",('[1]T34 Wine consumption vol'!AB48/'[1]T61 Real GDP'!AB48),"")),"")</f>
        <v/>
      </c>
      <c r="AD17" s="70" t="str">
        <f>IF('[1]T61 Real GDP'!AC48&lt;&gt;"",(IF('[1]T34 Wine consumption vol'!AC48&lt;&gt;"",('[1]T34 Wine consumption vol'!AC48/'[1]T61 Real GDP'!AC48),"")),"")</f>
        <v/>
      </c>
      <c r="AE17" s="70">
        <f>IF('[1]T61 Real GDP'!AD48&lt;&gt;"",(IF('[1]T34 Wine consumption vol'!AD48&lt;&gt;"",('[1]T34 Wine consumption vol'!AD48/'[1]T61 Real GDP'!AD48),"")),"")</f>
        <v>0.56480967477093924</v>
      </c>
      <c r="AF17" s="70">
        <f>IF('[1]T61 Real GDP'!AE48&lt;&gt;"",(IF('[1]T34 Wine consumption vol'!AE48&lt;&gt;"",('[1]T34 Wine consumption vol'!AE48/'[1]T61 Real GDP'!AE48),"")),"")</f>
        <v>15.54756052444572</v>
      </c>
      <c r="AG17" s="70" t="str">
        <f>IF('[1]T61 Real GDP'!AF48&lt;&gt;"",(IF('[1]T34 Wine consumption vol'!AF48&lt;&gt;"",('[1]T34 Wine consumption vol'!AF48/'[1]T61 Real GDP'!AF48),"")),"")</f>
        <v/>
      </c>
      <c r="AH17" s="70">
        <f>IF('[1]T61 Real GDP'!AG48&lt;&gt;"",(IF('[1]T34 Wine consumption vol'!AG48&lt;&gt;"",('[1]T34 Wine consumption vol'!AG48/'[1]T61 Real GDP'!AG48),"")),"")</f>
        <v>4.6856160876810868</v>
      </c>
      <c r="AI17" s="70" t="str">
        <f>IF('[1]T61 Real GDP'!AH48&lt;&gt;"",(IF('[1]T34 Wine consumption vol'!AH48&lt;&gt;"",('[1]T34 Wine consumption vol'!AH48/'[1]T61 Real GDP'!AH48),"")),"")</f>
        <v/>
      </c>
      <c r="AJ17" s="70" t="str">
        <f>IF('[1]T61 Real GDP'!AI48&lt;&gt;"",(IF('[1]T34 Wine consumption vol'!AI48&lt;&gt;"",('[1]T34 Wine consumption vol'!AI48/'[1]T61 Real GDP'!AI48),"")),"")</f>
        <v/>
      </c>
      <c r="AK17" s="70" t="str">
        <f>IF('[1]T61 Real GDP'!AJ48&lt;&gt;"",(IF('[1]T34 Wine consumption vol'!AJ48&lt;&gt;"",('[1]T34 Wine consumption vol'!AJ48/'[1]T61 Real GDP'!AJ48),"")),"")</f>
        <v/>
      </c>
      <c r="AL17" s="70" t="str">
        <f>IF('[1]T61 Real GDP'!AK48&lt;&gt;"",(IF('[1]T34 Wine consumption vol'!AK48&lt;&gt;"",('[1]T34 Wine consumption vol'!AK48/'[1]T61 Real GDP'!AK48),"")),"")</f>
        <v/>
      </c>
      <c r="AM17" s="70" t="str">
        <f>IF('[1]T61 Real GDP'!AL48&lt;&gt;"",(IF('[1]T34 Wine consumption vol'!AL48&lt;&gt;"",('[1]T34 Wine consumption vol'!AL48/'[1]T61 Real GDP'!AL48),"")),"")</f>
        <v/>
      </c>
      <c r="AN17" s="70" t="str">
        <f>IF('[1]T61 Real GDP'!AM48&lt;&gt;"",(IF('[1]T34 Wine consumption vol'!AM48&lt;&gt;"",('[1]T34 Wine consumption vol'!AM48/'[1]T61 Real GDP'!AM48),"")),"")</f>
        <v/>
      </c>
      <c r="AO17" s="70" t="str">
        <f>IF('[1]T61 Real GDP'!AN48&lt;&gt;"",(IF('[1]T34 Wine consumption vol'!AN48&lt;&gt;"",('[1]T34 Wine consumption vol'!AN48/'[1]T61 Real GDP'!AN48),"")),"")</f>
        <v/>
      </c>
      <c r="AP17" s="70" t="str">
        <f>IF('[1]T61 Real GDP'!AO48&lt;&gt;"",(IF('[1]T34 Wine consumption vol'!AO48&lt;&gt;"",('[1]T34 Wine consumption vol'!AO48/'[1]T61 Real GDP'!AO48),"")),"")</f>
        <v/>
      </c>
      <c r="AQ17" s="70" t="str">
        <f>IF('[1]T61 Real GDP'!AP48&lt;&gt;"",(IF('[1]T34 Wine consumption vol'!AP48&lt;&gt;"",('[1]T34 Wine consumption vol'!AP48/'[1]T61 Real GDP'!AP48),"")),"")</f>
        <v/>
      </c>
      <c r="AR17" s="70" t="str">
        <f>IF('[1]T61 Real GDP'!AQ48&lt;&gt;"",(IF('[1]T34 Wine consumption vol'!AQ48&lt;&gt;"",('[1]T34 Wine consumption vol'!AQ48/'[1]T61 Real GDP'!AQ48),"")),"")</f>
        <v/>
      </c>
      <c r="AS17" s="70" t="str">
        <f>IF('[1]T61 Real GDP'!AR48&lt;&gt;"",(IF('[1]T34 Wine consumption vol'!AR48&lt;&gt;"",('[1]T34 Wine consumption vol'!AR48/'[1]T61 Real GDP'!AR48),"")),"")</f>
        <v/>
      </c>
      <c r="AT17" s="70" t="str">
        <f>IF('[1]T61 Real GDP'!AS48&lt;&gt;"",(IF('[1]T34 Wine consumption vol'!AS48&lt;&gt;"",('[1]T34 Wine consumption vol'!AS48/'[1]T61 Real GDP'!AS48),"")),"")</f>
        <v/>
      </c>
      <c r="AU17" s="70" t="str">
        <f>IF('[1]T61 Real GDP'!AT48&lt;&gt;"",(IF('[1]T34 Wine consumption vol'!AT48&lt;&gt;"",('[1]T34 Wine consumption vol'!AT48/'[1]T61 Real GDP'!AT48),"")),"")</f>
        <v/>
      </c>
      <c r="AV17" s="70" t="str">
        <f>IF('[1]T61 Real GDP'!AU48&lt;&gt;"",(IF('[1]T34 Wine consumption vol'!AU48&lt;&gt;"",('[1]T34 Wine consumption vol'!AU48/'[1]T61 Real GDP'!AU48),"")),"")</f>
        <v/>
      </c>
      <c r="AW17" s="70" t="str">
        <f>IF('[1]T61 Real GDP'!AV48&lt;&gt;"",(IF('[1]T34 Wine consumption vol'!AV48&lt;&gt;"",('[1]T34 Wine consumption vol'!AV48/'[1]T61 Real GDP'!AV48),"")),"")</f>
        <v/>
      </c>
      <c r="AX17" s="70" t="str">
        <f>IF('[1]T61 Real GDP'!AW48&lt;&gt;"",(IF('[1]T34 Wine consumption vol'!AW48&lt;&gt;"",('[1]T34 Wine consumption vol'!AW48/'[1]T61 Real GDP'!AW48),"")),"")</f>
        <v/>
      </c>
      <c r="AY17" s="70" t="str">
        <f>IF('[1]T61 Real GDP'!AX48&lt;&gt;"",(IF('[1]T34 Wine consumption vol'!AX48&lt;&gt;"",('[1]T34 Wine consumption vol'!AX48/'[1]T61 Real GDP'!AX48),"")),"")</f>
        <v/>
      </c>
      <c r="AZ17" s="70" t="str">
        <f>IF('[1]T61 Real GDP'!AY48&lt;&gt;"",(IF('[1]T34 Wine consumption vol'!AY48&lt;&gt;"",('[1]T34 Wine consumption vol'!AY48/'[1]T61 Real GDP'!AY48),"")),"")</f>
        <v/>
      </c>
      <c r="BA17" s="70" t="str">
        <f>IF('[1]T61 Real GDP'!AZ48&lt;&gt;"",(IF('[1]T34 Wine consumption vol'!AZ48&lt;&gt;"",('[1]T34 Wine consumption vol'!AZ48/'[1]T61 Real GDP'!AZ48),"")),"")</f>
        <v/>
      </c>
      <c r="BB17" s="70" t="str">
        <f>IF('[1]T61 Real GDP'!BC48&lt;&gt;"",(IF('[1]T34 Wine consumption vol'!BC48&lt;&gt;"",('[1]T34 Wine consumption vol'!BC48/'[1]T61 Real GDP'!BC48),"")),"")</f>
        <v/>
      </c>
    </row>
    <row r="18" spans="1:54" x14ac:dyDescent="0.55000000000000004">
      <c r="A18" s="69">
        <v>1881</v>
      </c>
      <c r="B18" s="70">
        <f>IF('[1]T61 Real GDP'!B49&lt;&gt;"",(IF('[1]T34 Wine consumption vol'!B49&lt;&gt;"",('[1]T34 Wine consumption vol'!B49/'[1]T61 Real GDP'!B49),"")),"")</f>
        <v>41.729371678493038</v>
      </c>
      <c r="C18" s="70">
        <f>IF('[1]T61 Real GDP'!C49&lt;&gt;"",(IF('[1]T34 Wine consumption vol'!C49&lt;&gt;"",('[1]T34 Wine consumption vol'!C49/'[1]T61 Real GDP'!C49),"")),"")</f>
        <v>59.622013778659401</v>
      </c>
      <c r="D18" s="70">
        <f>IF('[1]T61 Real GDP'!D49&lt;&gt;"",(IF('[1]T34 Wine consumption vol'!D49&lt;&gt;"",('[1]T34 Wine consumption vol'!D49/'[1]T61 Real GDP'!D49),"")),"")</f>
        <v>35.78286653371741</v>
      </c>
      <c r="E18" s="70">
        <f>IF('[1]T61 Real GDP'!E49&lt;&gt;"",(IF('[1]T34 Wine consumption vol'!E49&lt;&gt;"",('[1]T34 Wine consumption vol'!E49/'[1]T61 Real GDP'!E49),"")),"")</f>
        <v>56.648670789122342</v>
      </c>
      <c r="F18" s="70">
        <f>IF('[1]T61 Real GDP'!F49&lt;&gt;"",(IF('[1]T34 Wine consumption vol'!F49&lt;&gt;"",('[1]T34 Wine consumption vol'!F49/'[1]T61 Real GDP'!F49),"")),"")</f>
        <v>3.9982958120216305</v>
      </c>
      <c r="G18" s="70"/>
      <c r="H18" s="70">
        <f>IF('[1]T61 Real GDP'!G49&lt;&gt;"",(IF('[1]T34 Wine consumption vol'!G49&lt;&gt;"",('[1]T34 Wine consumption vol'!G49/'[1]T61 Real GDP'!G49),"")),"")</f>
        <v>1.1505872295044965</v>
      </c>
      <c r="I18" s="70">
        <f>IF('[1]T61 Real GDP'!H49&lt;&gt;"",(IF('[1]T34 Wine consumption vol'!H49&lt;&gt;"",('[1]T34 Wine consumption vol'!H49/'[1]T61 Real GDP'!H49),"")),"")</f>
        <v>0.73296397321594031</v>
      </c>
      <c r="J18" s="70" t="str">
        <f>IF('[1]T61 Real GDP'!I49&lt;&gt;"",(IF('[1]T34 Wine consumption vol'!I49&lt;&gt;"",('[1]T34 Wine consumption vol'!I49/'[1]T61 Real GDP'!I49),"")),"")</f>
        <v/>
      </c>
      <c r="K18" s="70">
        <f>IF('[1]T61 Real GDP'!J49&lt;&gt;"",(IF('[1]T34 Wine consumption vol'!J49&lt;&gt;"",('[1]T34 Wine consumption vol'!J49/'[1]T61 Real GDP'!J49),"")),"")</f>
        <v>1.3227508518418944</v>
      </c>
      <c r="L18" s="70" t="str">
        <f>IF('[1]T61 Real GDP'!K49&lt;&gt;"",(IF('[1]T34 Wine consumption vol'!K49&lt;&gt;"",('[1]T34 Wine consumption vol'!K49/'[1]T61 Real GDP'!K49),"")),"")</f>
        <v/>
      </c>
      <c r="M18" s="70" t="str">
        <f>IF('[1]T61 Real GDP'!L49&lt;&gt;"",(IF('[1]T34 Wine consumption vol'!L49&lt;&gt;"",('[1]T34 Wine consumption vol'!L49/'[1]T61 Real GDP'!L49),"")),"")</f>
        <v/>
      </c>
      <c r="N18" s="70">
        <f>IF('[1]T61 Real GDP'!M49&lt;&gt;"",(IF('[1]T34 Wine consumption vol'!M49&lt;&gt;"",('[1]T34 Wine consumption vol'!M49/'[1]T61 Real GDP'!M49),"")),"")</f>
        <v>0.78257800682494272</v>
      </c>
      <c r="O18" s="70" t="str">
        <f>IF('[1]T61 Real GDP'!N49&lt;&gt;"",(IF('[1]T34 Wine consumption vol'!N49&lt;&gt;"",('[1]T34 Wine consumption vol'!N49/'[1]T61 Real GDP'!N49),"")),"")</f>
        <v/>
      </c>
      <c r="P18" s="70">
        <f>IF('[1]T61 Real GDP'!O49&lt;&gt;"",(IF('[1]T34 Wine consumption vol'!O49&lt;&gt;"",('[1]T34 Wine consumption vol'!O49/'[1]T61 Real GDP'!O49),"")),"")</f>
        <v>19.370372260694385</v>
      </c>
      <c r="Q18" s="70">
        <f>IF('[1]T61 Real GDP'!P49&lt;&gt;"",(IF('[1]T34 Wine consumption vol'!P49&lt;&gt;"",('[1]T34 Wine consumption vol'!P49/'[1]T61 Real GDP'!P49),"")),"")</f>
        <v>0.5670624417078397</v>
      </c>
      <c r="R18" s="70" t="str">
        <f>IF('[1]T61 Real GDP'!Q49&lt;&gt;"",(IF('[1]T34 Wine consumption vol'!Q49&lt;&gt;"",('[1]T34 Wine consumption vol'!Q49/'[1]T61 Real GDP'!Q49),"")),"")</f>
        <v/>
      </c>
      <c r="S18" s="70" t="str">
        <f>IF('[1]T61 Real GDP'!R49&lt;&gt;"",(IF('[1]T34 Wine consumption vol'!R49&lt;&gt;"",('[1]T34 Wine consumption vol'!R49/'[1]T61 Real GDP'!R49),"")),"")</f>
        <v/>
      </c>
      <c r="T18" s="70" t="str">
        <f>IF('[1]T61 Real GDP'!S49&lt;&gt;"",(IF('[1]T34 Wine consumption vol'!S49&lt;&gt;"",('[1]T34 Wine consumption vol'!S49/'[1]T61 Real GDP'!S49),"")),"")</f>
        <v/>
      </c>
      <c r="U18" s="70" t="str">
        <f>IF('[1]T61 Real GDP'!T49&lt;&gt;"",(IF('[1]T34 Wine consumption vol'!J49&lt;&gt;"",('[1]T34 Wine consumption vol'!J49/'[1]T61 Real GDP'!T49),"")),"")</f>
        <v/>
      </c>
      <c r="V18" s="70" t="str">
        <f>IF('[1]T61 Real GDP'!U49&lt;&gt;"",(IF('[1]T34 Wine consumption vol'!U49&lt;&gt;"",('[1]T34 Wine consumption vol'!U49/'[1]T61 Real GDP'!U49),"")),"")</f>
        <v/>
      </c>
      <c r="W18" s="70" t="str">
        <f>IF('[1]T61 Real GDP'!V49&lt;&gt;"",(IF('[1]T34 Wine consumption vol'!V49&lt;&gt;"",('[1]T34 Wine consumption vol'!V49/'[1]T61 Real GDP'!V49),"")),"")</f>
        <v/>
      </c>
      <c r="X18" s="70" t="str">
        <f>IF('[1]T61 Real GDP'!W49&lt;&gt;"",(IF('[1]T34 Wine consumption vol'!W49&lt;&gt;"",('[1]T34 Wine consumption vol'!W49/'[1]T61 Real GDP'!W49),"")),"")</f>
        <v/>
      </c>
      <c r="Y18" s="70" t="str">
        <f>IF('[1]T61 Real GDP'!X49&lt;&gt;"",(IF('[1]T34 Wine consumption vol'!X49&lt;&gt;"",('[1]T34 Wine consumption vol'!X49/'[1]T61 Real GDP'!X49),"")),"")</f>
        <v/>
      </c>
      <c r="Z18" s="70" t="str">
        <f>IF('[1]T61 Real GDP'!Y49&lt;&gt;"",(IF('[1]T34 Wine consumption vol'!Y49&lt;&gt;"",('[1]T34 Wine consumption vol'!Y49/'[1]T61 Real GDP'!Y49),"")),"")</f>
        <v/>
      </c>
      <c r="AA18" s="70" t="str">
        <f>IF('[1]T61 Real GDP'!Z49&lt;&gt;"",(IF('[1]T34 Wine consumption vol'!Z49&lt;&gt;"",('[1]T34 Wine consumption vol'!Z49/'[1]T61 Real GDP'!Z49),"")),"")</f>
        <v/>
      </c>
      <c r="AB18" s="70">
        <f>IF('[1]T61 Real GDP'!AA49&lt;&gt;"",(IF('[1]T34 Wine consumption vol'!AA49&lt;&gt;"",('[1]T34 Wine consumption vol'!AA49/'[1]T61 Real GDP'!AA49),"")),"")</f>
        <v>0.86397890279513279</v>
      </c>
      <c r="AC18" s="70" t="str">
        <f>IF('[1]T61 Real GDP'!AB49&lt;&gt;"",(IF('[1]T34 Wine consumption vol'!AB49&lt;&gt;"",('[1]T34 Wine consumption vol'!AB49/'[1]T61 Real GDP'!AB49),"")),"")</f>
        <v/>
      </c>
      <c r="AD18" s="70" t="str">
        <f>IF('[1]T61 Real GDP'!AC49&lt;&gt;"",(IF('[1]T34 Wine consumption vol'!AC49&lt;&gt;"",('[1]T34 Wine consumption vol'!AC49/'[1]T61 Real GDP'!AC49),"")),"")</f>
        <v/>
      </c>
      <c r="AE18" s="70">
        <f>IF('[1]T61 Real GDP'!AD49&lt;&gt;"",(IF('[1]T34 Wine consumption vol'!AD49&lt;&gt;"",('[1]T34 Wine consumption vol'!AD49/'[1]T61 Real GDP'!AD49),"")),"")</f>
        <v>0.55007517607602019</v>
      </c>
      <c r="AF18" s="70">
        <f>IF('[1]T61 Real GDP'!AE49&lt;&gt;"",(IF('[1]T34 Wine consumption vol'!AE49&lt;&gt;"",('[1]T34 Wine consumption vol'!AE49/'[1]T61 Real GDP'!AE49),"")),"")</f>
        <v>19.846229552800811</v>
      </c>
      <c r="AG18" s="70" t="str">
        <f>IF('[1]T61 Real GDP'!AF49&lt;&gt;"",(IF('[1]T34 Wine consumption vol'!AF49&lt;&gt;"",('[1]T34 Wine consumption vol'!AF49/'[1]T61 Real GDP'!AF49),"")),"")</f>
        <v/>
      </c>
      <c r="AH18" s="70">
        <f>IF('[1]T61 Real GDP'!AG49&lt;&gt;"",(IF('[1]T34 Wine consumption vol'!AG49&lt;&gt;"",('[1]T34 Wine consumption vol'!AG49/'[1]T61 Real GDP'!AG49),"")),"")</f>
        <v>5.2533822108331822</v>
      </c>
      <c r="AI18" s="70" t="str">
        <f>IF('[1]T61 Real GDP'!AH49&lt;&gt;"",(IF('[1]T34 Wine consumption vol'!AH49&lt;&gt;"",('[1]T34 Wine consumption vol'!AH49/'[1]T61 Real GDP'!AH49),"")),"")</f>
        <v/>
      </c>
      <c r="AJ18" s="70" t="str">
        <f>IF('[1]T61 Real GDP'!AI49&lt;&gt;"",(IF('[1]T34 Wine consumption vol'!AI49&lt;&gt;"",('[1]T34 Wine consumption vol'!AI49/'[1]T61 Real GDP'!AI49),"")),"")</f>
        <v/>
      </c>
      <c r="AK18" s="70" t="str">
        <f>IF('[1]T61 Real GDP'!AJ49&lt;&gt;"",(IF('[1]T34 Wine consumption vol'!AJ49&lt;&gt;"",('[1]T34 Wine consumption vol'!AJ49/'[1]T61 Real GDP'!AJ49),"")),"")</f>
        <v/>
      </c>
      <c r="AL18" s="70" t="str">
        <f>IF('[1]T61 Real GDP'!AK49&lt;&gt;"",(IF('[1]T34 Wine consumption vol'!AK49&lt;&gt;"",('[1]T34 Wine consumption vol'!AK49/'[1]T61 Real GDP'!AK49),"")),"")</f>
        <v/>
      </c>
      <c r="AM18" s="70" t="str">
        <f>IF('[1]T61 Real GDP'!AL49&lt;&gt;"",(IF('[1]T34 Wine consumption vol'!AL49&lt;&gt;"",('[1]T34 Wine consumption vol'!AL49/'[1]T61 Real GDP'!AL49),"")),"")</f>
        <v/>
      </c>
      <c r="AN18" s="70" t="str">
        <f>IF('[1]T61 Real GDP'!AM49&lt;&gt;"",(IF('[1]T34 Wine consumption vol'!AM49&lt;&gt;"",('[1]T34 Wine consumption vol'!AM49/'[1]T61 Real GDP'!AM49),"")),"")</f>
        <v/>
      </c>
      <c r="AO18" s="70" t="str">
        <f>IF('[1]T61 Real GDP'!AN49&lt;&gt;"",(IF('[1]T34 Wine consumption vol'!AN49&lt;&gt;"",('[1]T34 Wine consumption vol'!AN49/'[1]T61 Real GDP'!AN49),"")),"")</f>
        <v/>
      </c>
      <c r="AP18" s="70" t="str">
        <f>IF('[1]T61 Real GDP'!AO49&lt;&gt;"",(IF('[1]T34 Wine consumption vol'!AO49&lt;&gt;"",('[1]T34 Wine consumption vol'!AO49/'[1]T61 Real GDP'!AO49),"")),"")</f>
        <v/>
      </c>
      <c r="AQ18" s="70" t="str">
        <f>IF('[1]T61 Real GDP'!AP49&lt;&gt;"",(IF('[1]T34 Wine consumption vol'!AP49&lt;&gt;"",('[1]T34 Wine consumption vol'!AP49/'[1]T61 Real GDP'!AP49),"")),"")</f>
        <v/>
      </c>
      <c r="AR18" s="70" t="str">
        <f>IF('[1]T61 Real GDP'!AQ49&lt;&gt;"",(IF('[1]T34 Wine consumption vol'!AQ49&lt;&gt;"",('[1]T34 Wine consumption vol'!AQ49/'[1]T61 Real GDP'!AQ49),"")),"")</f>
        <v/>
      </c>
      <c r="AS18" s="70" t="str">
        <f>IF('[1]T61 Real GDP'!AR49&lt;&gt;"",(IF('[1]T34 Wine consumption vol'!AR49&lt;&gt;"",('[1]T34 Wine consumption vol'!AR49/'[1]T61 Real GDP'!AR49),"")),"")</f>
        <v/>
      </c>
      <c r="AT18" s="70" t="str">
        <f>IF('[1]T61 Real GDP'!AS49&lt;&gt;"",(IF('[1]T34 Wine consumption vol'!AS49&lt;&gt;"",('[1]T34 Wine consumption vol'!AS49/'[1]T61 Real GDP'!AS49),"")),"")</f>
        <v/>
      </c>
      <c r="AU18" s="70" t="str">
        <f>IF('[1]T61 Real GDP'!AT49&lt;&gt;"",(IF('[1]T34 Wine consumption vol'!AT49&lt;&gt;"",('[1]T34 Wine consumption vol'!AT49/'[1]T61 Real GDP'!AT49),"")),"")</f>
        <v/>
      </c>
      <c r="AV18" s="70" t="str">
        <f>IF('[1]T61 Real GDP'!AU49&lt;&gt;"",(IF('[1]T34 Wine consumption vol'!AU49&lt;&gt;"",('[1]T34 Wine consumption vol'!AU49/'[1]T61 Real GDP'!AU49),"")),"")</f>
        <v/>
      </c>
      <c r="AW18" s="70" t="str">
        <f>IF('[1]T61 Real GDP'!AV49&lt;&gt;"",(IF('[1]T34 Wine consumption vol'!AV49&lt;&gt;"",('[1]T34 Wine consumption vol'!AV49/'[1]T61 Real GDP'!AV49),"")),"")</f>
        <v/>
      </c>
      <c r="AX18" s="70" t="str">
        <f>IF('[1]T61 Real GDP'!AW49&lt;&gt;"",(IF('[1]T34 Wine consumption vol'!AW49&lt;&gt;"",('[1]T34 Wine consumption vol'!AW49/'[1]T61 Real GDP'!AW49),"")),"")</f>
        <v/>
      </c>
      <c r="AY18" s="70" t="str">
        <f>IF('[1]T61 Real GDP'!AX49&lt;&gt;"",(IF('[1]T34 Wine consumption vol'!AX49&lt;&gt;"",('[1]T34 Wine consumption vol'!AX49/'[1]T61 Real GDP'!AX49),"")),"")</f>
        <v/>
      </c>
      <c r="AZ18" s="70" t="str">
        <f>IF('[1]T61 Real GDP'!AY49&lt;&gt;"",(IF('[1]T34 Wine consumption vol'!AY49&lt;&gt;"",('[1]T34 Wine consumption vol'!AY49/'[1]T61 Real GDP'!AY49),"")),"")</f>
        <v/>
      </c>
      <c r="BA18" s="70" t="str">
        <f>IF('[1]T61 Real GDP'!AZ49&lt;&gt;"",(IF('[1]T34 Wine consumption vol'!AZ49&lt;&gt;"",('[1]T34 Wine consumption vol'!AZ49/'[1]T61 Real GDP'!AZ49),"")),"")</f>
        <v/>
      </c>
      <c r="BB18" s="70" t="str">
        <f>IF('[1]T61 Real GDP'!BC49&lt;&gt;"",(IF('[1]T34 Wine consumption vol'!BC49&lt;&gt;"",('[1]T34 Wine consumption vol'!BC49/'[1]T61 Real GDP'!BC49),"")),"")</f>
        <v/>
      </c>
    </row>
    <row r="19" spans="1:54" x14ac:dyDescent="0.55000000000000004">
      <c r="A19" s="69">
        <v>1882</v>
      </c>
      <c r="B19" s="70">
        <f>IF('[1]T61 Real GDP'!B50&lt;&gt;"",(IF('[1]T34 Wine consumption vol'!B50&lt;&gt;"",('[1]T34 Wine consumption vol'!B50/'[1]T61 Real GDP'!B50),"")),"")</f>
        <v>41.556681192720575</v>
      </c>
      <c r="C19" s="70">
        <f>IF('[1]T61 Real GDP'!C50&lt;&gt;"",(IF('[1]T34 Wine consumption vol'!C50&lt;&gt;"",('[1]T34 Wine consumption vol'!C50/'[1]T61 Real GDP'!C50),"")),"")</f>
        <v>54.966600619094251</v>
      </c>
      <c r="D19" s="70">
        <f>IF('[1]T61 Real GDP'!D50&lt;&gt;"",(IF('[1]T34 Wine consumption vol'!D50&lt;&gt;"",('[1]T34 Wine consumption vol'!D50/'[1]T61 Real GDP'!D50),"")),"")</f>
        <v>37.139860365198707</v>
      </c>
      <c r="E19" s="70">
        <f>IF('[1]T61 Real GDP'!E50&lt;&gt;"",(IF('[1]T34 Wine consumption vol'!E50&lt;&gt;"",('[1]T34 Wine consumption vol'!E50/'[1]T61 Real GDP'!E50),"")),"")</f>
        <v>49.071317054559309</v>
      </c>
      <c r="F19" s="70">
        <f>IF('[1]T61 Real GDP'!F50&lt;&gt;"",(IF('[1]T34 Wine consumption vol'!F50&lt;&gt;"",('[1]T34 Wine consumption vol'!F50/'[1]T61 Real GDP'!F50),"")),"")</f>
        <v>4.7809696182899888</v>
      </c>
      <c r="G19" s="70"/>
      <c r="H19" s="70">
        <f>IF('[1]T61 Real GDP'!G50&lt;&gt;"",(IF('[1]T34 Wine consumption vol'!G50&lt;&gt;"",('[1]T34 Wine consumption vol'!G50/'[1]T61 Real GDP'!G50),"")),"")</f>
        <v>1.112931647447986</v>
      </c>
      <c r="I19" s="70">
        <f>IF('[1]T61 Real GDP'!H50&lt;&gt;"",(IF('[1]T34 Wine consumption vol'!H50&lt;&gt;"",('[1]T34 Wine consumption vol'!H50/'[1]T61 Real GDP'!H50),"")),"")</f>
        <v>0.7141518709642104</v>
      </c>
      <c r="J19" s="70" t="str">
        <f>IF('[1]T61 Real GDP'!I50&lt;&gt;"",(IF('[1]T34 Wine consumption vol'!I50&lt;&gt;"",('[1]T34 Wine consumption vol'!I50/'[1]T61 Real GDP'!I50),"")),"")</f>
        <v/>
      </c>
      <c r="K19" s="70">
        <f>IF('[1]T61 Real GDP'!J50&lt;&gt;"",(IF('[1]T34 Wine consumption vol'!J50&lt;&gt;"",('[1]T34 Wine consumption vol'!J50/'[1]T61 Real GDP'!J50),"")),"")</f>
        <v>1.4330447155084545</v>
      </c>
      <c r="L19" s="70" t="str">
        <f>IF('[1]T61 Real GDP'!K50&lt;&gt;"",(IF('[1]T34 Wine consumption vol'!K50&lt;&gt;"",('[1]T34 Wine consumption vol'!K50/'[1]T61 Real GDP'!K50),"")),"")</f>
        <v/>
      </c>
      <c r="M19" s="70" t="str">
        <f>IF('[1]T61 Real GDP'!L50&lt;&gt;"",(IF('[1]T34 Wine consumption vol'!L50&lt;&gt;"",('[1]T34 Wine consumption vol'!L50/'[1]T61 Real GDP'!L50),"")),"")</f>
        <v/>
      </c>
      <c r="N19" s="70">
        <f>IF('[1]T61 Real GDP'!M50&lt;&gt;"",(IF('[1]T34 Wine consumption vol'!M50&lt;&gt;"",('[1]T34 Wine consumption vol'!M50/'[1]T61 Real GDP'!M50),"")),"")</f>
        <v>0.76244477412935685</v>
      </c>
      <c r="O19" s="70" t="str">
        <f>IF('[1]T61 Real GDP'!N50&lt;&gt;"",(IF('[1]T34 Wine consumption vol'!N50&lt;&gt;"",('[1]T34 Wine consumption vol'!N50/'[1]T61 Real GDP'!N50),"")),"")</f>
        <v/>
      </c>
      <c r="P19" s="70">
        <f>IF('[1]T61 Real GDP'!O50&lt;&gt;"",(IF('[1]T34 Wine consumption vol'!O50&lt;&gt;"",('[1]T34 Wine consumption vol'!O50/'[1]T61 Real GDP'!O50),"")),"")</f>
        <v>20.198747772203792</v>
      </c>
      <c r="Q19" s="70">
        <f>IF('[1]T61 Real GDP'!P50&lt;&gt;"",(IF('[1]T34 Wine consumption vol'!P50&lt;&gt;"",('[1]T34 Wine consumption vol'!P50/'[1]T61 Real GDP'!P50),"")),"")</f>
        <v>0.50824864542547177</v>
      </c>
      <c r="R19" s="70" t="str">
        <f>IF('[1]T61 Real GDP'!Q50&lt;&gt;"",(IF('[1]T34 Wine consumption vol'!Q50&lt;&gt;"",('[1]T34 Wine consumption vol'!Q50/'[1]T61 Real GDP'!Q50),"")),"")</f>
        <v/>
      </c>
      <c r="S19" s="70" t="str">
        <f>IF('[1]T61 Real GDP'!R50&lt;&gt;"",(IF('[1]T34 Wine consumption vol'!R50&lt;&gt;"",('[1]T34 Wine consumption vol'!R50/'[1]T61 Real GDP'!R50),"")),"")</f>
        <v/>
      </c>
      <c r="T19" s="70" t="str">
        <f>IF('[1]T61 Real GDP'!S50&lt;&gt;"",(IF('[1]T34 Wine consumption vol'!S50&lt;&gt;"",('[1]T34 Wine consumption vol'!S50/'[1]T61 Real GDP'!S50),"")),"")</f>
        <v/>
      </c>
      <c r="U19" s="70" t="str">
        <f>IF('[1]T61 Real GDP'!T50&lt;&gt;"",(IF('[1]T34 Wine consumption vol'!J50&lt;&gt;"",('[1]T34 Wine consumption vol'!J50/'[1]T61 Real GDP'!T50),"")),"")</f>
        <v/>
      </c>
      <c r="V19" s="70" t="str">
        <f>IF('[1]T61 Real GDP'!U50&lt;&gt;"",(IF('[1]T34 Wine consumption vol'!U50&lt;&gt;"",('[1]T34 Wine consumption vol'!U50/'[1]T61 Real GDP'!U50),"")),"")</f>
        <v/>
      </c>
      <c r="W19" s="70" t="str">
        <f>IF('[1]T61 Real GDP'!V50&lt;&gt;"",(IF('[1]T34 Wine consumption vol'!V50&lt;&gt;"",('[1]T34 Wine consumption vol'!V50/'[1]T61 Real GDP'!V50),"")),"")</f>
        <v/>
      </c>
      <c r="X19" s="70" t="str">
        <f>IF('[1]T61 Real GDP'!W50&lt;&gt;"",(IF('[1]T34 Wine consumption vol'!W50&lt;&gt;"",('[1]T34 Wine consumption vol'!W50/'[1]T61 Real GDP'!W50),"")),"")</f>
        <v/>
      </c>
      <c r="Y19" s="70" t="str">
        <f>IF('[1]T61 Real GDP'!X50&lt;&gt;"",(IF('[1]T34 Wine consumption vol'!X50&lt;&gt;"",('[1]T34 Wine consumption vol'!X50/'[1]T61 Real GDP'!X50),"")),"")</f>
        <v/>
      </c>
      <c r="Z19" s="70" t="str">
        <f>IF('[1]T61 Real GDP'!Y50&lt;&gt;"",(IF('[1]T34 Wine consumption vol'!Y50&lt;&gt;"",('[1]T34 Wine consumption vol'!Y50/'[1]T61 Real GDP'!Y50),"")),"")</f>
        <v/>
      </c>
      <c r="AA19" s="70" t="str">
        <f>IF('[1]T61 Real GDP'!Z50&lt;&gt;"",(IF('[1]T34 Wine consumption vol'!Z50&lt;&gt;"",('[1]T34 Wine consumption vol'!Z50/'[1]T61 Real GDP'!Z50),"")),"")</f>
        <v/>
      </c>
      <c r="AB19" s="70">
        <f>IF('[1]T61 Real GDP'!AA50&lt;&gt;"",(IF('[1]T34 Wine consumption vol'!AA50&lt;&gt;"",('[1]T34 Wine consumption vol'!AA50/'[1]T61 Real GDP'!AA50),"")),"")</f>
        <v>0.94777773251679176</v>
      </c>
      <c r="AC19" s="70" t="str">
        <f>IF('[1]T61 Real GDP'!AB50&lt;&gt;"",(IF('[1]T34 Wine consumption vol'!AB50&lt;&gt;"",('[1]T34 Wine consumption vol'!AB50/'[1]T61 Real GDP'!AB50),"")),"")</f>
        <v/>
      </c>
      <c r="AD19" s="70" t="str">
        <f>IF('[1]T61 Real GDP'!AC50&lt;&gt;"",(IF('[1]T34 Wine consumption vol'!AC50&lt;&gt;"",('[1]T34 Wine consumption vol'!AC50/'[1]T61 Real GDP'!AC50),"")),"")</f>
        <v/>
      </c>
      <c r="AE19" s="70">
        <f>IF('[1]T61 Real GDP'!AD50&lt;&gt;"",(IF('[1]T34 Wine consumption vol'!AD50&lt;&gt;"",('[1]T34 Wine consumption vol'!AD50/'[1]T61 Real GDP'!AD50),"")),"")</f>
        <v>0.50082333182675898</v>
      </c>
      <c r="AF19" s="70">
        <f>IF('[1]T61 Real GDP'!AE50&lt;&gt;"",(IF('[1]T34 Wine consumption vol'!AE50&lt;&gt;"",('[1]T34 Wine consumption vol'!AE50/'[1]T61 Real GDP'!AE50),"")),"")</f>
        <v>12.842767144092052</v>
      </c>
      <c r="AG19" s="70" t="str">
        <f>IF('[1]T61 Real GDP'!AF50&lt;&gt;"",(IF('[1]T34 Wine consumption vol'!AF50&lt;&gt;"",('[1]T34 Wine consumption vol'!AF50/'[1]T61 Real GDP'!AF50),"")),"")</f>
        <v/>
      </c>
      <c r="AH19" s="70">
        <f>IF('[1]T61 Real GDP'!AG50&lt;&gt;"",(IF('[1]T34 Wine consumption vol'!AG50&lt;&gt;"",('[1]T34 Wine consumption vol'!AG50/'[1]T61 Real GDP'!AG50),"")),"")</f>
        <v>5.9850014109920631</v>
      </c>
      <c r="AI19" s="70" t="str">
        <f>IF('[1]T61 Real GDP'!AH50&lt;&gt;"",(IF('[1]T34 Wine consumption vol'!AH50&lt;&gt;"",('[1]T34 Wine consumption vol'!AH50/'[1]T61 Real GDP'!AH50),"")),"")</f>
        <v/>
      </c>
      <c r="AJ19" s="70" t="str">
        <f>IF('[1]T61 Real GDP'!AI50&lt;&gt;"",(IF('[1]T34 Wine consumption vol'!AI50&lt;&gt;"",('[1]T34 Wine consumption vol'!AI50/'[1]T61 Real GDP'!AI50),"")),"")</f>
        <v/>
      </c>
      <c r="AK19" s="70" t="str">
        <f>IF('[1]T61 Real GDP'!AJ50&lt;&gt;"",(IF('[1]T34 Wine consumption vol'!AJ50&lt;&gt;"",('[1]T34 Wine consumption vol'!AJ50/'[1]T61 Real GDP'!AJ50),"")),"")</f>
        <v/>
      </c>
      <c r="AL19" s="70" t="str">
        <f>IF('[1]T61 Real GDP'!AK50&lt;&gt;"",(IF('[1]T34 Wine consumption vol'!AK50&lt;&gt;"",('[1]T34 Wine consumption vol'!AK50/'[1]T61 Real GDP'!AK50),"")),"")</f>
        <v/>
      </c>
      <c r="AM19" s="70" t="str">
        <f>IF('[1]T61 Real GDP'!AL50&lt;&gt;"",(IF('[1]T34 Wine consumption vol'!AL50&lt;&gt;"",('[1]T34 Wine consumption vol'!AL50/'[1]T61 Real GDP'!AL50),"")),"")</f>
        <v/>
      </c>
      <c r="AN19" s="70" t="str">
        <f>IF('[1]T61 Real GDP'!AM50&lt;&gt;"",(IF('[1]T34 Wine consumption vol'!AM50&lt;&gt;"",('[1]T34 Wine consumption vol'!AM50/'[1]T61 Real GDP'!AM50),"")),"")</f>
        <v/>
      </c>
      <c r="AO19" s="70" t="str">
        <f>IF('[1]T61 Real GDP'!AN50&lt;&gt;"",(IF('[1]T34 Wine consumption vol'!AN50&lt;&gt;"",('[1]T34 Wine consumption vol'!AN50/'[1]T61 Real GDP'!AN50),"")),"")</f>
        <v/>
      </c>
      <c r="AP19" s="70" t="str">
        <f>IF('[1]T61 Real GDP'!AO50&lt;&gt;"",(IF('[1]T34 Wine consumption vol'!AO50&lt;&gt;"",('[1]T34 Wine consumption vol'!AO50/'[1]T61 Real GDP'!AO50),"")),"")</f>
        <v/>
      </c>
      <c r="AQ19" s="70" t="str">
        <f>IF('[1]T61 Real GDP'!AP50&lt;&gt;"",(IF('[1]T34 Wine consumption vol'!AP50&lt;&gt;"",('[1]T34 Wine consumption vol'!AP50/'[1]T61 Real GDP'!AP50),"")),"")</f>
        <v/>
      </c>
      <c r="AR19" s="70" t="str">
        <f>IF('[1]T61 Real GDP'!AQ50&lt;&gt;"",(IF('[1]T34 Wine consumption vol'!AQ50&lt;&gt;"",('[1]T34 Wine consumption vol'!AQ50/'[1]T61 Real GDP'!AQ50),"")),"")</f>
        <v/>
      </c>
      <c r="AS19" s="70" t="str">
        <f>IF('[1]T61 Real GDP'!AR50&lt;&gt;"",(IF('[1]T34 Wine consumption vol'!AR50&lt;&gt;"",('[1]T34 Wine consumption vol'!AR50/'[1]T61 Real GDP'!AR50),"")),"")</f>
        <v/>
      </c>
      <c r="AT19" s="70" t="str">
        <f>IF('[1]T61 Real GDP'!AS50&lt;&gt;"",(IF('[1]T34 Wine consumption vol'!AS50&lt;&gt;"",('[1]T34 Wine consumption vol'!AS50/'[1]T61 Real GDP'!AS50),"")),"")</f>
        <v/>
      </c>
      <c r="AU19" s="70" t="str">
        <f>IF('[1]T61 Real GDP'!AT50&lt;&gt;"",(IF('[1]T34 Wine consumption vol'!AT50&lt;&gt;"",('[1]T34 Wine consumption vol'!AT50/'[1]T61 Real GDP'!AT50),"")),"")</f>
        <v/>
      </c>
      <c r="AV19" s="70" t="str">
        <f>IF('[1]T61 Real GDP'!AU50&lt;&gt;"",(IF('[1]T34 Wine consumption vol'!AU50&lt;&gt;"",('[1]T34 Wine consumption vol'!AU50/'[1]T61 Real GDP'!AU50),"")),"")</f>
        <v/>
      </c>
      <c r="AW19" s="70" t="str">
        <f>IF('[1]T61 Real GDP'!AV50&lt;&gt;"",(IF('[1]T34 Wine consumption vol'!AV50&lt;&gt;"",('[1]T34 Wine consumption vol'!AV50/'[1]T61 Real GDP'!AV50),"")),"")</f>
        <v/>
      </c>
      <c r="AX19" s="70" t="str">
        <f>IF('[1]T61 Real GDP'!AW50&lt;&gt;"",(IF('[1]T34 Wine consumption vol'!AW50&lt;&gt;"",('[1]T34 Wine consumption vol'!AW50/'[1]T61 Real GDP'!AW50),"")),"")</f>
        <v/>
      </c>
      <c r="AY19" s="70" t="str">
        <f>IF('[1]T61 Real GDP'!AX50&lt;&gt;"",(IF('[1]T34 Wine consumption vol'!AX50&lt;&gt;"",('[1]T34 Wine consumption vol'!AX50/'[1]T61 Real GDP'!AX50),"")),"")</f>
        <v/>
      </c>
      <c r="AZ19" s="70" t="str">
        <f>IF('[1]T61 Real GDP'!AY50&lt;&gt;"",(IF('[1]T34 Wine consumption vol'!AY50&lt;&gt;"",('[1]T34 Wine consumption vol'!AY50/'[1]T61 Real GDP'!AY50),"")),"")</f>
        <v/>
      </c>
      <c r="BA19" s="70" t="str">
        <f>IF('[1]T61 Real GDP'!AZ50&lt;&gt;"",(IF('[1]T34 Wine consumption vol'!AZ50&lt;&gt;"",('[1]T34 Wine consumption vol'!AZ50/'[1]T61 Real GDP'!AZ50),"")),"")</f>
        <v/>
      </c>
      <c r="BB19" s="70" t="str">
        <f>IF('[1]T61 Real GDP'!BC50&lt;&gt;"",(IF('[1]T34 Wine consumption vol'!BC50&lt;&gt;"",('[1]T34 Wine consumption vol'!BC50/'[1]T61 Real GDP'!BC50),"")),"")</f>
        <v/>
      </c>
    </row>
    <row r="20" spans="1:54" x14ac:dyDescent="0.55000000000000004">
      <c r="A20" s="69">
        <v>1883</v>
      </c>
      <c r="B20" s="70">
        <f>IF('[1]T61 Real GDP'!B51&lt;&gt;"",(IF('[1]T34 Wine consumption vol'!B51&lt;&gt;"",('[1]T34 Wine consumption vol'!B51/'[1]T61 Real GDP'!B51),"")),"")</f>
        <v>45.769749805175486</v>
      </c>
      <c r="C20" s="70">
        <f>IF('[1]T61 Real GDP'!C51&lt;&gt;"",(IF('[1]T34 Wine consumption vol'!C51&lt;&gt;"",('[1]T34 Wine consumption vol'!C51/'[1]T61 Real GDP'!C51),"")),"")</f>
        <v>59.997840124968619</v>
      </c>
      <c r="D20" s="70" t="str">
        <f>IF('[1]T61 Real GDP'!D51&lt;&gt;"",(IF('[1]T34 Wine consumption vol'!D51&lt;&gt;"",('[1]T34 Wine consumption vol'!D51/'[1]T61 Real GDP'!D51),"")),"")</f>
        <v/>
      </c>
      <c r="E20" s="70">
        <f>IF('[1]T61 Real GDP'!E51&lt;&gt;"",(IF('[1]T34 Wine consumption vol'!E51&lt;&gt;"",('[1]T34 Wine consumption vol'!E51/'[1]T61 Real GDP'!E51),"")),"")</f>
        <v>48.277067933061957</v>
      </c>
      <c r="F20" s="70">
        <f>IF('[1]T61 Real GDP'!F51&lt;&gt;"",(IF('[1]T34 Wine consumption vol'!F51&lt;&gt;"",('[1]T34 Wine consumption vol'!F51/'[1]T61 Real GDP'!F51),"")),"")</f>
        <v>6.4378427091546175</v>
      </c>
      <c r="G20" s="70"/>
      <c r="H20" s="70">
        <f>IF('[1]T61 Real GDP'!G51&lt;&gt;"",(IF('[1]T34 Wine consumption vol'!G51&lt;&gt;"",('[1]T34 Wine consumption vol'!G51/'[1]T61 Real GDP'!G51),"")),"")</f>
        <v>1.0969756381655775</v>
      </c>
      <c r="I20" s="70">
        <f>IF('[1]T61 Real GDP'!H51&lt;&gt;"",(IF('[1]T34 Wine consumption vol'!H51&lt;&gt;"",('[1]T34 Wine consumption vol'!H51/'[1]T61 Real GDP'!H51),"")),"")</f>
        <v>0.6959396059897377</v>
      </c>
      <c r="J20" s="70" t="str">
        <f>IF('[1]T61 Real GDP'!I51&lt;&gt;"",(IF('[1]T34 Wine consumption vol'!I51&lt;&gt;"",('[1]T34 Wine consumption vol'!I51/'[1]T61 Real GDP'!I51),"")),"")</f>
        <v/>
      </c>
      <c r="K20" s="70">
        <f>IF('[1]T61 Real GDP'!J51&lt;&gt;"",(IF('[1]T34 Wine consumption vol'!J51&lt;&gt;"",('[1]T34 Wine consumption vol'!J51/'[1]T61 Real GDP'!J51),"")),"")</f>
        <v>1.8706169984787524</v>
      </c>
      <c r="L20" s="70" t="str">
        <f>IF('[1]T61 Real GDP'!K51&lt;&gt;"",(IF('[1]T34 Wine consumption vol'!K51&lt;&gt;"",('[1]T34 Wine consumption vol'!K51/'[1]T61 Real GDP'!K51),"")),"")</f>
        <v/>
      </c>
      <c r="M20" s="70" t="str">
        <f>IF('[1]T61 Real GDP'!L51&lt;&gt;"",(IF('[1]T34 Wine consumption vol'!L51&lt;&gt;"",('[1]T34 Wine consumption vol'!L51/'[1]T61 Real GDP'!L51),"")),"")</f>
        <v/>
      </c>
      <c r="N20" s="70">
        <f>IF('[1]T61 Real GDP'!M51&lt;&gt;"",(IF('[1]T34 Wine consumption vol'!M51&lt;&gt;"",('[1]T34 Wine consumption vol'!M51/'[1]T61 Real GDP'!M51),"")),"")</f>
        <v>0.70939474620260901</v>
      </c>
      <c r="O20" s="70" t="str">
        <f>IF('[1]T61 Real GDP'!N51&lt;&gt;"",(IF('[1]T34 Wine consumption vol'!N51&lt;&gt;"",('[1]T34 Wine consumption vol'!N51/'[1]T61 Real GDP'!N51),"")),"")</f>
        <v/>
      </c>
      <c r="P20" s="70">
        <f>IF('[1]T61 Real GDP'!O51&lt;&gt;"",(IF('[1]T34 Wine consumption vol'!O51&lt;&gt;"",('[1]T34 Wine consumption vol'!O51/'[1]T61 Real GDP'!O51),"")),"")</f>
        <v>19.575436653463711</v>
      </c>
      <c r="Q20" s="70">
        <f>IF('[1]T61 Real GDP'!P51&lt;&gt;"",(IF('[1]T34 Wine consumption vol'!P51&lt;&gt;"",('[1]T34 Wine consumption vol'!P51/'[1]T61 Real GDP'!P51),"")),"")</f>
        <v>0.50288267446915669</v>
      </c>
      <c r="R20" s="70" t="str">
        <f>IF('[1]T61 Real GDP'!Q51&lt;&gt;"",(IF('[1]T34 Wine consumption vol'!Q51&lt;&gt;"",('[1]T34 Wine consumption vol'!Q51/'[1]T61 Real GDP'!Q51),"")),"")</f>
        <v/>
      </c>
      <c r="S20" s="70" t="str">
        <f>IF('[1]T61 Real GDP'!R51&lt;&gt;"",(IF('[1]T34 Wine consumption vol'!R51&lt;&gt;"",('[1]T34 Wine consumption vol'!R51/'[1]T61 Real GDP'!R51),"")),"")</f>
        <v/>
      </c>
      <c r="T20" s="70" t="str">
        <f>IF('[1]T61 Real GDP'!S51&lt;&gt;"",(IF('[1]T34 Wine consumption vol'!S51&lt;&gt;"",('[1]T34 Wine consumption vol'!S51/'[1]T61 Real GDP'!S51),"")),"")</f>
        <v/>
      </c>
      <c r="U20" s="70" t="str">
        <f>IF('[1]T61 Real GDP'!T51&lt;&gt;"",(IF('[1]T34 Wine consumption vol'!J51&lt;&gt;"",('[1]T34 Wine consumption vol'!J51/'[1]T61 Real GDP'!T51),"")),"")</f>
        <v/>
      </c>
      <c r="V20" s="70" t="str">
        <f>IF('[1]T61 Real GDP'!U51&lt;&gt;"",(IF('[1]T34 Wine consumption vol'!U51&lt;&gt;"",('[1]T34 Wine consumption vol'!U51/'[1]T61 Real GDP'!U51),"")),"")</f>
        <v/>
      </c>
      <c r="W20" s="70" t="str">
        <f>IF('[1]T61 Real GDP'!V51&lt;&gt;"",(IF('[1]T34 Wine consumption vol'!V51&lt;&gt;"",('[1]T34 Wine consumption vol'!V51/'[1]T61 Real GDP'!V51),"")),"")</f>
        <v/>
      </c>
      <c r="X20" s="70" t="str">
        <f>IF('[1]T61 Real GDP'!W51&lt;&gt;"",(IF('[1]T34 Wine consumption vol'!W51&lt;&gt;"",('[1]T34 Wine consumption vol'!W51/'[1]T61 Real GDP'!W51),"")),"")</f>
        <v/>
      </c>
      <c r="Y20" s="70" t="str">
        <f>IF('[1]T61 Real GDP'!X51&lt;&gt;"",(IF('[1]T34 Wine consumption vol'!X51&lt;&gt;"",('[1]T34 Wine consumption vol'!X51/'[1]T61 Real GDP'!X51),"")),"")</f>
        <v/>
      </c>
      <c r="Z20" s="70" t="str">
        <f>IF('[1]T61 Real GDP'!Y51&lt;&gt;"",(IF('[1]T34 Wine consumption vol'!Y51&lt;&gt;"",('[1]T34 Wine consumption vol'!Y51/'[1]T61 Real GDP'!Y51),"")),"")</f>
        <v/>
      </c>
      <c r="AA20" s="70" t="str">
        <f>IF('[1]T61 Real GDP'!Z51&lt;&gt;"",(IF('[1]T34 Wine consumption vol'!Z51&lt;&gt;"",('[1]T34 Wine consumption vol'!Z51/'[1]T61 Real GDP'!Z51),"")),"")</f>
        <v/>
      </c>
      <c r="AB20" s="70">
        <f>IF('[1]T61 Real GDP'!AA51&lt;&gt;"",(IF('[1]T34 Wine consumption vol'!AA51&lt;&gt;"",('[1]T34 Wine consumption vol'!AA51/'[1]T61 Real GDP'!AA51),"")),"")</f>
        <v>0.96691678987600982</v>
      </c>
      <c r="AC20" s="70">
        <f>IF('[1]T61 Real GDP'!AB51&lt;&gt;"",(IF('[1]T34 Wine consumption vol'!AB51&lt;&gt;"",('[1]T34 Wine consumption vol'!AB51/'[1]T61 Real GDP'!AB51),"")),"")</f>
        <v>0.31519938561530442</v>
      </c>
      <c r="AD20" s="70" t="str">
        <f>IF('[1]T61 Real GDP'!AC51&lt;&gt;"",(IF('[1]T34 Wine consumption vol'!AC51&lt;&gt;"",('[1]T34 Wine consumption vol'!AC51/'[1]T61 Real GDP'!AC51),"")),"")</f>
        <v/>
      </c>
      <c r="AE20" s="70">
        <f>IF('[1]T61 Real GDP'!AD51&lt;&gt;"",(IF('[1]T34 Wine consumption vol'!AD51&lt;&gt;"",('[1]T34 Wine consumption vol'!AD51/'[1]T61 Real GDP'!AD51),"")),"")</f>
        <v>0.44289977581319423</v>
      </c>
      <c r="AF20" s="70">
        <f>IF('[1]T61 Real GDP'!AE51&lt;&gt;"",(IF('[1]T34 Wine consumption vol'!AE51&lt;&gt;"",('[1]T34 Wine consumption vol'!AE51/'[1]T61 Real GDP'!AE51),"")),"")</f>
        <v>13.913215547190646</v>
      </c>
      <c r="AG20" s="70" t="str">
        <f>IF('[1]T61 Real GDP'!AF51&lt;&gt;"",(IF('[1]T34 Wine consumption vol'!AF51&lt;&gt;"",('[1]T34 Wine consumption vol'!AF51/'[1]T61 Real GDP'!AF51),"")),"")</f>
        <v/>
      </c>
      <c r="AH20" s="70">
        <f>IF('[1]T61 Real GDP'!AG51&lt;&gt;"",(IF('[1]T34 Wine consumption vol'!AG51&lt;&gt;"",('[1]T34 Wine consumption vol'!AG51/'[1]T61 Real GDP'!AG51),"")),"")</f>
        <v>8.1025840208353994</v>
      </c>
      <c r="AI20" s="70" t="str">
        <f>IF('[1]T61 Real GDP'!AH51&lt;&gt;"",(IF('[1]T34 Wine consumption vol'!AH51&lt;&gt;"",('[1]T34 Wine consumption vol'!AH51/'[1]T61 Real GDP'!AH51),"")),"")</f>
        <v/>
      </c>
      <c r="AJ20" s="70" t="str">
        <f>IF('[1]T61 Real GDP'!AI51&lt;&gt;"",(IF('[1]T34 Wine consumption vol'!AI51&lt;&gt;"",('[1]T34 Wine consumption vol'!AI51/'[1]T61 Real GDP'!AI51),"")),"")</f>
        <v/>
      </c>
      <c r="AK20" s="70" t="str">
        <f>IF('[1]T61 Real GDP'!AJ51&lt;&gt;"",(IF('[1]T34 Wine consumption vol'!AJ51&lt;&gt;"",('[1]T34 Wine consumption vol'!AJ51/'[1]T61 Real GDP'!AJ51),"")),"")</f>
        <v/>
      </c>
      <c r="AL20" s="70" t="str">
        <f>IF('[1]T61 Real GDP'!AK51&lt;&gt;"",(IF('[1]T34 Wine consumption vol'!AK51&lt;&gt;"",('[1]T34 Wine consumption vol'!AK51/'[1]T61 Real GDP'!AK51),"")),"")</f>
        <v/>
      </c>
      <c r="AM20" s="70" t="str">
        <f>IF('[1]T61 Real GDP'!AL51&lt;&gt;"",(IF('[1]T34 Wine consumption vol'!AL51&lt;&gt;"",('[1]T34 Wine consumption vol'!AL51/'[1]T61 Real GDP'!AL51),"")),"")</f>
        <v/>
      </c>
      <c r="AN20" s="70" t="str">
        <f>IF('[1]T61 Real GDP'!AM51&lt;&gt;"",(IF('[1]T34 Wine consumption vol'!AM51&lt;&gt;"",('[1]T34 Wine consumption vol'!AM51/'[1]T61 Real GDP'!AM51),"")),"")</f>
        <v/>
      </c>
      <c r="AO20" s="70" t="str">
        <f>IF('[1]T61 Real GDP'!AN51&lt;&gt;"",(IF('[1]T34 Wine consumption vol'!AN51&lt;&gt;"",('[1]T34 Wine consumption vol'!AN51/'[1]T61 Real GDP'!AN51),"")),"")</f>
        <v/>
      </c>
      <c r="AP20" s="70" t="str">
        <f>IF('[1]T61 Real GDP'!AO51&lt;&gt;"",(IF('[1]T34 Wine consumption vol'!AO51&lt;&gt;"",('[1]T34 Wine consumption vol'!AO51/'[1]T61 Real GDP'!AO51),"")),"")</f>
        <v/>
      </c>
      <c r="AQ20" s="70" t="str">
        <f>IF('[1]T61 Real GDP'!AP51&lt;&gt;"",(IF('[1]T34 Wine consumption vol'!AP51&lt;&gt;"",('[1]T34 Wine consumption vol'!AP51/'[1]T61 Real GDP'!AP51),"")),"")</f>
        <v/>
      </c>
      <c r="AR20" s="70" t="str">
        <f>IF('[1]T61 Real GDP'!AQ51&lt;&gt;"",(IF('[1]T34 Wine consumption vol'!AQ51&lt;&gt;"",('[1]T34 Wine consumption vol'!AQ51/'[1]T61 Real GDP'!AQ51),"")),"")</f>
        <v/>
      </c>
      <c r="AS20" s="70" t="str">
        <f>IF('[1]T61 Real GDP'!AR51&lt;&gt;"",(IF('[1]T34 Wine consumption vol'!AR51&lt;&gt;"",('[1]T34 Wine consumption vol'!AR51/'[1]T61 Real GDP'!AR51),"")),"")</f>
        <v/>
      </c>
      <c r="AT20" s="70" t="str">
        <f>IF('[1]T61 Real GDP'!AS51&lt;&gt;"",(IF('[1]T34 Wine consumption vol'!AS51&lt;&gt;"",('[1]T34 Wine consumption vol'!AS51/'[1]T61 Real GDP'!AS51),"")),"")</f>
        <v/>
      </c>
      <c r="AU20" s="70" t="str">
        <f>IF('[1]T61 Real GDP'!AT51&lt;&gt;"",(IF('[1]T34 Wine consumption vol'!AT51&lt;&gt;"",('[1]T34 Wine consumption vol'!AT51/'[1]T61 Real GDP'!AT51),"")),"")</f>
        <v/>
      </c>
      <c r="AV20" s="70" t="str">
        <f>IF('[1]T61 Real GDP'!AU51&lt;&gt;"",(IF('[1]T34 Wine consumption vol'!AU51&lt;&gt;"",('[1]T34 Wine consumption vol'!AU51/'[1]T61 Real GDP'!AU51),"")),"")</f>
        <v/>
      </c>
      <c r="AW20" s="70" t="str">
        <f>IF('[1]T61 Real GDP'!AV51&lt;&gt;"",(IF('[1]T34 Wine consumption vol'!AV51&lt;&gt;"",('[1]T34 Wine consumption vol'!AV51/'[1]T61 Real GDP'!AV51),"")),"")</f>
        <v/>
      </c>
      <c r="AX20" s="70" t="str">
        <f>IF('[1]T61 Real GDP'!AW51&lt;&gt;"",(IF('[1]T34 Wine consumption vol'!AW51&lt;&gt;"",('[1]T34 Wine consumption vol'!AW51/'[1]T61 Real GDP'!AW51),"")),"")</f>
        <v/>
      </c>
      <c r="AY20" s="70" t="str">
        <f>IF('[1]T61 Real GDP'!AX51&lt;&gt;"",(IF('[1]T34 Wine consumption vol'!AX51&lt;&gt;"",('[1]T34 Wine consumption vol'!AX51/'[1]T61 Real GDP'!AX51),"")),"")</f>
        <v/>
      </c>
      <c r="AZ20" s="70" t="str">
        <f>IF('[1]T61 Real GDP'!AY51&lt;&gt;"",(IF('[1]T34 Wine consumption vol'!AY51&lt;&gt;"",('[1]T34 Wine consumption vol'!AY51/'[1]T61 Real GDP'!AY51),"")),"")</f>
        <v/>
      </c>
      <c r="BA20" s="70" t="str">
        <f>IF('[1]T61 Real GDP'!AZ51&lt;&gt;"",(IF('[1]T34 Wine consumption vol'!AZ51&lt;&gt;"",('[1]T34 Wine consumption vol'!AZ51/'[1]T61 Real GDP'!AZ51),"")),"")</f>
        <v/>
      </c>
      <c r="BB20" s="70" t="str">
        <f>IF('[1]T61 Real GDP'!BC51&lt;&gt;"",(IF('[1]T34 Wine consumption vol'!BC51&lt;&gt;"",('[1]T34 Wine consumption vol'!BC51/'[1]T61 Real GDP'!BC51),"")),"")</f>
        <v/>
      </c>
    </row>
    <row r="21" spans="1:54" x14ac:dyDescent="0.55000000000000004">
      <c r="A21" s="69">
        <v>1884</v>
      </c>
      <c r="B21" s="70">
        <f>IF('[1]T61 Real GDP'!B52&lt;&gt;"",(IF('[1]T34 Wine consumption vol'!B52&lt;&gt;"",('[1]T34 Wine consumption vol'!B52/'[1]T61 Real GDP'!B52),"")),"")</f>
        <v>45.547109523788947</v>
      </c>
      <c r="C21" s="70">
        <f>IF('[1]T61 Real GDP'!C52&lt;&gt;"",(IF('[1]T34 Wine consumption vol'!C52&lt;&gt;"",('[1]T34 Wine consumption vol'!C52/'[1]T61 Real GDP'!C52),"")),"")</f>
        <v>60.546379377538791</v>
      </c>
      <c r="D21" s="70" t="str">
        <f>IF('[1]T61 Real GDP'!D52&lt;&gt;"",(IF('[1]T34 Wine consumption vol'!D52&lt;&gt;"",('[1]T34 Wine consumption vol'!D52/'[1]T61 Real GDP'!D52),"")),"")</f>
        <v/>
      </c>
      <c r="E21" s="70">
        <f>IF('[1]T61 Real GDP'!E52&lt;&gt;"",(IF('[1]T34 Wine consumption vol'!E52&lt;&gt;"",('[1]T34 Wine consumption vol'!E52/'[1]T61 Real GDP'!E52),"")),"")</f>
        <v>52.465227991836088</v>
      </c>
      <c r="F21" s="70">
        <f>IF('[1]T61 Real GDP'!F52&lt;&gt;"",(IF('[1]T34 Wine consumption vol'!F52&lt;&gt;"",('[1]T34 Wine consumption vol'!F52/'[1]T61 Real GDP'!F52),"")),"")</f>
        <v>6.0582445991081979</v>
      </c>
      <c r="G21" s="70"/>
      <c r="H21" s="70">
        <f>IF('[1]T61 Real GDP'!G52&lt;&gt;"",(IF('[1]T34 Wine consumption vol'!G52&lt;&gt;"",('[1]T34 Wine consumption vol'!G52/'[1]T61 Real GDP'!G52),"")),"")</f>
        <v>1.0872334033683702</v>
      </c>
      <c r="I21" s="70">
        <f>IF('[1]T61 Real GDP'!H52&lt;&gt;"",(IF('[1]T34 Wine consumption vol'!H52&lt;&gt;"",('[1]T34 Wine consumption vol'!H52/'[1]T61 Real GDP'!H52),"")),"")</f>
        <v>0.70010392167587387</v>
      </c>
      <c r="J21" s="70" t="str">
        <f>IF('[1]T61 Real GDP'!I52&lt;&gt;"",(IF('[1]T34 Wine consumption vol'!I52&lt;&gt;"",('[1]T34 Wine consumption vol'!I52/'[1]T61 Real GDP'!I52),"")),"")</f>
        <v/>
      </c>
      <c r="K21" s="70">
        <f>IF('[1]T61 Real GDP'!J52&lt;&gt;"",(IF('[1]T34 Wine consumption vol'!J52&lt;&gt;"",('[1]T34 Wine consumption vol'!J52/'[1]T61 Real GDP'!J52),"")),"")</f>
        <v>2.0633419862975528</v>
      </c>
      <c r="L21" s="70" t="str">
        <f>IF('[1]T61 Real GDP'!K52&lt;&gt;"",(IF('[1]T34 Wine consumption vol'!K52&lt;&gt;"",('[1]T34 Wine consumption vol'!K52/'[1]T61 Real GDP'!K52),"")),"")</f>
        <v/>
      </c>
      <c r="M21" s="70" t="str">
        <f>IF('[1]T61 Real GDP'!L52&lt;&gt;"",(IF('[1]T34 Wine consumption vol'!L52&lt;&gt;"",('[1]T34 Wine consumption vol'!L52/'[1]T61 Real GDP'!L52),"")),"")</f>
        <v/>
      </c>
      <c r="N21" s="70">
        <f>IF('[1]T61 Real GDP'!M52&lt;&gt;"",(IF('[1]T34 Wine consumption vol'!M52&lt;&gt;"",('[1]T34 Wine consumption vol'!M52/'[1]T61 Real GDP'!M52),"")),"")</f>
        <v>0.69717836556021862</v>
      </c>
      <c r="O21" s="70" t="str">
        <f>IF('[1]T61 Real GDP'!N52&lt;&gt;"",(IF('[1]T34 Wine consumption vol'!N52&lt;&gt;"",('[1]T34 Wine consumption vol'!N52/'[1]T61 Real GDP'!N52),"")),"")</f>
        <v/>
      </c>
      <c r="P21" s="70">
        <f>IF('[1]T61 Real GDP'!O52&lt;&gt;"",(IF('[1]T34 Wine consumption vol'!O52&lt;&gt;"",('[1]T34 Wine consumption vol'!O52/'[1]T61 Real GDP'!O52),"")),"")</f>
        <v>17.24312042794136</v>
      </c>
      <c r="Q21" s="70">
        <f>IF('[1]T61 Real GDP'!P52&lt;&gt;"",(IF('[1]T34 Wine consumption vol'!P52&lt;&gt;"",('[1]T34 Wine consumption vol'!P52/'[1]T61 Real GDP'!P52),"")),"")</f>
        <v>0.49171432365789419</v>
      </c>
      <c r="R21" s="70" t="str">
        <f>IF('[1]T61 Real GDP'!Q52&lt;&gt;"",(IF('[1]T34 Wine consumption vol'!Q52&lt;&gt;"",('[1]T34 Wine consumption vol'!Q52/'[1]T61 Real GDP'!Q52),"")),"")</f>
        <v/>
      </c>
      <c r="S21" s="70" t="str">
        <f>IF('[1]T61 Real GDP'!R52&lt;&gt;"",(IF('[1]T34 Wine consumption vol'!R52&lt;&gt;"",('[1]T34 Wine consumption vol'!R52/'[1]T61 Real GDP'!R52),"")),"")</f>
        <v/>
      </c>
      <c r="T21" s="70" t="str">
        <f>IF('[1]T61 Real GDP'!S52&lt;&gt;"",(IF('[1]T34 Wine consumption vol'!S52&lt;&gt;"",('[1]T34 Wine consumption vol'!S52/'[1]T61 Real GDP'!S52),"")),"")</f>
        <v/>
      </c>
      <c r="U21" s="70" t="str">
        <f>IF('[1]T61 Real GDP'!T52&lt;&gt;"",(IF('[1]T34 Wine consumption vol'!J52&lt;&gt;"",('[1]T34 Wine consumption vol'!J52/'[1]T61 Real GDP'!T52),"")),"")</f>
        <v/>
      </c>
      <c r="V21" s="70" t="str">
        <f>IF('[1]T61 Real GDP'!U52&lt;&gt;"",(IF('[1]T34 Wine consumption vol'!U52&lt;&gt;"",('[1]T34 Wine consumption vol'!U52/'[1]T61 Real GDP'!U52),"")),"")</f>
        <v/>
      </c>
      <c r="W21" s="70" t="str">
        <f>IF('[1]T61 Real GDP'!V52&lt;&gt;"",(IF('[1]T34 Wine consumption vol'!V52&lt;&gt;"",('[1]T34 Wine consumption vol'!V52/'[1]T61 Real GDP'!V52),"")),"")</f>
        <v/>
      </c>
      <c r="X21" s="70" t="str">
        <f>IF('[1]T61 Real GDP'!W52&lt;&gt;"",(IF('[1]T34 Wine consumption vol'!W52&lt;&gt;"",('[1]T34 Wine consumption vol'!W52/'[1]T61 Real GDP'!W52),"")),"")</f>
        <v/>
      </c>
      <c r="Y21" s="70" t="str">
        <f>IF('[1]T61 Real GDP'!X52&lt;&gt;"",(IF('[1]T34 Wine consumption vol'!X52&lt;&gt;"",('[1]T34 Wine consumption vol'!X52/'[1]T61 Real GDP'!X52),"")),"")</f>
        <v/>
      </c>
      <c r="Z21" s="70" t="str">
        <f>IF('[1]T61 Real GDP'!Y52&lt;&gt;"",(IF('[1]T34 Wine consumption vol'!Y52&lt;&gt;"",('[1]T34 Wine consumption vol'!Y52/'[1]T61 Real GDP'!Y52),"")),"")</f>
        <v/>
      </c>
      <c r="AA21" s="70" t="str">
        <f>IF('[1]T61 Real GDP'!Z52&lt;&gt;"",(IF('[1]T34 Wine consumption vol'!Z52&lt;&gt;"",('[1]T34 Wine consumption vol'!Z52/'[1]T61 Real GDP'!Z52),"")),"")</f>
        <v/>
      </c>
      <c r="AB21" s="70">
        <f>IF('[1]T61 Real GDP'!AA52&lt;&gt;"",(IF('[1]T34 Wine consumption vol'!AA52&lt;&gt;"",('[1]T34 Wine consumption vol'!AA52/'[1]T61 Real GDP'!AA52),"")),"")</f>
        <v>0.84761424116338868</v>
      </c>
      <c r="AC21" s="70">
        <f>IF('[1]T61 Real GDP'!AB52&lt;&gt;"",(IF('[1]T34 Wine consumption vol'!AB52&lt;&gt;"",('[1]T34 Wine consumption vol'!AB52/'[1]T61 Real GDP'!AB52),"")),"")</f>
        <v>0.25866215225622063</v>
      </c>
      <c r="AD21" s="70" t="str">
        <f>IF('[1]T61 Real GDP'!AC52&lt;&gt;"",(IF('[1]T34 Wine consumption vol'!AC52&lt;&gt;"",('[1]T34 Wine consumption vol'!AC52/'[1]T61 Real GDP'!AC52),"")),"")</f>
        <v/>
      </c>
      <c r="AE21" s="70">
        <f>IF('[1]T61 Real GDP'!AD52&lt;&gt;"",(IF('[1]T34 Wine consumption vol'!AD52&lt;&gt;"",('[1]T34 Wine consumption vol'!AD52/'[1]T61 Real GDP'!AD52),"")),"")</f>
        <v>0.3787645264395339</v>
      </c>
      <c r="AF21" s="70">
        <f>IF('[1]T61 Real GDP'!AE52&lt;&gt;"",(IF('[1]T34 Wine consumption vol'!AE52&lt;&gt;"",('[1]T34 Wine consumption vol'!AE52/'[1]T61 Real GDP'!AE52),"")),"")</f>
        <v>16.360618578476039</v>
      </c>
      <c r="AG21" s="70" t="str">
        <f>IF('[1]T61 Real GDP'!AF52&lt;&gt;"",(IF('[1]T34 Wine consumption vol'!AF52&lt;&gt;"",('[1]T34 Wine consumption vol'!AF52/'[1]T61 Real GDP'!AF52),"")),"")</f>
        <v/>
      </c>
      <c r="AH21" s="70">
        <f>IF('[1]T61 Real GDP'!AG52&lt;&gt;"",(IF('[1]T34 Wine consumption vol'!AG52&lt;&gt;"",('[1]T34 Wine consumption vol'!AG52/'[1]T61 Real GDP'!AG52),"")),"")</f>
        <v>6.7936712177051701</v>
      </c>
      <c r="AI21" s="70" t="str">
        <f>IF('[1]T61 Real GDP'!AH52&lt;&gt;"",(IF('[1]T34 Wine consumption vol'!AH52&lt;&gt;"",('[1]T34 Wine consumption vol'!AH52/'[1]T61 Real GDP'!AH52),"")),"")</f>
        <v/>
      </c>
      <c r="AJ21" s="70" t="str">
        <f>IF('[1]T61 Real GDP'!AI52&lt;&gt;"",(IF('[1]T34 Wine consumption vol'!AI52&lt;&gt;"",('[1]T34 Wine consumption vol'!AI52/'[1]T61 Real GDP'!AI52),"")),"")</f>
        <v/>
      </c>
      <c r="AK21" s="70" t="str">
        <f>IF('[1]T61 Real GDP'!AJ52&lt;&gt;"",(IF('[1]T34 Wine consumption vol'!AJ52&lt;&gt;"",('[1]T34 Wine consumption vol'!AJ52/'[1]T61 Real GDP'!AJ52),"")),"")</f>
        <v/>
      </c>
      <c r="AL21" s="70" t="str">
        <f>IF('[1]T61 Real GDP'!AK52&lt;&gt;"",(IF('[1]T34 Wine consumption vol'!AK52&lt;&gt;"",('[1]T34 Wine consumption vol'!AK52/'[1]T61 Real GDP'!AK52),"")),"")</f>
        <v/>
      </c>
      <c r="AM21" s="70" t="str">
        <f>IF('[1]T61 Real GDP'!AL52&lt;&gt;"",(IF('[1]T34 Wine consumption vol'!AL52&lt;&gt;"",('[1]T34 Wine consumption vol'!AL52/'[1]T61 Real GDP'!AL52),"")),"")</f>
        <v/>
      </c>
      <c r="AN21" s="70" t="str">
        <f>IF('[1]T61 Real GDP'!AM52&lt;&gt;"",(IF('[1]T34 Wine consumption vol'!AM52&lt;&gt;"",('[1]T34 Wine consumption vol'!AM52/'[1]T61 Real GDP'!AM52),"")),"")</f>
        <v/>
      </c>
      <c r="AO21" s="70" t="str">
        <f>IF('[1]T61 Real GDP'!AN52&lt;&gt;"",(IF('[1]T34 Wine consumption vol'!AN52&lt;&gt;"",('[1]T34 Wine consumption vol'!AN52/'[1]T61 Real GDP'!AN52),"")),"")</f>
        <v/>
      </c>
      <c r="AP21" s="70" t="str">
        <f>IF('[1]T61 Real GDP'!AO52&lt;&gt;"",(IF('[1]T34 Wine consumption vol'!AO52&lt;&gt;"",('[1]T34 Wine consumption vol'!AO52/'[1]T61 Real GDP'!AO52),"")),"")</f>
        <v/>
      </c>
      <c r="AQ21" s="70" t="str">
        <f>IF('[1]T61 Real GDP'!AP52&lt;&gt;"",(IF('[1]T34 Wine consumption vol'!AP52&lt;&gt;"",('[1]T34 Wine consumption vol'!AP52/'[1]T61 Real GDP'!AP52),"")),"")</f>
        <v/>
      </c>
      <c r="AR21" s="70" t="str">
        <f>IF('[1]T61 Real GDP'!AQ52&lt;&gt;"",(IF('[1]T34 Wine consumption vol'!AQ52&lt;&gt;"",('[1]T34 Wine consumption vol'!AQ52/'[1]T61 Real GDP'!AQ52),"")),"")</f>
        <v/>
      </c>
      <c r="AS21" s="70" t="str">
        <f>IF('[1]T61 Real GDP'!AR52&lt;&gt;"",(IF('[1]T34 Wine consumption vol'!AR52&lt;&gt;"",('[1]T34 Wine consumption vol'!AR52/'[1]T61 Real GDP'!AR52),"")),"")</f>
        <v/>
      </c>
      <c r="AT21" s="70" t="str">
        <f>IF('[1]T61 Real GDP'!AS52&lt;&gt;"",(IF('[1]T34 Wine consumption vol'!AS52&lt;&gt;"",('[1]T34 Wine consumption vol'!AS52/'[1]T61 Real GDP'!AS52),"")),"")</f>
        <v/>
      </c>
      <c r="AU21" s="70" t="str">
        <f>IF('[1]T61 Real GDP'!AT52&lt;&gt;"",(IF('[1]T34 Wine consumption vol'!AT52&lt;&gt;"",('[1]T34 Wine consumption vol'!AT52/'[1]T61 Real GDP'!AT52),"")),"")</f>
        <v/>
      </c>
      <c r="AV21" s="70" t="str">
        <f>IF('[1]T61 Real GDP'!AU52&lt;&gt;"",(IF('[1]T34 Wine consumption vol'!AU52&lt;&gt;"",('[1]T34 Wine consumption vol'!AU52/'[1]T61 Real GDP'!AU52),"")),"")</f>
        <v/>
      </c>
      <c r="AW21" s="70" t="str">
        <f>IF('[1]T61 Real GDP'!AV52&lt;&gt;"",(IF('[1]T34 Wine consumption vol'!AV52&lt;&gt;"",('[1]T34 Wine consumption vol'!AV52/'[1]T61 Real GDP'!AV52),"")),"")</f>
        <v/>
      </c>
      <c r="AX21" s="70" t="str">
        <f>IF('[1]T61 Real GDP'!AW52&lt;&gt;"",(IF('[1]T34 Wine consumption vol'!AW52&lt;&gt;"",('[1]T34 Wine consumption vol'!AW52/'[1]T61 Real GDP'!AW52),"")),"")</f>
        <v/>
      </c>
      <c r="AY21" s="70" t="str">
        <f>IF('[1]T61 Real GDP'!AX52&lt;&gt;"",(IF('[1]T34 Wine consumption vol'!AX52&lt;&gt;"",('[1]T34 Wine consumption vol'!AX52/'[1]T61 Real GDP'!AX52),"")),"")</f>
        <v/>
      </c>
      <c r="AZ21" s="70" t="str">
        <f>IF('[1]T61 Real GDP'!AY52&lt;&gt;"",(IF('[1]T34 Wine consumption vol'!AY52&lt;&gt;"",('[1]T34 Wine consumption vol'!AY52/'[1]T61 Real GDP'!AY52),"")),"")</f>
        <v/>
      </c>
      <c r="BA21" s="70" t="str">
        <f>IF('[1]T61 Real GDP'!AZ52&lt;&gt;"",(IF('[1]T34 Wine consumption vol'!AZ52&lt;&gt;"",('[1]T34 Wine consumption vol'!AZ52/'[1]T61 Real GDP'!AZ52),"")),"")</f>
        <v/>
      </c>
      <c r="BB21" s="70" t="str">
        <f>IF('[1]T61 Real GDP'!BC52&lt;&gt;"",(IF('[1]T34 Wine consumption vol'!BC52&lt;&gt;"",('[1]T34 Wine consumption vol'!BC52/'[1]T61 Real GDP'!BC52),"")),"")</f>
        <v/>
      </c>
    </row>
    <row r="22" spans="1:54" x14ac:dyDescent="0.55000000000000004">
      <c r="A22" s="69">
        <v>1885</v>
      </c>
      <c r="B22" s="70">
        <f>IF('[1]T61 Real GDP'!B53&lt;&gt;"",(IF('[1]T34 Wine consumption vol'!B53&lt;&gt;"",('[1]T34 Wine consumption vol'!B53/'[1]T61 Real GDP'!B53),"")),"")</f>
        <v>45.670611692016067</v>
      </c>
      <c r="C22" s="70">
        <f>IF('[1]T61 Real GDP'!C53&lt;&gt;"",(IF('[1]T34 Wine consumption vol'!C53&lt;&gt;"",('[1]T34 Wine consumption vol'!C53/'[1]T61 Real GDP'!C53),"")),"")</f>
        <v>52.673146208376707</v>
      </c>
      <c r="D22" s="70">
        <f>IF('[1]T61 Real GDP'!D53&lt;&gt;"",(IF('[1]T34 Wine consumption vol'!D53&lt;&gt;"",('[1]T34 Wine consumption vol'!D53/'[1]T61 Real GDP'!D53),"")),"")</f>
        <v>42.227260400210639</v>
      </c>
      <c r="E22" s="70">
        <f>IF('[1]T61 Real GDP'!E53&lt;&gt;"",(IF('[1]T34 Wine consumption vol'!E53&lt;&gt;"",('[1]T34 Wine consumption vol'!E53/'[1]T61 Real GDP'!E53),"")),"")</f>
        <v>51.6651610481685</v>
      </c>
      <c r="F22" s="70">
        <f>IF('[1]T61 Real GDP'!F53&lt;&gt;"",(IF('[1]T34 Wine consumption vol'!F53&lt;&gt;"",('[1]T34 Wine consumption vol'!F53/'[1]T61 Real GDP'!F53),"")),"")</f>
        <v>5.5378025754433207</v>
      </c>
      <c r="G22" s="70"/>
      <c r="H22" s="70">
        <f>IF('[1]T61 Real GDP'!G53&lt;&gt;"",(IF('[1]T34 Wine consumption vol'!G53&lt;&gt;"",('[1]T34 Wine consumption vol'!G53/'[1]T61 Real GDP'!G53),"")),"")</f>
        <v>1.0738814142041968</v>
      </c>
      <c r="I22" s="70">
        <f>IF('[1]T61 Real GDP'!H53&lt;&gt;"",(IF('[1]T34 Wine consumption vol'!H53&lt;&gt;"",('[1]T34 Wine consumption vol'!H53/'[1]T61 Real GDP'!H53),"")),"")</f>
        <v>0.70354144288754528</v>
      </c>
      <c r="J22" s="70" t="str">
        <f>IF('[1]T61 Real GDP'!I53&lt;&gt;"",(IF('[1]T34 Wine consumption vol'!I53&lt;&gt;"",('[1]T34 Wine consumption vol'!I53/'[1]T61 Real GDP'!I53),"")),"")</f>
        <v/>
      </c>
      <c r="K22" s="70">
        <f>IF('[1]T61 Real GDP'!J53&lt;&gt;"",(IF('[1]T34 Wine consumption vol'!J53&lt;&gt;"",('[1]T34 Wine consumption vol'!J53/'[1]T61 Real GDP'!J53),"")),"")</f>
        <v>2.4326926814649301</v>
      </c>
      <c r="L22" s="70" t="str">
        <f>IF('[1]T61 Real GDP'!K53&lt;&gt;"",(IF('[1]T34 Wine consumption vol'!K53&lt;&gt;"",('[1]T34 Wine consumption vol'!K53/'[1]T61 Real GDP'!K53),"")),"")</f>
        <v/>
      </c>
      <c r="M22" s="70" t="str">
        <f>IF('[1]T61 Real GDP'!L53&lt;&gt;"",(IF('[1]T34 Wine consumption vol'!L53&lt;&gt;"",('[1]T34 Wine consumption vol'!L53/'[1]T61 Real GDP'!L53),"")),"")</f>
        <v/>
      </c>
      <c r="N22" s="70">
        <f>IF('[1]T61 Real GDP'!M53&lt;&gt;"",(IF('[1]T34 Wine consumption vol'!M53&lt;&gt;"",('[1]T34 Wine consumption vol'!M53/'[1]T61 Real GDP'!M53),"")),"")</f>
        <v>0.68209902533682032</v>
      </c>
      <c r="O22" s="70" t="str">
        <f>IF('[1]T61 Real GDP'!N53&lt;&gt;"",(IF('[1]T34 Wine consumption vol'!N53&lt;&gt;"",('[1]T34 Wine consumption vol'!N53/'[1]T61 Real GDP'!N53),"")),"")</f>
        <v/>
      </c>
      <c r="P22" s="70">
        <f>IF('[1]T61 Real GDP'!O53&lt;&gt;"",(IF('[1]T34 Wine consumption vol'!O53&lt;&gt;"",('[1]T34 Wine consumption vol'!O53/'[1]T61 Real GDP'!O53),"")),"")</f>
        <v>15.552377468085437</v>
      </c>
      <c r="Q22" s="70">
        <f>IF('[1]T61 Real GDP'!P53&lt;&gt;"",(IF('[1]T34 Wine consumption vol'!P53&lt;&gt;"",('[1]T34 Wine consumption vol'!P53/'[1]T61 Real GDP'!P53),"")),"")</f>
        <v>0.48630609047834361</v>
      </c>
      <c r="R22" s="70" t="str">
        <f>IF('[1]T61 Real GDP'!Q53&lt;&gt;"",(IF('[1]T34 Wine consumption vol'!Q53&lt;&gt;"",('[1]T34 Wine consumption vol'!Q53/'[1]T61 Real GDP'!Q53),"")),"")</f>
        <v/>
      </c>
      <c r="S22" s="70" t="str">
        <f>IF('[1]T61 Real GDP'!R53&lt;&gt;"",(IF('[1]T34 Wine consumption vol'!R53&lt;&gt;"",('[1]T34 Wine consumption vol'!R53/'[1]T61 Real GDP'!R53),"")),"")</f>
        <v/>
      </c>
      <c r="T22" s="70" t="str">
        <f>IF('[1]T61 Real GDP'!S53&lt;&gt;"",(IF('[1]T34 Wine consumption vol'!S53&lt;&gt;"",('[1]T34 Wine consumption vol'!S53/'[1]T61 Real GDP'!S53),"")),"")</f>
        <v/>
      </c>
      <c r="U22" s="70" t="str">
        <f>IF('[1]T61 Real GDP'!T53&lt;&gt;"",(IF('[1]T34 Wine consumption vol'!J53&lt;&gt;"",('[1]T34 Wine consumption vol'!J53/'[1]T61 Real GDP'!T53),"")),"")</f>
        <v/>
      </c>
      <c r="V22" s="70" t="str">
        <f>IF('[1]T61 Real GDP'!U53&lt;&gt;"",(IF('[1]T34 Wine consumption vol'!U53&lt;&gt;"",('[1]T34 Wine consumption vol'!U53/'[1]T61 Real GDP'!U53),"")),"")</f>
        <v/>
      </c>
      <c r="W22" s="70" t="str">
        <f>IF('[1]T61 Real GDP'!V53&lt;&gt;"",(IF('[1]T34 Wine consumption vol'!V53&lt;&gt;"",('[1]T34 Wine consumption vol'!V53/'[1]T61 Real GDP'!V53),"")),"")</f>
        <v/>
      </c>
      <c r="X22" s="70" t="str">
        <f>IF('[1]T61 Real GDP'!W53&lt;&gt;"",(IF('[1]T34 Wine consumption vol'!W53&lt;&gt;"",('[1]T34 Wine consumption vol'!W53/'[1]T61 Real GDP'!W53),"")),"")</f>
        <v/>
      </c>
      <c r="Y22" s="70" t="str">
        <f>IF('[1]T61 Real GDP'!X53&lt;&gt;"",(IF('[1]T34 Wine consumption vol'!X53&lt;&gt;"",('[1]T34 Wine consumption vol'!X53/'[1]T61 Real GDP'!X53),"")),"")</f>
        <v/>
      </c>
      <c r="Z22" s="70" t="str">
        <f>IF('[1]T61 Real GDP'!Y53&lt;&gt;"",(IF('[1]T34 Wine consumption vol'!Y53&lt;&gt;"",('[1]T34 Wine consumption vol'!Y53/'[1]T61 Real GDP'!Y53),"")),"")</f>
        <v/>
      </c>
      <c r="AA22" s="70" t="str">
        <f>IF('[1]T61 Real GDP'!Z53&lt;&gt;"",(IF('[1]T34 Wine consumption vol'!Z53&lt;&gt;"",('[1]T34 Wine consumption vol'!Z53/'[1]T61 Real GDP'!Z53),"")),"")</f>
        <v/>
      </c>
      <c r="AB22" s="70">
        <f>IF('[1]T61 Real GDP'!AA53&lt;&gt;"",(IF('[1]T34 Wine consumption vol'!AA53&lt;&gt;"",('[1]T34 Wine consumption vol'!AA53/'[1]T61 Real GDP'!AA53),"")),"")</f>
        <v>0.97867636893086651</v>
      </c>
      <c r="AC22" s="70">
        <f>IF('[1]T61 Real GDP'!AB53&lt;&gt;"",(IF('[1]T34 Wine consumption vol'!AB53&lt;&gt;"",('[1]T34 Wine consumption vol'!AB53/'[1]T61 Real GDP'!AB53),"")),"")</f>
        <v>0.25642456341504272</v>
      </c>
      <c r="AD22" s="70" t="str">
        <f>IF('[1]T61 Real GDP'!AC53&lt;&gt;"",(IF('[1]T34 Wine consumption vol'!AC53&lt;&gt;"",('[1]T34 Wine consumption vol'!AC53/'[1]T61 Real GDP'!AC53),"")),"")</f>
        <v/>
      </c>
      <c r="AE22" s="70">
        <f>IF('[1]T61 Real GDP'!AD53&lt;&gt;"",(IF('[1]T34 Wine consumption vol'!AD53&lt;&gt;"",('[1]T34 Wine consumption vol'!AD53/'[1]T61 Real GDP'!AD53),"")),"")</f>
        <v>0.39394380381951916</v>
      </c>
      <c r="AF22" s="70">
        <f>IF('[1]T61 Real GDP'!AE53&lt;&gt;"",(IF('[1]T34 Wine consumption vol'!AE53&lt;&gt;"",('[1]T34 Wine consumption vol'!AE53/'[1]T61 Real GDP'!AE53),"")),"")</f>
        <v>11.414378695729228</v>
      </c>
      <c r="AG22" s="70" t="str">
        <f>IF('[1]T61 Real GDP'!AF53&lt;&gt;"",(IF('[1]T34 Wine consumption vol'!AF53&lt;&gt;"",('[1]T34 Wine consumption vol'!AF53/'[1]T61 Real GDP'!AF53),"")),"")</f>
        <v/>
      </c>
      <c r="AH22" s="70">
        <f>IF('[1]T61 Real GDP'!AG53&lt;&gt;"",(IF('[1]T34 Wine consumption vol'!AG53&lt;&gt;"",('[1]T34 Wine consumption vol'!AG53/'[1]T61 Real GDP'!AG53),"")),"")</f>
        <v>6.2224243312448246</v>
      </c>
      <c r="AI22" s="70" t="str">
        <f>IF('[1]T61 Real GDP'!AH53&lt;&gt;"",(IF('[1]T34 Wine consumption vol'!AH53&lt;&gt;"",('[1]T34 Wine consumption vol'!AH53/'[1]T61 Real GDP'!AH53),"")),"")</f>
        <v/>
      </c>
      <c r="AJ22" s="70" t="str">
        <f>IF('[1]T61 Real GDP'!AI53&lt;&gt;"",(IF('[1]T34 Wine consumption vol'!AI53&lt;&gt;"",('[1]T34 Wine consumption vol'!AI53/'[1]T61 Real GDP'!AI53),"")),"")</f>
        <v/>
      </c>
      <c r="AK22" s="70" t="str">
        <f>IF('[1]T61 Real GDP'!AJ53&lt;&gt;"",(IF('[1]T34 Wine consumption vol'!AJ53&lt;&gt;"",('[1]T34 Wine consumption vol'!AJ53/'[1]T61 Real GDP'!AJ53),"")),"")</f>
        <v/>
      </c>
      <c r="AL22" s="70" t="str">
        <f>IF('[1]T61 Real GDP'!AK53&lt;&gt;"",(IF('[1]T34 Wine consumption vol'!AK53&lt;&gt;"",('[1]T34 Wine consumption vol'!AK53/'[1]T61 Real GDP'!AK53),"")),"")</f>
        <v/>
      </c>
      <c r="AM22" s="70" t="str">
        <f>IF('[1]T61 Real GDP'!AL53&lt;&gt;"",(IF('[1]T34 Wine consumption vol'!AL53&lt;&gt;"",('[1]T34 Wine consumption vol'!AL53/'[1]T61 Real GDP'!AL53),"")),"")</f>
        <v/>
      </c>
      <c r="AN22" s="70" t="str">
        <f>IF('[1]T61 Real GDP'!AM53&lt;&gt;"",(IF('[1]T34 Wine consumption vol'!AM53&lt;&gt;"",('[1]T34 Wine consumption vol'!AM53/'[1]T61 Real GDP'!AM53),"")),"")</f>
        <v/>
      </c>
      <c r="AO22" s="70" t="str">
        <f>IF('[1]T61 Real GDP'!AN53&lt;&gt;"",(IF('[1]T34 Wine consumption vol'!AN53&lt;&gt;"",('[1]T34 Wine consumption vol'!AN53/'[1]T61 Real GDP'!AN53),"")),"")</f>
        <v/>
      </c>
      <c r="AP22" s="70" t="str">
        <f>IF('[1]T61 Real GDP'!AO53&lt;&gt;"",(IF('[1]T34 Wine consumption vol'!AO53&lt;&gt;"",('[1]T34 Wine consumption vol'!AO53/'[1]T61 Real GDP'!AO53),"")),"")</f>
        <v/>
      </c>
      <c r="AQ22" s="70" t="str">
        <f>IF('[1]T61 Real GDP'!AP53&lt;&gt;"",(IF('[1]T34 Wine consumption vol'!AP53&lt;&gt;"",('[1]T34 Wine consumption vol'!AP53/'[1]T61 Real GDP'!AP53),"")),"")</f>
        <v/>
      </c>
      <c r="AR22" s="70" t="str">
        <f>IF('[1]T61 Real GDP'!AQ53&lt;&gt;"",(IF('[1]T34 Wine consumption vol'!AQ53&lt;&gt;"",('[1]T34 Wine consumption vol'!AQ53/'[1]T61 Real GDP'!AQ53),"")),"")</f>
        <v/>
      </c>
      <c r="AS22" s="70" t="str">
        <f>IF('[1]T61 Real GDP'!AR53&lt;&gt;"",(IF('[1]T34 Wine consumption vol'!AR53&lt;&gt;"",('[1]T34 Wine consumption vol'!AR53/'[1]T61 Real GDP'!AR53),"")),"")</f>
        <v/>
      </c>
      <c r="AT22" s="70" t="str">
        <f>IF('[1]T61 Real GDP'!AS53&lt;&gt;"",(IF('[1]T34 Wine consumption vol'!AS53&lt;&gt;"",('[1]T34 Wine consumption vol'!AS53/'[1]T61 Real GDP'!AS53),"")),"")</f>
        <v/>
      </c>
      <c r="AU22" s="70" t="str">
        <f>IF('[1]T61 Real GDP'!AT53&lt;&gt;"",(IF('[1]T34 Wine consumption vol'!AT53&lt;&gt;"",('[1]T34 Wine consumption vol'!AT53/'[1]T61 Real GDP'!AT53),"")),"")</f>
        <v/>
      </c>
      <c r="AV22" s="70" t="str">
        <f>IF('[1]T61 Real GDP'!AU53&lt;&gt;"",(IF('[1]T34 Wine consumption vol'!AU53&lt;&gt;"",('[1]T34 Wine consumption vol'!AU53/'[1]T61 Real GDP'!AU53),"")),"")</f>
        <v/>
      </c>
      <c r="AW22" s="70" t="str">
        <f>IF('[1]T61 Real GDP'!AV53&lt;&gt;"",(IF('[1]T34 Wine consumption vol'!AV53&lt;&gt;"",('[1]T34 Wine consumption vol'!AV53/'[1]T61 Real GDP'!AV53),"")),"")</f>
        <v/>
      </c>
      <c r="AX22" s="70" t="str">
        <f>IF('[1]T61 Real GDP'!AW53&lt;&gt;"",(IF('[1]T34 Wine consumption vol'!AW53&lt;&gt;"",('[1]T34 Wine consumption vol'!AW53/'[1]T61 Real GDP'!AW53),"")),"")</f>
        <v/>
      </c>
      <c r="AY22" s="70" t="str">
        <f>IF('[1]T61 Real GDP'!AX53&lt;&gt;"",(IF('[1]T34 Wine consumption vol'!AX53&lt;&gt;"",('[1]T34 Wine consumption vol'!AX53/'[1]T61 Real GDP'!AX53),"")),"")</f>
        <v/>
      </c>
      <c r="AZ22" s="70" t="str">
        <f>IF('[1]T61 Real GDP'!AY53&lt;&gt;"",(IF('[1]T34 Wine consumption vol'!AY53&lt;&gt;"",('[1]T34 Wine consumption vol'!AY53/'[1]T61 Real GDP'!AY53),"")),"")</f>
        <v/>
      </c>
      <c r="BA22" s="70" t="str">
        <f>IF('[1]T61 Real GDP'!AZ53&lt;&gt;"",(IF('[1]T34 Wine consumption vol'!AZ53&lt;&gt;"",('[1]T34 Wine consumption vol'!AZ53/'[1]T61 Real GDP'!AZ53),"")),"")</f>
        <v/>
      </c>
      <c r="BB22" s="70" t="str">
        <f>IF('[1]T61 Real GDP'!BC53&lt;&gt;"",(IF('[1]T34 Wine consumption vol'!BC53&lt;&gt;"",('[1]T34 Wine consumption vol'!BC53/'[1]T61 Real GDP'!BC53),"")),"")</f>
        <v/>
      </c>
    </row>
    <row r="23" spans="1:54" x14ac:dyDescent="0.55000000000000004">
      <c r="A23" s="69">
        <v>1886</v>
      </c>
      <c r="B23" s="70">
        <f>IF('[1]T61 Real GDP'!B54&lt;&gt;"",(IF('[1]T34 Wine consumption vol'!B54&lt;&gt;"",('[1]T34 Wine consumption vol'!B54/'[1]T61 Real GDP'!B54),"")),"")</f>
        <v>43.714362701687371</v>
      </c>
      <c r="C23" s="70">
        <f>IF('[1]T61 Real GDP'!C54&lt;&gt;"",(IF('[1]T34 Wine consumption vol'!C54&lt;&gt;"",('[1]T34 Wine consumption vol'!C54/'[1]T61 Real GDP'!C54),"")),"")</f>
        <v>52.375027897367481</v>
      </c>
      <c r="D23" s="70">
        <f>IF('[1]T61 Real GDP'!D54&lt;&gt;"",(IF('[1]T34 Wine consumption vol'!D54&lt;&gt;"",('[1]T34 Wine consumption vol'!D54/'[1]T61 Real GDP'!D54),"")),"")</f>
        <v>42.07964501840415</v>
      </c>
      <c r="E23" s="70">
        <f>IF('[1]T61 Real GDP'!E54&lt;&gt;"",(IF('[1]T34 Wine consumption vol'!E54&lt;&gt;"",('[1]T34 Wine consumption vol'!E54/'[1]T61 Real GDP'!E54),"")),"")</f>
        <v>52.115982135880955</v>
      </c>
      <c r="F23" s="70">
        <f>IF('[1]T61 Real GDP'!F54&lt;&gt;"",(IF('[1]T34 Wine consumption vol'!F54&lt;&gt;"",('[1]T34 Wine consumption vol'!F54/'[1]T61 Real GDP'!F54),"")),"")</f>
        <v>3.7439006560792421</v>
      </c>
      <c r="G23" s="70"/>
      <c r="H23" s="70">
        <f>IF('[1]T61 Real GDP'!G54&lt;&gt;"",(IF('[1]T34 Wine consumption vol'!G54&lt;&gt;"",('[1]T34 Wine consumption vol'!G54/'[1]T61 Real GDP'!G54),"")),"")</f>
        <v>0.98048570904574139</v>
      </c>
      <c r="I23" s="70">
        <f>IF('[1]T61 Real GDP'!H54&lt;&gt;"",(IF('[1]T34 Wine consumption vol'!H54&lt;&gt;"",('[1]T34 Wine consumption vol'!H54/'[1]T61 Real GDP'!H54),"")),"")</f>
        <v>0.68489944504730349</v>
      </c>
      <c r="J23" s="70" t="str">
        <f>IF('[1]T61 Real GDP'!I54&lt;&gt;"",(IF('[1]T34 Wine consumption vol'!I54&lt;&gt;"",('[1]T34 Wine consumption vol'!I54/'[1]T61 Real GDP'!I54),"")),"")</f>
        <v/>
      </c>
      <c r="K23" s="70">
        <f>IF('[1]T61 Real GDP'!J54&lt;&gt;"",(IF('[1]T34 Wine consumption vol'!J54&lt;&gt;"",('[1]T34 Wine consumption vol'!J54/'[1]T61 Real GDP'!J54),"")),"")</f>
        <v>2.0229662356593696</v>
      </c>
      <c r="L23" s="70" t="str">
        <f>IF('[1]T61 Real GDP'!K54&lt;&gt;"",(IF('[1]T34 Wine consumption vol'!K54&lt;&gt;"",('[1]T34 Wine consumption vol'!K54/'[1]T61 Real GDP'!K54),"")),"")</f>
        <v/>
      </c>
      <c r="M23" s="70" t="str">
        <f>IF('[1]T61 Real GDP'!L54&lt;&gt;"",(IF('[1]T34 Wine consumption vol'!L54&lt;&gt;"",('[1]T34 Wine consumption vol'!L54/'[1]T61 Real GDP'!L54),"")),"")</f>
        <v/>
      </c>
      <c r="N23" s="70">
        <f>IF('[1]T61 Real GDP'!M54&lt;&gt;"",(IF('[1]T34 Wine consumption vol'!M54&lt;&gt;"",('[1]T34 Wine consumption vol'!M54/'[1]T61 Real GDP'!M54),"")),"")</f>
        <v>0.63603954453364964</v>
      </c>
      <c r="O23" s="70" t="str">
        <f>IF('[1]T61 Real GDP'!N54&lt;&gt;"",(IF('[1]T34 Wine consumption vol'!N54&lt;&gt;"",('[1]T34 Wine consumption vol'!N54/'[1]T61 Real GDP'!N54),"")),"")</f>
        <v/>
      </c>
      <c r="P23" s="70">
        <f>IF('[1]T61 Real GDP'!O54&lt;&gt;"",(IF('[1]T34 Wine consumption vol'!O54&lt;&gt;"",('[1]T34 Wine consumption vol'!O54/'[1]T61 Real GDP'!O54),"")),"")</f>
        <v>14.989422461211547</v>
      </c>
      <c r="Q23" s="70">
        <f>IF('[1]T61 Real GDP'!P54&lt;&gt;"",(IF('[1]T34 Wine consumption vol'!P54&lt;&gt;"",('[1]T34 Wine consumption vol'!P54/'[1]T61 Real GDP'!P54),"")),"")</f>
        <v>0.4579555075239003</v>
      </c>
      <c r="R23" s="70" t="str">
        <f>IF('[1]T61 Real GDP'!Q54&lt;&gt;"",(IF('[1]T34 Wine consumption vol'!Q54&lt;&gt;"",('[1]T34 Wine consumption vol'!Q54/'[1]T61 Real GDP'!Q54),"")),"")</f>
        <v/>
      </c>
      <c r="S23" s="70" t="str">
        <f>IF('[1]T61 Real GDP'!R54&lt;&gt;"",(IF('[1]T34 Wine consumption vol'!R54&lt;&gt;"",('[1]T34 Wine consumption vol'!R54/'[1]T61 Real GDP'!R54),"")),"")</f>
        <v/>
      </c>
      <c r="T23" s="70" t="str">
        <f>IF('[1]T61 Real GDP'!S54&lt;&gt;"",(IF('[1]T34 Wine consumption vol'!S54&lt;&gt;"",('[1]T34 Wine consumption vol'!S54/'[1]T61 Real GDP'!S54),"")),"")</f>
        <v/>
      </c>
      <c r="U23" s="70" t="str">
        <f>IF('[1]T61 Real GDP'!T54&lt;&gt;"",(IF('[1]T34 Wine consumption vol'!J54&lt;&gt;"",('[1]T34 Wine consumption vol'!J54/'[1]T61 Real GDP'!T54),"")),"")</f>
        <v/>
      </c>
      <c r="V23" s="70" t="str">
        <f>IF('[1]T61 Real GDP'!U54&lt;&gt;"",(IF('[1]T34 Wine consumption vol'!U54&lt;&gt;"",('[1]T34 Wine consumption vol'!U54/'[1]T61 Real GDP'!U54),"")),"")</f>
        <v/>
      </c>
      <c r="W23" s="70" t="str">
        <f>IF('[1]T61 Real GDP'!V54&lt;&gt;"",(IF('[1]T34 Wine consumption vol'!V54&lt;&gt;"",('[1]T34 Wine consumption vol'!V54/'[1]T61 Real GDP'!V54),"")),"")</f>
        <v/>
      </c>
      <c r="X23" s="70" t="str">
        <f>IF('[1]T61 Real GDP'!W54&lt;&gt;"",(IF('[1]T34 Wine consumption vol'!W54&lt;&gt;"",('[1]T34 Wine consumption vol'!W54/'[1]T61 Real GDP'!W54),"")),"")</f>
        <v/>
      </c>
      <c r="Y23" s="70" t="str">
        <f>IF('[1]T61 Real GDP'!X54&lt;&gt;"",(IF('[1]T34 Wine consumption vol'!X54&lt;&gt;"",('[1]T34 Wine consumption vol'!X54/'[1]T61 Real GDP'!X54),"")),"")</f>
        <v/>
      </c>
      <c r="Z23" s="70" t="str">
        <f>IF('[1]T61 Real GDP'!Y54&lt;&gt;"",(IF('[1]T34 Wine consumption vol'!Y54&lt;&gt;"",('[1]T34 Wine consumption vol'!Y54/'[1]T61 Real GDP'!Y54),"")),"")</f>
        <v/>
      </c>
      <c r="AA23" s="70" t="str">
        <f>IF('[1]T61 Real GDP'!Z54&lt;&gt;"",(IF('[1]T34 Wine consumption vol'!Z54&lt;&gt;"",('[1]T34 Wine consumption vol'!Z54/'[1]T61 Real GDP'!Z54),"")),"")</f>
        <v/>
      </c>
      <c r="AB23" s="70">
        <f>IF('[1]T61 Real GDP'!AA54&lt;&gt;"",(IF('[1]T34 Wine consumption vol'!AA54&lt;&gt;"",('[1]T34 Wine consumption vol'!AA54/'[1]T61 Real GDP'!AA54),"")),"")</f>
        <v>0.94571114175642068</v>
      </c>
      <c r="AC23" s="70">
        <f>IF('[1]T61 Real GDP'!AB54&lt;&gt;"",(IF('[1]T34 Wine consumption vol'!AB54&lt;&gt;"",('[1]T34 Wine consumption vol'!AB54/'[1]T61 Real GDP'!AB54),"")),"")</f>
        <v>0.2081061295756656</v>
      </c>
      <c r="AD23" s="70" t="str">
        <f>IF('[1]T61 Real GDP'!AC54&lt;&gt;"",(IF('[1]T34 Wine consumption vol'!AC54&lt;&gt;"",('[1]T34 Wine consumption vol'!AC54/'[1]T61 Real GDP'!AC54),"")),"")</f>
        <v/>
      </c>
      <c r="AE23" s="70">
        <f>IF('[1]T61 Real GDP'!AD54&lt;&gt;"",(IF('[1]T34 Wine consumption vol'!AD54&lt;&gt;"",('[1]T34 Wine consumption vol'!AD54/'[1]T61 Real GDP'!AD54),"")),"")</f>
        <v>0.43752429304369611</v>
      </c>
      <c r="AF23" s="70">
        <f>IF('[1]T61 Real GDP'!AE54&lt;&gt;"",(IF('[1]T34 Wine consumption vol'!AE54&lt;&gt;"",('[1]T34 Wine consumption vol'!AE54/'[1]T61 Real GDP'!AE54),"")),"")</f>
        <v>14.559785859695404</v>
      </c>
      <c r="AG23" s="70" t="str">
        <f>IF('[1]T61 Real GDP'!AF54&lt;&gt;"",(IF('[1]T34 Wine consumption vol'!AF54&lt;&gt;"",('[1]T34 Wine consumption vol'!AF54/'[1]T61 Real GDP'!AF54),"")),"")</f>
        <v/>
      </c>
      <c r="AH23" s="70">
        <f>IF('[1]T61 Real GDP'!AG54&lt;&gt;"",(IF('[1]T34 Wine consumption vol'!AG54&lt;&gt;"",('[1]T34 Wine consumption vol'!AG54/'[1]T61 Real GDP'!AG54),"")),"")</f>
        <v>5.784982382830508</v>
      </c>
      <c r="AI23" s="70" t="str">
        <f>IF('[1]T61 Real GDP'!AH54&lt;&gt;"",(IF('[1]T34 Wine consumption vol'!AH54&lt;&gt;"",('[1]T34 Wine consumption vol'!AH54/'[1]T61 Real GDP'!AH54),"")),"")</f>
        <v/>
      </c>
      <c r="AJ23" s="70" t="str">
        <f>IF('[1]T61 Real GDP'!AI54&lt;&gt;"",(IF('[1]T34 Wine consumption vol'!AI54&lt;&gt;"",('[1]T34 Wine consumption vol'!AI54/'[1]T61 Real GDP'!AI54),"")),"")</f>
        <v/>
      </c>
      <c r="AK23" s="70" t="str">
        <f>IF('[1]T61 Real GDP'!AJ54&lt;&gt;"",(IF('[1]T34 Wine consumption vol'!AJ54&lt;&gt;"",('[1]T34 Wine consumption vol'!AJ54/'[1]T61 Real GDP'!AJ54),"")),"")</f>
        <v/>
      </c>
      <c r="AL23" s="70" t="str">
        <f>IF('[1]T61 Real GDP'!AK54&lt;&gt;"",(IF('[1]T34 Wine consumption vol'!AK54&lt;&gt;"",('[1]T34 Wine consumption vol'!AK54/'[1]T61 Real GDP'!AK54),"")),"")</f>
        <v/>
      </c>
      <c r="AM23" s="70" t="str">
        <f>IF('[1]T61 Real GDP'!AL54&lt;&gt;"",(IF('[1]T34 Wine consumption vol'!AL54&lt;&gt;"",('[1]T34 Wine consumption vol'!AL54/'[1]T61 Real GDP'!AL54),"")),"")</f>
        <v/>
      </c>
      <c r="AN23" s="70" t="str">
        <f>IF('[1]T61 Real GDP'!AM54&lt;&gt;"",(IF('[1]T34 Wine consumption vol'!AM54&lt;&gt;"",('[1]T34 Wine consumption vol'!AM54/'[1]T61 Real GDP'!AM54),"")),"")</f>
        <v/>
      </c>
      <c r="AO23" s="70" t="str">
        <f>IF('[1]T61 Real GDP'!AN54&lt;&gt;"",(IF('[1]T34 Wine consumption vol'!AN54&lt;&gt;"",('[1]T34 Wine consumption vol'!AN54/'[1]T61 Real GDP'!AN54),"")),"")</f>
        <v/>
      </c>
      <c r="AP23" s="70" t="str">
        <f>IF('[1]T61 Real GDP'!AO54&lt;&gt;"",(IF('[1]T34 Wine consumption vol'!AO54&lt;&gt;"",('[1]T34 Wine consumption vol'!AO54/'[1]T61 Real GDP'!AO54),"")),"")</f>
        <v/>
      </c>
      <c r="AQ23" s="70" t="str">
        <f>IF('[1]T61 Real GDP'!AP54&lt;&gt;"",(IF('[1]T34 Wine consumption vol'!AP54&lt;&gt;"",('[1]T34 Wine consumption vol'!AP54/'[1]T61 Real GDP'!AP54),"")),"")</f>
        <v/>
      </c>
      <c r="AR23" s="70" t="str">
        <f>IF('[1]T61 Real GDP'!AQ54&lt;&gt;"",(IF('[1]T34 Wine consumption vol'!AQ54&lt;&gt;"",('[1]T34 Wine consumption vol'!AQ54/'[1]T61 Real GDP'!AQ54),"")),"")</f>
        <v/>
      </c>
      <c r="AS23" s="70" t="str">
        <f>IF('[1]T61 Real GDP'!AR54&lt;&gt;"",(IF('[1]T34 Wine consumption vol'!AR54&lt;&gt;"",('[1]T34 Wine consumption vol'!AR54/'[1]T61 Real GDP'!AR54),"")),"")</f>
        <v/>
      </c>
      <c r="AT23" s="70" t="str">
        <f>IF('[1]T61 Real GDP'!AS54&lt;&gt;"",(IF('[1]T34 Wine consumption vol'!AS54&lt;&gt;"",('[1]T34 Wine consumption vol'!AS54/'[1]T61 Real GDP'!AS54),"")),"")</f>
        <v/>
      </c>
      <c r="AU23" s="70" t="str">
        <f>IF('[1]T61 Real GDP'!AT54&lt;&gt;"",(IF('[1]T34 Wine consumption vol'!AT54&lt;&gt;"",('[1]T34 Wine consumption vol'!AT54/'[1]T61 Real GDP'!AT54),"")),"")</f>
        <v/>
      </c>
      <c r="AV23" s="70" t="str">
        <f>IF('[1]T61 Real GDP'!AU54&lt;&gt;"",(IF('[1]T34 Wine consumption vol'!AU54&lt;&gt;"",('[1]T34 Wine consumption vol'!AU54/'[1]T61 Real GDP'!AU54),"")),"")</f>
        <v/>
      </c>
      <c r="AW23" s="70" t="str">
        <f>IF('[1]T61 Real GDP'!AV54&lt;&gt;"",(IF('[1]T34 Wine consumption vol'!AV54&lt;&gt;"",('[1]T34 Wine consumption vol'!AV54/'[1]T61 Real GDP'!AV54),"")),"")</f>
        <v/>
      </c>
      <c r="AX23" s="70" t="str">
        <f>IF('[1]T61 Real GDP'!AW54&lt;&gt;"",(IF('[1]T34 Wine consumption vol'!AW54&lt;&gt;"",('[1]T34 Wine consumption vol'!AW54/'[1]T61 Real GDP'!AW54),"")),"")</f>
        <v/>
      </c>
      <c r="AY23" s="70" t="str">
        <f>IF('[1]T61 Real GDP'!AX54&lt;&gt;"",(IF('[1]T34 Wine consumption vol'!AX54&lt;&gt;"",('[1]T34 Wine consumption vol'!AX54/'[1]T61 Real GDP'!AX54),"")),"")</f>
        <v/>
      </c>
      <c r="AZ23" s="70" t="str">
        <f>IF('[1]T61 Real GDP'!AY54&lt;&gt;"",(IF('[1]T34 Wine consumption vol'!AY54&lt;&gt;"",('[1]T34 Wine consumption vol'!AY54/'[1]T61 Real GDP'!AY54),"")),"")</f>
        <v/>
      </c>
      <c r="BA23" s="70" t="str">
        <f>IF('[1]T61 Real GDP'!AZ54&lt;&gt;"",(IF('[1]T34 Wine consumption vol'!AZ54&lt;&gt;"",('[1]T34 Wine consumption vol'!AZ54/'[1]T61 Real GDP'!AZ54),"")),"")</f>
        <v/>
      </c>
      <c r="BB23" s="70" t="str">
        <f>IF('[1]T61 Real GDP'!BC54&lt;&gt;"",(IF('[1]T34 Wine consumption vol'!BC54&lt;&gt;"",('[1]T34 Wine consumption vol'!BC54/'[1]T61 Real GDP'!BC54),"")),"")</f>
        <v/>
      </c>
    </row>
    <row r="24" spans="1:54" x14ac:dyDescent="0.55000000000000004">
      <c r="A24" s="69">
        <v>1887</v>
      </c>
      <c r="B24" s="70">
        <f>IF('[1]T61 Real GDP'!B55&lt;&gt;"",(IF('[1]T34 Wine consumption vol'!B55&lt;&gt;"",('[1]T34 Wine consumption vol'!B55/'[1]T61 Real GDP'!B55),"")),"")</f>
        <v>41.272753093957377</v>
      </c>
      <c r="C24" s="70">
        <f>IF('[1]T61 Real GDP'!C55&lt;&gt;"",(IF('[1]T34 Wine consumption vol'!C55&lt;&gt;"",('[1]T34 Wine consumption vol'!C55/'[1]T61 Real GDP'!C55),"")),"")</f>
        <v>56.867377653429124</v>
      </c>
      <c r="D24" s="70">
        <f>IF('[1]T61 Real GDP'!D55&lt;&gt;"",(IF('[1]T34 Wine consumption vol'!D55&lt;&gt;"",('[1]T34 Wine consumption vol'!D55/'[1]T61 Real GDP'!D55),"")),"")</f>
        <v>61.487831531366446</v>
      </c>
      <c r="E24" s="70">
        <f>IF('[1]T61 Real GDP'!E55&lt;&gt;"",(IF('[1]T34 Wine consumption vol'!E55&lt;&gt;"",('[1]T34 Wine consumption vol'!E55/'[1]T61 Real GDP'!E55),"")),"")</f>
        <v>50.668060904015853</v>
      </c>
      <c r="F24" s="70">
        <f>IF('[1]T61 Real GDP'!F55&lt;&gt;"",(IF('[1]T34 Wine consumption vol'!F55&lt;&gt;"",('[1]T34 Wine consumption vol'!F55/'[1]T61 Real GDP'!F55),"")),"")</f>
        <v>5.4094634934928063</v>
      </c>
      <c r="G24" s="70"/>
      <c r="H24" s="70">
        <f>IF('[1]T61 Real GDP'!G55&lt;&gt;"",(IF('[1]T34 Wine consumption vol'!G55&lt;&gt;"",('[1]T34 Wine consumption vol'!G55/'[1]T61 Real GDP'!G55),"")),"")</f>
        <v>0.99092411570215777</v>
      </c>
      <c r="I24" s="70">
        <f>IF('[1]T61 Real GDP'!H55&lt;&gt;"",(IF('[1]T34 Wine consumption vol'!H55&lt;&gt;"",('[1]T34 Wine consumption vol'!H55/'[1]T61 Real GDP'!H55),"")),"")</f>
        <v>0.66819377470115937</v>
      </c>
      <c r="J24" s="70" t="str">
        <f>IF('[1]T61 Real GDP'!I55&lt;&gt;"",(IF('[1]T34 Wine consumption vol'!I55&lt;&gt;"",('[1]T34 Wine consumption vol'!I55/'[1]T61 Real GDP'!I55),"")),"")</f>
        <v/>
      </c>
      <c r="K24" s="70">
        <f>IF('[1]T61 Real GDP'!J55&lt;&gt;"",(IF('[1]T34 Wine consumption vol'!J55&lt;&gt;"",('[1]T34 Wine consumption vol'!J55/'[1]T61 Real GDP'!J55),"")),"")</f>
        <v>1.8758169282690687</v>
      </c>
      <c r="L24" s="70" t="str">
        <f>IF('[1]T61 Real GDP'!K55&lt;&gt;"",(IF('[1]T34 Wine consumption vol'!K55&lt;&gt;"",('[1]T34 Wine consumption vol'!K55/'[1]T61 Real GDP'!K55),"")),"")</f>
        <v/>
      </c>
      <c r="M24" s="70" t="str">
        <f>IF('[1]T61 Real GDP'!L55&lt;&gt;"",(IF('[1]T34 Wine consumption vol'!L55&lt;&gt;"",('[1]T34 Wine consumption vol'!L55/'[1]T61 Real GDP'!L55),"")),"")</f>
        <v/>
      </c>
      <c r="N24" s="70">
        <f>IF('[1]T61 Real GDP'!M55&lt;&gt;"",(IF('[1]T34 Wine consumption vol'!M55&lt;&gt;"",('[1]T34 Wine consumption vol'!M55/'[1]T61 Real GDP'!M55),"")),"")</f>
        <v>0.69703523493592856</v>
      </c>
      <c r="O24" s="70" t="str">
        <f>IF('[1]T61 Real GDP'!N55&lt;&gt;"",(IF('[1]T34 Wine consumption vol'!N55&lt;&gt;"",('[1]T34 Wine consumption vol'!N55/'[1]T61 Real GDP'!N55),"")),"")</f>
        <v/>
      </c>
      <c r="P24" s="70">
        <f>IF('[1]T61 Real GDP'!O55&lt;&gt;"",(IF('[1]T34 Wine consumption vol'!O55&lt;&gt;"",('[1]T34 Wine consumption vol'!O55/'[1]T61 Real GDP'!O55),"")),"")</f>
        <v>15.197640100679971</v>
      </c>
      <c r="Q24" s="70">
        <f>IF('[1]T61 Real GDP'!P55&lt;&gt;"",(IF('[1]T34 Wine consumption vol'!P55&lt;&gt;"",('[1]T34 Wine consumption vol'!P55/'[1]T61 Real GDP'!P55),"")),"")</f>
        <v>0.45476325285853547</v>
      </c>
      <c r="R24" s="70" t="str">
        <f>IF('[1]T61 Real GDP'!Q55&lt;&gt;"",(IF('[1]T34 Wine consumption vol'!Q55&lt;&gt;"",('[1]T34 Wine consumption vol'!Q55/'[1]T61 Real GDP'!Q55),"")),"")</f>
        <v/>
      </c>
      <c r="S24" s="70" t="str">
        <f>IF('[1]T61 Real GDP'!R55&lt;&gt;"",(IF('[1]T34 Wine consumption vol'!R55&lt;&gt;"",('[1]T34 Wine consumption vol'!R55/'[1]T61 Real GDP'!R55),"")),"")</f>
        <v/>
      </c>
      <c r="T24" s="70" t="str">
        <f>IF('[1]T61 Real GDP'!S55&lt;&gt;"",(IF('[1]T34 Wine consumption vol'!S55&lt;&gt;"",('[1]T34 Wine consumption vol'!S55/'[1]T61 Real GDP'!S55),"")),"")</f>
        <v/>
      </c>
      <c r="U24" s="70" t="str">
        <f>IF('[1]T61 Real GDP'!T55&lt;&gt;"",(IF('[1]T34 Wine consumption vol'!J55&lt;&gt;"",('[1]T34 Wine consumption vol'!J55/'[1]T61 Real GDP'!T55),"")),"")</f>
        <v/>
      </c>
      <c r="V24" s="70" t="str">
        <f>IF('[1]T61 Real GDP'!U55&lt;&gt;"",(IF('[1]T34 Wine consumption vol'!U55&lt;&gt;"",('[1]T34 Wine consumption vol'!U55/'[1]T61 Real GDP'!U55),"")),"")</f>
        <v/>
      </c>
      <c r="W24" s="70" t="str">
        <f>IF('[1]T61 Real GDP'!V55&lt;&gt;"",(IF('[1]T34 Wine consumption vol'!V55&lt;&gt;"",('[1]T34 Wine consumption vol'!V55/'[1]T61 Real GDP'!V55),"")),"")</f>
        <v/>
      </c>
      <c r="X24" s="70" t="str">
        <f>IF('[1]T61 Real GDP'!W55&lt;&gt;"",(IF('[1]T34 Wine consumption vol'!W55&lt;&gt;"",('[1]T34 Wine consumption vol'!W55/'[1]T61 Real GDP'!W55),"")),"")</f>
        <v/>
      </c>
      <c r="Y24" s="70" t="str">
        <f>IF('[1]T61 Real GDP'!X55&lt;&gt;"",(IF('[1]T34 Wine consumption vol'!X55&lt;&gt;"",('[1]T34 Wine consumption vol'!X55/'[1]T61 Real GDP'!X55),"")),"")</f>
        <v/>
      </c>
      <c r="Z24" s="70" t="str">
        <f>IF('[1]T61 Real GDP'!Y55&lt;&gt;"",(IF('[1]T34 Wine consumption vol'!Y55&lt;&gt;"",('[1]T34 Wine consumption vol'!Y55/'[1]T61 Real GDP'!Y55),"")),"")</f>
        <v/>
      </c>
      <c r="AA24" s="70" t="str">
        <f>IF('[1]T61 Real GDP'!Z55&lt;&gt;"",(IF('[1]T34 Wine consumption vol'!Z55&lt;&gt;"",('[1]T34 Wine consumption vol'!Z55/'[1]T61 Real GDP'!Z55),"")),"")</f>
        <v/>
      </c>
      <c r="AB24" s="70">
        <f>IF('[1]T61 Real GDP'!AA55&lt;&gt;"",(IF('[1]T34 Wine consumption vol'!AA55&lt;&gt;"",('[1]T34 Wine consumption vol'!AA55/'[1]T61 Real GDP'!AA55),"")),"")</f>
        <v>0.9822976881283968</v>
      </c>
      <c r="AC24" s="70">
        <f>IF('[1]T61 Real GDP'!AB55&lt;&gt;"",(IF('[1]T34 Wine consumption vol'!AB55&lt;&gt;"",('[1]T34 Wine consumption vol'!AB55/'[1]T61 Real GDP'!AB55),"")),"")</f>
        <v>0.19430714131809371</v>
      </c>
      <c r="AD24" s="70" t="str">
        <f>IF('[1]T61 Real GDP'!AC55&lt;&gt;"",(IF('[1]T34 Wine consumption vol'!AC55&lt;&gt;"",('[1]T34 Wine consumption vol'!AC55/'[1]T61 Real GDP'!AC55),"")),"")</f>
        <v/>
      </c>
      <c r="AE24" s="70">
        <f>IF('[1]T61 Real GDP'!AD55&lt;&gt;"",(IF('[1]T34 Wine consumption vol'!AD55&lt;&gt;"",('[1]T34 Wine consumption vol'!AD55/'[1]T61 Real GDP'!AD55),"")),"")</f>
        <v>0.46076528661179811</v>
      </c>
      <c r="AF24" s="70">
        <f>IF('[1]T61 Real GDP'!AE55&lt;&gt;"",(IF('[1]T34 Wine consumption vol'!AE55&lt;&gt;"",('[1]T34 Wine consumption vol'!AE55/'[1]T61 Real GDP'!AE55),"")),"")</f>
        <v>18.666194547950596</v>
      </c>
      <c r="AG24" s="70" t="str">
        <f>IF('[1]T61 Real GDP'!AF55&lt;&gt;"",(IF('[1]T34 Wine consumption vol'!AF55&lt;&gt;"",('[1]T34 Wine consumption vol'!AF55/'[1]T61 Real GDP'!AF55),"")),"")</f>
        <v/>
      </c>
      <c r="AH24" s="70">
        <f>IF('[1]T61 Real GDP'!AG55&lt;&gt;"",(IF('[1]T34 Wine consumption vol'!AG55&lt;&gt;"",('[1]T34 Wine consumption vol'!AG55/'[1]T61 Real GDP'!AG55),"")),"")</f>
        <v>5.9842390791668256</v>
      </c>
      <c r="AI24" s="70" t="str">
        <f>IF('[1]T61 Real GDP'!AH55&lt;&gt;"",(IF('[1]T34 Wine consumption vol'!AH55&lt;&gt;"",('[1]T34 Wine consumption vol'!AH55/'[1]T61 Real GDP'!AH55),"")),"")</f>
        <v/>
      </c>
      <c r="AJ24" s="70" t="str">
        <f>IF('[1]T61 Real GDP'!AI55&lt;&gt;"",(IF('[1]T34 Wine consumption vol'!AI55&lt;&gt;"",('[1]T34 Wine consumption vol'!AI55/'[1]T61 Real GDP'!AI55),"")),"")</f>
        <v/>
      </c>
      <c r="AK24" s="70" t="str">
        <f>IF('[1]T61 Real GDP'!AJ55&lt;&gt;"",(IF('[1]T34 Wine consumption vol'!AJ55&lt;&gt;"",('[1]T34 Wine consumption vol'!AJ55/'[1]T61 Real GDP'!AJ55),"")),"")</f>
        <v/>
      </c>
      <c r="AL24" s="70" t="str">
        <f>IF('[1]T61 Real GDP'!AK55&lt;&gt;"",(IF('[1]T34 Wine consumption vol'!AK55&lt;&gt;"",('[1]T34 Wine consumption vol'!AK55/'[1]T61 Real GDP'!AK55),"")),"")</f>
        <v/>
      </c>
      <c r="AM24" s="70" t="str">
        <f>IF('[1]T61 Real GDP'!AL55&lt;&gt;"",(IF('[1]T34 Wine consumption vol'!AL55&lt;&gt;"",('[1]T34 Wine consumption vol'!AL55/'[1]T61 Real GDP'!AL55),"")),"")</f>
        <v/>
      </c>
      <c r="AN24" s="70" t="str">
        <f>IF('[1]T61 Real GDP'!AM55&lt;&gt;"",(IF('[1]T34 Wine consumption vol'!AM55&lt;&gt;"",('[1]T34 Wine consumption vol'!AM55/'[1]T61 Real GDP'!AM55),"")),"")</f>
        <v/>
      </c>
      <c r="AO24" s="70" t="str">
        <f>IF('[1]T61 Real GDP'!AN55&lt;&gt;"",(IF('[1]T34 Wine consumption vol'!AN55&lt;&gt;"",('[1]T34 Wine consumption vol'!AN55/'[1]T61 Real GDP'!AN55),"")),"")</f>
        <v/>
      </c>
      <c r="AP24" s="70" t="str">
        <f>IF('[1]T61 Real GDP'!AO55&lt;&gt;"",(IF('[1]T34 Wine consumption vol'!AO55&lt;&gt;"",('[1]T34 Wine consumption vol'!AO55/'[1]T61 Real GDP'!AO55),"")),"")</f>
        <v/>
      </c>
      <c r="AQ24" s="70" t="str">
        <f>IF('[1]T61 Real GDP'!AP55&lt;&gt;"",(IF('[1]T34 Wine consumption vol'!AP55&lt;&gt;"",('[1]T34 Wine consumption vol'!AP55/'[1]T61 Real GDP'!AP55),"")),"")</f>
        <v/>
      </c>
      <c r="AR24" s="70" t="str">
        <f>IF('[1]T61 Real GDP'!AQ55&lt;&gt;"",(IF('[1]T34 Wine consumption vol'!AQ55&lt;&gt;"",('[1]T34 Wine consumption vol'!AQ55/'[1]T61 Real GDP'!AQ55),"")),"")</f>
        <v/>
      </c>
      <c r="AS24" s="70" t="str">
        <f>IF('[1]T61 Real GDP'!AR55&lt;&gt;"",(IF('[1]T34 Wine consumption vol'!AR55&lt;&gt;"",('[1]T34 Wine consumption vol'!AR55/'[1]T61 Real GDP'!AR55),"")),"")</f>
        <v/>
      </c>
      <c r="AT24" s="70" t="str">
        <f>IF('[1]T61 Real GDP'!AS55&lt;&gt;"",(IF('[1]T34 Wine consumption vol'!AS55&lt;&gt;"",('[1]T34 Wine consumption vol'!AS55/'[1]T61 Real GDP'!AS55),"")),"")</f>
        <v/>
      </c>
      <c r="AU24" s="70" t="str">
        <f>IF('[1]T61 Real GDP'!AT55&lt;&gt;"",(IF('[1]T34 Wine consumption vol'!AT55&lt;&gt;"",('[1]T34 Wine consumption vol'!AT55/'[1]T61 Real GDP'!AT55),"")),"")</f>
        <v/>
      </c>
      <c r="AV24" s="70" t="str">
        <f>IF('[1]T61 Real GDP'!AU55&lt;&gt;"",(IF('[1]T34 Wine consumption vol'!AU55&lt;&gt;"",('[1]T34 Wine consumption vol'!AU55/'[1]T61 Real GDP'!AU55),"")),"")</f>
        <v/>
      </c>
      <c r="AW24" s="70" t="str">
        <f>IF('[1]T61 Real GDP'!AV55&lt;&gt;"",(IF('[1]T34 Wine consumption vol'!AV55&lt;&gt;"",('[1]T34 Wine consumption vol'!AV55/'[1]T61 Real GDP'!AV55),"")),"")</f>
        <v/>
      </c>
      <c r="AX24" s="70" t="str">
        <f>IF('[1]T61 Real GDP'!AW55&lt;&gt;"",(IF('[1]T34 Wine consumption vol'!AW55&lt;&gt;"",('[1]T34 Wine consumption vol'!AW55/'[1]T61 Real GDP'!AW55),"")),"")</f>
        <v/>
      </c>
      <c r="AY24" s="70" t="str">
        <f>IF('[1]T61 Real GDP'!AX55&lt;&gt;"",(IF('[1]T34 Wine consumption vol'!AX55&lt;&gt;"",('[1]T34 Wine consumption vol'!AX55/'[1]T61 Real GDP'!AX55),"")),"")</f>
        <v/>
      </c>
      <c r="AZ24" s="70" t="str">
        <f>IF('[1]T61 Real GDP'!AY55&lt;&gt;"",(IF('[1]T34 Wine consumption vol'!AY55&lt;&gt;"",('[1]T34 Wine consumption vol'!AY55/'[1]T61 Real GDP'!AY55),"")),"")</f>
        <v/>
      </c>
      <c r="BA24" s="70" t="str">
        <f>IF('[1]T61 Real GDP'!AZ55&lt;&gt;"",(IF('[1]T34 Wine consumption vol'!AZ55&lt;&gt;"",('[1]T34 Wine consumption vol'!AZ55/'[1]T61 Real GDP'!AZ55),"")),"")</f>
        <v/>
      </c>
      <c r="BB24" s="70" t="str">
        <f>IF('[1]T61 Real GDP'!BC55&lt;&gt;"",(IF('[1]T34 Wine consumption vol'!BC55&lt;&gt;"",('[1]T34 Wine consumption vol'!BC55/'[1]T61 Real GDP'!BC55),"")),"")</f>
        <v/>
      </c>
    </row>
    <row r="25" spans="1:54" x14ac:dyDescent="0.55000000000000004">
      <c r="A25" s="69">
        <v>1888</v>
      </c>
      <c r="B25" s="70">
        <f>IF('[1]T61 Real GDP'!B56&lt;&gt;"",(IF('[1]T34 Wine consumption vol'!B56&lt;&gt;"",('[1]T34 Wine consumption vol'!B56/'[1]T61 Real GDP'!B56),"")),"")</f>
        <v>41.405739460366462</v>
      </c>
      <c r="C25" s="70">
        <f>IF('[1]T61 Real GDP'!C56&lt;&gt;"",(IF('[1]T34 Wine consumption vol'!C56&lt;&gt;"",('[1]T34 Wine consumption vol'!C56/'[1]T61 Real GDP'!C56),"")),"")</f>
        <v>59.763259041993393</v>
      </c>
      <c r="D25" s="70">
        <f>IF('[1]T61 Real GDP'!D56&lt;&gt;"",(IF('[1]T34 Wine consumption vol'!D56&lt;&gt;"",('[1]T34 Wine consumption vol'!D56/'[1]T61 Real GDP'!D56),"")),"")</f>
        <v>57.18720683203572</v>
      </c>
      <c r="E25" s="70">
        <f>IF('[1]T61 Real GDP'!E56&lt;&gt;"",(IF('[1]T34 Wine consumption vol'!E56&lt;&gt;"",('[1]T34 Wine consumption vol'!E56/'[1]T61 Real GDP'!E56),"")),"")</f>
        <v>54.607879046959724</v>
      </c>
      <c r="F25" s="70">
        <f>IF('[1]T61 Real GDP'!F56&lt;&gt;"",(IF('[1]T34 Wine consumption vol'!F56&lt;&gt;"",('[1]T34 Wine consumption vol'!F56/'[1]T61 Real GDP'!F56),"")),"")</f>
        <v>3.0263292011707068</v>
      </c>
      <c r="G25" s="70"/>
      <c r="H25" s="70">
        <f>IF('[1]T61 Real GDP'!G56&lt;&gt;"",(IF('[1]T34 Wine consumption vol'!G56&lt;&gt;"",('[1]T34 Wine consumption vol'!G56/'[1]T61 Real GDP'!G56),"")),"")</f>
        <v>1.0356190933503464</v>
      </c>
      <c r="I25" s="70">
        <f>IF('[1]T61 Real GDP'!H56&lt;&gt;"",(IF('[1]T34 Wine consumption vol'!H56&lt;&gt;"",('[1]T34 Wine consumption vol'!H56/'[1]T61 Real GDP'!H56),"")),"")</f>
        <v>0.66979007853043848</v>
      </c>
      <c r="J25" s="70" t="str">
        <f>IF('[1]T61 Real GDP'!I56&lt;&gt;"",(IF('[1]T34 Wine consumption vol'!I56&lt;&gt;"",('[1]T34 Wine consumption vol'!I56/'[1]T61 Real GDP'!I56),"")),"")</f>
        <v/>
      </c>
      <c r="K25" s="70">
        <f>IF('[1]T61 Real GDP'!J56&lt;&gt;"",(IF('[1]T34 Wine consumption vol'!J56&lt;&gt;"",('[1]T34 Wine consumption vol'!J56/'[1]T61 Real GDP'!J56),"")),"")</f>
        <v>1.7287369769439231</v>
      </c>
      <c r="L25" s="70" t="str">
        <f>IF('[1]T61 Real GDP'!K56&lt;&gt;"",(IF('[1]T34 Wine consumption vol'!K56&lt;&gt;"",('[1]T34 Wine consumption vol'!K56/'[1]T61 Real GDP'!K56),"")),"")</f>
        <v/>
      </c>
      <c r="M25" s="70" t="str">
        <f>IF('[1]T61 Real GDP'!L56&lt;&gt;"",(IF('[1]T34 Wine consumption vol'!L56&lt;&gt;"",('[1]T34 Wine consumption vol'!L56/'[1]T61 Real GDP'!L56),"")),"")</f>
        <v/>
      </c>
      <c r="N25" s="70">
        <f>IF('[1]T61 Real GDP'!M56&lt;&gt;"",(IF('[1]T34 Wine consumption vol'!M56&lt;&gt;"",('[1]T34 Wine consumption vol'!M56/'[1]T61 Real GDP'!M56),"")),"")</f>
        <v>0.6050104617502563</v>
      </c>
      <c r="O25" s="70" t="str">
        <f>IF('[1]T61 Real GDP'!N56&lt;&gt;"",(IF('[1]T34 Wine consumption vol'!N56&lt;&gt;"",('[1]T34 Wine consumption vol'!N56/'[1]T61 Real GDP'!N56),"")),"")</f>
        <v/>
      </c>
      <c r="P25" s="70">
        <f>IF('[1]T61 Real GDP'!O56&lt;&gt;"",(IF('[1]T34 Wine consumption vol'!O56&lt;&gt;"",('[1]T34 Wine consumption vol'!O56/'[1]T61 Real GDP'!O56),"")),"")</f>
        <v>14.627667012250681</v>
      </c>
      <c r="Q25" s="70">
        <f>IF('[1]T61 Real GDP'!P56&lt;&gt;"",(IF('[1]T34 Wine consumption vol'!P56&lt;&gt;"",('[1]T34 Wine consumption vol'!P56/'[1]T61 Real GDP'!P56),"")),"")</f>
        <v>0.42966681724110845</v>
      </c>
      <c r="R25" s="70" t="str">
        <f>IF('[1]T61 Real GDP'!Q56&lt;&gt;"",(IF('[1]T34 Wine consumption vol'!Q56&lt;&gt;"",('[1]T34 Wine consumption vol'!Q56/'[1]T61 Real GDP'!Q56),"")),"")</f>
        <v/>
      </c>
      <c r="S25" s="70" t="str">
        <f>IF('[1]T61 Real GDP'!R56&lt;&gt;"",(IF('[1]T34 Wine consumption vol'!R56&lt;&gt;"",('[1]T34 Wine consumption vol'!R56/'[1]T61 Real GDP'!R56),"")),"")</f>
        <v/>
      </c>
      <c r="T25" s="70" t="str">
        <f>IF('[1]T61 Real GDP'!S56&lt;&gt;"",(IF('[1]T34 Wine consumption vol'!S56&lt;&gt;"",('[1]T34 Wine consumption vol'!S56/'[1]T61 Real GDP'!S56),"")),"")</f>
        <v/>
      </c>
      <c r="U25" s="70" t="str">
        <f>IF('[1]T61 Real GDP'!T56&lt;&gt;"",(IF('[1]T34 Wine consumption vol'!J56&lt;&gt;"",('[1]T34 Wine consumption vol'!J56/'[1]T61 Real GDP'!T56),"")),"")</f>
        <v/>
      </c>
      <c r="V25" s="70" t="str">
        <f>IF('[1]T61 Real GDP'!U56&lt;&gt;"",(IF('[1]T34 Wine consumption vol'!U56&lt;&gt;"",('[1]T34 Wine consumption vol'!U56/'[1]T61 Real GDP'!U56),"")),"")</f>
        <v/>
      </c>
      <c r="W25" s="70" t="str">
        <f>IF('[1]T61 Real GDP'!V56&lt;&gt;"",(IF('[1]T34 Wine consumption vol'!V56&lt;&gt;"",('[1]T34 Wine consumption vol'!V56/'[1]T61 Real GDP'!V56),"")),"")</f>
        <v/>
      </c>
      <c r="X25" s="70" t="str">
        <f>IF('[1]T61 Real GDP'!W56&lt;&gt;"",(IF('[1]T34 Wine consumption vol'!W56&lt;&gt;"",('[1]T34 Wine consumption vol'!W56/'[1]T61 Real GDP'!W56),"")),"")</f>
        <v/>
      </c>
      <c r="Y25" s="70" t="str">
        <f>IF('[1]T61 Real GDP'!X56&lt;&gt;"",(IF('[1]T34 Wine consumption vol'!X56&lt;&gt;"",('[1]T34 Wine consumption vol'!X56/'[1]T61 Real GDP'!X56),"")),"")</f>
        <v/>
      </c>
      <c r="Z25" s="70" t="str">
        <f>IF('[1]T61 Real GDP'!Y56&lt;&gt;"",(IF('[1]T34 Wine consumption vol'!Y56&lt;&gt;"",('[1]T34 Wine consumption vol'!Y56/'[1]T61 Real GDP'!Y56),"")),"")</f>
        <v/>
      </c>
      <c r="AA25" s="70" t="str">
        <f>IF('[1]T61 Real GDP'!Z56&lt;&gt;"",(IF('[1]T34 Wine consumption vol'!Z56&lt;&gt;"",('[1]T34 Wine consumption vol'!Z56/'[1]T61 Real GDP'!Z56),"")),"")</f>
        <v/>
      </c>
      <c r="AB25" s="70">
        <f>IF('[1]T61 Real GDP'!AA56&lt;&gt;"",(IF('[1]T34 Wine consumption vol'!AA56&lt;&gt;"",('[1]T34 Wine consumption vol'!AA56/'[1]T61 Real GDP'!AA56),"")),"")</f>
        <v>1.0102012587291378</v>
      </c>
      <c r="AC25" s="70">
        <f>IF('[1]T61 Real GDP'!AB56&lt;&gt;"",(IF('[1]T34 Wine consumption vol'!AB56&lt;&gt;"",('[1]T34 Wine consumption vol'!AB56/'[1]T61 Real GDP'!AB56),"")),"")</f>
        <v>0.16615229911831994</v>
      </c>
      <c r="AD25" s="70" t="str">
        <f>IF('[1]T61 Real GDP'!AC56&lt;&gt;"",(IF('[1]T34 Wine consumption vol'!AC56&lt;&gt;"",('[1]T34 Wine consumption vol'!AC56/'[1]T61 Real GDP'!AC56),"")),"")</f>
        <v/>
      </c>
      <c r="AE25" s="70">
        <f>IF('[1]T61 Real GDP'!AD56&lt;&gt;"",(IF('[1]T34 Wine consumption vol'!AD56&lt;&gt;"",('[1]T34 Wine consumption vol'!AD56/'[1]T61 Real GDP'!AD56),"")),"")</f>
        <v>0.51566909263329019</v>
      </c>
      <c r="AF25" s="70">
        <f>IF('[1]T61 Real GDP'!AE56&lt;&gt;"",(IF('[1]T34 Wine consumption vol'!AE56&lt;&gt;"",('[1]T34 Wine consumption vol'!AE56/'[1]T61 Real GDP'!AE56),"")),"")</f>
        <v>14.187706851646606</v>
      </c>
      <c r="AG25" s="70" t="str">
        <f>IF('[1]T61 Real GDP'!AF56&lt;&gt;"",(IF('[1]T34 Wine consumption vol'!AF56&lt;&gt;"",('[1]T34 Wine consumption vol'!AF56/'[1]T61 Real GDP'!AF56),"")),"")</f>
        <v/>
      </c>
      <c r="AH25" s="70">
        <f>IF('[1]T61 Real GDP'!AG56&lt;&gt;"",(IF('[1]T34 Wine consumption vol'!AG56&lt;&gt;"",('[1]T34 Wine consumption vol'!AG56/'[1]T61 Real GDP'!AG56),"")),"")</f>
        <v>6.9843668156912937</v>
      </c>
      <c r="AI25" s="70" t="str">
        <f>IF('[1]T61 Real GDP'!AH56&lt;&gt;"",(IF('[1]T34 Wine consumption vol'!AH56&lt;&gt;"",('[1]T34 Wine consumption vol'!AH56/'[1]T61 Real GDP'!AH56),"")),"")</f>
        <v/>
      </c>
      <c r="AJ25" s="70" t="str">
        <f>IF('[1]T61 Real GDP'!AI56&lt;&gt;"",(IF('[1]T34 Wine consumption vol'!AI56&lt;&gt;"",('[1]T34 Wine consumption vol'!AI56/'[1]T61 Real GDP'!AI56),"")),"")</f>
        <v/>
      </c>
      <c r="AK25" s="70" t="str">
        <f>IF('[1]T61 Real GDP'!AJ56&lt;&gt;"",(IF('[1]T34 Wine consumption vol'!AJ56&lt;&gt;"",('[1]T34 Wine consumption vol'!AJ56/'[1]T61 Real GDP'!AJ56),"")),"")</f>
        <v/>
      </c>
      <c r="AL25" s="70" t="str">
        <f>IF('[1]T61 Real GDP'!AK56&lt;&gt;"",(IF('[1]T34 Wine consumption vol'!AK56&lt;&gt;"",('[1]T34 Wine consumption vol'!AK56/'[1]T61 Real GDP'!AK56),"")),"")</f>
        <v/>
      </c>
      <c r="AM25" s="70" t="str">
        <f>IF('[1]T61 Real GDP'!AL56&lt;&gt;"",(IF('[1]T34 Wine consumption vol'!AL56&lt;&gt;"",('[1]T34 Wine consumption vol'!AL56/'[1]T61 Real GDP'!AL56),"")),"")</f>
        <v/>
      </c>
      <c r="AN25" s="70" t="str">
        <f>IF('[1]T61 Real GDP'!AM56&lt;&gt;"",(IF('[1]T34 Wine consumption vol'!AM56&lt;&gt;"",('[1]T34 Wine consumption vol'!AM56/'[1]T61 Real GDP'!AM56),"")),"")</f>
        <v/>
      </c>
      <c r="AO25" s="70" t="str">
        <f>IF('[1]T61 Real GDP'!AN56&lt;&gt;"",(IF('[1]T34 Wine consumption vol'!AN56&lt;&gt;"",('[1]T34 Wine consumption vol'!AN56/'[1]T61 Real GDP'!AN56),"")),"")</f>
        <v/>
      </c>
      <c r="AP25" s="70" t="str">
        <f>IF('[1]T61 Real GDP'!AO56&lt;&gt;"",(IF('[1]T34 Wine consumption vol'!AO56&lt;&gt;"",('[1]T34 Wine consumption vol'!AO56/'[1]T61 Real GDP'!AO56),"")),"")</f>
        <v/>
      </c>
      <c r="AQ25" s="70" t="str">
        <f>IF('[1]T61 Real GDP'!AP56&lt;&gt;"",(IF('[1]T34 Wine consumption vol'!AP56&lt;&gt;"",('[1]T34 Wine consumption vol'!AP56/'[1]T61 Real GDP'!AP56),"")),"")</f>
        <v/>
      </c>
      <c r="AR25" s="70" t="str">
        <f>IF('[1]T61 Real GDP'!AQ56&lt;&gt;"",(IF('[1]T34 Wine consumption vol'!AQ56&lt;&gt;"",('[1]T34 Wine consumption vol'!AQ56/'[1]T61 Real GDP'!AQ56),"")),"")</f>
        <v/>
      </c>
      <c r="AS25" s="70" t="str">
        <f>IF('[1]T61 Real GDP'!AR56&lt;&gt;"",(IF('[1]T34 Wine consumption vol'!AR56&lt;&gt;"",('[1]T34 Wine consumption vol'!AR56/'[1]T61 Real GDP'!AR56),"")),"")</f>
        <v/>
      </c>
      <c r="AT25" s="70" t="str">
        <f>IF('[1]T61 Real GDP'!AS56&lt;&gt;"",(IF('[1]T34 Wine consumption vol'!AS56&lt;&gt;"",('[1]T34 Wine consumption vol'!AS56/'[1]T61 Real GDP'!AS56),"")),"")</f>
        <v/>
      </c>
      <c r="AU25" s="70" t="str">
        <f>IF('[1]T61 Real GDP'!AT56&lt;&gt;"",(IF('[1]T34 Wine consumption vol'!AT56&lt;&gt;"",('[1]T34 Wine consumption vol'!AT56/'[1]T61 Real GDP'!AT56),"")),"")</f>
        <v/>
      </c>
      <c r="AV25" s="70" t="str">
        <f>IF('[1]T61 Real GDP'!AU56&lt;&gt;"",(IF('[1]T34 Wine consumption vol'!AU56&lt;&gt;"",('[1]T34 Wine consumption vol'!AU56/'[1]T61 Real GDP'!AU56),"")),"")</f>
        <v/>
      </c>
      <c r="AW25" s="70" t="str">
        <f>IF('[1]T61 Real GDP'!AV56&lt;&gt;"",(IF('[1]T34 Wine consumption vol'!AV56&lt;&gt;"",('[1]T34 Wine consumption vol'!AV56/'[1]T61 Real GDP'!AV56),"")),"")</f>
        <v/>
      </c>
      <c r="AX25" s="70" t="str">
        <f>IF('[1]T61 Real GDP'!AW56&lt;&gt;"",(IF('[1]T34 Wine consumption vol'!AW56&lt;&gt;"",('[1]T34 Wine consumption vol'!AW56/'[1]T61 Real GDP'!AW56),"")),"")</f>
        <v/>
      </c>
      <c r="AY25" s="70" t="str">
        <f>IF('[1]T61 Real GDP'!AX56&lt;&gt;"",(IF('[1]T34 Wine consumption vol'!AX56&lt;&gt;"",('[1]T34 Wine consumption vol'!AX56/'[1]T61 Real GDP'!AX56),"")),"")</f>
        <v/>
      </c>
      <c r="AZ25" s="70" t="str">
        <f>IF('[1]T61 Real GDP'!AY56&lt;&gt;"",(IF('[1]T34 Wine consumption vol'!AY56&lt;&gt;"",('[1]T34 Wine consumption vol'!AY56/'[1]T61 Real GDP'!AY56),"")),"")</f>
        <v/>
      </c>
      <c r="BA25" s="70" t="str">
        <f>IF('[1]T61 Real GDP'!AZ56&lt;&gt;"",(IF('[1]T34 Wine consumption vol'!AZ56&lt;&gt;"",('[1]T34 Wine consumption vol'!AZ56/'[1]T61 Real GDP'!AZ56),"")),"")</f>
        <v/>
      </c>
      <c r="BB25" s="70" t="str">
        <f>IF('[1]T61 Real GDP'!BC56&lt;&gt;"",(IF('[1]T34 Wine consumption vol'!BC56&lt;&gt;"",('[1]T34 Wine consumption vol'!BC56/'[1]T61 Real GDP'!BC56),"")),"")</f>
        <v/>
      </c>
    </row>
    <row r="26" spans="1:54" x14ac:dyDescent="0.55000000000000004">
      <c r="A26" s="69">
        <v>1889</v>
      </c>
      <c r="B26" s="70">
        <f>IF('[1]T61 Real GDP'!B57&lt;&gt;"",(IF('[1]T34 Wine consumption vol'!B57&lt;&gt;"",('[1]T34 Wine consumption vol'!B57/'[1]T61 Real GDP'!B57),"")),"")</f>
        <v>37.946752489828661</v>
      </c>
      <c r="C26" s="70">
        <f>IF('[1]T61 Real GDP'!C57&lt;&gt;"",(IF('[1]T34 Wine consumption vol'!C57&lt;&gt;"",('[1]T34 Wine consumption vol'!C57/'[1]T61 Real GDP'!C57),"")),"")</f>
        <v>61.849235792083959</v>
      </c>
      <c r="D26" s="70">
        <f>IF('[1]T61 Real GDP'!D57&lt;&gt;"",(IF('[1]T34 Wine consumption vol'!D57&lt;&gt;"",('[1]T34 Wine consumption vol'!D57/'[1]T61 Real GDP'!D57),"")),"")</f>
        <v>60.07842949308754</v>
      </c>
      <c r="E26" s="70">
        <f>IF('[1]T61 Real GDP'!E57&lt;&gt;"",(IF('[1]T34 Wine consumption vol'!E57&lt;&gt;"",('[1]T34 Wine consumption vol'!E57/'[1]T61 Real GDP'!E57),"")),"")</f>
        <v>63.421343602909708</v>
      </c>
      <c r="F26" s="70">
        <f>IF('[1]T61 Real GDP'!F57&lt;&gt;"",(IF('[1]T34 Wine consumption vol'!F57&lt;&gt;"",('[1]T34 Wine consumption vol'!F57/'[1]T61 Real GDP'!F57),"")),"")</f>
        <v>3.5239926109419422</v>
      </c>
      <c r="G26" s="70"/>
      <c r="H26" s="70">
        <f>IF('[1]T61 Real GDP'!G57&lt;&gt;"",(IF('[1]T34 Wine consumption vol'!G57&lt;&gt;"",('[1]T34 Wine consumption vol'!G57/'[1]T61 Real GDP'!G57),"")),"")</f>
        <v>0.99788175140378499</v>
      </c>
      <c r="I26" s="70">
        <f>IF('[1]T61 Real GDP'!H57&lt;&gt;"",(IF('[1]T34 Wine consumption vol'!H57&lt;&gt;"",('[1]T34 Wine consumption vol'!H57/'[1]T61 Real GDP'!H57),"")),"")</f>
        <v>0.66676920147357155</v>
      </c>
      <c r="J26" s="70" t="str">
        <f>IF('[1]T61 Real GDP'!I57&lt;&gt;"",(IF('[1]T34 Wine consumption vol'!I57&lt;&gt;"",('[1]T34 Wine consumption vol'!I57/'[1]T61 Real GDP'!I57),"")),"")</f>
        <v/>
      </c>
      <c r="K26" s="70">
        <f>IF('[1]T61 Real GDP'!J57&lt;&gt;"",(IF('[1]T34 Wine consumption vol'!J57&lt;&gt;"",('[1]T34 Wine consumption vol'!J57/'[1]T61 Real GDP'!J57),"")),"")</f>
        <v>1.9116213255244912</v>
      </c>
      <c r="L26" s="70" t="str">
        <f>IF('[1]T61 Real GDP'!K57&lt;&gt;"",(IF('[1]T34 Wine consumption vol'!K57&lt;&gt;"",('[1]T34 Wine consumption vol'!K57/'[1]T61 Real GDP'!K57),"")),"")</f>
        <v/>
      </c>
      <c r="M26" s="70" t="str">
        <f>IF('[1]T61 Real GDP'!L57&lt;&gt;"",(IF('[1]T34 Wine consumption vol'!L57&lt;&gt;"",('[1]T34 Wine consumption vol'!L57/'[1]T61 Real GDP'!L57),"")),"")</f>
        <v/>
      </c>
      <c r="N26" s="70">
        <f>IF('[1]T61 Real GDP'!M57&lt;&gt;"",(IF('[1]T34 Wine consumption vol'!M57&lt;&gt;"",('[1]T34 Wine consumption vol'!M57/'[1]T61 Real GDP'!M57),"")),"")</f>
        <v>0.5978633022931148</v>
      </c>
      <c r="O26" s="70" t="str">
        <f>IF('[1]T61 Real GDP'!N57&lt;&gt;"",(IF('[1]T34 Wine consumption vol'!N57&lt;&gt;"",('[1]T34 Wine consumption vol'!N57/'[1]T61 Real GDP'!N57),"")),"")</f>
        <v/>
      </c>
      <c r="P26" s="70">
        <f>IF('[1]T61 Real GDP'!O57&lt;&gt;"",(IF('[1]T34 Wine consumption vol'!O57&lt;&gt;"",('[1]T34 Wine consumption vol'!O57/'[1]T61 Real GDP'!O57),"")),"")</f>
        <v>15.113258226116493</v>
      </c>
      <c r="Q26" s="70">
        <f>IF('[1]T61 Real GDP'!P57&lt;&gt;"",(IF('[1]T34 Wine consumption vol'!P57&lt;&gt;"",('[1]T34 Wine consumption vol'!P57/'[1]T61 Real GDP'!P57),"")),"")</f>
        <v>0.42769757795263325</v>
      </c>
      <c r="R26" s="70" t="str">
        <f>IF('[1]T61 Real GDP'!Q57&lt;&gt;"",(IF('[1]T34 Wine consumption vol'!Q57&lt;&gt;"",('[1]T34 Wine consumption vol'!Q57/'[1]T61 Real GDP'!Q57),"")),"")</f>
        <v/>
      </c>
      <c r="S26" s="70" t="str">
        <f>IF('[1]T61 Real GDP'!R57&lt;&gt;"",(IF('[1]T34 Wine consumption vol'!R57&lt;&gt;"",('[1]T34 Wine consumption vol'!R57/'[1]T61 Real GDP'!R57),"")),"")</f>
        <v/>
      </c>
      <c r="T26" s="70" t="str">
        <f>IF('[1]T61 Real GDP'!S57&lt;&gt;"",(IF('[1]T34 Wine consumption vol'!S57&lt;&gt;"",('[1]T34 Wine consumption vol'!S57/'[1]T61 Real GDP'!S57),"")),"")</f>
        <v/>
      </c>
      <c r="U26" s="70" t="str">
        <f>IF('[1]T61 Real GDP'!T57&lt;&gt;"",(IF('[1]T34 Wine consumption vol'!J57&lt;&gt;"",('[1]T34 Wine consumption vol'!J57/'[1]T61 Real GDP'!T57),"")),"")</f>
        <v/>
      </c>
      <c r="V26" s="70" t="str">
        <f>IF('[1]T61 Real GDP'!U57&lt;&gt;"",(IF('[1]T34 Wine consumption vol'!U57&lt;&gt;"",('[1]T34 Wine consumption vol'!U57/'[1]T61 Real GDP'!U57),"")),"")</f>
        <v/>
      </c>
      <c r="W26" s="70" t="str">
        <f>IF('[1]T61 Real GDP'!V57&lt;&gt;"",(IF('[1]T34 Wine consumption vol'!V57&lt;&gt;"",('[1]T34 Wine consumption vol'!V57/'[1]T61 Real GDP'!V57),"")),"")</f>
        <v/>
      </c>
      <c r="X26" s="70" t="str">
        <f>IF('[1]T61 Real GDP'!W57&lt;&gt;"",(IF('[1]T34 Wine consumption vol'!W57&lt;&gt;"",('[1]T34 Wine consumption vol'!W57/'[1]T61 Real GDP'!W57),"")),"")</f>
        <v/>
      </c>
      <c r="Y26" s="70" t="str">
        <f>IF('[1]T61 Real GDP'!X57&lt;&gt;"",(IF('[1]T34 Wine consumption vol'!X57&lt;&gt;"",('[1]T34 Wine consumption vol'!X57/'[1]T61 Real GDP'!X57),"")),"")</f>
        <v/>
      </c>
      <c r="Z26" s="70" t="str">
        <f>IF('[1]T61 Real GDP'!Y57&lt;&gt;"",(IF('[1]T34 Wine consumption vol'!Y57&lt;&gt;"",('[1]T34 Wine consumption vol'!Y57/'[1]T61 Real GDP'!Y57),"")),"")</f>
        <v/>
      </c>
      <c r="AA26" s="70" t="str">
        <f>IF('[1]T61 Real GDP'!Z57&lt;&gt;"",(IF('[1]T34 Wine consumption vol'!Z57&lt;&gt;"",('[1]T34 Wine consumption vol'!Z57/'[1]T61 Real GDP'!Z57),"")),"")</f>
        <v/>
      </c>
      <c r="AB26" s="70">
        <f>IF('[1]T61 Real GDP'!AA57&lt;&gt;"",(IF('[1]T34 Wine consumption vol'!AA57&lt;&gt;"",('[1]T34 Wine consumption vol'!AA57/'[1]T61 Real GDP'!AA57),"")),"")</f>
        <v>1.0577347697808941</v>
      </c>
      <c r="AC26" s="70">
        <f>IF('[1]T61 Real GDP'!AB57&lt;&gt;"",(IF('[1]T34 Wine consumption vol'!AB57&lt;&gt;"",('[1]T34 Wine consumption vol'!AB57/'[1]T61 Real GDP'!AB57),"")),"")</f>
        <v>0.16875181357649444</v>
      </c>
      <c r="AD26" s="70" t="str">
        <f>IF('[1]T61 Real GDP'!AC57&lt;&gt;"",(IF('[1]T34 Wine consumption vol'!AC57&lt;&gt;"",('[1]T34 Wine consumption vol'!AC57/'[1]T61 Real GDP'!AC57),"")),"")</f>
        <v/>
      </c>
      <c r="AE26" s="70">
        <f>IF('[1]T61 Real GDP'!AD57&lt;&gt;"",(IF('[1]T34 Wine consumption vol'!AD57&lt;&gt;"",('[1]T34 Wine consumption vol'!AD57/'[1]T61 Real GDP'!AD57),"")),"")</f>
        <v>0.4613422612647512</v>
      </c>
      <c r="AF26" s="70">
        <f>IF('[1]T61 Real GDP'!AE57&lt;&gt;"",(IF('[1]T34 Wine consumption vol'!AE57&lt;&gt;"",('[1]T34 Wine consumption vol'!AE57/'[1]T61 Real GDP'!AE57),"")),"")</f>
        <v>16.851835008302018</v>
      </c>
      <c r="AG26" s="70" t="str">
        <f>IF('[1]T61 Real GDP'!AF57&lt;&gt;"",(IF('[1]T34 Wine consumption vol'!AF57&lt;&gt;"",('[1]T34 Wine consumption vol'!AF57/'[1]T61 Real GDP'!AF57),"")),"")</f>
        <v/>
      </c>
      <c r="AH26" s="70">
        <f>IF('[1]T61 Real GDP'!AG57&lt;&gt;"",(IF('[1]T34 Wine consumption vol'!AG57&lt;&gt;"",('[1]T34 Wine consumption vol'!AG57/'[1]T61 Real GDP'!AG57),"")),"")</f>
        <v>6.9166371509458378</v>
      </c>
      <c r="AI26" s="70" t="str">
        <f>IF('[1]T61 Real GDP'!AH57&lt;&gt;"",(IF('[1]T34 Wine consumption vol'!AH57&lt;&gt;"",('[1]T34 Wine consumption vol'!AH57/'[1]T61 Real GDP'!AH57),"")),"")</f>
        <v/>
      </c>
      <c r="AJ26" s="70" t="str">
        <f>IF('[1]T61 Real GDP'!AI57&lt;&gt;"",(IF('[1]T34 Wine consumption vol'!AI57&lt;&gt;"",('[1]T34 Wine consumption vol'!AI57/'[1]T61 Real GDP'!AI57),"")),"")</f>
        <v/>
      </c>
      <c r="AK26" s="70" t="str">
        <f>IF('[1]T61 Real GDP'!AJ57&lt;&gt;"",(IF('[1]T34 Wine consumption vol'!AJ57&lt;&gt;"",('[1]T34 Wine consumption vol'!AJ57/'[1]T61 Real GDP'!AJ57),"")),"")</f>
        <v/>
      </c>
      <c r="AL26" s="70" t="str">
        <f>IF('[1]T61 Real GDP'!AK57&lt;&gt;"",(IF('[1]T34 Wine consumption vol'!AK57&lt;&gt;"",('[1]T34 Wine consumption vol'!AK57/'[1]T61 Real GDP'!AK57),"")),"")</f>
        <v/>
      </c>
      <c r="AM26" s="70" t="str">
        <f>IF('[1]T61 Real GDP'!AL57&lt;&gt;"",(IF('[1]T34 Wine consumption vol'!AL57&lt;&gt;"",('[1]T34 Wine consumption vol'!AL57/'[1]T61 Real GDP'!AL57),"")),"")</f>
        <v/>
      </c>
      <c r="AN26" s="70" t="str">
        <f>IF('[1]T61 Real GDP'!AM57&lt;&gt;"",(IF('[1]T34 Wine consumption vol'!AM57&lt;&gt;"",('[1]T34 Wine consumption vol'!AM57/'[1]T61 Real GDP'!AM57),"")),"")</f>
        <v/>
      </c>
      <c r="AO26" s="70" t="str">
        <f>IF('[1]T61 Real GDP'!AN57&lt;&gt;"",(IF('[1]T34 Wine consumption vol'!AN57&lt;&gt;"",('[1]T34 Wine consumption vol'!AN57/'[1]T61 Real GDP'!AN57),"")),"")</f>
        <v/>
      </c>
      <c r="AP26" s="70" t="str">
        <f>IF('[1]T61 Real GDP'!AO57&lt;&gt;"",(IF('[1]T34 Wine consumption vol'!AO57&lt;&gt;"",('[1]T34 Wine consumption vol'!AO57/'[1]T61 Real GDP'!AO57),"")),"")</f>
        <v/>
      </c>
      <c r="AQ26" s="70" t="str">
        <f>IF('[1]T61 Real GDP'!AP57&lt;&gt;"",(IF('[1]T34 Wine consumption vol'!AP57&lt;&gt;"",('[1]T34 Wine consumption vol'!AP57/'[1]T61 Real GDP'!AP57),"")),"")</f>
        <v/>
      </c>
      <c r="AR26" s="70" t="str">
        <f>IF('[1]T61 Real GDP'!AQ57&lt;&gt;"",(IF('[1]T34 Wine consumption vol'!AQ57&lt;&gt;"",('[1]T34 Wine consumption vol'!AQ57/'[1]T61 Real GDP'!AQ57),"")),"")</f>
        <v/>
      </c>
      <c r="AS26" s="70" t="str">
        <f>IF('[1]T61 Real GDP'!AR57&lt;&gt;"",(IF('[1]T34 Wine consumption vol'!AR57&lt;&gt;"",('[1]T34 Wine consumption vol'!AR57/'[1]T61 Real GDP'!AR57),"")),"")</f>
        <v/>
      </c>
      <c r="AT26" s="70" t="str">
        <f>IF('[1]T61 Real GDP'!AS57&lt;&gt;"",(IF('[1]T34 Wine consumption vol'!AS57&lt;&gt;"",('[1]T34 Wine consumption vol'!AS57/'[1]T61 Real GDP'!AS57),"")),"")</f>
        <v/>
      </c>
      <c r="AU26" s="70" t="str">
        <f>IF('[1]T61 Real GDP'!AT57&lt;&gt;"",(IF('[1]T34 Wine consumption vol'!AT57&lt;&gt;"",('[1]T34 Wine consumption vol'!AT57/'[1]T61 Real GDP'!AT57),"")),"")</f>
        <v/>
      </c>
      <c r="AV26" s="70" t="str">
        <f>IF('[1]T61 Real GDP'!AU57&lt;&gt;"",(IF('[1]T34 Wine consumption vol'!AU57&lt;&gt;"",('[1]T34 Wine consumption vol'!AU57/'[1]T61 Real GDP'!AU57),"")),"")</f>
        <v/>
      </c>
      <c r="AW26" s="70" t="str">
        <f>IF('[1]T61 Real GDP'!AV57&lt;&gt;"",(IF('[1]T34 Wine consumption vol'!AV57&lt;&gt;"",('[1]T34 Wine consumption vol'!AV57/'[1]T61 Real GDP'!AV57),"")),"")</f>
        <v/>
      </c>
      <c r="AX26" s="70" t="str">
        <f>IF('[1]T61 Real GDP'!AW57&lt;&gt;"",(IF('[1]T34 Wine consumption vol'!AW57&lt;&gt;"",('[1]T34 Wine consumption vol'!AW57/'[1]T61 Real GDP'!AW57),"")),"")</f>
        <v/>
      </c>
      <c r="AY26" s="70" t="str">
        <f>IF('[1]T61 Real GDP'!AX57&lt;&gt;"",(IF('[1]T34 Wine consumption vol'!AX57&lt;&gt;"",('[1]T34 Wine consumption vol'!AX57/'[1]T61 Real GDP'!AX57),"")),"")</f>
        <v/>
      </c>
      <c r="AZ26" s="70" t="str">
        <f>IF('[1]T61 Real GDP'!AY57&lt;&gt;"",(IF('[1]T34 Wine consumption vol'!AY57&lt;&gt;"",('[1]T34 Wine consumption vol'!AY57/'[1]T61 Real GDP'!AY57),"")),"")</f>
        <v/>
      </c>
      <c r="BA26" s="70" t="str">
        <f>IF('[1]T61 Real GDP'!AZ57&lt;&gt;"",(IF('[1]T34 Wine consumption vol'!AZ57&lt;&gt;"",('[1]T34 Wine consumption vol'!AZ57/'[1]T61 Real GDP'!AZ57),"")),"")</f>
        <v/>
      </c>
      <c r="BB26" s="70" t="str">
        <f>IF('[1]T61 Real GDP'!BC57&lt;&gt;"",(IF('[1]T34 Wine consumption vol'!BC57&lt;&gt;"",('[1]T34 Wine consumption vol'!BC57/'[1]T61 Real GDP'!BC57),"")),"")</f>
        <v/>
      </c>
    </row>
    <row r="27" spans="1:54" x14ac:dyDescent="0.55000000000000004">
      <c r="A27" s="69">
        <v>1890</v>
      </c>
      <c r="B27" s="70">
        <f>IF('[1]T61 Real GDP'!B58&lt;&gt;"",(IF('[1]T34 Wine consumption vol'!B58&lt;&gt;"",('[1]T34 Wine consumption vol'!B58/'[1]T61 Real GDP'!B58),"")),"")</f>
        <v>38.61467251255575</v>
      </c>
      <c r="C27" s="70">
        <f>IF('[1]T61 Real GDP'!C58&lt;&gt;"",(IF('[1]T34 Wine consumption vol'!C58&lt;&gt;"",('[1]T34 Wine consumption vol'!C58/'[1]T61 Real GDP'!C58),"")),"")</f>
        <v>53.5829464534945</v>
      </c>
      <c r="D27" s="70">
        <f>IF('[1]T61 Real GDP'!D58&lt;&gt;"",(IF('[1]T34 Wine consumption vol'!D58&lt;&gt;"",('[1]T34 Wine consumption vol'!D58/'[1]T61 Real GDP'!D58),"")),"")</f>
        <v>61.031958502321771</v>
      </c>
      <c r="E27" s="70">
        <f>IF('[1]T61 Real GDP'!E58&lt;&gt;"",(IF('[1]T34 Wine consumption vol'!E58&lt;&gt;"",('[1]T34 Wine consumption vol'!E58/'[1]T61 Real GDP'!E58),"")),"")</f>
        <v>62.075108938127755</v>
      </c>
      <c r="F27" s="70">
        <f>IF('[1]T61 Real GDP'!F58&lt;&gt;"",(IF('[1]T34 Wine consumption vol'!F58&lt;&gt;"",('[1]T34 Wine consumption vol'!F58/'[1]T61 Real GDP'!F58),"")),"")</f>
        <v>3.5271343650699341</v>
      </c>
      <c r="G27" s="70"/>
      <c r="H27" s="70">
        <f>IF('[1]T61 Real GDP'!G58&lt;&gt;"",(IF('[1]T34 Wine consumption vol'!G58&lt;&gt;"",('[1]T34 Wine consumption vol'!G58/'[1]T61 Real GDP'!G58),"")),"")</f>
        <v>1.0288970768890477</v>
      </c>
      <c r="I27" s="70">
        <f>IF('[1]T61 Real GDP'!H58&lt;&gt;"",(IF('[1]T34 Wine consumption vol'!H58&lt;&gt;"",('[1]T34 Wine consumption vol'!H58/'[1]T61 Real GDP'!H58),"")),"")</f>
        <v>0.63410454155955442</v>
      </c>
      <c r="J27" s="70" t="str">
        <f>IF('[1]T61 Real GDP'!I58&lt;&gt;"",(IF('[1]T34 Wine consumption vol'!I58&lt;&gt;"",('[1]T34 Wine consumption vol'!I58/'[1]T61 Real GDP'!I58),"")),"")</f>
        <v/>
      </c>
      <c r="K27" s="70">
        <f>IF('[1]T61 Real GDP'!J58&lt;&gt;"",(IF('[1]T34 Wine consumption vol'!J58&lt;&gt;"",('[1]T34 Wine consumption vol'!J58/'[1]T61 Real GDP'!J58),"")),"")</f>
        <v>1.9330303207642086</v>
      </c>
      <c r="L27" s="70" t="str">
        <f>IF('[1]T61 Real GDP'!K58&lt;&gt;"",(IF('[1]T34 Wine consumption vol'!K58&lt;&gt;"",('[1]T34 Wine consumption vol'!K58/'[1]T61 Real GDP'!K58),"")),"")</f>
        <v/>
      </c>
      <c r="M27" s="70" t="str">
        <f>IF('[1]T61 Real GDP'!L58&lt;&gt;"",(IF('[1]T34 Wine consumption vol'!L58&lt;&gt;"",('[1]T34 Wine consumption vol'!L58/'[1]T61 Real GDP'!L58),"")),"")</f>
        <v/>
      </c>
      <c r="N27" s="70">
        <f>IF('[1]T61 Real GDP'!M58&lt;&gt;"",(IF('[1]T34 Wine consumption vol'!M58&lt;&gt;"",('[1]T34 Wine consumption vol'!M58/'[1]T61 Real GDP'!M58),"")),"")</f>
        <v>0.64362270882209227</v>
      </c>
      <c r="O27" s="70" t="str">
        <f>IF('[1]T61 Real GDP'!N58&lt;&gt;"",(IF('[1]T34 Wine consumption vol'!N58&lt;&gt;"",('[1]T34 Wine consumption vol'!N58/'[1]T61 Real GDP'!N58),"")),"")</f>
        <v/>
      </c>
      <c r="P27" s="70">
        <f>IF('[1]T61 Real GDP'!O58&lt;&gt;"",(IF('[1]T34 Wine consumption vol'!O58&lt;&gt;"",('[1]T34 Wine consumption vol'!O58/'[1]T61 Real GDP'!O58),"")),"")</f>
        <v>14.283896629309227</v>
      </c>
      <c r="Q27" s="70">
        <f>IF('[1]T61 Real GDP'!P58&lt;&gt;"",(IF('[1]T34 Wine consumption vol'!P58&lt;&gt;"",('[1]T34 Wine consumption vol'!P58/'[1]T61 Real GDP'!P58),"")),"")</f>
        <v>0.45149463694687841</v>
      </c>
      <c r="R27" s="70" t="str">
        <f>IF('[1]T61 Real GDP'!Q58&lt;&gt;"",(IF('[1]T34 Wine consumption vol'!Q58&lt;&gt;"",('[1]T34 Wine consumption vol'!Q58/'[1]T61 Real GDP'!Q58),"")),"")</f>
        <v/>
      </c>
      <c r="S27" s="70" t="str">
        <f>IF('[1]T61 Real GDP'!R58&lt;&gt;"",(IF('[1]T34 Wine consumption vol'!R58&lt;&gt;"",('[1]T34 Wine consumption vol'!R58/'[1]T61 Real GDP'!R58),"")),"")</f>
        <v/>
      </c>
      <c r="T27" s="70" t="str">
        <f>IF('[1]T61 Real GDP'!S58&lt;&gt;"",(IF('[1]T34 Wine consumption vol'!S58&lt;&gt;"",('[1]T34 Wine consumption vol'!S58/'[1]T61 Real GDP'!S58),"")),"")</f>
        <v/>
      </c>
      <c r="U27" s="70" t="str">
        <f>IF('[1]T61 Real GDP'!T58&lt;&gt;"",(IF('[1]T34 Wine consumption vol'!J58&lt;&gt;"",('[1]T34 Wine consumption vol'!J58/'[1]T61 Real GDP'!T58),"")),"")</f>
        <v/>
      </c>
      <c r="V27" s="70">
        <f>IF('[1]T61 Real GDP'!U58&lt;&gt;"",(IF('[1]T34 Wine consumption vol'!U58&lt;&gt;"",('[1]T34 Wine consumption vol'!U58/'[1]T61 Real GDP'!U58),"")),"")</f>
        <v>20.8183776022972</v>
      </c>
      <c r="W27" s="70" t="str">
        <f>IF('[1]T61 Real GDP'!V58&lt;&gt;"",(IF('[1]T34 Wine consumption vol'!V58&lt;&gt;"",('[1]T34 Wine consumption vol'!V58/'[1]T61 Real GDP'!V58),"")),"")</f>
        <v/>
      </c>
      <c r="X27" s="70" t="str">
        <f>IF('[1]T61 Real GDP'!W58&lt;&gt;"",(IF('[1]T34 Wine consumption vol'!W58&lt;&gt;"",('[1]T34 Wine consumption vol'!W58/'[1]T61 Real GDP'!W58),"")),"")</f>
        <v/>
      </c>
      <c r="Y27" s="70" t="str">
        <f>IF('[1]T61 Real GDP'!X58&lt;&gt;"",(IF('[1]T34 Wine consumption vol'!X58&lt;&gt;"",('[1]T34 Wine consumption vol'!X58/'[1]T61 Real GDP'!X58),"")),"")</f>
        <v/>
      </c>
      <c r="Z27" s="70" t="str">
        <f>IF('[1]T61 Real GDP'!Y58&lt;&gt;"",(IF('[1]T34 Wine consumption vol'!Y58&lt;&gt;"",('[1]T34 Wine consumption vol'!Y58/'[1]T61 Real GDP'!Y58),"")),"")</f>
        <v/>
      </c>
      <c r="AA27" s="70" t="str">
        <f>IF('[1]T61 Real GDP'!Z58&lt;&gt;"",(IF('[1]T34 Wine consumption vol'!Z58&lt;&gt;"",('[1]T34 Wine consumption vol'!Z58/'[1]T61 Real GDP'!Z58),"")),"")</f>
        <v/>
      </c>
      <c r="AB27" s="70">
        <f>IF('[1]T61 Real GDP'!AA58&lt;&gt;"",(IF('[1]T34 Wine consumption vol'!AA58&lt;&gt;"",('[1]T34 Wine consumption vol'!AA58/'[1]T61 Real GDP'!AA58),"")),"")</f>
        <v>1.1216306859205776</v>
      </c>
      <c r="AC27" s="70">
        <f>IF('[1]T61 Real GDP'!AB58&lt;&gt;"",(IF('[1]T34 Wine consumption vol'!AB58&lt;&gt;"",('[1]T34 Wine consumption vol'!AB58/'[1]T61 Real GDP'!AB58),"")),"")</f>
        <v>0.17337093888344321</v>
      </c>
      <c r="AD27" s="70" t="str">
        <f>IF('[1]T61 Real GDP'!AC58&lt;&gt;"",(IF('[1]T34 Wine consumption vol'!AC58&lt;&gt;"",('[1]T34 Wine consumption vol'!AC58/'[1]T61 Real GDP'!AC58),"")),"")</f>
        <v/>
      </c>
      <c r="AE27" s="70">
        <f>IF('[1]T61 Real GDP'!AD58&lt;&gt;"",(IF('[1]T34 Wine consumption vol'!AD58&lt;&gt;"",('[1]T34 Wine consumption vol'!AD58/'[1]T61 Real GDP'!AD58),"")),"")</f>
        <v>0.45289744683327388</v>
      </c>
      <c r="AF27" s="70">
        <f>IF('[1]T61 Real GDP'!AE58&lt;&gt;"",(IF('[1]T34 Wine consumption vol'!AE58&lt;&gt;"",('[1]T34 Wine consumption vol'!AE58/'[1]T61 Real GDP'!AE58),"")),"")</f>
        <v>16.687275453395031</v>
      </c>
      <c r="AG27" s="70" t="str">
        <f>IF('[1]T61 Real GDP'!AF58&lt;&gt;"",(IF('[1]T34 Wine consumption vol'!AF58&lt;&gt;"",('[1]T34 Wine consumption vol'!AF58/'[1]T61 Real GDP'!AF58),"")),"")</f>
        <v/>
      </c>
      <c r="AH27" s="70">
        <f>IF('[1]T61 Real GDP'!AG58&lt;&gt;"",(IF('[1]T34 Wine consumption vol'!AG58&lt;&gt;"",('[1]T34 Wine consumption vol'!AG58/'[1]T61 Real GDP'!AG58),"")),"")</f>
        <v>7.160204077474158</v>
      </c>
      <c r="AI27" s="70" t="str">
        <f>IF('[1]T61 Real GDP'!AH58&lt;&gt;"",(IF('[1]T34 Wine consumption vol'!AH58&lt;&gt;"",('[1]T34 Wine consumption vol'!AH58/'[1]T61 Real GDP'!AH58),"")),"")</f>
        <v/>
      </c>
      <c r="AJ27" s="70" t="str">
        <f>IF('[1]T61 Real GDP'!AI58&lt;&gt;"",(IF('[1]T34 Wine consumption vol'!AI58&lt;&gt;"",('[1]T34 Wine consumption vol'!AI58/'[1]T61 Real GDP'!AI58),"")),"")</f>
        <v/>
      </c>
      <c r="AK27" s="70" t="str">
        <f>IF('[1]T61 Real GDP'!AJ58&lt;&gt;"",(IF('[1]T34 Wine consumption vol'!AJ58&lt;&gt;"",('[1]T34 Wine consumption vol'!AJ58/'[1]T61 Real GDP'!AJ58),"")),"")</f>
        <v/>
      </c>
      <c r="AL27" s="70" t="str">
        <f>IF('[1]T61 Real GDP'!AK58&lt;&gt;"",(IF('[1]T34 Wine consumption vol'!AK58&lt;&gt;"",('[1]T34 Wine consumption vol'!AK58/'[1]T61 Real GDP'!AK58),"")),"")</f>
        <v/>
      </c>
      <c r="AM27" s="70" t="str">
        <f>IF('[1]T61 Real GDP'!AL58&lt;&gt;"",(IF('[1]T34 Wine consumption vol'!AL58&lt;&gt;"",('[1]T34 Wine consumption vol'!AL58/'[1]T61 Real GDP'!AL58),"")),"")</f>
        <v/>
      </c>
      <c r="AN27" s="70" t="str">
        <f>IF('[1]T61 Real GDP'!AM58&lt;&gt;"",(IF('[1]T34 Wine consumption vol'!AM58&lt;&gt;"",('[1]T34 Wine consumption vol'!AM58/'[1]T61 Real GDP'!AM58),"")),"")</f>
        <v/>
      </c>
      <c r="AO27" s="70" t="str">
        <f>IF('[1]T61 Real GDP'!AN58&lt;&gt;"",(IF('[1]T34 Wine consumption vol'!AN58&lt;&gt;"",('[1]T34 Wine consumption vol'!AN58/'[1]T61 Real GDP'!AN58),"")),"")</f>
        <v/>
      </c>
      <c r="AP27" s="70" t="str">
        <f>IF('[1]T61 Real GDP'!AO58&lt;&gt;"",(IF('[1]T34 Wine consumption vol'!AO58&lt;&gt;"",('[1]T34 Wine consumption vol'!AO58/'[1]T61 Real GDP'!AO58),"")),"")</f>
        <v/>
      </c>
      <c r="AQ27" s="70" t="str">
        <f>IF('[1]T61 Real GDP'!AP58&lt;&gt;"",(IF('[1]T34 Wine consumption vol'!AP58&lt;&gt;"",('[1]T34 Wine consumption vol'!AP58/'[1]T61 Real GDP'!AP58),"")),"")</f>
        <v/>
      </c>
      <c r="AR27" s="70" t="str">
        <f>IF('[1]T61 Real GDP'!AQ58&lt;&gt;"",(IF('[1]T34 Wine consumption vol'!AQ58&lt;&gt;"",('[1]T34 Wine consumption vol'!AQ58/'[1]T61 Real GDP'!AQ58),"")),"")</f>
        <v/>
      </c>
      <c r="AS27" s="70" t="str">
        <f>IF('[1]T61 Real GDP'!AR58&lt;&gt;"",(IF('[1]T34 Wine consumption vol'!AR58&lt;&gt;"",('[1]T34 Wine consumption vol'!AR58/'[1]T61 Real GDP'!AR58),"")),"")</f>
        <v/>
      </c>
      <c r="AT27" s="70" t="str">
        <f>IF('[1]T61 Real GDP'!AS58&lt;&gt;"",(IF('[1]T34 Wine consumption vol'!AS58&lt;&gt;"",('[1]T34 Wine consumption vol'!AS58/'[1]T61 Real GDP'!AS58),"")),"")</f>
        <v/>
      </c>
      <c r="AU27" s="70" t="str">
        <f>IF('[1]T61 Real GDP'!AT58&lt;&gt;"",(IF('[1]T34 Wine consumption vol'!AT58&lt;&gt;"",('[1]T34 Wine consumption vol'!AT58/'[1]T61 Real GDP'!AT58),"")),"")</f>
        <v/>
      </c>
      <c r="AV27" s="70" t="str">
        <f>IF('[1]T61 Real GDP'!AU58&lt;&gt;"",(IF('[1]T34 Wine consumption vol'!AU58&lt;&gt;"",('[1]T34 Wine consumption vol'!AU58/'[1]T61 Real GDP'!AU58),"")),"")</f>
        <v/>
      </c>
      <c r="AW27" s="70" t="str">
        <f>IF('[1]T61 Real GDP'!AV58&lt;&gt;"",(IF('[1]T34 Wine consumption vol'!AV58&lt;&gt;"",('[1]T34 Wine consumption vol'!AV58/'[1]T61 Real GDP'!AV58),"")),"")</f>
        <v/>
      </c>
      <c r="AX27" s="70" t="str">
        <f>IF('[1]T61 Real GDP'!AW58&lt;&gt;"",(IF('[1]T34 Wine consumption vol'!AW58&lt;&gt;"",('[1]T34 Wine consumption vol'!AW58/'[1]T61 Real GDP'!AW58),"")),"")</f>
        <v/>
      </c>
      <c r="AY27" s="70" t="str">
        <f>IF('[1]T61 Real GDP'!AX58&lt;&gt;"",(IF('[1]T34 Wine consumption vol'!AX58&lt;&gt;"",('[1]T34 Wine consumption vol'!AX58/'[1]T61 Real GDP'!AX58),"")),"")</f>
        <v/>
      </c>
      <c r="AZ27" s="70" t="str">
        <f>IF('[1]T61 Real GDP'!AY58&lt;&gt;"",(IF('[1]T34 Wine consumption vol'!AY58&lt;&gt;"",('[1]T34 Wine consumption vol'!AY58/'[1]T61 Real GDP'!AY58),"")),"")</f>
        <v/>
      </c>
      <c r="BA27" s="70" t="str">
        <f>IF('[1]T61 Real GDP'!AZ58&lt;&gt;"",(IF('[1]T34 Wine consumption vol'!AZ58&lt;&gt;"",('[1]T34 Wine consumption vol'!AZ58/'[1]T61 Real GDP'!AZ58),"")),"")</f>
        <v/>
      </c>
      <c r="BB27" s="70" t="str">
        <f>IF('[1]T61 Real GDP'!BC58&lt;&gt;"",(IF('[1]T34 Wine consumption vol'!BC58&lt;&gt;"",('[1]T34 Wine consumption vol'!BC58/'[1]T61 Real GDP'!BC58),"")),"")</f>
        <v/>
      </c>
    </row>
    <row r="28" spans="1:54" x14ac:dyDescent="0.55000000000000004">
      <c r="A28" s="69">
        <v>1891</v>
      </c>
      <c r="B28" s="70">
        <f>IF('[1]T61 Real GDP'!B59&lt;&gt;"",(IF('[1]T34 Wine consumption vol'!B59&lt;&gt;"",('[1]T34 Wine consumption vol'!B59/'[1]T61 Real GDP'!B59),"")),"")</f>
        <v>39.081464378173365</v>
      </c>
      <c r="C28" s="70">
        <f>IF('[1]T61 Real GDP'!C59&lt;&gt;"",(IF('[1]T34 Wine consumption vol'!C59&lt;&gt;"",('[1]T34 Wine consumption vol'!C59/'[1]T61 Real GDP'!C59),"")),"")</f>
        <v>55.846581641784915</v>
      </c>
      <c r="D28" s="70">
        <f>IF('[1]T61 Real GDP'!D59&lt;&gt;"",(IF('[1]T34 Wine consumption vol'!D59&lt;&gt;"",('[1]T34 Wine consumption vol'!D59/'[1]T61 Real GDP'!D59),"")),"")</f>
        <v>57.291761785116066</v>
      </c>
      <c r="E28" s="70">
        <f>IF('[1]T61 Real GDP'!E59&lt;&gt;"",(IF('[1]T34 Wine consumption vol'!E59&lt;&gt;"",('[1]T34 Wine consumption vol'!E59/'[1]T61 Real GDP'!E59),"")),"")</f>
        <v>50.278983624343105</v>
      </c>
      <c r="F28" s="70">
        <f>IF('[1]T61 Real GDP'!F59&lt;&gt;"",(IF('[1]T34 Wine consumption vol'!F59&lt;&gt;"",('[1]T34 Wine consumption vol'!F59/'[1]T61 Real GDP'!F59),"")),"")</f>
        <v>3.5948735300135697</v>
      </c>
      <c r="G28" s="70"/>
      <c r="H28" s="70">
        <f>IF('[1]T61 Real GDP'!G59&lt;&gt;"",(IF('[1]T34 Wine consumption vol'!G59&lt;&gt;"",('[1]T34 Wine consumption vol'!G59/'[1]T61 Real GDP'!G59),"")),"")</f>
        <v>1.1945428123905049</v>
      </c>
      <c r="I28" s="70">
        <f>IF('[1]T61 Real GDP'!H59&lt;&gt;"",(IF('[1]T34 Wine consumption vol'!H59&lt;&gt;"",('[1]T34 Wine consumption vol'!H59/'[1]T61 Real GDP'!H59),"")),"")</f>
        <v>0.62617908152724289</v>
      </c>
      <c r="J28" s="70" t="str">
        <f>IF('[1]T61 Real GDP'!I59&lt;&gt;"",(IF('[1]T34 Wine consumption vol'!I59&lt;&gt;"",('[1]T34 Wine consumption vol'!I59/'[1]T61 Real GDP'!I59),"")),"")</f>
        <v/>
      </c>
      <c r="K28" s="70">
        <f>IF('[1]T61 Real GDP'!J59&lt;&gt;"",(IF('[1]T34 Wine consumption vol'!J59&lt;&gt;"",('[1]T34 Wine consumption vol'!J59/'[1]T61 Real GDP'!J59),"")),"")</f>
        <v>1.6646204282323962</v>
      </c>
      <c r="L28" s="70" t="str">
        <f>IF('[1]T61 Real GDP'!K59&lt;&gt;"",(IF('[1]T34 Wine consumption vol'!K59&lt;&gt;"",('[1]T34 Wine consumption vol'!K59/'[1]T61 Real GDP'!K59),"")),"")</f>
        <v/>
      </c>
      <c r="M28" s="70" t="str">
        <f>IF('[1]T61 Real GDP'!L59&lt;&gt;"",(IF('[1]T34 Wine consumption vol'!L59&lt;&gt;"",('[1]T34 Wine consumption vol'!L59/'[1]T61 Real GDP'!L59),"")),"")</f>
        <v/>
      </c>
      <c r="N28" s="70">
        <f>IF('[1]T61 Real GDP'!M59&lt;&gt;"",(IF('[1]T34 Wine consumption vol'!M59&lt;&gt;"",('[1]T34 Wine consumption vol'!M59/'[1]T61 Real GDP'!M59),"")),"")</f>
        <v>0.63528297132695144</v>
      </c>
      <c r="O28" s="70" t="str">
        <f>IF('[1]T61 Real GDP'!N59&lt;&gt;"",(IF('[1]T34 Wine consumption vol'!N59&lt;&gt;"",('[1]T34 Wine consumption vol'!N59/'[1]T61 Real GDP'!N59),"")),"")</f>
        <v/>
      </c>
      <c r="P28" s="70">
        <f>IF('[1]T61 Real GDP'!O59&lt;&gt;"",(IF('[1]T34 Wine consumption vol'!O59&lt;&gt;"",('[1]T34 Wine consumption vol'!O59/'[1]T61 Real GDP'!O59),"")),"")</f>
        <v>15.136345744362567</v>
      </c>
      <c r="Q28" s="70">
        <f>IF('[1]T61 Real GDP'!P59&lt;&gt;"",(IF('[1]T34 Wine consumption vol'!P59&lt;&gt;"",('[1]T34 Wine consumption vol'!P59/'[1]T61 Real GDP'!P59),"")),"")</f>
        <v>0.44698695127915627</v>
      </c>
      <c r="R28" s="70" t="str">
        <f>IF('[1]T61 Real GDP'!Q59&lt;&gt;"",(IF('[1]T34 Wine consumption vol'!Q59&lt;&gt;"",('[1]T34 Wine consumption vol'!Q59/'[1]T61 Real GDP'!Q59),"")),"")</f>
        <v/>
      </c>
      <c r="S28" s="70" t="str">
        <f>IF('[1]T61 Real GDP'!R59&lt;&gt;"",(IF('[1]T34 Wine consumption vol'!R59&lt;&gt;"",('[1]T34 Wine consumption vol'!R59/'[1]T61 Real GDP'!R59),"")),"")</f>
        <v/>
      </c>
      <c r="T28" s="70" t="str">
        <f>IF('[1]T61 Real GDP'!S59&lt;&gt;"",(IF('[1]T34 Wine consumption vol'!S59&lt;&gt;"",('[1]T34 Wine consumption vol'!S59/'[1]T61 Real GDP'!S59),"")),"")</f>
        <v/>
      </c>
      <c r="U28" s="70" t="str">
        <f>IF('[1]T61 Real GDP'!T59&lt;&gt;"",(IF('[1]T34 Wine consumption vol'!J59&lt;&gt;"",('[1]T34 Wine consumption vol'!J59/'[1]T61 Real GDP'!T59),"")),"")</f>
        <v/>
      </c>
      <c r="V28" s="70" t="str">
        <f>IF('[1]T61 Real GDP'!U59&lt;&gt;"",(IF('[1]T34 Wine consumption vol'!U59&lt;&gt;"",('[1]T34 Wine consumption vol'!U59/'[1]T61 Real GDP'!U59),"")),"")</f>
        <v/>
      </c>
      <c r="W28" s="70" t="str">
        <f>IF('[1]T61 Real GDP'!V59&lt;&gt;"",(IF('[1]T34 Wine consumption vol'!V59&lt;&gt;"",('[1]T34 Wine consumption vol'!V59/'[1]T61 Real GDP'!V59),"")),"")</f>
        <v/>
      </c>
      <c r="X28" s="70" t="str">
        <f>IF('[1]T61 Real GDP'!W59&lt;&gt;"",(IF('[1]T34 Wine consumption vol'!W59&lt;&gt;"",('[1]T34 Wine consumption vol'!W59/'[1]T61 Real GDP'!W59),"")),"")</f>
        <v/>
      </c>
      <c r="Y28" s="70" t="str">
        <f>IF('[1]T61 Real GDP'!X59&lt;&gt;"",(IF('[1]T34 Wine consumption vol'!X59&lt;&gt;"",('[1]T34 Wine consumption vol'!X59/'[1]T61 Real GDP'!X59),"")),"")</f>
        <v/>
      </c>
      <c r="Z28" s="70" t="str">
        <f>IF('[1]T61 Real GDP'!Y59&lt;&gt;"",(IF('[1]T34 Wine consumption vol'!Y59&lt;&gt;"",('[1]T34 Wine consumption vol'!Y59/'[1]T61 Real GDP'!Y59),"")),"")</f>
        <v/>
      </c>
      <c r="AA28" s="70" t="str">
        <f>IF('[1]T61 Real GDP'!Z59&lt;&gt;"",(IF('[1]T34 Wine consumption vol'!Z59&lt;&gt;"",('[1]T34 Wine consumption vol'!Z59/'[1]T61 Real GDP'!Z59),"")),"")</f>
        <v/>
      </c>
      <c r="AB28" s="70">
        <f>IF('[1]T61 Real GDP'!AA59&lt;&gt;"",(IF('[1]T34 Wine consumption vol'!AA59&lt;&gt;"",('[1]T34 Wine consumption vol'!AA59/'[1]T61 Real GDP'!AA59),"")),"")</f>
        <v>1.1884287612615358</v>
      </c>
      <c r="AC28" s="70">
        <f>IF('[1]T61 Real GDP'!AB59&lt;&gt;"",(IF('[1]T34 Wine consumption vol'!AB59&lt;&gt;"",('[1]T34 Wine consumption vol'!AB59/'[1]T61 Real GDP'!AB59),"")),"")</f>
        <v>0.16334523547809213</v>
      </c>
      <c r="AD28" s="70" t="str">
        <f>IF('[1]T61 Real GDP'!AC59&lt;&gt;"",(IF('[1]T34 Wine consumption vol'!AC59&lt;&gt;"",('[1]T34 Wine consumption vol'!AC59/'[1]T61 Real GDP'!AC59),"")),"")</f>
        <v/>
      </c>
      <c r="AE28" s="70">
        <f>IF('[1]T61 Real GDP'!AD59&lt;&gt;"",(IF('[1]T34 Wine consumption vol'!AD59&lt;&gt;"",('[1]T34 Wine consumption vol'!AD59/'[1]T61 Real GDP'!AD59),"")),"")</f>
        <v>0.43770318359042693</v>
      </c>
      <c r="AF28" s="70">
        <f>IF('[1]T61 Real GDP'!AE59&lt;&gt;"",(IF('[1]T34 Wine consumption vol'!AE59&lt;&gt;"",('[1]T34 Wine consumption vol'!AE59/'[1]T61 Real GDP'!AE59),"")),"")</f>
        <v>11.680822911195277</v>
      </c>
      <c r="AG28" s="70" t="str">
        <f>IF('[1]T61 Real GDP'!AF59&lt;&gt;"",(IF('[1]T34 Wine consumption vol'!AF59&lt;&gt;"",('[1]T34 Wine consumption vol'!AF59/'[1]T61 Real GDP'!AF59),"")),"")</f>
        <v/>
      </c>
      <c r="AH28" s="70">
        <f>IF('[1]T61 Real GDP'!AG59&lt;&gt;"",(IF('[1]T34 Wine consumption vol'!AG59&lt;&gt;"",('[1]T34 Wine consumption vol'!AG59/'[1]T61 Real GDP'!AG59),"")),"")</f>
        <v>6.0983385396365248</v>
      </c>
      <c r="AI28" s="70" t="str">
        <f>IF('[1]T61 Real GDP'!AH59&lt;&gt;"",(IF('[1]T34 Wine consumption vol'!AH59&lt;&gt;"",('[1]T34 Wine consumption vol'!AH59/'[1]T61 Real GDP'!AH59),"")),"")</f>
        <v/>
      </c>
      <c r="AJ28" s="70" t="str">
        <f>IF('[1]T61 Real GDP'!AI59&lt;&gt;"",(IF('[1]T34 Wine consumption vol'!AI59&lt;&gt;"",('[1]T34 Wine consumption vol'!AI59/'[1]T61 Real GDP'!AI59),"")),"")</f>
        <v/>
      </c>
      <c r="AK28" s="70" t="str">
        <f>IF('[1]T61 Real GDP'!AJ59&lt;&gt;"",(IF('[1]T34 Wine consumption vol'!AJ59&lt;&gt;"",('[1]T34 Wine consumption vol'!AJ59/'[1]T61 Real GDP'!AJ59),"")),"")</f>
        <v/>
      </c>
      <c r="AL28" s="70" t="str">
        <f>IF('[1]T61 Real GDP'!AK59&lt;&gt;"",(IF('[1]T34 Wine consumption vol'!AK59&lt;&gt;"",('[1]T34 Wine consumption vol'!AK59/'[1]T61 Real GDP'!AK59),"")),"")</f>
        <v/>
      </c>
      <c r="AM28" s="70" t="str">
        <f>IF('[1]T61 Real GDP'!AL59&lt;&gt;"",(IF('[1]T34 Wine consumption vol'!AL59&lt;&gt;"",('[1]T34 Wine consumption vol'!AL59/'[1]T61 Real GDP'!AL59),"")),"")</f>
        <v/>
      </c>
      <c r="AN28" s="70" t="str">
        <f>IF('[1]T61 Real GDP'!AM59&lt;&gt;"",(IF('[1]T34 Wine consumption vol'!AM59&lt;&gt;"",('[1]T34 Wine consumption vol'!AM59/'[1]T61 Real GDP'!AM59),"")),"")</f>
        <v/>
      </c>
      <c r="AO28" s="70" t="str">
        <f>IF('[1]T61 Real GDP'!AN59&lt;&gt;"",(IF('[1]T34 Wine consumption vol'!AN59&lt;&gt;"",('[1]T34 Wine consumption vol'!AN59/'[1]T61 Real GDP'!AN59),"")),"")</f>
        <v/>
      </c>
      <c r="AP28" s="70" t="str">
        <f>IF('[1]T61 Real GDP'!AO59&lt;&gt;"",(IF('[1]T34 Wine consumption vol'!AO59&lt;&gt;"",('[1]T34 Wine consumption vol'!AO59/'[1]T61 Real GDP'!AO59),"")),"")</f>
        <v/>
      </c>
      <c r="AQ28" s="70" t="str">
        <f>IF('[1]T61 Real GDP'!AP59&lt;&gt;"",(IF('[1]T34 Wine consumption vol'!AP59&lt;&gt;"",('[1]T34 Wine consumption vol'!AP59/'[1]T61 Real GDP'!AP59),"")),"")</f>
        <v/>
      </c>
      <c r="AR28" s="70" t="str">
        <f>IF('[1]T61 Real GDP'!AQ59&lt;&gt;"",(IF('[1]T34 Wine consumption vol'!AQ59&lt;&gt;"",('[1]T34 Wine consumption vol'!AQ59/'[1]T61 Real GDP'!AQ59),"")),"")</f>
        <v/>
      </c>
      <c r="AS28" s="70" t="str">
        <f>IF('[1]T61 Real GDP'!AR59&lt;&gt;"",(IF('[1]T34 Wine consumption vol'!AR59&lt;&gt;"",('[1]T34 Wine consumption vol'!AR59/'[1]T61 Real GDP'!AR59),"")),"")</f>
        <v/>
      </c>
      <c r="AT28" s="70" t="str">
        <f>IF('[1]T61 Real GDP'!AS59&lt;&gt;"",(IF('[1]T34 Wine consumption vol'!AS59&lt;&gt;"",('[1]T34 Wine consumption vol'!AS59/'[1]T61 Real GDP'!AS59),"")),"")</f>
        <v/>
      </c>
      <c r="AU28" s="70" t="str">
        <f>IF('[1]T61 Real GDP'!AT59&lt;&gt;"",(IF('[1]T34 Wine consumption vol'!AT59&lt;&gt;"",('[1]T34 Wine consumption vol'!AT59/'[1]T61 Real GDP'!AT59),"")),"")</f>
        <v/>
      </c>
      <c r="AV28" s="70" t="str">
        <f>IF('[1]T61 Real GDP'!AU59&lt;&gt;"",(IF('[1]T34 Wine consumption vol'!AU59&lt;&gt;"",('[1]T34 Wine consumption vol'!AU59/'[1]T61 Real GDP'!AU59),"")),"")</f>
        <v/>
      </c>
      <c r="AW28" s="70" t="str">
        <f>IF('[1]T61 Real GDP'!AV59&lt;&gt;"",(IF('[1]T34 Wine consumption vol'!AV59&lt;&gt;"",('[1]T34 Wine consumption vol'!AV59/'[1]T61 Real GDP'!AV59),"")),"")</f>
        <v/>
      </c>
      <c r="AX28" s="70" t="str">
        <f>IF('[1]T61 Real GDP'!AW59&lt;&gt;"",(IF('[1]T34 Wine consumption vol'!AW59&lt;&gt;"",('[1]T34 Wine consumption vol'!AW59/'[1]T61 Real GDP'!AW59),"")),"")</f>
        <v/>
      </c>
      <c r="AY28" s="70" t="str">
        <f>IF('[1]T61 Real GDP'!AX59&lt;&gt;"",(IF('[1]T34 Wine consumption vol'!AX59&lt;&gt;"",('[1]T34 Wine consumption vol'!AX59/'[1]T61 Real GDP'!AX59),"")),"")</f>
        <v/>
      </c>
      <c r="AZ28" s="70" t="str">
        <f>IF('[1]T61 Real GDP'!AY59&lt;&gt;"",(IF('[1]T34 Wine consumption vol'!AY59&lt;&gt;"",('[1]T34 Wine consumption vol'!AY59/'[1]T61 Real GDP'!AY59),"")),"")</f>
        <v/>
      </c>
      <c r="BA28" s="70" t="str">
        <f>IF('[1]T61 Real GDP'!AZ59&lt;&gt;"",(IF('[1]T34 Wine consumption vol'!AZ59&lt;&gt;"",('[1]T34 Wine consumption vol'!AZ59/'[1]T61 Real GDP'!AZ59),"")),"")</f>
        <v/>
      </c>
      <c r="BB28" s="70" t="str">
        <f>IF('[1]T61 Real GDP'!BC59&lt;&gt;"",(IF('[1]T34 Wine consumption vol'!BC59&lt;&gt;"",('[1]T34 Wine consumption vol'!BC59/'[1]T61 Real GDP'!BC59),"")),"")</f>
        <v/>
      </c>
    </row>
    <row r="29" spans="1:54" x14ac:dyDescent="0.55000000000000004">
      <c r="A29" s="69">
        <v>1892</v>
      </c>
      <c r="B29" s="70">
        <f>IF('[1]T61 Real GDP'!B60&lt;&gt;"",(IF('[1]T34 Wine consumption vol'!B60&lt;&gt;"",('[1]T34 Wine consumption vol'!B60/'[1]T61 Real GDP'!B60),"")),"")</f>
        <v>37.409530204111284</v>
      </c>
      <c r="C29" s="70">
        <f>IF('[1]T61 Real GDP'!C60&lt;&gt;"",(IF('[1]T34 Wine consumption vol'!C60&lt;&gt;"",('[1]T34 Wine consumption vol'!C60/'[1]T61 Real GDP'!C60),"")),"")</f>
        <v>64.963920588965365</v>
      </c>
      <c r="D29" s="70">
        <f>IF('[1]T61 Real GDP'!D60&lt;&gt;"",(IF('[1]T34 Wine consumption vol'!D60&lt;&gt;"",('[1]T34 Wine consumption vol'!D60/'[1]T61 Real GDP'!D60),"")),"")</f>
        <v>47.876152968036543</v>
      </c>
      <c r="E29" s="70">
        <f>IF('[1]T61 Real GDP'!E60&lt;&gt;"",(IF('[1]T34 Wine consumption vol'!E60&lt;&gt;"",('[1]T34 Wine consumption vol'!E60/'[1]T61 Real GDP'!E60),"")),"")</f>
        <v>61.303760547092651</v>
      </c>
      <c r="F29" s="70">
        <f>IF('[1]T61 Real GDP'!F60&lt;&gt;"",(IF('[1]T34 Wine consumption vol'!F60&lt;&gt;"",('[1]T34 Wine consumption vol'!F60/'[1]T61 Real GDP'!F60),"")),"")</f>
        <v>7.7448478005333721</v>
      </c>
      <c r="G29" s="70"/>
      <c r="H29" s="70">
        <f>IF('[1]T61 Real GDP'!G60&lt;&gt;"",(IF('[1]T34 Wine consumption vol'!G60&lt;&gt;"",('[1]T34 Wine consumption vol'!G60/'[1]T61 Real GDP'!G60),"")),"")</f>
        <v>1.1097609020136612</v>
      </c>
      <c r="I29" s="70">
        <f>IF('[1]T61 Real GDP'!H60&lt;&gt;"",(IF('[1]T34 Wine consumption vol'!H60&lt;&gt;"",('[1]T34 Wine consumption vol'!H60/'[1]T61 Real GDP'!H60),"")),"")</f>
        <v>0.6159078652651917</v>
      </c>
      <c r="J29" s="70" t="str">
        <f>IF('[1]T61 Real GDP'!I60&lt;&gt;"",(IF('[1]T34 Wine consumption vol'!I60&lt;&gt;"",('[1]T34 Wine consumption vol'!I60/'[1]T61 Real GDP'!I60),"")),"")</f>
        <v/>
      </c>
      <c r="K29" s="70">
        <f>IF('[1]T61 Real GDP'!J60&lt;&gt;"",(IF('[1]T34 Wine consumption vol'!J60&lt;&gt;"",('[1]T34 Wine consumption vol'!J60/'[1]T61 Real GDP'!J60),"")),"")</f>
        <v>1.4980079827690109</v>
      </c>
      <c r="L29" s="70" t="str">
        <f>IF('[1]T61 Real GDP'!K60&lt;&gt;"",(IF('[1]T34 Wine consumption vol'!K60&lt;&gt;"",('[1]T34 Wine consumption vol'!K60/'[1]T61 Real GDP'!K60),"")),"")</f>
        <v/>
      </c>
      <c r="M29" s="70" t="str">
        <f>IF('[1]T61 Real GDP'!L60&lt;&gt;"",(IF('[1]T34 Wine consumption vol'!L60&lt;&gt;"",('[1]T34 Wine consumption vol'!L60/'[1]T61 Real GDP'!L60),"")),"")</f>
        <v/>
      </c>
      <c r="N29" s="70">
        <f>IF('[1]T61 Real GDP'!M60&lt;&gt;"",(IF('[1]T34 Wine consumption vol'!M60&lt;&gt;"",('[1]T34 Wine consumption vol'!M60/'[1]T61 Real GDP'!M60),"")),"")</f>
        <v>0.61707400819181468</v>
      </c>
      <c r="O29" s="70" t="str">
        <f>IF('[1]T61 Real GDP'!N60&lt;&gt;"",(IF('[1]T34 Wine consumption vol'!N60&lt;&gt;"",('[1]T34 Wine consumption vol'!N60/'[1]T61 Real GDP'!N60),"")),"")</f>
        <v/>
      </c>
      <c r="P29" s="70">
        <f>IF('[1]T61 Real GDP'!O60&lt;&gt;"",(IF('[1]T34 Wine consumption vol'!O60&lt;&gt;"",('[1]T34 Wine consumption vol'!O60/'[1]T61 Real GDP'!O60),"")),"")</f>
        <v>14.32615168965717</v>
      </c>
      <c r="Q29" s="70">
        <f>IF('[1]T61 Real GDP'!P60&lt;&gt;"",(IF('[1]T34 Wine consumption vol'!P60&lt;&gt;"",('[1]T34 Wine consumption vol'!P60/'[1]T61 Real GDP'!P60),"")),"")</f>
        <v>0.45059353530718566</v>
      </c>
      <c r="R29" s="70" t="str">
        <f>IF('[1]T61 Real GDP'!Q60&lt;&gt;"",(IF('[1]T34 Wine consumption vol'!Q60&lt;&gt;"",('[1]T34 Wine consumption vol'!Q60/'[1]T61 Real GDP'!Q60),"")),"")</f>
        <v/>
      </c>
      <c r="S29" s="70" t="str">
        <f>IF('[1]T61 Real GDP'!R60&lt;&gt;"",(IF('[1]T34 Wine consumption vol'!R60&lt;&gt;"",('[1]T34 Wine consumption vol'!R60/'[1]T61 Real GDP'!R60),"")),"")</f>
        <v/>
      </c>
      <c r="T29" s="70" t="str">
        <f>IF('[1]T61 Real GDP'!S60&lt;&gt;"",(IF('[1]T34 Wine consumption vol'!S60&lt;&gt;"",('[1]T34 Wine consumption vol'!S60/'[1]T61 Real GDP'!S60),"")),"")</f>
        <v/>
      </c>
      <c r="U29" s="70" t="str">
        <f>IF('[1]T61 Real GDP'!T60&lt;&gt;"",(IF('[1]T34 Wine consumption vol'!J60&lt;&gt;"",('[1]T34 Wine consumption vol'!J60/'[1]T61 Real GDP'!T60),"")),"")</f>
        <v/>
      </c>
      <c r="V29" s="70" t="str">
        <f>IF('[1]T61 Real GDP'!U60&lt;&gt;"",(IF('[1]T34 Wine consumption vol'!U60&lt;&gt;"",('[1]T34 Wine consumption vol'!U60/'[1]T61 Real GDP'!U60),"")),"")</f>
        <v/>
      </c>
      <c r="W29" s="70" t="str">
        <f>IF('[1]T61 Real GDP'!V60&lt;&gt;"",(IF('[1]T34 Wine consumption vol'!V60&lt;&gt;"",('[1]T34 Wine consumption vol'!V60/'[1]T61 Real GDP'!V60),"")),"")</f>
        <v/>
      </c>
      <c r="X29" s="70" t="str">
        <f>IF('[1]T61 Real GDP'!W60&lt;&gt;"",(IF('[1]T34 Wine consumption vol'!W60&lt;&gt;"",('[1]T34 Wine consumption vol'!W60/'[1]T61 Real GDP'!W60),"")),"")</f>
        <v/>
      </c>
      <c r="Y29" s="70" t="str">
        <f>IF('[1]T61 Real GDP'!X60&lt;&gt;"",(IF('[1]T34 Wine consumption vol'!X60&lt;&gt;"",('[1]T34 Wine consumption vol'!X60/'[1]T61 Real GDP'!X60),"")),"")</f>
        <v/>
      </c>
      <c r="Z29" s="70" t="str">
        <f>IF('[1]T61 Real GDP'!Y60&lt;&gt;"",(IF('[1]T34 Wine consumption vol'!Y60&lt;&gt;"",('[1]T34 Wine consumption vol'!Y60/'[1]T61 Real GDP'!Y60),"")),"")</f>
        <v/>
      </c>
      <c r="AA29" s="70" t="str">
        <f>IF('[1]T61 Real GDP'!Z60&lt;&gt;"",(IF('[1]T34 Wine consumption vol'!Z60&lt;&gt;"",('[1]T34 Wine consumption vol'!Z60/'[1]T61 Real GDP'!Z60),"")),"")</f>
        <v/>
      </c>
      <c r="AB29" s="70">
        <f>IF('[1]T61 Real GDP'!AA60&lt;&gt;"",(IF('[1]T34 Wine consumption vol'!AA60&lt;&gt;"",('[1]T34 Wine consumption vol'!AA60/'[1]T61 Real GDP'!AA60),"")),"")</f>
        <v>1.1601971005830802</v>
      </c>
      <c r="AC29" s="70">
        <f>IF('[1]T61 Real GDP'!AB60&lt;&gt;"",(IF('[1]T34 Wine consumption vol'!AB60&lt;&gt;"",('[1]T34 Wine consumption vol'!AB60/'[1]T61 Real GDP'!AB60),"")),"")</f>
        <v>0.16234732380061453</v>
      </c>
      <c r="AD29" s="70" t="str">
        <f>IF('[1]T61 Real GDP'!AC60&lt;&gt;"",(IF('[1]T34 Wine consumption vol'!AC60&lt;&gt;"",('[1]T34 Wine consumption vol'!AC60/'[1]T61 Real GDP'!AC60),"")),"")</f>
        <v/>
      </c>
      <c r="AE29" s="70">
        <f>IF('[1]T61 Real GDP'!AD60&lt;&gt;"",(IF('[1]T34 Wine consumption vol'!AD60&lt;&gt;"",('[1]T34 Wine consumption vol'!AD60/'[1]T61 Real GDP'!AD60),"")),"")</f>
        <v>0.40853550486929313</v>
      </c>
      <c r="AF29" s="70">
        <f>IF('[1]T61 Real GDP'!AE60&lt;&gt;"",(IF('[1]T34 Wine consumption vol'!AE60&lt;&gt;"",('[1]T34 Wine consumption vol'!AE60/'[1]T61 Real GDP'!AE60),"")),"")</f>
        <v>12.661511492262767</v>
      </c>
      <c r="AG29" s="70" t="str">
        <f>IF('[1]T61 Real GDP'!AF60&lt;&gt;"",(IF('[1]T34 Wine consumption vol'!AF60&lt;&gt;"",('[1]T34 Wine consumption vol'!AF60/'[1]T61 Real GDP'!AF60),"")),"")</f>
        <v/>
      </c>
      <c r="AH29" s="70">
        <f>IF('[1]T61 Real GDP'!AG60&lt;&gt;"",(IF('[1]T34 Wine consumption vol'!AG60&lt;&gt;"",('[1]T34 Wine consumption vol'!AG60/'[1]T61 Real GDP'!AG60),"")),"")</f>
        <v>7.5815455256752404</v>
      </c>
      <c r="AI29" s="70" t="str">
        <f>IF('[1]T61 Real GDP'!AH60&lt;&gt;"",(IF('[1]T34 Wine consumption vol'!AH60&lt;&gt;"",('[1]T34 Wine consumption vol'!AH60/'[1]T61 Real GDP'!AH60),"")),"")</f>
        <v/>
      </c>
      <c r="AJ29" s="70" t="str">
        <f>IF('[1]T61 Real GDP'!AI60&lt;&gt;"",(IF('[1]T34 Wine consumption vol'!AI60&lt;&gt;"",('[1]T34 Wine consumption vol'!AI60/'[1]T61 Real GDP'!AI60),"")),"")</f>
        <v/>
      </c>
      <c r="AK29" s="70" t="str">
        <f>IF('[1]T61 Real GDP'!AJ60&lt;&gt;"",(IF('[1]T34 Wine consumption vol'!AJ60&lt;&gt;"",('[1]T34 Wine consumption vol'!AJ60/'[1]T61 Real GDP'!AJ60),"")),"")</f>
        <v/>
      </c>
      <c r="AL29" s="70" t="str">
        <f>IF('[1]T61 Real GDP'!AK60&lt;&gt;"",(IF('[1]T34 Wine consumption vol'!AK60&lt;&gt;"",('[1]T34 Wine consumption vol'!AK60/'[1]T61 Real GDP'!AK60),"")),"")</f>
        <v/>
      </c>
      <c r="AM29" s="70" t="str">
        <f>IF('[1]T61 Real GDP'!AL60&lt;&gt;"",(IF('[1]T34 Wine consumption vol'!AL60&lt;&gt;"",('[1]T34 Wine consumption vol'!AL60/'[1]T61 Real GDP'!AL60),"")),"")</f>
        <v/>
      </c>
      <c r="AN29" s="70" t="str">
        <f>IF('[1]T61 Real GDP'!AM60&lt;&gt;"",(IF('[1]T34 Wine consumption vol'!AM60&lt;&gt;"",('[1]T34 Wine consumption vol'!AM60/'[1]T61 Real GDP'!AM60),"")),"")</f>
        <v/>
      </c>
      <c r="AO29" s="70" t="str">
        <f>IF('[1]T61 Real GDP'!AN60&lt;&gt;"",(IF('[1]T34 Wine consumption vol'!AN60&lt;&gt;"",('[1]T34 Wine consumption vol'!AN60/'[1]T61 Real GDP'!AN60),"")),"")</f>
        <v/>
      </c>
      <c r="AP29" s="70" t="str">
        <f>IF('[1]T61 Real GDP'!AO60&lt;&gt;"",(IF('[1]T34 Wine consumption vol'!AO60&lt;&gt;"",('[1]T34 Wine consumption vol'!AO60/'[1]T61 Real GDP'!AO60),"")),"")</f>
        <v/>
      </c>
      <c r="AQ29" s="70" t="str">
        <f>IF('[1]T61 Real GDP'!AP60&lt;&gt;"",(IF('[1]T34 Wine consumption vol'!AP60&lt;&gt;"",('[1]T34 Wine consumption vol'!AP60/'[1]T61 Real GDP'!AP60),"")),"")</f>
        <v/>
      </c>
      <c r="AR29" s="70" t="str">
        <f>IF('[1]T61 Real GDP'!AQ60&lt;&gt;"",(IF('[1]T34 Wine consumption vol'!AQ60&lt;&gt;"",('[1]T34 Wine consumption vol'!AQ60/'[1]T61 Real GDP'!AQ60),"")),"")</f>
        <v/>
      </c>
      <c r="AS29" s="70" t="str">
        <f>IF('[1]T61 Real GDP'!AR60&lt;&gt;"",(IF('[1]T34 Wine consumption vol'!AR60&lt;&gt;"",('[1]T34 Wine consumption vol'!AR60/'[1]T61 Real GDP'!AR60),"")),"")</f>
        <v/>
      </c>
      <c r="AT29" s="70" t="str">
        <f>IF('[1]T61 Real GDP'!AS60&lt;&gt;"",(IF('[1]T34 Wine consumption vol'!AS60&lt;&gt;"",('[1]T34 Wine consumption vol'!AS60/'[1]T61 Real GDP'!AS60),"")),"")</f>
        <v/>
      </c>
      <c r="AU29" s="70" t="str">
        <f>IF('[1]T61 Real GDP'!AT60&lt;&gt;"",(IF('[1]T34 Wine consumption vol'!AT60&lt;&gt;"",('[1]T34 Wine consumption vol'!AT60/'[1]T61 Real GDP'!AT60),"")),"")</f>
        <v/>
      </c>
      <c r="AV29" s="70" t="str">
        <f>IF('[1]T61 Real GDP'!AU60&lt;&gt;"",(IF('[1]T34 Wine consumption vol'!AU60&lt;&gt;"",('[1]T34 Wine consumption vol'!AU60/'[1]T61 Real GDP'!AU60),"")),"")</f>
        <v/>
      </c>
      <c r="AW29" s="70" t="str">
        <f>IF('[1]T61 Real GDP'!AV60&lt;&gt;"",(IF('[1]T34 Wine consumption vol'!AV60&lt;&gt;"",('[1]T34 Wine consumption vol'!AV60/'[1]T61 Real GDP'!AV60),"")),"")</f>
        <v/>
      </c>
      <c r="AX29" s="70" t="str">
        <f>IF('[1]T61 Real GDP'!AW60&lt;&gt;"",(IF('[1]T34 Wine consumption vol'!AW60&lt;&gt;"",('[1]T34 Wine consumption vol'!AW60/'[1]T61 Real GDP'!AW60),"")),"")</f>
        <v/>
      </c>
      <c r="AY29" s="70" t="str">
        <f>IF('[1]T61 Real GDP'!AX60&lt;&gt;"",(IF('[1]T34 Wine consumption vol'!AX60&lt;&gt;"",('[1]T34 Wine consumption vol'!AX60/'[1]T61 Real GDP'!AX60),"")),"")</f>
        <v/>
      </c>
      <c r="AZ29" s="70" t="str">
        <f>IF('[1]T61 Real GDP'!AY60&lt;&gt;"",(IF('[1]T34 Wine consumption vol'!AY60&lt;&gt;"",('[1]T34 Wine consumption vol'!AY60/'[1]T61 Real GDP'!AY60),"")),"")</f>
        <v/>
      </c>
      <c r="BA29" s="70" t="str">
        <f>IF('[1]T61 Real GDP'!AZ60&lt;&gt;"",(IF('[1]T34 Wine consumption vol'!AZ60&lt;&gt;"",('[1]T34 Wine consumption vol'!AZ60/'[1]T61 Real GDP'!AZ60),"")),"")</f>
        <v/>
      </c>
      <c r="BB29" s="70" t="str">
        <f>IF('[1]T61 Real GDP'!BC60&lt;&gt;"",(IF('[1]T34 Wine consumption vol'!BC60&lt;&gt;"",('[1]T34 Wine consumption vol'!BC60/'[1]T61 Real GDP'!BC60),"")),"")</f>
        <v/>
      </c>
    </row>
    <row r="30" spans="1:54" x14ac:dyDescent="0.55000000000000004">
      <c r="A30" s="69">
        <v>1893</v>
      </c>
      <c r="B30" s="70">
        <f>IF('[1]T61 Real GDP'!B61&lt;&gt;"",(IF('[1]T34 Wine consumption vol'!B61&lt;&gt;"",('[1]T34 Wine consumption vol'!B61/'[1]T61 Real GDP'!B61),"")),"")</f>
        <v>41.231845316491025</v>
      </c>
      <c r="C30" s="70">
        <f>IF('[1]T61 Real GDP'!C61&lt;&gt;"",(IF('[1]T34 Wine consumption vol'!C61&lt;&gt;"",('[1]T34 Wine consumption vol'!C61/'[1]T61 Real GDP'!C61),"")),"")</f>
        <v>64.146704035603364</v>
      </c>
      <c r="D30" s="70">
        <f>IF('[1]T61 Real GDP'!D61&lt;&gt;"",(IF('[1]T34 Wine consumption vol'!D61&lt;&gt;"",('[1]T34 Wine consumption vol'!D61/'[1]T61 Real GDP'!D61),"")),"")</f>
        <v>45.670322143698456</v>
      </c>
      <c r="E30" s="70">
        <f>IF('[1]T61 Real GDP'!E61&lt;&gt;"",(IF('[1]T34 Wine consumption vol'!E61&lt;&gt;"",('[1]T34 Wine consumption vol'!E61/'[1]T61 Real GDP'!E61),"")),"")</f>
        <v>65.653253717684748</v>
      </c>
      <c r="F30" s="70">
        <f>IF('[1]T61 Real GDP'!F61&lt;&gt;"",(IF('[1]T34 Wine consumption vol'!F61&lt;&gt;"",('[1]T34 Wine consumption vol'!F61/'[1]T61 Real GDP'!F61),"")),"")</f>
        <v>12.41157191398767</v>
      </c>
      <c r="G30" s="70"/>
      <c r="H30" s="70">
        <f>IF('[1]T61 Real GDP'!G61&lt;&gt;"",(IF('[1]T34 Wine consumption vol'!G61&lt;&gt;"",('[1]T34 Wine consumption vol'!G61/'[1]T61 Real GDP'!G61),"")),"")</f>
        <v>0.96924458317452944</v>
      </c>
      <c r="I30" s="70">
        <f>IF('[1]T61 Real GDP'!H61&lt;&gt;"",(IF('[1]T34 Wine consumption vol'!H61&lt;&gt;"",('[1]T34 Wine consumption vol'!H61/'[1]T61 Real GDP'!H61),"")),"")</f>
        <v>0.60865726675495302</v>
      </c>
      <c r="J30" s="70" t="str">
        <f>IF('[1]T61 Real GDP'!I61&lt;&gt;"",(IF('[1]T34 Wine consumption vol'!I61&lt;&gt;"",('[1]T34 Wine consumption vol'!I61/'[1]T61 Real GDP'!I61),"")),"")</f>
        <v/>
      </c>
      <c r="K30" s="70">
        <f>IF('[1]T61 Real GDP'!J61&lt;&gt;"",(IF('[1]T34 Wine consumption vol'!J61&lt;&gt;"",('[1]T34 Wine consumption vol'!J61/'[1]T61 Real GDP'!J61),"")),"")</f>
        <v>1.4940965569020896</v>
      </c>
      <c r="L30" s="70" t="str">
        <f>IF('[1]T61 Real GDP'!K61&lt;&gt;"",(IF('[1]T34 Wine consumption vol'!K61&lt;&gt;"",('[1]T34 Wine consumption vol'!K61/'[1]T61 Real GDP'!K61),"")),"")</f>
        <v/>
      </c>
      <c r="M30" s="70" t="str">
        <f>IF('[1]T61 Real GDP'!L61&lt;&gt;"",(IF('[1]T34 Wine consumption vol'!L61&lt;&gt;"",('[1]T34 Wine consumption vol'!L61/'[1]T61 Real GDP'!L61),"")),"")</f>
        <v/>
      </c>
      <c r="N30" s="70">
        <f>IF('[1]T61 Real GDP'!M61&lt;&gt;"",(IF('[1]T34 Wine consumption vol'!M61&lt;&gt;"",('[1]T34 Wine consumption vol'!M61/'[1]T61 Real GDP'!M61),"")),"")</f>
        <v>0.63044988502932697</v>
      </c>
      <c r="O30" s="70" t="str">
        <f>IF('[1]T61 Real GDP'!N61&lt;&gt;"",(IF('[1]T34 Wine consumption vol'!N61&lt;&gt;"",('[1]T34 Wine consumption vol'!N61/'[1]T61 Real GDP'!N61),"")),"")</f>
        <v/>
      </c>
      <c r="P30" s="70">
        <f>IF('[1]T61 Real GDP'!O61&lt;&gt;"",(IF('[1]T34 Wine consumption vol'!O61&lt;&gt;"",('[1]T34 Wine consumption vol'!O61/'[1]T61 Real GDP'!O61),"")),"")</f>
        <v>14.188841700653652</v>
      </c>
      <c r="Q30" s="70">
        <f>IF('[1]T61 Real GDP'!P61&lt;&gt;"",(IF('[1]T34 Wine consumption vol'!P61&lt;&gt;"",('[1]T34 Wine consumption vol'!P61/'[1]T61 Real GDP'!P61),"")),"")</f>
        <v>0.43655316720330928</v>
      </c>
      <c r="R30" s="70" t="str">
        <f>IF('[1]T61 Real GDP'!Q61&lt;&gt;"",(IF('[1]T34 Wine consumption vol'!Q61&lt;&gt;"",('[1]T34 Wine consumption vol'!Q61/'[1]T61 Real GDP'!Q61),"")),"")</f>
        <v/>
      </c>
      <c r="S30" s="70" t="str">
        <f>IF('[1]T61 Real GDP'!R61&lt;&gt;"",(IF('[1]T34 Wine consumption vol'!R61&lt;&gt;"",('[1]T34 Wine consumption vol'!R61/'[1]T61 Real GDP'!R61),"")),"")</f>
        <v/>
      </c>
      <c r="T30" s="70" t="str">
        <f>IF('[1]T61 Real GDP'!S61&lt;&gt;"",(IF('[1]T34 Wine consumption vol'!S61&lt;&gt;"",('[1]T34 Wine consumption vol'!S61/'[1]T61 Real GDP'!S61),"")),"")</f>
        <v/>
      </c>
      <c r="U30" s="70" t="str">
        <f>IF('[1]T61 Real GDP'!T61&lt;&gt;"",(IF('[1]T34 Wine consumption vol'!J61&lt;&gt;"",('[1]T34 Wine consumption vol'!J61/'[1]T61 Real GDP'!T61),"")),"")</f>
        <v/>
      </c>
      <c r="V30" s="70" t="str">
        <f>IF('[1]T61 Real GDP'!U61&lt;&gt;"",(IF('[1]T34 Wine consumption vol'!U61&lt;&gt;"",('[1]T34 Wine consumption vol'!U61/'[1]T61 Real GDP'!U61),"")),"")</f>
        <v/>
      </c>
      <c r="W30" s="70" t="str">
        <f>IF('[1]T61 Real GDP'!V61&lt;&gt;"",(IF('[1]T34 Wine consumption vol'!V61&lt;&gt;"",('[1]T34 Wine consumption vol'!V61/'[1]T61 Real GDP'!V61),"")),"")</f>
        <v/>
      </c>
      <c r="X30" s="70" t="str">
        <f>IF('[1]T61 Real GDP'!W61&lt;&gt;"",(IF('[1]T34 Wine consumption vol'!W61&lt;&gt;"",('[1]T34 Wine consumption vol'!W61/'[1]T61 Real GDP'!W61),"")),"")</f>
        <v/>
      </c>
      <c r="Y30" s="70" t="str">
        <f>IF('[1]T61 Real GDP'!X61&lt;&gt;"",(IF('[1]T34 Wine consumption vol'!X61&lt;&gt;"",('[1]T34 Wine consumption vol'!X61/'[1]T61 Real GDP'!X61),"")),"")</f>
        <v/>
      </c>
      <c r="Z30" s="70" t="str">
        <f>IF('[1]T61 Real GDP'!Y61&lt;&gt;"",(IF('[1]T34 Wine consumption vol'!Y61&lt;&gt;"",('[1]T34 Wine consumption vol'!Y61/'[1]T61 Real GDP'!Y61),"")),"")</f>
        <v/>
      </c>
      <c r="AA30" s="70" t="str">
        <f>IF('[1]T61 Real GDP'!Z61&lt;&gt;"",(IF('[1]T34 Wine consumption vol'!Z61&lt;&gt;"",('[1]T34 Wine consumption vol'!Z61/'[1]T61 Real GDP'!Z61),"")),"")</f>
        <v/>
      </c>
      <c r="AB30" s="70">
        <f>IF('[1]T61 Real GDP'!AA61&lt;&gt;"",(IF('[1]T34 Wine consumption vol'!AA61&lt;&gt;"",('[1]T34 Wine consumption vol'!AA61/'[1]T61 Real GDP'!AA61),"")),"")</f>
        <v>1.1522832066008737</v>
      </c>
      <c r="AC30" s="70" t="str">
        <f>IF('[1]T61 Real GDP'!AB61&lt;&gt;"",(IF('[1]T34 Wine consumption vol'!AB61&lt;&gt;"",('[1]T34 Wine consumption vol'!AB61/'[1]T61 Real GDP'!AB61),"")),"")</f>
        <v/>
      </c>
      <c r="AD30" s="70" t="str">
        <f>IF('[1]T61 Real GDP'!AC61&lt;&gt;"",(IF('[1]T34 Wine consumption vol'!AC61&lt;&gt;"",('[1]T34 Wine consumption vol'!AC61/'[1]T61 Real GDP'!AC61),"")),"")</f>
        <v/>
      </c>
      <c r="AE30" s="70">
        <f>IF('[1]T61 Real GDP'!AD61&lt;&gt;"",(IF('[1]T34 Wine consumption vol'!AD61&lt;&gt;"",('[1]T34 Wine consumption vol'!AD61/'[1]T61 Real GDP'!AD61),"")),"")</f>
        <v>0.4281421759259188</v>
      </c>
      <c r="AF30" s="70">
        <f>IF('[1]T61 Real GDP'!AE61&lt;&gt;"",(IF('[1]T34 Wine consumption vol'!AE61&lt;&gt;"",('[1]T34 Wine consumption vol'!AE61/'[1]T61 Real GDP'!AE61),"")),"")</f>
        <v>14.586732911436405</v>
      </c>
      <c r="AG30" s="70" t="str">
        <f>IF('[1]T61 Real GDP'!AF61&lt;&gt;"",(IF('[1]T34 Wine consumption vol'!AF61&lt;&gt;"",('[1]T34 Wine consumption vol'!AF61/'[1]T61 Real GDP'!AF61),"")),"")</f>
        <v/>
      </c>
      <c r="AH30" s="70">
        <f>IF('[1]T61 Real GDP'!AG61&lt;&gt;"",(IF('[1]T34 Wine consumption vol'!AG61&lt;&gt;"",('[1]T34 Wine consumption vol'!AG61/'[1]T61 Real GDP'!AG61),"")),"")</f>
        <v>6.3508688086120175</v>
      </c>
      <c r="AI30" s="70" t="str">
        <f>IF('[1]T61 Real GDP'!AH61&lt;&gt;"",(IF('[1]T34 Wine consumption vol'!AH61&lt;&gt;"",('[1]T34 Wine consumption vol'!AH61/'[1]T61 Real GDP'!AH61),"")),"")</f>
        <v/>
      </c>
      <c r="AJ30" s="70" t="str">
        <f>IF('[1]T61 Real GDP'!AI61&lt;&gt;"",(IF('[1]T34 Wine consumption vol'!AI61&lt;&gt;"",('[1]T34 Wine consumption vol'!AI61/'[1]T61 Real GDP'!AI61),"")),"")</f>
        <v/>
      </c>
      <c r="AK30" s="70" t="str">
        <f>IF('[1]T61 Real GDP'!AJ61&lt;&gt;"",(IF('[1]T34 Wine consumption vol'!AJ61&lt;&gt;"",('[1]T34 Wine consumption vol'!AJ61/'[1]T61 Real GDP'!AJ61),"")),"")</f>
        <v/>
      </c>
      <c r="AL30" s="70" t="str">
        <f>IF('[1]T61 Real GDP'!AK61&lt;&gt;"",(IF('[1]T34 Wine consumption vol'!AK61&lt;&gt;"",('[1]T34 Wine consumption vol'!AK61/'[1]T61 Real GDP'!AK61),"")),"")</f>
        <v/>
      </c>
      <c r="AM30" s="70" t="str">
        <f>IF('[1]T61 Real GDP'!AL61&lt;&gt;"",(IF('[1]T34 Wine consumption vol'!AL61&lt;&gt;"",('[1]T34 Wine consumption vol'!AL61/'[1]T61 Real GDP'!AL61),"")),"")</f>
        <v/>
      </c>
      <c r="AN30" s="70" t="str">
        <f>IF('[1]T61 Real GDP'!AM61&lt;&gt;"",(IF('[1]T34 Wine consumption vol'!AM61&lt;&gt;"",('[1]T34 Wine consumption vol'!AM61/'[1]T61 Real GDP'!AM61),"")),"")</f>
        <v/>
      </c>
      <c r="AO30" s="70" t="str">
        <f>IF('[1]T61 Real GDP'!AN61&lt;&gt;"",(IF('[1]T34 Wine consumption vol'!AN61&lt;&gt;"",('[1]T34 Wine consumption vol'!AN61/'[1]T61 Real GDP'!AN61),"")),"")</f>
        <v/>
      </c>
      <c r="AP30" s="70" t="str">
        <f>IF('[1]T61 Real GDP'!AO61&lt;&gt;"",(IF('[1]T34 Wine consumption vol'!AO61&lt;&gt;"",('[1]T34 Wine consumption vol'!AO61/'[1]T61 Real GDP'!AO61),"")),"")</f>
        <v/>
      </c>
      <c r="AQ30" s="70" t="str">
        <f>IF('[1]T61 Real GDP'!AP61&lt;&gt;"",(IF('[1]T34 Wine consumption vol'!AP61&lt;&gt;"",('[1]T34 Wine consumption vol'!AP61/'[1]T61 Real GDP'!AP61),"")),"")</f>
        <v/>
      </c>
      <c r="AR30" s="70" t="str">
        <f>IF('[1]T61 Real GDP'!AQ61&lt;&gt;"",(IF('[1]T34 Wine consumption vol'!AQ61&lt;&gt;"",('[1]T34 Wine consumption vol'!AQ61/'[1]T61 Real GDP'!AQ61),"")),"")</f>
        <v/>
      </c>
      <c r="AS30" s="70" t="str">
        <f>IF('[1]T61 Real GDP'!AR61&lt;&gt;"",(IF('[1]T34 Wine consumption vol'!AR61&lt;&gt;"",('[1]T34 Wine consumption vol'!AR61/'[1]T61 Real GDP'!AR61),"")),"")</f>
        <v/>
      </c>
      <c r="AT30" s="70" t="str">
        <f>IF('[1]T61 Real GDP'!AS61&lt;&gt;"",(IF('[1]T34 Wine consumption vol'!AS61&lt;&gt;"",('[1]T34 Wine consumption vol'!AS61/'[1]T61 Real GDP'!AS61),"")),"")</f>
        <v/>
      </c>
      <c r="AU30" s="70" t="str">
        <f>IF('[1]T61 Real GDP'!AT61&lt;&gt;"",(IF('[1]T34 Wine consumption vol'!AT61&lt;&gt;"",('[1]T34 Wine consumption vol'!AT61/'[1]T61 Real GDP'!AT61),"")),"")</f>
        <v/>
      </c>
      <c r="AV30" s="70" t="str">
        <f>IF('[1]T61 Real GDP'!AU61&lt;&gt;"",(IF('[1]T34 Wine consumption vol'!AU61&lt;&gt;"",('[1]T34 Wine consumption vol'!AU61/'[1]T61 Real GDP'!AU61),"")),"")</f>
        <v/>
      </c>
      <c r="AW30" s="70" t="str">
        <f>IF('[1]T61 Real GDP'!AV61&lt;&gt;"",(IF('[1]T34 Wine consumption vol'!AV61&lt;&gt;"",('[1]T34 Wine consumption vol'!AV61/'[1]T61 Real GDP'!AV61),"")),"")</f>
        <v/>
      </c>
      <c r="AX30" s="70" t="str">
        <f>IF('[1]T61 Real GDP'!AW61&lt;&gt;"",(IF('[1]T34 Wine consumption vol'!AW61&lt;&gt;"",('[1]T34 Wine consumption vol'!AW61/'[1]T61 Real GDP'!AW61),"")),"")</f>
        <v/>
      </c>
      <c r="AY30" s="70" t="str">
        <f>IF('[1]T61 Real GDP'!AX61&lt;&gt;"",(IF('[1]T34 Wine consumption vol'!AX61&lt;&gt;"",('[1]T34 Wine consumption vol'!AX61/'[1]T61 Real GDP'!AX61),"")),"")</f>
        <v/>
      </c>
      <c r="AZ30" s="70" t="str">
        <f>IF('[1]T61 Real GDP'!AY61&lt;&gt;"",(IF('[1]T34 Wine consumption vol'!AY61&lt;&gt;"",('[1]T34 Wine consumption vol'!AY61/'[1]T61 Real GDP'!AY61),"")),"")</f>
        <v/>
      </c>
      <c r="BA30" s="70" t="str">
        <f>IF('[1]T61 Real GDP'!AZ61&lt;&gt;"",(IF('[1]T34 Wine consumption vol'!AZ61&lt;&gt;"",('[1]T34 Wine consumption vol'!AZ61/'[1]T61 Real GDP'!AZ61),"")),"")</f>
        <v/>
      </c>
      <c r="BB30" s="70" t="str">
        <f>IF('[1]T61 Real GDP'!BC61&lt;&gt;"",(IF('[1]T34 Wine consumption vol'!BC61&lt;&gt;"",('[1]T34 Wine consumption vol'!BC61/'[1]T61 Real GDP'!BC61),"")),"")</f>
        <v/>
      </c>
    </row>
    <row r="31" spans="1:54" x14ac:dyDescent="0.55000000000000004">
      <c r="A31" s="69">
        <v>1894</v>
      </c>
      <c r="B31" s="70">
        <f>IF('[1]T61 Real GDP'!B62&lt;&gt;"",(IF('[1]T34 Wine consumption vol'!B62&lt;&gt;"",('[1]T34 Wine consumption vol'!B62/'[1]T61 Real GDP'!B62),"")),"")</f>
        <v>41.252337163954358</v>
      </c>
      <c r="C31" s="70">
        <f>IF('[1]T61 Real GDP'!C62&lt;&gt;"",(IF('[1]T34 Wine consumption vol'!C62&lt;&gt;"",('[1]T34 Wine consumption vol'!C62/'[1]T61 Real GDP'!C62),"")),"")</f>
        <v>65.633175561360545</v>
      </c>
      <c r="D31" s="70">
        <f>IF('[1]T61 Real GDP'!D62&lt;&gt;"",(IF('[1]T34 Wine consumption vol'!D62&lt;&gt;"",('[1]T34 Wine consumption vol'!D62/'[1]T61 Real GDP'!D62),"")),"")</f>
        <v>44.687037169619956</v>
      </c>
      <c r="E31" s="70">
        <f>IF('[1]T61 Real GDP'!E62&lt;&gt;"",(IF('[1]T34 Wine consumption vol'!E62&lt;&gt;"",('[1]T34 Wine consumption vol'!E62/'[1]T61 Real GDP'!E62),"")),"")</f>
        <v>65.626704289084969</v>
      </c>
      <c r="F31" s="70">
        <f>IF('[1]T61 Real GDP'!F62&lt;&gt;"",(IF('[1]T34 Wine consumption vol'!F62&lt;&gt;"",('[1]T34 Wine consumption vol'!F62/'[1]T61 Real GDP'!F62),"")),"")</f>
        <v>10.564931213711334</v>
      </c>
      <c r="G31" s="70"/>
      <c r="H31" s="70">
        <f>IF('[1]T61 Real GDP'!G62&lt;&gt;"",(IF('[1]T34 Wine consumption vol'!G62&lt;&gt;"",('[1]T34 Wine consumption vol'!G62/'[1]T61 Real GDP'!G62),"")),"")</f>
        <v>1.1180011262390293</v>
      </c>
      <c r="I31" s="70">
        <f>IF('[1]T61 Real GDP'!H62&lt;&gt;"",(IF('[1]T34 Wine consumption vol'!H62&lt;&gt;"",('[1]T34 Wine consumption vol'!H62/'[1]T61 Real GDP'!H62),"")),"")</f>
        <v>0.60412105950115502</v>
      </c>
      <c r="J31" s="70" t="str">
        <f>IF('[1]T61 Real GDP'!I62&lt;&gt;"",(IF('[1]T34 Wine consumption vol'!I62&lt;&gt;"",('[1]T34 Wine consumption vol'!I62/'[1]T61 Real GDP'!I62),"")),"")</f>
        <v/>
      </c>
      <c r="K31" s="70">
        <f>IF('[1]T61 Real GDP'!J62&lt;&gt;"",(IF('[1]T34 Wine consumption vol'!J62&lt;&gt;"",('[1]T34 Wine consumption vol'!J62/'[1]T61 Real GDP'!J62),"")),"")</f>
        <v>1.8528390195847106</v>
      </c>
      <c r="L31" s="70" t="str">
        <f>IF('[1]T61 Real GDP'!K62&lt;&gt;"",(IF('[1]T34 Wine consumption vol'!K62&lt;&gt;"",('[1]T34 Wine consumption vol'!K62/'[1]T61 Real GDP'!K62),"")),"")</f>
        <v/>
      </c>
      <c r="M31" s="70" t="str">
        <f>IF('[1]T61 Real GDP'!L62&lt;&gt;"",(IF('[1]T34 Wine consumption vol'!L62&lt;&gt;"",('[1]T34 Wine consumption vol'!L62/'[1]T61 Real GDP'!L62),"")),"")</f>
        <v/>
      </c>
      <c r="N31" s="70">
        <f>IF('[1]T61 Real GDP'!M62&lt;&gt;"",(IF('[1]T34 Wine consumption vol'!M62&lt;&gt;"",('[1]T34 Wine consumption vol'!M62/'[1]T61 Real GDP'!M62),"")),"")</f>
        <v>0.58276891989505242</v>
      </c>
      <c r="O31" s="70" t="str">
        <f>IF('[1]T61 Real GDP'!N62&lt;&gt;"",(IF('[1]T34 Wine consumption vol'!N62&lt;&gt;"",('[1]T34 Wine consumption vol'!N62/'[1]T61 Real GDP'!N62),"")),"")</f>
        <v/>
      </c>
      <c r="P31" s="70">
        <f>IF('[1]T61 Real GDP'!O62&lt;&gt;"",(IF('[1]T34 Wine consumption vol'!O62&lt;&gt;"",('[1]T34 Wine consumption vol'!O62/'[1]T61 Real GDP'!O62),"")),"")</f>
        <v>14.815864818349031</v>
      </c>
      <c r="Q31" s="70">
        <f>IF('[1]T61 Real GDP'!P62&lt;&gt;"",(IF('[1]T34 Wine consumption vol'!P62&lt;&gt;"",('[1]T34 Wine consumption vol'!P62/'[1]T61 Real GDP'!P62),"")),"")</f>
        <v>0.40002195623104947</v>
      </c>
      <c r="R31" s="70" t="str">
        <f>IF('[1]T61 Real GDP'!Q62&lt;&gt;"",(IF('[1]T34 Wine consumption vol'!Q62&lt;&gt;"",('[1]T34 Wine consumption vol'!Q62/'[1]T61 Real GDP'!Q62),"")),"")</f>
        <v/>
      </c>
      <c r="S31" s="70" t="str">
        <f>IF('[1]T61 Real GDP'!R62&lt;&gt;"",(IF('[1]T34 Wine consumption vol'!R62&lt;&gt;"",('[1]T34 Wine consumption vol'!R62/'[1]T61 Real GDP'!R62),"")),"")</f>
        <v/>
      </c>
      <c r="T31" s="70" t="str">
        <f>IF('[1]T61 Real GDP'!S62&lt;&gt;"",(IF('[1]T34 Wine consumption vol'!S62&lt;&gt;"",('[1]T34 Wine consumption vol'!S62/'[1]T61 Real GDP'!S62),"")),"")</f>
        <v/>
      </c>
      <c r="U31" s="70" t="str">
        <f>IF('[1]T61 Real GDP'!T62&lt;&gt;"",(IF('[1]T34 Wine consumption vol'!J62&lt;&gt;"",('[1]T34 Wine consumption vol'!J62/'[1]T61 Real GDP'!T62),"")),"")</f>
        <v/>
      </c>
      <c r="V31" s="70" t="str">
        <f>IF('[1]T61 Real GDP'!U62&lt;&gt;"",(IF('[1]T34 Wine consumption vol'!U62&lt;&gt;"",('[1]T34 Wine consumption vol'!U62/'[1]T61 Real GDP'!U62),"")),"")</f>
        <v/>
      </c>
      <c r="W31" s="70" t="str">
        <f>IF('[1]T61 Real GDP'!V62&lt;&gt;"",(IF('[1]T34 Wine consumption vol'!V62&lt;&gt;"",('[1]T34 Wine consumption vol'!V62/'[1]T61 Real GDP'!V62),"")),"")</f>
        <v/>
      </c>
      <c r="X31" s="70" t="str">
        <f>IF('[1]T61 Real GDP'!W62&lt;&gt;"",(IF('[1]T34 Wine consumption vol'!W62&lt;&gt;"",('[1]T34 Wine consumption vol'!W62/'[1]T61 Real GDP'!W62),"")),"")</f>
        <v/>
      </c>
      <c r="Y31" s="70" t="str">
        <f>IF('[1]T61 Real GDP'!X62&lt;&gt;"",(IF('[1]T34 Wine consumption vol'!X62&lt;&gt;"",('[1]T34 Wine consumption vol'!X62/'[1]T61 Real GDP'!X62),"")),"")</f>
        <v/>
      </c>
      <c r="Z31" s="70" t="str">
        <f>IF('[1]T61 Real GDP'!Y62&lt;&gt;"",(IF('[1]T34 Wine consumption vol'!Y62&lt;&gt;"",('[1]T34 Wine consumption vol'!Y62/'[1]T61 Real GDP'!Y62),"")),"")</f>
        <v/>
      </c>
      <c r="AA31" s="70" t="str">
        <f>IF('[1]T61 Real GDP'!Z62&lt;&gt;"",(IF('[1]T34 Wine consumption vol'!Z62&lt;&gt;"",('[1]T34 Wine consumption vol'!Z62/'[1]T61 Real GDP'!Z62),"")),"")</f>
        <v/>
      </c>
      <c r="AB31" s="70">
        <f>IF('[1]T61 Real GDP'!AA62&lt;&gt;"",(IF('[1]T34 Wine consumption vol'!AA62&lt;&gt;"",('[1]T34 Wine consumption vol'!AA62/'[1]T61 Real GDP'!AA62),"")),"")</f>
        <v>0.97757341563317779</v>
      </c>
      <c r="AC31" s="70" t="str">
        <f>IF('[1]T61 Real GDP'!AB62&lt;&gt;"",(IF('[1]T34 Wine consumption vol'!AB62&lt;&gt;"",('[1]T34 Wine consumption vol'!AB62/'[1]T61 Real GDP'!AB62),"")),"")</f>
        <v/>
      </c>
      <c r="AD31" s="70" t="str">
        <f>IF('[1]T61 Real GDP'!AC62&lt;&gt;"",(IF('[1]T34 Wine consumption vol'!AC62&lt;&gt;"",('[1]T34 Wine consumption vol'!AC62/'[1]T61 Real GDP'!AC62),"")),"")</f>
        <v/>
      </c>
      <c r="AE31" s="70">
        <f>IF('[1]T61 Real GDP'!AD62&lt;&gt;"",(IF('[1]T34 Wine consumption vol'!AD62&lt;&gt;"",('[1]T34 Wine consumption vol'!AD62/'[1]T61 Real GDP'!AD62),"")),"")</f>
        <v>0.40190509921147449</v>
      </c>
      <c r="AF31" s="70">
        <f>IF('[1]T61 Real GDP'!AE62&lt;&gt;"",(IF('[1]T34 Wine consumption vol'!AE62&lt;&gt;"",('[1]T34 Wine consumption vol'!AE62/'[1]T61 Real GDP'!AE62),"")),"")</f>
        <v>12.332652831156894</v>
      </c>
      <c r="AG31" s="70" t="str">
        <f>IF('[1]T61 Real GDP'!AF62&lt;&gt;"",(IF('[1]T34 Wine consumption vol'!AF62&lt;&gt;"",('[1]T34 Wine consumption vol'!AF62/'[1]T61 Real GDP'!AF62),"")),"")</f>
        <v/>
      </c>
      <c r="AH31" s="70">
        <f>IF('[1]T61 Real GDP'!AG62&lt;&gt;"",(IF('[1]T34 Wine consumption vol'!AG62&lt;&gt;"",('[1]T34 Wine consumption vol'!AG62/'[1]T61 Real GDP'!AG62),"")),"")</f>
        <v>7.0847450105507193</v>
      </c>
      <c r="AI31" s="70" t="str">
        <f>IF('[1]T61 Real GDP'!AH62&lt;&gt;"",(IF('[1]T34 Wine consumption vol'!AH62&lt;&gt;"",('[1]T34 Wine consumption vol'!AH62/'[1]T61 Real GDP'!AH62),"")),"")</f>
        <v/>
      </c>
      <c r="AJ31" s="70" t="str">
        <f>IF('[1]T61 Real GDP'!AI62&lt;&gt;"",(IF('[1]T34 Wine consumption vol'!AI62&lt;&gt;"",('[1]T34 Wine consumption vol'!AI62/'[1]T61 Real GDP'!AI62),"")),"")</f>
        <v/>
      </c>
      <c r="AK31" s="70" t="str">
        <f>IF('[1]T61 Real GDP'!AJ62&lt;&gt;"",(IF('[1]T34 Wine consumption vol'!AJ62&lt;&gt;"",('[1]T34 Wine consumption vol'!AJ62/'[1]T61 Real GDP'!AJ62),"")),"")</f>
        <v/>
      </c>
      <c r="AL31" s="70" t="str">
        <f>IF('[1]T61 Real GDP'!AK62&lt;&gt;"",(IF('[1]T34 Wine consumption vol'!AK62&lt;&gt;"",('[1]T34 Wine consumption vol'!AK62/'[1]T61 Real GDP'!AK62),"")),"")</f>
        <v/>
      </c>
      <c r="AM31" s="70" t="str">
        <f>IF('[1]T61 Real GDP'!AL62&lt;&gt;"",(IF('[1]T34 Wine consumption vol'!AL62&lt;&gt;"",('[1]T34 Wine consumption vol'!AL62/'[1]T61 Real GDP'!AL62),"")),"")</f>
        <v/>
      </c>
      <c r="AN31" s="70" t="str">
        <f>IF('[1]T61 Real GDP'!AM62&lt;&gt;"",(IF('[1]T34 Wine consumption vol'!AM62&lt;&gt;"",('[1]T34 Wine consumption vol'!AM62/'[1]T61 Real GDP'!AM62),"")),"")</f>
        <v/>
      </c>
      <c r="AO31" s="70" t="str">
        <f>IF('[1]T61 Real GDP'!AN62&lt;&gt;"",(IF('[1]T34 Wine consumption vol'!AN62&lt;&gt;"",('[1]T34 Wine consumption vol'!AN62/'[1]T61 Real GDP'!AN62),"")),"")</f>
        <v/>
      </c>
      <c r="AP31" s="70" t="str">
        <f>IF('[1]T61 Real GDP'!AO62&lt;&gt;"",(IF('[1]T34 Wine consumption vol'!AO62&lt;&gt;"",('[1]T34 Wine consumption vol'!AO62/'[1]T61 Real GDP'!AO62),"")),"")</f>
        <v/>
      </c>
      <c r="AQ31" s="70" t="str">
        <f>IF('[1]T61 Real GDP'!AP62&lt;&gt;"",(IF('[1]T34 Wine consumption vol'!AP62&lt;&gt;"",('[1]T34 Wine consumption vol'!AP62/'[1]T61 Real GDP'!AP62),"")),"")</f>
        <v/>
      </c>
      <c r="AR31" s="70" t="str">
        <f>IF('[1]T61 Real GDP'!AQ62&lt;&gt;"",(IF('[1]T34 Wine consumption vol'!AQ62&lt;&gt;"",('[1]T34 Wine consumption vol'!AQ62/'[1]T61 Real GDP'!AQ62),"")),"")</f>
        <v/>
      </c>
      <c r="AS31" s="70" t="str">
        <f>IF('[1]T61 Real GDP'!AR62&lt;&gt;"",(IF('[1]T34 Wine consumption vol'!AR62&lt;&gt;"",('[1]T34 Wine consumption vol'!AR62/'[1]T61 Real GDP'!AR62),"")),"")</f>
        <v/>
      </c>
      <c r="AT31" s="70" t="str">
        <f>IF('[1]T61 Real GDP'!AS62&lt;&gt;"",(IF('[1]T34 Wine consumption vol'!AS62&lt;&gt;"",('[1]T34 Wine consumption vol'!AS62/'[1]T61 Real GDP'!AS62),"")),"")</f>
        <v/>
      </c>
      <c r="AU31" s="70" t="str">
        <f>IF('[1]T61 Real GDP'!AT62&lt;&gt;"",(IF('[1]T34 Wine consumption vol'!AT62&lt;&gt;"",('[1]T34 Wine consumption vol'!AT62/'[1]T61 Real GDP'!AT62),"")),"")</f>
        <v/>
      </c>
      <c r="AV31" s="70" t="str">
        <f>IF('[1]T61 Real GDP'!AU62&lt;&gt;"",(IF('[1]T34 Wine consumption vol'!AU62&lt;&gt;"",('[1]T34 Wine consumption vol'!AU62/'[1]T61 Real GDP'!AU62),"")),"")</f>
        <v/>
      </c>
      <c r="AW31" s="70" t="str">
        <f>IF('[1]T61 Real GDP'!AV62&lt;&gt;"",(IF('[1]T34 Wine consumption vol'!AV62&lt;&gt;"",('[1]T34 Wine consumption vol'!AV62/'[1]T61 Real GDP'!AV62),"")),"")</f>
        <v/>
      </c>
      <c r="AX31" s="70" t="str">
        <f>IF('[1]T61 Real GDP'!AW62&lt;&gt;"",(IF('[1]T34 Wine consumption vol'!AW62&lt;&gt;"",('[1]T34 Wine consumption vol'!AW62/'[1]T61 Real GDP'!AW62),"")),"")</f>
        <v/>
      </c>
      <c r="AY31" s="70" t="str">
        <f>IF('[1]T61 Real GDP'!AX62&lt;&gt;"",(IF('[1]T34 Wine consumption vol'!AX62&lt;&gt;"",('[1]T34 Wine consumption vol'!AX62/'[1]T61 Real GDP'!AX62),"")),"")</f>
        <v/>
      </c>
      <c r="AZ31" s="70" t="str">
        <f>IF('[1]T61 Real GDP'!AY62&lt;&gt;"",(IF('[1]T34 Wine consumption vol'!AY62&lt;&gt;"",('[1]T34 Wine consumption vol'!AY62/'[1]T61 Real GDP'!AY62),"")),"")</f>
        <v/>
      </c>
      <c r="BA31" s="70" t="str">
        <f>IF('[1]T61 Real GDP'!AZ62&lt;&gt;"",(IF('[1]T34 Wine consumption vol'!AZ62&lt;&gt;"",('[1]T34 Wine consumption vol'!AZ62/'[1]T61 Real GDP'!AZ62),"")),"")</f>
        <v/>
      </c>
      <c r="BB31" s="70" t="str">
        <f>IF('[1]T61 Real GDP'!BC62&lt;&gt;"",(IF('[1]T34 Wine consumption vol'!BC62&lt;&gt;"",('[1]T34 Wine consumption vol'!BC62/'[1]T61 Real GDP'!BC62),"")),"")</f>
        <v/>
      </c>
    </row>
    <row r="32" spans="1:54" x14ac:dyDescent="0.55000000000000004">
      <c r="A32" s="69">
        <v>1895</v>
      </c>
      <c r="B32" s="70">
        <f>IF('[1]T61 Real GDP'!B63&lt;&gt;"",(IF('[1]T34 Wine consumption vol'!B63&lt;&gt;"",('[1]T34 Wine consumption vol'!B63/'[1]T61 Real GDP'!B63),"")),"")</f>
        <v>43.064027490784362</v>
      </c>
      <c r="C32" s="70">
        <f>IF('[1]T61 Real GDP'!C63&lt;&gt;"",(IF('[1]T34 Wine consumption vol'!C63&lt;&gt;"",('[1]T34 Wine consumption vol'!C63/'[1]T61 Real GDP'!C63),"")),"")</f>
        <v>61.854972652504031</v>
      </c>
      <c r="D32" s="70">
        <f>IF('[1]T61 Real GDP'!D63&lt;&gt;"",(IF('[1]T34 Wine consumption vol'!D63&lt;&gt;"",('[1]T34 Wine consumption vol'!D63/'[1]T61 Real GDP'!D63),"")),"")</f>
        <v>41.20118814713117</v>
      </c>
      <c r="E32" s="70">
        <f>IF('[1]T61 Real GDP'!E63&lt;&gt;"",(IF('[1]T34 Wine consumption vol'!E63&lt;&gt;"",('[1]T34 Wine consumption vol'!E63/'[1]T61 Real GDP'!E63),"")),"")</f>
        <v>52.948607288813534</v>
      </c>
      <c r="F32" s="70">
        <f>IF('[1]T61 Real GDP'!F63&lt;&gt;"",(IF('[1]T34 Wine consumption vol'!F63&lt;&gt;"",('[1]T34 Wine consumption vol'!F63/'[1]T61 Real GDP'!F63),"")),"")</f>
        <v>9.76222757988719</v>
      </c>
      <c r="G32" s="70"/>
      <c r="H32" s="70">
        <f>IF('[1]T61 Real GDP'!G63&lt;&gt;"",(IF('[1]T34 Wine consumption vol'!G63&lt;&gt;"",('[1]T34 Wine consumption vol'!G63/'[1]T61 Real GDP'!G63),"")),"")</f>
        <v>1.1675963874037045</v>
      </c>
      <c r="I32" s="70">
        <f>IF('[1]T61 Real GDP'!H63&lt;&gt;"",(IF('[1]T34 Wine consumption vol'!H63&lt;&gt;"",('[1]T34 Wine consumption vol'!H63/'[1]T61 Real GDP'!H63),"")),"")</f>
        <v>0.55720961472720065</v>
      </c>
      <c r="J32" s="70" t="str">
        <f>IF('[1]T61 Real GDP'!I63&lt;&gt;"",(IF('[1]T34 Wine consumption vol'!I63&lt;&gt;"",('[1]T34 Wine consumption vol'!I63/'[1]T61 Real GDP'!I63),"")),"")</f>
        <v/>
      </c>
      <c r="K32" s="70">
        <f>IF('[1]T61 Real GDP'!J63&lt;&gt;"",(IF('[1]T34 Wine consumption vol'!J63&lt;&gt;"",('[1]T34 Wine consumption vol'!J63/'[1]T61 Real GDP'!J63),"")),"")</f>
        <v>1.8843662437291442</v>
      </c>
      <c r="L32" s="70" t="str">
        <f>IF('[1]T61 Real GDP'!K63&lt;&gt;"",(IF('[1]T34 Wine consumption vol'!K63&lt;&gt;"",('[1]T34 Wine consumption vol'!K63/'[1]T61 Real GDP'!K63),"")),"")</f>
        <v/>
      </c>
      <c r="M32" s="70" t="str">
        <f>IF('[1]T61 Real GDP'!L63&lt;&gt;"",(IF('[1]T34 Wine consumption vol'!L63&lt;&gt;"",('[1]T34 Wine consumption vol'!L63/'[1]T61 Real GDP'!L63),"")),"")</f>
        <v/>
      </c>
      <c r="N32" s="70">
        <f>IF('[1]T61 Real GDP'!M63&lt;&gt;"",(IF('[1]T34 Wine consumption vol'!M63&lt;&gt;"",('[1]T34 Wine consumption vol'!M63/'[1]T61 Real GDP'!M63),"")),"")</f>
        <v>0.57935723645477555</v>
      </c>
      <c r="O32" s="70" t="str">
        <f>IF('[1]T61 Real GDP'!N63&lt;&gt;"",(IF('[1]T34 Wine consumption vol'!N63&lt;&gt;"",('[1]T34 Wine consumption vol'!N63/'[1]T61 Real GDP'!N63),"")),"")</f>
        <v/>
      </c>
      <c r="P32" s="70">
        <f>IF('[1]T61 Real GDP'!O63&lt;&gt;"",(IF('[1]T34 Wine consumption vol'!O63&lt;&gt;"",('[1]T34 Wine consumption vol'!O63/'[1]T61 Real GDP'!O63),"")),"")</f>
        <v>13.325648269277082</v>
      </c>
      <c r="Q32" s="70">
        <f>IF('[1]T61 Real GDP'!P63&lt;&gt;"",(IF('[1]T34 Wine consumption vol'!P63&lt;&gt;"",('[1]T34 Wine consumption vol'!P63/'[1]T61 Real GDP'!P63),"")),"")</f>
        <v>0.40965391745114693</v>
      </c>
      <c r="R32" s="70" t="str">
        <f>IF('[1]T61 Real GDP'!Q63&lt;&gt;"",(IF('[1]T34 Wine consumption vol'!Q63&lt;&gt;"",('[1]T34 Wine consumption vol'!Q63/'[1]T61 Real GDP'!Q63),"")),"")</f>
        <v/>
      </c>
      <c r="S32" s="70" t="str">
        <f>IF('[1]T61 Real GDP'!R63&lt;&gt;"",(IF('[1]T34 Wine consumption vol'!R63&lt;&gt;"",('[1]T34 Wine consumption vol'!R63/'[1]T61 Real GDP'!R63),"")),"")</f>
        <v/>
      </c>
      <c r="T32" s="70" t="str">
        <f>IF('[1]T61 Real GDP'!S63&lt;&gt;"",(IF('[1]T34 Wine consumption vol'!S63&lt;&gt;"",('[1]T34 Wine consumption vol'!S63/'[1]T61 Real GDP'!S63),"")),"")</f>
        <v/>
      </c>
      <c r="U32" s="70" t="str">
        <f>IF('[1]T61 Real GDP'!T63&lt;&gt;"",(IF('[1]T34 Wine consumption vol'!J63&lt;&gt;"",('[1]T34 Wine consumption vol'!J63/'[1]T61 Real GDP'!T63),"")),"")</f>
        <v/>
      </c>
      <c r="V32" s="70" t="str">
        <f>IF('[1]T61 Real GDP'!U63&lt;&gt;"",(IF('[1]T34 Wine consumption vol'!U63&lt;&gt;"",('[1]T34 Wine consumption vol'!U63/'[1]T61 Real GDP'!U63),"")),"")</f>
        <v/>
      </c>
      <c r="W32" s="70" t="str">
        <f>IF('[1]T61 Real GDP'!V63&lt;&gt;"",(IF('[1]T34 Wine consumption vol'!V63&lt;&gt;"",('[1]T34 Wine consumption vol'!V63/'[1]T61 Real GDP'!V63),"")),"")</f>
        <v/>
      </c>
      <c r="X32" s="70" t="str">
        <f>IF('[1]T61 Real GDP'!W63&lt;&gt;"",(IF('[1]T34 Wine consumption vol'!W63&lt;&gt;"",('[1]T34 Wine consumption vol'!W63/'[1]T61 Real GDP'!W63),"")),"")</f>
        <v/>
      </c>
      <c r="Y32" s="70" t="str">
        <f>IF('[1]T61 Real GDP'!X63&lt;&gt;"",(IF('[1]T34 Wine consumption vol'!X63&lt;&gt;"",('[1]T34 Wine consumption vol'!X63/'[1]T61 Real GDP'!X63),"")),"")</f>
        <v/>
      </c>
      <c r="Z32" s="70" t="str">
        <f>IF('[1]T61 Real GDP'!Y63&lt;&gt;"",(IF('[1]T34 Wine consumption vol'!Y63&lt;&gt;"",('[1]T34 Wine consumption vol'!Y63/'[1]T61 Real GDP'!Y63),"")),"")</f>
        <v/>
      </c>
      <c r="AA32" s="70" t="str">
        <f>IF('[1]T61 Real GDP'!Z63&lt;&gt;"",(IF('[1]T34 Wine consumption vol'!Z63&lt;&gt;"",('[1]T34 Wine consumption vol'!Z63/'[1]T61 Real GDP'!Z63),"")),"")</f>
        <v/>
      </c>
      <c r="AB32" s="70">
        <f>IF('[1]T61 Real GDP'!AA63&lt;&gt;"",(IF('[1]T34 Wine consumption vol'!AA63&lt;&gt;"",('[1]T34 Wine consumption vol'!AA63/'[1]T61 Real GDP'!AA63),"")),"")</f>
        <v>1.3291954251616114</v>
      </c>
      <c r="AC32" s="70">
        <f>IF('[1]T61 Real GDP'!AB63&lt;&gt;"",(IF('[1]T34 Wine consumption vol'!AB63&lt;&gt;"",('[1]T34 Wine consumption vol'!AB63/'[1]T61 Real GDP'!AB63),"")),"")</f>
        <v>0.12662568350629511</v>
      </c>
      <c r="AD32" s="70" t="str">
        <f>IF('[1]T61 Real GDP'!AC63&lt;&gt;"",(IF('[1]T34 Wine consumption vol'!AC63&lt;&gt;"",('[1]T34 Wine consumption vol'!AC63/'[1]T61 Real GDP'!AC63),"")),"")</f>
        <v/>
      </c>
      <c r="AE32" s="70">
        <f>IF('[1]T61 Real GDP'!AD63&lt;&gt;"",(IF('[1]T34 Wine consumption vol'!AD63&lt;&gt;"",('[1]T34 Wine consumption vol'!AD63/'[1]T61 Real GDP'!AD63),"")),"")</f>
        <v>0.33295823537119867</v>
      </c>
      <c r="AF32" s="70">
        <f>IF('[1]T61 Real GDP'!AE63&lt;&gt;"",(IF('[1]T34 Wine consumption vol'!AE63&lt;&gt;"",('[1]T34 Wine consumption vol'!AE63/'[1]T61 Real GDP'!AE63),"")),"")</f>
        <v>13.013657864517032</v>
      </c>
      <c r="AG32" s="70" t="str">
        <f>IF('[1]T61 Real GDP'!AF63&lt;&gt;"",(IF('[1]T34 Wine consumption vol'!AF63&lt;&gt;"",('[1]T34 Wine consumption vol'!AF63/'[1]T61 Real GDP'!AF63),"")),"")</f>
        <v/>
      </c>
      <c r="AH32" s="70">
        <f>IF('[1]T61 Real GDP'!AG63&lt;&gt;"",(IF('[1]T34 Wine consumption vol'!AG63&lt;&gt;"",('[1]T34 Wine consumption vol'!AG63/'[1]T61 Real GDP'!AG63),"")),"")</f>
        <v>7.1817089857777727</v>
      </c>
      <c r="AI32" s="70" t="str">
        <f>IF('[1]T61 Real GDP'!AH63&lt;&gt;"",(IF('[1]T34 Wine consumption vol'!AH63&lt;&gt;"",('[1]T34 Wine consumption vol'!AH63/'[1]T61 Real GDP'!AH63),"")),"")</f>
        <v/>
      </c>
      <c r="AJ32" s="70" t="str">
        <f>IF('[1]T61 Real GDP'!AI63&lt;&gt;"",(IF('[1]T34 Wine consumption vol'!AI63&lt;&gt;"",('[1]T34 Wine consumption vol'!AI63/'[1]T61 Real GDP'!AI63),"")),"")</f>
        <v/>
      </c>
      <c r="AK32" s="70" t="str">
        <f>IF('[1]T61 Real GDP'!AJ63&lt;&gt;"",(IF('[1]T34 Wine consumption vol'!AJ63&lt;&gt;"",('[1]T34 Wine consumption vol'!AJ63/'[1]T61 Real GDP'!AJ63),"")),"")</f>
        <v/>
      </c>
      <c r="AL32" s="70" t="str">
        <f>IF('[1]T61 Real GDP'!AK63&lt;&gt;"",(IF('[1]T34 Wine consumption vol'!AK63&lt;&gt;"",('[1]T34 Wine consumption vol'!AK63/'[1]T61 Real GDP'!AK63),"")),"")</f>
        <v/>
      </c>
      <c r="AM32" s="70" t="str">
        <f>IF('[1]T61 Real GDP'!AL63&lt;&gt;"",(IF('[1]T34 Wine consumption vol'!AL63&lt;&gt;"",('[1]T34 Wine consumption vol'!AL63/'[1]T61 Real GDP'!AL63),"")),"")</f>
        <v/>
      </c>
      <c r="AN32" s="70" t="str">
        <f>IF('[1]T61 Real GDP'!AM63&lt;&gt;"",(IF('[1]T34 Wine consumption vol'!AM63&lt;&gt;"",('[1]T34 Wine consumption vol'!AM63/'[1]T61 Real GDP'!AM63),"")),"")</f>
        <v/>
      </c>
      <c r="AO32" s="70" t="str">
        <f>IF('[1]T61 Real GDP'!AN63&lt;&gt;"",(IF('[1]T34 Wine consumption vol'!AN63&lt;&gt;"",('[1]T34 Wine consumption vol'!AN63/'[1]T61 Real GDP'!AN63),"")),"")</f>
        <v/>
      </c>
      <c r="AP32" s="70" t="str">
        <f>IF('[1]T61 Real GDP'!AO63&lt;&gt;"",(IF('[1]T34 Wine consumption vol'!AO63&lt;&gt;"",('[1]T34 Wine consumption vol'!AO63/'[1]T61 Real GDP'!AO63),"")),"")</f>
        <v/>
      </c>
      <c r="AQ32" s="70" t="str">
        <f>IF('[1]T61 Real GDP'!AP63&lt;&gt;"",(IF('[1]T34 Wine consumption vol'!AP63&lt;&gt;"",('[1]T34 Wine consumption vol'!AP63/'[1]T61 Real GDP'!AP63),"")),"")</f>
        <v/>
      </c>
      <c r="AR32" s="70" t="str">
        <f>IF('[1]T61 Real GDP'!AQ63&lt;&gt;"",(IF('[1]T34 Wine consumption vol'!AQ63&lt;&gt;"",('[1]T34 Wine consumption vol'!AQ63/'[1]T61 Real GDP'!AQ63),"")),"")</f>
        <v/>
      </c>
      <c r="AS32" s="70" t="str">
        <f>IF('[1]T61 Real GDP'!AR63&lt;&gt;"",(IF('[1]T34 Wine consumption vol'!AR63&lt;&gt;"",('[1]T34 Wine consumption vol'!AR63/'[1]T61 Real GDP'!AR63),"")),"")</f>
        <v/>
      </c>
      <c r="AT32" s="70" t="str">
        <f>IF('[1]T61 Real GDP'!AS63&lt;&gt;"",(IF('[1]T34 Wine consumption vol'!AS63&lt;&gt;"",('[1]T34 Wine consumption vol'!AS63/'[1]T61 Real GDP'!AS63),"")),"")</f>
        <v/>
      </c>
      <c r="AU32" s="70" t="str">
        <f>IF('[1]T61 Real GDP'!AT63&lt;&gt;"",(IF('[1]T34 Wine consumption vol'!AT63&lt;&gt;"",('[1]T34 Wine consumption vol'!AT63/'[1]T61 Real GDP'!AT63),"")),"")</f>
        <v/>
      </c>
      <c r="AV32" s="70" t="str">
        <f>IF('[1]T61 Real GDP'!AU63&lt;&gt;"",(IF('[1]T34 Wine consumption vol'!AU63&lt;&gt;"",('[1]T34 Wine consumption vol'!AU63/'[1]T61 Real GDP'!AU63),"")),"")</f>
        <v/>
      </c>
      <c r="AW32" s="70" t="str">
        <f>IF('[1]T61 Real GDP'!AV63&lt;&gt;"",(IF('[1]T34 Wine consumption vol'!AV63&lt;&gt;"",('[1]T34 Wine consumption vol'!AV63/'[1]T61 Real GDP'!AV63),"")),"")</f>
        <v/>
      </c>
      <c r="AX32" s="70" t="str">
        <f>IF('[1]T61 Real GDP'!AW63&lt;&gt;"",(IF('[1]T34 Wine consumption vol'!AW63&lt;&gt;"",('[1]T34 Wine consumption vol'!AW63/'[1]T61 Real GDP'!AW63),"")),"")</f>
        <v/>
      </c>
      <c r="AY32" s="70" t="str">
        <f>IF('[1]T61 Real GDP'!AX63&lt;&gt;"",(IF('[1]T34 Wine consumption vol'!AX63&lt;&gt;"",('[1]T34 Wine consumption vol'!AX63/'[1]T61 Real GDP'!AX63),"")),"")</f>
        <v/>
      </c>
      <c r="AZ32" s="70" t="str">
        <f>IF('[1]T61 Real GDP'!AY63&lt;&gt;"",(IF('[1]T34 Wine consumption vol'!AY63&lt;&gt;"",('[1]T34 Wine consumption vol'!AY63/'[1]T61 Real GDP'!AY63),"")),"")</f>
        <v/>
      </c>
      <c r="BA32" s="70" t="str">
        <f>IF('[1]T61 Real GDP'!AZ63&lt;&gt;"",(IF('[1]T34 Wine consumption vol'!AZ63&lt;&gt;"",('[1]T34 Wine consumption vol'!AZ63/'[1]T61 Real GDP'!AZ63),"")),"")</f>
        <v/>
      </c>
      <c r="BB32" s="70" t="str">
        <f>IF('[1]T61 Real GDP'!BC63&lt;&gt;"",(IF('[1]T34 Wine consumption vol'!BC63&lt;&gt;"",('[1]T34 Wine consumption vol'!BC63/'[1]T61 Real GDP'!BC63),"")),"")</f>
        <v/>
      </c>
    </row>
    <row r="33" spans="1:54" x14ac:dyDescent="0.55000000000000004">
      <c r="A33" s="69">
        <v>1896</v>
      </c>
      <c r="B33" s="70">
        <f>IF('[1]T61 Real GDP'!B64&lt;&gt;"",(IF('[1]T34 Wine consumption vol'!B64&lt;&gt;"",('[1]T34 Wine consumption vol'!B64/'[1]T61 Real GDP'!B64),"")),"")</f>
        <v>41.667501218476481</v>
      </c>
      <c r="C33" s="70">
        <f>IF('[1]T61 Real GDP'!C64&lt;&gt;"",(IF('[1]T34 Wine consumption vol'!C64&lt;&gt;"",('[1]T34 Wine consumption vol'!C64/'[1]T61 Real GDP'!C64),"")),"")</f>
        <v>59.882244925644798</v>
      </c>
      <c r="D33" s="70">
        <f>IF('[1]T61 Real GDP'!D64&lt;&gt;"",(IF('[1]T34 Wine consumption vol'!D64&lt;&gt;"",('[1]T34 Wine consumption vol'!D64/'[1]T61 Real GDP'!D64),"")),"")</f>
        <v>41.630577747686758</v>
      </c>
      <c r="E33" s="70">
        <f>IF('[1]T61 Real GDP'!E64&lt;&gt;"",(IF('[1]T34 Wine consumption vol'!E64&lt;&gt;"",('[1]T34 Wine consumption vol'!E64/'[1]T61 Real GDP'!E64),"")),"")</f>
        <v>46.433763829837488</v>
      </c>
      <c r="F33" s="70">
        <f>IF('[1]T61 Real GDP'!F64&lt;&gt;"",(IF('[1]T34 Wine consumption vol'!F64&lt;&gt;"",('[1]T34 Wine consumption vol'!F64/'[1]T61 Real GDP'!F64),"")),"")</f>
        <v>9.8130966225582164</v>
      </c>
      <c r="G33" s="70"/>
      <c r="H33" s="70">
        <f>IF('[1]T61 Real GDP'!G64&lt;&gt;"",(IF('[1]T34 Wine consumption vol'!G64&lt;&gt;"",('[1]T34 Wine consumption vol'!G64/'[1]T61 Real GDP'!G64),"")),"")</f>
        <v>1.3267768588089595</v>
      </c>
      <c r="I33" s="70">
        <f>IF('[1]T61 Real GDP'!H64&lt;&gt;"",(IF('[1]T34 Wine consumption vol'!H64&lt;&gt;"",('[1]T34 Wine consumption vol'!H64/'[1]T61 Real GDP'!H64),"")),"")</f>
        <v>0.58094781636239534</v>
      </c>
      <c r="J33" s="70" t="str">
        <f>IF('[1]T61 Real GDP'!I64&lt;&gt;"",(IF('[1]T34 Wine consumption vol'!I64&lt;&gt;"",('[1]T34 Wine consumption vol'!I64/'[1]T61 Real GDP'!I64),"")),"")</f>
        <v/>
      </c>
      <c r="K33" s="70">
        <f>IF('[1]T61 Real GDP'!J64&lt;&gt;"",(IF('[1]T34 Wine consumption vol'!J64&lt;&gt;"",('[1]T34 Wine consumption vol'!J64/'[1]T61 Real GDP'!J64),"")),"")</f>
        <v>2.0507011513395472</v>
      </c>
      <c r="L33" s="70" t="str">
        <f>IF('[1]T61 Real GDP'!K64&lt;&gt;"",(IF('[1]T34 Wine consumption vol'!K64&lt;&gt;"",('[1]T34 Wine consumption vol'!K64/'[1]T61 Real GDP'!K64),"")),"")</f>
        <v/>
      </c>
      <c r="M33" s="70" t="str">
        <f>IF('[1]T61 Real GDP'!L64&lt;&gt;"",(IF('[1]T34 Wine consumption vol'!L64&lt;&gt;"",('[1]T34 Wine consumption vol'!L64/'[1]T61 Real GDP'!L64),"")),"")</f>
        <v/>
      </c>
      <c r="N33" s="70">
        <f>IF('[1]T61 Real GDP'!M64&lt;&gt;"",(IF('[1]T34 Wine consumption vol'!M64&lt;&gt;"",('[1]T34 Wine consumption vol'!M64/'[1]T61 Real GDP'!M64),"")),"")</f>
        <v>0.56844242238438891</v>
      </c>
      <c r="O33" s="70" t="str">
        <f>IF('[1]T61 Real GDP'!N64&lt;&gt;"",(IF('[1]T34 Wine consumption vol'!N64&lt;&gt;"",('[1]T34 Wine consumption vol'!N64/'[1]T61 Real GDP'!N64),"")),"")</f>
        <v/>
      </c>
      <c r="P33" s="70">
        <f>IF('[1]T61 Real GDP'!O64&lt;&gt;"",(IF('[1]T34 Wine consumption vol'!O64&lt;&gt;"",('[1]T34 Wine consumption vol'!O64/'[1]T61 Real GDP'!O64),"")),"")</f>
        <v>13.213540726173301</v>
      </c>
      <c r="Q33" s="70">
        <f>IF('[1]T61 Real GDP'!P64&lt;&gt;"",(IF('[1]T34 Wine consumption vol'!P64&lt;&gt;"",('[1]T34 Wine consumption vol'!P64/'[1]T61 Real GDP'!P64),"")),"")</f>
        <v>0.42629334543485609</v>
      </c>
      <c r="R33" s="70" t="str">
        <f>IF('[1]T61 Real GDP'!Q64&lt;&gt;"",(IF('[1]T34 Wine consumption vol'!Q64&lt;&gt;"",('[1]T34 Wine consumption vol'!Q64/'[1]T61 Real GDP'!Q64),"")),"")</f>
        <v/>
      </c>
      <c r="S33" s="70" t="str">
        <f>IF('[1]T61 Real GDP'!R64&lt;&gt;"",(IF('[1]T34 Wine consumption vol'!R64&lt;&gt;"",('[1]T34 Wine consumption vol'!R64/'[1]T61 Real GDP'!R64),"")),"")</f>
        <v/>
      </c>
      <c r="T33" s="70" t="str">
        <f>IF('[1]T61 Real GDP'!S64&lt;&gt;"",(IF('[1]T34 Wine consumption vol'!S64&lt;&gt;"",('[1]T34 Wine consumption vol'!S64/'[1]T61 Real GDP'!S64),"")),"")</f>
        <v/>
      </c>
      <c r="U33" s="70" t="str">
        <f>IF('[1]T61 Real GDP'!T64&lt;&gt;"",(IF('[1]T34 Wine consumption vol'!J64&lt;&gt;"",('[1]T34 Wine consumption vol'!J64/'[1]T61 Real GDP'!T64),"")),"")</f>
        <v/>
      </c>
      <c r="V33" s="70" t="str">
        <f>IF('[1]T61 Real GDP'!U64&lt;&gt;"",(IF('[1]T34 Wine consumption vol'!U64&lt;&gt;"",('[1]T34 Wine consumption vol'!U64/'[1]T61 Real GDP'!U64),"")),"")</f>
        <v/>
      </c>
      <c r="W33" s="70" t="str">
        <f>IF('[1]T61 Real GDP'!V64&lt;&gt;"",(IF('[1]T34 Wine consumption vol'!V64&lt;&gt;"",('[1]T34 Wine consumption vol'!V64/'[1]T61 Real GDP'!V64),"")),"")</f>
        <v/>
      </c>
      <c r="X33" s="70" t="str">
        <f>IF('[1]T61 Real GDP'!W64&lt;&gt;"",(IF('[1]T34 Wine consumption vol'!W64&lt;&gt;"",('[1]T34 Wine consumption vol'!W64/'[1]T61 Real GDP'!W64),"")),"")</f>
        <v/>
      </c>
      <c r="Y33" s="70" t="str">
        <f>IF('[1]T61 Real GDP'!X64&lt;&gt;"",(IF('[1]T34 Wine consumption vol'!X64&lt;&gt;"",('[1]T34 Wine consumption vol'!X64/'[1]T61 Real GDP'!X64),"")),"")</f>
        <v/>
      </c>
      <c r="Z33" s="70" t="str">
        <f>IF('[1]T61 Real GDP'!Y64&lt;&gt;"",(IF('[1]T34 Wine consumption vol'!Y64&lt;&gt;"",('[1]T34 Wine consumption vol'!Y64/'[1]T61 Real GDP'!Y64),"")),"")</f>
        <v/>
      </c>
      <c r="AA33" s="70" t="str">
        <f>IF('[1]T61 Real GDP'!Z64&lt;&gt;"",(IF('[1]T34 Wine consumption vol'!Z64&lt;&gt;"",('[1]T34 Wine consumption vol'!Z64/'[1]T61 Real GDP'!Z64),"")),"")</f>
        <v/>
      </c>
      <c r="AB33" s="70">
        <f>IF('[1]T61 Real GDP'!AA64&lt;&gt;"",(IF('[1]T34 Wine consumption vol'!AA64&lt;&gt;"",('[1]T34 Wine consumption vol'!AA64/'[1]T61 Real GDP'!AA64),"")),"")</f>
        <v>1.5539614711278551</v>
      </c>
      <c r="AC33" s="70" t="str">
        <f>IF('[1]T61 Real GDP'!AB64&lt;&gt;"",(IF('[1]T34 Wine consumption vol'!AB64&lt;&gt;"",('[1]T34 Wine consumption vol'!AB64/'[1]T61 Real GDP'!AB64),"")),"")</f>
        <v/>
      </c>
      <c r="AD33" s="70" t="str">
        <f>IF('[1]T61 Real GDP'!AC64&lt;&gt;"",(IF('[1]T34 Wine consumption vol'!AC64&lt;&gt;"",('[1]T34 Wine consumption vol'!AC64/'[1]T61 Real GDP'!AC64),"")),"")</f>
        <v/>
      </c>
      <c r="AE33" s="70">
        <f>IF('[1]T61 Real GDP'!AD64&lt;&gt;"",(IF('[1]T34 Wine consumption vol'!AD64&lt;&gt;"",('[1]T34 Wine consumption vol'!AD64/'[1]T61 Real GDP'!AD64),"")),"")</f>
        <v>0.32969590502883794</v>
      </c>
      <c r="AF33" s="70">
        <f>IF('[1]T61 Real GDP'!AE64&lt;&gt;"",(IF('[1]T34 Wine consumption vol'!AE64&lt;&gt;"",('[1]T34 Wine consumption vol'!AE64/'[1]T61 Real GDP'!AE64),"")),"")</f>
        <v>12.283243359361977</v>
      </c>
      <c r="AG33" s="70" t="str">
        <f>IF('[1]T61 Real GDP'!AF64&lt;&gt;"",(IF('[1]T34 Wine consumption vol'!AF64&lt;&gt;"",('[1]T34 Wine consumption vol'!AF64/'[1]T61 Real GDP'!AF64),"")),"")</f>
        <v/>
      </c>
      <c r="AH33" s="70">
        <f>IF('[1]T61 Real GDP'!AG64&lt;&gt;"",(IF('[1]T34 Wine consumption vol'!AG64&lt;&gt;"",('[1]T34 Wine consumption vol'!AG64/'[1]T61 Real GDP'!AG64),"")),"")</f>
        <v>7.6796211423808804</v>
      </c>
      <c r="AI33" s="70" t="str">
        <f>IF('[1]T61 Real GDP'!AH64&lt;&gt;"",(IF('[1]T34 Wine consumption vol'!AH64&lt;&gt;"",('[1]T34 Wine consumption vol'!AH64/'[1]T61 Real GDP'!AH64),"")),"")</f>
        <v/>
      </c>
      <c r="AJ33" s="70" t="str">
        <f>IF('[1]T61 Real GDP'!AI64&lt;&gt;"",(IF('[1]T34 Wine consumption vol'!AI64&lt;&gt;"",('[1]T34 Wine consumption vol'!AI64/'[1]T61 Real GDP'!AI64),"")),"")</f>
        <v/>
      </c>
      <c r="AK33" s="70" t="str">
        <f>IF('[1]T61 Real GDP'!AJ64&lt;&gt;"",(IF('[1]T34 Wine consumption vol'!AJ64&lt;&gt;"",('[1]T34 Wine consumption vol'!AJ64/'[1]T61 Real GDP'!AJ64),"")),"")</f>
        <v/>
      </c>
      <c r="AL33" s="70" t="str">
        <f>IF('[1]T61 Real GDP'!AK64&lt;&gt;"",(IF('[1]T34 Wine consumption vol'!AK64&lt;&gt;"",('[1]T34 Wine consumption vol'!AK64/'[1]T61 Real GDP'!AK64),"")),"")</f>
        <v/>
      </c>
      <c r="AM33" s="70" t="str">
        <f>IF('[1]T61 Real GDP'!AL64&lt;&gt;"",(IF('[1]T34 Wine consumption vol'!AL64&lt;&gt;"",('[1]T34 Wine consumption vol'!AL64/'[1]T61 Real GDP'!AL64),"")),"")</f>
        <v/>
      </c>
      <c r="AN33" s="70" t="str">
        <f>IF('[1]T61 Real GDP'!AM64&lt;&gt;"",(IF('[1]T34 Wine consumption vol'!AM64&lt;&gt;"",('[1]T34 Wine consumption vol'!AM64/'[1]T61 Real GDP'!AM64),"")),"")</f>
        <v/>
      </c>
      <c r="AO33" s="70" t="str">
        <f>IF('[1]T61 Real GDP'!AN64&lt;&gt;"",(IF('[1]T34 Wine consumption vol'!AN64&lt;&gt;"",('[1]T34 Wine consumption vol'!AN64/'[1]T61 Real GDP'!AN64),"")),"")</f>
        <v/>
      </c>
      <c r="AP33" s="70" t="str">
        <f>IF('[1]T61 Real GDP'!AO64&lt;&gt;"",(IF('[1]T34 Wine consumption vol'!AO64&lt;&gt;"",('[1]T34 Wine consumption vol'!AO64/'[1]T61 Real GDP'!AO64),"")),"")</f>
        <v/>
      </c>
      <c r="AQ33" s="70" t="str">
        <f>IF('[1]T61 Real GDP'!AP64&lt;&gt;"",(IF('[1]T34 Wine consumption vol'!AP64&lt;&gt;"",('[1]T34 Wine consumption vol'!AP64/'[1]T61 Real GDP'!AP64),"")),"")</f>
        <v/>
      </c>
      <c r="AR33" s="70" t="str">
        <f>IF('[1]T61 Real GDP'!AQ64&lt;&gt;"",(IF('[1]T34 Wine consumption vol'!AQ64&lt;&gt;"",('[1]T34 Wine consumption vol'!AQ64/'[1]T61 Real GDP'!AQ64),"")),"")</f>
        <v/>
      </c>
      <c r="AS33" s="70" t="str">
        <f>IF('[1]T61 Real GDP'!AR64&lt;&gt;"",(IF('[1]T34 Wine consumption vol'!AR64&lt;&gt;"",('[1]T34 Wine consumption vol'!AR64/'[1]T61 Real GDP'!AR64),"")),"")</f>
        <v/>
      </c>
      <c r="AT33" s="70" t="str">
        <f>IF('[1]T61 Real GDP'!AS64&lt;&gt;"",(IF('[1]T34 Wine consumption vol'!AS64&lt;&gt;"",('[1]T34 Wine consumption vol'!AS64/'[1]T61 Real GDP'!AS64),"")),"")</f>
        <v/>
      </c>
      <c r="AU33" s="70" t="str">
        <f>IF('[1]T61 Real GDP'!AT64&lt;&gt;"",(IF('[1]T34 Wine consumption vol'!AT64&lt;&gt;"",('[1]T34 Wine consumption vol'!AT64/'[1]T61 Real GDP'!AT64),"")),"")</f>
        <v/>
      </c>
      <c r="AV33" s="70" t="str">
        <f>IF('[1]T61 Real GDP'!AU64&lt;&gt;"",(IF('[1]T34 Wine consumption vol'!AU64&lt;&gt;"",('[1]T34 Wine consumption vol'!AU64/'[1]T61 Real GDP'!AU64),"")),"")</f>
        <v/>
      </c>
      <c r="AW33" s="70" t="str">
        <f>IF('[1]T61 Real GDP'!AV64&lt;&gt;"",(IF('[1]T34 Wine consumption vol'!AV64&lt;&gt;"",('[1]T34 Wine consumption vol'!AV64/'[1]T61 Real GDP'!AV64),"")),"")</f>
        <v/>
      </c>
      <c r="AX33" s="70" t="str">
        <f>IF('[1]T61 Real GDP'!AW64&lt;&gt;"",(IF('[1]T34 Wine consumption vol'!AW64&lt;&gt;"",('[1]T34 Wine consumption vol'!AW64/'[1]T61 Real GDP'!AW64),"")),"")</f>
        <v/>
      </c>
      <c r="AY33" s="70" t="str">
        <f>IF('[1]T61 Real GDP'!AX64&lt;&gt;"",(IF('[1]T34 Wine consumption vol'!AX64&lt;&gt;"",('[1]T34 Wine consumption vol'!AX64/'[1]T61 Real GDP'!AX64),"")),"")</f>
        <v/>
      </c>
      <c r="AZ33" s="70" t="str">
        <f>IF('[1]T61 Real GDP'!AY64&lt;&gt;"",(IF('[1]T34 Wine consumption vol'!AY64&lt;&gt;"",('[1]T34 Wine consumption vol'!AY64/'[1]T61 Real GDP'!AY64),"")),"")</f>
        <v/>
      </c>
      <c r="BA33" s="70" t="str">
        <f>IF('[1]T61 Real GDP'!AZ64&lt;&gt;"",(IF('[1]T34 Wine consumption vol'!AZ64&lt;&gt;"",('[1]T34 Wine consumption vol'!AZ64/'[1]T61 Real GDP'!AZ64),"")),"")</f>
        <v/>
      </c>
      <c r="BB33" s="70" t="str">
        <f>IF('[1]T61 Real GDP'!BC64&lt;&gt;"",(IF('[1]T34 Wine consumption vol'!BC64&lt;&gt;"",('[1]T34 Wine consumption vol'!BC64/'[1]T61 Real GDP'!BC64),"")),"")</f>
        <v/>
      </c>
    </row>
    <row r="34" spans="1:54" x14ac:dyDescent="0.55000000000000004">
      <c r="A34" s="69">
        <v>1897</v>
      </c>
      <c r="B34" s="70">
        <f>IF('[1]T61 Real GDP'!B65&lt;&gt;"",(IF('[1]T34 Wine consumption vol'!B65&lt;&gt;"",('[1]T34 Wine consumption vol'!B65/'[1]T61 Real GDP'!B65),"")),"")</f>
        <v>38.973318708703459</v>
      </c>
      <c r="C34" s="70">
        <f>IF('[1]T61 Real GDP'!C65&lt;&gt;"",(IF('[1]T34 Wine consumption vol'!C65&lt;&gt;"",('[1]T34 Wine consumption vol'!C65/'[1]T61 Real GDP'!C65),"")),"")</f>
        <v>59.84924777708698</v>
      </c>
      <c r="D34" s="70">
        <f>IF('[1]T61 Real GDP'!D65&lt;&gt;"",(IF('[1]T34 Wine consumption vol'!D65&lt;&gt;"",('[1]T34 Wine consumption vol'!D65/'[1]T61 Real GDP'!D65),"")),"")</f>
        <v>43.799452887538003</v>
      </c>
      <c r="E34" s="70">
        <f>IF('[1]T61 Real GDP'!E65&lt;&gt;"",(IF('[1]T34 Wine consumption vol'!E65&lt;&gt;"",('[1]T34 Wine consumption vol'!E65/'[1]T61 Real GDP'!E65),"")),"")</f>
        <v>41.401887116895381</v>
      </c>
      <c r="F34" s="70">
        <f>IF('[1]T61 Real GDP'!F65&lt;&gt;"",(IF('[1]T34 Wine consumption vol'!F65&lt;&gt;"",('[1]T34 Wine consumption vol'!F65/'[1]T61 Real GDP'!F65),"")),"")</f>
        <v>12.433241679130271</v>
      </c>
      <c r="G34" s="70"/>
      <c r="H34" s="70">
        <f>IF('[1]T61 Real GDP'!G65&lt;&gt;"",(IF('[1]T34 Wine consumption vol'!G65&lt;&gt;"",('[1]T34 Wine consumption vol'!G65/'[1]T61 Real GDP'!G65),"")),"")</f>
        <v>1.098623986231942</v>
      </c>
      <c r="I34" s="70">
        <f>IF('[1]T61 Real GDP'!H65&lt;&gt;"",(IF('[1]T34 Wine consumption vol'!H65&lt;&gt;"",('[1]T34 Wine consumption vol'!H65/'[1]T61 Real GDP'!H65),"")),"")</f>
        <v>5.6748213849969073E-2</v>
      </c>
      <c r="J34" s="70" t="str">
        <f>IF('[1]T61 Real GDP'!I65&lt;&gt;"",(IF('[1]T34 Wine consumption vol'!I65&lt;&gt;"",('[1]T34 Wine consumption vol'!I65/'[1]T61 Real GDP'!I65),"")),"")</f>
        <v/>
      </c>
      <c r="K34" s="70">
        <f>IF('[1]T61 Real GDP'!J65&lt;&gt;"",(IF('[1]T34 Wine consumption vol'!J65&lt;&gt;"",('[1]T34 Wine consumption vol'!J65/'[1]T61 Real GDP'!J65),"")),"")</f>
        <v>1.9647070930641157</v>
      </c>
      <c r="L34" s="70" t="str">
        <f>IF('[1]T61 Real GDP'!K65&lt;&gt;"",(IF('[1]T34 Wine consumption vol'!K65&lt;&gt;"",('[1]T34 Wine consumption vol'!K65/'[1]T61 Real GDP'!K65),"")),"")</f>
        <v/>
      </c>
      <c r="M34" s="70" t="str">
        <f>IF('[1]T61 Real GDP'!L65&lt;&gt;"",(IF('[1]T34 Wine consumption vol'!L65&lt;&gt;"",('[1]T34 Wine consumption vol'!L65/'[1]T61 Real GDP'!L65),"")),"")</f>
        <v/>
      </c>
      <c r="N34" s="70">
        <f>IF('[1]T61 Real GDP'!M65&lt;&gt;"",(IF('[1]T34 Wine consumption vol'!M65&lt;&gt;"",('[1]T34 Wine consumption vol'!M65/'[1]T61 Real GDP'!M65),"")),"")</f>
        <v>0.53629470460576056</v>
      </c>
      <c r="O34" s="70" t="str">
        <f>IF('[1]T61 Real GDP'!N65&lt;&gt;"",(IF('[1]T34 Wine consumption vol'!N65&lt;&gt;"",('[1]T34 Wine consumption vol'!N65/'[1]T61 Real GDP'!N65),"")),"")</f>
        <v/>
      </c>
      <c r="P34" s="70">
        <f>IF('[1]T61 Real GDP'!O65&lt;&gt;"",(IF('[1]T34 Wine consumption vol'!O65&lt;&gt;"",('[1]T34 Wine consumption vol'!O65/'[1]T61 Real GDP'!O65),"")),"")</f>
        <v>13.119946897257643</v>
      </c>
      <c r="Q34" s="70">
        <f>IF('[1]T61 Real GDP'!P65&lt;&gt;"",(IF('[1]T34 Wine consumption vol'!P65&lt;&gt;"",('[1]T34 Wine consumption vol'!P65/'[1]T61 Real GDP'!P65),"")),"")</f>
        <v>0.42078349480261207</v>
      </c>
      <c r="R34" s="70" t="str">
        <f>IF('[1]T61 Real GDP'!Q65&lt;&gt;"",(IF('[1]T34 Wine consumption vol'!Q65&lt;&gt;"",('[1]T34 Wine consumption vol'!Q65/'[1]T61 Real GDP'!Q65),"")),"")</f>
        <v/>
      </c>
      <c r="S34" s="70" t="str">
        <f>IF('[1]T61 Real GDP'!R65&lt;&gt;"",(IF('[1]T34 Wine consumption vol'!R65&lt;&gt;"",('[1]T34 Wine consumption vol'!R65/'[1]T61 Real GDP'!R65),"")),"")</f>
        <v/>
      </c>
      <c r="T34" s="70" t="str">
        <f>IF('[1]T61 Real GDP'!S65&lt;&gt;"",(IF('[1]T34 Wine consumption vol'!S65&lt;&gt;"",('[1]T34 Wine consumption vol'!S65/'[1]T61 Real GDP'!S65),"")),"")</f>
        <v/>
      </c>
      <c r="U34" s="70" t="str">
        <f>IF('[1]T61 Real GDP'!T65&lt;&gt;"",(IF('[1]T34 Wine consumption vol'!J65&lt;&gt;"",('[1]T34 Wine consumption vol'!J65/'[1]T61 Real GDP'!T65),"")),"")</f>
        <v/>
      </c>
      <c r="V34" s="70" t="str">
        <f>IF('[1]T61 Real GDP'!U65&lt;&gt;"",(IF('[1]T34 Wine consumption vol'!U65&lt;&gt;"",('[1]T34 Wine consumption vol'!U65/'[1]T61 Real GDP'!U65),"")),"")</f>
        <v/>
      </c>
      <c r="W34" s="70" t="str">
        <f>IF('[1]T61 Real GDP'!V65&lt;&gt;"",(IF('[1]T34 Wine consumption vol'!V65&lt;&gt;"",('[1]T34 Wine consumption vol'!V65/'[1]T61 Real GDP'!V65),"")),"")</f>
        <v/>
      </c>
      <c r="X34" s="70" t="str">
        <f>IF('[1]T61 Real GDP'!W65&lt;&gt;"",(IF('[1]T34 Wine consumption vol'!W65&lt;&gt;"",('[1]T34 Wine consumption vol'!W65/'[1]T61 Real GDP'!W65),"")),"")</f>
        <v/>
      </c>
      <c r="Y34" s="70" t="str">
        <f>IF('[1]T61 Real GDP'!X65&lt;&gt;"",(IF('[1]T34 Wine consumption vol'!X65&lt;&gt;"",('[1]T34 Wine consumption vol'!X65/'[1]T61 Real GDP'!X65),"")),"")</f>
        <v/>
      </c>
      <c r="Z34" s="70" t="str">
        <f>IF('[1]T61 Real GDP'!Y65&lt;&gt;"",(IF('[1]T34 Wine consumption vol'!Y65&lt;&gt;"",('[1]T34 Wine consumption vol'!Y65/'[1]T61 Real GDP'!Y65),"")),"")</f>
        <v/>
      </c>
      <c r="AA34" s="70" t="str">
        <f>IF('[1]T61 Real GDP'!Z65&lt;&gt;"",(IF('[1]T34 Wine consumption vol'!Z65&lt;&gt;"",('[1]T34 Wine consumption vol'!Z65/'[1]T61 Real GDP'!Z65),"")),"")</f>
        <v/>
      </c>
      <c r="AB34" s="70">
        <f>IF('[1]T61 Real GDP'!AA65&lt;&gt;"",(IF('[1]T34 Wine consumption vol'!AA65&lt;&gt;"",('[1]T34 Wine consumption vol'!AA65/'[1]T61 Real GDP'!AA65),"")),"")</f>
        <v>1.8205744603569949</v>
      </c>
      <c r="AC34" s="70" t="str">
        <f>IF('[1]T61 Real GDP'!AB65&lt;&gt;"",(IF('[1]T34 Wine consumption vol'!AB65&lt;&gt;"",('[1]T34 Wine consumption vol'!AB65/'[1]T61 Real GDP'!AB65),"")),"")</f>
        <v/>
      </c>
      <c r="AD34" s="70" t="str">
        <f>IF('[1]T61 Real GDP'!AC65&lt;&gt;"",(IF('[1]T34 Wine consumption vol'!AC65&lt;&gt;"",('[1]T34 Wine consumption vol'!AC65/'[1]T61 Real GDP'!AC65),"")),"")</f>
        <v/>
      </c>
      <c r="AE34" s="70">
        <f>IF('[1]T61 Real GDP'!AD65&lt;&gt;"",(IF('[1]T34 Wine consumption vol'!AD65&lt;&gt;"",('[1]T34 Wine consumption vol'!AD65/'[1]T61 Real GDP'!AD65),"")),"")</f>
        <v>0.2850785058548444</v>
      </c>
      <c r="AF34" s="70">
        <f>IF('[1]T61 Real GDP'!AE65&lt;&gt;"",(IF('[1]T34 Wine consumption vol'!AE65&lt;&gt;"",('[1]T34 Wine consumption vol'!AE65/'[1]T61 Real GDP'!AE65),"")),"")</f>
        <v>15.299646228894551</v>
      </c>
      <c r="AG34" s="70" t="str">
        <f>IF('[1]T61 Real GDP'!AF65&lt;&gt;"",(IF('[1]T34 Wine consumption vol'!AF65&lt;&gt;"",('[1]T34 Wine consumption vol'!AF65/'[1]T61 Real GDP'!AF65),"")),"")</f>
        <v/>
      </c>
      <c r="AH34" s="70">
        <f>IF('[1]T61 Real GDP'!AG65&lt;&gt;"",(IF('[1]T34 Wine consumption vol'!AG65&lt;&gt;"",('[1]T34 Wine consumption vol'!AG65/'[1]T61 Real GDP'!AG65),"")),"")</f>
        <v>8.5704982182758549</v>
      </c>
      <c r="AI34" s="70" t="str">
        <f>IF('[1]T61 Real GDP'!AH65&lt;&gt;"",(IF('[1]T34 Wine consumption vol'!AH65&lt;&gt;"",('[1]T34 Wine consumption vol'!AH65/'[1]T61 Real GDP'!AH65),"")),"")</f>
        <v/>
      </c>
      <c r="AJ34" s="70" t="str">
        <f>IF('[1]T61 Real GDP'!AI65&lt;&gt;"",(IF('[1]T34 Wine consumption vol'!AI65&lt;&gt;"",('[1]T34 Wine consumption vol'!AI65/'[1]T61 Real GDP'!AI65),"")),"")</f>
        <v/>
      </c>
      <c r="AK34" s="70" t="str">
        <f>IF('[1]T61 Real GDP'!AJ65&lt;&gt;"",(IF('[1]T34 Wine consumption vol'!AJ65&lt;&gt;"",('[1]T34 Wine consumption vol'!AJ65/'[1]T61 Real GDP'!AJ65),"")),"")</f>
        <v/>
      </c>
      <c r="AL34" s="70" t="str">
        <f>IF('[1]T61 Real GDP'!AK65&lt;&gt;"",(IF('[1]T34 Wine consumption vol'!AK65&lt;&gt;"",('[1]T34 Wine consumption vol'!AK65/'[1]T61 Real GDP'!AK65),"")),"")</f>
        <v/>
      </c>
      <c r="AM34" s="70" t="str">
        <f>IF('[1]T61 Real GDP'!AL65&lt;&gt;"",(IF('[1]T34 Wine consumption vol'!AL65&lt;&gt;"",('[1]T34 Wine consumption vol'!AL65/'[1]T61 Real GDP'!AL65),"")),"")</f>
        <v/>
      </c>
      <c r="AN34" s="70" t="str">
        <f>IF('[1]T61 Real GDP'!AM65&lt;&gt;"",(IF('[1]T34 Wine consumption vol'!AM65&lt;&gt;"",('[1]T34 Wine consumption vol'!AM65/'[1]T61 Real GDP'!AM65),"")),"")</f>
        <v/>
      </c>
      <c r="AO34" s="70" t="str">
        <f>IF('[1]T61 Real GDP'!AN65&lt;&gt;"",(IF('[1]T34 Wine consumption vol'!AN65&lt;&gt;"",('[1]T34 Wine consumption vol'!AN65/'[1]T61 Real GDP'!AN65),"")),"")</f>
        <v/>
      </c>
      <c r="AP34" s="70" t="str">
        <f>IF('[1]T61 Real GDP'!AO65&lt;&gt;"",(IF('[1]T34 Wine consumption vol'!AO65&lt;&gt;"",('[1]T34 Wine consumption vol'!AO65/'[1]T61 Real GDP'!AO65),"")),"")</f>
        <v/>
      </c>
      <c r="AQ34" s="70" t="str">
        <f>IF('[1]T61 Real GDP'!AP65&lt;&gt;"",(IF('[1]T34 Wine consumption vol'!AP65&lt;&gt;"",('[1]T34 Wine consumption vol'!AP65/'[1]T61 Real GDP'!AP65),"")),"")</f>
        <v/>
      </c>
      <c r="AR34" s="70" t="str">
        <f>IF('[1]T61 Real GDP'!AQ65&lt;&gt;"",(IF('[1]T34 Wine consumption vol'!AQ65&lt;&gt;"",('[1]T34 Wine consumption vol'!AQ65/'[1]T61 Real GDP'!AQ65),"")),"")</f>
        <v/>
      </c>
      <c r="AS34" s="70" t="str">
        <f>IF('[1]T61 Real GDP'!AR65&lt;&gt;"",(IF('[1]T34 Wine consumption vol'!AR65&lt;&gt;"",('[1]T34 Wine consumption vol'!AR65/'[1]T61 Real GDP'!AR65),"")),"")</f>
        <v/>
      </c>
      <c r="AT34" s="70" t="str">
        <f>IF('[1]T61 Real GDP'!AS65&lt;&gt;"",(IF('[1]T34 Wine consumption vol'!AS65&lt;&gt;"",('[1]T34 Wine consumption vol'!AS65/'[1]T61 Real GDP'!AS65),"")),"")</f>
        <v/>
      </c>
      <c r="AU34" s="70" t="str">
        <f>IF('[1]T61 Real GDP'!AT65&lt;&gt;"",(IF('[1]T34 Wine consumption vol'!AT65&lt;&gt;"",('[1]T34 Wine consumption vol'!AT65/'[1]T61 Real GDP'!AT65),"")),"")</f>
        <v/>
      </c>
      <c r="AV34" s="70" t="str">
        <f>IF('[1]T61 Real GDP'!AU65&lt;&gt;"",(IF('[1]T34 Wine consumption vol'!AU65&lt;&gt;"",('[1]T34 Wine consumption vol'!AU65/'[1]T61 Real GDP'!AU65),"")),"")</f>
        <v/>
      </c>
      <c r="AW34" s="70" t="str">
        <f>IF('[1]T61 Real GDP'!AV65&lt;&gt;"",(IF('[1]T34 Wine consumption vol'!AV65&lt;&gt;"",('[1]T34 Wine consumption vol'!AV65/'[1]T61 Real GDP'!AV65),"")),"")</f>
        <v/>
      </c>
      <c r="AX34" s="70" t="str">
        <f>IF('[1]T61 Real GDP'!AW65&lt;&gt;"",(IF('[1]T34 Wine consumption vol'!AW65&lt;&gt;"",('[1]T34 Wine consumption vol'!AW65/'[1]T61 Real GDP'!AW65),"")),"")</f>
        <v/>
      </c>
      <c r="AY34" s="70" t="str">
        <f>IF('[1]T61 Real GDP'!AX65&lt;&gt;"",(IF('[1]T34 Wine consumption vol'!AX65&lt;&gt;"",('[1]T34 Wine consumption vol'!AX65/'[1]T61 Real GDP'!AX65),"")),"")</f>
        <v/>
      </c>
      <c r="AZ34" s="70" t="str">
        <f>IF('[1]T61 Real GDP'!AY65&lt;&gt;"",(IF('[1]T34 Wine consumption vol'!AY65&lt;&gt;"",('[1]T34 Wine consumption vol'!AY65/'[1]T61 Real GDP'!AY65),"")),"")</f>
        <v/>
      </c>
      <c r="BA34" s="70" t="str">
        <f>IF('[1]T61 Real GDP'!AZ65&lt;&gt;"",(IF('[1]T34 Wine consumption vol'!AZ65&lt;&gt;"",('[1]T34 Wine consumption vol'!AZ65/'[1]T61 Real GDP'!AZ65),"")),"")</f>
        <v/>
      </c>
      <c r="BB34" s="70" t="str">
        <f>IF('[1]T61 Real GDP'!BC65&lt;&gt;"",(IF('[1]T34 Wine consumption vol'!BC65&lt;&gt;"",('[1]T34 Wine consumption vol'!BC65/'[1]T61 Real GDP'!BC65),"")),"")</f>
        <v/>
      </c>
    </row>
    <row r="35" spans="1:54" x14ac:dyDescent="0.55000000000000004">
      <c r="A35" s="69">
        <v>1898</v>
      </c>
      <c r="B35" s="70">
        <f>IF('[1]T61 Real GDP'!B66&lt;&gt;"",(IF('[1]T34 Wine consumption vol'!B66&lt;&gt;"",('[1]T34 Wine consumption vol'!B66/'[1]T61 Real GDP'!B66),"")),"")</f>
        <v>39.941995359112894</v>
      </c>
      <c r="C35" s="70">
        <f>IF('[1]T61 Real GDP'!C66&lt;&gt;"",(IF('[1]T34 Wine consumption vol'!C66&lt;&gt;"",('[1]T34 Wine consumption vol'!C66/'[1]T61 Real GDP'!C66),"")),"")</f>
        <v>54.417460931601276</v>
      </c>
      <c r="D35" s="70">
        <f>IF('[1]T61 Real GDP'!D66&lt;&gt;"",(IF('[1]T34 Wine consumption vol'!D66&lt;&gt;"",('[1]T34 Wine consumption vol'!D66/'[1]T61 Real GDP'!D66),"")),"")</f>
        <v>45.695710310712634</v>
      </c>
      <c r="E35" s="70">
        <f>IF('[1]T61 Real GDP'!E66&lt;&gt;"",(IF('[1]T34 Wine consumption vol'!E66&lt;&gt;"",('[1]T34 Wine consumption vol'!E66/'[1]T61 Real GDP'!E66),"")),"")</f>
        <v>33.633476370845734</v>
      </c>
      <c r="F35" s="70">
        <f>IF('[1]T61 Real GDP'!F66&lt;&gt;"",(IF('[1]T34 Wine consumption vol'!F66&lt;&gt;"",('[1]T34 Wine consumption vol'!F66/'[1]T61 Real GDP'!F66),"")),"")</f>
        <v>13.066681227579876</v>
      </c>
      <c r="G35" s="70"/>
      <c r="H35" s="70">
        <f>IF('[1]T61 Real GDP'!G66&lt;&gt;"",(IF('[1]T34 Wine consumption vol'!G66&lt;&gt;"",('[1]T34 Wine consumption vol'!G66/'[1]T61 Real GDP'!G66),"")),"")</f>
        <v>1.0933271604333195</v>
      </c>
      <c r="I35" s="70">
        <f>IF('[1]T61 Real GDP'!H66&lt;&gt;"",(IF('[1]T34 Wine consumption vol'!H66&lt;&gt;"",('[1]T34 Wine consumption vol'!H66/'[1]T61 Real GDP'!H66),"")),"")</f>
        <v>0.58615174631352418</v>
      </c>
      <c r="J35" s="70" t="str">
        <f>IF('[1]T61 Real GDP'!I66&lt;&gt;"",(IF('[1]T34 Wine consumption vol'!I66&lt;&gt;"",('[1]T34 Wine consumption vol'!I66/'[1]T61 Real GDP'!I66),"")),"")</f>
        <v/>
      </c>
      <c r="K35" s="70">
        <f>IF('[1]T61 Real GDP'!J66&lt;&gt;"",(IF('[1]T34 Wine consumption vol'!J66&lt;&gt;"",('[1]T34 Wine consumption vol'!J66/'[1]T61 Real GDP'!J66),"")),"")</f>
        <v>1.7449065847122514</v>
      </c>
      <c r="L35" s="70" t="str">
        <f>IF('[1]T61 Real GDP'!K66&lt;&gt;"",(IF('[1]T34 Wine consumption vol'!K66&lt;&gt;"",('[1]T34 Wine consumption vol'!K66/'[1]T61 Real GDP'!K66),"")),"")</f>
        <v/>
      </c>
      <c r="M35" s="70" t="str">
        <f>IF('[1]T61 Real GDP'!L66&lt;&gt;"",(IF('[1]T34 Wine consumption vol'!L66&lt;&gt;"",('[1]T34 Wine consumption vol'!L66/'[1]T61 Real GDP'!L66),"")),"")</f>
        <v/>
      </c>
      <c r="N35" s="70">
        <f>IF('[1]T61 Real GDP'!M66&lt;&gt;"",(IF('[1]T34 Wine consumption vol'!M66&lt;&gt;"",('[1]T34 Wine consumption vol'!M66/'[1]T61 Real GDP'!M66),"")),"")</f>
        <v>0.53973461169737136</v>
      </c>
      <c r="O35" s="70" t="str">
        <f>IF('[1]T61 Real GDP'!N66&lt;&gt;"",(IF('[1]T34 Wine consumption vol'!N66&lt;&gt;"",('[1]T34 Wine consumption vol'!N66/'[1]T61 Real GDP'!N66),"")),"")</f>
        <v/>
      </c>
      <c r="P35" s="70">
        <f>IF('[1]T61 Real GDP'!O66&lt;&gt;"",(IF('[1]T34 Wine consumption vol'!O66&lt;&gt;"",('[1]T34 Wine consumption vol'!O66/'[1]T61 Real GDP'!O66),"")),"")</f>
        <v>12.7887541582424</v>
      </c>
      <c r="Q35" s="70">
        <f>IF('[1]T61 Real GDP'!P66&lt;&gt;"",(IF('[1]T34 Wine consumption vol'!P66&lt;&gt;"",('[1]T34 Wine consumption vol'!P66/'[1]T61 Real GDP'!P66),"")),"")</f>
        <v>0.41833625411200664</v>
      </c>
      <c r="R35" s="70" t="str">
        <f>IF('[1]T61 Real GDP'!Q66&lt;&gt;"",(IF('[1]T34 Wine consumption vol'!Q66&lt;&gt;"",('[1]T34 Wine consumption vol'!Q66/'[1]T61 Real GDP'!Q66),"")),"")</f>
        <v/>
      </c>
      <c r="S35" s="70" t="str">
        <f>IF('[1]T61 Real GDP'!R66&lt;&gt;"",(IF('[1]T34 Wine consumption vol'!R66&lt;&gt;"",('[1]T34 Wine consumption vol'!R66/'[1]T61 Real GDP'!R66),"")),"")</f>
        <v/>
      </c>
      <c r="T35" s="70" t="str">
        <f>IF('[1]T61 Real GDP'!S66&lt;&gt;"",(IF('[1]T34 Wine consumption vol'!S66&lt;&gt;"",('[1]T34 Wine consumption vol'!S66/'[1]T61 Real GDP'!S66),"")),"")</f>
        <v/>
      </c>
      <c r="U35" s="70" t="str">
        <f>IF('[1]T61 Real GDP'!T66&lt;&gt;"",(IF('[1]T34 Wine consumption vol'!J66&lt;&gt;"",('[1]T34 Wine consumption vol'!J66/'[1]T61 Real GDP'!T66),"")),"")</f>
        <v/>
      </c>
      <c r="V35" s="70" t="str">
        <f>IF('[1]T61 Real GDP'!U66&lt;&gt;"",(IF('[1]T34 Wine consumption vol'!U66&lt;&gt;"",('[1]T34 Wine consumption vol'!U66/'[1]T61 Real GDP'!U66),"")),"")</f>
        <v/>
      </c>
      <c r="W35" s="70" t="str">
        <f>IF('[1]T61 Real GDP'!V66&lt;&gt;"",(IF('[1]T34 Wine consumption vol'!V66&lt;&gt;"",('[1]T34 Wine consumption vol'!V66/'[1]T61 Real GDP'!V66),"")),"")</f>
        <v/>
      </c>
      <c r="X35" s="70" t="str">
        <f>IF('[1]T61 Real GDP'!W66&lt;&gt;"",(IF('[1]T34 Wine consumption vol'!W66&lt;&gt;"",('[1]T34 Wine consumption vol'!W66/'[1]T61 Real GDP'!W66),"")),"")</f>
        <v/>
      </c>
      <c r="Y35" s="70" t="str">
        <f>IF('[1]T61 Real GDP'!X66&lt;&gt;"",(IF('[1]T34 Wine consumption vol'!X66&lt;&gt;"",('[1]T34 Wine consumption vol'!X66/'[1]T61 Real GDP'!X66),"")),"")</f>
        <v/>
      </c>
      <c r="Z35" s="70" t="str">
        <f>IF('[1]T61 Real GDP'!Y66&lt;&gt;"",(IF('[1]T34 Wine consumption vol'!Y66&lt;&gt;"",('[1]T34 Wine consumption vol'!Y66/'[1]T61 Real GDP'!Y66),"")),"")</f>
        <v/>
      </c>
      <c r="AA35" s="70" t="str">
        <f>IF('[1]T61 Real GDP'!Z66&lt;&gt;"",(IF('[1]T34 Wine consumption vol'!Z66&lt;&gt;"",('[1]T34 Wine consumption vol'!Z66/'[1]T61 Real GDP'!Z66),"")),"")</f>
        <v/>
      </c>
      <c r="AB35" s="70">
        <f>IF('[1]T61 Real GDP'!AA66&lt;&gt;"",(IF('[1]T34 Wine consumption vol'!AA66&lt;&gt;"",('[1]T34 Wine consumption vol'!AA66/'[1]T61 Real GDP'!AA66),"")),"")</f>
        <v>1.2145912041669873</v>
      </c>
      <c r="AC35" s="70">
        <f>IF('[1]T61 Real GDP'!AB66&lt;&gt;"",(IF('[1]T34 Wine consumption vol'!AB66&lt;&gt;"",('[1]T34 Wine consumption vol'!AB66/'[1]T61 Real GDP'!AB66),"")),"")</f>
        <v>0.1223735806921602</v>
      </c>
      <c r="AD35" s="70" t="str">
        <f>IF('[1]T61 Real GDP'!AC66&lt;&gt;"",(IF('[1]T34 Wine consumption vol'!AC66&lt;&gt;"",('[1]T34 Wine consumption vol'!AC66/'[1]T61 Real GDP'!AC66),"")),"")</f>
        <v/>
      </c>
      <c r="AE35" s="70">
        <f>IF('[1]T61 Real GDP'!AD66&lt;&gt;"",(IF('[1]T34 Wine consumption vol'!AD66&lt;&gt;"",('[1]T34 Wine consumption vol'!AD66/'[1]T61 Real GDP'!AD66),"")),"")</f>
        <v>0.33243044450224213</v>
      </c>
      <c r="AF35" s="70">
        <f>IF('[1]T61 Real GDP'!AE66&lt;&gt;"",(IF('[1]T34 Wine consumption vol'!AE66&lt;&gt;"",('[1]T34 Wine consumption vol'!AE66/'[1]T61 Real GDP'!AE66),"")),"")</f>
        <v>14.392348624531721</v>
      </c>
      <c r="AG35" s="70" t="str">
        <f>IF('[1]T61 Real GDP'!AF66&lt;&gt;"",(IF('[1]T34 Wine consumption vol'!AF66&lt;&gt;"",('[1]T34 Wine consumption vol'!AF66/'[1]T61 Real GDP'!AF66),"")),"")</f>
        <v/>
      </c>
      <c r="AH35" s="70">
        <f>IF('[1]T61 Real GDP'!AG66&lt;&gt;"",(IF('[1]T34 Wine consumption vol'!AG66&lt;&gt;"",('[1]T34 Wine consumption vol'!AG66/'[1]T61 Real GDP'!AG66),"")),"")</f>
        <v>8.3759878433493284</v>
      </c>
      <c r="AI35" s="70" t="str">
        <f>IF('[1]T61 Real GDP'!AH66&lt;&gt;"",(IF('[1]T34 Wine consumption vol'!AH66&lt;&gt;"",('[1]T34 Wine consumption vol'!AH66/'[1]T61 Real GDP'!AH66),"")),"")</f>
        <v/>
      </c>
      <c r="AJ35" s="70" t="str">
        <f>IF('[1]T61 Real GDP'!AI66&lt;&gt;"",(IF('[1]T34 Wine consumption vol'!AI66&lt;&gt;"",('[1]T34 Wine consumption vol'!AI66/'[1]T61 Real GDP'!AI66),"")),"")</f>
        <v/>
      </c>
      <c r="AK35" s="70" t="str">
        <f>IF('[1]T61 Real GDP'!AJ66&lt;&gt;"",(IF('[1]T34 Wine consumption vol'!AJ66&lt;&gt;"",('[1]T34 Wine consumption vol'!AJ66/'[1]T61 Real GDP'!AJ66),"")),"")</f>
        <v/>
      </c>
      <c r="AL35" s="70" t="str">
        <f>IF('[1]T61 Real GDP'!AK66&lt;&gt;"",(IF('[1]T34 Wine consumption vol'!AK66&lt;&gt;"",('[1]T34 Wine consumption vol'!AK66/'[1]T61 Real GDP'!AK66),"")),"")</f>
        <v/>
      </c>
      <c r="AM35" s="70" t="str">
        <f>IF('[1]T61 Real GDP'!AL66&lt;&gt;"",(IF('[1]T34 Wine consumption vol'!AL66&lt;&gt;"",('[1]T34 Wine consumption vol'!AL66/'[1]T61 Real GDP'!AL66),"")),"")</f>
        <v/>
      </c>
      <c r="AN35" s="70" t="str">
        <f>IF('[1]T61 Real GDP'!AM66&lt;&gt;"",(IF('[1]T34 Wine consumption vol'!AM66&lt;&gt;"",('[1]T34 Wine consumption vol'!AM66/'[1]T61 Real GDP'!AM66),"")),"")</f>
        <v/>
      </c>
      <c r="AO35" s="70" t="str">
        <f>IF('[1]T61 Real GDP'!AN66&lt;&gt;"",(IF('[1]T34 Wine consumption vol'!AN66&lt;&gt;"",('[1]T34 Wine consumption vol'!AN66/'[1]T61 Real GDP'!AN66),"")),"")</f>
        <v/>
      </c>
      <c r="AP35" s="70" t="str">
        <f>IF('[1]T61 Real GDP'!AO66&lt;&gt;"",(IF('[1]T34 Wine consumption vol'!AO66&lt;&gt;"",('[1]T34 Wine consumption vol'!AO66/'[1]T61 Real GDP'!AO66),"")),"")</f>
        <v/>
      </c>
      <c r="AQ35" s="70" t="str">
        <f>IF('[1]T61 Real GDP'!AP66&lt;&gt;"",(IF('[1]T34 Wine consumption vol'!AP66&lt;&gt;"",('[1]T34 Wine consumption vol'!AP66/'[1]T61 Real GDP'!AP66),"")),"")</f>
        <v/>
      </c>
      <c r="AR35" s="70" t="str">
        <f>IF('[1]T61 Real GDP'!AQ66&lt;&gt;"",(IF('[1]T34 Wine consumption vol'!AQ66&lt;&gt;"",('[1]T34 Wine consumption vol'!AQ66/'[1]T61 Real GDP'!AQ66),"")),"")</f>
        <v/>
      </c>
      <c r="AS35" s="70" t="str">
        <f>IF('[1]T61 Real GDP'!AR66&lt;&gt;"",(IF('[1]T34 Wine consumption vol'!AR66&lt;&gt;"",('[1]T34 Wine consumption vol'!AR66/'[1]T61 Real GDP'!AR66),"")),"")</f>
        <v/>
      </c>
      <c r="AT35" s="70" t="str">
        <f>IF('[1]T61 Real GDP'!AS66&lt;&gt;"",(IF('[1]T34 Wine consumption vol'!AS66&lt;&gt;"",('[1]T34 Wine consumption vol'!AS66/'[1]T61 Real GDP'!AS66),"")),"")</f>
        <v/>
      </c>
      <c r="AU35" s="70" t="str">
        <f>IF('[1]T61 Real GDP'!AT66&lt;&gt;"",(IF('[1]T34 Wine consumption vol'!AT66&lt;&gt;"",('[1]T34 Wine consumption vol'!AT66/'[1]T61 Real GDP'!AT66),"")),"")</f>
        <v/>
      </c>
      <c r="AV35" s="70" t="str">
        <f>IF('[1]T61 Real GDP'!AU66&lt;&gt;"",(IF('[1]T34 Wine consumption vol'!AU66&lt;&gt;"",('[1]T34 Wine consumption vol'!AU66/'[1]T61 Real GDP'!AU66),"")),"")</f>
        <v/>
      </c>
      <c r="AW35" s="70" t="str">
        <f>IF('[1]T61 Real GDP'!AV66&lt;&gt;"",(IF('[1]T34 Wine consumption vol'!AV66&lt;&gt;"",('[1]T34 Wine consumption vol'!AV66/'[1]T61 Real GDP'!AV66),"")),"")</f>
        <v/>
      </c>
      <c r="AX35" s="70" t="str">
        <f>IF('[1]T61 Real GDP'!AW66&lt;&gt;"",(IF('[1]T34 Wine consumption vol'!AW66&lt;&gt;"",('[1]T34 Wine consumption vol'!AW66/'[1]T61 Real GDP'!AW66),"")),"")</f>
        <v/>
      </c>
      <c r="AY35" s="70" t="str">
        <f>IF('[1]T61 Real GDP'!AX66&lt;&gt;"",(IF('[1]T34 Wine consumption vol'!AX66&lt;&gt;"",('[1]T34 Wine consumption vol'!AX66/'[1]T61 Real GDP'!AX66),"")),"")</f>
        <v/>
      </c>
      <c r="AZ35" s="70" t="str">
        <f>IF('[1]T61 Real GDP'!AY66&lt;&gt;"",(IF('[1]T34 Wine consumption vol'!AY66&lt;&gt;"",('[1]T34 Wine consumption vol'!AY66/'[1]T61 Real GDP'!AY66),"")),"")</f>
        <v/>
      </c>
      <c r="BA35" s="70" t="str">
        <f>IF('[1]T61 Real GDP'!AZ66&lt;&gt;"",(IF('[1]T34 Wine consumption vol'!AZ66&lt;&gt;"",('[1]T34 Wine consumption vol'!AZ66/'[1]T61 Real GDP'!AZ66),"")),"")</f>
        <v/>
      </c>
      <c r="BB35" s="70" t="str">
        <f>IF('[1]T61 Real GDP'!BC66&lt;&gt;"",(IF('[1]T34 Wine consumption vol'!BC66&lt;&gt;"",('[1]T34 Wine consumption vol'!BC66/'[1]T61 Real GDP'!BC66),"")),"")</f>
        <v/>
      </c>
    </row>
    <row r="36" spans="1:54" x14ac:dyDescent="0.55000000000000004">
      <c r="A36" s="69">
        <v>1899</v>
      </c>
      <c r="B36" s="70">
        <f>IF('[1]T61 Real GDP'!B67&lt;&gt;"",(IF('[1]T34 Wine consumption vol'!B67&lt;&gt;"",('[1]T34 Wine consumption vol'!B67/'[1]T61 Real GDP'!B67),"")),"")</f>
        <v>38.321045576290295</v>
      </c>
      <c r="C36" s="70">
        <f>IF('[1]T61 Real GDP'!C67&lt;&gt;"",(IF('[1]T34 Wine consumption vol'!C67&lt;&gt;"",('[1]T34 Wine consumption vol'!C67/'[1]T61 Real GDP'!C67),"")),"")</f>
        <v>53.961468762890917</v>
      </c>
      <c r="D36" s="70">
        <f>IF('[1]T61 Real GDP'!D67&lt;&gt;"",(IF('[1]T34 Wine consumption vol'!D67&lt;&gt;"",('[1]T34 Wine consumption vol'!D67/'[1]T61 Real GDP'!D67),"")),"")</f>
        <v>50.319794060587974</v>
      </c>
      <c r="E36" s="70">
        <f>IF('[1]T61 Real GDP'!E67&lt;&gt;"",(IF('[1]T34 Wine consumption vol'!E67&lt;&gt;"",('[1]T34 Wine consumption vol'!E67/'[1]T61 Real GDP'!E67),"")),"")</f>
        <v>43.021715644288335</v>
      </c>
      <c r="F36" s="70">
        <f>IF('[1]T61 Real GDP'!F67&lt;&gt;"",(IF('[1]T34 Wine consumption vol'!F67&lt;&gt;"",('[1]T34 Wine consumption vol'!F67/'[1]T61 Real GDP'!F67),"")),"")</f>
        <v>12.740232810272465</v>
      </c>
      <c r="G36" s="70"/>
      <c r="H36" s="70">
        <f>IF('[1]T61 Real GDP'!G67&lt;&gt;"",(IF('[1]T34 Wine consumption vol'!G67&lt;&gt;"",('[1]T34 Wine consumption vol'!G67/'[1]T61 Real GDP'!G67),"")),"")</f>
        <v>1.1577642193460675</v>
      </c>
      <c r="I36" s="70">
        <f>IF('[1]T61 Real GDP'!H67&lt;&gt;"",(IF('[1]T34 Wine consumption vol'!H67&lt;&gt;"",('[1]T34 Wine consumption vol'!H67/'[1]T61 Real GDP'!H67),"")),"")</f>
        <v>0.58911739502999139</v>
      </c>
      <c r="J36" s="70" t="str">
        <f>IF('[1]T61 Real GDP'!I67&lt;&gt;"",(IF('[1]T34 Wine consumption vol'!I67&lt;&gt;"",('[1]T34 Wine consumption vol'!I67/'[1]T61 Real GDP'!I67),"")),"")</f>
        <v/>
      </c>
      <c r="K36" s="70">
        <f>IF('[1]T61 Real GDP'!J67&lt;&gt;"",(IF('[1]T34 Wine consumption vol'!J67&lt;&gt;"",('[1]T34 Wine consumption vol'!J67/'[1]T61 Real GDP'!J67),"")),"")</f>
        <v>1.1652491641841232</v>
      </c>
      <c r="L36" s="70" t="str">
        <f>IF('[1]T61 Real GDP'!K67&lt;&gt;"",(IF('[1]T34 Wine consumption vol'!K67&lt;&gt;"",('[1]T34 Wine consumption vol'!K67/'[1]T61 Real GDP'!K67),"")),"")</f>
        <v/>
      </c>
      <c r="M36" s="70" t="str">
        <f>IF('[1]T61 Real GDP'!L67&lt;&gt;"",(IF('[1]T34 Wine consumption vol'!L67&lt;&gt;"",('[1]T34 Wine consumption vol'!L67/'[1]T61 Real GDP'!L67),"")),"")</f>
        <v/>
      </c>
      <c r="N36" s="70">
        <f>IF('[1]T61 Real GDP'!M67&lt;&gt;"",(IF('[1]T34 Wine consumption vol'!M67&lt;&gt;"",('[1]T34 Wine consumption vol'!M67/'[1]T61 Real GDP'!M67),"")),"")</f>
        <v>0.53206881648104754</v>
      </c>
      <c r="O36" s="70" t="str">
        <f>IF('[1]T61 Real GDP'!N67&lt;&gt;"",(IF('[1]T34 Wine consumption vol'!N67&lt;&gt;"",('[1]T34 Wine consumption vol'!N67/'[1]T61 Real GDP'!N67),"")),"")</f>
        <v/>
      </c>
      <c r="P36" s="70">
        <f>IF('[1]T61 Real GDP'!O67&lt;&gt;"",(IF('[1]T34 Wine consumption vol'!O67&lt;&gt;"",('[1]T34 Wine consumption vol'!O67/'[1]T61 Real GDP'!O67),"")),"")</f>
        <v>11.746978216318061</v>
      </c>
      <c r="Q36" s="70">
        <f>IF('[1]T61 Real GDP'!P67&lt;&gt;"",(IF('[1]T34 Wine consumption vol'!P67&lt;&gt;"",('[1]T34 Wine consumption vol'!P67/'[1]T61 Real GDP'!P67),"")),"")</f>
        <v>0.40495502037766057</v>
      </c>
      <c r="R36" s="70" t="str">
        <f>IF('[1]T61 Real GDP'!Q67&lt;&gt;"",(IF('[1]T34 Wine consumption vol'!Q67&lt;&gt;"",('[1]T34 Wine consumption vol'!Q67/'[1]T61 Real GDP'!Q67),"")),"")</f>
        <v/>
      </c>
      <c r="S36" s="70" t="str">
        <f>IF('[1]T61 Real GDP'!R67&lt;&gt;"",(IF('[1]T34 Wine consumption vol'!R67&lt;&gt;"",('[1]T34 Wine consumption vol'!R67/'[1]T61 Real GDP'!R67),"")),"")</f>
        <v/>
      </c>
      <c r="T36" s="70" t="str">
        <f>IF('[1]T61 Real GDP'!S67&lt;&gt;"",(IF('[1]T34 Wine consumption vol'!S67&lt;&gt;"",('[1]T34 Wine consumption vol'!S67/'[1]T61 Real GDP'!S67),"")),"")</f>
        <v/>
      </c>
      <c r="U36" s="70" t="str">
        <f>IF('[1]T61 Real GDP'!T67&lt;&gt;"",(IF('[1]T34 Wine consumption vol'!J67&lt;&gt;"",('[1]T34 Wine consumption vol'!J67/'[1]T61 Real GDP'!T67),"")),"")</f>
        <v/>
      </c>
      <c r="V36" s="70" t="str">
        <f>IF('[1]T61 Real GDP'!U67&lt;&gt;"",(IF('[1]T34 Wine consumption vol'!U67&lt;&gt;"",('[1]T34 Wine consumption vol'!U67/'[1]T61 Real GDP'!U67),"")),"")</f>
        <v/>
      </c>
      <c r="W36" s="70" t="str">
        <f>IF('[1]T61 Real GDP'!V67&lt;&gt;"",(IF('[1]T34 Wine consumption vol'!V67&lt;&gt;"",('[1]T34 Wine consumption vol'!V67/'[1]T61 Real GDP'!V67),"")),"")</f>
        <v/>
      </c>
      <c r="X36" s="70" t="str">
        <f>IF('[1]T61 Real GDP'!W67&lt;&gt;"",(IF('[1]T34 Wine consumption vol'!W67&lt;&gt;"",('[1]T34 Wine consumption vol'!W67/'[1]T61 Real GDP'!W67),"")),"")</f>
        <v/>
      </c>
      <c r="Y36" s="70" t="str">
        <f>IF('[1]T61 Real GDP'!X67&lt;&gt;"",(IF('[1]T34 Wine consumption vol'!X67&lt;&gt;"",('[1]T34 Wine consumption vol'!X67/'[1]T61 Real GDP'!X67),"")),"")</f>
        <v/>
      </c>
      <c r="Z36" s="70" t="str">
        <f>IF('[1]T61 Real GDP'!Y67&lt;&gt;"",(IF('[1]T34 Wine consumption vol'!Y67&lt;&gt;"",('[1]T34 Wine consumption vol'!Y67/'[1]T61 Real GDP'!Y67),"")),"")</f>
        <v/>
      </c>
      <c r="AA36" s="70" t="str">
        <f>IF('[1]T61 Real GDP'!Z67&lt;&gt;"",(IF('[1]T34 Wine consumption vol'!Z67&lt;&gt;"",('[1]T34 Wine consumption vol'!Z67/'[1]T61 Real GDP'!Z67),"")),"")</f>
        <v/>
      </c>
      <c r="AB36" s="70">
        <f>IF('[1]T61 Real GDP'!AA67&lt;&gt;"",(IF('[1]T34 Wine consumption vol'!AA67&lt;&gt;"",('[1]T34 Wine consumption vol'!AA67/'[1]T61 Real GDP'!AA67),"")),"")</f>
        <v>1.1351907474405358</v>
      </c>
      <c r="AC36" s="70">
        <f>IF('[1]T61 Real GDP'!AB67&lt;&gt;"",(IF('[1]T34 Wine consumption vol'!AB67&lt;&gt;"",('[1]T34 Wine consumption vol'!AB67/'[1]T61 Real GDP'!AB67),"")),"")</f>
        <v>0.12227098879367172</v>
      </c>
      <c r="AD36" s="70" t="str">
        <f>IF('[1]T61 Real GDP'!AC67&lt;&gt;"",(IF('[1]T34 Wine consumption vol'!AC67&lt;&gt;"",('[1]T34 Wine consumption vol'!AC67/'[1]T61 Real GDP'!AC67),"")),"")</f>
        <v/>
      </c>
      <c r="AE36" s="70">
        <f>IF('[1]T61 Real GDP'!AD67&lt;&gt;"",(IF('[1]T34 Wine consumption vol'!AD67&lt;&gt;"",('[1]T34 Wine consumption vol'!AD67/'[1]T61 Real GDP'!AD67),"")),"")</f>
        <v>0.33368265799776403</v>
      </c>
      <c r="AF36" s="70">
        <f>IF('[1]T61 Real GDP'!AE67&lt;&gt;"",(IF('[1]T34 Wine consumption vol'!AE67&lt;&gt;"",('[1]T34 Wine consumption vol'!AE67/'[1]T61 Real GDP'!AE67),"")),"")</f>
        <v>11.29371985277418</v>
      </c>
      <c r="AG36" s="70" t="str">
        <f>IF('[1]T61 Real GDP'!AF67&lt;&gt;"",(IF('[1]T34 Wine consumption vol'!AF67&lt;&gt;"",('[1]T34 Wine consumption vol'!AF67/'[1]T61 Real GDP'!AF67),"")),"")</f>
        <v/>
      </c>
      <c r="AH36" s="70">
        <f>IF('[1]T61 Real GDP'!AG67&lt;&gt;"",(IF('[1]T34 Wine consumption vol'!AG67&lt;&gt;"",('[1]T34 Wine consumption vol'!AG67/'[1]T61 Real GDP'!AG67),"")),"")</f>
        <v>9.1704643619633934</v>
      </c>
      <c r="AI36" s="70" t="str">
        <f>IF('[1]T61 Real GDP'!AH67&lt;&gt;"",(IF('[1]T34 Wine consumption vol'!AH67&lt;&gt;"",('[1]T34 Wine consumption vol'!AH67/'[1]T61 Real GDP'!AH67),"")),"")</f>
        <v/>
      </c>
      <c r="AJ36" s="70" t="str">
        <f>IF('[1]T61 Real GDP'!AI67&lt;&gt;"",(IF('[1]T34 Wine consumption vol'!AI67&lt;&gt;"",('[1]T34 Wine consumption vol'!AI67/'[1]T61 Real GDP'!AI67),"")),"")</f>
        <v/>
      </c>
      <c r="AK36" s="70" t="str">
        <f>IF('[1]T61 Real GDP'!AJ67&lt;&gt;"",(IF('[1]T34 Wine consumption vol'!AJ67&lt;&gt;"",('[1]T34 Wine consumption vol'!AJ67/'[1]T61 Real GDP'!AJ67),"")),"")</f>
        <v/>
      </c>
      <c r="AL36" s="70" t="str">
        <f>IF('[1]T61 Real GDP'!AK67&lt;&gt;"",(IF('[1]T34 Wine consumption vol'!AK67&lt;&gt;"",('[1]T34 Wine consumption vol'!AK67/'[1]T61 Real GDP'!AK67),"")),"")</f>
        <v/>
      </c>
      <c r="AM36" s="70" t="str">
        <f>IF('[1]T61 Real GDP'!AL67&lt;&gt;"",(IF('[1]T34 Wine consumption vol'!AL67&lt;&gt;"",('[1]T34 Wine consumption vol'!AL67/'[1]T61 Real GDP'!AL67),"")),"")</f>
        <v/>
      </c>
      <c r="AN36" s="70" t="str">
        <f>IF('[1]T61 Real GDP'!AM67&lt;&gt;"",(IF('[1]T34 Wine consumption vol'!AM67&lt;&gt;"",('[1]T34 Wine consumption vol'!AM67/'[1]T61 Real GDP'!AM67),"")),"")</f>
        <v/>
      </c>
      <c r="AO36" s="70" t="str">
        <f>IF('[1]T61 Real GDP'!AN67&lt;&gt;"",(IF('[1]T34 Wine consumption vol'!AN67&lt;&gt;"",('[1]T34 Wine consumption vol'!AN67/'[1]T61 Real GDP'!AN67),"")),"")</f>
        <v/>
      </c>
      <c r="AP36" s="70" t="str">
        <f>IF('[1]T61 Real GDP'!AO67&lt;&gt;"",(IF('[1]T34 Wine consumption vol'!AO67&lt;&gt;"",('[1]T34 Wine consumption vol'!AO67/'[1]T61 Real GDP'!AO67),"")),"")</f>
        <v/>
      </c>
      <c r="AQ36" s="70" t="str">
        <f>IF('[1]T61 Real GDP'!AP67&lt;&gt;"",(IF('[1]T34 Wine consumption vol'!AP67&lt;&gt;"",('[1]T34 Wine consumption vol'!AP67/'[1]T61 Real GDP'!AP67),"")),"")</f>
        <v/>
      </c>
      <c r="AR36" s="70" t="str">
        <f>IF('[1]T61 Real GDP'!AQ67&lt;&gt;"",(IF('[1]T34 Wine consumption vol'!AQ67&lt;&gt;"",('[1]T34 Wine consumption vol'!AQ67/'[1]T61 Real GDP'!AQ67),"")),"")</f>
        <v/>
      </c>
      <c r="AS36" s="70" t="str">
        <f>IF('[1]T61 Real GDP'!AR67&lt;&gt;"",(IF('[1]T34 Wine consumption vol'!AR67&lt;&gt;"",('[1]T34 Wine consumption vol'!AR67/'[1]T61 Real GDP'!AR67),"")),"")</f>
        <v/>
      </c>
      <c r="AT36" s="70" t="str">
        <f>IF('[1]T61 Real GDP'!AS67&lt;&gt;"",(IF('[1]T34 Wine consumption vol'!AS67&lt;&gt;"",('[1]T34 Wine consumption vol'!AS67/'[1]T61 Real GDP'!AS67),"")),"")</f>
        <v/>
      </c>
      <c r="AU36" s="70" t="str">
        <f>IF('[1]T61 Real GDP'!AT67&lt;&gt;"",(IF('[1]T34 Wine consumption vol'!AT67&lt;&gt;"",('[1]T34 Wine consumption vol'!AT67/'[1]T61 Real GDP'!AT67),"")),"")</f>
        <v/>
      </c>
      <c r="AV36" s="70" t="str">
        <f>IF('[1]T61 Real GDP'!AU67&lt;&gt;"",(IF('[1]T34 Wine consumption vol'!AU67&lt;&gt;"",('[1]T34 Wine consumption vol'!AU67/'[1]T61 Real GDP'!AU67),"")),"")</f>
        <v/>
      </c>
      <c r="AW36" s="70" t="str">
        <f>IF('[1]T61 Real GDP'!AV67&lt;&gt;"",(IF('[1]T34 Wine consumption vol'!AV67&lt;&gt;"",('[1]T34 Wine consumption vol'!AV67/'[1]T61 Real GDP'!AV67),"")),"")</f>
        <v/>
      </c>
      <c r="AX36" s="70" t="str">
        <f>IF('[1]T61 Real GDP'!AW67&lt;&gt;"",(IF('[1]T34 Wine consumption vol'!AW67&lt;&gt;"",('[1]T34 Wine consumption vol'!AW67/'[1]T61 Real GDP'!AW67),"")),"")</f>
        <v/>
      </c>
      <c r="AY36" s="70" t="str">
        <f>IF('[1]T61 Real GDP'!AX67&lt;&gt;"",(IF('[1]T34 Wine consumption vol'!AX67&lt;&gt;"",('[1]T34 Wine consumption vol'!AX67/'[1]T61 Real GDP'!AX67),"")),"")</f>
        <v/>
      </c>
      <c r="AZ36" s="70" t="str">
        <f>IF('[1]T61 Real GDP'!AY67&lt;&gt;"",(IF('[1]T34 Wine consumption vol'!AY67&lt;&gt;"",('[1]T34 Wine consumption vol'!AY67/'[1]T61 Real GDP'!AY67),"")),"")</f>
        <v/>
      </c>
      <c r="BA36" s="70" t="str">
        <f>IF('[1]T61 Real GDP'!AZ67&lt;&gt;"",(IF('[1]T34 Wine consumption vol'!AZ67&lt;&gt;"",('[1]T34 Wine consumption vol'!AZ67/'[1]T61 Real GDP'!AZ67),"")),"")</f>
        <v/>
      </c>
      <c r="BB36" s="70" t="str">
        <f>IF('[1]T61 Real GDP'!BC67&lt;&gt;"",(IF('[1]T34 Wine consumption vol'!BC67&lt;&gt;"",('[1]T34 Wine consumption vol'!BC67/'[1]T61 Real GDP'!BC67),"")),"")</f>
        <v/>
      </c>
    </row>
    <row r="37" spans="1:54" x14ac:dyDescent="0.55000000000000004">
      <c r="A37" s="69">
        <v>1900</v>
      </c>
      <c r="B37" s="70">
        <f>IF('[1]T61 Real GDP'!B68&lt;&gt;"",(IF('[1]T34 Wine consumption vol'!B68&lt;&gt;"",('[1]T34 Wine consumption vol'!B68/'[1]T61 Real GDP'!B68),"")),"")</f>
        <v>45.925275098554899</v>
      </c>
      <c r="C37" s="70">
        <f>IF('[1]T61 Real GDP'!C68&lt;&gt;"",(IF('[1]T34 Wine consumption vol'!C68&lt;&gt;"",('[1]T34 Wine consumption vol'!C68/'[1]T61 Real GDP'!C68),"")),"")</f>
        <v>51.583652338731888</v>
      </c>
      <c r="D37" s="70">
        <f>IF('[1]T61 Real GDP'!D68&lt;&gt;"",(IF('[1]T34 Wine consumption vol'!D68&lt;&gt;"",('[1]T34 Wine consumption vol'!D68/'[1]T61 Real GDP'!D68),"")),"")</f>
        <v>54.541616219032733</v>
      </c>
      <c r="E37" s="70">
        <f>IF('[1]T61 Real GDP'!E68&lt;&gt;"",(IF('[1]T34 Wine consumption vol'!E68&lt;&gt;"",('[1]T34 Wine consumption vol'!E68/'[1]T61 Real GDP'!E68),"")),"")</f>
        <v>52.61913566919953</v>
      </c>
      <c r="F37" s="70">
        <f>IF('[1]T61 Real GDP'!F68&lt;&gt;"",(IF('[1]T34 Wine consumption vol'!F68&lt;&gt;"",('[1]T34 Wine consumption vol'!F68/'[1]T61 Real GDP'!F68),"")),"")</f>
        <v>14.531890968979283</v>
      </c>
      <c r="G37" s="70"/>
      <c r="H37" s="70">
        <f>IF('[1]T61 Real GDP'!G68&lt;&gt;"",(IF('[1]T34 Wine consumption vol'!G68&lt;&gt;"",('[1]T34 Wine consumption vol'!G68/'[1]T61 Real GDP'!G68),"")),"")</f>
        <v>1.0331516010359438</v>
      </c>
      <c r="I37" s="70">
        <f>IF('[1]T61 Real GDP'!H68&lt;&gt;"",(IF('[1]T34 Wine consumption vol'!H68&lt;&gt;"",('[1]T34 Wine consumption vol'!H68/'[1]T61 Real GDP'!H68),"")),"")</f>
        <v>0.56953947555769568</v>
      </c>
      <c r="J37" s="70" t="str">
        <f>IF('[1]T61 Real GDP'!I68&lt;&gt;"",(IF('[1]T34 Wine consumption vol'!I68&lt;&gt;"",('[1]T34 Wine consumption vol'!I68/'[1]T61 Real GDP'!I68),"")),"")</f>
        <v/>
      </c>
      <c r="K37" s="70">
        <f>IF('[1]T61 Real GDP'!J68&lt;&gt;"",(IF('[1]T34 Wine consumption vol'!J68&lt;&gt;"",('[1]T34 Wine consumption vol'!J68/'[1]T61 Real GDP'!J68),"")),"")</f>
        <v>1.0210487170422042</v>
      </c>
      <c r="L37" s="70" t="str">
        <f>IF('[1]T61 Real GDP'!K68&lt;&gt;"",(IF('[1]T34 Wine consumption vol'!K68&lt;&gt;"",('[1]T34 Wine consumption vol'!K68/'[1]T61 Real GDP'!K68),"")),"")</f>
        <v/>
      </c>
      <c r="M37" s="70" t="str">
        <f>IF('[1]T61 Real GDP'!L68&lt;&gt;"",(IF('[1]T34 Wine consumption vol'!L68&lt;&gt;"",('[1]T34 Wine consumption vol'!L68/'[1]T61 Real GDP'!L68),"")),"")</f>
        <v/>
      </c>
      <c r="N37" s="70">
        <f>IF('[1]T61 Real GDP'!M68&lt;&gt;"",(IF('[1]T34 Wine consumption vol'!M68&lt;&gt;"",('[1]T34 Wine consumption vol'!M68/'[1]T61 Real GDP'!M68),"")),"")</f>
        <v>0.51409317166214197</v>
      </c>
      <c r="O37" s="70" t="str">
        <f>IF('[1]T61 Real GDP'!N68&lt;&gt;"",(IF('[1]T34 Wine consumption vol'!N68&lt;&gt;"",('[1]T34 Wine consumption vol'!N68/'[1]T61 Real GDP'!N68),"")),"")</f>
        <v/>
      </c>
      <c r="P37" s="70">
        <f>IF('[1]T61 Real GDP'!O68&lt;&gt;"",(IF('[1]T34 Wine consumption vol'!O68&lt;&gt;"",('[1]T34 Wine consumption vol'!O68/'[1]T61 Real GDP'!O68),"")),"")</f>
        <v>12.094240692760577</v>
      </c>
      <c r="Q37" s="70">
        <f>IF('[1]T61 Real GDP'!P68&lt;&gt;"",(IF('[1]T34 Wine consumption vol'!P68&lt;&gt;"",('[1]T34 Wine consumption vol'!P68/'[1]T61 Real GDP'!P68),"")),"")</f>
        <v>0.38894688210870071</v>
      </c>
      <c r="R37" s="70" t="str">
        <f>IF('[1]T61 Real GDP'!Q68&lt;&gt;"",(IF('[1]T34 Wine consumption vol'!Q68&lt;&gt;"",('[1]T34 Wine consumption vol'!Q68/'[1]T61 Real GDP'!Q68),"")),"")</f>
        <v/>
      </c>
      <c r="S37" s="70" t="str">
        <f>IF('[1]T61 Real GDP'!R68&lt;&gt;"",(IF('[1]T34 Wine consumption vol'!R68&lt;&gt;"",('[1]T34 Wine consumption vol'!R68/'[1]T61 Real GDP'!R68),"")),"")</f>
        <v/>
      </c>
      <c r="T37" s="70" t="str">
        <f>IF('[1]T61 Real GDP'!S68&lt;&gt;"",(IF('[1]T34 Wine consumption vol'!S68&lt;&gt;"",('[1]T34 Wine consumption vol'!S68/'[1]T61 Real GDP'!S68),"")),"")</f>
        <v/>
      </c>
      <c r="U37" s="70" t="str">
        <f>IF('[1]T61 Real GDP'!T68&lt;&gt;"",(IF('[1]T34 Wine consumption vol'!J68&lt;&gt;"",('[1]T34 Wine consumption vol'!J68/'[1]T61 Real GDP'!T68),"")),"")</f>
        <v/>
      </c>
      <c r="V37" s="70">
        <f>IF('[1]T61 Real GDP'!U68&lt;&gt;"",(IF('[1]T34 Wine consumption vol'!U68&lt;&gt;"",('[1]T34 Wine consumption vol'!U68/'[1]T61 Real GDP'!U68),"")),"")</f>
        <v>17.456213511259381</v>
      </c>
      <c r="W37" s="70" t="str">
        <f>IF('[1]T61 Real GDP'!V68&lt;&gt;"",(IF('[1]T34 Wine consumption vol'!V68&lt;&gt;"",('[1]T34 Wine consumption vol'!V68/'[1]T61 Real GDP'!V68),"")),"")</f>
        <v/>
      </c>
      <c r="X37" s="70" t="str">
        <f>IF('[1]T61 Real GDP'!W68&lt;&gt;"",(IF('[1]T34 Wine consumption vol'!W68&lt;&gt;"",('[1]T34 Wine consumption vol'!W68/'[1]T61 Real GDP'!W68),"")),"")</f>
        <v/>
      </c>
      <c r="Y37" s="70" t="str">
        <f>IF('[1]T61 Real GDP'!X68&lt;&gt;"",(IF('[1]T34 Wine consumption vol'!X68&lt;&gt;"",('[1]T34 Wine consumption vol'!X68/'[1]T61 Real GDP'!X68),"")),"")</f>
        <v/>
      </c>
      <c r="Z37" s="70" t="str">
        <f>IF('[1]T61 Real GDP'!Y68&lt;&gt;"",(IF('[1]T34 Wine consumption vol'!Y68&lt;&gt;"",('[1]T34 Wine consumption vol'!Y68/'[1]T61 Real GDP'!Y68),"")),"")</f>
        <v/>
      </c>
      <c r="AA37" s="70" t="str">
        <f>IF('[1]T61 Real GDP'!Z68&lt;&gt;"",(IF('[1]T34 Wine consumption vol'!Z68&lt;&gt;"",('[1]T34 Wine consumption vol'!Z68/'[1]T61 Real GDP'!Z68),"")),"")</f>
        <v/>
      </c>
      <c r="AB37" s="70">
        <f>IF('[1]T61 Real GDP'!AA68&lt;&gt;"",(IF('[1]T34 Wine consumption vol'!AA68&lt;&gt;"",('[1]T34 Wine consumption vol'!AA68/'[1]T61 Real GDP'!AA68),"")),"")</f>
        <v>0.99658052484347925</v>
      </c>
      <c r="AC37" s="70">
        <f>IF('[1]T61 Real GDP'!AB68&lt;&gt;"",(IF('[1]T34 Wine consumption vol'!AB68&lt;&gt;"",('[1]T34 Wine consumption vol'!AB68/'[1]T61 Real GDP'!AB68),"")),"")</f>
        <v>0.11836636354725248</v>
      </c>
      <c r="AD37" s="70" t="str">
        <f>IF('[1]T61 Real GDP'!AC68&lt;&gt;"",(IF('[1]T34 Wine consumption vol'!AC68&lt;&gt;"",('[1]T34 Wine consumption vol'!AC68/'[1]T61 Real GDP'!AC68),"")),"")</f>
        <v/>
      </c>
      <c r="AE37" s="70">
        <f>IF('[1]T61 Real GDP'!AD68&lt;&gt;"",(IF('[1]T34 Wine consumption vol'!AD68&lt;&gt;"",('[1]T34 Wine consumption vol'!AD68/'[1]T61 Real GDP'!AD68),"")),"")</f>
        <v>0.35956020869190214</v>
      </c>
      <c r="AF37" s="70">
        <f>IF('[1]T61 Real GDP'!AE68&lt;&gt;"",(IF('[1]T34 Wine consumption vol'!AE68&lt;&gt;"",('[1]T34 Wine consumption vol'!AE68/'[1]T61 Real GDP'!AE68),"")),"")</f>
        <v>13.010583115539886</v>
      </c>
      <c r="AG37" s="70" t="str">
        <f>IF('[1]T61 Real GDP'!AF68&lt;&gt;"",(IF('[1]T34 Wine consumption vol'!AF68&lt;&gt;"",('[1]T34 Wine consumption vol'!AF68/'[1]T61 Real GDP'!AF68),"")),"")</f>
        <v/>
      </c>
      <c r="AH37" s="70">
        <f>IF('[1]T61 Real GDP'!AG68&lt;&gt;"",(IF('[1]T34 Wine consumption vol'!AG68&lt;&gt;"",('[1]T34 Wine consumption vol'!AG68/'[1]T61 Real GDP'!AG68),"")),"")</f>
        <v>10.479724097717394</v>
      </c>
      <c r="AI37" s="70" t="str">
        <f>IF('[1]T61 Real GDP'!AH68&lt;&gt;"",(IF('[1]T34 Wine consumption vol'!AH68&lt;&gt;"",('[1]T34 Wine consumption vol'!AH68/'[1]T61 Real GDP'!AH68),"")),"")</f>
        <v/>
      </c>
      <c r="AJ37" s="70" t="str">
        <f>IF('[1]T61 Real GDP'!AI68&lt;&gt;"",(IF('[1]T34 Wine consumption vol'!AI68&lt;&gt;"",('[1]T34 Wine consumption vol'!AI68/'[1]T61 Real GDP'!AI68),"")),"")</f>
        <v/>
      </c>
      <c r="AK37" s="70" t="str">
        <f>IF('[1]T61 Real GDP'!AJ68&lt;&gt;"",(IF('[1]T34 Wine consumption vol'!AJ68&lt;&gt;"",('[1]T34 Wine consumption vol'!AJ68/'[1]T61 Real GDP'!AJ68),"")),"")</f>
        <v/>
      </c>
      <c r="AL37" s="70" t="str">
        <f>IF('[1]T61 Real GDP'!AK68&lt;&gt;"",(IF('[1]T34 Wine consumption vol'!AK68&lt;&gt;"",('[1]T34 Wine consumption vol'!AK68/'[1]T61 Real GDP'!AK68),"")),"")</f>
        <v/>
      </c>
      <c r="AM37" s="70" t="str">
        <f>IF('[1]T61 Real GDP'!AL68&lt;&gt;"",(IF('[1]T34 Wine consumption vol'!AL68&lt;&gt;"",('[1]T34 Wine consumption vol'!AL68/'[1]T61 Real GDP'!AL68),"")),"")</f>
        <v/>
      </c>
      <c r="AN37" s="70" t="str">
        <f>IF('[1]T61 Real GDP'!AM68&lt;&gt;"",(IF('[1]T34 Wine consumption vol'!AM68&lt;&gt;"",('[1]T34 Wine consumption vol'!AM68/'[1]T61 Real GDP'!AM68),"")),"")</f>
        <v/>
      </c>
      <c r="AO37" s="70" t="str">
        <f>IF('[1]T61 Real GDP'!AN68&lt;&gt;"",(IF('[1]T34 Wine consumption vol'!AN68&lt;&gt;"",('[1]T34 Wine consumption vol'!AN68/'[1]T61 Real GDP'!AN68),"")),"")</f>
        <v/>
      </c>
      <c r="AP37" s="70" t="str">
        <f>IF('[1]T61 Real GDP'!AO68&lt;&gt;"",(IF('[1]T34 Wine consumption vol'!AO68&lt;&gt;"",('[1]T34 Wine consumption vol'!AO68/'[1]T61 Real GDP'!AO68),"")),"")</f>
        <v/>
      </c>
      <c r="AQ37" s="70" t="str">
        <f>IF('[1]T61 Real GDP'!AP68&lt;&gt;"",(IF('[1]T34 Wine consumption vol'!AP68&lt;&gt;"",('[1]T34 Wine consumption vol'!AP68/'[1]T61 Real GDP'!AP68),"")),"")</f>
        <v/>
      </c>
      <c r="AR37" s="70" t="str">
        <f>IF('[1]T61 Real GDP'!AQ68&lt;&gt;"",(IF('[1]T34 Wine consumption vol'!AQ68&lt;&gt;"",('[1]T34 Wine consumption vol'!AQ68/'[1]T61 Real GDP'!AQ68),"")),"")</f>
        <v/>
      </c>
      <c r="AS37" s="70" t="str">
        <f>IF('[1]T61 Real GDP'!AR68&lt;&gt;"",(IF('[1]T34 Wine consumption vol'!AR68&lt;&gt;"",('[1]T34 Wine consumption vol'!AR68/'[1]T61 Real GDP'!AR68),"")),"")</f>
        <v/>
      </c>
      <c r="AT37" s="70" t="str">
        <f>IF('[1]T61 Real GDP'!AS68&lt;&gt;"",(IF('[1]T34 Wine consumption vol'!AS68&lt;&gt;"",('[1]T34 Wine consumption vol'!AS68/'[1]T61 Real GDP'!AS68),"")),"")</f>
        <v/>
      </c>
      <c r="AU37" s="70" t="str">
        <f>IF('[1]T61 Real GDP'!AT68&lt;&gt;"",(IF('[1]T34 Wine consumption vol'!AT68&lt;&gt;"",('[1]T34 Wine consumption vol'!AT68/'[1]T61 Real GDP'!AT68),"")),"")</f>
        <v/>
      </c>
      <c r="AV37" s="70" t="str">
        <f>IF('[1]T61 Real GDP'!AU68&lt;&gt;"",(IF('[1]T34 Wine consumption vol'!AU68&lt;&gt;"",('[1]T34 Wine consumption vol'!AU68/'[1]T61 Real GDP'!AU68),"")),"")</f>
        <v/>
      </c>
      <c r="AW37" s="70" t="str">
        <f>IF('[1]T61 Real GDP'!AV68&lt;&gt;"",(IF('[1]T34 Wine consumption vol'!AV68&lt;&gt;"",('[1]T34 Wine consumption vol'!AV68/'[1]T61 Real GDP'!AV68),"")),"")</f>
        <v/>
      </c>
      <c r="AX37" s="70" t="str">
        <f>IF('[1]T61 Real GDP'!AW68&lt;&gt;"",(IF('[1]T34 Wine consumption vol'!AW68&lt;&gt;"",('[1]T34 Wine consumption vol'!AW68/'[1]T61 Real GDP'!AW68),"")),"")</f>
        <v/>
      </c>
      <c r="AY37" s="70" t="str">
        <f>IF('[1]T61 Real GDP'!AX68&lt;&gt;"",(IF('[1]T34 Wine consumption vol'!AX68&lt;&gt;"",('[1]T34 Wine consumption vol'!AX68/'[1]T61 Real GDP'!AX68),"")),"")</f>
        <v/>
      </c>
      <c r="AZ37" s="70" t="str">
        <f>IF('[1]T61 Real GDP'!AY68&lt;&gt;"",(IF('[1]T34 Wine consumption vol'!AY68&lt;&gt;"",('[1]T34 Wine consumption vol'!AY68/'[1]T61 Real GDP'!AY68),"")),"")</f>
        <v/>
      </c>
      <c r="BA37" s="70" t="str">
        <f>IF('[1]T61 Real GDP'!AZ68&lt;&gt;"",(IF('[1]T34 Wine consumption vol'!AZ68&lt;&gt;"",('[1]T34 Wine consumption vol'!AZ68/'[1]T61 Real GDP'!AZ68),"")),"")</f>
        <v/>
      </c>
      <c r="BB37" s="70" t="str">
        <f>IF('[1]T61 Real GDP'!BC68&lt;&gt;"",(IF('[1]T34 Wine consumption vol'!BC68&lt;&gt;"",('[1]T34 Wine consumption vol'!BC68/'[1]T61 Real GDP'!BC68),"")),"")</f>
        <v/>
      </c>
    </row>
    <row r="38" spans="1:54" x14ac:dyDescent="0.55000000000000004">
      <c r="A38" s="69">
        <v>1901</v>
      </c>
      <c r="B38" s="70">
        <f>IF('[1]T61 Real GDP'!B69&lt;&gt;"",(IF('[1]T34 Wine consumption vol'!B69&lt;&gt;"",('[1]T34 Wine consumption vol'!B69/'[1]T61 Real GDP'!B69),"")),"")</f>
        <v>52.852020805503038</v>
      </c>
      <c r="C38" s="70">
        <f>IF('[1]T61 Real GDP'!C69&lt;&gt;"",(IF('[1]T34 Wine consumption vol'!C69&lt;&gt;"",('[1]T34 Wine consumption vol'!C69/'[1]T61 Real GDP'!C69),"")),"")</f>
        <v>49.302286305109192</v>
      </c>
      <c r="D38" s="70">
        <f>IF('[1]T61 Real GDP'!D69&lt;&gt;"",(IF('[1]T34 Wine consumption vol'!D69&lt;&gt;"",('[1]T34 Wine consumption vol'!D69/'[1]T61 Real GDP'!D69),"")),"")</f>
        <v>63.967075016873977</v>
      </c>
      <c r="E38" s="70">
        <f>IF('[1]T61 Real GDP'!E69&lt;&gt;"",(IF('[1]T34 Wine consumption vol'!E69&lt;&gt;"",('[1]T34 Wine consumption vol'!E69/'[1]T61 Real GDP'!E69),"")),"")</f>
        <v>55.757818283480397</v>
      </c>
      <c r="F38" s="70">
        <f>IF('[1]T61 Real GDP'!F69&lt;&gt;"",(IF('[1]T34 Wine consumption vol'!F69&lt;&gt;"",('[1]T34 Wine consumption vol'!F69/'[1]T61 Real GDP'!F69),"")),"")</f>
        <v>14.782889488038428</v>
      </c>
      <c r="G38" s="70"/>
      <c r="H38" s="70">
        <f>IF('[1]T61 Real GDP'!G69&lt;&gt;"",(IF('[1]T34 Wine consumption vol'!G69&lt;&gt;"",('[1]T34 Wine consumption vol'!G69/'[1]T61 Real GDP'!G69),"")),"")</f>
        <v>1.2492412638305042</v>
      </c>
      <c r="I38" s="70">
        <f>IF('[1]T61 Real GDP'!H69&lt;&gt;"",(IF('[1]T34 Wine consumption vol'!H69&lt;&gt;"",('[1]T34 Wine consumption vol'!H69/'[1]T61 Real GDP'!H69),"")),"")</f>
        <v>0.50917129267414274</v>
      </c>
      <c r="J38" s="70" t="str">
        <f>IF('[1]T61 Real GDP'!I69&lt;&gt;"",(IF('[1]T34 Wine consumption vol'!I69&lt;&gt;"",('[1]T34 Wine consumption vol'!I69/'[1]T61 Real GDP'!I69),"")),"")</f>
        <v/>
      </c>
      <c r="K38" s="70">
        <f>IF('[1]T61 Real GDP'!J69&lt;&gt;"",(IF('[1]T34 Wine consumption vol'!J69&lt;&gt;"",('[1]T34 Wine consumption vol'!J69/'[1]T61 Real GDP'!J69),"")),"")</f>
        <v>1.1791006832340072</v>
      </c>
      <c r="L38" s="70" t="str">
        <f>IF('[1]T61 Real GDP'!K69&lt;&gt;"",(IF('[1]T34 Wine consumption vol'!K69&lt;&gt;"",('[1]T34 Wine consumption vol'!K69/'[1]T61 Real GDP'!K69),"")),"")</f>
        <v/>
      </c>
      <c r="M38" s="70" t="str">
        <f>IF('[1]T61 Real GDP'!L69&lt;&gt;"",(IF('[1]T34 Wine consumption vol'!L69&lt;&gt;"",('[1]T34 Wine consumption vol'!L69/'[1]T61 Real GDP'!L69),"")),"")</f>
        <v/>
      </c>
      <c r="N38" s="70">
        <f>IF('[1]T61 Real GDP'!M69&lt;&gt;"",(IF('[1]T34 Wine consumption vol'!M69&lt;&gt;"",('[1]T34 Wine consumption vol'!M69/'[1]T61 Real GDP'!M69),"")),"")</f>
        <v>0.50104282228918917</v>
      </c>
      <c r="O38" s="70" t="str">
        <f>IF('[1]T61 Real GDP'!N69&lt;&gt;"",(IF('[1]T34 Wine consumption vol'!N69&lt;&gt;"",('[1]T34 Wine consumption vol'!N69/'[1]T61 Real GDP'!N69),"")),"")</f>
        <v/>
      </c>
      <c r="P38" s="70">
        <f>IF('[1]T61 Real GDP'!O69&lt;&gt;"",(IF('[1]T34 Wine consumption vol'!O69&lt;&gt;"",('[1]T34 Wine consumption vol'!O69/'[1]T61 Real GDP'!O69),"")),"")</f>
        <v>13.316504146784396</v>
      </c>
      <c r="Q38" s="70">
        <f>IF('[1]T61 Real GDP'!P69&lt;&gt;"",(IF('[1]T34 Wine consumption vol'!P69&lt;&gt;"",('[1]T34 Wine consumption vol'!P69/'[1]T61 Real GDP'!P69),"")),"")</f>
        <v>0.37384740148055562</v>
      </c>
      <c r="R38" s="70" t="str">
        <f>IF('[1]T61 Real GDP'!Q69&lt;&gt;"",(IF('[1]T34 Wine consumption vol'!Q69&lt;&gt;"",('[1]T34 Wine consumption vol'!Q69/'[1]T61 Real GDP'!Q69),"")),"")</f>
        <v/>
      </c>
      <c r="S38" s="70" t="str">
        <f>IF('[1]T61 Real GDP'!R69&lt;&gt;"",(IF('[1]T34 Wine consumption vol'!R69&lt;&gt;"",('[1]T34 Wine consumption vol'!R69/'[1]T61 Real GDP'!R69),"")),"")</f>
        <v/>
      </c>
      <c r="T38" s="70" t="str">
        <f>IF('[1]T61 Real GDP'!S69&lt;&gt;"",(IF('[1]T34 Wine consumption vol'!S69&lt;&gt;"",('[1]T34 Wine consumption vol'!S69/'[1]T61 Real GDP'!S69),"")),"")</f>
        <v/>
      </c>
      <c r="U38" s="70" t="str">
        <f>IF('[1]T61 Real GDP'!T69&lt;&gt;"",(IF('[1]T34 Wine consumption vol'!J69&lt;&gt;"",('[1]T34 Wine consumption vol'!J69/'[1]T61 Real GDP'!T69),"")),"")</f>
        <v/>
      </c>
      <c r="V38" s="70" t="str">
        <f>IF('[1]T61 Real GDP'!U69&lt;&gt;"",(IF('[1]T34 Wine consumption vol'!U69&lt;&gt;"",('[1]T34 Wine consumption vol'!U69/'[1]T61 Real GDP'!U69),"")),"")</f>
        <v/>
      </c>
      <c r="W38" s="70" t="str">
        <f>IF('[1]T61 Real GDP'!V69&lt;&gt;"",(IF('[1]T34 Wine consumption vol'!V69&lt;&gt;"",('[1]T34 Wine consumption vol'!V69/'[1]T61 Real GDP'!V69),"")),"")</f>
        <v/>
      </c>
      <c r="X38" s="70" t="str">
        <f>IF('[1]T61 Real GDP'!W69&lt;&gt;"",(IF('[1]T34 Wine consumption vol'!W69&lt;&gt;"",('[1]T34 Wine consumption vol'!W69/'[1]T61 Real GDP'!W69),"")),"")</f>
        <v/>
      </c>
      <c r="Y38" s="70" t="str">
        <f>IF('[1]T61 Real GDP'!X69&lt;&gt;"",(IF('[1]T34 Wine consumption vol'!X69&lt;&gt;"",('[1]T34 Wine consumption vol'!X69/'[1]T61 Real GDP'!X69),"")),"")</f>
        <v/>
      </c>
      <c r="Z38" s="70" t="str">
        <f>IF('[1]T61 Real GDP'!Y69&lt;&gt;"",(IF('[1]T34 Wine consumption vol'!Y69&lt;&gt;"",('[1]T34 Wine consumption vol'!Y69/'[1]T61 Real GDP'!Y69),"")),"")</f>
        <v/>
      </c>
      <c r="AA38" s="70" t="str">
        <f>IF('[1]T61 Real GDP'!Z69&lt;&gt;"",(IF('[1]T34 Wine consumption vol'!Z69&lt;&gt;"",('[1]T34 Wine consumption vol'!Z69/'[1]T61 Real GDP'!Z69),"")),"")</f>
        <v/>
      </c>
      <c r="AB38" s="70">
        <f>IF('[1]T61 Real GDP'!AA69&lt;&gt;"",(IF('[1]T34 Wine consumption vol'!AA69&lt;&gt;"",('[1]T34 Wine consumption vol'!AA69/'[1]T61 Real GDP'!AA69),"")),"")</f>
        <v>1.0653590746842283</v>
      </c>
      <c r="AC38" s="70">
        <f>IF('[1]T61 Real GDP'!AB69&lt;&gt;"",(IF('[1]T34 Wine consumption vol'!AB69&lt;&gt;"",('[1]T34 Wine consumption vol'!AB69/'[1]T61 Real GDP'!AB69),"")),"")</f>
        <v>0.12548267558809043</v>
      </c>
      <c r="AD38" s="70" t="str">
        <f>IF('[1]T61 Real GDP'!AC69&lt;&gt;"",(IF('[1]T34 Wine consumption vol'!AC69&lt;&gt;"",('[1]T34 Wine consumption vol'!AC69/'[1]T61 Real GDP'!AC69),"")),"")</f>
        <v/>
      </c>
      <c r="AE38" s="70">
        <f>IF('[1]T61 Real GDP'!AD69&lt;&gt;"",(IF('[1]T34 Wine consumption vol'!AD69&lt;&gt;"",('[1]T34 Wine consumption vol'!AD69/'[1]T61 Real GDP'!AD69),"")),"")</f>
        <v>0.29153682240949252</v>
      </c>
      <c r="AF38" s="70">
        <f>IF('[1]T61 Real GDP'!AE69&lt;&gt;"",(IF('[1]T34 Wine consumption vol'!AE69&lt;&gt;"",('[1]T34 Wine consumption vol'!AE69/'[1]T61 Real GDP'!AE69),"")),"")</f>
        <v>13.439165594293735</v>
      </c>
      <c r="AG38" s="70" t="str">
        <f>IF('[1]T61 Real GDP'!AF69&lt;&gt;"",(IF('[1]T34 Wine consumption vol'!AF69&lt;&gt;"",('[1]T34 Wine consumption vol'!AF69/'[1]T61 Real GDP'!AF69),"")),"")</f>
        <v/>
      </c>
      <c r="AH38" s="70">
        <f>IF('[1]T61 Real GDP'!AG69&lt;&gt;"",(IF('[1]T34 Wine consumption vol'!AG69&lt;&gt;"",('[1]T34 Wine consumption vol'!AG69/'[1]T61 Real GDP'!AG69),"")),"")</f>
        <v>11.443495675278044</v>
      </c>
      <c r="AI38" s="70" t="str">
        <f>IF('[1]T61 Real GDP'!AH69&lt;&gt;"",(IF('[1]T34 Wine consumption vol'!AH69&lt;&gt;"",('[1]T34 Wine consumption vol'!AH69/'[1]T61 Real GDP'!AH69),"")),"")</f>
        <v/>
      </c>
      <c r="AJ38" s="70" t="str">
        <f>IF('[1]T61 Real GDP'!AI69&lt;&gt;"",(IF('[1]T34 Wine consumption vol'!AI69&lt;&gt;"",('[1]T34 Wine consumption vol'!AI69/'[1]T61 Real GDP'!AI69),"")),"")</f>
        <v/>
      </c>
      <c r="AK38" s="70" t="str">
        <f>IF('[1]T61 Real GDP'!AJ69&lt;&gt;"",(IF('[1]T34 Wine consumption vol'!AJ69&lt;&gt;"",('[1]T34 Wine consumption vol'!AJ69/'[1]T61 Real GDP'!AJ69),"")),"")</f>
        <v/>
      </c>
      <c r="AL38" s="70" t="str">
        <f>IF('[1]T61 Real GDP'!AK69&lt;&gt;"",(IF('[1]T34 Wine consumption vol'!AK69&lt;&gt;"",('[1]T34 Wine consumption vol'!AK69/'[1]T61 Real GDP'!AK69),"")),"")</f>
        <v/>
      </c>
      <c r="AM38" s="70" t="str">
        <f>IF('[1]T61 Real GDP'!AL69&lt;&gt;"",(IF('[1]T34 Wine consumption vol'!AL69&lt;&gt;"",('[1]T34 Wine consumption vol'!AL69/'[1]T61 Real GDP'!AL69),"")),"")</f>
        <v/>
      </c>
      <c r="AN38" s="70" t="str">
        <f>IF('[1]T61 Real GDP'!AM69&lt;&gt;"",(IF('[1]T34 Wine consumption vol'!AM69&lt;&gt;"",('[1]T34 Wine consumption vol'!AM69/'[1]T61 Real GDP'!AM69),"")),"")</f>
        <v/>
      </c>
      <c r="AO38" s="70" t="str">
        <f>IF('[1]T61 Real GDP'!AN69&lt;&gt;"",(IF('[1]T34 Wine consumption vol'!AN69&lt;&gt;"",('[1]T34 Wine consumption vol'!AN69/'[1]T61 Real GDP'!AN69),"")),"")</f>
        <v/>
      </c>
      <c r="AP38" s="70" t="str">
        <f>IF('[1]T61 Real GDP'!AO69&lt;&gt;"",(IF('[1]T34 Wine consumption vol'!AO69&lt;&gt;"",('[1]T34 Wine consumption vol'!AO69/'[1]T61 Real GDP'!AO69),"")),"")</f>
        <v/>
      </c>
      <c r="AQ38" s="70" t="str">
        <f>IF('[1]T61 Real GDP'!AP69&lt;&gt;"",(IF('[1]T34 Wine consumption vol'!AP69&lt;&gt;"",('[1]T34 Wine consumption vol'!AP69/'[1]T61 Real GDP'!AP69),"")),"")</f>
        <v/>
      </c>
      <c r="AR38" s="70" t="str">
        <f>IF('[1]T61 Real GDP'!AQ69&lt;&gt;"",(IF('[1]T34 Wine consumption vol'!AQ69&lt;&gt;"",('[1]T34 Wine consumption vol'!AQ69/'[1]T61 Real GDP'!AQ69),"")),"")</f>
        <v/>
      </c>
      <c r="AS38" s="70" t="str">
        <f>IF('[1]T61 Real GDP'!AR69&lt;&gt;"",(IF('[1]T34 Wine consumption vol'!AR69&lt;&gt;"",('[1]T34 Wine consumption vol'!AR69/'[1]T61 Real GDP'!AR69),"")),"")</f>
        <v/>
      </c>
      <c r="AT38" s="70" t="str">
        <f>IF('[1]T61 Real GDP'!AS69&lt;&gt;"",(IF('[1]T34 Wine consumption vol'!AS69&lt;&gt;"",('[1]T34 Wine consumption vol'!AS69/'[1]T61 Real GDP'!AS69),"")),"")</f>
        <v/>
      </c>
      <c r="AU38" s="70" t="str">
        <f>IF('[1]T61 Real GDP'!AT69&lt;&gt;"",(IF('[1]T34 Wine consumption vol'!AT69&lt;&gt;"",('[1]T34 Wine consumption vol'!AT69/'[1]T61 Real GDP'!AT69),"")),"")</f>
        <v/>
      </c>
      <c r="AV38" s="70" t="str">
        <f>IF('[1]T61 Real GDP'!AU69&lt;&gt;"",(IF('[1]T34 Wine consumption vol'!AU69&lt;&gt;"",('[1]T34 Wine consumption vol'!AU69/'[1]T61 Real GDP'!AU69),"")),"")</f>
        <v/>
      </c>
      <c r="AW38" s="70" t="str">
        <f>IF('[1]T61 Real GDP'!AV69&lt;&gt;"",(IF('[1]T34 Wine consumption vol'!AV69&lt;&gt;"",('[1]T34 Wine consumption vol'!AV69/'[1]T61 Real GDP'!AV69),"")),"")</f>
        <v/>
      </c>
      <c r="AX38" s="70" t="str">
        <f>IF('[1]T61 Real GDP'!AW69&lt;&gt;"",(IF('[1]T34 Wine consumption vol'!AW69&lt;&gt;"",('[1]T34 Wine consumption vol'!AW69/'[1]T61 Real GDP'!AW69),"")),"")</f>
        <v/>
      </c>
      <c r="AY38" s="70" t="str">
        <f>IF('[1]T61 Real GDP'!AX69&lt;&gt;"",(IF('[1]T34 Wine consumption vol'!AX69&lt;&gt;"",('[1]T34 Wine consumption vol'!AX69/'[1]T61 Real GDP'!AX69),"")),"")</f>
        <v/>
      </c>
      <c r="AZ38" s="70" t="str">
        <f>IF('[1]T61 Real GDP'!AY69&lt;&gt;"",(IF('[1]T34 Wine consumption vol'!AY69&lt;&gt;"",('[1]T34 Wine consumption vol'!AY69/'[1]T61 Real GDP'!AY69),"")),"")</f>
        <v/>
      </c>
      <c r="BA38" s="70" t="str">
        <f>IF('[1]T61 Real GDP'!AZ69&lt;&gt;"",(IF('[1]T34 Wine consumption vol'!AZ69&lt;&gt;"",('[1]T34 Wine consumption vol'!AZ69/'[1]T61 Real GDP'!AZ69),"")),"")</f>
        <v/>
      </c>
      <c r="BB38" s="70" t="str">
        <f>IF('[1]T61 Real GDP'!BC69&lt;&gt;"",(IF('[1]T34 Wine consumption vol'!BC69&lt;&gt;"",('[1]T34 Wine consumption vol'!BC69/'[1]T61 Real GDP'!BC69),"")),"")</f>
        <v/>
      </c>
    </row>
    <row r="39" spans="1:54" x14ac:dyDescent="0.55000000000000004">
      <c r="A39" s="69">
        <v>1902</v>
      </c>
      <c r="B39" s="70">
        <f>IF('[1]T61 Real GDP'!B70&lt;&gt;"",(IF('[1]T34 Wine consumption vol'!B70&lt;&gt;"",('[1]T34 Wine consumption vol'!B70/'[1]T61 Real GDP'!B70),"")),"")</f>
        <v>51.980544570889187</v>
      </c>
      <c r="C39" s="70">
        <f>IF('[1]T61 Real GDP'!C70&lt;&gt;"",(IF('[1]T34 Wine consumption vol'!C70&lt;&gt;"",('[1]T34 Wine consumption vol'!C70/'[1]T61 Real GDP'!C70),"")),"")</f>
        <v>53.234508536054911</v>
      </c>
      <c r="D39" s="70">
        <f>IF('[1]T61 Real GDP'!D70&lt;&gt;"",(IF('[1]T34 Wine consumption vol'!D70&lt;&gt;"",('[1]T34 Wine consumption vol'!D70/'[1]T61 Real GDP'!D70),"")),"")</f>
        <v>64.035039305915063</v>
      </c>
      <c r="E39" s="70">
        <f>IF('[1]T61 Real GDP'!E70&lt;&gt;"",(IF('[1]T34 Wine consumption vol'!E70&lt;&gt;"",('[1]T34 Wine consumption vol'!E70/'[1]T61 Real GDP'!E70),"")),"")</f>
        <v>49.834487359659313</v>
      </c>
      <c r="F39" s="70">
        <f>IF('[1]T61 Real GDP'!F70&lt;&gt;"",(IF('[1]T34 Wine consumption vol'!F70&lt;&gt;"",('[1]T34 Wine consumption vol'!F70/'[1]T61 Real GDP'!F70),"")),"")</f>
        <v>14.567450401832254</v>
      </c>
      <c r="G39" s="70"/>
      <c r="H39" s="70">
        <f>IF('[1]T61 Real GDP'!G70&lt;&gt;"",(IF('[1]T34 Wine consumption vol'!G70&lt;&gt;"",('[1]T34 Wine consumption vol'!G70/'[1]T61 Real GDP'!G70),"")),"")</f>
        <v>1.2241938199441782</v>
      </c>
      <c r="I39" s="70">
        <f>IF('[1]T61 Real GDP'!H70&lt;&gt;"",(IF('[1]T34 Wine consumption vol'!H70&lt;&gt;"",('[1]T34 Wine consumption vol'!H70/'[1]T61 Real GDP'!H70),"")),"")</f>
        <v>0.50976936577408472</v>
      </c>
      <c r="J39" s="70" t="str">
        <f>IF('[1]T61 Real GDP'!I70&lt;&gt;"",(IF('[1]T34 Wine consumption vol'!I70&lt;&gt;"",('[1]T34 Wine consumption vol'!I70/'[1]T61 Real GDP'!I70),"")),"")</f>
        <v/>
      </c>
      <c r="K39" s="70">
        <f>IF('[1]T61 Real GDP'!J70&lt;&gt;"",(IF('[1]T34 Wine consumption vol'!J70&lt;&gt;"",('[1]T34 Wine consumption vol'!J70/'[1]T61 Real GDP'!J70),"")),"")</f>
        <v>1.2663670099467346</v>
      </c>
      <c r="L39" s="70" t="str">
        <f>IF('[1]T61 Real GDP'!K70&lt;&gt;"",(IF('[1]T34 Wine consumption vol'!K70&lt;&gt;"",('[1]T34 Wine consumption vol'!K70/'[1]T61 Real GDP'!K70),"")),"")</f>
        <v/>
      </c>
      <c r="M39" s="70" t="str">
        <f>IF('[1]T61 Real GDP'!L70&lt;&gt;"",(IF('[1]T34 Wine consumption vol'!L70&lt;&gt;"",('[1]T34 Wine consumption vol'!L70/'[1]T61 Real GDP'!L70),"")),"")</f>
        <v/>
      </c>
      <c r="N39" s="70">
        <f>IF('[1]T61 Real GDP'!M70&lt;&gt;"",(IF('[1]T34 Wine consumption vol'!M70&lt;&gt;"",('[1]T34 Wine consumption vol'!M70/'[1]T61 Real GDP'!M70),"")),"")</f>
        <v>0.48028944251468997</v>
      </c>
      <c r="O39" s="70" t="str">
        <f>IF('[1]T61 Real GDP'!N70&lt;&gt;"",(IF('[1]T34 Wine consumption vol'!N70&lt;&gt;"",('[1]T34 Wine consumption vol'!N70/'[1]T61 Real GDP'!N70),"")),"")</f>
        <v/>
      </c>
      <c r="P39" s="70">
        <f>IF('[1]T61 Real GDP'!O70&lt;&gt;"",(IF('[1]T34 Wine consumption vol'!O70&lt;&gt;"",('[1]T34 Wine consumption vol'!O70/'[1]T61 Real GDP'!O70),"")),"")</f>
        <v>13.592446088446986</v>
      </c>
      <c r="Q39" s="70">
        <f>IF('[1]T61 Real GDP'!P70&lt;&gt;"",(IF('[1]T34 Wine consumption vol'!P70&lt;&gt;"",('[1]T34 Wine consumption vol'!P70/'[1]T61 Real GDP'!P70),"")),"")</f>
        <v>0.36643993922024282</v>
      </c>
      <c r="R39" s="70" t="str">
        <f>IF('[1]T61 Real GDP'!Q70&lt;&gt;"",(IF('[1]T34 Wine consumption vol'!Q70&lt;&gt;"",('[1]T34 Wine consumption vol'!Q70/'[1]T61 Real GDP'!Q70),"")),"")</f>
        <v/>
      </c>
      <c r="S39" s="70" t="str">
        <f>IF('[1]T61 Real GDP'!R70&lt;&gt;"",(IF('[1]T34 Wine consumption vol'!R70&lt;&gt;"",('[1]T34 Wine consumption vol'!R70/'[1]T61 Real GDP'!R70),"")),"")</f>
        <v/>
      </c>
      <c r="T39" s="70" t="str">
        <f>IF('[1]T61 Real GDP'!S70&lt;&gt;"",(IF('[1]T34 Wine consumption vol'!S70&lt;&gt;"",('[1]T34 Wine consumption vol'!S70/'[1]T61 Real GDP'!S70),"")),"")</f>
        <v/>
      </c>
      <c r="U39" s="70" t="str">
        <f>IF('[1]T61 Real GDP'!T70&lt;&gt;"",(IF('[1]T34 Wine consumption vol'!J70&lt;&gt;"",('[1]T34 Wine consumption vol'!J70/'[1]T61 Real GDP'!T70),"")),"")</f>
        <v/>
      </c>
      <c r="V39" s="70" t="str">
        <f>IF('[1]T61 Real GDP'!U70&lt;&gt;"",(IF('[1]T34 Wine consumption vol'!U70&lt;&gt;"",('[1]T34 Wine consumption vol'!U70/'[1]T61 Real GDP'!U70),"")),"")</f>
        <v/>
      </c>
      <c r="W39" s="70" t="str">
        <f>IF('[1]T61 Real GDP'!V70&lt;&gt;"",(IF('[1]T34 Wine consumption vol'!V70&lt;&gt;"",('[1]T34 Wine consumption vol'!V70/'[1]T61 Real GDP'!V70),"")),"")</f>
        <v/>
      </c>
      <c r="X39" s="70" t="str">
        <f>IF('[1]T61 Real GDP'!W70&lt;&gt;"",(IF('[1]T34 Wine consumption vol'!W70&lt;&gt;"",('[1]T34 Wine consumption vol'!W70/'[1]T61 Real GDP'!W70),"")),"")</f>
        <v/>
      </c>
      <c r="Y39" s="70" t="str">
        <f>IF('[1]T61 Real GDP'!X70&lt;&gt;"",(IF('[1]T34 Wine consumption vol'!X70&lt;&gt;"",('[1]T34 Wine consumption vol'!X70/'[1]T61 Real GDP'!X70),"")),"")</f>
        <v/>
      </c>
      <c r="Z39" s="70" t="str">
        <f>IF('[1]T61 Real GDP'!Y70&lt;&gt;"",(IF('[1]T34 Wine consumption vol'!Y70&lt;&gt;"",('[1]T34 Wine consumption vol'!Y70/'[1]T61 Real GDP'!Y70),"")),"")</f>
        <v/>
      </c>
      <c r="AA39" s="70" t="str">
        <f>IF('[1]T61 Real GDP'!Z70&lt;&gt;"",(IF('[1]T34 Wine consumption vol'!Z70&lt;&gt;"",('[1]T34 Wine consumption vol'!Z70/'[1]T61 Real GDP'!Z70),"")),"")</f>
        <v/>
      </c>
      <c r="AB39" s="70">
        <f>IF('[1]T61 Real GDP'!AA70&lt;&gt;"",(IF('[1]T34 Wine consumption vol'!AA70&lt;&gt;"",('[1]T34 Wine consumption vol'!AA70/'[1]T61 Real GDP'!AA70),"")),"")</f>
        <v>1.0924537609567004</v>
      </c>
      <c r="AC39" s="70">
        <f>IF('[1]T61 Real GDP'!AB70&lt;&gt;"",(IF('[1]T34 Wine consumption vol'!AB70&lt;&gt;"",('[1]T34 Wine consumption vol'!AB70/'[1]T61 Real GDP'!AB70),"")),"")</f>
        <v>0.11807655306015236</v>
      </c>
      <c r="AD39" s="70" t="str">
        <f>IF('[1]T61 Real GDP'!AC70&lt;&gt;"",(IF('[1]T34 Wine consumption vol'!AC70&lt;&gt;"",('[1]T34 Wine consumption vol'!AC70/'[1]T61 Real GDP'!AC70),"")),"")</f>
        <v/>
      </c>
      <c r="AE39" s="70">
        <f>IF('[1]T61 Real GDP'!AD70&lt;&gt;"",(IF('[1]T34 Wine consumption vol'!AD70&lt;&gt;"",('[1]T34 Wine consumption vol'!AD70/'[1]T61 Real GDP'!AD70),"")),"")</f>
        <v>0.33696644296494116</v>
      </c>
      <c r="AF39" s="70">
        <f>IF('[1]T61 Real GDP'!AE70&lt;&gt;"",(IF('[1]T34 Wine consumption vol'!AE70&lt;&gt;"",('[1]T34 Wine consumption vol'!AE70/'[1]T61 Real GDP'!AE70),"")),"")</f>
        <v>13.716145390256409</v>
      </c>
      <c r="AG39" s="70" t="str">
        <f>IF('[1]T61 Real GDP'!AF70&lt;&gt;"",(IF('[1]T34 Wine consumption vol'!AF70&lt;&gt;"",('[1]T34 Wine consumption vol'!AF70/'[1]T61 Real GDP'!AF70),"")),"")</f>
        <v/>
      </c>
      <c r="AH39" s="70">
        <f>IF('[1]T61 Real GDP'!AG70&lt;&gt;"",(IF('[1]T34 Wine consumption vol'!AG70&lt;&gt;"",('[1]T34 Wine consumption vol'!AG70/'[1]T61 Real GDP'!AG70),"")),"")</f>
        <v>11.034131657795401</v>
      </c>
      <c r="AI39" s="70" t="str">
        <f>IF('[1]T61 Real GDP'!AH70&lt;&gt;"",(IF('[1]T34 Wine consumption vol'!AH70&lt;&gt;"",('[1]T34 Wine consumption vol'!AH70/'[1]T61 Real GDP'!AH70),"")),"")</f>
        <v/>
      </c>
      <c r="AJ39" s="70" t="str">
        <f>IF('[1]T61 Real GDP'!AI70&lt;&gt;"",(IF('[1]T34 Wine consumption vol'!AI70&lt;&gt;"",('[1]T34 Wine consumption vol'!AI70/'[1]T61 Real GDP'!AI70),"")),"")</f>
        <v/>
      </c>
      <c r="AK39" s="70" t="str">
        <f>IF('[1]T61 Real GDP'!AJ70&lt;&gt;"",(IF('[1]T34 Wine consumption vol'!AJ70&lt;&gt;"",('[1]T34 Wine consumption vol'!AJ70/'[1]T61 Real GDP'!AJ70),"")),"")</f>
        <v/>
      </c>
      <c r="AL39" s="70" t="str">
        <f>IF('[1]T61 Real GDP'!AK70&lt;&gt;"",(IF('[1]T34 Wine consumption vol'!AK70&lt;&gt;"",('[1]T34 Wine consumption vol'!AK70/'[1]T61 Real GDP'!AK70),"")),"")</f>
        <v/>
      </c>
      <c r="AM39" s="70" t="str">
        <f>IF('[1]T61 Real GDP'!AL70&lt;&gt;"",(IF('[1]T34 Wine consumption vol'!AL70&lt;&gt;"",('[1]T34 Wine consumption vol'!AL70/'[1]T61 Real GDP'!AL70),"")),"")</f>
        <v/>
      </c>
      <c r="AN39" s="70" t="str">
        <f>IF('[1]T61 Real GDP'!AM70&lt;&gt;"",(IF('[1]T34 Wine consumption vol'!AM70&lt;&gt;"",('[1]T34 Wine consumption vol'!AM70/'[1]T61 Real GDP'!AM70),"")),"")</f>
        <v/>
      </c>
      <c r="AO39" s="70" t="str">
        <f>IF('[1]T61 Real GDP'!AN70&lt;&gt;"",(IF('[1]T34 Wine consumption vol'!AN70&lt;&gt;"",('[1]T34 Wine consumption vol'!AN70/'[1]T61 Real GDP'!AN70),"")),"")</f>
        <v/>
      </c>
      <c r="AP39" s="70" t="str">
        <f>IF('[1]T61 Real GDP'!AO70&lt;&gt;"",(IF('[1]T34 Wine consumption vol'!AO70&lt;&gt;"",('[1]T34 Wine consumption vol'!AO70/'[1]T61 Real GDP'!AO70),"")),"")</f>
        <v/>
      </c>
      <c r="AQ39" s="70" t="str">
        <f>IF('[1]T61 Real GDP'!AP70&lt;&gt;"",(IF('[1]T34 Wine consumption vol'!AP70&lt;&gt;"",('[1]T34 Wine consumption vol'!AP70/'[1]T61 Real GDP'!AP70),"")),"")</f>
        <v/>
      </c>
      <c r="AR39" s="70" t="str">
        <f>IF('[1]T61 Real GDP'!AQ70&lt;&gt;"",(IF('[1]T34 Wine consumption vol'!AQ70&lt;&gt;"",('[1]T34 Wine consumption vol'!AQ70/'[1]T61 Real GDP'!AQ70),"")),"")</f>
        <v/>
      </c>
      <c r="AS39" s="70" t="str">
        <f>IF('[1]T61 Real GDP'!AR70&lt;&gt;"",(IF('[1]T34 Wine consumption vol'!AR70&lt;&gt;"",('[1]T34 Wine consumption vol'!AR70/'[1]T61 Real GDP'!AR70),"")),"")</f>
        <v/>
      </c>
      <c r="AT39" s="70" t="str">
        <f>IF('[1]T61 Real GDP'!AS70&lt;&gt;"",(IF('[1]T34 Wine consumption vol'!AS70&lt;&gt;"",('[1]T34 Wine consumption vol'!AS70/'[1]T61 Real GDP'!AS70),"")),"")</f>
        <v/>
      </c>
      <c r="AU39" s="70" t="str">
        <f>IF('[1]T61 Real GDP'!AT70&lt;&gt;"",(IF('[1]T34 Wine consumption vol'!AT70&lt;&gt;"",('[1]T34 Wine consumption vol'!AT70/'[1]T61 Real GDP'!AT70),"")),"")</f>
        <v/>
      </c>
      <c r="AV39" s="70" t="str">
        <f>IF('[1]T61 Real GDP'!AU70&lt;&gt;"",(IF('[1]T34 Wine consumption vol'!AU70&lt;&gt;"",('[1]T34 Wine consumption vol'!AU70/'[1]T61 Real GDP'!AU70),"")),"")</f>
        <v/>
      </c>
      <c r="AW39" s="70" t="str">
        <f>IF('[1]T61 Real GDP'!AV70&lt;&gt;"",(IF('[1]T34 Wine consumption vol'!AV70&lt;&gt;"",('[1]T34 Wine consumption vol'!AV70/'[1]T61 Real GDP'!AV70),"")),"")</f>
        <v/>
      </c>
      <c r="AX39" s="70" t="str">
        <f>IF('[1]T61 Real GDP'!AW70&lt;&gt;"",(IF('[1]T34 Wine consumption vol'!AW70&lt;&gt;"",('[1]T34 Wine consumption vol'!AW70/'[1]T61 Real GDP'!AW70),"")),"")</f>
        <v/>
      </c>
      <c r="AY39" s="70" t="str">
        <f>IF('[1]T61 Real GDP'!AX70&lt;&gt;"",(IF('[1]T34 Wine consumption vol'!AX70&lt;&gt;"",('[1]T34 Wine consumption vol'!AX70/'[1]T61 Real GDP'!AX70),"")),"")</f>
        <v/>
      </c>
      <c r="AZ39" s="70" t="str">
        <f>IF('[1]T61 Real GDP'!AY70&lt;&gt;"",(IF('[1]T34 Wine consumption vol'!AY70&lt;&gt;"",('[1]T34 Wine consumption vol'!AY70/'[1]T61 Real GDP'!AY70),"")),"")</f>
        <v/>
      </c>
      <c r="BA39" s="70" t="str">
        <f>IF('[1]T61 Real GDP'!AZ70&lt;&gt;"",(IF('[1]T34 Wine consumption vol'!AZ70&lt;&gt;"",('[1]T34 Wine consumption vol'!AZ70/'[1]T61 Real GDP'!AZ70),"")),"")</f>
        <v/>
      </c>
      <c r="BB39" s="70" t="str">
        <f>IF('[1]T61 Real GDP'!BC70&lt;&gt;"",(IF('[1]T34 Wine consumption vol'!BC70&lt;&gt;"",('[1]T34 Wine consumption vol'!BC70/'[1]T61 Real GDP'!BC70),"")),"")</f>
        <v/>
      </c>
    </row>
    <row r="40" spans="1:54" x14ac:dyDescent="0.55000000000000004">
      <c r="A40" s="69">
        <v>1903</v>
      </c>
      <c r="B40" s="70">
        <f>IF('[1]T61 Real GDP'!B71&lt;&gt;"",(IF('[1]T34 Wine consumption vol'!B71&lt;&gt;"",('[1]T34 Wine consumption vol'!B71/'[1]T61 Real GDP'!B71),"")),"")</f>
        <v>43.303232314983525</v>
      </c>
      <c r="C40" s="70">
        <f>IF('[1]T61 Real GDP'!C71&lt;&gt;"",(IF('[1]T34 Wine consumption vol'!C71&lt;&gt;"",('[1]T34 Wine consumption vol'!C71/'[1]T61 Real GDP'!C71),"")),"")</f>
        <v>52.104762602174389</v>
      </c>
      <c r="D40" s="70">
        <f>IF('[1]T61 Real GDP'!D71&lt;&gt;"",(IF('[1]T34 Wine consumption vol'!D71&lt;&gt;"",('[1]T34 Wine consumption vol'!D71/'[1]T61 Real GDP'!D71),"")),"")</f>
        <v>55.901337775257531</v>
      </c>
      <c r="E40" s="70">
        <f>IF('[1]T61 Real GDP'!E71&lt;&gt;"",(IF('[1]T34 Wine consumption vol'!E71&lt;&gt;"",('[1]T34 Wine consumption vol'!E71/'[1]T61 Real GDP'!E71),"")),"")</f>
        <v>40.569154084778418</v>
      </c>
      <c r="F40" s="70">
        <f>IF('[1]T61 Real GDP'!F71&lt;&gt;"",(IF('[1]T34 Wine consumption vol'!F71&lt;&gt;"",('[1]T34 Wine consumption vol'!F71/'[1]T61 Real GDP'!F71),"")),"")</f>
        <v>13.081796033967978</v>
      </c>
      <c r="G40" s="70"/>
      <c r="H40" s="70">
        <f>IF('[1]T61 Real GDP'!G71&lt;&gt;"",(IF('[1]T34 Wine consumption vol'!G71&lt;&gt;"",('[1]T34 Wine consumption vol'!G71/'[1]T61 Real GDP'!G71),"")),"")</f>
        <v>1.2843267581865034</v>
      </c>
      <c r="I40" s="70">
        <f>IF('[1]T61 Real GDP'!H71&lt;&gt;"",(IF('[1]T34 Wine consumption vol'!H71&lt;&gt;"",('[1]T34 Wine consumption vol'!H71/'[1]T61 Real GDP'!H71),"")),"")</f>
        <v>0.45823424017889464</v>
      </c>
      <c r="J40" s="70" t="str">
        <f>IF('[1]T61 Real GDP'!I71&lt;&gt;"",(IF('[1]T34 Wine consumption vol'!I71&lt;&gt;"",('[1]T34 Wine consumption vol'!I71/'[1]T61 Real GDP'!I71),"")),"")</f>
        <v/>
      </c>
      <c r="K40" s="70">
        <f>IF('[1]T61 Real GDP'!J71&lt;&gt;"",(IF('[1]T34 Wine consumption vol'!J71&lt;&gt;"",('[1]T34 Wine consumption vol'!J71/'[1]T61 Real GDP'!J71),"")),"")</f>
        <v>1.5111117761422883</v>
      </c>
      <c r="L40" s="70" t="str">
        <f>IF('[1]T61 Real GDP'!K71&lt;&gt;"",(IF('[1]T34 Wine consumption vol'!K71&lt;&gt;"",('[1]T34 Wine consumption vol'!K71/'[1]T61 Real GDP'!K71),"")),"")</f>
        <v/>
      </c>
      <c r="M40" s="70" t="str">
        <f>IF('[1]T61 Real GDP'!L71&lt;&gt;"",(IF('[1]T34 Wine consumption vol'!L71&lt;&gt;"",('[1]T34 Wine consumption vol'!L71/'[1]T61 Real GDP'!L71),"")),"")</f>
        <v/>
      </c>
      <c r="N40" s="70">
        <f>IF('[1]T61 Real GDP'!M71&lt;&gt;"",(IF('[1]T34 Wine consumption vol'!M71&lt;&gt;"",('[1]T34 Wine consumption vol'!M71/'[1]T61 Real GDP'!M71),"")),"")</f>
        <v>0.47484534715794874</v>
      </c>
      <c r="O40" s="70" t="str">
        <f>IF('[1]T61 Real GDP'!N71&lt;&gt;"",(IF('[1]T34 Wine consumption vol'!N71&lt;&gt;"",('[1]T34 Wine consumption vol'!N71/'[1]T61 Real GDP'!N71),"")),"")</f>
        <v/>
      </c>
      <c r="P40" s="70">
        <f>IF('[1]T61 Real GDP'!O71&lt;&gt;"",(IF('[1]T34 Wine consumption vol'!O71&lt;&gt;"",('[1]T34 Wine consumption vol'!O71/'[1]T61 Real GDP'!O71),"")),"")</f>
        <v>15.177353028254664</v>
      </c>
      <c r="Q40" s="70">
        <f>IF('[1]T61 Real GDP'!P71&lt;&gt;"",(IF('[1]T34 Wine consumption vol'!P71&lt;&gt;"",('[1]T34 Wine consumption vol'!P71/'[1]T61 Real GDP'!P71),"")),"")</f>
        <v>0.33623744584484971</v>
      </c>
      <c r="R40" s="70" t="str">
        <f>IF('[1]T61 Real GDP'!Q71&lt;&gt;"",(IF('[1]T34 Wine consumption vol'!Q71&lt;&gt;"",('[1]T34 Wine consumption vol'!Q71/'[1]T61 Real GDP'!Q71),"")),"")</f>
        <v/>
      </c>
      <c r="S40" s="70" t="str">
        <f>IF('[1]T61 Real GDP'!R71&lt;&gt;"",(IF('[1]T34 Wine consumption vol'!R71&lt;&gt;"",('[1]T34 Wine consumption vol'!R71/'[1]T61 Real GDP'!R71),"")),"")</f>
        <v/>
      </c>
      <c r="T40" s="70" t="str">
        <f>IF('[1]T61 Real GDP'!S71&lt;&gt;"",(IF('[1]T34 Wine consumption vol'!S71&lt;&gt;"",('[1]T34 Wine consumption vol'!S71/'[1]T61 Real GDP'!S71),"")),"")</f>
        <v/>
      </c>
      <c r="U40" s="70" t="str">
        <f>IF('[1]T61 Real GDP'!T71&lt;&gt;"",(IF('[1]T34 Wine consumption vol'!J71&lt;&gt;"",('[1]T34 Wine consumption vol'!J71/'[1]T61 Real GDP'!T71),"")),"")</f>
        <v/>
      </c>
      <c r="V40" s="70" t="str">
        <f>IF('[1]T61 Real GDP'!U71&lt;&gt;"",(IF('[1]T34 Wine consumption vol'!U71&lt;&gt;"",('[1]T34 Wine consumption vol'!U71/'[1]T61 Real GDP'!U71),"")),"")</f>
        <v/>
      </c>
      <c r="W40" s="70" t="str">
        <f>IF('[1]T61 Real GDP'!V71&lt;&gt;"",(IF('[1]T34 Wine consumption vol'!V71&lt;&gt;"",('[1]T34 Wine consumption vol'!V71/'[1]T61 Real GDP'!V71),"")),"")</f>
        <v/>
      </c>
      <c r="X40" s="70" t="str">
        <f>IF('[1]T61 Real GDP'!W71&lt;&gt;"",(IF('[1]T34 Wine consumption vol'!W71&lt;&gt;"",('[1]T34 Wine consumption vol'!W71/'[1]T61 Real GDP'!W71),"")),"")</f>
        <v/>
      </c>
      <c r="Y40" s="70" t="str">
        <f>IF('[1]T61 Real GDP'!X71&lt;&gt;"",(IF('[1]T34 Wine consumption vol'!X71&lt;&gt;"",('[1]T34 Wine consumption vol'!X71/'[1]T61 Real GDP'!X71),"")),"")</f>
        <v/>
      </c>
      <c r="Z40" s="70" t="str">
        <f>IF('[1]T61 Real GDP'!Y71&lt;&gt;"",(IF('[1]T34 Wine consumption vol'!Y71&lt;&gt;"",('[1]T34 Wine consumption vol'!Y71/'[1]T61 Real GDP'!Y71),"")),"")</f>
        <v/>
      </c>
      <c r="AA40" s="70" t="str">
        <f>IF('[1]T61 Real GDP'!Z71&lt;&gt;"",(IF('[1]T34 Wine consumption vol'!Z71&lt;&gt;"",('[1]T34 Wine consumption vol'!Z71/'[1]T61 Real GDP'!Z71),"")),"")</f>
        <v/>
      </c>
      <c r="AB40" s="70">
        <f>IF('[1]T61 Real GDP'!AA71&lt;&gt;"",(IF('[1]T34 Wine consumption vol'!AA71&lt;&gt;"",('[1]T34 Wine consumption vol'!AA71/'[1]T61 Real GDP'!AA71),"")),"")</f>
        <v>1.0474864932938732</v>
      </c>
      <c r="AC40" s="70">
        <f>IF('[1]T61 Real GDP'!AB71&lt;&gt;"",(IF('[1]T34 Wine consumption vol'!AB71&lt;&gt;"",('[1]T34 Wine consumption vol'!AB71/'[1]T61 Real GDP'!AB71),"")),"")</f>
        <v>0.10412920851317566</v>
      </c>
      <c r="AD40" s="70" t="str">
        <f>IF('[1]T61 Real GDP'!AC71&lt;&gt;"",(IF('[1]T34 Wine consumption vol'!AC71&lt;&gt;"",('[1]T34 Wine consumption vol'!AC71/'[1]T61 Real GDP'!AC71),"")),"")</f>
        <v/>
      </c>
      <c r="AE40" s="70">
        <f>IF('[1]T61 Real GDP'!AD71&lt;&gt;"",(IF('[1]T34 Wine consumption vol'!AD71&lt;&gt;"",('[1]T34 Wine consumption vol'!AD71/'[1]T61 Real GDP'!AD71),"")),"")</f>
        <v>0.36984068967815487</v>
      </c>
      <c r="AF40" s="70">
        <f>IF('[1]T61 Real GDP'!AE71&lt;&gt;"",(IF('[1]T34 Wine consumption vol'!AE71&lt;&gt;"",('[1]T34 Wine consumption vol'!AE71/'[1]T61 Real GDP'!AE71),"")),"")</f>
        <v>12.418477705200447</v>
      </c>
      <c r="AG40" s="70" t="str">
        <f>IF('[1]T61 Real GDP'!AF71&lt;&gt;"",(IF('[1]T34 Wine consumption vol'!AF71&lt;&gt;"",('[1]T34 Wine consumption vol'!AF71/'[1]T61 Real GDP'!AF71),"")),"")</f>
        <v/>
      </c>
      <c r="AH40" s="70">
        <f>IF('[1]T61 Real GDP'!AG71&lt;&gt;"",(IF('[1]T34 Wine consumption vol'!AG71&lt;&gt;"",('[1]T34 Wine consumption vol'!AG71/'[1]T61 Real GDP'!AG71),"")),"")</f>
        <v>13.420753644838038</v>
      </c>
      <c r="AI40" s="70" t="str">
        <f>IF('[1]T61 Real GDP'!AH71&lt;&gt;"",(IF('[1]T34 Wine consumption vol'!AH71&lt;&gt;"",('[1]T34 Wine consumption vol'!AH71/'[1]T61 Real GDP'!AH71),"")),"")</f>
        <v/>
      </c>
      <c r="AJ40" s="70" t="str">
        <f>IF('[1]T61 Real GDP'!AI71&lt;&gt;"",(IF('[1]T34 Wine consumption vol'!AI71&lt;&gt;"",('[1]T34 Wine consumption vol'!AI71/'[1]T61 Real GDP'!AI71),"")),"")</f>
        <v/>
      </c>
      <c r="AK40" s="70" t="str">
        <f>IF('[1]T61 Real GDP'!AJ71&lt;&gt;"",(IF('[1]T34 Wine consumption vol'!AJ71&lt;&gt;"",('[1]T34 Wine consumption vol'!AJ71/'[1]T61 Real GDP'!AJ71),"")),"")</f>
        <v/>
      </c>
      <c r="AL40" s="70" t="str">
        <f>IF('[1]T61 Real GDP'!AK71&lt;&gt;"",(IF('[1]T34 Wine consumption vol'!AK71&lt;&gt;"",('[1]T34 Wine consumption vol'!AK71/'[1]T61 Real GDP'!AK71),"")),"")</f>
        <v/>
      </c>
      <c r="AM40" s="70" t="str">
        <f>IF('[1]T61 Real GDP'!AL71&lt;&gt;"",(IF('[1]T34 Wine consumption vol'!AL71&lt;&gt;"",('[1]T34 Wine consumption vol'!AL71/'[1]T61 Real GDP'!AL71),"")),"")</f>
        <v/>
      </c>
      <c r="AN40" s="70" t="str">
        <f>IF('[1]T61 Real GDP'!AM71&lt;&gt;"",(IF('[1]T34 Wine consumption vol'!AM71&lt;&gt;"",('[1]T34 Wine consumption vol'!AM71/'[1]T61 Real GDP'!AM71),"")),"")</f>
        <v/>
      </c>
      <c r="AO40" s="70" t="str">
        <f>IF('[1]T61 Real GDP'!AN71&lt;&gt;"",(IF('[1]T34 Wine consumption vol'!AN71&lt;&gt;"",('[1]T34 Wine consumption vol'!AN71/'[1]T61 Real GDP'!AN71),"")),"")</f>
        <v/>
      </c>
      <c r="AP40" s="70" t="str">
        <f>IF('[1]T61 Real GDP'!AO71&lt;&gt;"",(IF('[1]T34 Wine consumption vol'!AO71&lt;&gt;"",('[1]T34 Wine consumption vol'!AO71/'[1]T61 Real GDP'!AO71),"")),"")</f>
        <v/>
      </c>
      <c r="AQ40" s="70" t="str">
        <f>IF('[1]T61 Real GDP'!AP71&lt;&gt;"",(IF('[1]T34 Wine consumption vol'!AP71&lt;&gt;"",('[1]T34 Wine consumption vol'!AP71/'[1]T61 Real GDP'!AP71),"")),"")</f>
        <v/>
      </c>
      <c r="AR40" s="70" t="str">
        <f>IF('[1]T61 Real GDP'!AQ71&lt;&gt;"",(IF('[1]T34 Wine consumption vol'!AQ71&lt;&gt;"",('[1]T34 Wine consumption vol'!AQ71/'[1]T61 Real GDP'!AQ71),"")),"")</f>
        <v/>
      </c>
      <c r="AS40" s="70" t="str">
        <f>IF('[1]T61 Real GDP'!AR71&lt;&gt;"",(IF('[1]T34 Wine consumption vol'!AR71&lt;&gt;"",('[1]T34 Wine consumption vol'!AR71/'[1]T61 Real GDP'!AR71),"")),"")</f>
        <v/>
      </c>
      <c r="AT40" s="70" t="str">
        <f>IF('[1]T61 Real GDP'!AS71&lt;&gt;"",(IF('[1]T34 Wine consumption vol'!AS71&lt;&gt;"",('[1]T34 Wine consumption vol'!AS71/'[1]T61 Real GDP'!AS71),"")),"")</f>
        <v/>
      </c>
      <c r="AU40" s="70" t="str">
        <f>IF('[1]T61 Real GDP'!AT71&lt;&gt;"",(IF('[1]T34 Wine consumption vol'!AT71&lt;&gt;"",('[1]T34 Wine consumption vol'!AT71/'[1]T61 Real GDP'!AT71),"")),"")</f>
        <v/>
      </c>
      <c r="AV40" s="70" t="str">
        <f>IF('[1]T61 Real GDP'!AU71&lt;&gt;"",(IF('[1]T34 Wine consumption vol'!AU71&lt;&gt;"",('[1]T34 Wine consumption vol'!AU71/'[1]T61 Real GDP'!AU71),"")),"")</f>
        <v/>
      </c>
      <c r="AW40" s="70" t="str">
        <f>IF('[1]T61 Real GDP'!AV71&lt;&gt;"",(IF('[1]T34 Wine consumption vol'!AV71&lt;&gt;"",('[1]T34 Wine consumption vol'!AV71/'[1]T61 Real GDP'!AV71),"")),"")</f>
        <v/>
      </c>
      <c r="AX40" s="70" t="str">
        <f>IF('[1]T61 Real GDP'!AW71&lt;&gt;"",(IF('[1]T34 Wine consumption vol'!AW71&lt;&gt;"",('[1]T34 Wine consumption vol'!AW71/'[1]T61 Real GDP'!AW71),"")),"")</f>
        <v/>
      </c>
      <c r="AY40" s="70" t="str">
        <f>IF('[1]T61 Real GDP'!AX71&lt;&gt;"",(IF('[1]T34 Wine consumption vol'!AX71&lt;&gt;"",('[1]T34 Wine consumption vol'!AX71/'[1]T61 Real GDP'!AX71),"")),"")</f>
        <v/>
      </c>
      <c r="AZ40" s="70" t="str">
        <f>IF('[1]T61 Real GDP'!AY71&lt;&gt;"",(IF('[1]T34 Wine consumption vol'!AY71&lt;&gt;"",('[1]T34 Wine consumption vol'!AY71/'[1]T61 Real GDP'!AY71),"")),"")</f>
        <v/>
      </c>
      <c r="BA40" s="70" t="str">
        <f>IF('[1]T61 Real GDP'!AZ71&lt;&gt;"",(IF('[1]T34 Wine consumption vol'!AZ71&lt;&gt;"",('[1]T34 Wine consumption vol'!AZ71/'[1]T61 Real GDP'!AZ71),"")),"")</f>
        <v/>
      </c>
      <c r="BB40" s="70" t="str">
        <f>IF('[1]T61 Real GDP'!BC71&lt;&gt;"",(IF('[1]T34 Wine consumption vol'!BC71&lt;&gt;"",('[1]T34 Wine consumption vol'!BC71/'[1]T61 Real GDP'!BC71),"")),"")</f>
        <v/>
      </c>
    </row>
    <row r="41" spans="1:54" x14ac:dyDescent="0.55000000000000004">
      <c r="A41" s="69">
        <v>1904</v>
      </c>
      <c r="B41" s="70">
        <f>IF('[1]T61 Real GDP'!B72&lt;&gt;"",(IF('[1]T34 Wine consumption vol'!B72&lt;&gt;"",('[1]T34 Wine consumption vol'!B72/'[1]T61 Real GDP'!B72),"")),"")</f>
        <v>45.897236202740167</v>
      </c>
      <c r="C41" s="70">
        <f>IF('[1]T61 Real GDP'!C72&lt;&gt;"",(IF('[1]T34 Wine consumption vol'!C72&lt;&gt;"",('[1]T34 Wine consumption vol'!C72/'[1]T61 Real GDP'!C72),"")),"")</f>
        <v>52.233869063083226</v>
      </c>
      <c r="D41" s="70">
        <f>IF('[1]T61 Real GDP'!D72&lt;&gt;"",(IF('[1]T34 Wine consumption vol'!D72&lt;&gt;"",('[1]T34 Wine consumption vol'!D72/'[1]T61 Real GDP'!D72),"")),"")</f>
        <v>46.550649132624514</v>
      </c>
      <c r="E41" s="70">
        <f>IF('[1]T61 Real GDP'!E72&lt;&gt;"",(IF('[1]T34 Wine consumption vol'!E72&lt;&gt;"",('[1]T34 Wine consumption vol'!E72/'[1]T61 Real GDP'!E72),"")),"")</f>
        <v>40.545460838045528</v>
      </c>
      <c r="F41" s="70">
        <f>IF('[1]T61 Real GDP'!F72&lt;&gt;"",(IF('[1]T34 Wine consumption vol'!F72&lt;&gt;"",('[1]T34 Wine consumption vol'!F72/'[1]T61 Real GDP'!F72),"")),"")</f>
        <v>11.8636700221748</v>
      </c>
      <c r="G41" s="70"/>
      <c r="H41" s="70">
        <f>IF('[1]T61 Real GDP'!G72&lt;&gt;"",(IF('[1]T34 Wine consumption vol'!G72&lt;&gt;"",('[1]T34 Wine consumption vol'!G72/'[1]T61 Real GDP'!G72),"")),"")</f>
        <v>1.1228302828361469</v>
      </c>
      <c r="I41" s="70">
        <f>IF('[1]T61 Real GDP'!H72&lt;&gt;"",(IF('[1]T34 Wine consumption vol'!H72&lt;&gt;"",('[1]T34 Wine consumption vol'!H72/'[1]T61 Real GDP'!H72),"")),"")</f>
        <v>0.43742176879904177</v>
      </c>
      <c r="J41" s="70" t="str">
        <f>IF('[1]T61 Real GDP'!I72&lt;&gt;"",(IF('[1]T34 Wine consumption vol'!I72&lt;&gt;"",('[1]T34 Wine consumption vol'!I72/'[1]T61 Real GDP'!I72),"")),"")</f>
        <v/>
      </c>
      <c r="K41" s="70">
        <f>IF('[1]T61 Real GDP'!J72&lt;&gt;"",(IF('[1]T34 Wine consumption vol'!J72&lt;&gt;"",('[1]T34 Wine consumption vol'!J72/'[1]T61 Real GDP'!J72),"")),"")</f>
        <v>1.727968309700928</v>
      </c>
      <c r="L41" s="70" t="str">
        <f>IF('[1]T61 Real GDP'!K72&lt;&gt;"",(IF('[1]T34 Wine consumption vol'!K72&lt;&gt;"",('[1]T34 Wine consumption vol'!K72/'[1]T61 Real GDP'!K72),"")),"")</f>
        <v/>
      </c>
      <c r="M41" s="70" t="str">
        <f>IF('[1]T61 Real GDP'!L72&lt;&gt;"",(IF('[1]T34 Wine consumption vol'!L72&lt;&gt;"",('[1]T34 Wine consumption vol'!L72/'[1]T61 Real GDP'!L72),"")),"")</f>
        <v/>
      </c>
      <c r="N41" s="70">
        <f>IF('[1]T61 Real GDP'!M72&lt;&gt;"",(IF('[1]T34 Wine consumption vol'!M72&lt;&gt;"",('[1]T34 Wine consumption vol'!M72/'[1]T61 Real GDP'!M72),"")),"")</f>
        <v>0.45756547601453545</v>
      </c>
      <c r="O41" s="70" t="str">
        <f>IF('[1]T61 Real GDP'!N72&lt;&gt;"",(IF('[1]T34 Wine consumption vol'!N72&lt;&gt;"",('[1]T34 Wine consumption vol'!N72/'[1]T61 Real GDP'!N72),"")),"")</f>
        <v/>
      </c>
      <c r="P41" s="70">
        <f>IF('[1]T61 Real GDP'!O72&lt;&gt;"",(IF('[1]T34 Wine consumption vol'!O72&lt;&gt;"",('[1]T34 Wine consumption vol'!O72/'[1]T61 Real GDP'!O72),"")),"")</f>
        <v>11.25495100567951</v>
      </c>
      <c r="Q41" s="70">
        <f>IF('[1]T61 Real GDP'!P72&lt;&gt;"",(IF('[1]T34 Wine consumption vol'!P72&lt;&gt;"",('[1]T34 Wine consumption vol'!P72/'[1]T61 Real GDP'!P72),"")),"")</f>
        <v>0.28756538693841699</v>
      </c>
      <c r="R41" s="70" t="str">
        <f>IF('[1]T61 Real GDP'!Q72&lt;&gt;"",(IF('[1]T34 Wine consumption vol'!Q72&lt;&gt;"",('[1]T34 Wine consumption vol'!Q72/'[1]T61 Real GDP'!Q72),"")),"")</f>
        <v/>
      </c>
      <c r="S41" s="70" t="str">
        <f>IF('[1]T61 Real GDP'!R72&lt;&gt;"",(IF('[1]T34 Wine consumption vol'!R72&lt;&gt;"",('[1]T34 Wine consumption vol'!R72/'[1]T61 Real GDP'!R72),"")),"")</f>
        <v/>
      </c>
      <c r="T41" s="70" t="str">
        <f>IF('[1]T61 Real GDP'!S72&lt;&gt;"",(IF('[1]T34 Wine consumption vol'!S72&lt;&gt;"",('[1]T34 Wine consumption vol'!S72/'[1]T61 Real GDP'!S72),"")),"")</f>
        <v/>
      </c>
      <c r="U41" s="70" t="str">
        <f>IF('[1]T61 Real GDP'!T72&lt;&gt;"",(IF('[1]T34 Wine consumption vol'!J72&lt;&gt;"",('[1]T34 Wine consumption vol'!J72/'[1]T61 Real GDP'!T72),"")),"")</f>
        <v/>
      </c>
      <c r="V41" s="70" t="str">
        <f>IF('[1]T61 Real GDP'!U72&lt;&gt;"",(IF('[1]T34 Wine consumption vol'!U72&lt;&gt;"",('[1]T34 Wine consumption vol'!U72/'[1]T61 Real GDP'!U72),"")),"")</f>
        <v/>
      </c>
      <c r="W41" s="70" t="str">
        <f>IF('[1]T61 Real GDP'!V72&lt;&gt;"",(IF('[1]T34 Wine consumption vol'!V72&lt;&gt;"",('[1]T34 Wine consumption vol'!V72/'[1]T61 Real GDP'!V72),"")),"")</f>
        <v/>
      </c>
      <c r="X41" s="70" t="str">
        <f>IF('[1]T61 Real GDP'!W72&lt;&gt;"",(IF('[1]T34 Wine consumption vol'!W72&lt;&gt;"",('[1]T34 Wine consumption vol'!W72/'[1]T61 Real GDP'!W72),"")),"")</f>
        <v/>
      </c>
      <c r="Y41" s="70" t="str">
        <f>IF('[1]T61 Real GDP'!X72&lt;&gt;"",(IF('[1]T34 Wine consumption vol'!X72&lt;&gt;"",('[1]T34 Wine consumption vol'!X72/'[1]T61 Real GDP'!X72),"")),"")</f>
        <v/>
      </c>
      <c r="Z41" s="70" t="str">
        <f>IF('[1]T61 Real GDP'!Y72&lt;&gt;"",(IF('[1]T34 Wine consumption vol'!Y72&lt;&gt;"",('[1]T34 Wine consumption vol'!Y72/'[1]T61 Real GDP'!Y72),"")),"")</f>
        <v/>
      </c>
      <c r="AA41" s="70" t="str">
        <f>IF('[1]T61 Real GDP'!Z72&lt;&gt;"",(IF('[1]T34 Wine consumption vol'!Z72&lt;&gt;"",('[1]T34 Wine consumption vol'!Z72/'[1]T61 Real GDP'!Z72),"")),"")</f>
        <v/>
      </c>
      <c r="AB41" s="70">
        <f>IF('[1]T61 Real GDP'!AA72&lt;&gt;"",(IF('[1]T34 Wine consumption vol'!AA72&lt;&gt;"",('[1]T34 Wine consumption vol'!AA72/'[1]T61 Real GDP'!AA72),"")),"")</f>
        <v>1.0944001740720937</v>
      </c>
      <c r="AC41" s="70">
        <f>IF('[1]T61 Real GDP'!AB72&lt;&gt;"",(IF('[1]T34 Wine consumption vol'!AB72&lt;&gt;"",('[1]T34 Wine consumption vol'!AB72/'[1]T61 Real GDP'!AB72),"")),"")</f>
        <v>0.10104447176767895</v>
      </c>
      <c r="AD41" s="70" t="str">
        <f>IF('[1]T61 Real GDP'!AC72&lt;&gt;"",(IF('[1]T34 Wine consumption vol'!AC72&lt;&gt;"",('[1]T34 Wine consumption vol'!AC72/'[1]T61 Real GDP'!AC72),"")),"")</f>
        <v/>
      </c>
      <c r="AE41" s="70">
        <f>IF('[1]T61 Real GDP'!AD72&lt;&gt;"",(IF('[1]T34 Wine consumption vol'!AD72&lt;&gt;"",('[1]T34 Wine consumption vol'!AD72/'[1]T61 Real GDP'!AD72),"")),"")</f>
        <v>0.39845024369264642</v>
      </c>
      <c r="AF41" s="70">
        <f>IF('[1]T61 Real GDP'!AE72&lt;&gt;"",(IF('[1]T34 Wine consumption vol'!AE72&lt;&gt;"",('[1]T34 Wine consumption vol'!AE72/'[1]T61 Real GDP'!AE72),"")),"")</f>
        <v>12.970693955241279</v>
      </c>
      <c r="AG41" s="70" t="str">
        <f>IF('[1]T61 Real GDP'!AF72&lt;&gt;"",(IF('[1]T34 Wine consumption vol'!AF72&lt;&gt;"",('[1]T34 Wine consumption vol'!AF72/'[1]T61 Real GDP'!AF72),"")),"")</f>
        <v/>
      </c>
      <c r="AH41" s="70">
        <f>IF('[1]T61 Real GDP'!AG72&lt;&gt;"",(IF('[1]T34 Wine consumption vol'!AG72&lt;&gt;"",('[1]T34 Wine consumption vol'!AG72/'[1]T61 Real GDP'!AG72),"")),"")</f>
        <v>15.17566458765625</v>
      </c>
      <c r="AI41" s="70" t="str">
        <f>IF('[1]T61 Real GDP'!AH72&lt;&gt;"",(IF('[1]T34 Wine consumption vol'!AH72&lt;&gt;"",('[1]T34 Wine consumption vol'!AH72/'[1]T61 Real GDP'!AH72),"")),"")</f>
        <v/>
      </c>
      <c r="AJ41" s="70" t="str">
        <f>IF('[1]T61 Real GDP'!AI72&lt;&gt;"",(IF('[1]T34 Wine consumption vol'!AI72&lt;&gt;"",('[1]T34 Wine consumption vol'!AI72/'[1]T61 Real GDP'!AI72),"")),"")</f>
        <v/>
      </c>
      <c r="AK41" s="70" t="str">
        <f>IF('[1]T61 Real GDP'!AJ72&lt;&gt;"",(IF('[1]T34 Wine consumption vol'!AJ72&lt;&gt;"",('[1]T34 Wine consumption vol'!AJ72/'[1]T61 Real GDP'!AJ72),"")),"")</f>
        <v/>
      </c>
      <c r="AL41" s="70" t="str">
        <f>IF('[1]T61 Real GDP'!AK72&lt;&gt;"",(IF('[1]T34 Wine consumption vol'!AK72&lt;&gt;"",('[1]T34 Wine consumption vol'!AK72/'[1]T61 Real GDP'!AK72),"")),"")</f>
        <v/>
      </c>
      <c r="AM41" s="70" t="str">
        <f>IF('[1]T61 Real GDP'!AL72&lt;&gt;"",(IF('[1]T34 Wine consumption vol'!AL72&lt;&gt;"",('[1]T34 Wine consumption vol'!AL72/'[1]T61 Real GDP'!AL72),"")),"")</f>
        <v/>
      </c>
      <c r="AN41" s="70" t="str">
        <f>IF('[1]T61 Real GDP'!AM72&lt;&gt;"",(IF('[1]T34 Wine consumption vol'!AM72&lt;&gt;"",('[1]T34 Wine consumption vol'!AM72/'[1]T61 Real GDP'!AM72),"")),"")</f>
        <v/>
      </c>
      <c r="AO41" s="70" t="str">
        <f>IF('[1]T61 Real GDP'!AN72&lt;&gt;"",(IF('[1]T34 Wine consumption vol'!AN72&lt;&gt;"",('[1]T34 Wine consumption vol'!AN72/'[1]T61 Real GDP'!AN72),"")),"")</f>
        <v/>
      </c>
      <c r="AP41" s="70" t="str">
        <f>IF('[1]T61 Real GDP'!AO72&lt;&gt;"",(IF('[1]T34 Wine consumption vol'!AO72&lt;&gt;"",('[1]T34 Wine consumption vol'!AO72/'[1]T61 Real GDP'!AO72),"")),"")</f>
        <v/>
      </c>
      <c r="AQ41" s="70" t="str">
        <f>IF('[1]T61 Real GDP'!AP72&lt;&gt;"",(IF('[1]T34 Wine consumption vol'!AP72&lt;&gt;"",('[1]T34 Wine consumption vol'!AP72/'[1]T61 Real GDP'!AP72),"")),"")</f>
        <v/>
      </c>
      <c r="AR41" s="70" t="str">
        <f>IF('[1]T61 Real GDP'!AQ72&lt;&gt;"",(IF('[1]T34 Wine consumption vol'!AQ72&lt;&gt;"",('[1]T34 Wine consumption vol'!AQ72/'[1]T61 Real GDP'!AQ72),"")),"")</f>
        <v/>
      </c>
      <c r="AS41" s="70" t="str">
        <f>IF('[1]T61 Real GDP'!AR72&lt;&gt;"",(IF('[1]T34 Wine consumption vol'!AR72&lt;&gt;"",('[1]T34 Wine consumption vol'!AR72/'[1]T61 Real GDP'!AR72),"")),"")</f>
        <v/>
      </c>
      <c r="AT41" s="70" t="str">
        <f>IF('[1]T61 Real GDP'!AS72&lt;&gt;"",(IF('[1]T34 Wine consumption vol'!AS72&lt;&gt;"",('[1]T34 Wine consumption vol'!AS72/'[1]T61 Real GDP'!AS72),"")),"")</f>
        <v/>
      </c>
      <c r="AU41" s="70" t="str">
        <f>IF('[1]T61 Real GDP'!AT72&lt;&gt;"",(IF('[1]T34 Wine consumption vol'!AT72&lt;&gt;"",('[1]T34 Wine consumption vol'!AT72/'[1]T61 Real GDP'!AT72),"")),"")</f>
        <v/>
      </c>
      <c r="AV41" s="70" t="str">
        <f>IF('[1]T61 Real GDP'!AU72&lt;&gt;"",(IF('[1]T34 Wine consumption vol'!AU72&lt;&gt;"",('[1]T34 Wine consumption vol'!AU72/'[1]T61 Real GDP'!AU72),"")),"")</f>
        <v/>
      </c>
      <c r="AW41" s="70" t="str">
        <f>IF('[1]T61 Real GDP'!AV72&lt;&gt;"",(IF('[1]T34 Wine consumption vol'!AV72&lt;&gt;"",('[1]T34 Wine consumption vol'!AV72/'[1]T61 Real GDP'!AV72),"")),"")</f>
        <v/>
      </c>
      <c r="AX41" s="70" t="str">
        <f>IF('[1]T61 Real GDP'!AW72&lt;&gt;"",(IF('[1]T34 Wine consumption vol'!AW72&lt;&gt;"",('[1]T34 Wine consumption vol'!AW72/'[1]T61 Real GDP'!AW72),"")),"")</f>
        <v/>
      </c>
      <c r="AY41" s="70" t="str">
        <f>IF('[1]T61 Real GDP'!AX72&lt;&gt;"",(IF('[1]T34 Wine consumption vol'!AX72&lt;&gt;"",('[1]T34 Wine consumption vol'!AX72/'[1]T61 Real GDP'!AX72),"")),"")</f>
        <v/>
      </c>
      <c r="AZ41" s="70" t="str">
        <f>IF('[1]T61 Real GDP'!AY72&lt;&gt;"",(IF('[1]T34 Wine consumption vol'!AY72&lt;&gt;"",('[1]T34 Wine consumption vol'!AY72/'[1]T61 Real GDP'!AY72),"")),"")</f>
        <v/>
      </c>
      <c r="BA41" s="70" t="str">
        <f>IF('[1]T61 Real GDP'!AZ72&lt;&gt;"",(IF('[1]T34 Wine consumption vol'!AZ72&lt;&gt;"",('[1]T34 Wine consumption vol'!AZ72/'[1]T61 Real GDP'!AZ72),"")),"")</f>
        <v/>
      </c>
      <c r="BB41" s="70" t="str">
        <f>IF('[1]T61 Real GDP'!BC72&lt;&gt;"",(IF('[1]T34 Wine consumption vol'!BC72&lt;&gt;"",('[1]T34 Wine consumption vol'!BC72/'[1]T61 Real GDP'!BC72),"")),"")</f>
        <v/>
      </c>
    </row>
    <row r="42" spans="1:54" x14ac:dyDescent="0.55000000000000004">
      <c r="A42" s="69">
        <v>1905</v>
      </c>
      <c r="B42" s="70">
        <f>IF('[1]T61 Real GDP'!B73&lt;&gt;"",(IF('[1]T34 Wine consumption vol'!B73&lt;&gt;"",('[1]T34 Wine consumption vol'!B73/'[1]T61 Real GDP'!B73),"")),"")</f>
        <v>47.901044475086437</v>
      </c>
      <c r="C42" s="70">
        <f>IF('[1]T61 Real GDP'!C73&lt;&gt;"",(IF('[1]T34 Wine consumption vol'!C73&lt;&gt;"",('[1]T34 Wine consumption vol'!C73/'[1]T61 Real GDP'!C73),"")),"")</f>
        <v>49.284575021768511</v>
      </c>
      <c r="D42" s="70">
        <f>IF('[1]T61 Real GDP'!D73&lt;&gt;"",(IF('[1]T34 Wine consumption vol'!D73&lt;&gt;"",('[1]T34 Wine consumption vol'!D73/'[1]T61 Real GDP'!D73),"")),"")</f>
        <v>41.172261870503597</v>
      </c>
      <c r="E42" s="70">
        <f>IF('[1]T61 Real GDP'!E73&lt;&gt;"",(IF('[1]T34 Wine consumption vol'!E73&lt;&gt;"",('[1]T34 Wine consumption vol'!E73/'[1]T61 Real GDP'!E73),"")),"")</f>
        <v>46.982957966965635</v>
      </c>
      <c r="F42" s="70">
        <f>IF('[1]T61 Real GDP'!F73&lt;&gt;"",(IF('[1]T34 Wine consumption vol'!F73&lt;&gt;"",('[1]T34 Wine consumption vol'!F73/'[1]T61 Real GDP'!F73),"")),"")</f>
        <v>12.786238557766172</v>
      </c>
      <c r="G42" s="70"/>
      <c r="H42" s="70">
        <f>IF('[1]T61 Real GDP'!G73&lt;&gt;"",(IF('[1]T34 Wine consumption vol'!G73&lt;&gt;"",('[1]T34 Wine consumption vol'!G73/'[1]T61 Real GDP'!G73),"")),"")</f>
        <v>1.2136111009079213</v>
      </c>
      <c r="I42" s="70">
        <f>IF('[1]T61 Real GDP'!H73&lt;&gt;"",(IF('[1]T34 Wine consumption vol'!H73&lt;&gt;"",('[1]T34 Wine consumption vol'!H73/'[1]T61 Real GDP'!H73),"")),"")</f>
        <v>0.4190749692035039</v>
      </c>
      <c r="J42" s="70" t="str">
        <f>IF('[1]T61 Real GDP'!I73&lt;&gt;"",(IF('[1]T34 Wine consumption vol'!I73&lt;&gt;"",('[1]T34 Wine consumption vol'!I73/'[1]T61 Real GDP'!I73),"")),"")</f>
        <v/>
      </c>
      <c r="K42" s="70">
        <f>IF('[1]T61 Real GDP'!J73&lt;&gt;"",(IF('[1]T34 Wine consumption vol'!J73&lt;&gt;"",('[1]T34 Wine consumption vol'!J73/'[1]T61 Real GDP'!J73),"")),"")</f>
        <v>1.9201133683470804</v>
      </c>
      <c r="L42" s="70" t="str">
        <f>IF('[1]T61 Real GDP'!K73&lt;&gt;"",(IF('[1]T34 Wine consumption vol'!K73&lt;&gt;"",('[1]T34 Wine consumption vol'!K73/'[1]T61 Real GDP'!K73),"")),"")</f>
        <v/>
      </c>
      <c r="M42" s="70" t="str">
        <f>IF('[1]T61 Real GDP'!L73&lt;&gt;"",(IF('[1]T34 Wine consumption vol'!L73&lt;&gt;"",('[1]T34 Wine consumption vol'!L73/'[1]T61 Real GDP'!L73),"")),"")</f>
        <v/>
      </c>
      <c r="N42" s="70">
        <f>IF('[1]T61 Real GDP'!M73&lt;&gt;"",(IF('[1]T34 Wine consumption vol'!M73&lt;&gt;"",('[1]T34 Wine consumption vol'!M73/'[1]T61 Real GDP'!M73),"")),"")</f>
        <v>0.50072618726366347</v>
      </c>
      <c r="O42" s="70" t="str">
        <f>IF('[1]T61 Real GDP'!N73&lt;&gt;"",(IF('[1]T34 Wine consumption vol'!N73&lt;&gt;"",('[1]T34 Wine consumption vol'!N73/'[1]T61 Real GDP'!N73),"")),"")</f>
        <v/>
      </c>
      <c r="P42" s="70">
        <f>IF('[1]T61 Real GDP'!O73&lt;&gt;"",(IF('[1]T34 Wine consumption vol'!O73&lt;&gt;"",('[1]T34 Wine consumption vol'!O73/'[1]T61 Real GDP'!O73),"")),"")</f>
        <v>16.262806931727646</v>
      </c>
      <c r="Q42" s="70">
        <f>IF('[1]T61 Real GDP'!P73&lt;&gt;"",(IF('[1]T34 Wine consumption vol'!P73&lt;&gt;"",('[1]T34 Wine consumption vol'!P73/'[1]T61 Real GDP'!P73),"")),"")</f>
        <v>0.27822473983704227</v>
      </c>
      <c r="R42" s="70" t="str">
        <f>IF('[1]T61 Real GDP'!Q73&lt;&gt;"",(IF('[1]T34 Wine consumption vol'!Q73&lt;&gt;"",('[1]T34 Wine consumption vol'!Q73/'[1]T61 Real GDP'!Q73),"")),"")</f>
        <v/>
      </c>
      <c r="S42" s="70" t="str">
        <f>IF('[1]T61 Real GDP'!R73&lt;&gt;"",(IF('[1]T34 Wine consumption vol'!R73&lt;&gt;"",('[1]T34 Wine consumption vol'!R73/'[1]T61 Real GDP'!R73),"")),"")</f>
        <v/>
      </c>
      <c r="T42" s="70" t="str">
        <f>IF('[1]T61 Real GDP'!S73&lt;&gt;"",(IF('[1]T34 Wine consumption vol'!S73&lt;&gt;"",('[1]T34 Wine consumption vol'!S73/'[1]T61 Real GDP'!S73),"")),"")</f>
        <v/>
      </c>
      <c r="U42" s="70" t="str">
        <f>IF('[1]T61 Real GDP'!T73&lt;&gt;"",(IF('[1]T34 Wine consumption vol'!J73&lt;&gt;"",('[1]T34 Wine consumption vol'!J73/'[1]T61 Real GDP'!T73),"")),"")</f>
        <v/>
      </c>
      <c r="V42" s="70" t="str">
        <f>IF('[1]T61 Real GDP'!U73&lt;&gt;"",(IF('[1]T34 Wine consumption vol'!U73&lt;&gt;"",('[1]T34 Wine consumption vol'!U73/'[1]T61 Real GDP'!U73),"")),"")</f>
        <v/>
      </c>
      <c r="W42" s="70" t="str">
        <f>IF('[1]T61 Real GDP'!V73&lt;&gt;"",(IF('[1]T34 Wine consumption vol'!V73&lt;&gt;"",('[1]T34 Wine consumption vol'!V73/'[1]T61 Real GDP'!V73),"")),"")</f>
        <v/>
      </c>
      <c r="X42" s="70" t="str">
        <f>IF('[1]T61 Real GDP'!W73&lt;&gt;"",(IF('[1]T34 Wine consumption vol'!W73&lt;&gt;"",('[1]T34 Wine consumption vol'!W73/'[1]T61 Real GDP'!W73),"")),"")</f>
        <v/>
      </c>
      <c r="Y42" s="70" t="str">
        <f>IF('[1]T61 Real GDP'!X73&lt;&gt;"",(IF('[1]T34 Wine consumption vol'!X73&lt;&gt;"",('[1]T34 Wine consumption vol'!X73/'[1]T61 Real GDP'!X73),"")),"")</f>
        <v/>
      </c>
      <c r="Z42" s="70" t="str">
        <f>IF('[1]T61 Real GDP'!Y73&lt;&gt;"",(IF('[1]T34 Wine consumption vol'!Y73&lt;&gt;"",('[1]T34 Wine consumption vol'!Y73/'[1]T61 Real GDP'!Y73),"")),"")</f>
        <v/>
      </c>
      <c r="AA42" s="70" t="str">
        <f>IF('[1]T61 Real GDP'!Z73&lt;&gt;"",(IF('[1]T34 Wine consumption vol'!Z73&lt;&gt;"",('[1]T34 Wine consumption vol'!Z73/'[1]T61 Real GDP'!Z73),"")),"")</f>
        <v/>
      </c>
      <c r="AB42" s="70">
        <f>IF('[1]T61 Real GDP'!AA73&lt;&gt;"",(IF('[1]T34 Wine consumption vol'!AA73&lt;&gt;"",('[1]T34 Wine consumption vol'!AA73/'[1]T61 Real GDP'!AA73),"")),"")</f>
        <v>1.1932613881597918</v>
      </c>
      <c r="AC42" s="70">
        <f>IF('[1]T61 Real GDP'!AB73&lt;&gt;"",(IF('[1]T34 Wine consumption vol'!AB73&lt;&gt;"",('[1]T34 Wine consumption vol'!AB73/'[1]T61 Real GDP'!AB73),"")),"")</f>
        <v>8.6776968552333106E-2</v>
      </c>
      <c r="AD42" s="70" t="str">
        <f>IF('[1]T61 Real GDP'!AC73&lt;&gt;"",(IF('[1]T34 Wine consumption vol'!AC73&lt;&gt;"",('[1]T34 Wine consumption vol'!AC73/'[1]T61 Real GDP'!AC73),"")),"")</f>
        <v/>
      </c>
      <c r="AE42" s="70">
        <f>IF('[1]T61 Real GDP'!AD73&lt;&gt;"",(IF('[1]T34 Wine consumption vol'!AD73&lt;&gt;"",('[1]T34 Wine consumption vol'!AD73/'[1]T61 Real GDP'!AD73),"")),"")</f>
        <v>0.38555300914371249</v>
      </c>
      <c r="AF42" s="70">
        <f>IF('[1]T61 Real GDP'!AE73&lt;&gt;"",(IF('[1]T34 Wine consumption vol'!AE73&lt;&gt;"",('[1]T34 Wine consumption vol'!AE73/'[1]T61 Real GDP'!AE73),"")),"")</f>
        <v>12.355485497240961</v>
      </c>
      <c r="AG42" s="70" t="str">
        <f>IF('[1]T61 Real GDP'!AF73&lt;&gt;"",(IF('[1]T34 Wine consumption vol'!AF73&lt;&gt;"",('[1]T34 Wine consumption vol'!AF73/'[1]T61 Real GDP'!AF73),"")),"")</f>
        <v/>
      </c>
      <c r="AH42" s="70">
        <f>IF('[1]T61 Real GDP'!AG73&lt;&gt;"",(IF('[1]T34 Wine consumption vol'!AG73&lt;&gt;"",('[1]T34 Wine consumption vol'!AG73/'[1]T61 Real GDP'!AG73),"")),"")</f>
        <v>15.434275168239443</v>
      </c>
      <c r="AI42" s="70" t="str">
        <f>IF('[1]T61 Real GDP'!AH73&lt;&gt;"",(IF('[1]T34 Wine consumption vol'!AH73&lt;&gt;"",('[1]T34 Wine consumption vol'!AH73/'[1]T61 Real GDP'!AH73),"")),"")</f>
        <v/>
      </c>
      <c r="AJ42" s="70" t="str">
        <f>IF('[1]T61 Real GDP'!AI73&lt;&gt;"",(IF('[1]T34 Wine consumption vol'!AI73&lt;&gt;"",('[1]T34 Wine consumption vol'!AI73/'[1]T61 Real GDP'!AI73),"")),"")</f>
        <v/>
      </c>
      <c r="AK42" s="70" t="str">
        <f>IF('[1]T61 Real GDP'!AJ73&lt;&gt;"",(IF('[1]T34 Wine consumption vol'!AJ73&lt;&gt;"",('[1]T34 Wine consumption vol'!AJ73/'[1]T61 Real GDP'!AJ73),"")),"")</f>
        <v/>
      </c>
      <c r="AL42" s="70" t="str">
        <f>IF('[1]T61 Real GDP'!AK73&lt;&gt;"",(IF('[1]T34 Wine consumption vol'!AK73&lt;&gt;"",('[1]T34 Wine consumption vol'!AK73/'[1]T61 Real GDP'!AK73),"")),"")</f>
        <v/>
      </c>
      <c r="AM42" s="70" t="str">
        <f>IF('[1]T61 Real GDP'!AL73&lt;&gt;"",(IF('[1]T34 Wine consumption vol'!AL73&lt;&gt;"",('[1]T34 Wine consumption vol'!AL73/'[1]T61 Real GDP'!AL73),"")),"")</f>
        <v/>
      </c>
      <c r="AN42" s="70" t="str">
        <f>IF('[1]T61 Real GDP'!AM73&lt;&gt;"",(IF('[1]T34 Wine consumption vol'!AM73&lt;&gt;"",('[1]T34 Wine consumption vol'!AM73/'[1]T61 Real GDP'!AM73),"")),"")</f>
        <v/>
      </c>
      <c r="AO42" s="70" t="str">
        <f>IF('[1]T61 Real GDP'!AN73&lt;&gt;"",(IF('[1]T34 Wine consumption vol'!AN73&lt;&gt;"",('[1]T34 Wine consumption vol'!AN73/'[1]T61 Real GDP'!AN73),"")),"")</f>
        <v/>
      </c>
      <c r="AP42" s="70" t="str">
        <f>IF('[1]T61 Real GDP'!AO73&lt;&gt;"",(IF('[1]T34 Wine consumption vol'!AO73&lt;&gt;"",('[1]T34 Wine consumption vol'!AO73/'[1]T61 Real GDP'!AO73),"")),"")</f>
        <v/>
      </c>
      <c r="AQ42" s="70" t="str">
        <f>IF('[1]T61 Real GDP'!AP73&lt;&gt;"",(IF('[1]T34 Wine consumption vol'!AP73&lt;&gt;"",('[1]T34 Wine consumption vol'!AP73/'[1]T61 Real GDP'!AP73),"")),"")</f>
        <v/>
      </c>
      <c r="AR42" s="70" t="str">
        <f>IF('[1]T61 Real GDP'!AQ73&lt;&gt;"",(IF('[1]T34 Wine consumption vol'!AQ73&lt;&gt;"",('[1]T34 Wine consumption vol'!AQ73/'[1]T61 Real GDP'!AQ73),"")),"")</f>
        <v/>
      </c>
      <c r="AS42" s="70" t="str">
        <f>IF('[1]T61 Real GDP'!AR73&lt;&gt;"",(IF('[1]T34 Wine consumption vol'!AR73&lt;&gt;"",('[1]T34 Wine consumption vol'!AR73/'[1]T61 Real GDP'!AR73),"")),"")</f>
        <v/>
      </c>
      <c r="AT42" s="70" t="str">
        <f>IF('[1]T61 Real GDP'!AS73&lt;&gt;"",(IF('[1]T34 Wine consumption vol'!AS73&lt;&gt;"",('[1]T34 Wine consumption vol'!AS73/'[1]T61 Real GDP'!AS73),"")),"")</f>
        <v/>
      </c>
      <c r="AU42" s="70" t="str">
        <f>IF('[1]T61 Real GDP'!AT73&lt;&gt;"",(IF('[1]T34 Wine consumption vol'!AT73&lt;&gt;"",('[1]T34 Wine consumption vol'!AT73/'[1]T61 Real GDP'!AT73),"")),"")</f>
        <v/>
      </c>
      <c r="AV42" s="70" t="str">
        <f>IF('[1]T61 Real GDP'!AU73&lt;&gt;"",(IF('[1]T34 Wine consumption vol'!AU73&lt;&gt;"",('[1]T34 Wine consumption vol'!AU73/'[1]T61 Real GDP'!AU73),"")),"")</f>
        <v/>
      </c>
      <c r="AW42" s="70" t="str">
        <f>IF('[1]T61 Real GDP'!AV73&lt;&gt;"",(IF('[1]T34 Wine consumption vol'!AV73&lt;&gt;"",('[1]T34 Wine consumption vol'!AV73/'[1]T61 Real GDP'!AV73),"")),"")</f>
        <v/>
      </c>
      <c r="AX42" s="70" t="str">
        <f>IF('[1]T61 Real GDP'!AW73&lt;&gt;"",(IF('[1]T34 Wine consumption vol'!AW73&lt;&gt;"",('[1]T34 Wine consumption vol'!AW73/'[1]T61 Real GDP'!AW73),"")),"")</f>
        <v/>
      </c>
      <c r="AY42" s="70" t="str">
        <f>IF('[1]T61 Real GDP'!AX73&lt;&gt;"",(IF('[1]T34 Wine consumption vol'!AX73&lt;&gt;"",('[1]T34 Wine consumption vol'!AX73/'[1]T61 Real GDP'!AX73),"")),"")</f>
        <v/>
      </c>
      <c r="AZ42" s="70" t="str">
        <f>IF('[1]T61 Real GDP'!AY73&lt;&gt;"",(IF('[1]T34 Wine consumption vol'!AY73&lt;&gt;"",('[1]T34 Wine consumption vol'!AY73/'[1]T61 Real GDP'!AY73),"")),"")</f>
        <v/>
      </c>
      <c r="BA42" s="70" t="str">
        <f>IF('[1]T61 Real GDP'!AZ73&lt;&gt;"",(IF('[1]T34 Wine consumption vol'!AZ73&lt;&gt;"",('[1]T34 Wine consumption vol'!AZ73/'[1]T61 Real GDP'!AZ73),"")),"")</f>
        <v/>
      </c>
      <c r="BB42" s="70" t="str">
        <f>IF('[1]T61 Real GDP'!BC73&lt;&gt;"",(IF('[1]T34 Wine consumption vol'!BC73&lt;&gt;"",('[1]T34 Wine consumption vol'!BC73/'[1]T61 Real GDP'!BC73),"")),"")</f>
        <v/>
      </c>
    </row>
    <row r="43" spans="1:54" x14ac:dyDescent="0.55000000000000004">
      <c r="A43" s="69">
        <v>1906</v>
      </c>
      <c r="B43" s="70">
        <f>IF('[1]T61 Real GDP'!B74&lt;&gt;"",(IF('[1]T34 Wine consumption vol'!B74&lt;&gt;"",('[1]T34 Wine consumption vol'!B74/'[1]T61 Real GDP'!B74),"")),"")</f>
        <v>52.537897544293187</v>
      </c>
      <c r="C43" s="70">
        <f>IF('[1]T61 Real GDP'!C74&lt;&gt;"",(IF('[1]T34 Wine consumption vol'!C74&lt;&gt;"",('[1]T34 Wine consumption vol'!C74/'[1]T61 Real GDP'!C74),"")),"")</f>
        <v>48.142385475133345</v>
      </c>
      <c r="D43" s="70">
        <f>IF('[1]T61 Real GDP'!D74&lt;&gt;"",(IF('[1]T34 Wine consumption vol'!D74&lt;&gt;"",('[1]T34 Wine consumption vol'!D74/'[1]T61 Real GDP'!D74),"")),"")</f>
        <v>48.058644180839401</v>
      </c>
      <c r="E43" s="70">
        <f>IF('[1]T61 Real GDP'!E74&lt;&gt;"",(IF('[1]T34 Wine consumption vol'!E74&lt;&gt;"",('[1]T34 Wine consumption vol'!E74/'[1]T61 Real GDP'!E74),"")),"")</f>
        <v>45.1074894668158</v>
      </c>
      <c r="F43" s="70">
        <f>IF('[1]T61 Real GDP'!F74&lt;&gt;"",(IF('[1]T34 Wine consumption vol'!F74&lt;&gt;"",('[1]T34 Wine consumption vol'!F74/'[1]T61 Real GDP'!F74),"")),"")</f>
        <v>12.425134257007878</v>
      </c>
      <c r="G43" s="70"/>
      <c r="H43" s="70">
        <f>IF('[1]T61 Real GDP'!G74&lt;&gt;"",(IF('[1]T34 Wine consumption vol'!G74&lt;&gt;"",('[1]T34 Wine consumption vol'!G74/'[1]T61 Real GDP'!G74),"")),"")</f>
        <v>1.3013042268858386</v>
      </c>
      <c r="I43" s="70">
        <f>IF('[1]T61 Real GDP'!H74&lt;&gt;"",(IF('[1]T34 Wine consumption vol'!H74&lt;&gt;"",('[1]T34 Wine consumption vol'!H74/'[1]T61 Real GDP'!H74),"")),"")</f>
        <v>0.40753598381867651</v>
      </c>
      <c r="J43" s="70" t="str">
        <f>IF('[1]T61 Real GDP'!I74&lt;&gt;"",(IF('[1]T34 Wine consumption vol'!I74&lt;&gt;"",('[1]T34 Wine consumption vol'!I74/'[1]T61 Real GDP'!I74),"")),"")</f>
        <v/>
      </c>
      <c r="K43" s="70">
        <f>IF('[1]T61 Real GDP'!J74&lt;&gt;"",(IF('[1]T34 Wine consumption vol'!J74&lt;&gt;"",('[1]T34 Wine consumption vol'!J74/'[1]T61 Real GDP'!J74),"")),"")</f>
        <v>1.3835869507071614</v>
      </c>
      <c r="L43" s="70" t="str">
        <f>IF('[1]T61 Real GDP'!K74&lt;&gt;"",(IF('[1]T34 Wine consumption vol'!K74&lt;&gt;"",('[1]T34 Wine consumption vol'!K74/'[1]T61 Real GDP'!K74),"")),"")</f>
        <v/>
      </c>
      <c r="M43" s="70" t="str">
        <f>IF('[1]T61 Real GDP'!L74&lt;&gt;"",(IF('[1]T34 Wine consumption vol'!L74&lt;&gt;"",('[1]T34 Wine consumption vol'!L74/'[1]T61 Real GDP'!L74),"")),"")</f>
        <v/>
      </c>
      <c r="N43" s="70">
        <f>IF('[1]T61 Real GDP'!M74&lt;&gt;"",(IF('[1]T34 Wine consumption vol'!M74&lt;&gt;"",('[1]T34 Wine consumption vol'!M74/'[1]T61 Real GDP'!M74),"")),"")</f>
        <v>0.45124046787579131</v>
      </c>
      <c r="O43" s="70" t="str">
        <f>IF('[1]T61 Real GDP'!N74&lt;&gt;"",(IF('[1]T34 Wine consumption vol'!N74&lt;&gt;"",('[1]T34 Wine consumption vol'!N74/'[1]T61 Real GDP'!N74),"")),"")</f>
        <v/>
      </c>
      <c r="P43" s="70">
        <f>IF('[1]T61 Real GDP'!O74&lt;&gt;"",(IF('[1]T34 Wine consumption vol'!O74&lt;&gt;"",('[1]T34 Wine consumption vol'!O74/'[1]T61 Real GDP'!O74),"")),"")</f>
        <v>7.4986808299995005</v>
      </c>
      <c r="Q43" s="70">
        <f>IF('[1]T61 Real GDP'!P74&lt;&gt;"",(IF('[1]T34 Wine consumption vol'!P74&lt;&gt;"",('[1]T34 Wine consumption vol'!P74/'[1]T61 Real GDP'!P74),"")),"")</f>
        <v>0.27796081960517882</v>
      </c>
      <c r="R43" s="70" t="str">
        <f>IF('[1]T61 Real GDP'!Q74&lt;&gt;"",(IF('[1]T34 Wine consumption vol'!Q74&lt;&gt;"",('[1]T34 Wine consumption vol'!Q74/'[1]T61 Real GDP'!Q74),"")),"")</f>
        <v/>
      </c>
      <c r="S43" s="70" t="str">
        <f>IF('[1]T61 Real GDP'!R74&lt;&gt;"",(IF('[1]T34 Wine consumption vol'!R74&lt;&gt;"",('[1]T34 Wine consumption vol'!R74/'[1]T61 Real GDP'!R74),"")),"")</f>
        <v/>
      </c>
      <c r="T43" s="70" t="str">
        <f>IF('[1]T61 Real GDP'!S74&lt;&gt;"",(IF('[1]T34 Wine consumption vol'!S74&lt;&gt;"",('[1]T34 Wine consumption vol'!S74/'[1]T61 Real GDP'!S74),"")),"")</f>
        <v/>
      </c>
      <c r="U43" s="70" t="str">
        <f>IF('[1]T61 Real GDP'!T74&lt;&gt;"",(IF('[1]T34 Wine consumption vol'!J74&lt;&gt;"",('[1]T34 Wine consumption vol'!J74/'[1]T61 Real GDP'!T74),"")),"")</f>
        <v/>
      </c>
      <c r="V43" s="70" t="str">
        <f>IF('[1]T61 Real GDP'!U74&lt;&gt;"",(IF('[1]T34 Wine consumption vol'!U74&lt;&gt;"",('[1]T34 Wine consumption vol'!U74/'[1]T61 Real GDP'!U74),"")),"")</f>
        <v/>
      </c>
      <c r="W43" s="70" t="str">
        <f>IF('[1]T61 Real GDP'!V74&lt;&gt;"",(IF('[1]T34 Wine consumption vol'!V74&lt;&gt;"",('[1]T34 Wine consumption vol'!V74/'[1]T61 Real GDP'!V74),"")),"")</f>
        <v/>
      </c>
      <c r="X43" s="70" t="str">
        <f>IF('[1]T61 Real GDP'!W74&lt;&gt;"",(IF('[1]T34 Wine consumption vol'!W74&lt;&gt;"",('[1]T34 Wine consumption vol'!W74/'[1]T61 Real GDP'!W74),"")),"")</f>
        <v/>
      </c>
      <c r="Y43" s="70" t="str">
        <f>IF('[1]T61 Real GDP'!X74&lt;&gt;"",(IF('[1]T34 Wine consumption vol'!X74&lt;&gt;"",('[1]T34 Wine consumption vol'!X74/'[1]T61 Real GDP'!X74),"")),"")</f>
        <v/>
      </c>
      <c r="Z43" s="70" t="str">
        <f>IF('[1]T61 Real GDP'!Y74&lt;&gt;"",(IF('[1]T34 Wine consumption vol'!Y74&lt;&gt;"",('[1]T34 Wine consumption vol'!Y74/'[1]T61 Real GDP'!Y74),"")),"")</f>
        <v/>
      </c>
      <c r="AA43" s="70" t="str">
        <f>IF('[1]T61 Real GDP'!Z74&lt;&gt;"",(IF('[1]T34 Wine consumption vol'!Z74&lt;&gt;"",('[1]T34 Wine consumption vol'!Z74/'[1]T61 Real GDP'!Z74),"")),"")</f>
        <v/>
      </c>
      <c r="AB43" s="70">
        <f>IF('[1]T61 Real GDP'!AA74&lt;&gt;"",(IF('[1]T34 Wine consumption vol'!AA74&lt;&gt;"",('[1]T34 Wine consumption vol'!AA74/'[1]T61 Real GDP'!AA74),"")),"")</f>
        <v>1.221810762466544</v>
      </c>
      <c r="AC43" s="70">
        <f>IF('[1]T61 Real GDP'!AB74&lt;&gt;"",(IF('[1]T34 Wine consumption vol'!AB74&lt;&gt;"",('[1]T34 Wine consumption vol'!AB74/'[1]T61 Real GDP'!AB74),"")),"")</f>
        <v>8.9053063483826328E-2</v>
      </c>
      <c r="AD43" s="70" t="str">
        <f>IF('[1]T61 Real GDP'!AC74&lt;&gt;"",(IF('[1]T34 Wine consumption vol'!AC74&lt;&gt;"",('[1]T34 Wine consumption vol'!AC74/'[1]T61 Real GDP'!AC74),"")),"")</f>
        <v/>
      </c>
      <c r="AE43" s="70">
        <f>IF('[1]T61 Real GDP'!AD74&lt;&gt;"",(IF('[1]T34 Wine consumption vol'!AD74&lt;&gt;"",('[1]T34 Wine consumption vol'!AD74/'[1]T61 Real GDP'!AD74),"")),"")</f>
        <v>0.35221523878511873</v>
      </c>
      <c r="AF43" s="70">
        <f>IF('[1]T61 Real GDP'!AE74&lt;&gt;"",(IF('[1]T34 Wine consumption vol'!AE74&lt;&gt;"",('[1]T34 Wine consumption vol'!AE74/'[1]T61 Real GDP'!AE74),"")),"")</f>
        <v>15.422359714592842</v>
      </c>
      <c r="AG43" s="70" t="str">
        <f>IF('[1]T61 Real GDP'!AF74&lt;&gt;"",(IF('[1]T34 Wine consumption vol'!AF74&lt;&gt;"",('[1]T34 Wine consumption vol'!AF74/'[1]T61 Real GDP'!AF74),"")),"")</f>
        <v/>
      </c>
      <c r="AH43" s="70">
        <f>IF('[1]T61 Real GDP'!AG74&lt;&gt;"",(IF('[1]T34 Wine consumption vol'!AG74&lt;&gt;"",('[1]T34 Wine consumption vol'!AG74/'[1]T61 Real GDP'!AG74),"")),"")</f>
        <v>9.8231606671836147</v>
      </c>
      <c r="AI43" s="70" t="str">
        <f>IF('[1]T61 Real GDP'!AH74&lt;&gt;"",(IF('[1]T34 Wine consumption vol'!AH74&lt;&gt;"",('[1]T34 Wine consumption vol'!AH74/'[1]T61 Real GDP'!AH74),"")),"")</f>
        <v/>
      </c>
      <c r="AJ43" s="70" t="str">
        <f>IF('[1]T61 Real GDP'!AI74&lt;&gt;"",(IF('[1]T34 Wine consumption vol'!AI74&lt;&gt;"",('[1]T34 Wine consumption vol'!AI74/'[1]T61 Real GDP'!AI74),"")),"")</f>
        <v/>
      </c>
      <c r="AK43" s="70" t="str">
        <f>IF('[1]T61 Real GDP'!AJ74&lt;&gt;"",(IF('[1]T34 Wine consumption vol'!AJ74&lt;&gt;"",('[1]T34 Wine consumption vol'!AJ74/'[1]T61 Real GDP'!AJ74),"")),"")</f>
        <v/>
      </c>
      <c r="AL43" s="70" t="str">
        <f>IF('[1]T61 Real GDP'!AK74&lt;&gt;"",(IF('[1]T34 Wine consumption vol'!AK74&lt;&gt;"",('[1]T34 Wine consumption vol'!AK74/'[1]T61 Real GDP'!AK74),"")),"")</f>
        <v/>
      </c>
      <c r="AM43" s="70" t="str">
        <f>IF('[1]T61 Real GDP'!AL74&lt;&gt;"",(IF('[1]T34 Wine consumption vol'!AL74&lt;&gt;"",('[1]T34 Wine consumption vol'!AL74/'[1]T61 Real GDP'!AL74),"")),"")</f>
        <v/>
      </c>
      <c r="AN43" s="70" t="str">
        <f>IF('[1]T61 Real GDP'!AM74&lt;&gt;"",(IF('[1]T34 Wine consumption vol'!AM74&lt;&gt;"",('[1]T34 Wine consumption vol'!AM74/'[1]T61 Real GDP'!AM74),"")),"")</f>
        <v/>
      </c>
      <c r="AO43" s="70" t="str">
        <f>IF('[1]T61 Real GDP'!AN74&lt;&gt;"",(IF('[1]T34 Wine consumption vol'!AN74&lt;&gt;"",('[1]T34 Wine consumption vol'!AN74/'[1]T61 Real GDP'!AN74),"")),"")</f>
        <v/>
      </c>
      <c r="AP43" s="70" t="str">
        <f>IF('[1]T61 Real GDP'!AO74&lt;&gt;"",(IF('[1]T34 Wine consumption vol'!AO74&lt;&gt;"",('[1]T34 Wine consumption vol'!AO74/'[1]T61 Real GDP'!AO74),"")),"")</f>
        <v/>
      </c>
      <c r="AQ43" s="70" t="str">
        <f>IF('[1]T61 Real GDP'!AP74&lt;&gt;"",(IF('[1]T34 Wine consumption vol'!AP74&lt;&gt;"",('[1]T34 Wine consumption vol'!AP74/'[1]T61 Real GDP'!AP74),"")),"")</f>
        <v/>
      </c>
      <c r="AR43" s="70" t="str">
        <f>IF('[1]T61 Real GDP'!AQ74&lt;&gt;"",(IF('[1]T34 Wine consumption vol'!AQ74&lt;&gt;"",('[1]T34 Wine consumption vol'!AQ74/'[1]T61 Real GDP'!AQ74),"")),"")</f>
        <v/>
      </c>
      <c r="AS43" s="70" t="str">
        <f>IF('[1]T61 Real GDP'!AR74&lt;&gt;"",(IF('[1]T34 Wine consumption vol'!AR74&lt;&gt;"",('[1]T34 Wine consumption vol'!AR74/'[1]T61 Real GDP'!AR74),"")),"")</f>
        <v/>
      </c>
      <c r="AT43" s="70" t="str">
        <f>IF('[1]T61 Real GDP'!AS74&lt;&gt;"",(IF('[1]T34 Wine consumption vol'!AS74&lt;&gt;"",('[1]T34 Wine consumption vol'!AS74/'[1]T61 Real GDP'!AS74),"")),"")</f>
        <v/>
      </c>
      <c r="AU43" s="70" t="str">
        <f>IF('[1]T61 Real GDP'!AT74&lt;&gt;"",(IF('[1]T34 Wine consumption vol'!AT74&lt;&gt;"",('[1]T34 Wine consumption vol'!AT74/'[1]T61 Real GDP'!AT74),"")),"")</f>
        <v/>
      </c>
      <c r="AV43" s="70" t="str">
        <f>IF('[1]T61 Real GDP'!AU74&lt;&gt;"",(IF('[1]T34 Wine consumption vol'!AU74&lt;&gt;"",('[1]T34 Wine consumption vol'!AU74/'[1]T61 Real GDP'!AU74),"")),"")</f>
        <v/>
      </c>
      <c r="AW43" s="70" t="str">
        <f>IF('[1]T61 Real GDP'!AV74&lt;&gt;"",(IF('[1]T34 Wine consumption vol'!AV74&lt;&gt;"",('[1]T34 Wine consumption vol'!AV74/'[1]T61 Real GDP'!AV74),"")),"")</f>
        <v/>
      </c>
      <c r="AX43" s="70" t="str">
        <f>IF('[1]T61 Real GDP'!AW74&lt;&gt;"",(IF('[1]T34 Wine consumption vol'!AW74&lt;&gt;"",('[1]T34 Wine consumption vol'!AW74/'[1]T61 Real GDP'!AW74),"")),"")</f>
        <v/>
      </c>
      <c r="AY43" s="70" t="str">
        <f>IF('[1]T61 Real GDP'!AX74&lt;&gt;"",(IF('[1]T34 Wine consumption vol'!AX74&lt;&gt;"",('[1]T34 Wine consumption vol'!AX74/'[1]T61 Real GDP'!AX74),"")),"")</f>
        <v/>
      </c>
      <c r="AZ43" s="70" t="str">
        <f>IF('[1]T61 Real GDP'!AY74&lt;&gt;"",(IF('[1]T34 Wine consumption vol'!AY74&lt;&gt;"",('[1]T34 Wine consumption vol'!AY74/'[1]T61 Real GDP'!AY74),"")),"")</f>
        <v/>
      </c>
      <c r="BA43" s="70" t="str">
        <f>IF('[1]T61 Real GDP'!AZ74&lt;&gt;"",(IF('[1]T34 Wine consumption vol'!AZ74&lt;&gt;"",('[1]T34 Wine consumption vol'!AZ74/'[1]T61 Real GDP'!AZ74),"")),"")</f>
        <v/>
      </c>
      <c r="BB43" s="70" t="str">
        <f>IF('[1]T61 Real GDP'!BC74&lt;&gt;"",(IF('[1]T34 Wine consumption vol'!BC74&lt;&gt;"",('[1]T34 Wine consumption vol'!BC74/'[1]T61 Real GDP'!BC74),"")),"")</f>
        <v/>
      </c>
    </row>
    <row r="44" spans="1:54" x14ac:dyDescent="0.55000000000000004">
      <c r="A44" s="69">
        <v>1907</v>
      </c>
      <c r="B44" s="70">
        <f>IF('[1]T61 Real GDP'!B75&lt;&gt;"",(IF('[1]T34 Wine consumption vol'!B75&lt;&gt;"",('[1]T34 Wine consumption vol'!B75/'[1]T61 Real GDP'!B75),"")),"")</f>
        <v>54.841798798985856</v>
      </c>
      <c r="C44" s="70">
        <f>IF('[1]T61 Real GDP'!C75&lt;&gt;"",(IF('[1]T34 Wine consumption vol'!C75&lt;&gt;"",('[1]T34 Wine consumption vol'!C75/'[1]T61 Real GDP'!C75),"")),"")</f>
        <v>45.074796387294882</v>
      </c>
      <c r="D44" s="70">
        <f>IF('[1]T61 Real GDP'!D75&lt;&gt;"",(IF('[1]T34 Wine consumption vol'!D75&lt;&gt;"",('[1]T34 Wine consumption vol'!D75/'[1]T61 Real GDP'!D75),"")),"")</f>
        <v>57.533859967434282</v>
      </c>
      <c r="E44" s="70">
        <f>IF('[1]T61 Real GDP'!E75&lt;&gt;"",(IF('[1]T34 Wine consumption vol'!E75&lt;&gt;"",('[1]T34 Wine consumption vol'!E75/'[1]T61 Real GDP'!E75),"")),"")</f>
        <v>40.584004952329316</v>
      </c>
      <c r="F44" s="70">
        <f>IF('[1]T61 Real GDP'!F75&lt;&gt;"",(IF('[1]T34 Wine consumption vol'!F75&lt;&gt;"",('[1]T34 Wine consumption vol'!F75/'[1]T61 Real GDP'!F75),"")),"")</f>
        <v>10.397334840456478</v>
      </c>
      <c r="G44" s="70"/>
      <c r="H44" s="70">
        <f>IF('[1]T61 Real GDP'!G75&lt;&gt;"",(IF('[1]T34 Wine consumption vol'!G75&lt;&gt;"",('[1]T34 Wine consumption vol'!G75/'[1]T61 Real GDP'!G75),"")),"")</f>
        <v>1.1956945016490881</v>
      </c>
      <c r="I44" s="70">
        <f>IF('[1]T61 Real GDP'!H75&lt;&gt;"",(IF('[1]T34 Wine consumption vol'!H75&lt;&gt;"",('[1]T34 Wine consumption vol'!H75/'[1]T61 Real GDP'!H75),"")),"")</f>
        <v>0.42379757773842996</v>
      </c>
      <c r="J44" s="70" t="str">
        <f>IF('[1]T61 Real GDP'!I75&lt;&gt;"",(IF('[1]T34 Wine consumption vol'!I75&lt;&gt;"",('[1]T34 Wine consumption vol'!I75/'[1]T61 Real GDP'!I75),"")),"")</f>
        <v/>
      </c>
      <c r="K44" s="70">
        <f>IF('[1]T61 Real GDP'!J75&lt;&gt;"",(IF('[1]T34 Wine consumption vol'!J75&lt;&gt;"",('[1]T34 Wine consumption vol'!J75/'[1]T61 Real GDP'!J75),"")),"")</f>
        <v>1.2621624017942223</v>
      </c>
      <c r="L44" s="70" t="str">
        <f>IF('[1]T61 Real GDP'!K75&lt;&gt;"",(IF('[1]T34 Wine consumption vol'!K75&lt;&gt;"",('[1]T34 Wine consumption vol'!K75/'[1]T61 Real GDP'!K75),"")),"")</f>
        <v/>
      </c>
      <c r="M44" s="70" t="str">
        <f>IF('[1]T61 Real GDP'!L75&lt;&gt;"",(IF('[1]T34 Wine consumption vol'!L75&lt;&gt;"",('[1]T34 Wine consumption vol'!L75/'[1]T61 Real GDP'!L75),"")),"")</f>
        <v/>
      </c>
      <c r="N44" s="70">
        <f>IF('[1]T61 Real GDP'!M75&lt;&gt;"",(IF('[1]T34 Wine consumption vol'!M75&lt;&gt;"",('[1]T34 Wine consumption vol'!M75/'[1]T61 Real GDP'!M75),"")),"")</f>
        <v>0.44926773230596678</v>
      </c>
      <c r="O44" s="70" t="str">
        <f>IF('[1]T61 Real GDP'!N75&lt;&gt;"",(IF('[1]T34 Wine consumption vol'!N75&lt;&gt;"",('[1]T34 Wine consumption vol'!N75/'[1]T61 Real GDP'!N75),"")),"")</f>
        <v/>
      </c>
      <c r="P44" s="70">
        <f>IF('[1]T61 Real GDP'!O75&lt;&gt;"",(IF('[1]T34 Wine consumption vol'!O75&lt;&gt;"",('[1]T34 Wine consumption vol'!O75/'[1]T61 Real GDP'!O75),"")),"")</f>
        <v>9.3543634675740481</v>
      </c>
      <c r="Q44" s="70">
        <f>IF('[1]T61 Real GDP'!P75&lt;&gt;"",(IF('[1]T34 Wine consumption vol'!P75&lt;&gt;"",('[1]T34 Wine consumption vol'!P75/'[1]T61 Real GDP'!P75),"")),"")</f>
        <v>0.27286271081394653</v>
      </c>
      <c r="R44" s="70" t="str">
        <f>IF('[1]T61 Real GDP'!Q75&lt;&gt;"",(IF('[1]T34 Wine consumption vol'!Q75&lt;&gt;"",('[1]T34 Wine consumption vol'!Q75/'[1]T61 Real GDP'!Q75),"")),"")</f>
        <v/>
      </c>
      <c r="S44" s="70" t="str">
        <f>IF('[1]T61 Real GDP'!R75&lt;&gt;"",(IF('[1]T34 Wine consumption vol'!R75&lt;&gt;"",('[1]T34 Wine consumption vol'!R75/'[1]T61 Real GDP'!R75),"")),"")</f>
        <v/>
      </c>
      <c r="T44" s="70" t="str">
        <f>IF('[1]T61 Real GDP'!S75&lt;&gt;"",(IF('[1]T34 Wine consumption vol'!S75&lt;&gt;"",('[1]T34 Wine consumption vol'!S75/'[1]T61 Real GDP'!S75),"")),"")</f>
        <v/>
      </c>
      <c r="U44" s="70" t="str">
        <f>IF('[1]T61 Real GDP'!T75&lt;&gt;"",(IF('[1]T34 Wine consumption vol'!J75&lt;&gt;"",('[1]T34 Wine consumption vol'!J75/'[1]T61 Real GDP'!T75),"")),"")</f>
        <v/>
      </c>
      <c r="V44" s="70" t="str">
        <f>IF('[1]T61 Real GDP'!U75&lt;&gt;"",(IF('[1]T34 Wine consumption vol'!U75&lt;&gt;"",('[1]T34 Wine consumption vol'!U75/'[1]T61 Real GDP'!U75),"")),"")</f>
        <v/>
      </c>
      <c r="W44" s="70" t="str">
        <f>IF('[1]T61 Real GDP'!V75&lt;&gt;"",(IF('[1]T34 Wine consumption vol'!V75&lt;&gt;"",('[1]T34 Wine consumption vol'!V75/'[1]T61 Real GDP'!V75),"")),"")</f>
        <v/>
      </c>
      <c r="X44" s="70" t="str">
        <f>IF('[1]T61 Real GDP'!W75&lt;&gt;"",(IF('[1]T34 Wine consumption vol'!W75&lt;&gt;"",('[1]T34 Wine consumption vol'!W75/'[1]T61 Real GDP'!W75),"")),"")</f>
        <v/>
      </c>
      <c r="Y44" s="70" t="str">
        <f>IF('[1]T61 Real GDP'!X75&lt;&gt;"",(IF('[1]T34 Wine consumption vol'!X75&lt;&gt;"",('[1]T34 Wine consumption vol'!X75/'[1]T61 Real GDP'!X75),"")),"")</f>
        <v/>
      </c>
      <c r="Z44" s="70" t="str">
        <f>IF('[1]T61 Real GDP'!Y75&lt;&gt;"",(IF('[1]T34 Wine consumption vol'!Y75&lt;&gt;"",('[1]T34 Wine consumption vol'!Y75/'[1]T61 Real GDP'!Y75),"")),"")</f>
        <v/>
      </c>
      <c r="AA44" s="70" t="str">
        <f>IF('[1]T61 Real GDP'!Z75&lt;&gt;"",(IF('[1]T34 Wine consumption vol'!Z75&lt;&gt;"",('[1]T34 Wine consumption vol'!Z75/'[1]T61 Real GDP'!Z75),"")),"")</f>
        <v/>
      </c>
      <c r="AB44" s="70">
        <f>IF('[1]T61 Real GDP'!AA75&lt;&gt;"",(IF('[1]T34 Wine consumption vol'!AA75&lt;&gt;"",('[1]T34 Wine consumption vol'!AA75/'[1]T61 Real GDP'!AA75),"")),"")</f>
        <v>1.2745013646861125</v>
      </c>
      <c r="AC44" s="70">
        <f>IF('[1]T61 Real GDP'!AB75&lt;&gt;"",(IF('[1]T34 Wine consumption vol'!AB75&lt;&gt;"",('[1]T34 Wine consumption vol'!AB75/'[1]T61 Real GDP'!AB75),"")),"")</f>
        <v>9.5781793559908748E-2</v>
      </c>
      <c r="AD44" s="70" t="str">
        <f>IF('[1]T61 Real GDP'!AC75&lt;&gt;"",(IF('[1]T34 Wine consumption vol'!AC75&lt;&gt;"",('[1]T34 Wine consumption vol'!AC75/'[1]T61 Real GDP'!AC75),"")),"")</f>
        <v/>
      </c>
      <c r="AE44" s="70">
        <f>IF('[1]T61 Real GDP'!AD75&lt;&gt;"",(IF('[1]T34 Wine consumption vol'!AD75&lt;&gt;"",('[1]T34 Wine consumption vol'!AD75/'[1]T61 Real GDP'!AD75),"")),"")</f>
        <v>0.33793469866391118</v>
      </c>
      <c r="AF44" s="70">
        <f>IF('[1]T61 Real GDP'!AE75&lt;&gt;"",(IF('[1]T34 Wine consumption vol'!AE75&lt;&gt;"",('[1]T34 Wine consumption vol'!AE75/'[1]T61 Real GDP'!AE75),"")),"")</f>
        <v>15.921621451196305</v>
      </c>
      <c r="AG44" s="70" t="str">
        <f>IF('[1]T61 Real GDP'!AF75&lt;&gt;"",(IF('[1]T34 Wine consumption vol'!AF75&lt;&gt;"",('[1]T34 Wine consumption vol'!AF75/'[1]T61 Real GDP'!AF75),"")),"")</f>
        <v/>
      </c>
      <c r="AH44" s="70">
        <f>IF('[1]T61 Real GDP'!AG75&lt;&gt;"",(IF('[1]T34 Wine consumption vol'!AG75&lt;&gt;"",('[1]T34 Wine consumption vol'!AG75/'[1]T61 Real GDP'!AG75),"")),"")</f>
        <v>10.561221791229928</v>
      </c>
      <c r="AI44" s="70" t="str">
        <f>IF('[1]T61 Real GDP'!AH75&lt;&gt;"",(IF('[1]T34 Wine consumption vol'!AH75&lt;&gt;"",('[1]T34 Wine consumption vol'!AH75/'[1]T61 Real GDP'!AH75),"")),"")</f>
        <v/>
      </c>
      <c r="AJ44" s="70" t="str">
        <f>IF('[1]T61 Real GDP'!AI75&lt;&gt;"",(IF('[1]T34 Wine consumption vol'!AI75&lt;&gt;"",('[1]T34 Wine consumption vol'!AI75/'[1]T61 Real GDP'!AI75),"")),"")</f>
        <v/>
      </c>
      <c r="AK44" s="70" t="str">
        <f>IF('[1]T61 Real GDP'!AJ75&lt;&gt;"",(IF('[1]T34 Wine consumption vol'!AJ75&lt;&gt;"",('[1]T34 Wine consumption vol'!AJ75/'[1]T61 Real GDP'!AJ75),"")),"")</f>
        <v/>
      </c>
      <c r="AL44" s="70" t="str">
        <f>IF('[1]T61 Real GDP'!AK75&lt;&gt;"",(IF('[1]T34 Wine consumption vol'!AK75&lt;&gt;"",('[1]T34 Wine consumption vol'!AK75/'[1]T61 Real GDP'!AK75),"")),"")</f>
        <v/>
      </c>
      <c r="AM44" s="70" t="str">
        <f>IF('[1]T61 Real GDP'!AL75&lt;&gt;"",(IF('[1]T34 Wine consumption vol'!AL75&lt;&gt;"",('[1]T34 Wine consumption vol'!AL75/'[1]T61 Real GDP'!AL75),"")),"")</f>
        <v/>
      </c>
      <c r="AN44" s="70" t="str">
        <f>IF('[1]T61 Real GDP'!AM75&lt;&gt;"",(IF('[1]T34 Wine consumption vol'!AM75&lt;&gt;"",('[1]T34 Wine consumption vol'!AM75/'[1]T61 Real GDP'!AM75),"")),"")</f>
        <v/>
      </c>
      <c r="AO44" s="70" t="str">
        <f>IF('[1]T61 Real GDP'!AN75&lt;&gt;"",(IF('[1]T34 Wine consumption vol'!AN75&lt;&gt;"",('[1]T34 Wine consumption vol'!AN75/'[1]T61 Real GDP'!AN75),"")),"")</f>
        <v/>
      </c>
      <c r="AP44" s="70" t="str">
        <f>IF('[1]T61 Real GDP'!AO75&lt;&gt;"",(IF('[1]T34 Wine consumption vol'!AO75&lt;&gt;"",('[1]T34 Wine consumption vol'!AO75/'[1]T61 Real GDP'!AO75),"")),"")</f>
        <v/>
      </c>
      <c r="AQ44" s="70" t="str">
        <f>IF('[1]T61 Real GDP'!AP75&lt;&gt;"",(IF('[1]T34 Wine consumption vol'!AP75&lt;&gt;"",('[1]T34 Wine consumption vol'!AP75/'[1]T61 Real GDP'!AP75),"")),"")</f>
        <v/>
      </c>
      <c r="AR44" s="70" t="str">
        <f>IF('[1]T61 Real GDP'!AQ75&lt;&gt;"",(IF('[1]T34 Wine consumption vol'!AQ75&lt;&gt;"",('[1]T34 Wine consumption vol'!AQ75/'[1]T61 Real GDP'!AQ75),"")),"")</f>
        <v/>
      </c>
      <c r="AS44" s="70" t="str">
        <f>IF('[1]T61 Real GDP'!AR75&lt;&gt;"",(IF('[1]T34 Wine consumption vol'!AR75&lt;&gt;"",('[1]T34 Wine consumption vol'!AR75/'[1]T61 Real GDP'!AR75),"")),"")</f>
        <v/>
      </c>
      <c r="AT44" s="70" t="str">
        <f>IF('[1]T61 Real GDP'!AS75&lt;&gt;"",(IF('[1]T34 Wine consumption vol'!AS75&lt;&gt;"",('[1]T34 Wine consumption vol'!AS75/'[1]T61 Real GDP'!AS75),"")),"")</f>
        <v/>
      </c>
      <c r="AU44" s="70" t="str">
        <f>IF('[1]T61 Real GDP'!AT75&lt;&gt;"",(IF('[1]T34 Wine consumption vol'!AT75&lt;&gt;"",('[1]T34 Wine consumption vol'!AT75/'[1]T61 Real GDP'!AT75),"")),"")</f>
        <v/>
      </c>
      <c r="AV44" s="70" t="str">
        <f>IF('[1]T61 Real GDP'!AU75&lt;&gt;"",(IF('[1]T34 Wine consumption vol'!AU75&lt;&gt;"",('[1]T34 Wine consumption vol'!AU75/'[1]T61 Real GDP'!AU75),"")),"")</f>
        <v/>
      </c>
      <c r="AW44" s="70" t="str">
        <f>IF('[1]T61 Real GDP'!AV75&lt;&gt;"",(IF('[1]T34 Wine consumption vol'!AV75&lt;&gt;"",('[1]T34 Wine consumption vol'!AV75/'[1]T61 Real GDP'!AV75),"")),"")</f>
        <v/>
      </c>
      <c r="AX44" s="70" t="str">
        <f>IF('[1]T61 Real GDP'!AW75&lt;&gt;"",(IF('[1]T34 Wine consumption vol'!AW75&lt;&gt;"",('[1]T34 Wine consumption vol'!AW75/'[1]T61 Real GDP'!AW75),"")),"")</f>
        <v/>
      </c>
      <c r="AY44" s="70" t="str">
        <f>IF('[1]T61 Real GDP'!AX75&lt;&gt;"",(IF('[1]T34 Wine consumption vol'!AX75&lt;&gt;"",('[1]T34 Wine consumption vol'!AX75/'[1]T61 Real GDP'!AX75),"")),"")</f>
        <v/>
      </c>
      <c r="AZ44" s="70" t="str">
        <f>IF('[1]T61 Real GDP'!AY75&lt;&gt;"",(IF('[1]T34 Wine consumption vol'!AY75&lt;&gt;"",('[1]T34 Wine consumption vol'!AY75/'[1]T61 Real GDP'!AY75),"")),"")</f>
        <v/>
      </c>
      <c r="BA44" s="70" t="str">
        <f>IF('[1]T61 Real GDP'!AZ75&lt;&gt;"",(IF('[1]T34 Wine consumption vol'!AZ75&lt;&gt;"",('[1]T34 Wine consumption vol'!AZ75/'[1]T61 Real GDP'!AZ75),"")),"")</f>
        <v/>
      </c>
      <c r="BB44" s="70" t="str">
        <f>IF('[1]T61 Real GDP'!BC75&lt;&gt;"",(IF('[1]T34 Wine consumption vol'!BC75&lt;&gt;"",('[1]T34 Wine consumption vol'!BC75/'[1]T61 Real GDP'!BC75),"")),"")</f>
        <v/>
      </c>
    </row>
    <row r="45" spans="1:54" x14ac:dyDescent="0.55000000000000004">
      <c r="A45" s="69">
        <v>1908</v>
      </c>
      <c r="B45" s="70">
        <f>IF('[1]T61 Real GDP'!B76&lt;&gt;"",(IF('[1]T34 Wine consumption vol'!B76&lt;&gt;"",('[1]T34 Wine consumption vol'!B76/'[1]T61 Real GDP'!B76),"")),"")</f>
        <v>54.250934237168366</v>
      </c>
      <c r="C45" s="70">
        <f>IF('[1]T61 Real GDP'!C76&lt;&gt;"",(IF('[1]T34 Wine consumption vol'!C76&lt;&gt;"",('[1]T34 Wine consumption vol'!C76/'[1]T61 Real GDP'!C76),"")),"")</f>
        <v>47.318697225037489</v>
      </c>
      <c r="D45" s="70">
        <f>IF('[1]T61 Real GDP'!D76&lt;&gt;"",(IF('[1]T34 Wine consumption vol'!D76&lt;&gt;"",('[1]T34 Wine consumption vol'!D76/'[1]T61 Real GDP'!D76),"")),"")</f>
        <v>75.079285309132146</v>
      </c>
      <c r="E45" s="70">
        <f>IF('[1]T61 Real GDP'!E76&lt;&gt;"",(IF('[1]T34 Wine consumption vol'!E76&lt;&gt;"",('[1]T34 Wine consumption vol'!E76/'[1]T61 Real GDP'!E76),"")),"")</f>
        <v>39.333131034062951</v>
      </c>
      <c r="F45" s="70">
        <f>IF('[1]T61 Real GDP'!F76&lt;&gt;"",(IF('[1]T34 Wine consumption vol'!F76&lt;&gt;"",('[1]T34 Wine consumption vol'!F76/'[1]T61 Real GDP'!F76),"")),"")</f>
        <v>9.5652852637587635</v>
      </c>
      <c r="G45" s="70"/>
      <c r="H45" s="70">
        <f>IF('[1]T61 Real GDP'!G76&lt;&gt;"",(IF('[1]T34 Wine consumption vol'!G76&lt;&gt;"",('[1]T34 Wine consumption vol'!G76/'[1]T61 Real GDP'!G76),"")),"")</f>
        <v>1.1631638564707953</v>
      </c>
      <c r="I45" s="70">
        <f>IF('[1]T61 Real GDP'!H76&lt;&gt;"",(IF('[1]T34 Wine consumption vol'!H76&lt;&gt;"",('[1]T34 Wine consumption vol'!H76/'[1]T61 Real GDP'!H76),"")),"")</f>
        <v>0.64142074695450424</v>
      </c>
      <c r="J45" s="70" t="str">
        <f>IF('[1]T61 Real GDP'!I76&lt;&gt;"",(IF('[1]T34 Wine consumption vol'!I76&lt;&gt;"",('[1]T34 Wine consumption vol'!I76/'[1]T61 Real GDP'!I76),"")),"")</f>
        <v/>
      </c>
      <c r="K45" s="70">
        <f>IF('[1]T61 Real GDP'!J76&lt;&gt;"",(IF('[1]T34 Wine consumption vol'!J76&lt;&gt;"",('[1]T34 Wine consumption vol'!J76/'[1]T61 Real GDP'!J76),"")),"")</f>
        <v>1.1687892405279345</v>
      </c>
      <c r="L45" s="70" t="str">
        <f>IF('[1]T61 Real GDP'!K76&lt;&gt;"",(IF('[1]T34 Wine consumption vol'!K76&lt;&gt;"",('[1]T34 Wine consumption vol'!K76/'[1]T61 Real GDP'!K76),"")),"")</f>
        <v/>
      </c>
      <c r="M45" s="70" t="str">
        <f>IF('[1]T61 Real GDP'!L76&lt;&gt;"",(IF('[1]T34 Wine consumption vol'!L76&lt;&gt;"",('[1]T34 Wine consumption vol'!L76/'[1]T61 Real GDP'!L76),"")),"")</f>
        <v/>
      </c>
      <c r="N45" s="70">
        <f>IF('[1]T61 Real GDP'!M76&lt;&gt;"",(IF('[1]T34 Wine consumption vol'!M76&lt;&gt;"",('[1]T34 Wine consumption vol'!M76/'[1]T61 Real GDP'!M76),"")),"")</f>
        <v>0.40627804767788173</v>
      </c>
      <c r="O45" s="70" t="str">
        <f>IF('[1]T61 Real GDP'!N76&lt;&gt;"",(IF('[1]T34 Wine consumption vol'!N76&lt;&gt;"",('[1]T34 Wine consumption vol'!N76/'[1]T61 Real GDP'!N76),"")),"")</f>
        <v/>
      </c>
      <c r="P45" s="70">
        <f>IF('[1]T61 Real GDP'!O76&lt;&gt;"",(IF('[1]T34 Wine consumption vol'!O76&lt;&gt;"",('[1]T34 Wine consumption vol'!O76/'[1]T61 Real GDP'!O76),"")),"")</f>
        <v>10.049710280963225</v>
      </c>
      <c r="Q45" s="70">
        <f>IF('[1]T61 Real GDP'!P76&lt;&gt;"",(IF('[1]T34 Wine consumption vol'!P76&lt;&gt;"",('[1]T34 Wine consumption vol'!P76/'[1]T61 Real GDP'!P76),"")),"")</f>
        <v>0.26151184748281409</v>
      </c>
      <c r="R45" s="70" t="str">
        <f>IF('[1]T61 Real GDP'!Q76&lt;&gt;"",(IF('[1]T34 Wine consumption vol'!Q76&lt;&gt;"",('[1]T34 Wine consumption vol'!Q76/'[1]T61 Real GDP'!Q76),"")),"")</f>
        <v/>
      </c>
      <c r="S45" s="70" t="str">
        <f>IF('[1]T61 Real GDP'!R76&lt;&gt;"",(IF('[1]T34 Wine consumption vol'!R76&lt;&gt;"",('[1]T34 Wine consumption vol'!R76/'[1]T61 Real GDP'!R76),"")),"")</f>
        <v/>
      </c>
      <c r="T45" s="70" t="str">
        <f>IF('[1]T61 Real GDP'!S76&lt;&gt;"",(IF('[1]T34 Wine consumption vol'!S76&lt;&gt;"",('[1]T34 Wine consumption vol'!S76/'[1]T61 Real GDP'!S76),"")),"")</f>
        <v/>
      </c>
      <c r="U45" s="70" t="str">
        <f>IF('[1]T61 Real GDP'!T76&lt;&gt;"",(IF('[1]T34 Wine consumption vol'!J76&lt;&gt;"",('[1]T34 Wine consumption vol'!J76/'[1]T61 Real GDP'!T76),"")),"")</f>
        <v/>
      </c>
      <c r="V45" s="70" t="str">
        <f>IF('[1]T61 Real GDP'!U76&lt;&gt;"",(IF('[1]T34 Wine consumption vol'!U76&lt;&gt;"",('[1]T34 Wine consumption vol'!U76/'[1]T61 Real GDP'!U76),"")),"")</f>
        <v/>
      </c>
      <c r="W45" s="70" t="str">
        <f>IF('[1]T61 Real GDP'!V76&lt;&gt;"",(IF('[1]T34 Wine consumption vol'!V76&lt;&gt;"",('[1]T34 Wine consumption vol'!V76/'[1]T61 Real GDP'!V76),"")),"")</f>
        <v/>
      </c>
      <c r="X45" s="70" t="str">
        <f>IF('[1]T61 Real GDP'!W76&lt;&gt;"",(IF('[1]T34 Wine consumption vol'!W76&lt;&gt;"",('[1]T34 Wine consumption vol'!W76/'[1]T61 Real GDP'!W76),"")),"")</f>
        <v/>
      </c>
      <c r="Y45" s="70" t="str">
        <f>IF('[1]T61 Real GDP'!X76&lt;&gt;"",(IF('[1]T34 Wine consumption vol'!X76&lt;&gt;"",('[1]T34 Wine consumption vol'!X76/'[1]T61 Real GDP'!X76),"")),"")</f>
        <v/>
      </c>
      <c r="Z45" s="70" t="str">
        <f>IF('[1]T61 Real GDP'!Y76&lt;&gt;"",(IF('[1]T34 Wine consumption vol'!Y76&lt;&gt;"",('[1]T34 Wine consumption vol'!Y76/'[1]T61 Real GDP'!Y76),"")),"")</f>
        <v/>
      </c>
      <c r="AA45" s="70" t="str">
        <f>IF('[1]T61 Real GDP'!Z76&lt;&gt;"",(IF('[1]T34 Wine consumption vol'!Z76&lt;&gt;"",('[1]T34 Wine consumption vol'!Z76/'[1]T61 Real GDP'!Z76),"")),"")</f>
        <v/>
      </c>
      <c r="AB45" s="70">
        <f>IF('[1]T61 Real GDP'!AA76&lt;&gt;"",(IF('[1]T34 Wine consumption vol'!AA76&lt;&gt;"",('[1]T34 Wine consumption vol'!AA76/'[1]T61 Real GDP'!AA76),"")),"")</f>
        <v>0.8289079555262221</v>
      </c>
      <c r="AC45" s="70">
        <f>IF('[1]T61 Real GDP'!AB76&lt;&gt;"",(IF('[1]T34 Wine consumption vol'!AB76&lt;&gt;"",('[1]T34 Wine consumption vol'!AB76/'[1]T61 Real GDP'!AB76),"")),"")</f>
        <v>0.10529498140719701</v>
      </c>
      <c r="AD45" s="70" t="str">
        <f>IF('[1]T61 Real GDP'!AC76&lt;&gt;"",(IF('[1]T34 Wine consumption vol'!AC76&lt;&gt;"",('[1]T34 Wine consumption vol'!AC76/'[1]T61 Real GDP'!AC76),"")),"")</f>
        <v/>
      </c>
      <c r="AE45" s="70">
        <f>IF('[1]T61 Real GDP'!AD76&lt;&gt;"",(IF('[1]T34 Wine consumption vol'!AD76&lt;&gt;"",('[1]T34 Wine consumption vol'!AD76/'[1]T61 Real GDP'!AD76),"")),"")</f>
        <v>0.37171325055785709</v>
      </c>
      <c r="AF45" s="70">
        <f>IF('[1]T61 Real GDP'!AE76&lt;&gt;"",(IF('[1]T34 Wine consumption vol'!AE76&lt;&gt;"",('[1]T34 Wine consumption vol'!AE76/'[1]T61 Real GDP'!AE76),"")),"")</f>
        <v>15.391677809287616</v>
      </c>
      <c r="AG45" s="70" t="str">
        <f>IF('[1]T61 Real GDP'!AF76&lt;&gt;"",(IF('[1]T34 Wine consumption vol'!AF76&lt;&gt;"",('[1]T34 Wine consumption vol'!AF76/'[1]T61 Real GDP'!AF76),"")),"")</f>
        <v/>
      </c>
      <c r="AH45" s="70">
        <f>IF('[1]T61 Real GDP'!AG76&lt;&gt;"",(IF('[1]T34 Wine consumption vol'!AG76&lt;&gt;"",('[1]T34 Wine consumption vol'!AG76/'[1]T61 Real GDP'!AG76),"")),"")</f>
        <v>6.6323035145435663</v>
      </c>
      <c r="AI45" s="70" t="str">
        <f>IF('[1]T61 Real GDP'!AH76&lt;&gt;"",(IF('[1]T34 Wine consumption vol'!AH76&lt;&gt;"",('[1]T34 Wine consumption vol'!AH76/'[1]T61 Real GDP'!AH76),"")),"")</f>
        <v/>
      </c>
      <c r="AJ45" s="70" t="str">
        <f>IF('[1]T61 Real GDP'!AI76&lt;&gt;"",(IF('[1]T34 Wine consumption vol'!AI76&lt;&gt;"",('[1]T34 Wine consumption vol'!AI76/'[1]T61 Real GDP'!AI76),"")),"")</f>
        <v/>
      </c>
      <c r="AK45" s="70" t="str">
        <f>IF('[1]T61 Real GDP'!AJ76&lt;&gt;"",(IF('[1]T34 Wine consumption vol'!AJ76&lt;&gt;"",('[1]T34 Wine consumption vol'!AJ76/'[1]T61 Real GDP'!AJ76),"")),"")</f>
        <v/>
      </c>
      <c r="AL45" s="70" t="str">
        <f>IF('[1]T61 Real GDP'!AK76&lt;&gt;"",(IF('[1]T34 Wine consumption vol'!AK76&lt;&gt;"",('[1]T34 Wine consumption vol'!AK76/'[1]T61 Real GDP'!AK76),"")),"")</f>
        <v/>
      </c>
      <c r="AM45" s="70" t="str">
        <f>IF('[1]T61 Real GDP'!AL76&lt;&gt;"",(IF('[1]T34 Wine consumption vol'!AL76&lt;&gt;"",('[1]T34 Wine consumption vol'!AL76/'[1]T61 Real GDP'!AL76),"")),"")</f>
        <v/>
      </c>
      <c r="AN45" s="70" t="str">
        <f>IF('[1]T61 Real GDP'!AM76&lt;&gt;"",(IF('[1]T34 Wine consumption vol'!AM76&lt;&gt;"",('[1]T34 Wine consumption vol'!AM76/'[1]T61 Real GDP'!AM76),"")),"")</f>
        <v/>
      </c>
      <c r="AO45" s="70" t="str">
        <f>IF('[1]T61 Real GDP'!AN76&lt;&gt;"",(IF('[1]T34 Wine consumption vol'!AN76&lt;&gt;"",('[1]T34 Wine consumption vol'!AN76/'[1]T61 Real GDP'!AN76),"")),"")</f>
        <v/>
      </c>
      <c r="AP45" s="70" t="str">
        <f>IF('[1]T61 Real GDP'!AO76&lt;&gt;"",(IF('[1]T34 Wine consumption vol'!AO76&lt;&gt;"",('[1]T34 Wine consumption vol'!AO76/'[1]T61 Real GDP'!AO76),"")),"")</f>
        <v/>
      </c>
      <c r="AQ45" s="70" t="str">
        <f>IF('[1]T61 Real GDP'!AP76&lt;&gt;"",(IF('[1]T34 Wine consumption vol'!AP76&lt;&gt;"",('[1]T34 Wine consumption vol'!AP76/'[1]T61 Real GDP'!AP76),"")),"")</f>
        <v/>
      </c>
      <c r="AR45" s="70" t="str">
        <f>IF('[1]T61 Real GDP'!AQ76&lt;&gt;"",(IF('[1]T34 Wine consumption vol'!AQ76&lt;&gt;"",('[1]T34 Wine consumption vol'!AQ76/'[1]T61 Real GDP'!AQ76),"")),"")</f>
        <v/>
      </c>
      <c r="AS45" s="70" t="str">
        <f>IF('[1]T61 Real GDP'!AR76&lt;&gt;"",(IF('[1]T34 Wine consumption vol'!AR76&lt;&gt;"",('[1]T34 Wine consumption vol'!AR76/'[1]T61 Real GDP'!AR76),"")),"")</f>
        <v/>
      </c>
      <c r="AT45" s="70" t="str">
        <f>IF('[1]T61 Real GDP'!AS76&lt;&gt;"",(IF('[1]T34 Wine consumption vol'!AS76&lt;&gt;"",('[1]T34 Wine consumption vol'!AS76/'[1]T61 Real GDP'!AS76),"")),"")</f>
        <v/>
      </c>
      <c r="AU45" s="70" t="str">
        <f>IF('[1]T61 Real GDP'!AT76&lt;&gt;"",(IF('[1]T34 Wine consumption vol'!AT76&lt;&gt;"",('[1]T34 Wine consumption vol'!AT76/'[1]T61 Real GDP'!AT76),"")),"")</f>
        <v/>
      </c>
      <c r="AV45" s="70" t="str">
        <f>IF('[1]T61 Real GDP'!AU76&lt;&gt;"",(IF('[1]T34 Wine consumption vol'!AU76&lt;&gt;"",('[1]T34 Wine consumption vol'!AU76/'[1]T61 Real GDP'!AU76),"")),"")</f>
        <v/>
      </c>
      <c r="AW45" s="70" t="str">
        <f>IF('[1]T61 Real GDP'!AV76&lt;&gt;"",(IF('[1]T34 Wine consumption vol'!AV76&lt;&gt;"",('[1]T34 Wine consumption vol'!AV76/'[1]T61 Real GDP'!AV76),"")),"")</f>
        <v/>
      </c>
      <c r="AX45" s="70" t="str">
        <f>IF('[1]T61 Real GDP'!AW76&lt;&gt;"",(IF('[1]T34 Wine consumption vol'!AW76&lt;&gt;"",('[1]T34 Wine consumption vol'!AW76/'[1]T61 Real GDP'!AW76),"")),"")</f>
        <v/>
      </c>
      <c r="AY45" s="70" t="str">
        <f>IF('[1]T61 Real GDP'!AX76&lt;&gt;"",(IF('[1]T34 Wine consumption vol'!AX76&lt;&gt;"",('[1]T34 Wine consumption vol'!AX76/'[1]T61 Real GDP'!AX76),"")),"")</f>
        <v/>
      </c>
      <c r="AZ45" s="70" t="str">
        <f>IF('[1]T61 Real GDP'!AY76&lt;&gt;"",(IF('[1]T34 Wine consumption vol'!AY76&lt;&gt;"",('[1]T34 Wine consumption vol'!AY76/'[1]T61 Real GDP'!AY76),"")),"")</f>
        <v/>
      </c>
      <c r="BA45" s="70" t="str">
        <f>IF('[1]T61 Real GDP'!AZ76&lt;&gt;"",(IF('[1]T34 Wine consumption vol'!AZ76&lt;&gt;"",('[1]T34 Wine consumption vol'!AZ76/'[1]T61 Real GDP'!AZ76),"")),"")</f>
        <v/>
      </c>
      <c r="BB45" s="70" t="str">
        <f>IF('[1]T61 Real GDP'!BC76&lt;&gt;"",(IF('[1]T34 Wine consumption vol'!BC76&lt;&gt;"",('[1]T34 Wine consumption vol'!BC76/'[1]T61 Real GDP'!BC76),"")),"")</f>
        <v/>
      </c>
    </row>
    <row r="46" spans="1:54" x14ac:dyDescent="0.55000000000000004">
      <c r="A46" s="69">
        <v>1909</v>
      </c>
      <c r="B46" s="70">
        <f>IF('[1]T61 Real GDP'!B77&lt;&gt;"",(IF('[1]T34 Wine consumption vol'!B77&lt;&gt;"",('[1]T34 Wine consumption vol'!B77/'[1]T61 Real GDP'!B77),"")),"")</f>
        <v>50.19131258308925</v>
      </c>
      <c r="C46" s="70">
        <f>IF('[1]T61 Real GDP'!C77&lt;&gt;"",(IF('[1]T34 Wine consumption vol'!C77&lt;&gt;"",('[1]T34 Wine consumption vol'!C77/'[1]T61 Real GDP'!C77),"")),"")</f>
        <v>45.112606543275525</v>
      </c>
      <c r="D46" s="70">
        <f>IF('[1]T61 Real GDP'!D77&lt;&gt;"",(IF('[1]T34 Wine consumption vol'!D77&lt;&gt;"",('[1]T34 Wine consumption vol'!D77/'[1]T61 Real GDP'!D77),"")),"")</f>
        <v>82.061326617480148</v>
      </c>
      <c r="E46" s="70">
        <f>IF('[1]T61 Real GDP'!E77&lt;&gt;"",(IF('[1]T34 Wine consumption vol'!E77&lt;&gt;"",('[1]T34 Wine consumption vol'!E77/'[1]T61 Real GDP'!E77),"")),"")</f>
        <v>39.968728755320782</v>
      </c>
      <c r="F46" s="70">
        <f>IF('[1]T61 Real GDP'!F77&lt;&gt;"",(IF('[1]T34 Wine consumption vol'!F77&lt;&gt;"",('[1]T34 Wine consumption vol'!F77/'[1]T61 Real GDP'!F77),"")),"")</f>
        <v>10.204055287469536</v>
      </c>
      <c r="G46" s="70"/>
      <c r="H46" s="70">
        <f>IF('[1]T61 Real GDP'!G77&lt;&gt;"",(IF('[1]T34 Wine consumption vol'!G77&lt;&gt;"",('[1]T34 Wine consumption vol'!G77/'[1]T61 Real GDP'!G77),"")),"")</f>
        <v>1.195505733611822</v>
      </c>
      <c r="I46" s="70">
        <f>IF('[1]T61 Real GDP'!H77&lt;&gt;"",(IF('[1]T34 Wine consumption vol'!H77&lt;&gt;"",('[1]T34 Wine consumption vol'!H77/'[1]T61 Real GDP'!H77),"")),"")</f>
        <v>0.25089356708893984</v>
      </c>
      <c r="J46" s="70" t="str">
        <f>IF('[1]T61 Real GDP'!I77&lt;&gt;"",(IF('[1]T34 Wine consumption vol'!I77&lt;&gt;"",('[1]T34 Wine consumption vol'!I77/'[1]T61 Real GDP'!I77),"")),"")</f>
        <v/>
      </c>
      <c r="K46" s="70">
        <f>IF('[1]T61 Real GDP'!J77&lt;&gt;"",(IF('[1]T34 Wine consumption vol'!J77&lt;&gt;"",('[1]T34 Wine consumption vol'!J77/'[1]T61 Real GDP'!J77),"")),"")</f>
        <v>1.1993407745293994</v>
      </c>
      <c r="L46" s="70">
        <f>IF('[1]T61 Real GDP'!K77&lt;&gt;"",(IF('[1]T34 Wine consumption vol'!K77&lt;&gt;"",('[1]T34 Wine consumption vol'!K77/'[1]T61 Real GDP'!K77),"")),"")</f>
        <v>18.56015895356229</v>
      </c>
      <c r="M46" s="70" t="str">
        <f>IF('[1]T61 Real GDP'!L77&lt;&gt;"",(IF('[1]T34 Wine consumption vol'!L77&lt;&gt;"",('[1]T34 Wine consumption vol'!L77/'[1]T61 Real GDP'!L77),"")),"")</f>
        <v/>
      </c>
      <c r="N46" s="70">
        <f>IF('[1]T61 Real GDP'!M77&lt;&gt;"",(IF('[1]T34 Wine consumption vol'!M77&lt;&gt;"",('[1]T34 Wine consumption vol'!M77/'[1]T61 Real GDP'!M77),"")),"")</f>
        <v>0.40425832694319014</v>
      </c>
      <c r="O46" s="70" t="str">
        <f>IF('[1]T61 Real GDP'!N77&lt;&gt;"",(IF('[1]T34 Wine consumption vol'!N77&lt;&gt;"",('[1]T34 Wine consumption vol'!N77/'[1]T61 Real GDP'!N77),"")),"")</f>
        <v/>
      </c>
      <c r="P46" s="70">
        <f>IF('[1]T61 Real GDP'!O77&lt;&gt;"",(IF('[1]T34 Wine consumption vol'!O77&lt;&gt;"",('[1]T34 Wine consumption vol'!O77/'[1]T61 Real GDP'!O77),"")),"")</f>
        <v>9.0855364279912099</v>
      </c>
      <c r="Q46" s="70">
        <f>IF('[1]T61 Real GDP'!P77&lt;&gt;"",(IF('[1]T34 Wine consumption vol'!P77&lt;&gt;"",('[1]T34 Wine consumption vol'!P77/'[1]T61 Real GDP'!P77),"")),"")</f>
        <v>0.25806119748162842</v>
      </c>
      <c r="R46" s="70" t="str">
        <f>IF('[1]T61 Real GDP'!Q77&lt;&gt;"",(IF('[1]T34 Wine consumption vol'!Q77&lt;&gt;"",('[1]T34 Wine consumption vol'!Q77/'[1]T61 Real GDP'!Q77),"")),"")</f>
        <v/>
      </c>
      <c r="S46" s="70" t="str">
        <f>IF('[1]T61 Real GDP'!R77&lt;&gt;"",(IF('[1]T34 Wine consumption vol'!R77&lt;&gt;"",('[1]T34 Wine consumption vol'!R77/'[1]T61 Real GDP'!R77),"")),"")</f>
        <v/>
      </c>
      <c r="T46" s="70" t="str">
        <f>IF('[1]T61 Real GDP'!S77&lt;&gt;"",(IF('[1]T34 Wine consumption vol'!S77&lt;&gt;"",('[1]T34 Wine consumption vol'!S77/'[1]T61 Real GDP'!S77),"")),"")</f>
        <v/>
      </c>
      <c r="U46" s="70" t="str">
        <f>IF('[1]T61 Real GDP'!T77&lt;&gt;"",(IF('[1]T34 Wine consumption vol'!J77&lt;&gt;"",('[1]T34 Wine consumption vol'!J77/'[1]T61 Real GDP'!T77),"")),"")</f>
        <v/>
      </c>
      <c r="V46" s="70" t="str">
        <f>IF('[1]T61 Real GDP'!U77&lt;&gt;"",(IF('[1]T34 Wine consumption vol'!U77&lt;&gt;"",('[1]T34 Wine consumption vol'!U77/'[1]T61 Real GDP'!U77),"")),"")</f>
        <v/>
      </c>
      <c r="W46" s="70" t="str">
        <f>IF('[1]T61 Real GDP'!V77&lt;&gt;"",(IF('[1]T34 Wine consumption vol'!V77&lt;&gt;"",('[1]T34 Wine consumption vol'!V77/'[1]T61 Real GDP'!V77),"")),"")</f>
        <v/>
      </c>
      <c r="X46" s="70" t="str">
        <f>IF('[1]T61 Real GDP'!W77&lt;&gt;"",(IF('[1]T34 Wine consumption vol'!W77&lt;&gt;"",('[1]T34 Wine consumption vol'!W77/'[1]T61 Real GDP'!W77),"")),"")</f>
        <v/>
      </c>
      <c r="Y46" s="70" t="str">
        <f>IF('[1]T61 Real GDP'!X77&lt;&gt;"",(IF('[1]T34 Wine consumption vol'!X77&lt;&gt;"",('[1]T34 Wine consumption vol'!X77/'[1]T61 Real GDP'!X77),"")),"")</f>
        <v/>
      </c>
      <c r="Z46" s="70" t="str">
        <f>IF('[1]T61 Real GDP'!Y77&lt;&gt;"",(IF('[1]T34 Wine consumption vol'!Y77&lt;&gt;"",('[1]T34 Wine consumption vol'!Y77/'[1]T61 Real GDP'!Y77),"")),"")</f>
        <v/>
      </c>
      <c r="AA46" s="70" t="str">
        <f>IF('[1]T61 Real GDP'!Z77&lt;&gt;"",(IF('[1]T34 Wine consumption vol'!Z77&lt;&gt;"",('[1]T34 Wine consumption vol'!Z77/'[1]T61 Real GDP'!Z77),"")),"")</f>
        <v/>
      </c>
      <c r="AB46" s="70">
        <f>IF('[1]T61 Real GDP'!AA77&lt;&gt;"",(IF('[1]T34 Wine consumption vol'!AA77&lt;&gt;"",('[1]T34 Wine consumption vol'!AA77/'[1]T61 Real GDP'!AA77),"")),"")</f>
        <v>1.0499272539540998</v>
      </c>
      <c r="AC46" s="70">
        <f>IF('[1]T61 Real GDP'!AB77&lt;&gt;"",(IF('[1]T34 Wine consumption vol'!AB77&lt;&gt;"",('[1]T34 Wine consumption vol'!AB77/'[1]T61 Real GDP'!AB77),"")),"")</f>
        <v>0.17197737129077198</v>
      </c>
      <c r="AD46" s="70">
        <f>IF('[1]T61 Real GDP'!AC77&lt;&gt;"",(IF('[1]T34 Wine consumption vol'!AC77&lt;&gt;"",('[1]T34 Wine consumption vol'!AC77/'[1]T61 Real GDP'!AC77),"")),"")</f>
        <v>0.15277726391403107</v>
      </c>
      <c r="AE46" s="70">
        <f>IF('[1]T61 Real GDP'!AD77&lt;&gt;"",(IF('[1]T34 Wine consumption vol'!AD77&lt;&gt;"",('[1]T34 Wine consumption vol'!AD77/'[1]T61 Real GDP'!AD77),"")),"")</f>
        <v>0.37849580323613419</v>
      </c>
      <c r="AF46" s="70">
        <f>IF('[1]T61 Real GDP'!AE77&lt;&gt;"",(IF('[1]T34 Wine consumption vol'!AE77&lt;&gt;"",('[1]T34 Wine consumption vol'!AE77/'[1]T61 Real GDP'!AE77),"")),"")</f>
        <v>14.272410190339402</v>
      </c>
      <c r="AG46" s="70" t="str">
        <f>IF('[1]T61 Real GDP'!AF77&lt;&gt;"",(IF('[1]T34 Wine consumption vol'!AF77&lt;&gt;"",('[1]T34 Wine consumption vol'!AF77/'[1]T61 Real GDP'!AF77),"")),"")</f>
        <v/>
      </c>
      <c r="AH46" s="70">
        <f>IF('[1]T61 Real GDP'!AG77&lt;&gt;"",(IF('[1]T34 Wine consumption vol'!AG77&lt;&gt;"",('[1]T34 Wine consumption vol'!AG77/'[1]T61 Real GDP'!AG77),"")),"")</f>
        <v>9.8757796340909998</v>
      </c>
      <c r="AI46" s="70" t="str">
        <f>IF('[1]T61 Real GDP'!AH77&lt;&gt;"",(IF('[1]T34 Wine consumption vol'!AH77&lt;&gt;"",('[1]T34 Wine consumption vol'!AH77/'[1]T61 Real GDP'!AH77),"")),"")</f>
        <v/>
      </c>
      <c r="AJ46" s="70" t="str">
        <f>IF('[1]T61 Real GDP'!AI77&lt;&gt;"",(IF('[1]T34 Wine consumption vol'!AI77&lt;&gt;"",('[1]T34 Wine consumption vol'!AI77/'[1]T61 Real GDP'!AI77),"")),"")</f>
        <v/>
      </c>
      <c r="AK46" s="70" t="str">
        <f>IF('[1]T61 Real GDP'!AJ77&lt;&gt;"",(IF('[1]T34 Wine consumption vol'!AJ77&lt;&gt;"",('[1]T34 Wine consumption vol'!AJ77/'[1]T61 Real GDP'!AJ77),"")),"")</f>
        <v/>
      </c>
      <c r="AL46" s="70" t="str">
        <f>IF('[1]T61 Real GDP'!AK77&lt;&gt;"",(IF('[1]T34 Wine consumption vol'!AK77&lt;&gt;"",('[1]T34 Wine consumption vol'!AK77/'[1]T61 Real GDP'!AK77),"")),"")</f>
        <v/>
      </c>
      <c r="AM46" s="70" t="str">
        <f>IF('[1]T61 Real GDP'!AL77&lt;&gt;"",(IF('[1]T34 Wine consumption vol'!AL77&lt;&gt;"",('[1]T34 Wine consumption vol'!AL77/'[1]T61 Real GDP'!AL77),"")),"")</f>
        <v/>
      </c>
      <c r="AN46" s="70">
        <f>IF('[1]T61 Real GDP'!AM77&lt;&gt;"",(IF('[1]T34 Wine consumption vol'!AM77&lt;&gt;"",('[1]T34 Wine consumption vol'!AM77/'[1]T61 Real GDP'!AM77),"")),"")</f>
        <v>2.972556346820594</v>
      </c>
      <c r="AO46" s="70" t="str">
        <f>IF('[1]T61 Real GDP'!AN77&lt;&gt;"",(IF('[1]T34 Wine consumption vol'!AN77&lt;&gt;"",('[1]T34 Wine consumption vol'!AN77/'[1]T61 Real GDP'!AN77),"")),"")</f>
        <v/>
      </c>
      <c r="AP46" s="70" t="str">
        <f>IF('[1]T61 Real GDP'!AO77&lt;&gt;"",(IF('[1]T34 Wine consumption vol'!AO77&lt;&gt;"",('[1]T34 Wine consumption vol'!AO77/'[1]T61 Real GDP'!AO77),"")),"")</f>
        <v/>
      </c>
      <c r="AQ46" s="70" t="str">
        <f>IF('[1]T61 Real GDP'!AP77&lt;&gt;"",(IF('[1]T34 Wine consumption vol'!AP77&lt;&gt;"",('[1]T34 Wine consumption vol'!AP77/'[1]T61 Real GDP'!AP77),"")),"")</f>
        <v/>
      </c>
      <c r="AR46" s="70" t="str">
        <f>IF('[1]T61 Real GDP'!AQ77&lt;&gt;"",(IF('[1]T34 Wine consumption vol'!AQ77&lt;&gt;"",('[1]T34 Wine consumption vol'!AQ77/'[1]T61 Real GDP'!AQ77),"")),"")</f>
        <v/>
      </c>
      <c r="AS46" s="70" t="str">
        <f>IF('[1]T61 Real GDP'!AR77&lt;&gt;"",(IF('[1]T34 Wine consumption vol'!AR77&lt;&gt;"",('[1]T34 Wine consumption vol'!AR77/'[1]T61 Real GDP'!AR77),"")),"")</f>
        <v/>
      </c>
      <c r="AT46" s="70" t="str">
        <f>IF('[1]T61 Real GDP'!AS77&lt;&gt;"",(IF('[1]T34 Wine consumption vol'!AS77&lt;&gt;"",('[1]T34 Wine consumption vol'!AS77/'[1]T61 Real GDP'!AS77),"")),"")</f>
        <v/>
      </c>
      <c r="AU46" s="70" t="str">
        <f>IF('[1]T61 Real GDP'!AT77&lt;&gt;"",(IF('[1]T34 Wine consumption vol'!AT77&lt;&gt;"",('[1]T34 Wine consumption vol'!AT77/'[1]T61 Real GDP'!AT77),"")),"")</f>
        <v/>
      </c>
      <c r="AV46" s="70" t="str">
        <f>IF('[1]T61 Real GDP'!AU77&lt;&gt;"",(IF('[1]T34 Wine consumption vol'!AU77&lt;&gt;"",('[1]T34 Wine consumption vol'!AU77/'[1]T61 Real GDP'!AU77),"")),"")</f>
        <v/>
      </c>
      <c r="AW46" s="70" t="str">
        <f>IF('[1]T61 Real GDP'!AV77&lt;&gt;"",(IF('[1]T34 Wine consumption vol'!AV77&lt;&gt;"",('[1]T34 Wine consumption vol'!AV77/'[1]T61 Real GDP'!AV77),"")),"")</f>
        <v/>
      </c>
      <c r="AX46" s="70" t="str">
        <f>IF('[1]T61 Real GDP'!AW77&lt;&gt;"",(IF('[1]T34 Wine consumption vol'!AW77&lt;&gt;"",('[1]T34 Wine consumption vol'!AW77/'[1]T61 Real GDP'!AW77),"")),"")</f>
        <v/>
      </c>
      <c r="AY46" s="70" t="str">
        <f>IF('[1]T61 Real GDP'!AX77&lt;&gt;"",(IF('[1]T34 Wine consumption vol'!AX77&lt;&gt;"",('[1]T34 Wine consumption vol'!AX77/'[1]T61 Real GDP'!AX77),"")),"")</f>
        <v/>
      </c>
      <c r="AZ46" s="70" t="str">
        <f>IF('[1]T61 Real GDP'!AY77&lt;&gt;"",(IF('[1]T34 Wine consumption vol'!AY77&lt;&gt;"",('[1]T34 Wine consumption vol'!AY77/'[1]T61 Real GDP'!AY77),"")),"")</f>
        <v/>
      </c>
      <c r="BA46" s="70" t="str">
        <f>IF('[1]T61 Real GDP'!AZ77&lt;&gt;"",(IF('[1]T34 Wine consumption vol'!AZ77&lt;&gt;"",('[1]T34 Wine consumption vol'!AZ77/'[1]T61 Real GDP'!AZ77),"")),"")</f>
        <v/>
      </c>
      <c r="BB46" s="70" t="str">
        <f>IF('[1]T61 Real GDP'!BC77&lt;&gt;"",(IF('[1]T34 Wine consumption vol'!BC77&lt;&gt;"",('[1]T34 Wine consumption vol'!BC77/'[1]T61 Real GDP'!BC77),"")),"")</f>
        <v/>
      </c>
    </row>
    <row r="47" spans="1:54" x14ac:dyDescent="0.55000000000000004">
      <c r="A47" s="69">
        <v>1910</v>
      </c>
      <c r="B47" s="70">
        <f>IF('[1]T61 Real GDP'!B78&lt;&gt;"",(IF('[1]T34 Wine consumption vol'!B78&lt;&gt;"",('[1]T34 Wine consumption vol'!B78/'[1]T61 Real GDP'!B78),"")),"")</f>
        <v>43.347801538206369</v>
      </c>
      <c r="C47" s="70">
        <f>IF('[1]T61 Real GDP'!C78&lt;&gt;"",(IF('[1]T34 Wine consumption vol'!C78&lt;&gt;"",('[1]T34 Wine consumption vol'!C78/'[1]T61 Real GDP'!C78),"")),"")</f>
        <v>47.295828942289461</v>
      </c>
      <c r="D47" s="70">
        <f>IF('[1]T61 Real GDP'!D78&lt;&gt;"",(IF('[1]T34 Wine consumption vol'!D78&lt;&gt;"",('[1]T34 Wine consumption vol'!D78/'[1]T61 Real GDP'!D78),"")),"")</f>
        <v>75.430649596309109</v>
      </c>
      <c r="E47" s="70">
        <f>IF('[1]T61 Real GDP'!E78&lt;&gt;"",(IF('[1]T34 Wine consumption vol'!E78&lt;&gt;"",('[1]T34 Wine consumption vol'!E78/'[1]T61 Real GDP'!E78),"")),"")</f>
        <v>32.229892487975988</v>
      </c>
      <c r="F47" s="70">
        <f>IF('[1]T61 Real GDP'!F78&lt;&gt;"",(IF('[1]T34 Wine consumption vol'!F78&lt;&gt;"",('[1]T34 Wine consumption vol'!F78/'[1]T61 Real GDP'!F78),"")),"")</f>
        <v>9.6802509953500504</v>
      </c>
      <c r="G47" s="70"/>
      <c r="H47" s="70">
        <f>IF('[1]T61 Real GDP'!G78&lt;&gt;"",(IF('[1]T34 Wine consumption vol'!G78&lt;&gt;"",('[1]T34 Wine consumption vol'!G78/'[1]T61 Real GDP'!G78),"")),"")</f>
        <v>1.6113748493069151</v>
      </c>
      <c r="I47" s="70">
        <f>IF('[1]T61 Real GDP'!H78&lt;&gt;"",(IF('[1]T34 Wine consumption vol'!H78&lt;&gt;"",('[1]T34 Wine consumption vol'!H78/'[1]T61 Real GDP'!H78),"")),"")</f>
        <v>0.33714020818407858</v>
      </c>
      <c r="J47" s="70" t="str">
        <f>IF('[1]T61 Real GDP'!I78&lt;&gt;"",(IF('[1]T34 Wine consumption vol'!I78&lt;&gt;"",('[1]T34 Wine consumption vol'!I78/'[1]T61 Real GDP'!I78),"")),"")</f>
        <v/>
      </c>
      <c r="K47" s="70">
        <f>IF('[1]T61 Real GDP'!J78&lt;&gt;"",(IF('[1]T34 Wine consumption vol'!J78&lt;&gt;"",('[1]T34 Wine consumption vol'!J78/'[1]T61 Real GDP'!J78),"")),"")</f>
        <v>1.2261964314108573</v>
      </c>
      <c r="L47" s="70">
        <f>IF('[1]T61 Real GDP'!K78&lt;&gt;"",(IF('[1]T34 Wine consumption vol'!K78&lt;&gt;"",('[1]T34 Wine consumption vol'!K78/'[1]T61 Real GDP'!K78),"")),"")</f>
        <v>18.938846100170739</v>
      </c>
      <c r="M47" s="70" t="str">
        <f>IF('[1]T61 Real GDP'!L78&lt;&gt;"",(IF('[1]T34 Wine consumption vol'!L78&lt;&gt;"",('[1]T34 Wine consumption vol'!L78/'[1]T61 Real GDP'!L78),"")),"")</f>
        <v/>
      </c>
      <c r="N47" s="70">
        <f>IF('[1]T61 Real GDP'!M78&lt;&gt;"",(IF('[1]T34 Wine consumption vol'!M78&lt;&gt;"",('[1]T34 Wine consumption vol'!M78/'[1]T61 Real GDP'!M78),"")),"")</f>
        <v>0.40620260896785854</v>
      </c>
      <c r="O47" s="70" t="str">
        <f>IF('[1]T61 Real GDP'!N78&lt;&gt;"",(IF('[1]T34 Wine consumption vol'!N78&lt;&gt;"",('[1]T34 Wine consumption vol'!N78/'[1]T61 Real GDP'!N78),"")),"")</f>
        <v/>
      </c>
      <c r="P47" s="70">
        <f>IF('[1]T61 Real GDP'!O78&lt;&gt;"",(IF('[1]T34 Wine consumption vol'!O78&lt;&gt;"",('[1]T34 Wine consumption vol'!O78/'[1]T61 Real GDP'!O78),"")),"")</f>
        <v>8.6446601306581083</v>
      </c>
      <c r="Q47" s="70">
        <f>IF('[1]T61 Real GDP'!P78&lt;&gt;"",(IF('[1]T34 Wine consumption vol'!P78&lt;&gt;"",('[1]T34 Wine consumption vol'!P78/'[1]T61 Real GDP'!P78),"")),"")</f>
        <v>0.27816835134257051</v>
      </c>
      <c r="R47" s="70" t="str">
        <f>IF('[1]T61 Real GDP'!Q78&lt;&gt;"",(IF('[1]T34 Wine consumption vol'!Q78&lt;&gt;"",('[1]T34 Wine consumption vol'!Q78/'[1]T61 Real GDP'!Q78),"")),"")</f>
        <v/>
      </c>
      <c r="S47" s="70" t="str">
        <f>IF('[1]T61 Real GDP'!R78&lt;&gt;"",(IF('[1]T34 Wine consumption vol'!R78&lt;&gt;"",('[1]T34 Wine consumption vol'!R78/'[1]T61 Real GDP'!R78),"")),"")</f>
        <v/>
      </c>
      <c r="T47" s="70" t="str">
        <f>IF('[1]T61 Real GDP'!S78&lt;&gt;"",(IF('[1]T34 Wine consumption vol'!S78&lt;&gt;"",('[1]T34 Wine consumption vol'!S78/'[1]T61 Real GDP'!S78),"")),"")</f>
        <v/>
      </c>
      <c r="U47" s="70" t="str">
        <f>IF('[1]T61 Real GDP'!T78&lt;&gt;"",(IF('[1]T34 Wine consumption vol'!J78&lt;&gt;"",('[1]T34 Wine consumption vol'!J78/'[1]T61 Real GDP'!T78),"")),"")</f>
        <v/>
      </c>
      <c r="V47" s="70">
        <f>IF('[1]T61 Real GDP'!U78&lt;&gt;"",(IF('[1]T34 Wine consumption vol'!U78&lt;&gt;"",('[1]T34 Wine consumption vol'!U78/'[1]T61 Real GDP'!U78),"")),"")</f>
        <v>13.194873674558298</v>
      </c>
      <c r="W47" s="70" t="str">
        <f>IF('[1]T61 Real GDP'!V78&lt;&gt;"",(IF('[1]T34 Wine consumption vol'!V78&lt;&gt;"",('[1]T34 Wine consumption vol'!V78/'[1]T61 Real GDP'!V78),"")),"")</f>
        <v/>
      </c>
      <c r="X47" s="70" t="str">
        <f>IF('[1]T61 Real GDP'!W78&lt;&gt;"",(IF('[1]T34 Wine consumption vol'!W78&lt;&gt;"",('[1]T34 Wine consumption vol'!W78/'[1]T61 Real GDP'!W78),"")),"")</f>
        <v/>
      </c>
      <c r="Y47" s="70" t="str">
        <f>IF('[1]T61 Real GDP'!X78&lt;&gt;"",(IF('[1]T34 Wine consumption vol'!X78&lt;&gt;"",('[1]T34 Wine consumption vol'!X78/'[1]T61 Real GDP'!X78),"")),"")</f>
        <v/>
      </c>
      <c r="Z47" s="70" t="str">
        <f>IF('[1]T61 Real GDP'!Y78&lt;&gt;"",(IF('[1]T34 Wine consumption vol'!Y78&lt;&gt;"",('[1]T34 Wine consumption vol'!Y78/'[1]T61 Real GDP'!Y78),"")),"")</f>
        <v/>
      </c>
      <c r="AA47" s="70" t="str">
        <f>IF('[1]T61 Real GDP'!Z78&lt;&gt;"",(IF('[1]T34 Wine consumption vol'!Z78&lt;&gt;"",('[1]T34 Wine consumption vol'!Z78/'[1]T61 Real GDP'!Z78),"")),"")</f>
        <v/>
      </c>
      <c r="AB47" s="70">
        <f>IF('[1]T61 Real GDP'!AA78&lt;&gt;"",(IF('[1]T34 Wine consumption vol'!AA78&lt;&gt;"",('[1]T34 Wine consumption vol'!AA78/'[1]T61 Real GDP'!AA78),"")),"")</f>
        <v>0.7457552757425524</v>
      </c>
      <c r="AC47" s="70">
        <f>IF('[1]T61 Real GDP'!AB78&lt;&gt;"",(IF('[1]T34 Wine consumption vol'!AB78&lt;&gt;"",('[1]T34 Wine consumption vol'!AB78/'[1]T61 Real GDP'!AB78),"")),"")</f>
        <v>0.15184839784280235</v>
      </c>
      <c r="AD47" s="70">
        <f>IF('[1]T61 Real GDP'!AC78&lt;&gt;"",(IF('[1]T34 Wine consumption vol'!AC78&lt;&gt;"",('[1]T34 Wine consumption vol'!AC78/'[1]T61 Real GDP'!AC78),"")),"")</f>
        <v>0.14073031120396412</v>
      </c>
      <c r="AE47" s="70">
        <f>IF('[1]T61 Real GDP'!AD78&lt;&gt;"",(IF('[1]T34 Wine consumption vol'!AD78&lt;&gt;"",('[1]T34 Wine consumption vol'!AD78/'[1]T61 Real GDP'!AD78),"")),"")</f>
        <v>0.39542567895771558</v>
      </c>
      <c r="AF47" s="70">
        <f>IF('[1]T61 Real GDP'!AE78&lt;&gt;"",(IF('[1]T34 Wine consumption vol'!AE78&lt;&gt;"",('[1]T34 Wine consumption vol'!AE78/'[1]T61 Real GDP'!AE78),"")),"")</f>
        <v>15.582028036497089</v>
      </c>
      <c r="AG47" s="70" t="str">
        <f>IF('[1]T61 Real GDP'!AF78&lt;&gt;"",(IF('[1]T34 Wine consumption vol'!AF78&lt;&gt;"",('[1]T34 Wine consumption vol'!AF78/'[1]T61 Real GDP'!AF78),"")),"")</f>
        <v/>
      </c>
      <c r="AH47" s="70">
        <f>IF('[1]T61 Real GDP'!AG78&lt;&gt;"",(IF('[1]T34 Wine consumption vol'!AG78&lt;&gt;"",('[1]T34 Wine consumption vol'!AG78/'[1]T61 Real GDP'!AG78),"")),"")</f>
        <v>9.3350891099263222</v>
      </c>
      <c r="AI47" s="70" t="str">
        <f>IF('[1]T61 Real GDP'!AH78&lt;&gt;"",(IF('[1]T34 Wine consumption vol'!AH78&lt;&gt;"",('[1]T34 Wine consumption vol'!AH78/'[1]T61 Real GDP'!AH78),"")),"")</f>
        <v/>
      </c>
      <c r="AJ47" s="70" t="str">
        <f>IF('[1]T61 Real GDP'!AI78&lt;&gt;"",(IF('[1]T34 Wine consumption vol'!AI78&lt;&gt;"",('[1]T34 Wine consumption vol'!AI78/'[1]T61 Real GDP'!AI78),"")),"")</f>
        <v/>
      </c>
      <c r="AK47" s="70" t="str">
        <f>IF('[1]T61 Real GDP'!AJ78&lt;&gt;"",(IF('[1]T34 Wine consumption vol'!AJ78&lt;&gt;"",('[1]T34 Wine consumption vol'!AJ78/'[1]T61 Real GDP'!AJ78),"")),"")</f>
        <v/>
      </c>
      <c r="AL47" s="70" t="str">
        <f>IF('[1]T61 Real GDP'!AK78&lt;&gt;"",(IF('[1]T34 Wine consumption vol'!AK78&lt;&gt;"",('[1]T34 Wine consumption vol'!AK78/'[1]T61 Real GDP'!AK78),"")),"")</f>
        <v/>
      </c>
      <c r="AM47" s="70" t="str">
        <f>IF('[1]T61 Real GDP'!AL78&lt;&gt;"",(IF('[1]T34 Wine consumption vol'!AL78&lt;&gt;"",('[1]T34 Wine consumption vol'!AL78/'[1]T61 Real GDP'!AL78),"")),"")</f>
        <v/>
      </c>
      <c r="AN47" s="70">
        <f>IF('[1]T61 Real GDP'!AM78&lt;&gt;"",(IF('[1]T34 Wine consumption vol'!AM78&lt;&gt;"",('[1]T34 Wine consumption vol'!AM78/'[1]T61 Real GDP'!AM78),"")),"")</f>
        <v>4.1384487519806816</v>
      </c>
      <c r="AO47" s="70" t="str">
        <f>IF('[1]T61 Real GDP'!AN78&lt;&gt;"",(IF('[1]T34 Wine consumption vol'!AN78&lt;&gt;"",('[1]T34 Wine consumption vol'!AN78/'[1]T61 Real GDP'!AN78),"")),"")</f>
        <v/>
      </c>
      <c r="AP47" s="70" t="str">
        <f>IF('[1]T61 Real GDP'!AO78&lt;&gt;"",(IF('[1]T34 Wine consumption vol'!AO78&lt;&gt;"",('[1]T34 Wine consumption vol'!AO78/'[1]T61 Real GDP'!AO78),"")),"")</f>
        <v/>
      </c>
      <c r="AQ47" s="70" t="str">
        <f>IF('[1]T61 Real GDP'!AP78&lt;&gt;"",(IF('[1]T34 Wine consumption vol'!AP78&lt;&gt;"",('[1]T34 Wine consumption vol'!AP78/'[1]T61 Real GDP'!AP78),"")),"")</f>
        <v/>
      </c>
      <c r="AR47" s="70" t="str">
        <f>IF('[1]T61 Real GDP'!AQ78&lt;&gt;"",(IF('[1]T34 Wine consumption vol'!AQ78&lt;&gt;"",('[1]T34 Wine consumption vol'!AQ78/'[1]T61 Real GDP'!AQ78),"")),"")</f>
        <v/>
      </c>
      <c r="AS47" s="70" t="str">
        <f>IF('[1]T61 Real GDP'!AR78&lt;&gt;"",(IF('[1]T34 Wine consumption vol'!AR78&lt;&gt;"",('[1]T34 Wine consumption vol'!AR78/'[1]T61 Real GDP'!AR78),"")),"")</f>
        <v/>
      </c>
      <c r="AT47" s="70" t="str">
        <f>IF('[1]T61 Real GDP'!AS78&lt;&gt;"",(IF('[1]T34 Wine consumption vol'!AS78&lt;&gt;"",('[1]T34 Wine consumption vol'!AS78/'[1]T61 Real GDP'!AS78),"")),"")</f>
        <v/>
      </c>
      <c r="AU47" s="70" t="str">
        <f>IF('[1]T61 Real GDP'!AT78&lt;&gt;"",(IF('[1]T34 Wine consumption vol'!AT78&lt;&gt;"",('[1]T34 Wine consumption vol'!AT78/'[1]T61 Real GDP'!AT78),"")),"")</f>
        <v/>
      </c>
      <c r="AV47" s="70" t="str">
        <f>IF('[1]T61 Real GDP'!AU78&lt;&gt;"",(IF('[1]T34 Wine consumption vol'!AU78&lt;&gt;"",('[1]T34 Wine consumption vol'!AU78/'[1]T61 Real GDP'!AU78),"")),"")</f>
        <v/>
      </c>
      <c r="AW47" s="70" t="str">
        <f>IF('[1]T61 Real GDP'!AV78&lt;&gt;"",(IF('[1]T34 Wine consumption vol'!AV78&lt;&gt;"",('[1]T34 Wine consumption vol'!AV78/'[1]T61 Real GDP'!AV78),"")),"")</f>
        <v/>
      </c>
      <c r="AX47" s="70" t="str">
        <f>IF('[1]T61 Real GDP'!AW78&lt;&gt;"",(IF('[1]T34 Wine consumption vol'!AW78&lt;&gt;"",('[1]T34 Wine consumption vol'!AW78/'[1]T61 Real GDP'!AW78),"")),"")</f>
        <v/>
      </c>
      <c r="AY47" s="70" t="str">
        <f>IF('[1]T61 Real GDP'!AX78&lt;&gt;"",(IF('[1]T34 Wine consumption vol'!AX78&lt;&gt;"",('[1]T34 Wine consumption vol'!AX78/'[1]T61 Real GDP'!AX78),"")),"")</f>
        <v/>
      </c>
      <c r="AZ47" s="70" t="str">
        <f>IF('[1]T61 Real GDP'!AY78&lt;&gt;"",(IF('[1]T34 Wine consumption vol'!AY78&lt;&gt;"",('[1]T34 Wine consumption vol'!AY78/'[1]T61 Real GDP'!AY78),"")),"")</f>
        <v/>
      </c>
      <c r="BA47" s="70" t="str">
        <f>IF('[1]T61 Real GDP'!AZ78&lt;&gt;"",(IF('[1]T34 Wine consumption vol'!AZ78&lt;&gt;"",('[1]T34 Wine consumption vol'!AZ78/'[1]T61 Real GDP'!AZ78),"")),"")</f>
        <v/>
      </c>
      <c r="BB47" s="70" t="str">
        <f>IF('[1]T61 Real GDP'!BC78&lt;&gt;"",(IF('[1]T34 Wine consumption vol'!BC78&lt;&gt;"",('[1]T34 Wine consumption vol'!BC78/'[1]T61 Real GDP'!BC78),"")),"")</f>
        <v/>
      </c>
    </row>
    <row r="48" spans="1:54" x14ac:dyDescent="0.55000000000000004">
      <c r="A48" s="69">
        <v>1911</v>
      </c>
      <c r="B48" s="70">
        <f>IF('[1]T61 Real GDP'!B79&lt;&gt;"",(IF('[1]T34 Wine consumption vol'!B79&lt;&gt;"",('[1]T34 Wine consumption vol'!B79/'[1]T61 Real GDP'!B79),"")),"")</f>
        <v>41.328528545656546</v>
      </c>
      <c r="C48" s="70">
        <f>IF('[1]T61 Real GDP'!C79&lt;&gt;"",(IF('[1]T34 Wine consumption vol'!C79&lt;&gt;"",('[1]T34 Wine consumption vol'!C79/'[1]T61 Real GDP'!C79),"")),"")</f>
        <v>39.113557767339969</v>
      </c>
      <c r="D48" s="70">
        <f>IF('[1]T61 Real GDP'!D79&lt;&gt;"",(IF('[1]T34 Wine consumption vol'!D79&lt;&gt;"",('[1]T34 Wine consumption vol'!D79/'[1]T61 Real GDP'!D79),"")),"")</f>
        <v>64.565880942687826</v>
      </c>
      <c r="E48" s="70">
        <f>IF('[1]T61 Real GDP'!E79&lt;&gt;"",(IF('[1]T34 Wine consumption vol'!E79&lt;&gt;"",('[1]T34 Wine consumption vol'!E79/'[1]T61 Real GDP'!E79),"")),"")</f>
        <v>25.568995322159417</v>
      </c>
      <c r="F48" s="70">
        <f>IF('[1]T61 Real GDP'!F79&lt;&gt;"",(IF('[1]T34 Wine consumption vol'!F79&lt;&gt;"",('[1]T34 Wine consumption vol'!F79/'[1]T61 Real GDP'!F79),"")),"")</f>
        <v>8.3166362980913924</v>
      </c>
      <c r="G48" s="70"/>
      <c r="H48" s="70">
        <f>IF('[1]T61 Real GDP'!G79&lt;&gt;"",(IF('[1]T34 Wine consumption vol'!G79&lt;&gt;"",('[1]T34 Wine consumption vol'!G79/'[1]T61 Real GDP'!G79),"")),"")</f>
        <v>0.89152546677772049</v>
      </c>
      <c r="I48" s="70">
        <f>IF('[1]T61 Real GDP'!H79&lt;&gt;"",(IF('[1]T34 Wine consumption vol'!H79&lt;&gt;"",('[1]T34 Wine consumption vol'!H79/'[1]T61 Real GDP'!H79),"")),"")</f>
        <v>0.3377813807791728</v>
      </c>
      <c r="J48" s="70" t="str">
        <f>IF('[1]T61 Real GDP'!I79&lt;&gt;"",(IF('[1]T34 Wine consumption vol'!I79&lt;&gt;"",('[1]T34 Wine consumption vol'!I79/'[1]T61 Real GDP'!I79),"")),"")</f>
        <v/>
      </c>
      <c r="K48" s="70">
        <f>IF('[1]T61 Real GDP'!J79&lt;&gt;"",(IF('[1]T34 Wine consumption vol'!J79&lt;&gt;"",('[1]T34 Wine consumption vol'!J79/'[1]T61 Real GDP'!J79),"")),"")</f>
        <v>1.2243932931297699</v>
      </c>
      <c r="L48" s="70">
        <f>IF('[1]T61 Real GDP'!K79&lt;&gt;"",(IF('[1]T34 Wine consumption vol'!K79&lt;&gt;"",('[1]T34 Wine consumption vol'!K79/'[1]T61 Real GDP'!K79),"")),"")</f>
        <v>18.264942391526272</v>
      </c>
      <c r="M48" s="70" t="str">
        <f>IF('[1]T61 Real GDP'!L79&lt;&gt;"",(IF('[1]T34 Wine consumption vol'!L79&lt;&gt;"",('[1]T34 Wine consumption vol'!L79/'[1]T61 Real GDP'!L79),"")),"")</f>
        <v/>
      </c>
      <c r="N48" s="70">
        <f>IF('[1]T61 Real GDP'!M79&lt;&gt;"",(IF('[1]T34 Wine consumption vol'!M79&lt;&gt;"",('[1]T34 Wine consumption vol'!M79/'[1]T61 Real GDP'!M79),"")),"")</f>
        <v>0.34177798686715211</v>
      </c>
      <c r="O48" s="70" t="str">
        <f>IF('[1]T61 Real GDP'!N79&lt;&gt;"",(IF('[1]T34 Wine consumption vol'!N79&lt;&gt;"",('[1]T34 Wine consumption vol'!N79/'[1]T61 Real GDP'!N79),"")),"")</f>
        <v/>
      </c>
      <c r="P48" s="70">
        <f>IF('[1]T61 Real GDP'!O79&lt;&gt;"",(IF('[1]T34 Wine consumption vol'!O79&lt;&gt;"",('[1]T34 Wine consumption vol'!O79/'[1]T61 Real GDP'!O79),"")),"")</f>
        <v>7.4567782333746218</v>
      </c>
      <c r="Q48" s="70">
        <f>IF('[1]T61 Real GDP'!P79&lt;&gt;"",(IF('[1]T34 Wine consumption vol'!P79&lt;&gt;"",('[1]T34 Wine consumption vol'!P79/'[1]T61 Real GDP'!P79),"")),"")</f>
        <v>0.23924490436361123</v>
      </c>
      <c r="R48" s="70" t="str">
        <f>IF('[1]T61 Real GDP'!Q79&lt;&gt;"",(IF('[1]T34 Wine consumption vol'!Q79&lt;&gt;"",('[1]T34 Wine consumption vol'!Q79/'[1]T61 Real GDP'!Q79),"")),"")</f>
        <v/>
      </c>
      <c r="S48" s="70">
        <f>IF('[1]T61 Real GDP'!R79&lt;&gt;"",(IF('[1]T34 Wine consumption vol'!R79&lt;&gt;"",('[1]T34 Wine consumption vol'!R79/'[1]T61 Real GDP'!R79),"")),"")</f>
        <v>15.815059790943574</v>
      </c>
      <c r="T48" s="70" t="str">
        <f>IF('[1]T61 Real GDP'!S79&lt;&gt;"",(IF('[1]T34 Wine consumption vol'!S79&lt;&gt;"",('[1]T34 Wine consumption vol'!S79/'[1]T61 Real GDP'!S79),"")),"")</f>
        <v/>
      </c>
      <c r="U48" s="70" t="str">
        <f>IF('[1]T61 Real GDP'!T79&lt;&gt;"",(IF('[1]T34 Wine consumption vol'!J79&lt;&gt;"",('[1]T34 Wine consumption vol'!J79/'[1]T61 Real GDP'!T79),"")),"")</f>
        <v/>
      </c>
      <c r="V48" s="70" t="str">
        <f>IF('[1]T61 Real GDP'!U79&lt;&gt;"",(IF('[1]T34 Wine consumption vol'!U79&lt;&gt;"",('[1]T34 Wine consumption vol'!U79/'[1]T61 Real GDP'!U79),"")),"")</f>
        <v/>
      </c>
      <c r="W48" s="70" t="str">
        <f>IF('[1]T61 Real GDP'!V79&lt;&gt;"",(IF('[1]T34 Wine consumption vol'!V79&lt;&gt;"",('[1]T34 Wine consumption vol'!V79/'[1]T61 Real GDP'!V79),"")),"")</f>
        <v/>
      </c>
      <c r="X48" s="70" t="str">
        <f>IF('[1]T61 Real GDP'!W79&lt;&gt;"",(IF('[1]T34 Wine consumption vol'!W79&lt;&gt;"",('[1]T34 Wine consumption vol'!W79/'[1]T61 Real GDP'!W79),"")),"")</f>
        <v/>
      </c>
      <c r="Y48" s="70" t="str">
        <f>IF('[1]T61 Real GDP'!X79&lt;&gt;"",(IF('[1]T34 Wine consumption vol'!X79&lt;&gt;"",('[1]T34 Wine consumption vol'!X79/'[1]T61 Real GDP'!X79),"")),"")</f>
        <v/>
      </c>
      <c r="Z48" s="70" t="str">
        <f>IF('[1]T61 Real GDP'!Y79&lt;&gt;"",(IF('[1]T34 Wine consumption vol'!Y79&lt;&gt;"",('[1]T34 Wine consumption vol'!Y79/'[1]T61 Real GDP'!Y79),"")),"")</f>
        <v/>
      </c>
      <c r="AA48" s="70" t="str">
        <f>IF('[1]T61 Real GDP'!Z79&lt;&gt;"",(IF('[1]T34 Wine consumption vol'!Z79&lt;&gt;"",('[1]T34 Wine consumption vol'!Z79/'[1]T61 Real GDP'!Z79),"")),"")</f>
        <v/>
      </c>
      <c r="AB48" s="70">
        <f>IF('[1]T61 Real GDP'!AA79&lt;&gt;"",(IF('[1]T34 Wine consumption vol'!AA79&lt;&gt;"",('[1]T34 Wine consumption vol'!AA79/'[1]T61 Real GDP'!AA79),"")),"")</f>
        <v>0.99785779596812818</v>
      </c>
      <c r="AC48" s="70">
        <f>IF('[1]T61 Real GDP'!AB79&lt;&gt;"",(IF('[1]T34 Wine consumption vol'!AB79&lt;&gt;"",('[1]T34 Wine consumption vol'!AB79/'[1]T61 Real GDP'!AB79),"")),"")</f>
        <v>0.14450862121613789</v>
      </c>
      <c r="AD48" s="70">
        <f>IF('[1]T61 Real GDP'!AC79&lt;&gt;"",(IF('[1]T34 Wine consumption vol'!AC79&lt;&gt;"",('[1]T34 Wine consumption vol'!AC79/'[1]T61 Real GDP'!AC79),"")),"")</f>
        <v>0.13175757324129525</v>
      </c>
      <c r="AE48" s="70">
        <f>IF('[1]T61 Real GDP'!AD79&lt;&gt;"",(IF('[1]T34 Wine consumption vol'!AD79&lt;&gt;"",('[1]T34 Wine consumption vol'!AD79/'[1]T61 Real GDP'!AD79),"")),"")</f>
        <v>0.38840111718434339</v>
      </c>
      <c r="AF48" s="70">
        <f>IF('[1]T61 Real GDP'!AE79&lt;&gt;"",(IF('[1]T34 Wine consumption vol'!AE79&lt;&gt;"",('[1]T34 Wine consumption vol'!AE79/'[1]T61 Real GDP'!AE79),"")),"")</f>
        <v>16.310075239914102</v>
      </c>
      <c r="AG48" s="70" t="str">
        <f>IF('[1]T61 Real GDP'!AF79&lt;&gt;"",(IF('[1]T34 Wine consumption vol'!AF79&lt;&gt;"",('[1]T34 Wine consumption vol'!AF79/'[1]T61 Real GDP'!AF79),"")),"")</f>
        <v/>
      </c>
      <c r="AH48" s="70">
        <f>IF('[1]T61 Real GDP'!AG79&lt;&gt;"",(IF('[1]T34 Wine consumption vol'!AG79&lt;&gt;"",('[1]T34 Wine consumption vol'!AG79/'[1]T61 Real GDP'!AG79),"")),"")</f>
        <v>13.717320968379926</v>
      </c>
      <c r="AI48" s="70" t="str">
        <f>IF('[1]T61 Real GDP'!AH79&lt;&gt;"",(IF('[1]T34 Wine consumption vol'!AH79&lt;&gt;"",('[1]T34 Wine consumption vol'!AH79/'[1]T61 Real GDP'!AH79),"")),"")</f>
        <v/>
      </c>
      <c r="AJ48" s="70" t="str">
        <f>IF('[1]T61 Real GDP'!AI79&lt;&gt;"",(IF('[1]T34 Wine consumption vol'!AI79&lt;&gt;"",('[1]T34 Wine consumption vol'!AI79/'[1]T61 Real GDP'!AI79),"")),"")</f>
        <v/>
      </c>
      <c r="AK48" s="70" t="str">
        <f>IF('[1]T61 Real GDP'!AJ79&lt;&gt;"",(IF('[1]T34 Wine consumption vol'!AJ79&lt;&gt;"",('[1]T34 Wine consumption vol'!AJ79/'[1]T61 Real GDP'!AJ79),"")),"")</f>
        <v/>
      </c>
      <c r="AL48" s="70" t="str">
        <f>IF('[1]T61 Real GDP'!AK79&lt;&gt;"",(IF('[1]T34 Wine consumption vol'!AK79&lt;&gt;"",('[1]T34 Wine consumption vol'!AK79/'[1]T61 Real GDP'!AK79),"")),"")</f>
        <v/>
      </c>
      <c r="AM48" s="70" t="str">
        <f>IF('[1]T61 Real GDP'!AL79&lt;&gt;"",(IF('[1]T34 Wine consumption vol'!AL79&lt;&gt;"",('[1]T34 Wine consumption vol'!AL79/'[1]T61 Real GDP'!AL79),"")),"")</f>
        <v/>
      </c>
      <c r="AN48" s="70" t="str">
        <f>IF('[1]T61 Real GDP'!AM79&lt;&gt;"",(IF('[1]T34 Wine consumption vol'!AM79&lt;&gt;"",('[1]T34 Wine consumption vol'!AM79/'[1]T61 Real GDP'!AM79),"")),"")</f>
        <v/>
      </c>
      <c r="AO48" s="70" t="str">
        <f>IF('[1]T61 Real GDP'!AN79&lt;&gt;"",(IF('[1]T34 Wine consumption vol'!AN79&lt;&gt;"",('[1]T34 Wine consumption vol'!AN79/'[1]T61 Real GDP'!AN79),"")),"")</f>
        <v/>
      </c>
      <c r="AP48" s="70" t="str">
        <f>IF('[1]T61 Real GDP'!AO79&lt;&gt;"",(IF('[1]T34 Wine consumption vol'!AO79&lt;&gt;"",('[1]T34 Wine consumption vol'!AO79/'[1]T61 Real GDP'!AO79),"")),"")</f>
        <v/>
      </c>
      <c r="AQ48" s="70" t="str">
        <f>IF('[1]T61 Real GDP'!AP79&lt;&gt;"",(IF('[1]T34 Wine consumption vol'!AP79&lt;&gt;"",('[1]T34 Wine consumption vol'!AP79/'[1]T61 Real GDP'!AP79),"")),"")</f>
        <v/>
      </c>
      <c r="AR48" s="70" t="str">
        <f>IF('[1]T61 Real GDP'!AQ79&lt;&gt;"",(IF('[1]T34 Wine consumption vol'!AQ79&lt;&gt;"",('[1]T34 Wine consumption vol'!AQ79/'[1]T61 Real GDP'!AQ79),"")),"")</f>
        <v/>
      </c>
      <c r="AS48" s="70" t="str">
        <f>IF('[1]T61 Real GDP'!AR79&lt;&gt;"",(IF('[1]T34 Wine consumption vol'!AR79&lt;&gt;"",('[1]T34 Wine consumption vol'!AR79/'[1]T61 Real GDP'!AR79),"")),"")</f>
        <v/>
      </c>
      <c r="AT48" s="70" t="str">
        <f>IF('[1]T61 Real GDP'!AS79&lt;&gt;"",(IF('[1]T34 Wine consumption vol'!AS79&lt;&gt;"",('[1]T34 Wine consumption vol'!AS79/'[1]T61 Real GDP'!AS79),"")),"")</f>
        <v/>
      </c>
      <c r="AU48" s="70" t="str">
        <f>IF('[1]T61 Real GDP'!AT79&lt;&gt;"",(IF('[1]T34 Wine consumption vol'!AT79&lt;&gt;"",('[1]T34 Wine consumption vol'!AT79/'[1]T61 Real GDP'!AT79),"")),"")</f>
        <v/>
      </c>
      <c r="AV48" s="70" t="str">
        <f>IF('[1]T61 Real GDP'!AU79&lt;&gt;"",(IF('[1]T34 Wine consumption vol'!AU79&lt;&gt;"",('[1]T34 Wine consumption vol'!AU79/'[1]T61 Real GDP'!AU79),"")),"")</f>
        <v/>
      </c>
      <c r="AW48" s="70" t="str">
        <f>IF('[1]T61 Real GDP'!AV79&lt;&gt;"",(IF('[1]T34 Wine consumption vol'!AV79&lt;&gt;"",('[1]T34 Wine consumption vol'!AV79/'[1]T61 Real GDP'!AV79),"")),"")</f>
        <v/>
      </c>
      <c r="AX48" s="70" t="str">
        <f>IF('[1]T61 Real GDP'!AW79&lt;&gt;"",(IF('[1]T34 Wine consumption vol'!AW79&lt;&gt;"",('[1]T34 Wine consumption vol'!AW79/'[1]T61 Real GDP'!AW79),"")),"")</f>
        <v/>
      </c>
      <c r="AY48" s="70" t="str">
        <f>IF('[1]T61 Real GDP'!AX79&lt;&gt;"",(IF('[1]T34 Wine consumption vol'!AX79&lt;&gt;"",('[1]T34 Wine consumption vol'!AX79/'[1]T61 Real GDP'!AX79),"")),"")</f>
        <v/>
      </c>
      <c r="AZ48" s="70" t="str">
        <f>IF('[1]T61 Real GDP'!AY79&lt;&gt;"",(IF('[1]T34 Wine consumption vol'!AY79&lt;&gt;"",('[1]T34 Wine consumption vol'!AY79/'[1]T61 Real GDP'!AY79),"")),"")</f>
        <v/>
      </c>
      <c r="BA48" s="70" t="str">
        <f>IF('[1]T61 Real GDP'!AZ79&lt;&gt;"",(IF('[1]T34 Wine consumption vol'!AZ79&lt;&gt;"",('[1]T34 Wine consumption vol'!AZ79/'[1]T61 Real GDP'!AZ79),"")),"")</f>
        <v/>
      </c>
      <c r="BB48" s="70" t="str">
        <f>IF('[1]T61 Real GDP'!BC79&lt;&gt;"",(IF('[1]T34 Wine consumption vol'!BC79&lt;&gt;"",('[1]T34 Wine consumption vol'!BC79/'[1]T61 Real GDP'!BC79),"")),"")</f>
        <v/>
      </c>
    </row>
    <row r="49" spans="1:54" x14ac:dyDescent="0.55000000000000004">
      <c r="A49" s="69">
        <v>1912</v>
      </c>
      <c r="B49" s="70">
        <f>IF('[1]T61 Real GDP'!B80&lt;&gt;"",(IF('[1]T34 Wine consumption vol'!B80&lt;&gt;"",('[1]T34 Wine consumption vol'!B80/'[1]T61 Real GDP'!B80),"")),"")</f>
        <v>39.498414973550382</v>
      </c>
      <c r="C49" s="70">
        <f>IF('[1]T61 Real GDP'!C80&lt;&gt;"",(IF('[1]T34 Wine consumption vol'!C80&lt;&gt;"",('[1]T34 Wine consumption vol'!C80/'[1]T61 Real GDP'!C80),"")),"")</f>
        <v>38.198345733121641</v>
      </c>
      <c r="D49" s="70">
        <f>IF('[1]T61 Real GDP'!D80&lt;&gt;"",(IF('[1]T34 Wine consumption vol'!D80&lt;&gt;"",('[1]T34 Wine consumption vol'!D80/'[1]T61 Real GDP'!D80),"")),"")</f>
        <v>57.252402811137792</v>
      </c>
      <c r="E49" s="70">
        <f>IF('[1]T61 Real GDP'!E80&lt;&gt;"",(IF('[1]T34 Wine consumption vol'!E80&lt;&gt;"",('[1]T34 Wine consumption vol'!E80/'[1]T61 Real GDP'!E80),"")),"")</f>
        <v>26.702783867959102</v>
      </c>
      <c r="F49" s="70">
        <f>IF('[1]T61 Real GDP'!F80&lt;&gt;"",(IF('[1]T34 Wine consumption vol'!F80&lt;&gt;"",('[1]T34 Wine consumption vol'!F80/'[1]T61 Real GDP'!F80),"")),"")</f>
        <v>6.2645791977386525</v>
      </c>
      <c r="G49" s="70"/>
      <c r="H49" s="70">
        <f>IF('[1]T61 Real GDP'!G80&lt;&gt;"",(IF('[1]T34 Wine consumption vol'!G80&lt;&gt;"",('[1]T34 Wine consumption vol'!G80/'[1]T61 Real GDP'!G80),"")),"")</f>
        <v>0.99917031277695445</v>
      </c>
      <c r="I49" s="70">
        <f>IF('[1]T61 Real GDP'!H80&lt;&gt;"",(IF('[1]T34 Wine consumption vol'!H80&lt;&gt;"",('[1]T34 Wine consumption vol'!H80/'[1]T61 Real GDP'!H80),"")),"")</f>
        <v>0.33778138077917286</v>
      </c>
      <c r="J49" s="70" t="str">
        <f>IF('[1]T61 Real GDP'!I80&lt;&gt;"",(IF('[1]T34 Wine consumption vol'!I80&lt;&gt;"",('[1]T34 Wine consumption vol'!I80/'[1]T61 Real GDP'!I80),"")),"")</f>
        <v/>
      </c>
      <c r="K49" s="70">
        <f>IF('[1]T61 Real GDP'!J80&lt;&gt;"",(IF('[1]T34 Wine consumption vol'!J80&lt;&gt;"",('[1]T34 Wine consumption vol'!J80/'[1]T61 Real GDP'!J80),"")),"")</f>
        <v>1.1570227675145792</v>
      </c>
      <c r="L49" s="70">
        <f>IF('[1]T61 Real GDP'!K80&lt;&gt;"",(IF('[1]T34 Wine consumption vol'!K80&lt;&gt;"",('[1]T34 Wine consumption vol'!K80/'[1]T61 Real GDP'!K80),"")),"")</f>
        <v>21.867908707177197</v>
      </c>
      <c r="M49" s="70" t="str">
        <f>IF('[1]T61 Real GDP'!L80&lt;&gt;"",(IF('[1]T34 Wine consumption vol'!L80&lt;&gt;"",('[1]T34 Wine consumption vol'!L80/'[1]T61 Real GDP'!L80),"")),"")</f>
        <v/>
      </c>
      <c r="N49" s="70">
        <f>IF('[1]T61 Real GDP'!M80&lt;&gt;"",(IF('[1]T34 Wine consumption vol'!M80&lt;&gt;"",('[1]T34 Wine consumption vol'!M80/'[1]T61 Real GDP'!M80),"")),"")</f>
        <v>0.37855232497853225</v>
      </c>
      <c r="O49" s="70" t="str">
        <f>IF('[1]T61 Real GDP'!N80&lt;&gt;"",(IF('[1]T34 Wine consumption vol'!N80&lt;&gt;"",('[1]T34 Wine consumption vol'!N80/'[1]T61 Real GDP'!N80),"")),"")</f>
        <v/>
      </c>
      <c r="P49" s="70">
        <f>IF('[1]T61 Real GDP'!O80&lt;&gt;"",(IF('[1]T34 Wine consumption vol'!O80&lt;&gt;"",('[1]T34 Wine consumption vol'!O80/'[1]T61 Real GDP'!O80),"")),"")</f>
        <v>8.1970680627192944</v>
      </c>
      <c r="Q49" s="70">
        <f>IF('[1]T61 Real GDP'!P80&lt;&gt;"",(IF('[1]T34 Wine consumption vol'!P80&lt;&gt;"",('[1]T34 Wine consumption vol'!P80/'[1]T61 Real GDP'!P80),"")),"")</f>
        <v>0.23601898724246431</v>
      </c>
      <c r="R49" s="70" t="str">
        <f>IF('[1]T61 Real GDP'!Q80&lt;&gt;"",(IF('[1]T34 Wine consumption vol'!Q80&lt;&gt;"",('[1]T34 Wine consumption vol'!Q80/'[1]T61 Real GDP'!Q80),"")),"")</f>
        <v/>
      </c>
      <c r="S49" s="70" t="str">
        <f>IF('[1]T61 Real GDP'!R80&lt;&gt;"",(IF('[1]T34 Wine consumption vol'!R80&lt;&gt;"",('[1]T34 Wine consumption vol'!R80/'[1]T61 Real GDP'!R80),"")),"")</f>
        <v/>
      </c>
      <c r="T49" s="70" t="str">
        <f>IF('[1]T61 Real GDP'!S80&lt;&gt;"",(IF('[1]T34 Wine consumption vol'!S80&lt;&gt;"",('[1]T34 Wine consumption vol'!S80/'[1]T61 Real GDP'!S80),"")),"")</f>
        <v/>
      </c>
      <c r="U49" s="70" t="str">
        <f>IF('[1]T61 Real GDP'!T80&lt;&gt;"",(IF('[1]T34 Wine consumption vol'!J80&lt;&gt;"",('[1]T34 Wine consumption vol'!J80/'[1]T61 Real GDP'!T80),"")),"")</f>
        <v/>
      </c>
      <c r="V49" s="70" t="str">
        <f>IF('[1]T61 Real GDP'!U80&lt;&gt;"",(IF('[1]T34 Wine consumption vol'!U80&lt;&gt;"",('[1]T34 Wine consumption vol'!U80/'[1]T61 Real GDP'!U80),"")),"")</f>
        <v/>
      </c>
      <c r="W49" s="70" t="str">
        <f>IF('[1]T61 Real GDP'!V80&lt;&gt;"",(IF('[1]T34 Wine consumption vol'!V80&lt;&gt;"",('[1]T34 Wine consumption vol'!V80/'[1]T61 Real GDP'!V80),"")),"")</f>
        <v/>
      </c>
      <c r="X49" s="70" t="str">
        <f>IF('[1]T61 Real GDP'!W80&lt;&gt;"",(IF('[1]T34 Wine consumption vol'!W80&lt;&gt;"",('[1]T34 Wine consumption vol'!W80/'[1]T61 Real GDP'!W80),"")),"")</f>
        <v/>
      </c>
      <c r="Y49" s="70" t="str">
        <f>IF('[1]T61 Real GDP'!X80&lt;&gt;"",(IF('[1]T34 Wine consumption vol'!X80&lt;&gt;"",('[1]T34 Wine consumption vol'!X80/'[1]T61 Real GDP'!X80),"")),"")</f>
        <v/>
      </c>
      <c r="Z49" s="70" t="str">
        <f>IF('[1]T61 Real GDP'!Y80&lt;&gt;"",(IF('[1]T34 Wine consumption vol'!Y80&lt;&gt;"",('[1]T34 Wine consumption vol'!Y80/'[1]T61 Real GDP'!Y80),"")),"")</f>
        <v/>
      </c>
      <c r="AA49" s="70" t="str">
        <f>IF('[1]T61 Real GDP'!Z80&lt;&gt;"",(IF('[1]T34 Wine consumption vol'!Z80&lt;&gt;"",('[1]T34 Wine consumption vol'!Z80/'[1]T61 Real GDP'!Z80),"")),"")</f>
        <v/>
      </c>
      <c r="AB49" s="70">
        <f>IF('[1]T61 Real GDP'!AA80&lt;&gt;"",(IF('[1]T34 Wine consumption vol'!AA80&lt;&gt;"",('[1]T34 Wine consumption vol'!AA80/'[1]T61 Real GDP'!AA80),"")),"")</f>
        <v>0.77155361050328197</v>
      </c>
      <c r="AC49" s="70">
        <f>IF('[1]T61 Real GDP'!AB80&lt;&gt;"",(IF('[1]T34 Wine consumption vol'!AB80&lt;&gt;"",('[1]T34 Wine consumption vol'!AB80/'[1]T61 Real GDP'!AB80),"")),"")</f>
        <v>0.14951792832233807</v>
      </c>
      <c r="AD49" s="70">
        <f>IF('[1]T61 Real GDP'!AC80&lt;&gt;"",(IF('[1]T34 Wine consumption vol'!AC80&lt;&gt;"",('[1]T34 Wine consumption vol'!AC80/'[1]T61 Real GDP'!AC80),"")),"")</f>
        <v>0.12360049368071141</v>
      </c>
      <c r="AE49" s="70">
        <f>IF('[1]T61 Real GDP'!AD80&lt;&gt;"",(IF('[1]T34 Wine consumption vol'!AD80&lt;&gt;"",('[1]T34 Wine consumption vol'!AD80/'[1]T61 Real GDP'!AD80),"")),"")</f>
        <v>0.39406189113279422</v>
      </c>
      <c r="AF49" s="70">
        <f>IF('[1]T61 Real GDP'!AE80&lt;&gt;"",(IF('[1]T34 Wine consumption vol'!AE80&lt;&gt;"",('[1]T34 Wine consumption vol'!AE80/'[1]T61 Real GDP'!AE80),"")),"")</f>
        <v>15.296047294294548</v>
      </c>
      <c r="AG49" s="70" t="str">
        <f>IF('[1]T61 Real GDP'!AF80&lt;&gt;"",(IF('[1]T34 Wine consumption vol'!AF80&lt;&gt;"",('[1]T34 Wine consumption vol'!AF80/'[1]T61 Real GDP'!AF80),"")),"")</f>
        <v/>
      </c>
      <c r="AH49" s="70">
        <f>IF('[1]T61 Real GDP'!AG80&lt;&gt;"",(IF('[1]T34 Wine consumption vol'!AG80&lt;&gt;"",('[1]T34 Wine consumption vol'!AG80/'[1]T61 Real GDP'!AG80),"")),"")</f>
        <v>13.977006588162658</v>
      </c>
      <c r="AI49" s="70" t="str">
        <f>IF('[1]T61 Real GDP'!AH80&lt;&gt;"",(IF('[1]T34 Wine consumption vol'!AH80&lt;&gt;"",('[1]T34 Wine consumption vol'!AH80/'[1]T61 Real GDP'!AH80),"")),"")</f>
        <v/>
      </c>
      <c r="AJ49" s="70" t="str">
        <f>IF('[1]T61 Real GDP'!AI80&lt;&gt;"",(IF('[1]T34 Wine consumption vol'!AI80&lt;&gt;"",('[1]T34 Wine consumption vol'!AI80/'[1]T61 Real GDP'!AI80),"")),"")</f>
        <v/>
      </c>
      <c r="AK49" s="70" t="str">
        <f>IF('[1]T61 Real GDP'!AJ80&lt;&gt;"",(IF('[1]T34 Wine consumption vol'!AJ80&lt;&gt;"",('[1]T34 Wine consumption vol'!AJ80/'[1]T61 Real GDP'!AJ80),"")),"")</f>
        <v/>
      </c>
      <c r="AL49" s="70" t="str">
        <f>IF('[1]T61 Real GDP'!AK80&lt;&gt;"",(IF('[1]T34 Wine consumption vol'!AK80&lt;&gt;"",('[1]T34 Wine consumption vol'!AK80/'[1]T61 Real GDP'!AK80),"")),"")</f>
        <v/>
      </c>
      <c r="AM49" s="70" t="str">
        <f>IF('[1]T61 Real GDP'!AL80&lt;&gt;"",(IF('[1]T34 Wine consumption vol'!AL80&lt;&gt;"",('[1]T34 Wine consumption vol'!AL80/'[1]T61 Real GDP'!AL80),"")),"")</f>
        <v/>
      </c>
      <c r="AN49" s="70" t="str">
        <f>IF('[1]T61 Real GDP'!AM80&lt;&gt;"",(IF('[1]T34 Wine consumption vol'!AM80&lt;&gt;"",('[1]T34 Wine consumption vol'!AM80/'[1]T61 Real GDP'!AM80),"")),"")</f>
        <v/>
      </c>
      <c r="AO49" s="70" t="str">
        <f>IF('[1]T61 Real GDP'!AN80&lt;&gt;"",(IF('[1]T34 Wine consumption vol'!AN80&lt;&gt;"",('[1]T34 Wine consumption vol'!AN80/'[1]T61 Real GDP'!AN80),"")),"")</f>
        <v/>
      </c>
      <c r="AP49" s="70" t="str">
        <f>IF('[1]T61 Real GDP'!AO80&lt;&gt;"",(IF('[1]T34 Wine consumption vol'!AO80&lt;&gt;"",('[1]T34 Wine consumption vol'!AO80/'[1]T61 Real GDP'!AO80),"")),"")</f>
        <v/>
      </c>
      <c r="AQ49" s="70" t="str">
        <f>IF('[1]T61 Real GDP'!AP80&lt;&gt;"",(IF('[1]T34 Wine consumption vol'!AP80&lt;&gt;"",('[1]T34 Wine consumption vol'!AP80/'[1]T61 Real GDP'!AP80),"")),"")</f>
        <v/>
      </c>
      <c r="AR49" s="70" t="str">
        <f>IF('[1]T61 Real GDP'!AQ80&lt;&gt;"",(IF('[1]T34 Wine consumption vol'!AQ80&lt;&gt;"",('[1]T34 Wine consumption vol'!AQ80/'[1]T61 Real GDP'!AQ80),"")),"")</f>
        <v/>
      </c>
      <c r="AS49" s="70" t="str">
        <f>IF('[1]T61 Real GDP'!AR80&lt;&gt;"",(IF('[1]T34 Wine consumption vol'!AR80&lt;&gt;"",('[1]T34 Wine consumption vol'!AR80/'[1]T61 Real GDP'!AR80),"")),"")</f>
        <v/>
      </c>
      <c r="AT49" s="70" t="str">
        <f>IF('[1]T61 Real GDP'!AS80&lt;&gt;"",(IF('[1]T34 Wine consumption vol'!AS80&lt;&gt;"",('[1]T34 Wine consumption vol'!AS80/'[1]T61 Real GDP'!AS80),"")),"")</f>
        <v/>
      </c>
      <c r="AU49" s="70" t="str">
        <f>IF('[1]T61 Real GDP'!AT80&lt;&gt;"",(IF('[1]T34 Wine consumption vol'!AT80&lt;&gt;"",('[1]T34 Wine consumption vol'!AT80/'[1]T61 Real GDP'!AT80),"")),"")</f>
        <v/>
      </c>
      <c r="AV49" s="70" t="str">
        <f>IF('[1]T61 Real GDP'!AU80&lt;&gt;"",(IF('[1]T34 Wine consumption vol'!AU80&lt;&gt;"",('[1]T34 Wine consumption vol'!AU80/'[1]T61 Real GDP'!AU80),"")),"")</f>
        <v/>
      </c>
      <c r="AW49" s="70" t="str">
        <f>IF('[1]T61 Real GDP'!AV80&lt;&gt;"",(IF('[1]T34 Wine consumption vol'!AV80&lt;&gt;"",('[1]T34 Wine consumption vol'!AV80/'[1]T61 Real GDP'!AV80),"")),"")</f>
        <v/>
      </c>
      <c r="AX49" s="70" t="str">
        <f>IF('[1]T61 Real GDP'!AW80&lt;&gt;"",(IF('[1]T34 Wine consumption vol'!AW80&lt;&gt;"",('[1]T34 Wine consumption vol'!AW80/'[1]T61 Real GDP'!AW80),"")),"")</f>
        <v/>
      </c>
      <c r="AY49" s="70" t="str">
        <f>IF('[1]T61 Real GDP'!AX80&lt;&gt;"",(IF('[1]T34 Wine consumption vol'!AX80&lt;&gt;"",('[1]T34 Wine consumption vol'!AX80/'[1]T61 Real GDP'!AX80),"")),"")</f>
        <v/>
      </c>
      <c r="AZ49" s="70" t="str">
        <f>IF('[1]T61 Real GDP'!AY80&lt;&gt;"",(IF('[1]T34 Wine consumption vol'!AY80&lt;&gt;"",('[1]T34 Wine consumption vol'!AY80/'[1]T61 Real GDP'!AY80),"")),"")</f>
        <v/>
      </c>
      <c r="BA49" s="70" t="str">
        <f>IF('[1]T61 Real GDP'!AZ80&lt;&gt;"",(IF('[1]T34 Wine consumption vol'!AZ80&lt;&gt;"",('[1]T34 Wine consumption vol'!AZ80/'[1]T61 Real GDP'!AZ80),"")),"")</f>
        <v/>
      </c>
      <c r="BB49" s="70" t="str">
        <f>IF('[1]T61 Real GDP'!BC80&lt;&gt;"",(IF('[1]T34 Wine consumption vol'!BC80&lt;&gt;"",('[1]T34 Wine consumption vol'!BC80/'[1]T61 Real GDP'!BC80),"")),"")</f>
        <v/>
      </c>
    </row>
    <row r="50" spans="1:54" x14ac:dyDescent="0.55000000000000004">
      <c r="A50" s="69">
        <v>1913</v>
      </c>
      <c r="B50" s="70">
        <f>IF('[1]T61 Real GDP'!B81&lt;&gt;"",(IF('[1]T34 Wine consumption vol'!B81&lt;&gt;"",('[1]T34 Wine consumption vol'!B81/'[1]T61 Real GDP'!B81),"")),"")</f>
        <v>32.366094304756764</v>
      </c>
      <c r="C50" s="70">
        <f>IF('[1]T61 Real GDP'!C81&lt;&gt;"",(IF('[1]T34 Wine consumption vol'!C81&lt;&gt;"",('[1]T34 Wine consumption vol'!C81/'[1]T61 Real GDP'!C81),"")),"")</f>
        <v>38.345749619851148</v>
      </c>
      <c r="D50" s="70">
        <f>IF('[1]T61 Real GDP'!D81&lt;&gt;"",(IF('[1]T34 Wine consumption vol'!D81&lt;&gt;"",('[1]T34 Wine consumption vol'!D81/'[1]T61 Real GDP'!D81),"")),"")</f>
        <v>54.505381902593619</v>
      </c>
      <c r="E50" s="70">
        <f>IF('[1]T61 Real GDP'!E81&lt;&gt;"",(IF('[1]T34 Wine consumption vol'!E81&lt;&gt;"",('[1]T34 Wine consumption vol'!E81/'[1]T61 Real GDP'!E81),"")),"")</f>
        <v>27.7673529557695</v>
      </c>
      <c r="F50" s="70">
        <f>IF('[1]T61 Real GDP'!F81&lt;&gt;"",(IF('[1]T34 Wine consumption vol'!F81&lt;&gt;"",('[1]T34 Wine consumption vol'!F81/'[1]T61 Real GDP'!F81),"")),"")</f>
        <v>6.818864867169844</v>
      </c>
      <c r="G50" s="70"/>
      <c r="H50" s="70">
        <f>IF('[1]T61 Real GDP'!G81&lt;&gt;"",(IF('[1]T34 Wine consumption vol'!G81&lt;&gt;"",('[1]T34 Wine consumption vol'!G81/'[1]T61 Real GDP'!G81),"")),"")</f>
        <v>1.0912913098587196</v>
      </c>
      <c r="I50" s="70">
        <f>IF('[1]T61 Real GDP'!H81&lt;&gt;"",(IF('[1]T34 Wine consumption vol'!H81&lt;&gt;"",('[1]T34 Wine consumption vol'!H81/'[1]T61 Real GDP'!H81),"")),"")</f>
        <v>0.3598971722365038</v>
      </c>
      <c r="J50" s="70" t="str">
        <f>IF('[1]T61 Real GDP'!I81&lt;&gt;"",(IF('[1]T34 Wine consumption vol'!I81&lt;&gt;"",('[1]T34 Wine consumption vol'!I81/'[1]T61 Real GDP'!I81),"")),"")</f>
        <v/>
      </c>
      <c r="K50" s="70">
        <f>IF('[1]T61 Real GDP'!J81&lt;&gt;"",(IF('[1]T34 Wine consumption vol'!J81&lt;&gt;"",('[1]T34 Wine consumption vol'!J81/'[1]T61 Real GDP'!J81),"")),"")</f>
        <v>1.1142840906381497</v>
      </c>
      <c r="L50" s="70">
        <f>IF('[1]T61 Real GDP'!K81&lt;&gt;"",(IF('[1]T34 Wine consumption vol'!K81&lt;&gt;"",('[1]T34 Wine consumption vol'!K81/'[1]T61 Real GDP'!K81),"")),"")</f>
        <v>36.730038604980074</v>
      </c>
      <c r="M50" s="70" t="str">
        <f>IF('[1]T61 Real GDP'!L81&lt;&gt;"",(IF('[1]T34 Wine consumption vol'!L81&lt;&gt;"",('[1]T34 Wine consumption vol'!L81/'[1]T61 Real GDP'!L81),"")),"")</f>
        <v/>
      </c>
      <c r="N50" s="70">
        <f>IF('[1]T61 Real GDP'!M81&lt;&gt;"",(IF('[1]T34 Wine consumption vol'!M81&lt;&gt;"",('[1]T34 Wine consumption vol'!M81/'[1]T61 Real GDP'!M81),"")),"")</f>
        <v>0.3205770386696053</v>
      </c>
      <c r="O50" s="70" t="str">
        <f>IF('[1]T61 Real GDP'!N81&lt;&gt;"",(IF('[1]T34 Wine consumption vol'!N81&lt;&gt;"",('[1]T34 Wine consumption vol'!N81/'[1]T61 Real GDP'!N81),"")),"")</f>
        <v/>
      </c>
      <c r="P50" s="70">
        <f>IF('[1]T61 Real GDP'!O81&lt;&gt;"",(IF('[1]T34 Wine consumption vol'!O81&lt;&gt;"",('[1]T34 Wine consumption vol'!O81/'[1]T61 Real GDP'!O81),"")),"")</f>
        <v>8.3400676682569337</v>
      </c>
      <c r="Q50" s="70">
        <f>IF('[1]T61 Real GDP'!P81&lt;&gt;"",(IF('[1]T34 Wine consumption vol'!P81&lt;&gt;"",('[1]T34 Wine consumption vol'!P81/'[1]T61 Real GDP'!P81),"")),"")</f>
        <v>0.230079295158892</v>
      </c>
      <c r="R50" s="70" t="str">
        <f>IF('[1]T61 Real GDP'!Q81&lt;&gt;"",(IF('[1]T34 Wine consumption vol'!Q81&lt;&gt;"",('[1]T34 Wine consumption vol'!Q81/'[1]T61 Real GDP'!Q81),"")),"")</f>
        <v/>
      </c>
      <c r="S50" s="70" t="str">
        <f>IF('[1]T61 Real GDP'!R81&lt;&gt;"",(IF('[1]T34 Wine consumption vol'!R81&lt;&gt;"",('[1]T34 Wine consumption vol'!R81/'[1]T61 Real GDP'!R81),"")),"")</f>
        <v/>
      </c>
      <c r="T50" s="70" t="str">
        <f>IF('[1]T61 Real GDP'!S81&lt;&gt;"",(IF('[1]T34 Wine consumption vol'!S81&lt;&gt;"",('[1]T34 Wine consumption vol'!S81/'[1]T61 Real GDP'!S81),"")),"")</f>
        <v/>
      </c>
      <c r="U50" s="70" t="str">
        <f>IF('[1]T61 Real GDP'!T81&lt;&gt;"",(IF('[1]T34 Wine consumption vol'!J81&lt;&gt;"",('[1]T34 Wine consumption vol'!J81/'[1]T61 Real GDP'!T81),"")),"")</f>
        <v/>
      </c>
      <c r="V50" s="70">
        <f>IF('[1]T61 Real GDP'!U81&lt;&gt;"",(IF('[1]T34 Wine consumption vol'!U81&lt;&gt;"",('[1]T34 Wine consumption vol'!U81/'[1]T61 Real GDP'!U81),"")),"")</f>
        <v>16.351949736610937</v>
      </c>
      <c r="W50" s="70" t="str">
        <f>IF('[1]T61 Real GDP'!V81&lt;&gt;"",(IF('[1]T34 Wine consumption vol'!V81&lt;&gt;"",('[1]T34 Wine consumption vol'!V81/'[1]T61 Real GDP'!V81),"")),"")</f>
        <v/>
      </c>
      <c r="X50" s="70" t="str">
        <f>IF('[1]T61 Real GDP'!W81&lt;&gt;"",(IF('[1]T34 Wine consumption vol'!W81&lt;&gt;"",('[1]T34 Wine consumption vol'!W81/'[1]T61 Real GDP'!W81),"")),"")</f>
        <v/>
      </c>
      <c r="Y50" s="70" t="str">
        <f>IF('[1]T61 Real GDP'!X81&lt;&gt;"",(IF('[1]T34 Wine consumption vol'!X81&lt;&gt;"",('[1]T34 Wine consumption vol'!X81/'[1]T61 Real GDP'!X81),"")),"")</f>
        <v/>
      </c>
      <c r="Z50" s="70" t="str">
        <f>IF('[1]T61 Real GDP'!Y81&lt;&gt;"",(IF('[1]T34 Wine consumption vol'!Y81&lt;&gt;"",('[1]T34 Wine consumption vol'!Y81/'[1]T61 Real GDP'!Y81),"")),"")</f>
        <v/>
      </c>
      <c r="AA50" s="70" t="str">
        <f>IF('[1]T61 Real GDP'!Z81&lt;&gt;"",(IF('[1]T34 Wine consumption vol'!Z81&lt;&gt;"",('[1]T34 Wine consumption vol'!Z81/'[1]T61 Real GDP'!Z81),"")),"")</f>
        <v/>
      </c>
      <c r="AB50" s="70">
        <f>IF('[1]T61 Real GDP'!AA81&lt;&gt;"",(IF('[1]T34 Wine consumption vol'!AA81&lt;&gt;"",('[1]T34 Wine consumption vol'!AA81/'[1]T61 Real GDP'!AA81),"")),"")</f>
        <v>1.0015284984513895</v>
      </c>
      <c r="AC50" s="70">
        <f>IF('[1]T61 Real GDP'!AB81&lt;&gt;"",(IF('[1]T34 Wine consumption vol'!AB81&lt;&gt;"",('[1]T34 Wine consumption vol'!AB81/'[1]T61 Real GDP'!AB81),"")),"")</f>
        <v>0.16071613907628438</v>
      </c>
      <c r="AD50" s="70">
        <f>IF('[1]T61 Real GDP'!AC81&lt;&gt;"",(IF('[1]T34 Wine consumption vol'!AC81&lt;&gt;"",('[1]T34 Wine consumption vol'!AC81/'[1]T61 Real GDP'!AC81),"")),"")</f>
        <v>0.11779127047771795</v>
      </c>
      <c r="AE50" s="70">
        <f>IF('[1]T61 Real GDP'!AD81&lt;&gt;"",(IF('[1]T34 Wine consumption vol'!AD81&lt;&gt;"",('[1]T34 Wine consumption vol'!AD81/'[1]T61 Real GDP'!AD81),"")),"")</f>
        <v>0.38739171692923813</v>
      </c>
      <c r="AF50" s="70">
        <f>IF('[1]T61 Real GDP'!AE81&lt;&gt;"",(IF('[1]T34 Wine consumption vol'!AE81&lt;&gt;"",('[1]T34 Wine consumption vol'!AE81/'[1]T61 Real GDP'!AE81),"")),"")</f>
        <v>16.238095341288737</v>
      </c>
      <c r="AG50" s="70" t="str">
        <f>IF('[1]T61 Real GDP'!AF81&lt;&gt;"",(IF('[1]T34 Wine consumption vol'!AF81&lt;&gt;"",('[1]T34 Wine consumption vol'!AF81/'[1]T61 Real GDP'!AF81),"")),"")</f>
        <v/>
      </c>
      <c r="AH50" s="70">
        <f>IF('[1]T61 Real GDP'!AG81&lt;&gt;"",(IF('[1]T34 Wine consumption vol'!AG81&lt;&gt;"",('[1]T34 Wine consumption vol'!AG81/'[1]T61 Real GDP'!AG81),"")),"")</f>
        <v>12.557805808588366</v>
      </c>
      <c r="AI50" s="70" t="str">
        <f>IF('[1]T61 Real GDP'!AH81&lt;&gt;"",(IF('[1]T34 Wine consumption vol'!AH81&lt;&gt;"",('[1]T34 Wine consumption vol'!AH81/'[1]T61 Real GDP'!AH81),"")),"")</f>
        <v/>
      </c>
      <c r="AJ50" s="70" t="str">
        <f>IF('[1]T61 Real GDP'!AI81&lt;&gt;"",(IF('[1]T34 Wine consumption vol'!AI81&lt;&gt;"",('[1]T34 Wine consumption vol'!AI81/'[1]T61 Real GDP'!AI81),"")),"")</f>
        <v/>
      </c>
      <c r="AK50" s="70" t="str">
        <f>IF('[1]T61 Real GDP'!AJ81&lt;&gt;"",(IF('[1]T34 Wine consumption vol'!AJ81&lt;&gt;"",('[1]T34 Wine consumption vol'!AJ81/'[1]T61 Real GDP'!AJ81),"")),"")</f>
        <v/>
      </c>
      <c r="AL50" s="70">
        <f>IF('[1]T61 Real GDP'!AK81&lt;&gt;"",(IF('[1]T34 Wine consumption vol'!AK81&lt;&gt;"",('[1]T34 Wine consumption vol'!AK81/'[1]T61 Real GDP'!AK81),"")),"")</f>
        <v>46.296611522483587</v>
      </c>
      <c r="AM50" s="70">
        <f>IF('[1]T61 Real GDP'!AL81&lt;&gt;"",(IF('[1]T34 Wine consumption vol'!AL81&lt;&gt;"",('[1]T34 Wine consumption vol'!AL81/'[1]T61 Real GDP'!AL81),"")),"")</f>
        <v>3.0225384491819609</v>
      </c>
      <c r="AN50" s="70" t="str">
        <f>IF('[1]T61 Real GDP'!AM81&lt;&gt;"",(IF('[1]T34 Wine consumption vol'!AM81&lt;&gt;"",('[1]T34 Wine consumption vol'!AM81/'[1]T61 Real GDP'!AM81),"")),"")</f>
        <v/>
      </c>
      <c r="AO50" s="70">
        <f>IF('[1]T61 Real GDP'!AN81&lt;&gt;"",(IF('[1]T34 Wine consumption vol'!AN81&lt;&gt;"",('[1]T34 Wine consumption vol'!AN81/'[1]T61 Real GDP'!AN81),"")),"")</f>
        <v>10.888175073876235</v>
      </c>
      <c r="AP50" s="70" t="str">
        <f>IF('[1]T61 Real GDP'!AO81&lt;&gt;"",(IF('[1]T34 Wine consumption vol'!AO81&lt;&gt;"",('[1]T34 Wine consumption vol'!AO81/'[1]T61 Real GDP'!AO81),"")),"")</f>
        <v/>
      </c>
      <c r="AQ50" s="70" t="str">
        <f>IF('[1]T61 Real GDP'!AP81&lt;&gt;"",(IF('[1]T34 Wine consumption vol'!AP81&lt;&gt;"",('[1]T34 Wine consumption vol'!AP81/'[1]T61 Real GDP'!AP81),"")),"")</f>
        <v/>
      </c>
      <c r="AR50" s="70" t="str">
        <f>IF('[1]T61 Real GDP'!AQ81&lt;&gt;"",(IF('[1]T34 Wine consumption vol'!AQ81&lt;&gt;"",('[1]T34 Wine consumption vol'!AQ81/'[1]T61 Real GDP'!AQ81),"")),"")</f>
        <v/>
      </c>
      <c r="AS50" s="70" t="str">
        <f>IF('[1]T61 Real GDP'!AR81&lt;&gt;"",(IF('[1]T34 Wine consumption vol'!AR81&lt;&gt;"",('[1]T34 Wine consumption vol'!AR81/'[1]T61 Real GDP'!AR81),"")),"")</f>
        <v/>
      </c>
      <c r="AT50" s="70" t="str">
        <f>IF('[1]T61 Real GDP'!AS81&lt;&gt;"",(IF('[1]T34 Wine consumption vol'!AS81&lt;&gt;"",('[1]T34 Wine consumption vol'!AS81/'[1]T61 Real GDP'!AS81),"")),"")</f>
        <v/>
      </c>
      <c r="AU50" s="70" t="str">
        <f>IF('[1]T61 Real GDP'!AT81&lt;&gt;"",(IF('[1]T34 Wine consumption vol'!AT81&lt;&gt;"",('[1]T34 Wine consumption vol'!AT81/'[1]T61 Real GDP'!AT81),"")),"")</f>
        <v/>
      </c>
      <c r="AV50" s="70" t="str">
        <f>IF('[1]T61 Real GDP'!AU81&lt;&gt;"",(IF('[1]T34 Wine consumption vol'!AU81&lt;&gt;"",('[1]T34 Wine consumption vol'!AU81/'[1]T61 Real GDP'!AU81),"")),"")</f>
        <v/>
      </c>
      <c r="AW50" s="70" t="str">
        <f>IF('[1]T61 Real GDP'!AV81&lt;&gt;"",(IF('[1]T34 Wine consumption vol'!AV81&lt;&gt;"",('[1]T34 Wine consumption vol'!AV81/'[1]T61 Real GDP'!AV81),"")),"")</f>
        <v/>
      </c>
      <c r="AX50" s="70" t="str">
        <f>IF('[1]T61 Real GDP'!AW81&lt;&gt;"",(IF('[1]T34 Wine consumption vol'!AW81&lt;&gt;"",('[1]T34 Wine consumption vol'!AW81/'[1]T61 Real GDP'!AW81),"")),"")</f>
        <v/>
      </c>
      <c r="AY50" s="70" t="str">
        <f>IF('[1]T61 Real GDP'!AX81&lt;&gt;"",(IF('[1]T34 Wine consumption vol'!AX81&lt;&gt;"",('[1]T34 Wine consumption vol'!AX81/'[1]T61 Real GDP'!AX81),"")),"")</f>
        <v/>
      </c>
      <c r="AZ50" s="70" t="str">
        <f>IF('[1]T61 Real GDP'!AY81&lt;&gt;"",(IF('[1]T34 Wine consumption vol'!AY81&lt;&gt;"",('[1]T34 Wine consumption vol'!AY81/'[1]T61 Real GDP'!AY81),"")),"")</f>
        <v/>
      </c>
      <c r="BA50" s="70" t="str">
        <f>IF('[1]T61 Real GDP'!AZ81&lt;&gt;"",(IF('[1]T34 Wine consumption vol'!AZ81&lt;&gt;"",('[1]T34 Wine consumption vol'!AZ81/'[1]T61 Real GDP'!AZ81),"")),"")</f>
        <v/>
      </c>
      <c r="BB50" s="70">
        <f>IF('[1]T61 Real GDP'!BC81&lt;&gt;"",(IF('[1]T34 Wine consumption vol'!BC81&lt;&gt;"",('[1]T34 Wine consumption vol'!BC81/'[1]T61 Real GDP'!BC81),"")),"")</f>
        <v>5.534396111680441</v>
      </c>
    </row>
    <row r="51" spans="1:54" x14ac:dyDescent="0.55000000000000004">
      <c r="A51" s="69">
        <v>1914</v>
      </c>
      <c r="B51" s="70">
        <f>IF('[1]T61 Real GDP'!B82&lt;&gt;"",(IF('[1]T34 Wine consumption vol'!B82&lt;&gt;"",('[1]T34 Wine consumption vol'!B82/'[1]T61 Real GDP'!B82),"")),"")</f>
        <v>43.794719464231768</v>
      </c>
      <c r="C51" s="70">
        <f>IF('[1]T61 Real GDP'!C82&lt;&gt;"",(IF('[1]T34 Wine consumption vol'!C82&lt;&gt;"",('[1]T34 Wine consumption vol'!C82/'[1]T61 Real GDP'!C82),"")),"")</f>
        <v>49.657842363968967</v>
      </c>
      <c r="D51" s="70">
        <f>IF('[1]T61 Real GDP'!D82&lt;&gt;"",(IF('[1]T34 Wine consumption vol'!D82&lt;&gt;"",('[1]T34 Wine consumption vol'!D82/'[1]T61 Real GDP'!D82),"")),"")</f>
        <v>55.850659131205681</v>
      </c>
      <c r="E51" s="70">
        <f>IF('[1]T61 Real GDP'!E82&lt;&gt;"",(IF('[1]T34 Wine consumption vol'!E82&lt;&gt;"",('[1]T34 Wine consumption vol'!E82/'[1]T61 Real GDP'!E82),"")),"")</f>
        <v>34.425633150740516</v>
      </c>
      <c r="F51" s="70">
        <f>IF('[1]T61 Real GDP'!F82&lt;&gt;"",(IF('[1]T34 Wine consumption vol'!F82&lt;&gt;"",('[1]T34 Wine consumption vol'!F82/'[1]T61 Real GDP'!F82),"")),"")</f>
        <v>8.6883018487593286</v>
      </c>
      <c r="G51" s="70"/>
      <c r="H51" s="70">
        <f>IF('[1]T61 Real GDP'!G82&lt;&gt;"",(IF('[1]T34 Wine consumption vol'!G82&lt;&gt;"",('[1]T34 Wine consumption vol'!G82/'[1]T61 Real GDP'!G82),"")),"")</f>
        <v>0.60577899457052375</v>
      </c>
      <c r="I51" s="70">
        <f>IF('[1]T61 Real GDP'!H82&lt;&gt;"",(IF('[1]T34 Wine consumption vol'!H82&lt;&gt;"",('[1]T34 Wine consumption vol'!H82/'[1]T61 Real GDP'!H82),"")),"")</f>
        <v>0.26601726210197163</v>
      </c>
      <c r="J51" s="70" t="str">
        <f>IF('[1]T61 Real GDP'!I82&lt;&gt;"",(IF('[1]T34 Wine consumption vol'!I82&lt;&gt;"",('[1]T34 Wine consumption vol'!I82/'[1]T61 Real GDP'!I82),"")),"")</f>
        <v/>
      </c>
      <c r="K51" s="70" t="str">
        <f>IF('[1]T61 Real GDP'!J82&lt;&gt;"",(IF('[1]T34 Wine consumption vol'!J82&lt;&gt;"",('[1]T34 Wine consumption vol'!J82/'[1]T61 Real GDP'!J82),"")),"")</f>
        <v/>
      </c>
      <c r="L51" s="70" t="str">
        <f>IF('[1]T61 Real GDP'!K82&lt;&gt;"",(IF('[1]T34 Wine consumption vol'!K82&lt;&gt;"",('[1]T34 Wine consumption vol'!K82/'[1]T61 Real GDP'!K82),"")),"")</f>
        <v/>
      </c>
      <c r="M51" s="70" t="str">
        <f>IF('[1]T61 Real GDP'!L82&lt;&gt;"",(IF('[1]T34 Wine consumption vol'!L82&lt;&gt;"",('[1]T34 Wine consumption vol'!L82/'[1]T61 Real GDP'!L82),"")),"")</f>
        <v/>
      </c>
      <c r="N51" s="70">
        <f>IF('[1]T61 Real GDP'!M82&lt;&gt;"",(IF('[1]T34 Wine consumption vol'!M82&lt;&gt;"",('[1]T34 Wine consumption vol'!M82/'[1]T61 Real GDP'!M82),"")),"")</f>
        <v>0.27181506362016894</v>
      </c>
      <c r="O51" s="70" t="str">
        <f>IF('[1]T61 Real GDP'!N82&lt;&gt;"",(IF('[1]T34 Wine consumption vol'!N82&lt;&gt;"",('[1]T34 Wine consumption vol'!N82/'[1]T61 Real GDP'!N82),"")),"")</f>
        <v/>
      </c>
      <c r="P51" s="70">
        <f>IF('[1]T61 Real GDP'!O82&lt;&gt;"",(IF('[1]T34 Wine consumption vol'!O82&lt;&gt;"",('[1]T34 Wine consumption vol'!O82/'[1]T61 Real GDP'!O82),"")),"")</f>
        <v>6.9872180315348897</v>
      </c>
      <c r="Q51" s="70">
        <f>IF('[1]T61 Real GDP'!P82&lt;&gt;"",(IF('[1]T34 Wine consumption vol'!P82&lt;&gt;"",('[1]T34 Wine consumption vol'!P82/'[1]T61 Real GDP'!P82),"")),"")</f>
        <v>0.21301263469623108</v>
      </c>
      <c r="R51" s="70" t="str">
        <f>IF('[1]T61 Real GDP'!Q82&lt;&gt;"",(IF('[1]T34 Wine consumption vol'!Q82&lt;&gt;"",('[1]T34 Wine consumption vol'!Q82/'[1]T61 Real GDP'!Q82),"")),"")</f>
        <v/>
      </c>
      <c r="S51" s="70" t="str">
        <f>IF('[1]T61 Real GDP'!R82&lt;&gt;"",(IF('[1]T34 Wine consumption vol'!R82&lt;&gt;"",('[1]T34 Wine consumption vol'!R82/'[1]T61 Real GDP'!R82),"")),"")</f>
        <v/>
      </c>
      <c r="T51" s="70" t="str">
        <f>IF('[1]T61 Real GDP'!S82&lt;&gt;"",(IF('[1]T34 Wine consumption vol'!S82&lt;&gt;"",('[1]T34 Wine consumption vol'!S82/'[1]T61 Real GDP'!S82),"")),"")</f>
        <v/>
      </c>
      <c r="U51" s="70" t="str">
        <f>IF('[1]T61 Real GDP'!T82&lt;&gt;"",(IF('[1]T34 Wine consumption vol'!T82&lt;&gt;"",('[1]T34 Wine consumption vol'!T82/'[1]T61 Real GDP'!T82),"")),"")</f>
        <v/>
      </c>
      <c r="V51" s="70" t="str">
        <f>IF('[1]T61 Real GDP'!U82&lt;&gt;"",(IF('[1]T34 Wine consumption vol'!U82&lt;&gt;"",('[1]T34 Wine consumption vol'!U82/'[1]T61 Real GDP'!U82),"")),"")</f>
        <v/>
      </c>
      <c r="W51" s="70" t="str">
        <f>IF('[1]T61 Real GDP'!V82&lt;&gt;"",(IF('[1]T34 Wine consumption vol'!V82&lt;&gt;"",('[1]T34 Wine consumption vol'!V82/'[1]T61 Real GDP'!V82),"")),"")</f>
        <v/>
      </c>
      <c r="X51" s="70" t="str">
        <f>IF('[1]T61 Real GDP'!W82&lt;&gt;"",(IF('[1]T34 Wine consumption vol'!W82&lt;&gt;"",('[1]T34 Wine consumption vol'!W82/'[1]T61 Real GDP'!W82),"")),"")</f>
        <v/>
      </c>
      <c r="Y51" s="70" t="str">
        <f>IF('[1]T61 Real GDP'!X82&lt;&gt;"",(IF('[1]T34 Wine consumption vol'!X82&lt;&gt;"",('[1]T34 Wine consumption vol'!X82/'[1]T61 Real GDP'!X82),"")),"")</f>
        <v/>
      </c>
      <c r="Z51" s="70" t="str">
        <f>IF('[1]T61 Real GDP'!Y82&lt;&gt;"",(IF('[1]T34 Wine consumption vol'!Y82&lt;&gt;"",('[1]T34 Wine consumption vol'!Y82/'[1]T61 Real GDP'!Y82),"")),"")</f>
        <v/>
      </c>
      <c r="AA51" s="70" t="str">
        <f>IF('[1]T61 Real GDP'!Z82&lt;&gt;"",(IF('[1]T34 Wine consumption vol'!Z82&lt;&gt;"",('[1]T34 Wine consumption vol'!Z82/'[1]T61 Real GDP'!Z82),"")),"")</f>
        <v/>
      </c>
      <c r="AB51" s="70">
        <f>IF('[1]T61 Real GDP'!AA82&lt;&gt;"",(IF('[1]T34 Wine consumption vol'!AA82&lt;&gt;"",('[1]T34 Wine consumption vol'!AA82/'[1]T61 Real GDP'!AA82),"")),"")</f>
        <v>0.76323748840585537</v>
      </c>
      <c r="AC51" s="70">
        <f>IF('[1]T61 Real GDP'!AB82&lt;&gt;"",(IF('[1]T34 Wine consumption vol'!AB82&lt;&gt;"",('[1]T34 Wine consumption vol'!AB82/'[1]T61 Real GDP'!AB82),"")),"")</f>
        <v>0.1029302694549902</v>
      </c>
      <c r="AD51" s="70" t="str">
        <f>IF('[1]T61 Real GDP'!AC82&lt;&gt;"",(IF('[1]T34 Wine consumption vol'!AC82&lt;&gt;"",('[1]T34 Wine consumption vol'!AC82/'[1]T61 Real GDP'!AC82),"")),"")</f>
        <v/>
      </c>
      <c r="AE51" s="70">
        <f>IF('[1]T61 Real GDP'!AD82&lt;&gt;"",(IF('[1]T34 Wine consumption vol'!AD82&lt;&gt;"",('[1]T34 Wine consumption vol'!AD82/'[1]T61 Real GDP'!AD82),"")),"")</f>
        <v>0.4488879651006521</v>
      </c>
      <c r="AF51" s="70">
        <f>IF('[1]T61 Real GDP'!AE82&lt;&gt;"",(IF('[1]T34 Wine consumption vol'!AE82&lt;&gt;"",('[1]T34 Wine consumption vol'!AE82/'[1]T61 Real GDP'!AE82),"")),"")</f>
        <v>16.19817696035706</v>
      </c>
      <c r="AG51" s="70" t="str">
        <f>IF('[1]T61 Real GDP'!AF82&lt;&gt;"",(IF('[1]T34 Wine consumption vol'!AF82&lt;&gt;"",('[1]T34 Wine consumption vol'!AF82/'[1]T61 Real GDP'!AF82),"")),"")</f>
        <v/>
      </c>
      <c r="AH51" s="70">
        <f>IF('[1]T61 Real GDP'!AG82&lt;&gt;"",(IF('[1]T34 Wine consumption vol'!AG82&lt;&gt;"",('[1]T34 Wine consumption vol'!AG82/'[1]T61 Real GDP'!AG82),"")),"")</f>
        <v>13.963656358881561</v>
      </c>
      <c r="AI51" s="70" t="str">
        <f>IF('[1]T61 Real GDP'!AH82&lt;&gt;"",(IF('[1]T34 Wine consumption vol'!AH82&lt;&gt;"",('[1]T34 Wine consumption vol'!AH82/'[1]T61 Real GDP'!AH82),"")),"")</f>
        <v/>
      </c>
      <c r="AJ51" s="70" t="str">
        <f>IF('[1]T61 Real GDP'!AI82&lt;&gt;"",(IF('[1]T34 Wine consumption vol'!AI82&lt;&gt;"",('[1]T34 Wine consumption vol'!AI82/'[1]T61 Real GDP'!AI82),"")),"")</f>
        <v/>
      </c>
      <c r="AK51" s="70" t="str">
        <f>IF('[1]T61 Real GDP'!AJ82&lt;&gt;"",(IF('[1]T34 Wine consumption vol'!AJ82&lt;&gt;"",('[1]T34 Wine consumption vol'!AJ82/'[1]T61 Real GDP'!AJ82),"")),"")</f>
        <v/>
      </c>
      <c r="AL51" s="70" t="str">
        <f>IF('[1]T61 Real GDP'!AK82&lt;&gt;"",(IF('[1]T34 Wine consumption vol'!AK82&lt;&gt;"",('[1]T34 Wine consumption vol'!AK82/'[1]T61 Real GDP'!AK82),"")),"")</f>
        <v/>
      </c>
      <c r="AM51" s="70" t="str">
        <f>IF('[1]T61 Real GDP'!AL82&lt;&gt;"",(IF('[1]T34 Wine consumption vol'!AL82&lt;&gt;"",('[1]T34 Wine consumption vol'!AL82/'[1]T61 Real GDP'!AL82),"")),"")</f>
        <v/>
      </c>
      <c r="AN51" s="70" t="str">
        <f>IF('[1]T61 Real GDP'!AM82&lt;&gt;"",(IF('[1]T34 Wine consumption vol'!AM82&lt;&gt;"",('[1]T34 Wine consumption vol'!AM82/'[1]T61 Real GDP'!AM82),"")),"")</f>
        <v/>
      </c>
      <c r="AO51" s="70" t="str">
        <f>IF('[1]T61 Real GDP'!AN82&lt;&gt;"",(IF('[1]T34 Wine consumption vol'!AN82&lt;&gt;"",('[1]T34 Wine consumption vol'!AN82/'[1]T61 Real GDP'!AN82),"")),"")</f>
        <v/>
      </c>
      <c r="AP51" s="70" t="str">
        <f>IF('[1]T61 Real GDP'!AO82&lt;&gt;"",(IF('[1]T34 Wine consumption vol'!AO82&lt;&gt;"",('[1]T34 Wine consumption vol'!AO82/'[1]T61 Real GDP'!AO82),"")),"")</f>
        <v/>
      </c>
      <c r="AQ51" s="70" t="str">
        <f>IF('[1]T61 Real GDP'!AP82&lt;&gt;"",(IF('[1]T34 Wine consumption vol'!AP82&lt;&gt;"",('[1]T34 Wine consumption vol'!AP82/'[1]T61 Real GDP'!AP82),"")),"")</f>
        <v/>
      </c>
      <c r="AR51" s="70" t="str">
        <f>IF('[1]T61 Real GDP'!AQ82&lt;&gt;"",(IF('[1]T34 Wine consumption vol'!AQ82&lt;&gt;"",('[1]T34 Wine consumption vol'!AQ82/'[1]T61 Real GDP'!AQ82),"")),"")</f>
        <v/>
      </c>
      <c r="AS51" s="70" t="str">
        <f>IF('[1]T61 Real GDP'!AR82&lt;&gt;"",(IF('[1]T34 Wine consumption vol'!AR82&lt;&gt;"",('[1]T34 Wine consumption vol'!AR82/'[1]T61 Real GDP'!AR82),"")),"")</f>
        <v/>
      </c>
      <c r="AT51" s="70" t="str">
        <f>IF('[1]T61 Real GDP'!AS82&lt;&gt;"",(IF('[1]T34 Wine consumption vol'!AS82&lt;&gt;"",('[1]T34 Wine consumption vol'!AS82/'[1]T61 Real GDP'!AS82),"")),"")</f>
        <v/>
      </c>
      <c r="AU51" s="70" t="str">
        <f>IF('[1]T61 Real GDP'!AT82&lt;&gt;"",(IF('[1]T34 Wine consumption vol'!AT82&lt;&gt;"",('[1]T34 Wine consumption vol'!AT82/'[1]T61 Real GDP'!AT82),"")),"")</f>
        <v/>
      </c>
      <c r="AV51" s="70" t="str">
        <f>IF('[1]T61 Real GDP'!AU82&lt;&gt;"",(IF('[1]T34 Wine consumption vol'!AU82&lt;&gt;"",('[1]T34 Wine consumption vol'!AU82/'[1]T61 Real GDP'!AU82),"")),"")</f>
        <v/>
      </c>
      <c r="AW51" s="70" t="str">
        <f>IF('[1]T61 Real GDP'!AV82&lt;&gt;"",(IF('[1]T34 Wine consumption vol'!AV82&lt;&gt;"",('[1]T34 Wine consumption vol'!AV82/'[1]T61 Real GDP'!AV82),"")),"")</f>
        <v/>
      </c>
      <c r="AX51" s="70" t="str">
        <f>IF('[1]T61 Real GDP'!AW82&lt;&gt;"",(IF('[1]T34 Wine consumption vol'!AW82&lt;&gt;"",('[1]T34 Wine consumption vol'!AW82/'[1]T61 Real GDP'!AW82),"")),"")</f>
        <v/>
      </c>
      <c r="AY51" s="70" t="str">
        <f>IF('[1]T61 Real GDP'!AX82&lt;&gt;"",(IF('[1]T34 Wine consumption vol'!AX82&lt;&gt;"",('[1]T34 Wine consumption vol'!AX82/'[1]T61 Real GDP'!AX82),"")),"")</f>
        <v/>
      </c>
      <c r="AZ51" s="70" t="str">
        <f>IF('[1]T61 Real GDP'!AY82&lt;&gt;"",(IF('[1]T34 Wine consumption vol'!AY82&lt;&gt;"",('[1]T34 Wine consumption vol'!AY82/'[1]T61 Real GDP'!AY82),"")),"")</f>
        <v/>
      </c>
      <c r="BA51" s="70" t="str">
        <f>IF('[1]T61 Real GDP'!AZ82&lt;&gt;"",(IF('[1]T34 Wine consumption vol'!AZ82&lt;&gt;"",('[1]T34 Wine consumption vol'!AZ82/'[1]T61 Real GDP'!AZ82),"")),"")</f>
        <v/>
      </c>
      <c r="BB51" s="70" t="str">
        <f>IF('[1]T61 Real GDP'!BC82&lt;&gt;"",(IF('[1]T34 Wine consumption vol'!BC82&lt;&gt;"",('[1]T34 Wine consumption vol'!BC82/'[1]T61 Real GDP'!BC82),"")),"")</f>
        <v/>
      </c>
    </row>
    <row r="52" spans="1:54" x14ac:dyDescent="0.55000000000000004">
      <c r="A52" s="69">
        <v>1915</v>
      </c>
      <c r="B52" s="70">
        <f>IF('[1]T61 Real GDP'!B83&lt;&gt;"",(IF('[1]T34 Wine consumption vol'!B83&lt;&gt;"",('[1]T34 Wine consumption vol'!B83/'[1]T61 Real GDP'!B83),"")),"")</f>
        <v>27.898257436076928</v>
      </c>
      <c r="C52" s="70">
        <f>IF('[1]T61 Real GDP'!C83&lt;&gt;"",(IF('[1]T34 Wine consumption vol'!C83&lt;&gt;"",('[1]T34 Wine consumption vol'!C83/'[1]T61 Real GDP'!C83),"")),"")</f>
        <v>19.689277710137109</v>
      </c>
      <c r="D52" s="70">
        <f>IF('[1]T61 Real GDP'!D83&lt;&gt;"",(IF('[1]T34 Wine consumption vol'!D83&lt;&gt;"",('[1]T34 Wine consumption vol'!D83/'[1]T61 Real GDP'!D83),"")),"")</f>
        <v>44.982891407621203</v>
      </c>
      <c r="E52" s="70">
        <f>IF('[1]T61 Real GDP'!E83&lt;&gt;"",(IF('[1]T34 Wine consumption vol'!E83&lt;&gt;"",('[1]T34 Wine consumption vol'!E83/'[1]T61 Real GDP'!E83),"")),"")</f>
        <v>29.653139087178012</v>
      </c>
      <c r="F52" s="70">
        <f>IF('[1]T61 Real GDP'!F83&lt;&gt;"",(IF('[1]T34 Wine consumption vol'!F83&lt;&gt;"",('[1]T34 Wine consumption vol'!F83/'[1]T61 Real GDP'!F83),"")),"")</f>
        <v>10.53056444142579</v>
      </c>
      <c r="G52" s="70"/>
      <c r="H52" s="70">
        <f>IF('[1]T61 Real GDP'!G83&lt;&gt;"",(IF('[1]T34 Wine consumption vol'!G83&lt;&gt;"",('[1]T34 Wine consumption vol'!G83/'[1]T61 Real GDP'!G83),"")),"")</f>
        <v>0.34635230161880609</v>
      </c>
      <c r="I52" s="70" t="str">
        <f>IF('[1]T61 Real GDP'!H83&lt;&gt;"",(IF('[1]T34 Wine consumption vol'!H83&lt;&gt;"",('[1]T34 Wine consumption vol'!H83/'[1]T61 Real GDP'!H83),"")),"")</f>
        <v/>
      </c>
      <c r="J52" s="70" t="str">
        <f>IF('[1]T61 Real GDP'!I83&lt;&gt;"",(IF('[1]T34 Wine consumption vol'!I83&lt;&gt;"",('[1]T34 Wine consumption vol'!I83/'[1]T61 Real GDP'!I83),"")),"")</f>
        <v/>
      </c>
      <c r="K52" s="70" t="str">
        <f>IF('[1]T61 Real GDP'!J83&lt;&gt;"",(IF('[1]T34 Wine consumption vol'!J83&lt;&gt;"",('[1]T34 Wine consumption vol'!J83/'[1]T61 Real GDP'!J83),"")),"")</f>
        <v/>
      </c>
      <c r="L52" s="70" t="str">
        <f>IF('[1]T61 Real GDP'!K83&lt;&gt;"",(IF('[1]T34 Wine consumption vol'!K83&lt;&gt;"",('[1]T34 Wine consumption vol'!K83/'[1]T61 Real GDP'!K83),"")),"")</f>
        <v/>
      </c>
      <c r="M52" s="70" t="str">
        <f>IF('[1]T61 Real GDP'!L83&lt;&gt;"",(IF('[1]T34 Wine consumption vol'!L83&lt;&gt;"",('[1]T34 Wine consumption vol'!L83/'[1]T61 Real GDP'!L83),"")),"")</f>
        <v/>
      </c>
      <c r="N52" s="70">
        <f>IF('[1]T61 Real GDP'!M83&lt;&gt;"",(IF('[1]T34 Wine consumption vol'!M83&lt;&gt;"",('[1]T34 Wine consumption vol'!M83/'[1]T61 Real GDP'!M83),"")),"")</f>
        <v>0.30273179596036287</v>
      </c>
      <c r="O52" s="70" t="str">
        <f>IF('[1]T61 Real GDP'!N83&lt;&gt;"",(IF('[1]T34 Wine consumption vol'!N83&lt;&gt;"",('[1]T34 Wine consumption vol'!N83/'[1]T61 Real GDP'!N83),"")),"")</f>
        <v/>
      </c>
      <c r="P52" s="70">
        <f>IF('[1]T61 Real GDP'!O83&lt;&gt;"",(IF('[1]T34 Wine consumption vol'!O83&lt;&gt;"",('[1]T34 Wine consumption vol'!O83/'[1]T61 Real GDP'!O83),"")),"")</f>
        <v>6.4895162571326024</v>
      </c>
      <c r="Q52" s="70">
        <f>IF('[1]T61 Real GDP'!P83&lt;&gt;"",(IF('[1]T34 Wine consumption vol'!P83&lt;&gt;"",('[1]T34 Wine consumption vol'!P83/'[1]T61 Real GDP'!P83),"")),"")</f>
        <v>0.18875703231817087</v>
      </c>
      <c r="R52" s="70" t="str">
        <f>IF('[1]T61 Real GDP'!Q83&lt;&gt;"",(IF('[1]T34 Wine consumption vol'!Q83&lt;&gt;"",('[1]T34 Wine consumption vol'!Q83/'[1]T61 Real GDP'!Q83),"")),"")</f>
        <v/>
      </c>
      <c r="S52" s="70" t="str">
        <f>IF('[1]T61 Real GDP'!R83&lt;&gt;"",(IF('[1]T34 Wine consumption vol'!R83&lt;&gt;"",('[1]T34 Wine consumption vol'!R83/'[1]T61 Real GDP'!R83),"")),"")</f>
        <v/>
      </c>
      <c r="T52" s="70" t="str">
        <f>IF('[1]T61 Real GDP'!S83&lt;&gt;"",(IF('[1]T34 Wine consumption vol'!S83&lt;&gt;"",('[1]T34 Wine consumption vol'!S83/'[1]T61 Real GDP'!S83),"")),"")</f>
        <v/>
      </c>
      <c r="U52" s="70" t="str">
        <f>IF('[1]T61 Real GDP'!T83&lt;&gt;"",(IF('[1]T34 Wine consumption vol'!T83&lt;&gt;"",('[1]T34 Wine consumption vol'!T83/'[1]T61 Real GDP'!T83),"")),"")</f>
        <v/>
      </c>
      <c r="V52" s="70" t="str">
        <f>IF('[1]T61 Real GDP'!U83&lt;&gt;"",(IF('[1]T34 Wine consumption vol'!U83&lt;&gt;"",('[1]T34 Wine consumption vol'!U83/'[1]T61 Real GDP'!U83),"")),"")</f>
        <v/>
      </c>
      <c r="W52" s="70" t="str">
        <f>IF('[1]T61 Real GDP'!V83&lt;&gt;"",(IF('[1]T34 Wine consumption vol'!V83&lt;&gt;"",('[1]T34 Wine consumption vol'!V83/'[1]T61 Real GDP'!V83),"")),"")</f>
        <v/>
      </c>
      <c r="X52" s="70" t="str">
        <f>IF('[1]T61 Real GDP'!W83&lt;&gt;"",(IF('[1]T34 Wine consumption vol'!W83&lt;&gt;"",('[1]T34 Wine consumption vol'!W83/'[1]T61 Real GDP'!W83),"")),"")</f>
        <v/>
      </c>
      <c r="Y52" s="70" t="str">
        <f>IF('[1]T61 Real GDP'!X83&lt;&gt;"",(IF('[1]T34 Wine consumption vol'!X83&lt;&gt;"",('[1]T34 Wine consumption vol'!X83/'[1]T61 Real GDP'!X83),"")),"")</f>
        <v/>
      </c>
      <c r="Z52" s="70" t="str">
        <f>IF('[1]T61 Real GDP'!Y83&lt;&gt;"",(IF('[1]T34 Wine consumption vol'!Y83&lt;&gt;"",('[1]T34 Wine consumption vol'!Y83/'[1]T61 Real GDP'!Y83),"")),"")</f>
        <v/>
      </c>
      <c r="AA52" s="70" t="str">
        <f>IF('[1]T61 Real GDP'!Z83&lt;&gt;"",(IF('[1]T34 Wine consumption vol'!Z83&lt;&gt;"",('[1]T34 Wine consumption vol'!Z83/'[1]T61 Real GDP'!Z83),"")),"")</f>
        <v/>
      </c>
      <c r="AB52" s="70">
        <f>IF('[1]T61 Real GDP'!AA83&lt;&gt;"",(IF('[1]T34 Wine consumption vol'!AA83&lt;&gt;"",('[1]T34 Wine consumption vol'!AA83/'[1]T61 Real GDP'!AA83),"")),"")</f>
        <v>0.43819070703750868</v>
      </c>
      <c r="AC52" s="70">
        <f>IF('[1]T61 Real GDP'!AB83&lt;&gt;"",(IF('[1]T34 Wine consumption vol'!AB83&lt;&gt;"",('[1]T34 Wine consumption vol'!AB83/'[1]T61 Real GDP'!AB83),"")),"")</f>
        <v>0.10243109259051399</v>
      </c>
      <c r="AD52" s="70" t="str">
        <f>IF('[1]T61 Real GDP'!AC83&lt;&gt;"",(IF('[1]T34 Wine consumption vol'!AC83&lt;&gt;"",('[1]T34 Wine consumption vol'!AC83/'[1]T61 Real GDP'!AC83),"")),"")</f>
        <v/>
      </c>
      <c r="AE52" s="70">
        <f>IF('[1]T61 Real GDP'!AD83&lt;&gt;"",(IF('[1]T34 Wine consumption vol'!AD83&lt;&gt;"",('[1]T34 Wine consumption vol'!AD83/'[1]T61 Real GDP'!AD83),"")),"")</f>
        <v>0.39959106324893373</v>
      </c>
      <c r="AF52" s="70">
        <f>IF('[1]T61 Real GDP'!AE83&lt;&gt;"",(IF('[1]T34 Wine consumption vol'!AE83&lt;&gt;"",('[1]T34 Wine consumption vol'!AE83/'[1]T61 Real GDP'!AE83),"")),"")</f>
        <v>17.196288613547125</v>
      </c>
      <c r="AG52" s="70" t="str">
        <f>IF('[1]T61 Real GDP'!AF83&lt;&gt;"",(IF('[1]T34 Wine consumption vol'!AF83&lt;&gt;"",('[1]T34 Wine consumption vol'!AF83/'[1]T61 Real GDP'!AF83),"")),"")</f>
        <v/>
      </c>
      <c r="AH52" s="70">
        <f>IF('[1]T61 Real GDP'!AG83&lt;&gt;"",(IF('[1]T34 Wine consumption vol'!AG83&lt;&gt;"",('[1]T34 Wine consumption vol'!AG83/'[1]T61 Real GDP'!AG83),"")),"")</f>
        <v>13.51406796378976</v>
      </c>
      <c r="AI52" s="70" t="str">
        <f>IF('[1]T61 Real GDP'!AH83&lt;&gt;"",(IF('[1]T34 Wine consumption vol'!AH83&lt;&gt;"",('[1]T34 Wine consumption vol'!AH83/'[1]T61 Real GDP'!AH83),"")),"")</f>
        <v/>
      </c>
      <c r="AJ52" s="70" t="str">
        <f>IF('[1]T61 Real GDP'!AI83&lt;&gt;"",(IF('[1]T34 Wine consumption vol'!AI83&lt;&gt;"",('[1]T34 Wine consumption vol'!AI83/'[1]T61 Real GDP'!AI83),"")),"")</f>
        <v/>
      </c>
      <c r="AK52" s="70" t="str">
        <f>IF('[1]T61 Real GDP'!AJ83&lt;&gt;"",(IF('[1]T34 Wine consumption vol'!AJ83&lt;&gt;"",('[1]T34 Wine consumption vol'!AJ83/'[1]T61 Real GDP'!AJ83),"")),"")</f>
        <v/>
      </c>
      <c r="AL52" s="70" t="str">
        <f>IF('[1]T61 Real GDP'!AK83&lt;&gt;"",(IF('[1]T34 Wine consumption vol'!AK83&lt;&gt;"",('[1]T34 Wine consumption vol'!AK83/'[1]T61 Real GDP'!AK83),"")),"")</f>
        <v/>
      </c>
      <c r="AM52" s="70" t="str">
        <f>IF('[1]T61 Real GDP'!AL83&lt;&gt;"",(IF('[1]T34 Wine consumption vol'!AL83&lt;&gt;"",('[1]T34 Wine consumption vol'!AL83/'[1]T61 Real GDP'!AL83),"")),"")</f>
        <v/>
      </c>
      <c r="AN52" s="70" t="str">
        <f>IF('[1]T61 Real GDP'!AM83&lt;&gt;"",(IF('[1]T34 Wine consumption vol'!AM83&lt;&gt;"",('[1]T34 Wine consumption vol'!AM83/'[1]T61 Real GDP'!AM83),"")),"")</f>
        <v/>
      </c>
      <c r="AO52" s="70" t="str">
        <f>IF('[1]T61 Real GDP'!AN83&lt;&gt;"",(IF('[1]T34 Wine consumption vol'!AN83&lt;&gt;"",('[1]T34 Wine consumption vol'!AN83/'[1]T61 Real GDP'!AN83),"")),"")</f>
        <v/>
      </c>
      <c r="AP52" s="70" t="str">
        <f>IF('[1]T61 Real GDP'!AO83&lt;&gt;"",(IF('[1]T34 Wine consumption vol'!AO83&lt;&gt;"",('[1]T34 Wine consumption vol'!AO83/'[1]T61 Real GDP'!AO83),"")),"")</f>
        <v/>
      </c>
      <c r="AQ52" s="70" t="str">
        <f>IF('[1]T61 Real GDP'!AP83&lt;&gt;"",(IF('[1]T34 Wine consumption vol'!AP83&lt;&gt;"",('[1]T34 Wine consumption vol'!AP83/'[1]T61 Real GDP'!AP83),"")),"")</f>
        <v/>
      </c>
      <c r="AR52" s="70" t="str">
        <f>IF('[1]T61 Real GDP'!AQ83&lt;&gt;"",(IF('[1]T34 Wine consumption vol'!AQ83&lt;&gt;"",('[1]T34 Wine consumption vol'!AQ83/'[1]T61 Real GDP'!AQ83),"")),"")</f>
        <v/>
      </c>
      <c r="AS52" s="70" t="str">
        <f>IF('[1]T61 Real GDP'!AR83&lt;&gt;"",(IF('[1]T34 Wine consumption vol'!AR83&lt;&gt;"",('[1]T34 Wine consumption vol'!AR83/'[1]T61 Real GDP'!AR83),"")),"")</f>
        <v/>
      </c>
      <c r="AT52" s="70" t="str">
        <f>IF('[1]T61 Real GDP'!AS83&lt;&gt;"",(IF('[1]T34 Wine consumption vol'!AS83&lt;&gt;"",('[1]T34 Wine consumption vol'!AS83/'[1]T61 Real GDP'!AS83),"")),"")</f>
        <v/>
      </c>
      <c r="AU52" s="70" t="str">
        <f>IF('[1]T61 Real GDP'!AT83&lt;&gt;"",(IF('[1]T34 Wine consumption vol'!AT83&lt;&gt;"",('[1]T34 Wine consumption vol'!AT83/'[1]T61 Real GDP'!AT83),"")),"")</f>
        <v/>
      </c>
      <c r="AV52" s="70" t="str">
        <f>IF('[1]T61 Real GDP'!AU83&lt;&gt;"",(IF('[1]T34 Wine consumption vol'!AU83&lt;&gt;"",('[1]T34 Wine consumption vol'!AU83/'[1]T61 Real GDP'!AU83),"")),"")</f>
        <v/>
      </c>
      <c r="AW52" s="70" t="str">
        <f>IF('[1]T61 Real GDP'!AV83&lt;&gt;"",(IF('[1]T34 Wine consumption vol'!AV83&lt;&gt;"",('[1]T34 Wine consumption vol'!AV83/'[1]T61 Real GDP'!AV83),"")),"")</f>
        <v/>
      </c>
      <c r="AX52" s="70" t="str">
        <f>IF('[1]T61 Real GDP'!AW83&lt;&gt;"",(IF('[1]T34 Wine consumption vol'!AW83&lt;&gt;"",('[1]T34 Wine consumption vol'!AW83/'[1]T61 Real GDP'!AW83),"")),"")</f>
        <v/>
      </c>
      <c r="AY52" s="70" t="str">
        <f>IF('[1]T61 Real GDP'!AX83&lt;&gt;"",(IF('[1]T34 Wine consumption vol'!AX83&lt;&gt;"",('[1]T34 Wine consumption vol'!AX83/'[1]T61 Real GDP'!AX83),"")),"")</f>
        <v/>
      </c>
      <c r="AZ52" s="70" t="str">
        <f>IF('[1]T61 Real GDP'!AY83&lt;&gt;"",(IF('[1]T34 Wine consumption vol'!AY83&lt;&gt;"",('[1]T34 Wine consumption vol'!AY83/'[1]T61 Real GDP'!AY83),"")),"")</f>
        <v/>
      </c>
      <c r="BA52" s="70" t="str">
        <f>IF('[1]T61 Real GDP'!AZ83&lt;&gt;"",(IF('[1]T34 Wine consumption vol'!AZ83&lt;&gt;"",('[1]T34 Wine consumption vol'!AZ83/'[1]T61 Real GDP'!AZ83),"")),"")</f>
        <v/>
      </c>
      <c r="BB52" s="70" t="str">
        <f>IF('[1]T61 Real GDP'!BC83&lt;&gt;"",(IF('[1]T34 Wine consumption vol'!BC83&lt;&gt;"",('[1]T34 Wine consumption vol'!BC83/'[1]T61 Real GDP'!BC83),"")),"")</f>
        <v/>
      </c>
    </row>
    <row r="53" spans="1:54" x14ac:dyDescent="0.55000000000000004">
      <c r="A53" s="69">
        <v>1916</v>
      </c>
      <c r="B53" s="70">
        <f>IF('[1]T61 Real GDP'!B84&lt;&gt;"",(IF('[1]T34 Wine consumption vol'!B84&lt;&gt;"",('[1]T34 Wine consumption vol'!B84/'[1]T61 Real GDP'!B84),"")),"")</f>
        <v>30.351433855586471</v>
      </c>
      <c r="C53" s="70">
        <f>IF('[1]T61 Real GDP'!C84&lt;&gt;"",(IF('[1]T34 Wine consumption vol'!C84&lt;&gt;"",('[1]T34 Wine consumption vol'!C84/'[1]T61 Real GDP'!C84),"")),"")</f>
        <v>37.402995517654176</v>
      </c>
      <c r="D53" s="70">
        <f>IF('[1]T61 Real GDP'!D84&lt;&gt;"",(IF('[1]T34 Wine consumption vol'!D84&lt;&gt;"",('[1]T34 Wine consumption vol'!D84/'[1]T61 Real GDP'!D84),"")),"")</f>
        <v>43.943660453248391</v>
      </c>
      <c r="E53" s="70">
        <f>IF('[1]T61 Real GDP'!E84&lt;&gt;"",(IF('[1]T34 Wine consumption vol'!E84&lt;&gt;"",('[1]T34 Wine consumption vol'!E84/'[1]T61 Real GDP'!E84),"")),"")</f>
        <v>26.717923478380296</v>
      </c>
      <c r="F53" s="70">
        <f>IF('[1]T61 Real GDP'!F84&lt;&gt;"",(IF('[1]T34 Wine consumption vol'!F84&lt;&gt;"",('[1]T34 Wine consumption vol'!F84/'[1]T61 Real GDP'!F84),"")),"")</f>
        <v>10.462148408656471</v>
      </c>
      <c r="G53" s="70"/>
      <c r="H53" s="70">
        <f>IF('[1]T61 Real GDP'!G84&lt;&gt;"",(IF('[1]T34 Wine consumption vol'!G84&lt;&gt;"",('[1]T34 Wine consumption vol'!G84/'[1]T61 Real GDP'!G84),"")),"")</f>
        <v>0.45808174959579234</v>
      </c>
      <c r="I53" s="70" t="str">
        <f>IF('[1]T61 Real GDP'!H84&lt;&gt;"",(IF('[1]T34 Wine consumption vol'!H84&lt;&gt;"",('[1]T34 Wine consumption vol'!H84/'[1]T61 Real GDP'!H84),"")),"")</f>
        <v/>
      </c>
      <c r="J53" s="70" t="str">
        <f>IF('[1]T61 Real GDP'!I84&lt;&gt;"",(IF('[1]T34 Wine consumption vol'!I84&lt;&gt;"",('[1]T34 Wine consumption vol'!I84/'[1]T61 Real GDP'!I84),"")),"")</f>
        <v/>
      </c>
      <c r="K53" s="70" t="str">
        <f>IF('[1]T61 Real GDP'!J84&lt;&gt;"",(IF('[1]T34 Wine consumption vol'!J84&lt;&gt;"",('[1]T34 Wine consumption vol'!J84/'[1]T61 Real GDP'!J84),"")),"")</f>
        <v/>
      </c>
      <c r="L53" s="70" t="str">
        <f>IF('[1]T61 Real GDP'!K84&lt;&gt;"",(IF('[1]T34 Wine consumption vol'!K84&lt;&gt;"",('[1]T34 Wine consumption vol'!K84/'[1]T61 Real GDP'!K84),"")),"")</f>
        <v/>
      </c>
      <c r="M53" s="70" t="str">
        <f>IF('[1]T61 Real GDP'!L84&lt;&gt;"",(IF('[1]T34 Wine consumption vol'!L84&lt;&gt;"",('[1]T34 Wine consumption vol'!L84/'[1]T61 Real GDP'!L84),"")),"")</f>
        <v/>
      </c>
      <c r="N53" s="70">
        <f>IF('[1]T61 Real GDP'!M84&lt;&gt;"",(IF('[1]T34 Wine consumption vol'!M84&lt;&gt;"",('[1]T34 Wine consumption vol'!M84/'[1]T61 Real GDP'!M84),"")),"")</f>
        <v>0.2909399552301597</v>
      </c>
      <c r="O53" s="70" t="str">
        <f>IF('[1]T61 Real GDP'!N84&lt;&gt;"",(IF('[1]T34 Wine consumption vol'!N84&lt;&gt;"",('[1]T34 Wine consumption vol'!N84/'[1]T61 Real GDP'!N84),"")),"")</f>
        <v/>
      </c>
      <c r="P53" s="70">
        <f>IF('[1]T61 Real GDP'!O84&lt;&gt;"",(IF('[1]T34 Wine consumption vol'!O84&lt;&gt;"",('[1]T34 Wine consumption vol'!O84/'[1]T61 Real GDP'!O84),"")),"")</f>
        <v>4.6410401730848836</v>
      </c>
      <c r="Q53" s="70">
        <f>IF('[1]T61 Real GDP'!P84&lt;&gt;"",(IF('[1]T34 Wine consumption vol'!P84&lt;&gt;"",('[1]T34 Wine consumption vol'!P84/'[1]T61 Real GDP'!P84),"")),"")</f>
        <v>0.17988388577366249</v>
      </c>
      <c r="R53" s="70" t="str">
        <f>IF('[1]T61 Real GDP'!Q84&lt;&gt;"",(IF('[1]T34 Wine consumption vol'!Q84&lt;&gt;"",('[1]T34 Wine consumption vol'!Q84/'[1]T61 Real GDP'!Q84),"")),"")</f>
        <v/>
      </c>
      <c r="S53" s="70" t="str">
        <f>IF('[1]T61 Real GDP'!R84&lt;&gt;"",(IF('[1]T34 Wine consumption vol'!R84&lt;&gt;"",('[1]T34 Wine consumption vol'!R84/'[1]T61 Real GDP'!R84),"")),"")</f>
        <v/>
      </c>
      <c r="T53" s="70" t="str">
        <f>IF('[1]T61 Real GDP'!S84&lt;&gt;"",(IF('[1]T34 Wine consumption vol'!S84&lt;&gt;"",('[1]T34 Wine consumption vol'!S84/'[1]T61 Real GDP'!S84),"")),"")</f>
        <v/>
      </c>
      <c r="U53" s="70" t="str">
        <f>IF('[1]T61 Real GDP'!T84&lt;&gt;"",(IF('[1]T34 Wine consumption vol'!T84&lt;&gt;"",('[1]T34 Wine consumption vol'!T84/'[1]T61 Real GDP'!T84),"")),"")</f>
        <v/>
      </c>
      <c r="V53" s="70" t="str">
        <f>IF('[1]T61 Real GDP'!U84&lt;&gt;"",(IF('[1]T34 Wine consumption vol'!U84&lt;&gt;"",('[1]T34 Wine consumption vol'!U84/'[1]T61 Real GDP'!U84),"")),"")</f>
        <v/>
      </c>
      <c r="W53" s="70" t="str">
        <f>IF('[1]T61 Real GDP'!V84&lt;&gt;"",(IF('[1]T34 Wine consumption vol'!V84&lt;&gt;"",('[1]T34 Wine consumption vol'!V84/'[1]T61 Real GDP'!V84),"")),"")</f>
        <v/>
      </c>
      <c r="X53" s="70" t="str">
        <f>IF('[1]T61 Real GDP'!W84&lt;&gt;"",(IF('[1]T34 Wine consumption vol'!W84&lt;&gt;"",('[1]T34 Wine consumption vol'!W84/'[1]T61 Real GDP'!W84),"")),"")</f>
        <v/>
      </c>
      <c r="Y53" s="70" t="str">
        <f>IF('[1]T61 Real GDP'!X84&lt;&gt;"",(IF('[1]T34 Wine consumption vol'!X84&lt;&gt;"",('[1]T34 Wine consumption vol'!X84/'[1]T61 Real GDP'!X84),"")),"")</f>
        <v/>
      </c>
      <c r="Z53" s="70" t="str">
        <f>IF('[1]T61 Real GDP'!Y84&lt;&gt;"",(IF('[1]T34 Wine consumption vol'!Y84&lt;&gt;"",('[1]T34 Wine consumption vol'!Y84/'[1]T61 Real GDP'!Y84),"")),"")</f>
        <v/>
      </c>
      <c r="AA53" s="70" t="str">
        <f>IF('[1]T61 Real GDP'!Z84&lt;&gt;"",(IF('[1]T34 Wine consumption vol'!Z84&lt;&gt;"",('[1]T34 Wine consumption vol'!Z84/'[1]T61 Real GDP'!Z84),"")),"")</f>
        <v/>
      </c>
      <c r="AB53" s="70">
        <f>IF('[1]T61 Real GDP'!AA84&lt;&gt;"",(IF('[1]T34 Wine consumption vol'!AA84&lt;&gt;"",('[1]T34 Wine consumption vol'!AA84/'[1]T61 Real GDP'!AA84),"")),"")</f>
        <v>0.98849081581995712</v>
      </c>
      <c r="AC53" s="70">
        <f>IF('[1]T61 Real GDP'!AB84&lt;&gt;"",(IF('[1]T34 Wine consumption vol'!AB84&lt;&gt;"",('[1]T34 Wine consumption vol'!AB84/'[1]T61 Real GDP'!AB84),"")),"")</f>
        <v>8.8715101193565127E-2</v>
      </c>
      <c r="AD53" s="70" t="str">
        <f>IF('[1]T61 Real GDP'!AC84&lt;&gt;"",(IF('[1]T34 Wine consumption vol'!AC84&lt;&gt;"",('[1]T34 Wine consumption vol'!AC84/'[1]T61 Real GDP'!AC84),"")),"")</f>
        <v/>
      </c>
      <c r="AE53" s="70">
        <f>IF('[1]T61 Real GDP'!AD84&lt;&gt;"",(IF('[1]T34 Wine consumption vol'!AD84&lt;&gt;"",('[1]T34 Wine consumption vol'!AD84/'[1]T61 Real GDP'!AD84),"")),"")</f>
        <v>0.32943020984311283</v>
      </c>
      <c r="AF53" s="70">
        <f>IF('[1]T61 Real GDP'!AE84&lt;&gt;"",(IF('[1]T34 Wine consumption vol'!AE84&lt;&gt;"",('[1]T34 Wine consumption vol'!AE84/'[1]T61 Real GDP'!AE84),"")),"")</f>
        <v>18.119494525532627</v>
      </c>
      <c r="AG53" s="70" t="str">
        <f>IF('[1]T61 Real GDP'!AF84&lt;&gt;"",(IF('[1]T34 Wine consumption vol'!AF84&lt;&gt;"",('[1]T34 Wine consumption vol'!AF84/'[1]T61 Real GDP'!AF84),"")),"")</f>
        <v/>
      </c>
      <c r="AH53" s="70">
        <f>IF('[1]T61 Real GDP'!AG84&lt;&gt;"",(IF('[1]T34 Wine consumption vol'!AG84&lt;&gt;"",('[1]T34 Wine consumption vol'!AG84/'[1]T61 Real GDP'!AG84),"")),"")</f>
        <v>10.360966736868834</v>
      </c>
      <c r="AI53" s="70" t="str">
        <f>IF('[1]T61 Real GDP'!AH84&lt;&gt;"",(IF('[1]T34 Wine consumption vol'!AH84&lt;&gt;"",('[1]T34 Wine consumption vol'!AH84/'[1]T61 Real GDP'!AH84),"")),"")</f>
        <v/>
      </c>
      <c r="AJ53" s="70" t="str">
        <f>IF('[1]T61 Real GDP'!AI84&lt;&gt;"",(IF('[1]T34 Wine consumption vol'!AI84&lt;&gt;"",('[1]T34 Wine consumption vol'!AI84/'[1]T61 Real GDP'!AI84),"")),"")</f>
        <v/>
      </c>
      <c r="AK53" s="70" t="str">
        <f>IF('[1]T61 Real GDP'!AJ84&lt;&gt;"",(IF('[1]T34 Wine consumption vol'!AJ84&lt;&gt;"",('[1]T34 Wine consumption vol'!AJ84/'[1]T61 Real GDP'!AJ84),"")),"")</f>
        <v/>
      </c>
      <c r="AL53" s="70" t="str">
        <f>IF('[1]T61 Real GDP'!AK84&lt;&gt;"",(IF('[1]T34 Wine consumption vol'!AK84&lt;&gt;"",('[1]T34 Wine consumption vol'!AK84/'[1]T61 Real GDP'!AK84),"")),"")</f>
        <v/>
      </c>
      <c r="AM53" s="70" t="str">
        <f>IF('[1]T61 Real GDP'!AL84&lt;&gt;"",(IF('[1]T34 Wine consumption vol'!AL84&lt;&gt;"",('[1]T34 Wine consumption vol'!AL84/'[1]T61 Real GDP'!AL84),"")),"")</f>
        <v/>
      </c>
      <c r="AN53" s="70" t="str">
        <f>IF('[1]T61 Real GDP'!AM84&lt;&gt;"",(IF('[1]T34 Wine consumption vol'!AM84&lt;&gt;"",('[1]T34 Wine consumption vol'!AM84/'[1]T61 Real GDP'!AM84),"")),"")</f>
        <v/>
      </c>
      <c r="AO53" s="70" t="str">
        <f>IF('[1]T61 Real GDP'!AN84&lt;&gt;"",(IF('[1]T34 Wine consumption vol'!AN84&lt;&gt;"",('[1]T34 Wine consumption vol'!AN84/'[1]T61 Real GDP'!AN84),"")),"")</f>
        <v/>
      </c>
      <c r="AP53" s="70" t="str">
        <f>IF('[1]T61 Real GDP'!AO84&lt;&gt;"",(IF('[1]T34 Wine consumption vol'!AO84&lt;&gt;"",('[1]T34 Wine consumption vol'!AO84/'[1]T61 Real GDP'!AO84),"")),"")</f>
        <v/>
      </c>
      <c r="AQ53" s="70" t="str">
        <f>IF('[1]T61 Real GDP'!AP84&lt;&gt;"",(IF('[1]T34 Wine consumption vol'!AP84&lt;&gt;"",('[1]T34 Wine consumption vol'!AP84/'[1]T61 Real GDP'!AP84),"")),"")</f>
        <v/>
      </c>
      <c r="AR53" s="70" t="str">
        <f>IF('[1]T61 Real GDP'!AQ84&lt;&gt;"",(IF('[1]T34 Wine consumption vol'!AQ84&lt;&gt;"",('[1]T34 Wine consumption vol'!AQ84/'[1]T61 Real GDP'!AQ84),"")),"")</f>
        <v/>
      </c>
      <c r="AS53" s="70" t="str">
        <f>IF('[1]T61 Real GDP'!AR84&lt;&gt;"",(IF('[1]T34 Wine consumption vol'!AR84&lt;&gt;"",('[1]T34 Wine consumption vol'!AR84/'[1]T61 Real GDP'!AR84),"")),"")</f>
        <v/>
      </c>
      <c r="AT53" s="70" t="str">
        <f>IF('[1]T61 Real GDP'!AS84&lt;&gt;"",(IF('[1]T34 Wine consumption vol'!AS84&lt;&gt;"",('[1]T34 Wine consumption vol'!AS84/'[1]T61 Real GDP'!AS84),"")),"")</f>
        <v/>
      </c>
      <c r="AU53" s="70" t="str">
        <f>IF('[1]T61 Real GDP'!AT84&lt;&gt;"",(IF('[1]T34 Wine consumption vol'!AT84&lt;&gt;"",('[1]T34 Wine consumption vol'!AT84/'[1]T61 Real GDP'!AT84),"")),"")</f>
        <v/>
      </c>
      <c r="AV53" s="70" t="str">
        <f>IF('[1]T61 Real GDP'!AU84&lt;&gt;"",(IF('[1]T34 Wine consumption vol'!AU84&lt;&gt;"",('[1]T34 Wine consumption vol'!AU84/'[1]T61 Real GDP'!AU84),"")),"")</f>
        <v/>
      </c>
      <c r="AW53" s="70" t="str">
        <f>IF('[1]T61 Real GDP'!AV84&lt;&gt;"",(IF('[1]T34 Wine consumption vol'!AV84&lt;&gt;"",('[1]T34 Wine consumption vol'!AV84/'[1]T61 Real GDP'!AV84),"")),"")</f>
        <v/>
      </c>
      <c r="AX53" s="70" t="str">
        <f>IF('[1]T61 Real GDP'!AW84&lt;&gt;"",(IF('[1]T34 Wine consumption vol'!AW84&lt;&gt;"",('[1]T34 Wine consumption vol'!AW84/'[1]T61 Real GDP'!AW84),"")),"")</f>
        <v/>
      </c>
      <c r="AY53" s="70" t="str">
        <f>IF('[1]T61 Real GDP'!AX84&lt;&gt;"",(IF('[1]T34 Wine consumption vol'!AX84&lt;&gt;"",('[1]T34 Wine consumption vol'!AX84/'[1]T61 Real GDP'!AX84),"")),"")</f>
        <v/>
      </c>
      <c r="AZ53" s="70" t="str">
        <f>IF('[1]T61 Real GDP'!AY84&lt;&gt;"",(IF('[1]T34 Wine consumption vol'!AY84&lt;&gt;"",('[1]T34 Wine consumption vol'!AY84/'[1]T61 Real GDP'!AY84),"")),"")</f>
        <v/>
      </c>
      <c r="BA53" s="70" t="str">
        <f>IF('[1]T61 Real GDP'!AZ84&lt;&gt;"",(IF('[1]T34 Wine consumption vol'!AZ84&lt;&gt;"",('[1]T34 Wine consumption vol'!AZ84/'[1]T61 Real GDP'!AZ84),"")),"")</f>
        <v/>
      </c>
      <c r="BB53" s="70" t="str">
        <f>IF('[1]T61 Real GDP'!BC84&lt;&gt;"",(IF('[1]T34 Wine consumption vol'!BC84&lt;&gt;"",('[1]T34 Wine consumption vol'!BC84/'[1]T61 Real GDP'!BC84),"")),"")</f>
        <v/>
      </c>
    </row>
    <row r="54" spans="1:54" x14ac:dyDescent="0.55000000000000004">
      <c r="A54" s="69">
        <v>1917</v>
      </c>
      <c r="B54" s="70">
        <f>IF('[1]T61 Real GDP'!B85&lt;&gt;"",(IF('[1]T34 Wine consumption vol'!B85&lt;&gt;"",('[1]T34 Wine consumption vol'!B85/'[1]T61 Real GDP'!B85),"")),"")</f>
        <v>34.737735172116572</v>
      </c>
      <c r="C54" s="70">
        <f>IF('[1]T61 Real GDP'!C85&lt;&gt;"",(IF('[1]T34 Wine consumption vol'!C85&lt;&gt;"",('[1]T34 Wine consumption vol'!C85/'[1]T61 Real GDP'!C85),"")),"")</f>
        <v>44.454284056760301</v>
      </c>
      <c r="D54" s="70">
        <f>IF('[1]T61 Real GDP'!D85&lt;&gt;"",(IF('[1]T34 Wine consumption vol'!D85&lt;&gt;"",('[1]T34 Wine consumption vol'!D85/'[1]T61 Real GDP'!D85),"")),"")</f>
        <v>40.825891057958849</v>
      </c>
      <c r="E54" s="70">
        <f>IF('[1]T61 Real GDP'!E85&lt;&gt;"",(IF('[1]T34 Wine consumption vol'!E85&lt;&gt;"",('[1]T34 Wine consumption vol'!E85/'[1]T61 Real GDP'!E85),"")),"")</f>
        <v>28.647951263035917</v>
      </c>
      <c r="F54" s="70">
        <f>IF('[1]T61 Real GDP'!F85&lt;&gt;"",(IF('[1]T34 Wine consumption vol'!F85&lt;&gt;"",('[1]T34 Wine consumption vol'!F85/'[1]T61 Real GDP'!F85),"")),"")</f>
        <v>8.9959861877354221</v>
      </c>
      <c r="G54" s="70"/>
      <c r="H54" s="70">
        <f>IF('[1]T61 Real GDP'!G85&lt;&gt;"",(IF('[1]T34 Wine consumption vol'!G85&lt;&gt;"",('[1]T34 Wine consumption vol'!G85/'[1]T61 Real GDP'!G85),"")),"")</f>
        <v>0.50176874015951234</v>
      </c>
      <c r="I54" s="70" t="str">
        <f>IF('[1]T61 Real GDP'!H85&lt;&gt;"",(IF('[1]T34 Wine consumption vol'!H85&lt;&gt;"",('[1]T34 Wine consumption vol'!H85/'[1]T61 Real GDP'!H85),"")),"")</f>
        <v/>
      </c>
      <c r="J54" s="70" t="str">
        <f>IF('[1]T61 Real GDP'!I85&lt;&gt;"",(IF('[1]T34 Wine consumption vol'!I85&lt;&gt;"",('[1]T34 Wine consumption vol'!I85/'[1]T61 Real GDP'!I85),"")),"")</f>
        <v/>
      </c>
      <c r="K54" s="70" t="str">
        <f>IF('[1]T61 Real GDP'!J85&lt;&gt;"",(IF('[1]T34 Wine consumption vol'!J85&lt;&gt;"",('[1]T34 Wine consumption vol'!J85/'[1]T61 Real GDP'!J85),"")),"")</f>
        <v/>
      </c>
      <c r="L54" s="70" t="str">
        <f>IF('[1]T61 Real GDP'!K85&lt;&gt;"",(IF('[1]T34 Wine consumption vol'!K85&lt;&gt;"",('[1]T34 Wine consumption vol'!K85/'[1]T61 Real GDP'!K85),"")),"")</f>
        <v/>
      </c>
      <c r="M54" s="70" t="str">
        <f>IF('[1]T61 Real GDP'!L85&lt;&gt;"",(IF('[1]T34 Wine consumption vol'!L85&lt;&gt;"",('[1]T34 Wine consumption vol'!L85/'[1]T61 Real GDP'!L85),"")),"")</f>
        <v/>
      </c>
      <c r="N54" s="70">
        <f>IF('[1]T61 Real GDP'!M85&lt;&gt;"",(IF('[1]T34 Wine consumption vol'!M85&lt;&gt;"",('[1]T34 Wine consumption vol'!M85/'[1]T61 Real GDP'!M85),"")),"")</f>
        <v>0.33980503064772016</v>
      </c>
      <c r="O54" s="70" t="str">
        <f>IF('[1]T61 Real GDP'!N85&lt;&gt;"",(IF('[1]T34 Wine consumption vol'!N85&lt;&gt;"",('[1]T34 Wine consumption vol'!N85/'[1]T61 Real GDP'!N85),"")),"")</f>
        <v/>
      </c>
      <c r="P54" s="70">
        <f>IF('[1]T61 Real GDP'!O85&lt;&gt;"",(IF('[1]T34 Wine consumption vol'!O85&lt;&gt;"",('[1]T34 Wine consumption vol'!O85/'[1]T61 Real GDP'!O85),"")),"")</f>
        <v>6.1277440840720079</v>
      </c>
      <c r="Q54" s="70">
        <f>IF('[1]T61 Real GDP'!P85&lt;&gt;"",(IF('[1]T34 Wine consumption vol'!P85&lt;&gt;"",('[1]T34 Wine consumption vol'!P85/'[1]T61 Real GDP'!P85),"")),"")</f>
        <v>0.12771212122165415</v>
      </c>
      <c r="R54" s="70" t="str">
        <f>IF('[1]T61 Real GDP'!Q85&lt;&gt;"",(IF('[1]T34 Wine consumption vol'!Q85&lt;&gt;"",('[1]T34 Wine consumption vol'!Q85/'[1]T61 Real GDP'!Q85),"")),"")</f>
        <v/>
      </c>
      <c r="S54" s="70" t="str">
        <f>IF('[1]T61 Real GDP'!R85&lt;&gt;"",(IF('[1]T34 Wine consumption vol'!R85&lt;&gt;"",('[1]T34 Wine consumption vol'!R85/'[1]T61 Real GDP'!R85),"")),"")</f>
        <v/>
      </c>
      <c r="T54" s="70" t="str">
        <f>IF('[1]T61 Real GDP'!S85&lt;&gt;"",(IF('[1]T34 Wine consumption vol'!S85&lt;&gt;"",('[1]T34 Wine consumption vol'!S85/'[1]T61 Real GDP'!S85),"")),"")</f>
        <v/>
      </c>
      <c r="U54" s="70" t="str">
        <f>IF('[1]T61 Real GDP'!T85&lt;&gt;"",(IF('[1]T34 Wine consumption vol'!T85&lt;&gt;"",('[1]T34 Wine consumption vol'!T85/'[1]T61 Real GDP'!T85),"")),"")</f>
        <v/>
      </c>
      <c r="V54" s="70" t="str">
        <f>IF('[1]T61 Real GDP'!U85&lt;&gt;"",(IF('[1]T34 Wine consumption vol'!U85&lt;&gt;"",('[1]T34 Wine consumption vol'!U85/'[1]T61 Real GDP'!U85),"")),"")</f>
        <v/>
      </c>
      <c r="W54" s="70" t="str">
        <f>IF('[1]T61 Real GDP'!V85&lt;&gt;"",(IF('[1]T34 Wine consumption vol'!V85&lt;&gt;"",('[1]T34 Wine consumption vol'!V85/'[1]T61 Real GDP'!V85),"")),"")</f>
        <v/>
      </c>
      <c r="X54" s="70" t="str">
        <f>IF('[1]T61 Real GDP'!W85&lt;&gt;"",(IF('[1]T34 Wine consumption vol'!W85&lt;&gt;"",('[1]T34 Wine consumption vol'!W85/'[1]T61 Real GDP'!W85),"")),"")</f>
        <v/>
      </c>
      <c r="Y54" s="70" t="str">
        <f>IF('[1]T61 Real GDP'!X85&lt;&gt;"",(IF('[1]T34 Wine consumption vol'!X85&lt;&gt;"",('[1]T34 Wine consumption vol'!X85/'[1]T61 Real GDP'!X85),"")),"")</f>
        <v/>
      </c>
      <c r="Z54" s="70" t="str">
        <f>IF('[1]T61 Real GDP'!Y85&lt;&gt;"",(IF('[1]T34 Wine consumption vol'!Y85&lt;&gt;"",('[1]T34 Wine consumption vol'!Y85/'[1]T61 Real GDP'!Y85),"")),"")</f>
        <v/>
      </c>
      <c r="AA54" s="70" t="str">
        <f>IF('[1]T61 Real GDP'!Z85&lt;&gt;"",(IF('[1]T34 Wine consumption vol'!Z85&lt;&gt;"",('[1]T34 Wine consumption vol'!Z85/'[1]T61 Real GDP'!Z85),"")),"")</f>
        <v/>
      </c>
      <c r="AB54" s="70">
        <f>IF('[1]T61 Real GDP'!AA85&lt;&gt;"",(IF('[1]T34 Wine consumption vol'!AA85&lt;&gt;"",('[1]T34 Wine consumption vol'!AA85/'[1]T61 Real GDP'!AA85),"")),"")</f>
        <v>0.88070500927643802</v>
      </c>
      <c r="AC54" s="70">
        <f>IF('[1]T61 Real GDP'!AB85&lt;&gt;"",(IF('[1]T34 Wine consumption vol'!AB85&lt;&gt;"",('[1]T34 Wine consumption vol'!AB85/'[1]T61 Real GDP'!AB85),"")),"")</f>
        <v>9.0701222268096127E-2</v>
      </c>
      <c r="AD54" s="70" t="str">
        <f>IF('[1]T61 Real GDP'!AC85&lt;&gt;"",(IF('[1]T34 Wine consumption vol'!AC85&lt;&gt;"",('[1]T34 Wine consumption vol'!AC85/'[1]T61 Real GDP'!AC85),"")),"")</f>
        <v/>
      </c>
      <c r="AE54" s="70">
        <f>IF('[1]T61 Real GDP'!AD85&lt;&gt;"",(IF('[1]T34 Wine consumption vol'!AD85&lt;&gt;"",('[1]T34 Wine consumption vol'!AD85/'[1]T61 Real GDP'!AD85),"")),"")</f>
        <v>0.31182138300270645</v>
      </c>
      <c r="AF54" s="70">
        <f>IF('[1]T61 Real GDP'!AE85&lt;&gt;"",(IF('[1]T34 Wine consumption vol'!AE85&lt;&gt;"",('[1]T34 Wine consumption vol'!AE85/'[1]T61 Real GDP'!AE85),"")),"")</f>
        <v>17.698148984184371</v>
      </c>
      <c r="AG54" s="70" t="str">
        <f>IF('[1]T61 Real GDP'!AF85&lt;&gt;"",(IF('[1]T34 Wine consumption vol'!AF85&lt;&gt;"",('[1]T34 Wine consumption vol'!AF85/'[1]T61 Real GDP'!AF85),"")),"")</f>
        <v/>
      </c>
      <c r="AH54" s="70">
        <f>IF('[1]T61 Real GDP'!AG85&lt;&gt;"",(IF('[1]T34 Wine consumption vol'!AG85&lt;&gt;"",('[1]T34 Wine consumption vol'!AG85/'[1]T61 Real GDP'!AG85),"")),"")</f>
        <v>14.11796447233235</v>
      </c>
      <c r="AI54" s="70" t="str">
        <f>IF('[1]T61 Real GDP'!AH85&lt;&gt;"",(IF('[1]T34 Wine consumption vol'!AH85&lt;&gt;"",('[1]T34 Wine consumption vol'!AH85/'[1]T61 Real GDP'!AH85),"")),"")</f>
        <v/>
      </c>
      <c r="AJ54" s="70" t="str">
        <f>IF('[1]T61 Real GDP'!AI85&lt;&gt;"",(IF('[1]T34 Wine consumption vol'!AI85&lt;&gt;"",('[1]T34 Wine consumption vol'!AI85/'[1]T61 Real GDP'!AI85),"")),"")</f>
        <v/>
      </c>
      <c r="AK54" s="70" t="str">
        <f>IF('[1]T61 Real GDP'!AJ85&lt;&gt;"",(IF('[1]T34 Wine consumption vol'!AJ85&lt;&gt;"",('[1]T34 Wine consumption vol'!AJ85/'[1]T61 Real GDP'!AJ85),"")),"")</f>
        <v/>
      </c>
      <c r="AL54" s="70" t="str">
        <f>IF('[1]T61 Real GDP'!AK85&lt;&gt;"",(IF('[1]T34 Wine consumption vol'!AK85&lt;&gt;"",('[1]T34 Wine consumption vol'!AK85/'[1]T61 Real GDP'!AK85),"")),"")</f>
        <v/>
      </c>
      <c r="AM54" s="70" t="str">
        <f>IF('[1]T61 Real GDP'!AL85&lt;&gt;"",(IF('[1]T34 Wine consumption vol'!AL85&lt;&gt;"",('[1]T34 Wine consumption vol'!AL85/'[1]T61 Real GDP'!AL85),"")),"")</f>
        <v/>
      </c>
      <c r="AN54" s="70" t="str">
        <f>IF('[1]T61 Real GDP'!AM85&lt;&gt;"",(IF('[1]T34 Wine consumption vol'!AM85&lt;&gt;"",('[1]T34 Wine consumption vol'!AM85/'[1]T61 Real GDP'!AM85),"")),"")</f>
        <v/>
      </c>
      <c r="AO54" s="70" t="str">
        <f>IF('[1]T61 Real GDP'!AN85&lt;&gt;"",(IF('[1]T34 Wine consumption vol'!AN85&lt;&gt;"",('[1]T34 Wine consumption vol'!AN85/'[1]T61 Real GDP'!AN85),"")),"")</f>
        <v/>
      </c>
      <c r="AP54" s="70" t="str">
        <f>IF('[1]T61 Real GDP'!AO85&lt;&gt;"",(IF('[1]T34 Wine consumption vol'!AO85&lt;&gt;"",('[1]T34 Wine consumption vol'!AO85/'[1]T61 Real GDP'!AO85),"")),"")</f>
        <v/>
      </c>
      <c r="AQ54" s="70" t="str">
        <f>IF('[1]T61 Real GDP'!AP85&lt;&gt;"",(IF('[1]T34 Wine consumption vol'!AP85&lt;&gt;"",('[1]T34 Wine consumption vol'!AP85/'[1]T61 Real GDP'!AP85),"")),"")</f>
        <v/>
      </c>
      <c r="AR54" s="70" t="str">
        <f>IF('[1]T61 Real GDP'!AQ85&lt;&gt;"",(IF('[1]T34 Wine consumption vol'!AQ85&lt;&gt;"",('[1]T34 Wine consumption vol'!AQ85/'[1]T61 Real GDP'!AQ85),"")),"")</f>
        <v/>
      </c>
      <c r="AS54" s="70" t="str">
        <f>IF('[1]T61 Real GDP'!AR85&lt;&gt;"",(IF('[1]T34 Wine consumption vol'!AR85&lt;&gt;"",('[1]T34 Wine consumption vol'!AR85/'[1]T61 Real GDP'!AR85),"")),"")</f>
        <v/>
      </c>
      <c r="AT54" s="70" t="str">
        <f>IF('[1]T61 Real GDP'!AS85&lt;&gt;"",(IF('[1]T34 Wine consumption vol'!AS85&lt;&gt;"",('[1]T34 Wine consumption vol'!AS85/'[1]T61 Real GDP'!AS85),"")),"")</f>
        <v/>
      </c>
      <c r="AU54" s="70" t="str">
        <f>IF('[1]T61 Real GDP'!AT85&lt;&gt;"",(IF('[1]T34 Wine consumption vol'!AT85&lt;&gt;"",('[1]T34 Wine consumption vol'!AT85/'[1]T61 Real GDP'!AT85),"")),"")</f>
        <v/>
      </c>
      <c r="AV54" s="70" t="str">
        <f>IF('[1]T61 Real GDP'!AU85&lt;&gt;"",(IF('[1]T34 Wine consumption vol'!AU85&lt;&gt;"",('[1]T34 Wine consumption vol'!AU85/'[1]T61 Real GDP'!AU85),"")),"")</f>
        <v/>
      </c>
      <c r="AW54" s="70" t="str">
        <f>IF('[1]T61 Real GDP'!AV85&lt;&gt;"",(IF('[1]T34 Wine consumption vol'!AV85&lt;&gt;"",('[1]T34 Wine consumption vol'!AV85/'[1]T61 Real GDP'!AV85),"")),"")</f>
        <v/>
      </c>
      <c r="AX54" s="70" t="str">
        <f>IF('[1]T61 Real GDP'!AW85&lt;&gt;"",(IF('[1]T34 Wine consumption vol'!AW85&lt;&gt;"",('[1]T34 Wine consumption vol'!AW85/'[1]T61 Real GDP'!AW85),"")),"")</f>
        <v/>
      </c>
      <c r="AY54" s="70" t="str">
        <f>IF('[1]T61 Real GDP'!AX85&lt;&gt;"",(IF('[1]T34 Wine consumption vol'!AX85&lt;&gt;"",('[1]T34 Wine consumption vol'!AX85/'[1]T61 Real GDP'!AX85),"")),"")</f>
        <v/>
      </c>
      <c r="AZ54" s="70" t="str">
        <f>IF('[1]T61 Real GDP'!AY85&lt;&gt;"",(IF('[1]T34 Wine consumption vol'!AY85&lt;&gt;"",('[1]T34 Wine consumption vol'!AY85/'[1]T61 Real GDP'!AY85),"")),"")</f>
        <v/>
      </c>
      <c r="BA54" s="70" t="str">
        <f>IF('[1]T61 Real GDP'!AZ85&lt;&gt;"",(IF('[1]T34 Wine consumption vol'!AZ85&lt;&gt;"",('[1]T34 Wine consumption vol'!AZ85/'[1]T61 Real GDP'!AZ85),"")),"")</f>
        <v/>
      </c>
      <c r="BB54" s="70" t="str">
        <f>IF('[1]T61 Real GDP'!BC85&lt;&gt;"",(IF('[1]T34 Wine consumption vol'!BC85&lt;&gt;"",('[1]T34 Wine consumption vol'!BC85/'[1]T61 Real GDP'!BC85),"")),"")</f>
        <v/>
      </c>
    </row>
    <row r="55" spans="1:54" x14ac:dyDescent="0.55000000000000004">
      <c r="A55" s="69">
        <v>1918</v>
      </c>
      <c r="B55" s="70">
        <f>IF('[1]T61 Real GDP'!B86&lt;&gt;"",(IF('[1]T34 Wine consumption vol'!B86&lt;&gt;"",('[1]T34 Wine consumption vol'!B86/'[1]T61 Real GDP'!B86),"")),"")</f>
        <v>51.565780830487277</v>
      </c>
      <c r="C55" s="70">
        <f>IF('[1]T61 Real GDP'!C86&lt;&gt;"",(IF('[1]T34 Wine consumption vol'!C86&lt;&gt;"",('[1]T34 Wine consumption vol'!C86/'[1]T61 Real GDP'!C86),"")),"")</f>
        <v>31.625941502373458</v>
      </c>
      <c r="D55" s="70">
        <f>IF('[1]T61 Real GDP'!D86&lt;&gt;"",(IF('[1]T34 Wine consumption vol'!D86&lt;&gt;"",('[1]T34 Wine consumption vol'!D86/'[1]T61 Real GDP'!D86),"")),"")</f>
        <v>39.037335307774299</v>
      </c>
      <c r="E55" s="70">
        <f>IF('[1]T61 Real GDP'!E86&lt;&gt;"",(IF('[1]T34 Wine consumption vol'!E86&lt;&gt;"",('[1]T34 Wine consumption vol'!E86/'[1]T61 Real GDP'!E86),"")),"")</f>
        <v>48.105557604331992</v>
      </c>
      <c r="F55" s="70">
        <f>IF('[1]T61 Real GDP'!F86&lt;&gt;"",(IF('[1]T34 Wine consumption vol'!F86&lt;&gt;"",('[1]T34 Wine consumption vol'!F86/'[1]T61 Real GDP'!F86),"")),"")</f>
        <v>7.7226348032889769</v>
      </c>
      <c r="G55" s="70"/>
      <c r="H55" s="70">
        <f>IF('[1]T61 Real GDP'!G86&lt;&gt;"",(IF('[1]T34 Wine consumption vol'!G86&lt;&gt;"",('[1]T34 Wine consumption vol'!G86/'[1]T61 Real GDP'!G86),"")),"")</f>
        <v>0.18846763374076281</v>
      </c>
      <c r="I55" s="70" t="str">
        <f>IF('[1]T61 Real GDP'!H86&lt;&gt;"",(IF('[1]T34 Wine consumption vol'!H86&lt;&gt;"",('[1]T34 Wine consumption vol'!H86/'[1]T61 Real GDP'!H86),"")),"")</f>
        <v/>
      </c>
      <c r="J55" s="70" t="str">
        <f>IF('[1]T61 Real GDP'!I86&lt;&gt;"",(IF('[1]T34 Wine consumption vol'!I86&lt;&gt;"",('[1]T34 Wine consumption vol'!I86/'[1]T61 Real GDP'!I86),"")),"")</f>
        <v/>
      </c>
      <c r="K55" s="70" t="str">
        <f>IF('[1]T61 Real GDP'!J86&lt;&gt;"",(IF('[1]T34 Wine consumption vol'!J86&lt;&gt;"",('[1]T34 Wine consumption vol'!J86/'[1]T61 Real GDP'!J86),"")),"")</f>
        <v/>
      </c>
      <c r="L55" s="70" t="str">
        <f>IF('[1]T61 Real GDP'!K86&lt;&gt;"",(IF('[1]T34 Wine consumption vol'!K86&lt;&gt;"",('[1]T34 Wine consumption vol'!K86/'[1]T61 Real GDP'!K86),"")),"")</f>
        <v/>
      </c>
      <c r="M55" s="70" t="str">
        <f>IF('[1]T61 Real GDP'!L86&lt;&gt;"",(IF('[1]T34 Wine consumption vol'!L86&lt;&gt;"",('[1]T34 Wine consumption vol'!L86/'[1]T61 Real GDP'!L86),"")),"")</f>
        <v/>
      </c>
      <c r="N55" s="70">
        <f>IF('[1]T61 Real GDP'!M86&lt;&gt;"",(IF('[1]T34 Wine consumption vol'!M86&lt;&gt;"",('[1]T34 Wine consumption vol'!M86/'[1]T61 Real GDP'!M86),"")),"")</f>
        <v>0.35344767218258577</v>
      </c>
      <c r="O55" s="70" t="str">
        <f>IF('[1]T61 Real GDP'!N86&lt;&gt;"",(IF('[1]T34 Wine consumption vol'!N86&lt;&gt;"",('[1]T34 Wine consumption vol'!N86/'[1]T61 Real GDP'!N86),"")),"")</f>
        <v/>
      </c>
      <c r="P55" s="70">
        <f>IF('[1]T61 Real GDP'!O86&lt;&gt;"",(IF('[1]T34 Wine consumption vol'!O86&lt;&gt;"",('[1]T34 Wine consumption vol'!O86/'[1]T61 Real GDP'!O86),"")),"")</f>
        <v>5.8036718943665111</v>
      </c>
      <c r="Q55" s="70">
        <f>IF('[1]T61 Real GDP'!P86&lt;&gt;"",(IF('[1]T34 Wine consumption vol'!P86&lt;&gt;"",('[1]T34 Wine consumption vol'!P86/'[1]T61 Real GDP'!P86),"")),"")</f>
        <v>0.2023384237162823</v>
      </c>
      <c r="R55" s="70" t="str">
        <f>IF('[1]T61 Real GDP'!Q86&lt;&gt;"",(IF('[1]T34 Wine consumption vol'!Q86&lt;&gt;"",('[1]T34 Wine consumption vol'!Q86/'[1]T61 Real GDP'!Q86),"")),"")</f>
        <v/>
      </c>
      <c r="S55" s="70" t="str">
        <f>IF('[1]T61 Real GDP'!R86&lt;&gt;"",(IF('[1]T34 Wine consumption vol'!R86&lt;&gt;"",('[1]T34 Wine consumption vol'!R86/'[1]T61 Real GDP'!R86),"")),"")</f>
        <v/>
      </c>
      <c r="T55" s="70" t="str">
        <f>IF('[1]T61 Real GDP'!S86&lt;&gt;"",(IF('[1]T34 Wine consumption vol'!S86&lt;&gt;"",('[1]T34 Wine consumption vol'!S86/'[1]T61 Real GDP'!S86),"")),"")</f>
        <v/>
      </c>
      <c r="U55" s="70" t="str">
        <f>IF('[1]T61 Real GDP'!T86&lt;&gt;"",(IF('[1]T34 Wine consumption vol'!T86&lt;&gt;"",('[1]T34 Wine consumption vol'!T86/'[1]T61 Real GDP'!T86),"")),"")</f>
        <v/>
      </c>
      <c r="V55" s="70" t="str">
        <f>IF('[1]T61 Real GDP'!U86&lt;&gt;"",(IF('[1]T34 Wine consumption vol'!U86&lt;&gt;"",('[1]T34 Wine consumption vol'!U86/'[1]T61 Real GDP'!U86),"")),"")</f>
        <v/>
      </c>
      <c r="W55" s="70" t="str">
        <f>IF('[1]T61 Real GDP'!V86&lt;&gt;"",(IF('[1]T34 Wine consumption vol'!V86&lt;&gt;"",('[1]T34 Wine consumption vol'!V86/'[1]T61 Real GDP'!V86),"")),"")</f>
        <v/>
      </c>
      <c r="X55" s="70" t="str">
        <f>IF('[1]T61 Real GDP'!W86&lt;&gt;"",(IF('[1]T34 Wine consumption vol'!W86&lt;&gt;"",('[1]T34 Wine consumption vol'!W86/'[1]T61 Real GDP'!W86),"")),"")</f>
        <v/>
      </c>
      <c r="Y55" s="70" t="str">
        <f>IF('[1]T61 Real GDP'!X86&lt;&gt;"",(IF('[1]T34 Wine consumption vol'!X86&lt;&gt;"",('[1]T34 Wine consumption vol'!X86/'[1]T61 Real GDP'!X86),"")),"")</f>
        <v/>
      </c>
      <c r="Z55" s="70" t="str">
        <f>IF('[1]T61 Real GDP'!Y86&lt;&gt;"",(IF('[1]T34 Wine consumption vol'!Y86&lt;&gt;"",('[1]T34 Wine consumption vol'!Y86/'[1]T61 Real GDP'!Y86),"")),"")</f>
        <v/>
      </c>
      <c r="AA55" s="70" t="str">
        <f>IF('[1]T61 Real GDP'!Z86&lt;&gt;"",(IF('[1]T34 Wine consumption vol'!Z86&lt;&gt;"",('[1]T34 Wine consumption vol'!Z86/'[1]T61 Real GDP'!Z86),"")),"")</f>
        <v/>
      </c>
      <c r="AB55" s="70">
        <f>IF('[1]T61 Real GDP'!AA86&lt;&gt;"",(IF('[1]T34 Wine consumption vol'!AA86&lt;&gt;"",('[1]T34 Wine consumption vol'!AA86/'[1]T61 Real GDP'!AA86),"")),"")</f>
        <v>1.284517382854675</v>
      </c>
      <c r="AC55" s="70">
        <f>IF('[1]T61 Real GDP'!AB86&lt;&gt;"",(IF('[1]T34 Wine consumption vol'!AB86&lt;&gt;"",('[1]T34 Wine consumption vol'!AB86/'[1]T61 Real GDP'!AB86),"")),"")</f>
        <v>8.4790849651097358E-2</v>
      </c>
      <c r="AD55" s="70" t="str">
        <f>IF('[1]T61 Real GDP'!AC86&lt;&gt;"",(IF('[1]T34 Wine consumption vol'!AC86&lt;&gt;"",('[1]T34 Wine consumption vol'!AC86/'[1]T61 Real GDP'!AC86),"")),"")</f>
        <v/>
      </c>
      <c r="AE55" s="70">
        <f>IF('[1]T61 Real GDP'!AD86&lt;&gt;"",(IF('[1]T34 Wine consumption vol'!AD86&lt;&gt;"",('[1]T34 Wine consumption vol'!AD86/'[1]T61 Real GDP'!AD86),"")),"")</f>
        <v>0.25597399155456185</v>
      </c>
      <c r="AF55" s="70">
        <f>IF('[1]T61 Real GDP'!AE86&lt;&gt;"",(IF('[1]T34 Wine consumption vol'!AE86&lt;&gt;"",('[1]T34 Wine consumption vol'!AE86/'[1]T61 Real GDP'!AE86),"")),"")</f>
        <v>16.173646304581933</v>
      </c>
      <c r="AG55" s="70" t="str">
        <f>IF('[1]T61 Real GDP'!AF86&lt;&gt;"",(IF('[1]T34 Wine consumption vol'!AF86&lt;&gt;"",('[1]T34 Wine consumption vol'!AF86/'[1]T61 Real GDP'!AF86),"")),"")</f>
        <v/>
      </c>
      <c r="AH55" s="70">
        <f>IF('[1]T61 Real GDP'!AG86&lt;&gt;"",(IF('[1]T34 Wine consumption vol'!AG86&lt;&gt;"",('[1]T34 Wine consumption vol'!AG86/'[1]T61 Real GDP'!AG86),"")),"")</f>
        <v>13.61795247450379</v>
      </c>
      <c r="AI55" s="70" t="str">
        <f>IF('[1]T61 Real GDP'!AH86&lt;&gt;"",(IF('[1]T34 Wine consumption vol'!AH86&lt;&gt;"",('[1]T34 Wine consumption vol'!AH86/'[1]T61 Real GDP'!AH86),"")),"")</f>
        <v/>
      </c>
      <c r="AJ55" s="70" t="str">
        <f>IF('[1]T61 Real GDP'!AI86&lt;&gt;"",(IF('[1]T34 Wine consumption vol'!AI86&lt;&gt;"",('[1]T34 Wine consumption vol'!AI86/'[1]T61 Real GDP'!AI86),"")),"")</f>
        <v/>
      </c>
      <c r="AK55" s="70" t="str">
        <f>IF('[1]T61 Real GDP'!AJ86&lt;&gt;"",(IF('[1]T34 Wine consumption vol'!AJ86&lt;&gt;"",('[1]T34 Wine consumption vol'!AJ86/'[1]T61 Real GDP'!AJ86),"")),"")</f>
        <v/>
      </c>
      <c r="AL55" s="70" t="str">
        <f>IF('[1]T61 Real GDP'!AK86&lt;&gt;"",(IF('[1]T34 Wine consumption vol'!AK86&lt;&gt;"",('[1]T34 Wine consumption vol'!AK86/'[1]T61 Real GDP'!AK86),"")),"")</f>
        <v/>
      </c>
      <c r="AM55" s="70" t="str">
        <f>IF('[1]T61 Real GDP'!AL86&lt;&gt;"",(IF('[1]T34 Wine consumption vol'!AL86&lt;&gt;"",('[1]T34 Wine consumption vol'!AL86/'[1]T61 Real GDP'!AL86),"")),"")</f>
        <v/>
      </c>
      <c r="AN55" s="70" t="str">
        <f>IF('[1]T61 Real GDP'!AM86&lt;&gt;"",(IF('[1]T34 Wine consumption vol'!AM86&lt;&gt;"",('[1]T34 Wine consumption vol'!AM86/'[1]T61 Real GDP'!AM86),"")),"")</f>
        <v/>
      </c>
      <c r="AO55" s="70" t="str">
        <f>IF('[1]T61 Real GDP'!AN86&lt;&gt;"",(IF('[1]T34 Wine consumption vol'!AN86&lt;&gt;"",('[1]T34 Wine consumption vol'!AN86/'[1]T61 Real GDP'!AN86),"")),"")</f>
        <v/>
      </c>
      <c r="AP55" s="70" t="str">
        <f>IF('[1]T61 Real GDP'!AO86&lt;&gt;"",(IF('[1]T34 Wine consumption vol'!AO86&lt;&gt;"",('[1]T34 Wine consumption vol'!AO86/'[1]T61 Real GDP'!AO86),"")),"")</f>
        <v/>
      </c>
      <c r="AQ55" s="70" t="str">
        <f>IF('[1]T61 Real GDP'!AP86&lt;&gt;"",(IF('[1]T34 Wine consumption vol'!AP86&lt;&gt;"",('[1]T34 Wine consumption vol'!AP86/'[1]T61 Real GDP'!AP86),"")),"")</f>
        <v/>
      </c>
      <c r="AR55" s="70" t="str">
        <f>IF('[1]T61 Real GDP'!AQ86&lt;&gt;"",(IF('[1]T34 Wine consumption vol'!AQ86&lt;&gt;"",('[1]T34 Wine consumption vol'!AQ86/'[1]T61 Real GDP'!AQ86),"")),"")</f>
        <v/>
      </c>
      <c r="AS55" s="70" t="str">
        <f>IF('[1]T61 Real GDP'!AR86&lt;&gt;"",(IF('[1]T34 Wine consumption vol'!AR86&lt;&gt;"",('[1]T34 Wine consumption vol'!AR86/'[1]T61 Real GDP'!AR86),"")),"")</f>
        <v/>
      </c>
      <c r="AT55" s="70" t="str">
        <f>IF('[1]T61 Real GDP'!AS86&lt;&gt;"",(IF('[1]T34 Wine consumption vol'!AS86&lt;&gt;"",('[1]T34 Wine consumption vol'!AS86/'[1]T61 Real GDP'!AS86),"")),"")</f>
        <v/>
      </c>
      <c r="AU55" s="70" t="str">
        <f>IF('[1]T61 Real GDP'!AT86&lt;&gt;"",(IF('[1]T34 Wine consumption vol'!AT86&lt;&gt;"",('[1]T34 Wine consumption vol'!AT86/'[1]T61 Real GDP'!AT86),"")),"")</f>
        <v/>
      </c>
      <c r="AV55" s="70" t="str">
        <f>IF('[1]T61 Real GDP'!AU86&lt;&gt;"",(IF('[1]T34 Wine consumption vol'!AU86&lt;&gt;"",('[1]T34 Wine consumption vol'!AU86/'[1]T61 Real GDP'!AU86),"")),"")</f>
        <v/>
      </c>
      <c r="AW55" s="70" t="str">
        <f>IF('[1]T61 Real GDP'!AV86&lt;&gt;"",(IF('[1]T34 Wine consumption vol'!AV86&lt;&gt;"",('[1]T34 Wine consumption vol'!AV86/'[1]T61 Real GDP'!AV86),"")),"")</f>
        <v/>
      </c>
      <c r="AX55" s="70" t="str">
        <f>IF('[1]T61 Real GDP'!AW86&lt;&gt;"",(IF('[1]T34 Wine consumption vol'!AW86&lt;&gt;"",('[1]T34 Wine consumption vol'!AW86/'[1]T61 Real GDP'!AW86),"")),"")</f>
        <v/>
      </c>
      <c r="AY55" s="70" t="str">
        <f>IF('[1]T61 Real GDP'!AX86&lt;&gt;"",(IF('[1]T34 Wine consumption vol'!AX86&lt;&gt;"",('[1]T34 Wine consumption vol'!AX86/'[1]T61 Real GDP'!AX86),"")),"")</f>
        <v/>
      </c>
      <c r="AZ55" s="70" t="str">
        <f>IF('[1]T61 Real GDP'!AY86&lt;&gt;"",(IF('[1]T34 Wine consumption vol'!AY86&lt;&gt;"",('[1]T34 Wine consumption vol'!AY86/'[1]T61 Real GDP'!AY86),"")),"")</f>
        <v/>
      </c>
      <c r="BA55" s="70" t="str">
        <f>IF('[1]T61 Real GDP'!AZ86&lt;&gt;"",(IF('[1]T34 Wine consumption vol'!AZ86&lt;&gt;"",('[1]T34 Wine consumption vol'!AZ86/'[1]T61 Real GDP'!AZ86),"")),"")</f>
        <v/>
      </c>
      <c r="BB55" s="70" t="str">
        <f>IF('[1]T61 Real GDP'!BC86&lt;&gt;"",(IF('[1]T34 Wine consumption vol'!BC86&lt;&gt;"",('[1]T34 Wine consumption vol'!BC86/'[1]T61 Real GDP'!BC86),"")),"")</f>
        <v/>
      </c>
    </row>
    <row r="56" spans="1:54" x14ac:dyDescent="0.55000000000000004">
      <c r="A56" s="69">
        <v>1919</v>
      </c>
      <c r="B56" s="70">
        <f>IF('[1]T61 Real GDP'!B87&lt;&gt;"",(IF('[1]T34 Wine consumption vol'!B87&lt;&gt;"",('[1]T34 Wine consumption vol'!B87/'[1]T61 Real GDP'!B87),"")),"")</f>
        <v>48.258913858600117</v>
      </c>
      <c r="C56" s="70">
        <f>IF('[1]T61 Real GDP'!C87&lt;&gt;"",(IF('[1]T34 Wine consumption vol'!C87&lt;&gt;"",('[1]T34 Wine consumption vol'!C87/'[1]T61 Real GDP'!C87),"")),"")</f>
        <v>37.429404542858904</v>
      </c>
      <c r="D56" s="70">
        <f>IF('[1]T61 Real GDP'!D87&lt;&gt;"",(IF('[1]T34 Wine consumption vol'!D87&lt;&gt;"",('[1]T34 Wine consumption vol'!D87/'[1]T61 Real GDP'!D87),"")),"")</f>
        <v>37.113411318825271</v>
      </c>
      <c r="E56" s="70">
        <f>IF('[1]T61 Real GDP'!E87&lt;&gt;"",(IF('[1]T34 Wine consumption vol'!E87&lt;&gt;"",('[1]T34 Wine consumption vol'!E87/'[1]T61 Real GDP'!E87),"")),"")</f>
        <v>37.454989113626524</v>
      </c>
      <c r="F56" s="70">
        <f>IF('[1]T61 Real GDP'!F87&lt;&gt;"",(IF('[1]T34 Wine consumption vol'!F87&lt;&gt;"",('[1]T34 Wine consumption vol'!F87/'[1]T61 Real GDP'!F87),"")),"")</f>
        <v>8.4229435643021411</v>
      </c>
      <c r="G56" s="70"/>
      <c r="H56" s="70">
        <f>IF('[1]T61 Real GDP'!G87&lt;&gt;"",(IF('[1]T34 Wine consumption vol'!G87&lt;&gt;"",('[1]T34 Wine consumption vol'!G87/'[1]T61 Real GDP'!G87),"")),"")</f>
        <v>2.1427608622794607</v>
      </c>
      <c r="I56" s="70">
        <f>IF('[1]T61 Real GDP'!H87&lt;&gt;"",(IF('[1]T34 Wine consumption vol'!H87&lt;&gt;"",('[1]T34 Wine consumption vol'!H87/'[1]T61 Real GDP'!H87),"")),"")</f>
        <v>0.30747993491135267</v>
      </c>
      <c r="J56" s="70" t="str">
        <f>IF('[1]T61 Real GDP'!I87&lt;&gt;"",(IF('[1]T34 Wine consumption vol'!I87&lt;&gt;"",('[1]T34 Wine consumption vol'!I87/'[1]T61 Real GDP'!I87),"")),"")</f>
        <v/>
      </c>
      <c r="K56" s="70">
        <f>IF('[1]T61 Real GDP'!J87&lt;&gt;"",(IF('[1]T34 Wine consumption vol'!J87&lt;&gt;"",('[1]T34 Wine consumption vol'!J87/'[1]T61 Real GDP'!J87),"")),"")</f>
        <v>1.7989539628714297</v>
      </c>
      <c r="L56" s="70" t="str">
        <f>IF('[1]T61 Real GDP'!K87&lt;&gt;"",(IF('[1]T34 Wine consumption vol'!K87&lt;&gt;"",('[1]T34 Wine consumption vol'!K87/'[1]T61 Real GDP'!K87),"")),"")</f>
        <v/>
      </c>
      <c r="M56" s="70" t="str">
        <f>IF('[1]T61 Real GDP'!L87&lt;&gt;"",(IF('[1]T34 Wine consumption vol'!L87&lt;&gt;"",('[1]T34 Wine consumption vol'!L87/'[1]T61 Real GDP'!L87),"")),"")</f>
        <v/>
      </c>
      <c r="N56" s="70">
        <f>IF('[1]T61 Real GDP'!M87&lt;&gt;"",(IF('[1]T34 Wine consumption vol'!M87&lt;&gt;"",('[1]T34 Wine consumption vol'!M87/'[1]T61 Real GDP'!M87),"")),"")</f>
        <v>0.17112653309765408</v>
      </c>
      <c r="O56" s="70" t="str">
        <f>IF('[1]T61 Real GDP'!N87&lt;&gt;"",(IF('[1]T34 Wine consumption vol'!N87&lt;&gt;"",('[1]T34 Wine consumption vol'!N87/'[1]T61 Real GDP'!N87),"")),"")</f>
        <v/>
      </c>
      <c r="P56" s="70">
        <f>IF('[1]T61 Real GDP'!O87&lt;&gt;"",(IF('[1]T34 Wine consumption vol'!O87&lt;&gt;"",('[1]T34 Wine consumption vol'!O87/'[1]T61 Real GDP'!O87),"")),"")</f>
        <v>8.3298431086818834</v>
      </c>
      <c r="Q56" s="70">
        <f>IF('[1]T61 Real GDP'!P87&lt;&gt;"",(IF('[1]T34 Wine consumption vol'!P87&lt;&gt;"",('[1]T34 Wine consumption vol'!P87/'[1]T61 Real GDP'!P87),"")),"")</f>
        <v>0.38460509229187445</v>
      </c>
      <c r="R56" s="70" t="str">
        <f>IF('[1]T61 Real GDP'!Q87&lt;&gt;"",(IF('[1]T34 Wine consumption vol'!Q87&lt;&gt;"",('[1]T34 Wine consumption vol'!Q87/'[1]T61 Real GDP'!Q87),"")),"")</f>
        <v/>
      </c>
      <c r="S56" s="70" t="str">
        <f>IF('[1]T61 Real GDP'!R87&lt;&gt;"",(IF('[1]T34 Wine consumption vol'!R87&lt;&gt;"",('[1]T34 Wine consumption vol'!R87/'[1]T61 Real GDP'!R87),"")),"")</f>
        <v/>
      </c>
      <c r="T56" s="70" t="str">
        <f>IF('[1]T61 Real GDP'!S87&lt;&gt;"",(IF('[1]T34 Wine consumption vol'!S87&lt;&gt;"",('[1]T34 Wine consumption vol'!S87/'[1]T61 Real GDP'!S87),"")),"")</f>
        <v/>
      </c>
      <c r="U56" s="70" t="str">
        <f>IF('[1]T61 Real GDP'!T87&lt;&gt;"",(IF('[1]T34 Wine consumption vol'!T87&lt;&gt;"",('[1]T34 Wine consumption vol'!T87/'[1]T61 Real GDP'!T87),"")),"")</f>
        <v/>
      </c>
      <c r="V56" s="70" t="str">
        <f>IF('[1]T61 Real GDP'!U87&lt;&gt;"",(IF('[1]T34 Wine consumption vol'!U87&lt;&gt;"",('[1]T34 Wine consumption vol'!U87/'[1]T61 Real GDP'!U87),"")),"")</f>
        <v/>
      </c>
      <c r="W56" s="70" t="str">
        <f>IF('[1]T61 Real GDP'!V87&lt;&gt;"",(IF('[1]T34 Wine consumption vol'!V87&lt;&gt;"",('[1]T34 Wine consumption vol'!V87/'[1]T61 Real GDP'!V87),"")),"")</f>
        <v/>
      </c>
      <c r="X56" s="70" t="str">
        <f>IF('[1]T61 Real GDP'!W87&lt;&gt;"",(IF('[1]T34 Wine consumption vol'!W87&lt;&gt;"",('[1]T34 Wine consumption vol'!W87/'[1]T61 Real GDP'!W87),"")),"")</f>
        <v/>
      </c>
      <c r="Y56" s="70" t="str">
        <f>IF('[1]T61 Real GDP'!X87&lt;&gt;"",(IF('[1]T34 Wine consumption vol'!X87&lt;&gt;"",('[1]T34 Wine consumption vol'!X87/'[1]T61 Real GDP'!X87),"")),"")</f>
        <v/>
      </c>
      <c r="Z56" s="70" t="str">
        <f>IF('[1]T61 Real GDP'!Y87&lt;&gt;"",(IF('[1]T34 Wine consumption vol'!Y87&lt;&gt;"",('[1]T34 Wine consumption vol'!Y87/'[1]T61 Real GDP'!Y87),"")),"")</f>
        <v/>
      </c>
      <c r="AA56" s="70" t="str">
        <f>IF('[1]T61 Real GDP'!Z87&lt;&gt;"",(IF('[1]T34 Wine consumption vol'!Z87&lt;&gt;"",('[1]T34 Wine consumption vol'!Z87/'[1]T61 Real GDP'!Z87),"")),"")</f>
        <v/>
      </c>
      <c r="AB56" s="70">
        <f>IF('[1]T61 Real GDP'!AA87&lt;&gt;"",(IF('[1]T34 Wine consumption vol'!AA87&lt;&gt;"",('[1]T34 Wine consumption vol'!AA87/'[1]T61 Real GDP'!AA87),"")),"")</f>
        <v>1.4916285527605355</v>
      </c>
      <c r="AC56" s="70" t="str">
        <f>IF('[1]T61 Real GDP'!AB87&lt;&gt;"",(IF('[1]T34 Wine consumption vol'!AB87&lt;&gt;"",('[1]T34 Wine consumption vol'!AB87/'[1]T61 Real GDP'!AB87),"")),"")</f>
        <v/>
      </c>
      <c r="AD56" s="70" t="str">
        <f>IF('[1]T61 Real GDP'!AC87&lt;&gt;"",(IF('[1]T34 Wine consumption vol'!AC87&lt;&gt;"",('[1]T34 Wine consumption vol'!AC87/'[1]T61 Real GDP'!AC87),"")),"")</f>
        <v/>
      </c>
      <c r="AE56" s="70">
        <f>IF('[1]T61 Real GDP'!AD87&lt;&gt;"",(IF('[1]T34 Wine consumption vol'!AD87&lt;&gt;"",('[1]T34 Wine consumption vol'!AD87/'[1]T61 Real GDP'!AD87),"")),"")</f>
        <v>0.34283071556378042</v>
      </c>
      <c r="AF56" s="70">
        <f>IF('[1]T61 Real GDP'!AE87&lt;&gt;"",(IF('[1]T34 Wine consumption vol'!AE87&lt;&gt;"",('[1]T34 Wine consumption vol'!AE87/'[1]T61 Real GDP'!AE87),"")),"")</f>
        <v>19.065839654104316</v>
      </c>
      <c r="AG56" s="70" t="str">
        <f>IF('[1]T61 Real GDP'!AF87&lt;&gt;"",(IF('[1]T34 Wine consumption vol'!AF87&lt;&gt;"",('[1]T34 Wine consumption vol'!AF87/'[1]T61 Real GDP'!AF87),"")),"")</f>
        <v/>
      </c>
      <c r="AH56" s="70">
        <f>IF('[1]T61 Real GDP'!AG87&lt;&gt;"",(IF('[1]T34 Wine consumption vol'!AG87&lt;&gt;"",('[1]T34 Wine consumption vol'!AG87/'[1]T61 Real GDP'!AG87),"")),"")</f>
        <v>12.600460095218985</v>
      </c>
      <c r="AI56" s="70" t="str">
        <f>IF('[1]T61 Real GDP'!AH87&lt;&gt;"",(IF('[1]T34 Wine consumption vol'!AH87&lt;&gt;"",('[1]T34 Wine consumption vol'!AH87/'[1]T61 Real GDP'!AH87),"")),"")</f>
        <v/>
      </c>
      <c r="AJ56" s="70" t="str">
        <f>IF('[1]T61 Real GDP'!AI87&lt;&gt;"",(IF('[1]T34 Wine consumption vol'!AI87&lt;&gt;"",('[1]T34 Wine consumption vol'!AI87/'[1]T61 Real GDP'!AI87),"")),"")</f>
        <v/>
      </c>
      <c r="AK56" s="70" t="str">
        <f>IF('[1]T61 Real GDP'!AJ87&lt;&gt;"",(IF('[1]T34 Wine consumption vol'!AJ87&lt;&gt;"",('[1]T34 Wine consumption vol'!AJ87/'[1]T61 Real GDP'!AJ87),"")),"")</f>
        <v/>
      </c>
      <c r="AL56" s="70" t="str">
        <f>IF('[1]T61 Real GDP'!AK87&lt;&gt;"",(IF('[1]T34 Wine consumption vol'!AK87&lt;&gt;"",('[1]T34 Wine consumption vol'!AK87/'[1]T61 Real GDP'!AK87),"")),"")</f>
        <v/>
      </c>
      <c r="AM56" s="70" t="str">
        <f>IF('[1]T61 Real GDP'!AL87&lt;&gt;"",(IF('[1]T34 Wine consumption vol'!AL87&lt;&gt;"",('[1]T34 Wine consumption vol'!AL87/'[1]T61 Real GDP'!AL87),"")),"")</f>
        <v/>
      </c>
      <c r="AN56" s="70" t="str">
        <f>IF('[1]T61 Real GDP'!AM87&lt;&gt;"",(IF('[1]T34 Wine consumption vol'!AM87&lt;&gt;"",('[1]T34 Wine consumption vol'!AM87/'[1]T61 Real GDP'!AM87),"")),"")</f>
        <v/>
      </c>
      <c r="AO56" s="70" t="str">
        <f>IF('[1]T61 Real GDP'!AN87&lt;&gt;"",(IF('[1]T34 Wine consumption vol'!AN87&lt;&gt;"",('[1]T34 Wine consumption vol'!AN87/'[1]T61 Real GDP'!AN87),"")),"")</f>
        <v/>
      </c>
      <c r="AP56" s="70" t="str">
        <f>IF('[1]T61 Real GDP'!AO87&lt;&gt;"",(IF('[1]T34 Wine consumption vol'!AO87&lt;&gt;"",('[1]T34 Wine consumption vol'!AO87/'[1]T61 Real GDP'!AO87),"")),"")</f>
        <v/>
      </c>
      <c r="AQ56" s="70" t="str">
        <f>IF('[1]T61 Real GDP'!AP87&lt;&gt;"",(IF('[1]T34 Wine consumption vol'!AP87&lt;&gt;"",('[1]T34 Wine consumption vol'!AP87/'[1]T61 Real GDP'!AP87),"")),"")</f>
        <v/>
      </c>
      <c r="AR56" s="70" t="str">
        <f>IF('[1]T61 Real GDP'!AQ87&lt;&gt;"",(IF('[1]T34 Wine consumption vol'!AQ87&lt;&gt;"",('[1]T34 Wine consumption vol'!AQ87/'[1]T61 Real GDP'!AQ87),"")),"")</f>
        <v/>
      </c>
      <c r="AS56" s="70" t="str">
        <f>IF('[1]T61 Real GDP'!AR87&lt;&gt;"",(IF('[1]T34 Wine consumption vol'!AR87&lt;&gt;"",('[1]T34 Wine consumption vol'!AR87/'[1]T61 Real GDP'!AR87),"")),"")</f>
        <v/>
      </c>
      <c r="AT56" s="70" t="str">
        <f>IF('[1]T61 Real GDP'!AS87&lt;&gt;"",(IF('[1]T34 Wine consumption vol'!AS87&lt;&gt;"",('[1]T34 Wine consumption vol'!AS87/'[1]T61 Real GDP'!AS87),"")),"")</f>
        <v/>
      </c>
      <c r="AU56" s="70" t="str">
        <f>IF('[1]T61 Real GDP'!AT87&lt;&gt;"",(IF('[1]T34 Wine consumption vol'!AT87&lt;&gt;"",('[1]T34 Wine consumption vol'!AT87/'[1]T61 Real GDP'!AT87),"")),"")</f>
        <v/>
      </c>
      <c r="AV56" s="70" t="str">
        <f>IF('[1]T61 Real GDP'!AU87&lt;&gt;"",(IF('[1]T34 Wine consumption vol'!AU87&lt;&gt;"",('[1]T34 Wine consumption vol'!AU87/'[1]T61 Real GDP'!AU87),"")),"")</f>
        <v/>
      </c>
      <c r="AW56" s="70" t="str">
        <f>IF('[1]T61 Real GDP'!AV87&lt;&gt;"",(IF('[1]T34 Wine consumption vol'!AV87&lt;&gt;"",('[1]T34 Wine consumption vol'!AV87/'[1]T61 Real GDP'!AV87),"")),"")</f>
        <v/>
      </c>
      <c r="AX56" s="70" t="str">
        <f>IF('[1]T61 Real GDP'!AW87&lt;&gt;"",(IF('[1]T34 Wine consumption vol'!AW87&lt;&gt;"",('[1]T34 Wine consumption vol'!AW87/'[1]T61 Real GDP'!AW87),"")),"")</f>
        <v/>
      </c>
      <c r="AY56" s="70" t="str">
        <f>IF('[1]T61 Real GDP'!AX87&lt;&gt;"",(IF('[1]T34 Wine consumption vol'!AX87&lt;&gt;"",('[1]T34 Wine consumption vol'!AX87/'[1]T61 Real GDP'!AX87),"")),"")</f>
        <v/>
      </c>
      <c r="AZ56" s="70" t="str">
        <f>IF('[1]T61 Real GDP'!AY87&lt;&gt;"",(IF('[1]T34 Wine consumption vol'!AY87&lt;&gt;"",('[1]T34 Wine consumption vol'!AY87/'[1]T61 Real GDP'!AY87),"")),"")</f>
        <v/>
      </c>
      <c r="BA56" s="70" t="str">
        <f>IF('[1]T61 Real GDP'!AZ87&lt;&gt;"",(IF('[1]T34 Wine consumption vol'!AZ87&lt;&gt;"",('[1]T34 Wine consumption vol'!AZ87/'[1]T61 Real GDP'!AZ87),"")),"")</f>
        <v/>
      </c>
      <c r="BB56" s="70" t="str">
        <f>IF('[1]T61 Real GDP'!BC87&lt;&gt;"",(IF('[1]T34 Wine consumption vol'!BC87&lt;&gt;"",('[1]T34 Wine consumption vol'!BC87/'[1]T61 Real GDP'!BC87),"")),"")</f>
        <v/>
      </c>
    </row>
    <row r="57" spans="1:54" x14ac:dyDescent="0.55000000000000004">
      <c r="A57" s="69">
        <v>1920</v>
      </c>
      <c r="B57" s="70">
        <f>IF('[1]T61 Real GDP'!B88&lt;&gt;"",(IF('[1]T34 Wine consumption vol'!B88&lt;&gt;"",('[1]T34 Wine consumption vol'!B88/'[1]T61 Real GDP'!B88),"")),"")</f>
        <v>43.008722158970969</v>
      </c>
      <c r="C57" s="70">
        <f>IF('[1]T61 Real GDP'!C88&lt;&gt;"",(IF('[1]T34 Wine consumption vol'!C88&lt;&gt;"",('[1]T34 Wine consumption vol'!C88/'[1]T61 Real GDP'!C88),"")),"")</f>
        <v>49.526860689930245</v>
      </c>
      <c r="D57" s="70">
        <f>IF('[1]T61 Real GDP'!D88&lt;&gt;"",(IF('[1]T34 Wine consumption vol'!D88&lt;&gt;"",('[1]T34 Wine consumption vol'!D88/'[1]T61 Real GDP'!D88),"")),"")</f>
        <v>43.246372763598004</v>
      </c>
      <c r="E57" s="70">
        <f>IF('[1]T61 Real GDP'!E88&lt;&gt;"",(IF('[1]T34 Wine consumption vol'!E88&lt;&gt;"",('[1]T34 Wine consumption vol'!E88/'[1]T61 Real GDP'!E88),"")),"")</f>
        <v>39.728341676401442</v>
      </c>
      <c r="F57" s="70">
        <f>IF('[1]T61 Real GDP'!F88&lt;&gt;"",(IF('[1]T34 Wine consumption vol'!F88&lt;&gt;"",('[1]T34 Wine consumption vol'!F88/'[1]T61 Real GDP'!F88),"")),"")</f>
        <v>7.8171733456361787</v>
      </c>
      <c r="G57" s="70"/>
      <c r="H57" s="70">
        <f>IF('[1]T61 Real GDP'!G88&lt;&gt;"",(IF('[1]T34 Wine consumption vol'!G88&lt;&gt;"",('[1]T34 Wine consumption vol'!G88/'[1]T61 Real GDP'!G88),"")),"")</f>
        <v>1.9150445465095978</v>
      </c>
      <c r="I57" s="70">
        <f>IF('[1]T61 Real GDP'!H88&lt;&gt;"",(IF('[1]T34 Wine consumption vol'!H88&lt;&gt;"",('[1]T34 Wine consumption vol'!H88/'[1]T61 Real GDP'!H88),"")),"")</f>
        <v>0.30134376137282942</v>
      </c>
      <c r="J57" s="70" t="str">
        <f>IF('[1]T61 Real GDP'!I88&lt;&gt;"",(IF('[1]T34 Wine consumption vol'!I88&lt;&gt;"",('[1]T34 Wine consumption vol'!I88/'[1]T61 Real GDP'!I88),"")),"")</f>
        <v/>
      </c>
      <c r="K57" s="70">
        <f>IF('[1]T61 Real GDP'!J88&lt;&gt;"",(IF('[1]T34 Wine consumption vol'!J88&lt;&gt;"",('[1]T34 Wine consumption vol'!J88/'[1]T61 Real GDP'!J88),"")),"")</f>
        <v>1.7371870062795551</v>
      </c>
      <c r="L57" s="70" t="str">
        <f>IF('[1]T61 Real GDP'!K88&lt;&gt;"",(IF('[1]T34 Wine consumption vol'!K88&lt;&gt;"",('[1]T34 Wine consumption vol'!K88/'[1]T61 Real GDP'!K88),"")),"")</f>
        <v/>
      </c>
      <c r="M57" s="70" t="str">
        <f>IF('[1]T61 Real GDP'!L88&lt;&gt;"",(IF('[1]T34 Wine consumption vol'!L88&lt;&gt;"",('[1]T34 Wine consumption vol'!L88/'[1]T61 Real GDP'!L88),"")),"")</f>
        <v/>
      </c>
      <c r="N57" s="70">
        <f>IF('[1]T61 Real GDP'!M88&lt;&gt;"",(IF('[1]T34 Wine consumption vol'!M88&lt;&gt;"",('[1]T34 Wine consumption vol'!M88/'[1]T61 Real GDP'!M88),"")),"")</f>
        <v>0.27683682095820838</v>
      </c>
      <c r="O57" s="70" t="str">
        <f>IF('[1]T61 Real GDP'!N88&lt;&gt;"",(IF('[1]T34 Wine consumption vol'!N88&lt;&gt;"",('[1]T34 Wine consumption vol'!N88/'[1]T61 Real GDP'!N88),"")),"")</f>
        <v/>
      </c>
      <c r="P57" s="70">
        <f>IF('[1]T61 Real GDP'!O88&lt;&gt;"",(IF('[1]T34 Wine consumption vol'!O88&lt;&gt;"",('[1]T34 Wine consumption vol'!O88/'[1]T61 Real GDP'!O88),"")),"")</f>
        <v>8.2456269430387632</v>
      </c>
      <c r="Q57" s="70">
        <f>IF('[1]T61 Real GDP'!P88&lt;&gt;"",(IF('[1]T34 Wine consumption vol'!P88&lt;&gt;"",('[1]T34 Wine consumption vol'!P88/'[1]T61 Real GDP'!P88),"")),"")</f>
        <v>0.3213951365042787</v>
      </c>
      <c r="R57" s="70" t="str">
        <f>IF('[1]T61 Real GDP'!Q88&lt;&gt;"",(IF('[1]T34 Wine consumption vol'!Q88&lt;&gt;"",('[1]T34 Wine consumption vol'!Q88/'[1]T61 Real GDP'!Q88),"")),"")</f>
        <v/>
      </c>
      <c r="S57" s="70" t="str">
        <f>IF('[1]T61 Real GDP'!R88&lt;&gt;"",(IF('[1]T34 Wine consumption vol'!R88&lt;&gt;"",('[1]T34 Wine consumption vol'!R88/'[1]T61 Real GDP'!R88),"")),"")</f>
        <v/>
      </c>
      <c r="T57" s="70" t="str">
        <f>IF('[1]T61 Real GDP'!S88&lt;&gt;"",(IF('[1]T34 Wine consumption vol'!S88&lt;&gt;"",('[1]T34 Wine consumption vol'!S88/'[1]T61 Real GDP'!S88),"")),"")</f>
        <v/>
      </c>
      <c r="U57" s="70" t="str">
        <f>IF('[1]T61 Real GDP'!T88&lt;&gt;"",(IF('[1]T34 Wine consumption vol'!J88&lt;&gt;"",('[1]T34 Wine consumption vol'!J88/'[1]T61 Real GDP'!T88),"")),"")</f>
        <v/>
      </c>
      <c r="V57" s="70">
        <f>IF('[1]T61 Real GDP'!U88&lt;&gt;"",(IF('[1]T34 Wine consumption vol'!U88&lt;&gt;"",('[1]T34 Wine consumption vol'!U88/'[1]T61 Real GDP'!U88),"")),"")</f>
        <v>12.160023884161816</v>
      </c>
      <c r="W57" s="70" t="str">
        <f>IF('[1]T61 Real GDP'!V88&lt;&gt;"",(IF('[1]T34 Wine consumption vol'!V88&lt;&gt;"",('[1]T34 Wine consumption vol'!V88/'[1]T61 Real GDP'!V88),"")),"")</f>
        <v/>
      </c>
      <c r="X57" s="70" t="str">
        <f>IF('[1]T61 Real GDP'!W88&lt;&gt;"",(IF('[1]T34 Wine consumption vol'!W88&lt;&gt;"",('[1]T34 Wine consumption vol'!W88/'[1]T61 Real GDP'!W88),"")),"")</f>
        <v/>
      </c>
      <c r="Y57" s="70" t="str">
        <f>IF('[1]T61 Real GDP'!X88&lt;&gt;"",(IF('[1]T34 Wine consumption vol'!X88&lt;&gt;"",('[1]T34 Wine consumption vol'!X88/'[1]T61 Real GDP'!X88),"")),"")</f>
        <v/>
      </c>
      <c r="Z57" s="70" t="str">
        <f>IF('[1]T61 Real GDP'!Y88&lt;&gt;"",(IF('[1]T34 Wine consumption vol'!Y88&lt;&gt;"",('[1]T34 Wine consumption vol'!Y88/'[1]T61 Real GDP'!Y88),"")),"")</f>
        <v/>
      </c>
      <c r="AA57" s="70" t="str">
        <f>IF('[1]T61 Real GDP'!Z88&lt;&gt;"",(IF('[1]T34 Wine consumption vol'!Z88&lt;&gt;"",('[1]T34 Wine consumption vol'!Z88/'[1]T61 Real GDP'!Z88),"")),"")</f>
        <v/>
      </c>
      <c r="AB57" s="70">
        <f>IF('[1]T61 Real GDP'!AA88&lt;&gt;"",(IF('[1]T34 Wine consumption vol'!AA88&lt;&gt;"",('[1]T34 Wine consumption vol'!AA88/'[1]T61 Real GDP'!AA88),"")),"")</f>
        <v>1.2355290984569596</v>
      </c>
      <c r="AC57" s="70" t="str">
        <f>IF('[1]T61 Real GDP'!AB88&lt;&gt;"",(IF('[1]T34 Wine consumption vol'!AB88&lt;&gt;"",('[1]T34 Wine consumption vol'!AB88/'[1]T61 Real GDP'!AB88),"")),"")</f>
        <v/>
      </c>
      <c r="AD57" s="70" t="str">
        <f>IF('[1]T61 Real GDP'!AC88&lt;&gt;"",(IF('[1]T34 Wine consumption vol'!AC88&lt;&gt;"",('[1]T34 Wine consumption vol'!AC88/'[1]T61 Real GDP'!AC88),"")),"")</f>
        <v/>
      </c>
      <c r="AE57" s="70">
        <f>IF('[1]T61 Real GDP'!AD88&lt;&gt;"",(IF('[1]T34 Wine consumption vol'!AD88&lt;&gt;"",('[1]T34 Wine consumption vol'!AD88/'[1]T61 Real GDP'!AD88),"")),"")</f>
        <v>8.1053076484862749E-2</v>
      </c>
      <c r="AF57" s="70">
        <f>IF('[1]T61 Real GDP'!AE88&lt;&gt;"",(IF('[1]T34 Wine consumption vol'!AE88&lt;&gt;"",('[1]T34 Wine consumption vol'!AE88/'[1]T61 Real GDP'!AE88),"")),"")</f>
        <v>13.529821743522412</v>
      </c>
      <c r="AG57" s="70" t="str">
        <f>IF('[1]T61 Real GDP'!AF88&lt;&gt;"",(IF('[1]T34 Wine consumption vol'!AF88&lt;&gt;"",('[1]T34 Wine consumption vol'!AF88/'[1]T61 Real GDP'!AF88),"")),"")</f>
        <v/>
      </c>
      <c r="AH57" s="70">
        <f>IF('[1]T61 Real GDP'!AG88&lt;&gt;"",(IF('[1]T34 Wine consumption vol'!AG88&lt;&gt;"",('[1]T34 Wine consumption vol'!AG88/'[1]T61 Real GDP'!AG88),"")),"")</f>
        <v>11.193009981682055</v>
      </c>
      <c r="AI57" s="70" t="str">
        <f>IF('[1]T61 Real GDP'!AH88&lt;&gt;"",(IF('[1]T34 Wine consumption vol'!AH88&lt;&gt;"",('[1]T34 Wine consumption vol'!AH88/'[1]T61 Real GDP'!AH88),"")),"")</f>
        <v/>
      </c>
      <c r="AJ57" s="70" t="str">
        <f>IF('[1]T61 Real GDP'!AI88&lt;&gt;"",(IF('[1]T34 Wine consumption vol'!AI88&lt;&gt;"",('[1]T34 Wine consumption vol'!AI88/'[1]T61 Real GDP'!AI88),"")),"")</f>
        <v/>
      </c>
      <c r="AK57" s="70" t="str">
        <f>IF('[1]T61 Real GDP'!AJ88&lt;&gt;"",(IF('[1]T34 Wine consumption vol'!AJ88&lt;&gt;"",('[1]T34 Wine consumption vol'!AJ88/'[1]T61 Real GDP'!AJ88),"")),"")</f>
        <v/>
      </c>
      <c r="AL57" s="70" t="str">
        <f>IF('[1]T61 Real GDP'!AK88&lt;&gt;"",(IF('[1]T34 Wine consumption vol'!AK88&lt;&gt;"",('[1]T34 Wine consumption vol'!AK88/'[1]T61 Real GDP'!AK88),"")),"")</f>
        <v/>
      </c>
      <c r="AM57" s="70" t="str">
        <f>IF('[1]T61 Real GDP'!AL88&lt;&gt;"",(IF('[1]T34 Wine consumption vol'!AL88&lt;&gt;"",('[1]T34 Wine consumption vol'!AL88/'[1]T61 Real GDP'!AL88),"")),"")</f>
        <v/>
      </c>
      <c r="AN57" s="70" t="str">
        <f>IF('[1]T61 Real GDP'!AM88&lt;&gt;"",(IF('[1]T34 Wine consumption vol'!AM88&lt;&gt;"",('[1]T34 Wine consumption vol'!AM88/'[1]T61 Real GDP'!AM88),"")),"")</f>
        <v/>
      </c>
      <c r="AO57" s="70" t="str">
        <f>IF('[1]T61 Real GDP'!AN88&lt;&gt;"",(IF('[1]T34 Wine consumption vol'!AN88&lt;&gt;"",('[1]T34 Wine consumption vol'!AN88/'[1]T61 Real GDP'!AN88),"")),"")</f>
        <v/>
      </c>
      <c r="AP57" s="70" t="str">
        <f>IF('[1]T61 Real GDP'!AO88&lt;&gt;"",(IF('[1]T34 Wine consumption vol'!AO88&lt;&gt;"",('[1]T34 Wine consumption vol'!AO88/'[1]T61 Real GDP'!AO88),"")),"")</f>
        <v/>
      </c>
      <c r="AQ57" s="70" t="str">
        <f>IF('[1]T61 Real GDP'!AP88&lt;&gt;"",(IF('[1]T34 Wine consumption vol'!AP88&lt;&gt;"",('[1]T34 Wine consumption vol'!AP88/'[1]T61 Real GDP'!AP88),"")),"")</f>
        <v/>
      </c>
      <c r="AR57" s="70" t="str">
        <f>IF('[1]T61 Real GDP'!AQ88&lt;&gt;"",(IF('[1]T34 Wine consumption vol'!AQ88&lt;&gt;"",('[1]T34 Wine consumption vol'!AQ88/'[1]T61 Real GDP'!AQ88),"")),"")</f>
        <v/>
      </c>
      <c r="AS57" s="70" t="str">
        <f>IF('[1]T61 Real GDP'!AR88&lt;&gt;"",(IF('[1]T34 Wine consumption vol'!AR88&lt;&gt;"",('[1]T34 Wine consumption vol'!AR88/'[1]T61 Real GDP'!AR88),"")),"")</f>
        <v/>
      </c>
      <c r="AT57" s="70" t="str">
        <f>IF('[1]T61 Real GDP'!AS88&lt;&gt;"",(IF('[1]T34 Wine consumption vol'!AS88&lt;&gt;"",('[1]T34 Wine consumption vol'!AS88/'[1]T61 Real GDP'!AS88),"")),"")</f>
        <v/>
      </c>
      <c r="AU57" s="70" t="str">
        <f>IF('[1]T61 Real GDP'!AT88&lt;&gt;"",(IF('[1]T34 Wine consumption vol'!AT88&lt;&gt;"",('[1]T34 Wine consumption vol'!AT88/'[1]T61 Real GDP'!AT88),"")),"")</f>
        <v/>
      </c>
      <c r="AV57" s="70" t="str">
        <f>IF('[1]T61 Real GDP'!AU88&lt;&gt;"",(IF('[1]T34 Wine consumption vol'!AU88&lt;&gt;"",('[1]T34 Wine consumption vol'!AU88/'[1]T61 Real GDP'!AU88),"")),"")</f>
        <v/>
      </c>
      <c r="AW57" s="70" t="str">
        <f>IF('[1]T61 Real GDP'!AV88&lt;&gt;"",(IF('[1]T34 Wine consumption vol'!AV88&lt;&gt;"",('[1]T34 Wine consumption vol'!AV88/'[1]T61 Real GDP'!AV88),"")),"")</f>
        <v/>
      </c>
      <c r="AX57" s="70" t="str">
        <f>IF('[1]T61 Real GDP'!AW88&lt;&gt;"",(IF('[1]T34 Wine consumption vol'!AW88&lt;&gt;"",('[1]T34 Wine consumption vol'!AW88/'[1]T61 Real GDP'!AW88),"")),"")</f>
        <v/>
      </c>
      <c r="AY57" s="70" t="str">
        <f>IF('[1]T61 Real GDP'!AX88&lt;&gt;"",(IF('[1]T34 Wine consumption vol'!AX88&lt;&gt;"",('[1]T34 Wine consumption vol'!AX88/'[1]T61 Real GDP'!AX88),"")),"")</f>
        <v/>
      </c>
      <c r="AZ57" s="70" t="str">
        <f>IF('[1]T61 Real GDP'!AY88&lt;&gt;"",(IF('[1]T34 Wine consumption vol'!AY88&lt;&gt;"",('[1]T34 Wine consumption vol'!AY88/'[1]T61 Real GDP'!AY88),"")),"")</f>
        <v/>
      </c>
      <c r="BA57" s="70" t="str">
        <f>IF('[1]T61 Real GDP'!AZ88&lt;&gt;"",(IF('[1]T34 Wine consumption vol'!AZ88&lt;&gt;"",('[1]T34 Wine consumption vol'!AZ88/'[1]T61 Real GDP'!AZ88),"")),"")</f>
        <v/>
      </c>
      <c r="BB57" s="70" t="str">
        <f>IF('[1]T61 Real GDP'!BC88&lt;&gt;"",(IF('[1]T34 Wine consumption vol'!BC88&lt;&gt;"",('[1]T34 Wine consumption vol'!BC88/'[1]T61 Real GDP'!BC88),"")),"")</f>
        <v/>
      </c>
    </row>
    <row r="58" spans="1:54" x14ac:dyDescent="0.55000000000000004">
      <c r="A58" s="69">
        <v>1921</v>
      </c>
      <c r="B58" s="70">
        <f>IF('[1]T61 Real GDP'!B89&lt;&gt;"",(IF('[1]T34 Wine consumption vol'!B89&lt;&gt;"",('[1]T34 Wine consumption vol'!B89/'[1]T61 Real GDP'!B89),"")),"")</f>
        <v>44.090589246936432</v>
      </c>
      <c r="C58" s="70">
        <f>IF('[1]T61 Real GDP'!C89&lt;&gt;"",(IF('[1]T34 Wine consumption vol'!C89&lt;&gt;"",('[1]T34 Wine consumption vol'!C89/'[1]T61 Real GDP'!C89),"")),"")</f>
        <v>35.93285189201206</v>
      </c>
      <c r="D58" s="70" t="str">
        <f>IF('[1]T61 Real GDP'!D89&lt;&gt;"",(IF('[1]T34 Wine consumption vol'!D89&lt;&gt;"",('[1]T34 Wine consumption vol'!D89/'[1]T61 Real GDP'!D89),"")),"")</f>
        <v/>
      </c>
      <c r="E58" s="70">
        <f>IF('[1]T61 Real GDP'!E89&lt;&gt;"",(IF('[1]T34 Wine consumption vol'!E89&lt;&gt;"",('[1]T34 Wine consumption vol'!E89/'[1]T61 Real GDP'!E89),"")),"")</f>
        <v>40.202089325170633</v>
      </c>
      <c r="F58" s="70">
        <f>IF('[1]T61 Real GDP'!F89&lt;&gt;"",(IF('[1]T34 Wine consumption vol'!F89&lt;&gt;"",('[1]T34 Wine consumption vol'!F89/'[1]T61 Real GDP'!F89),"")),"")</f>
        <v>6.7449695611759983</v>
      </c>
      <c r="G58" s="70"/>
      <c r="H58" s="70">
        <f>IF('[1]T61 Real GDP'!G89&lt;&gt;"",(IF('[1]T34 Wine consumption vol'!G89&lt;&gt;"",('[1]T34 Wine consumption vol'!G89/'[1]T61 Real GDP'!G89),"")),"")</f>
        <v>1.6360844268186829</v>
      </c>
      <c r="I58" s="70">
        <f>IF('[1]T61 Real GDP'!H89&lt;&gt;"",(IF('[1]T34 Wine consumption vol'!H89&lt;&gt;"",('[1]T34 Wine consumption vol'!H89/'[1]T61 Real GDP'!H89),"")),"")</f>
        <v>0.38986075605935111</v>
      </c>
      <c r="J58" s="70" t="str">
        <f>IF('[1]T61 Real GDP'!I89&lt;&gt;"",(IF('[1]T34 Wine consumption vol'!I89&lt;&gt;"",('[1]T34 Wine consumption vol'!I89/'[1]T61 Real GDP'!I89),"")),"")</f>
        <v/>
      </c>
      <c r="K58" s="70">
        <f>IF('[1]T61 Real GDP'!J89&lt;&gt;"",(IF('[1]T34 Wine consumption vol'!J89&lt;&gt;"",('[1]T34 Wine consumption vol'!J89/'[1]T61 Real GDP'!J89),"")),"")</f>
        <v>1.6869733155331352</v>
      </c>
      <c r="L58" s="70" t="str">
        <f>IF('[1]T61 Real GDP'!K89&lt;&gt;"",(IF('[1]T34 Wine consumption vol'!K89&lt;&gt;"",('[1]T34 Wine consumption vol'!K89/'[1]T61 Real GDP'!K89),"")),"")</f>
        <v/>
      </c>
      <c r="M58" s="70" t="str">
        <f>IF('[1]T61 Real GDP'!L89&lt;&gt;"",(IF('[1]T34 Wine consumption vol'!L89&lt;&gt;"",('[1]T34 Wine consumption vol'!L89/'[1]T61 Real GDP'!L89),"")),"")</f>
        <v/>
      </c>
      <c r="N58" s="70">
        <f>IF('[1]T61 Real GDP'!M89&lt;&gt;"",(IF('[1]T34 Wine consumption vol'!M89&lt;&gt;"",('[1]T34 Wine consumption vol'!M89/'[1]T61 Real GDP'!M89),"")),"")</f>
        <v>0.32605475861432592</v>
      </c>
      <c r="O58" s="70" t="str">
        <f>IF('[1]T61 Real GDP'!N89&lt;&gt;"",(IF('[1]T34 Wine consumption vol'!N89&lt;&gt;"",('[1]T34 Wine consumption vol'!N89/'[1]T61 Real GDP'!N89),"")),"")</f>
        <v/>
      </c>
      <c r="P58" s="70">
        <f>IF('[1]T61 Real GDP'!O89&lt;&gt;"",(IF('[1]T34 Wine consumption vol'!O89&lt;&gt;"",('[1]T34 Wine consumption vol'!O89/'[1]T61 Real GDP'!O89),"")),"")</f>
        <v>9.0079514897025614</v>
      </c>
      <c r="Q58" s="70">
        <f>IF('[1]T61 Real GDP'!P89&lt;&gt;"",(IF('[1]T34 Wine consumption vol'!P89&lt;&gt;"",('[1]T34 Wine consumption vol'!P89/'[1]T61 Real GDP'!P89),"")),"")</f>
        <v>0.25967031167932608</v>
      </c>
      <c r="R58" s="70" t="str">
        <f>IF('[1]T61 Real GDP'!Q89&lt;&gt;"",(IF('[1]T34 Wine consumption vol'!Q89&lt;&gt;"",('[1]T34 Wine consumption vol'!Q89/'[1]T61 Real GDP'!Q89),"")),"")</f>
        <v/>
      </c>
      <c r="S58" s="70" t="str">
        <f>IF('[1]T61 Real GDP'!R89&lt;&gt;"",(IF('[1]T34 Wine consumption vol'!R89&lt;&gt;"",('[1]T34 Wine consumption vol'!R89/'[1]T61 Real GDP'!R89),"")),"")</f>
        <v/>
      </c>
      <c r="T58" s="70" t="str">
        <f>IF('[1]T61 Real GDP'!S89&lt;&gt;"",(IF('[1]T34 Wine consumption vol'!S89&lt;&gt;"",('[1]T34 Wine consumption vol'!S89/'[1]T61 Real GDP'!S89),"")),"")</f>
        <v/>
      </c>
      <c r="U58" s="70" t="str">
        <f>IF('[1]T61 Real GDP'!T89&lt;&gt;"",(IF('[1]T34 Wine consumption vol'!T89&lt;&gt;"",('[1]T34 Wine consumption vol'!T89/'[1]T61 Real GDP'!T89),"")),"")</f>
        <v/>
      </c>
      <c r="V58" s="70" t="str">
        <f>IF('[1]T61 Real GDP'!U89&lt;&gt;"",(IF('[1]T34 Wine consumption vol'!U89&lt;&gt;"",('[1]T34 Wine consumption vol'!U89/'[1]T61 Real GDP'!U89),"")),"")</f>
        <v/>
      </c>
      <c r="W58" s="70" t="str">
        <f>IF('[1]T61 Real GDP'!V89&lt;&gt;"",(IF('[1]T34 Wine consumption vol'!V89&lt;&gt;"",('[1]T34 Wine consumption vol'!V89/'[1]T61 Real GDP'!V89),"")),"")</f>
        <v/>
      </c>
      <c r="X58" s="70" t="str">
        <f>IF('[1]T61 Real GDP'!W89&lt;&gt;"",(IF('[1]T34 Wine consumption vol'!W89&lt;&gt;"",('[1]T34 Wine consumption vol'!W89/'[1]T61 Real GDP'!W89),"")),"")</f>
        <v/>
      </c>
      <c r="Y58" s="70" t="str">
        <f>IF('[1]T61 Real GDP'!X89&lt;&gt;"",(IF('[1]T34 Wine consumption vol'!X89&lt;&gt;"",('[1]T34 Wine consumption vol'!X89/'[1]T61 Real GDP'!X89),"")),"")</f>
        <v/>
      </c>
      <c r="Z58" s="70" t="str">
        <f>IF('[1]T61 Real GDP'!Y89&lt;&gt;"",(IF('[1]T34 Wine consumption vol'!Y89&lt;&gt;"",('[1]T34 Wine consumption vol'!Y89/'[1]T61 Real GDP'!Y89),"")),"")</f>
        <v/>
      </c>
      <c r="AA58" s="70" t="str">
        <f>IF('[1]T61 Real GDP'!Z89&lt;&gt;"",(IF('[1]T34 Wine consumption vol'!Z89&lt;&gt;"",('[1]T34 Wine consumption vol'!Z89/'[1]T61 Real GDP'!Z89),"")),"")</f>
        <v/>
      </c>
      <c r="AB58" s="70">
        <f>IF('[1]T61 Real GDP'!AA89&lt;&gt;"",(IF('[1]T34 Wine consumption vol'!AA89&lt;&gt;"",('[1]T34 Wine consumption vol'!AA89/'[1]T61 Real GDP'!AA89),"")),"")</f>
        <v>1.6966962487881272</v>
      </c>
      <c r="AC58" s="70" t="str">
        <f>IF('[1]T61 Real GDP'!AB89&lt;&gt;"",(IF('[1]T34 Wine consumption vol'!AB89&lt;&gt;"",('[1]T34 Wine consumption vol'!AB89/'[1]T61 Real GDP'!AB89),"")),"")</f>
        <v/>
      </c>
      <c r="AD58" s="70" t="str">
        <f>IF('[1]T61 Real GDP'!AC89&lt;&gt;"",(IF('[1]T34 Wine consumption vol'!AC89&lt;&gt;"",('[1]T34 Wine consumption vol'!AC89/'[1]T61 Real GDP'!AC89),"")),"")</f>
        <v/>
      </c>
      <c r="AE58" s="70">
        <f>IF('[1]T61 Real GDP'!AD89&lt;&gt;"",(IF('[1]T34 Wine consumption vol'!AD89&lt;&gt;"",('[1]T34 Wine consumption vol'!AD89/'[1]T61 Real GDP'!AD89),"")),"")</f>
        <v>0.13276174677099251</v>
      </c>
      <c r="AF58" s="70">
        <f>IF('[1]T61 Real GDP'!AE89&lt;&gt;"",(IF('[1]T34 Wine consumption vol'!AE89&lt;&gt;"",('[1]T34 Wine consumption vol'!AE89/'[1]T61 Real GDP'!AE89),"")),"")</f>
        <v>14.666704840705334</v>
      </c>
      <c r="AG58" s="70" t="str">
        <f>IF('[1]T61 Real GDP'!AF89&lt;&gt;"",(IF('[1]T34 Wine consumption vol'!AF89&lt;&gt;"",('[1]T34 Wine consumption vol'!AF89/'[1]T61 Real GDP'!AF89),"")),"")</f>
        <v/>
      </c>
      <c r="AH58" s="70">
        <f>IF('[1]T61 Real GDP'!AG89&lt;&gt;"",(IF('[1]T34 Wine consumption vol'!AG89&lt;&gt;"",('[1]T34 Wine consumption vol'!AG89/'[1]T61 Real GDP'!AG89),"")),"")</f>
        <v>13.124840590889946</v>
      </c>
      <c r="AI58" s="70" t="str">
        <f>IF('[1]T61 Real GDP'!AH89&lt;&gt;"",(IF('[1]T34 Wine consumption vol'!AH89&lt;&gt;"",('[1]T34 Wine consumption vol'!AH89/'[1]T61 Real GDP'!AH89),"")),"")</f>
        <v/>
      </c>
      <c r="AJ58" s="70" t="str">
        <f>IF('[1]T61 Real GDP'!AI89&lt;&gt;"",(IF('[1]T34 Wine consumption vol'!AI89&lt;&gt;"",('[1]T34 Wine consumption vol'!AI89/'[1]T61 Real GDP'!AI89),"")),"")</f>
        <v/>
      </c>
      <c r="AK58" s="70" t="str">
        <f>IF('[1]T61 Real GDP'!AJ89&lt;&gt;"",(IF('[1]T34 Wine consumption vol'!AJ89&lt;&gt;"",('[1]T34 Wine consumption vol'!AJ89/'[1]T61 Real GDP'!AJ89),"")),"")</f>
        <v/>
      </c>
      <c r="AL58" s="70" t="str">
        <f>IF('[1]T61 Real GDP'!AK89&lt;&gt;"",(IF('[1]T34 Wine consumption vol'!AK89&lt;&gt;"",('[1]T34 Wine consumption vol'!AK89/'[1]T61 Real GDP'!AK89),"")),"")</f>
        <v/>
      </c>
      <c r="AM58" s="70" t="str">
        <f>IF('[1]T61 Real GDP'!AL89&lt;&gt;"",(IF('[1]T34 Wine consumption vol'!AL89&lt;&gt;"",('[1]T34 Wine consumption vol'!AL89/'[1]T61 Real GDP'!AL89),"")),"")</f>
        <v/>
      </c>
      <c r="AN58" s="70" t="str">
        <f>IF('[1]T61 Real GDP'!AM89&lt;&gt;"",(IF('[1]T34 Wine consumption vol'!AM89&lt;&gt;"",('[1]T34 Wine consumption vol'!AM89/'[1]T61 Real GDP'!AM89),"")),"")</f>
        <v/>
      </c>
      <c r="AO58" s="70" t="str">
        <f>IF('[1]T61 Real GDP'!AN89&lt;&gt;"",(IF('[1]T34 Wine consumption vol'!AN89&lt;&gt;"",('[1]T34 Wine consumption vol'!AN89/'[1]T61 Real GDP'!AN89),"")),"")</f>
        <v/>
      </c>
      <c r="AP58" s="70" t="str">
        <f>IF('[1]T61 Real GDP'!AO89&lt;&gt;"",(IF('[1]T34 Wine consumption vol'!AO89&lt;&gt;"",('[1]T34 Wine consumption vol'!AO89/'[1]T61 Real GDP'!AO89),"")),"")</f>
        <v/>
      </c>
      <c r="AQ58" s="70" t="str">
        <f>IF('[1]T61 Real GDP'!AP89&lt;&gt;"",(IF('[1]T34 Wine consumption vol'!AP89&lt;&gt;"",('[1]T34 Wine consumption vol'!AP89/'[1]T61 Real GDP'!AP89),"")),"")</f>
        <v/>
      </c>
      <c r="AR58" s="70" t="str">
        <f>IF('[1]T61 Real GDP'!AQ89&lt;&gt;"",(IF('[1]T34 Wine consumption vol'!AQ89&lt;&gt;"",('[1]T34 Wine consumption vol'!AQ89/'[1]T61 Real GDP'!AQ89),"")),"")</f>
        <v/>
      </c>
      <c r="AS58" s="70" t="str">
        <f>IF('[1]T61 Real GDP'!AR89&lt;&gt;"",(IF('[1]T34 Wine consumption vol'!AR89&lt;&gt;"",('[1]T34 Wine consumption vol'!AR89/'[1]T61 Real GDP'!AR89),"")),"")</f>
        <v/>
      </c>
      <c r="AT58" s="70" t="str">
        <f>IF('[1]T61 Real GDP'!AS89&lt;&gt;"",(IF('[1]T34 Wine consumption vol'!AS89&lt;&gt;"",('[1]T34 Wine consumption vol'!AS89/'[1]T61 Real GDP'!AS89),"")),"")</f>
        <v/>
      </c>
      <c r="AU58" s="70" t="str">
        <f>IF('[1]T61 Real GDP'!AT89&lt;&gt;"",(IF('[1]T34 Wine consumption vol'!AT89&lt;&gt;"",('[1]T34 Wine consumption vol'!AT89/'[1]T61 Real GDP'!AT89),"")),"")</f>
        <v/>
      </c>
      <c r="AV58" s="70" t="str">
        <f>IF('[1]T61 Real GDP'!AU89&lt;&gt;"",(IF('[1]T34 Wine consumption vol'!AU89&lt;&gt;"",('[1]T34 Wine consumption vol'!AU89/'[1]T61 Real GDP'!AU89),"")),"")</f>
        <v/>
      </c>
      <c r="AW58" s="70" t="str">
        <f>IF('[1]T61 Real GDP'!AV89&lt;&gt;"",(IF('[1]T34 Wine consumption vol'!AV89&lt;&gt;"",('[1]T34 Wine consumption vol'!AV89/'[1]T61 Real GDP'!AV89),"")),"")</f>
        <v/>
      </c>
      <c r="AX58" s="70" t="str">
        <f>IF('[1]T61 Real GDP'!AW89&lt;&gt;"",(IF('[1]T34 Wine consumption vol'!AW89&lt;&gt;"",('[1]T34 Wine consumption vol'!AW89/'[1]T61 Real GDP'!AW89),"")),"")</f>
        <v/>
      </c>
      <c r="AY58" s="70" t="str">
        <f>IF('[1]T61 Real GDP'!AX89&lt;&gt;"",(IF('[1]T34 Wine consumption vol'!AX89&lt;&gt;"",('[1]T34 Wine consumption vol'!AX89/'[1]T61 Real GDP'!AX89),"")),"")</f>
        <v/>
      </c>
      <c r="AZ58" s="70" t="str">
        <f>IF('[1]T61 Real GDP'!AY89&lt;&gt;"",(IF('[1]T34 Wine consumption vol'!AY89&lt;&gt;"",('[1]T34 Wine consumption vol'!AY89/'[1]T61 Real GDP'!AY89),"")),"")</f>
        <v/>
      </c>
      <c r="BA58" s="70" t="str">
        <f>IF('[1]T61 Real GDP'!AZ89&lt;&gt;"",(IF('[1]T34 Wine consumption vol'!AZ89&lt;&gt;"",('[1]T34 Wine consumption vol'!AZ89/'[1]T61 Real GDP'!AZ89),"")),"")</f>
        <v/>
      </c>
      <c r="BB58" s="70" t="str">
        <f>IF('[1]T61 Real GDP'!BC89&lt;&gt;"",(IF('[1]T34 Wine consumption vol'!BC89&lt;&gt;"",('[1]T34 Wine consumption vol'!BC89/'[1]T61 Real GDP'!BC89),"")),"")</f>
        <v/>
      </c>
    </row>
    <row r="59" spans="1:54" x14ac:dyDescent="0.55000000000000004">
      <c r="A59" s="69">
        <v>1922</v>
      </c>
      <c r="B59" s="70">
        <f>IF('[1]T61 Real GDP'!B90&lt;&gt;"",(IF('[1]T34 Wine consumption vol'!B90&lt;&gt;"",('[1]T34 Wine consumption vol'!B90/'[1]T61 Real GDP'!B90),"")),"")</f>
        <v>45.251769644488064</v>
      </c>
      <c r="C59" s="70">
        <f>IF('[1]T61 Real GDP'!C90&lt;&gt;"",(IF('[1]T34 Wine consumption vol'!C90&lt;&gt;"",('[1]T34 Wine consumption vol'!C90/'[1]T61 Real GDP'!C90),"")),"")</f>
        <v>37.823940020386679</v>
      </c>
      <c r="D59" s="70" t="str">
        <f>IF('[1]T61 Real GDP'!D90&lt;&gt;"",(IF('[1]T34 Wine consumption vol'!D90&lt;&gt;"",('[1]T34 Wine consumption vol'!D90/'[1]T61 Real GDP'!D90),"")),"")</f>
        <v/>
      </c>
      <c r="E59" s="70">
        <f>IF('[1]T61 Real GDP'!E90&lt;&gt;"",(IF('[1]T34 Wine consumption vol'!E90&lt;&gt;"",('[1]T34 Wine consumption vol'!E90/'[1]T61 Real GDP'!E90),"")),"")</f>
        <v>42.338005142741444</v>
      </c>
      <c r="F59" s="70">
        <f>IF('[1]T61 Real GDP'!F90&lt;&gt;"",(IF('[1]T34 Wine consumption vol'!F90&lt;&gt;"",('[1]T34 Wine consumption vol'!F90/'[1]T61 Real GDP'!F90),"")),"")</f>
        <v>7.3078523776824174</v>
      </c>
      <c r="G59" s="70"/>
      <c r="H59" s="70">
        <f>IF('[1]T61 Real GDP'!G90&lt;&gt;"",(IF('[1]T34 Wine consumption vol'!G90&lt;&gt;"",('[1]T34 Wine consumption vol'!G90/'[1]T61 Real GDP'!G90),"")),"")</f>
        <v>1.5532201920660016</v>
      </c>
      <c r="I59" s="70">
        <f>IF('[1]T61 Real GDP'!H90&lt;&gt;"",(IF('[1]T34 Wine consumption vol'!H90&lt;&gt;"",('[1]T34 Wine consumption vol'!H90/'[1]T61 Real GDP'!H90),"")),"")</f>
        <v>0.42628148160992774</v>
      </c>
      <c r="J59" s="70" t="str">
        <f>IF('[1]T61 Real GDP'!I90&lt;&gt;"",(IF('[1]T34 Wine consumption vol'!I90&lt;&gt;"",('[1]T34 Wine consumption vol'!I90/'[1]T61 Real GDP'!I90),"")),"")</f>
        <v/>
      </c>
      <c r="K59" s="70">
        <f>IF('[1]T61 Real GDP'!J90&lt;&gt;"",(IF('[1]T34 Wine consumption vol'!J90&lt;&gt;"",('[1]T34 Wine consumption vol'!J90/'[1]T61 Real GDP'!J90),"")),"")</f>
        <v>1.4588627854191321</v>
      </c>
      <c r="L59" s="70" t="str">
        <f>IF('[1]T61 Real GDP'!K90&lt;&gt;"",(IF('[1]T34 Wine consumption vol'!K90&lt;&gt;"",('[1]T34 Wine consumption vol'!K90/'[1]T61 Real GDP'!K90),"")),"")</f>
        <v/>
      </c>
      <c r="M59" s="70" t="str">
        <f>IF('[1]T61 Real GDP'!L90&lt;&gt;"",(IF('[1]T34 Wine consumption vol'!L90&lt;&gt;"",('[1]T34 Wine consumption vol'!L90/'[1]T61 Real GDP'!L90),"")),"")</f>
        <v/>
      </c>
      <c r="N59" s="70">
        <f>IF('[1]T61 Real GDP'!M90&lt;&gt;"",(IF('[1]T34 Wine consumption vol'!M90&lt;&gt;"",('[1]T34 Wine consumption vol'!M90/'[1]T61 Real GDP'!M90),"")),"")</f>
        <v>0.37103823920093204</v>
      </c>
      <c r="O59" s="70" t="str">
        <f>IF('[1]T61 Real GDP'!N90&lt;&gt;"",(IF('[1]T34 Wine consumption vol'!N90&lt;&gt;"",('[1]T34 Wine consumption vol'!N90/'[1]T61 Real GDP'!N90),"")),"")</f>
        <v/>
      </c>
      <c r="P59" s="70">
        <f>IF('[1]T61 Real GDP'!O90&lt;&gt;"",(IF('[1]T34 Wine consumption vol'!O90&lt;&gt;"",('[1]T34 Wine consumption vol'!O90/'[1]T61 Real GDP'!O90),"")),"")</f>
        <v>7.4109297281242448</v>
      </c>
      <c r="Q59" s="70">
        <f>IF('[1]T61 Real GDP'!P90&lt;&gt;"",(IF('[1]T34 Wine consumption vol'!P90&lt;&gt;"",('[1]T34 Wine consumption vol'!P90/'[1]T61 Real GDP'!P90),"")),"")</f>
        <v>0.27727270478737293</v>
      </c>
      <c r="R59" s="70" t="str">
        <f>IF('[1]T61 Real GDP'!Q90&lt;&gt;"",(IF('[1]T34 Wine consumption vol'!Q90&lt;&gt;"",('[1]T34 Wine consumption vol'!Q90/'[1]T61 Real GDP'!Q90),"")),"")</f>
        <v/>
      </c>
      <c r="S59" s="70" t="str">
        <f>IF('[1]T61 Real GDP'!R90&lt;&gt;"",(IF('[1]T34 Wine consumption vol'!R90&lt;&gt;"",('[1]T34 Wine consumption vol'!R90/'[1]T61 Real GDP'!R90),"")),"")</f>
        <v/>
      </c>
      <c r="T59" s="70" t="str">
        <f>IF('[1]T61 Real GDP'!S90&lt;&gt;"",(IF('[1]T34 Wine consumption vol'!S90&lt;&gt;"",('[1]T34 Wine consumption vol'!S90/'[1]T61 Real GDP'!S90),"")),"")</f>
        <v/>
      </c>
      <c r="U59" s="70" t="str">
        <f>IF('[1]T61 Real GDP'!T90&lt;&gt;"",(IF('[1]T34 Wine consumption vol'!T90&lt;&gt;"",('[1]T34 Wine consumption vol'!T90/'[1]T61 Real GDP'!T90),"")),"")</f>
        <v/>
      </c>
      <c r="V59" s="70" t="str">
        <f>IF('[1]T61 Real GDP'!U90&lt;&gt;"",(IF('[1]T34 Wine consumption vol'!U90&lt;&gt;"",('[1]T34 Wine consumption vol'!U90/'[1]T61 Real GDP'!U90),"")),"")</f>
        <v/>
      </c>
      <c r="W59" s="70" t="str">
        <f>IF('[1]T61 Real GDP'!V90&lt;&gt;"",(IF('[1]T34 Wine consumption vol'!V90&lt;&gt;"",('[1]T34 Wine consumption vol'!V90/'[1]T61 Real GDP'!V90),"")),"")</f>
        <v/>
      </c>
      <c r="X59" s="70" t="str">
        <f>IF('[1]T61 Real GDP'!W90&lt;&gt;"",(IF('[1]T34 Wine consumption vol'!W90&lt;&gt;"",('[1]T34 Wine consumption vol'!W90/'[1]T61 Real GDP'!W90),"")),"")</f>
        <v/>
      </c>
      <c r="Y59" s="70" t="str">
        <f>IF('[1]T61 Real GDP'!X90&lt;&gt;"",(IF('[1]T34 Wine consumption vol'!X90&lt;&gt;"",('[1]T34 Wine consumption vol'!X90/'[1]T61 Real GDP'!X90),"")),"")</f>
        <v/>
      </c>
      <c r="Z59" s="70" t="str">
        <f>IF('[1]T61 Real GDP'!Y90&lt;&gt;"",(IF('[1]T34 Wine consumption vol'!Y90&lt;&gt;"",('[1]T34 Wine consumption vol'!Y90/'[1]T61 Real GDP'!Y90),"")),"")</f>
        <v/>
      </c>
      <c r="AA59" s="70" t="str">
        <f>IF('[1]T61 Real GDP'!Z90&lt;&gt;"",(IF('[1]T34 Wine consumption vol'!Z90&lt;&gt;"",('[1]T34 Wine consumption vol'!Z90/'[1]T61 Real GDP'!Z90),"")),"")</f>
        <v/>
      </c>
      <c r="AB59" s="70">
        <f>IF('[1]T61 Real GDP'!AA90&lt;&gt;"",(IF('[1]T34 Wine consumption vol'!AA90&lt;&gt;"",('[1]T34 Wine consumption vol'!AA90/'[1]T61 Real GDP'!AA90),"")),"")</f>
        <v>1.2857679362267496</v>
      </c>
      <c r="AC59" s="70">
        <f>IF('[1]T61 Real GDP'!AB90&lt;&gt;"",(IF('[1]T34 Wine consumption vol'!AB90&lt;&gt;"",('[1]T34 Wine consumption vol'!AB90/'[1]T61 Real GDP'!AB90),"")),"")</f>
        <v>0.39878157549076071</v>
      </c>
      <c r="AD59" s="70" t="str">
        <f>IF('[1]T61 Real GDP'!AC90&lt;&gt;"",(IF('[1]T34 Wine consumption vol'!AC90&lt;&gt;"",('[1]T34 Wine consumption vol'!AC90/'[1]T61 Real GDP'!AC90),"")),"")</f>
        <v/>
      </c>
      <c r="AE59" s="70">
        <f>IF('[1]T61 Real GDP'!AD90&lt;&gt;"",(IF('[1]T34 Wine consumption vol'!AD90&lt;&gt;"",('[1]T34 Wine consumption vol'!AD90/'[1]T61 Real GDP'!AD90),"")),"")</f>
        <v>5.9144133188967399E-2</v>
      </c>
      <c r="AF59" s="70">
        <f>IF('[1]T61 Real GDP'!AE90&lt;&gt;"",(IF('[1]T34 Wine consumption vol'!AE90&lt;&gt;"",('[1]T34 Wine consumption vol'!AE90/'[1]T61 Real GDP'!AE90),"")),"")</f>
        <v>16.153964514292735</v>
      </c>
      <c r="AG59" s="70" t="str">
        <f>IF('[1]T61 Real GDP'!AF90&lt;&gt;"",(IF('[1]T34 Wine consumption vol'!AF90&lt;&gt;"",('[1]T34 Wine consumption vol'!AF90/'[1]T61 Real GDP'!AF90),"")),"")</f>
        <v/>
      </c>
      <c r="AH59" s="70">
        <f>IF('[1]T61 Real GDP'!AG90&lt;&gt;"",(IF('[1]T34 Wine consumption vol'!AG90&lt;&gt;"",('[1]T34 Wine consumption vol'!AG90/'[1]T61 Real GDP'!AG90),"")),"")</f>
        <v>14.979305100533983</v>
      </c>
      <c r="AI59" s="70" t="str">
        <f>IF('[1]T61 Real GDP'!AH90&lt;&gt;"",(IF('[1]T34 Wine consumption vol'!AH90&lt;&gt;"",('[1]T34 Wine consumption vol'!AH90/'[1]T61 Real GDP'!AH90),"")),"")</f>
        <v/>
      </c>
      <c r="AJ59" s="70" t="str">
        <f>IF('[1]T61 Real GDP'!AI90&lt;&gt;"",(IF('[1]T34 Wine consumption vol'!AI90&lt;&gt;"",('[1]T34 Wine consumption vol'!AI90/'[1]T61 Real GDP'!AI90),"")),"")</f>
        <v/>
      </c>
      <c r="AK59" s="70" t="str">
        <f>IF('[1]T61 Real GDP'!AJ90&lt;&gt;"",(IF('[1]T34 Wine consumption vol'!AJ90&lt;&gt;"",('[1]T34 Wine consumption vol'!AJ90/'[1]T61 Real GDP'!AJ90),"")),"")</f>
        <v/>
      </c>
      <c r="AL59" s="70" t="str">
        <f>IF('[1]T61 Real GDP'!AK90&lt;&gt;"",(IF('[1]T34 Wine consumption vol'!AK90&lt;&gt;"",('[1]T34 Wine consumption vol'!AK90/'[1]T61 Real GDP'!AK90),"")),"")</f>
        <v/>
      </c>
      <c r="AM59" s="70" t="str">
        <f>IF('[1]T61 Real GDP'!AL90&lt;&gt;"",(IF('[1]T34 Wine consumption vol'!AL90&lt;&gt;"",('[1]T34 Wine consumption vol'!AL90/'[1]T61 Real GDP'!AL90),"")),"")</f>
        <v/>
      </c>
      <c r="AN59" s="70" t="str">
        <f>IF('[1]T61 Real GDP'!AM90&lt;&gt;"",(IF('[1]T34 Wine consumption vol'!AM90&lt;&gt;"",('[1]T34 Wine consumption vol'!AM90/'[1]T61 Real GDP'!AM90),"")),"")</f>
        <v/>
      </c>
      <c r="AO59" s="70" t="str">
        <f>IF('[1]T61 Real GDP'!AN90&lt;&gt;"",(IF('[1]T34 Wine consumption vol'!AN90&lt;&gt;"",('[1]T34 Wine consumption vol'!AN90/'[1]T61 Real GDP'!AN90),"")),"")</f>
        <v/>
      </c>
      <c r="AP59" s="70" t="str">
        <f>IF('[1]T61 Real GDP'!AO90&lt;&gt;"",(IF('[1]T34 Wine consumption vol'!AO90&lt;&gt;"",('[1]T34 Wine consumption vol'!AO90/'[1]T61 Real GDP'!AO90),"")),"")</f>
        <v/>
      </c>
      <c r="AQ59" s="70" t="str">
        <f>IF('[1]T61 Real GDP'!AP90&lt;&gt;"",(IF('[1]T34 Wine consumption vol'!AP90&lt;&gt;"",('[1]T34 Wine consumption vol'!AP90/'[1]T61 Real GDP'!AP90),"")),"")</f>
        <v/>
      </c>
      <c r="AR59" s="70" t="str">
        <f>IF('[1]T61 Real GDP'!AQ90&lt;&gt;"",(IF('[1]T34 Wine consumption vol'!AQ90&lt;&gt;"",('[1]T34 Wine consumption vol'!AQ90/'[1]T61 Real GDP'!AQ90),"")),"")</f>
        <v/>
      </c>
      <c r="AS59" s="70" t="str">
        <f>IF('[1]T61 Real GDP'!AR90&lt;&gt;"",(IF('[1]T34 Wine consumption vol'!AR90&lt;&gt;"",('[1]T34 Wine consumption vol'!AR90/'[1]T61 Real GDP'!AR90),"")),"")</f>
        <v/>
      </c>
      <c r="AT59" s="70" t="str">
        <f>IF('[1]T61 Real GDP'!AS90&lt;&gt;"",(IF('[1]T34 Wine consumption vol'!AS90&lt;&gt;"",('[1]T34 Wine consumption vol'!AS90/'[1]T61 Real GDP'!AS90),"")),"")</f>
        <v/>
      </c>
      <c r="AU59" s="70" t="str">
        <f>IF('[1]T61 Real GDP'!AT90&lt;&gt;"",(IF('[1]T34 Wine consumption vol'!AT90&lt;&gt;"",('[1]T34 Wine consumption vol'!AT90/'[1]T61 Real GDP'!AT90),"")),"")</f>
        <v/>
      </c>
      <c r="AV59" s="70" t="str">
        <f>IF('[1]T61 Real GDP'!AU90&lt;&gt;"",(IF('[1]T34 Wine consumption vol'!AU90&lt;&gt;"",('[1]T34 Wine consumption vol'!AU90/'[1]T61 Real GDP'!AU90),"")),"")</f>
        <v/>
      </c>
      <c r="AW59" s="70" t="str">
        <f>IF('[1]T61 Real GDP'!AV90&lt;&gt;"",(IF('[1]T34 Wine consumption vol'!AV90&lt;&gt;"",('[1]T34 Wine consumption vol'!AV90/'[1]T61 Real GDP'!AV90),"")),"")</f>
        <v/>
      </c>
      <c r="AX59" s="70" t="str">
        <f>IF('[1]T61 Real GDP'!AW90&lt;&gt;"",(IF('[1]T34 Wine consumption vol'!AW90&lt;&gt;"",('[1]T34 Wine consumption vol'!AW90/'[1]T61 Real GDP'!AW90),"")),"")</f>
        <v/>
      </c>
      <c r="AY59" s="70" t="str">
        <f>IF('[1]T61 Real GDP'!AX90&lt;&gt;"",(IF('[1]T34 Wine consumption vol'!AX90&lt;&gt;"",('[1]T34 Wine consumption vol'!AX90/'[1]T61 Real GDP'!AX90),"")),"")</f>
        <v/>
      </c>
      <c r="AZ59" s="70" t="str">
        <f>IF('[1]T61 Real GDP'!AY90&lt;&gt;"",(IF('[1]T34 Wine consumption vol'!AY90&lt;&gt;"",('[1]T34 Wine consumption vol'!AY90/'[1]T61 Real GDP'!AY90),"")),"")</f>
        <v/>
      </c>
      <c r="BA59" s="70" t="str">
        <f>IF('[1]T61 Real GDP'!AZ90&lt;&gt;"",(IF('[1]T34 Wine consumption vol'!AZ90&lt;&gt;"",('[1]T34 Wine consumption vol'!AZ90/'[1]T61 Real GDP'!AZ90),"")),"")</f>
        <v/>
      </c>
      <c r="BB59" s="70" t="str">
        <f>IF('[1]T61 Real GDP'!BC90&lt;&gt;"",(IF('[1]T34 Wine consumption vol'!BC90&lt;&gt;"",('[1]T34 Wine consumption vol'!BC90/'[1]T61 Real GDP'!BC90),"")),"")</f>
        <v/>
      </c>
    </row>
    <row r="60" spans="1:54" x14ac:dyDescent="0.55000000000000004">
      <c r="A60" s="69">
        <v>1923</v>
      </c>
      <c r="B60" s="70">
        <f>IF('[1]T61 Real GDP'!B91&lt;&gt;"",(IF('[1]T34 Wine consumption vol'!B91&lt;&gt;"",('[1]T34 Wine consumption vol'!B91/'[1]T61 Real GDP'!B91),"")),"")</f>
        <v>41.111987229338723</v>
      </c>
      <c r="C60" s="70">
        <f>IF('[1]T61 Real GDP'!C91&lt;&gt;"",(IF('[1]T34 Wine consumption vol'!C91&lt;&gt;"",('[1]T34 Wine consumption vol'!C91/'[1]T61 Real GDP'!C91),"")),"")</f>
        <v>54.387118278950439</v>
      </c>
      <c r="D60" s="70" t="str">
        <f>IF('[1]T61 Real GDP'!D91&lt;&gt;"",(IF('[1]T34 Wine consumption vol'!D91&lt;&gt;"",('[1]T34 Wine consumption vol'!D91/'[1]T61 Real GDP'!D91),"")),"")</f>
        <v/>
      </c>
      <c r="E60" s="70">
        <f>IF('[1]T61 Real GDP'!E91&lt;&gt;"",(IF('[1]T34 Wine consumption vol'!E91&lt;&gt;"",('[1]T34 Wine consumption vol'!E91/'[1]T61 Real GDP'!E91),"")),"")</f>
        <v>38.507148809999727</v>
      </c>
      <c r="F60" s="70">
        <f>IF('[1]T61 Real GDP'!F91&lt;&gt;"",(IF('[1]T34 Wine consumption vol'!F91&lt;&gt;"",('[1]T34 Wine consumption vol'!F91/'[1]T61 Real GDP'!F91),"")),"")</f>
        <v>4.2850905940389339</v>
      </c>
      <c r="G60" s="70"/>
      <c r="H60" s="70">
        <f>IF('[1]T61 Real GDP'!G91&lt;&gt;"",(IF('[1]T34 Wine consumption vol'!G91&lt;&gt;"",('[1]T34 Wine consumption vol'!G91/'[1]T61 Real GDP'!G91),"")),"")</f>
        <v>2.1091383765239606</v>
      </c>
      <c r="I60" s="70">
        <f>IF('[1]T61 Real GDP'!H91&lt;&gt;"",(IF('[1]T34 Wine consumption vol'!H91&lt;&gt;"",('[1]T34 Wine consumption vol'!H91/'[1]T61 Real GDP'!H91),"")),"")</f>
        <v>0.41831787844858975</v>
      </c>
      <c r="J60" s="70" t="str">
        <f>IF('[1]T61 Real GDP'!I91&lt;&gt;"",(IF('[1]T34 Wine consumption vol'!I91&lt;&gt;"",('[1]T34 Wine consumption vol'!I91/'[1]T61 Real GDP'!I91),"")),"")</f>
        <v/>
      </c>
      <c r="K60" s="70">
        <f>IF('[1]T61 Real GDP'!J91&lt;&gt;"",(IF('[1]T34 Wine consumption vol'!J91&lt;&gt;"",('[1]T34 Wine consumption vol'!J91/'[1]T61 Real GDP'!J91),"")),"")</f>
        <v>1.3152644010942613</v>
      </c>
      <c r="L60" s="70" t="str">
        <f>IF('[1]T61 Real GDP'!K91&lt;&gt;"",(IF('[1]T34 Wine consumption vol'!K91&lt;&gt;"",('[1]T34 Wine consumption vol'!K91/'[1]T61 Real GDP'!K91),"")),"")</f>
        <v/>
      </c>
      <c r="M60" s="70" t="str">
        <f>IF('[1]T61 Real GDP'!L91&lt;&gt;"",(IF('[1]T34 Wine consumption vol'!L91&lt;&gt;"",('[1]T34 Wine consumption vol'!L91/'[1]T61 Real GDP'!L91),"")),"")</f>
        <v/>
      </c>
      <c r="N60" s="70">
        <f>IF('[1]T61 Real GDP'!M91&lt;&gt;"",(IF('[1]T34 Wine consumption vol'!M91&lt;&gt;"",('[1]T34 Wine consumption vol'!M91/'[1]T61 Real GDP'!M91),"")),"")</f>
        <v>0.30778292492752007</v>
      </c>
      <c r="O60" s="70" t="str">
        <f>IF('[1]T61 Real GDP'!N91&lt;&gt;"",(IF('[1]T34 Wine consumption vol'!N91&lt;&gt;"",('[1]T34 Wine consumption vol'!N91/'[1]T61 Real GDP'!N91),"")),"")</f>
        <v/>
      </c>
      <c r="P60" s="70">
        <f>IF('[1]T61 Real GDP'!O91&lt;&gt;"",(IF('[1]T34 Wine consumption vol'!O91&lt;&gt;"",('[1]T34 Wine consumption vol'!O91/'[1]T61 Real GDP'!O91),"")),"")</f>
        <v>7.1708571470009392</v>
      </c>
      <c r="Q60" s="70">
        <f>IF('[1]T61 Real GDP'!P91&lt;&gt;"",(IF('[1]T34 Wine consumption vol'!P91&lt;&gt;"",('[1]T34 Wine consumption vol'!P91/'[1]T61 Real GDP'!P91),"")),"")</f>
        <v>0.2882962471593748</v>
      </c>
      <c r="R60" s="70" t="str">
        <f>IF('[1]T61 Real GDP'!Q91&lt;&gt;"",(IF('[1]T34 Wine consumption vol'!Q91&lt;&gt;"",('[1]T34 Wine consumption vol'!Q91/'[1]T61 Real GDP'!Q91),"")),"")</f>
        <v/>
      </c>
      <c r="S60" s="70" t="str">
        <f>IF('[1]T61 Real GDP'!R91&lt;&gt;"",(IF('[1]T34 Wine consumption vol'!R91&lt;&gt;"",('[1]T34 Wine consumption vol'!R91/'[1]T61 Real GDP'!R91),"")),"")</f>
        <v/>
      </c>
      <c r="T60" s="70" t="str">
        <f>IF('[1]T61 Real GDP'!S91&lt;&gt;"",(IF('[1]T34 Wine consumption vol'!S91&lt;&gt;"",('[1]T34 Wine consumption vol'!S91/'[1]T61 Real GDP'!S91),"")),"")</f>
        <v/>
      </c>
      <c r="U60" s="70" t="str">
        <f>IF('[1]T61 Real GDP'!T91&lt;&gt;"",(IF('[1]T34 Wine consumption vol'!J91&lt;&gt;"",('[1]T34 Wine consumption vol'!J91/'[1]T61 Real GDP'!T91),"")),"")</f>
        <v/>
      </c>
      <c r="V60" s="70" t="str">
        <f>IF('[1]T61 Real GDP'!U91&lt;&gt;"",(IF('[1]T34 Wine consumption vol'!U91&lt;&gt;"",('[1]T34 Wine consumption vol'!U91/'[1]T61 Real GDP'!U91),"")),"")</f>
        <v/>
      </c>
      <c r="W60" s="70" t="str">
        <f>IF('[1]T61 Real GDP'!V91&lt;&gt;"",(IF('[1]T34 Wine consumption vol'!V91&lt;&gt;"",('[1]T34 Wine consumption vol'!V91/'[1]T61 Real GDP'!V91),"")),"")</f>
        <v/>
      </c>
      <c r="X60" s="70" t="str">
        <f>IF('[1]T61 Real GDP'!W91&lt;&gt;"",(IF('[1]T34 Wine consumption vol'!W91&lt;&gt;"",('[1]T34 Wine consumption vol'!W91/'[1]T61 Real GDP'!W91),"")),"")</f>
        <v/>
      </c>
      <c r="Y60" s="70" t="str">
        <f>IF('[1]T61 Real GDP'!X91&lt;&gt;"",(IF('[1]T34 Wine consumption vol'!X91&lt;&gt;"",('[1]T34 Wine consumption vol'!X91/'[1]T61 Real GDP'!X91),"")),"")</f>
        <v/>
      </c>
      <c r="Z60" s="70" t="str">
        <f>IF('[1]T61 Real GDP'!Y91&lt;&gt;"",(IF('[1]T34 Wine consumption vol'!Y91&lt;&gt;"",('[1]T34 Wine consumption vol'!Y91/'[1]T61 Real GDP'!Y91),"")),"")</f>
        <v/>
      </c>
      <c r="AA60" s="70" t="str">
        <f>IF('[1]T61 Real GDP'!Z91&lt;&gt;"",(IF('[1]T34 Wine consumption vol'!Z91&lt;&gt;"",('[1]T34 Wine consumption vol'!Z91/'[1]T61 Real GDP'!Z91),"")),"")</f>
        <v/>
      </c>
      <c r="AB60" s="70">
        <f>IF('[1]T61 Real GDP'!AA91&lt;&gt;"",(IF('[1]T34 Wine consumption vol'!AA91&lt;&gt;"",('[1]T34 Wine consumption vol'!AA91/'[1]T61 Real GDP'!AA91),"")),"")</f>
        <v>1.0729064539031068</v>
      </c>
      <c r="AC60" s="70" t="str">
        <f>IF('[1]T61 Real GDP'!AB91&lt;&gt;"",(IF('[1]T34 Wine consumption vol'!AB91&lt;&gt;"",('[1]T34 Wine consumption vol'!AB91/'[1]T61 Real GDP'!AB91),"")),"")</f>
        <v/>
      </c>
      <c r="AD60" s="70" t="str">
        <f>IF('[1]T61 Real GDP'!AC91&lt;&gt;"",(IF('[1]T34 Wine consumption vol'!AC91&lt;&gt;"",('[1]T34 Wine consumption vol'!AC91/'[1]T61 Real GDP'!AC91),"")),"")</f>
        <v/>
      </c>
      <c r="AE60" s="70">
        <f>IF('[1]T61 Real GDP'!AD91&lt;&gt;"",(IF('[1]T34 Wine consumption vol'!AD91&lt;&gt;"",('[1]T34 Wine consumption vol'!AD91/'[1]T61 Real GDP'!AD91),"")),"")</f>
        <v>8.0834228056369112E-2</v>
      </c>
      <c r="AF60" s="70">
        <f>IF('[1]T61 Real GDP'!AE91&lt;&gt;"",(IF('[1]T34 Wine consumption vol'!AE91&lt;&gt;"",('[1]T34 Wine consumption vol'!AE91/'[1]T61 Real GDP'!AE91),"")),"")</f>
        <v>14.677289025623548</v>
      </c>
      <c r="AG60" s="70" t="str">
        <f>IF('[1]T61 Real GDP'!AF91&lt;&gt;"",(IF('[1]T34 Wine consumption vol'!AF91&lt;&gt;"",('[1]T34 Wine consumption vol'!AF91/'[1]T61 Real GDP'!AF91),"")),"")</f>
        <v/>
      </c>
      <c r="AH60" s="70">
        <f>IF('[1]T61 Real GDP'!AG91&lt;&gt;"",(IF('[1]T34 Wine consumption vol'!AG91&lt;&gt;"",('[1]T34 Wine consumption vol'!AG91/'[1]T61 Real GDP'!AG91),"")),"")</f>
        <v>14.089720397289272</v>
      </c>
      <c r="AI60" s="70" t="str">
        <f>IF('[1]T61 Real GDP'!AH91&lt;&gt;"",(IF('[1]T34 Wine consumption vol'!AH91&lt;&gt;"",('[1]T34 Wine consumption vol'!AH91/'[1]T61 Real GDP'!AH91),"")),"")</f>
        <v/>
      </c>
      <c r="AJ60" s="70" t="str">
        <f>IF('[1]T61 Real GDP'!AI91&lt;&gt;"",(IF('[1]T34 Wine consumption vol'!AI91&lt;&gt;"",('[1]T34 Wine consumption vol'!AI91/'[1]T61 Real GDP'!AI91),"")),"")</f>
        <v/>
      </c>
      <c r="AK60" s="70" t="str">
        <f>IF('[1]T61 Real GDP'!AJ91&lt;&gt;"",(IF('[1]T34 Wine consumption vol'!AJ91&lt;&gt;"",('[1]T34 Wine consumption vol'!AJ91/'[1]T61 Real GDP'!AJ91),"")),"")</f>
        <v/>
      </c>
      <c r="AL60" s="70" t="str">
        <f>IF('[1]T61 Real GDP'!AK91&lt;&gt;"",(IF('[1]T34 Wine consumption vol'!AK91&lt;&gt;"",('[1]T34 Wine consumption vol'!AK91/'[1]T61 Real GDP'!AK91),"")),"")</f>
        <v/>
      </c>
      <c r="AM60" s="70" t="str">
        <f>IF('[1]T61 Real GDP'!AL91&lt;&gt;"",(IF('[1]T34 Wine consumption vol'!AL91&lt;&gt;"",('[1]T34 Wine consumption vol'!AL91/'[1]T61 Real GDP'!AL91),"")),"")</f>
        <v/>
      </c>
      <c r="AN60" s="70" t="str">
        <f>IF('[1]T61 Real GDP'!AM91&lt;&gt;"",(IF('[1]T34 Wine consumption vol'!AM91&lt;&gt;"",('[1]T34 Wine consumption vol'!AM91/'[1]T61 Real GDP'!AM91),"")),"")</f>
        <v/>
      </c>
      <c r="AO60" s="70" t="str">
        <f>IF('[1]T61 Real GDP'!AN91&lt;&gt;"",(IF('[1]T34 Wine consumption vol'!AN91&lt;&gt;"",('[1]T34 Wine consumption vol'!AN91/'[1]T61 Real GDP'!AN91),"")),"")</f>
        <v/>
      </c>
      <c r="AP60" s="70" t="str">
        <f>IF('[1]T61 Real GDP'!AO91&lt;&gt;"",(IF('[1]T34 Wine consumption vol'!AO91&lt;&gt;"",('[1]T34 Wine consumption vol'!AO91/'[1]T61 Real GDP'!AO91),"")),"")</f>
        <v/>
      </c>
      <c r="AQ60" s="70" t="str">
        <f>IF('[1]T61 Real GDP'!AP91&lt;&gt;"",(IF('[1]T34 Wine consumption vol'!AP91&lt;&gt;"",('[1]T34 Wine consumption vol'!AP91/'[1]T61 Real GDP'!AP91),"")),"")</f>
        <v/>
      </c>
      <c r="AR60" s="70" t="str">
        <f>IF('[1]T61 Real GDP'!AQ91&lt;&gt;"",(IF('[1]T34 Wine consumption vol'!AQ91&lt;&gt;"",('[1]T34 Wine consumption vol'!AQ91/'[1]T61 Real GDP'!AQ91),"")),"")</f>
        <v/>
      </c>
      <c r="AS60" s="70" t="str">
        <f>IF('[1]T61 Real GDP'!AR91&lt;&gt;"",(IF('[1]T34 Wine consumption vol'!AR91&lt;&gt;"",('[1]T34 Wine consumption vol'!AR91/'[1]T61 Real GDP'!AR91),"")),"")</f>
        <v/>
      </c>
      <c r="AT60" s="70" t="str">
        <f>IF('[1]T61 Real GDP'!AS91&lt;&gt;"",(IF('[1]T34 Wine consumption vol'!AS91&lt;&gt;"",('[1]T34 Wine consumption vol'!AS91/'[1]T61 Real GDP'!AS91),"")),"")</f>
        <v/>
      </c>
      <c r="AU60" s="70" t="str">
        <f>IF('[1]T61 Real GDP'!AT91&lt;&gt;"",(IF('[1]T34 Wine consumption vol'!AT91&lt;&gt;"",('[1]T34 Wine consumption vol'!AT91/'[1]T61 Real GDP'!AT91),"")),"")</f>
        <v/>
      </c>
      <c r="AV60" s="70" t="str">
        <f>IF('[1]T61 Real GDP'!AU91&lt;&gt;"",(IF('[1]T34 Wine consumption vol'!AU91&lt;&gt;"",('[1]T34 Wine consumption vol'!AU91/'[1]T61 Real GDP'!AU91),"")),"")</f>
        <v/>
      </c>
      <c r="AW60" s="70" t="str">
        <f>IF('[1]T61 Real GDP'!AV91&lt;&gt;"",(IF('[1]T34 Wine consumption vol'!AV91&lt;&gt;"",('[1]T34 Wine consumption vol'!AV91/'[1]T61 Real GDP'!AV91),"")),"")</f>
        <v/>
      </c>
      <c r="AX60" s="70" t="str">
        <f>IF('[1]T61 Real GDP'!AW91&lt;&gt;"",(IF('[1]T34 Wine consumption vol'!AW91&lt;&gt;"",('[1]T34 Wine consumption vol'!AW91/'[1]T61 Real GDP'!AW91),"")),"")</f>
        <v/>
      </c>
      <c r="AY60" s="70" t="str">
        <f>IF('[1]T61 Real GDP'!AX91&lt;&gt;"",(IF('[1]T34 Wine consumption vol'!AX91&lt;&gt;"",('[1]T34 Wine consumption vol'!AX91/'[1]T61 Real GDP'!AX91),"")),"")</f>
        <v/>
      </c>
      <c r="AZ60" s="70" t="str">
        <f>IF('[1]T61 Real GDP'!AY91&lt;&gt;"",(IF('[1]T34 Wine consumption vol'!AY91&lt;&gt;"",('[1]T34 Wine consumption vol'!AY91/'[1]T61 Real GDP'!AY91),"")),"")</f>
        <v/>
      </c>
      <c r="BA60" s="70" t="str">
        <f>IF('[1]T61 Real GDP'!AZ91&lt;&gt;"",(IF('[1]T34 Wine consumption vol'!AZ91&lt;&gt;"",('[1]T34 Wine consumption vol'!AZ91/'[1]T61 Real GDP'!AZ91),"")),"")</f>
        <v/>
      </c>
      <c r="BB60" s="70" t="str">
        <f>IF('[1]T61 Real GDP'!BC91&lt;&gt;"",(IF('[1]T34 Wine consumption vol'!BC91&lt;&gt;"",('[1]T34 Wine consumption vol'!BC91/'[1]T61 Real GDP'!BC91),"")),"")</f>
        <v/>
      </c>
    </row>
    <row r="61" spans="1:54" x14ac:dyDescent="0.55000000000000004">
      <c r="A61" s="69">
        <v>1924</v>
      </c>
      <c r="B61" s="70">
        <f>IF('[1]T61 Real GDP'!B92&lt;&gt;"",(IF('[1]T34 Wine consumption vol'!B92&lt;&gt;"",('[1]T34 Wine consumption vol'!B92/'[1]T61 Real GDP'!B92),"")),"")</f>
        <v>40.470543574233531</v>
      </c>
      <c r="C61" s="70">
        <f>IF('[1]T61 Real GDP'!C92&lt;&gt;"",(IF('[1]T34 Wine consumption vol'!C92&lt;&gt;"",('[1]T34 Wine consumption vol'!C92/'[1]T61 Real GDP'!C92),"")),"")</f>
        <v>42.95094219551644</v>
      </c>
      <c r="D61" s="70">
        <f>IF('[1]T61 Real GDP'!D92&lt;&gt;"",(IF('[1]T34 Wine consumption vol'!D92&lt;&gt;"",('[1]T34 Wine consumption vol'!D92/'[1]T61 Real GDP'!D92),"")),"")</f>
        <v>48.627292457481339</v>
      </c>
      <c r="E61" s="70">
        <f>IF('[1]T61 Real GDP'!E92&lt;&gt;"",(IF('[1]T34 Wine consumption vol'!E92&lt;&gt;"",('[1]T34 Wine consumption vol'!E92/'[1]T61 Real GDP'!E92),"")),"")</f>
        <v>38.285713734942895</v>
      </c>
      <c r="F61" s="70">
        <f>IF('[1]T61 Real GDP'!F92&lt;&gt;"",(IF('[1]T34 Wine consumption vol'!F92&lt;&gt;"",('[1]T34 Wine consumption vol'!F92/'[1]T61 Real GDP'!F92),"")),"")</f>
        <v>4.86851094171515</v>
      </c>
      <c r="G61" s="70"/>
      <c r="H61" s="70">
        <f>IF('[1]T61 Real GDP'!G92&lt;&gt;"",(IF('[1]T34 Wine consumption vol'!G92&lt;&gt;"",('[1]T34 Wine consumption vol'!G92/'[1]T61 Real GDP'!G92),"")),"")</f>
        <v>1.2729610346627294</v>
      </c>
      <c r="I61" s="70">
        <f>IF('[1]T61 Real GDP'!H92&lt;&gt;"",(IF('[1]T34 Wine consumption vol'!H92&lt;&gt;"",('[1]T34 Wine consumption vol'!H92/'[1]T61 Real GDP'!H92),"")),"")</f>
        <v>0.40401275898358213</v>
      </c>
      <c r="J61" s="70" t="str">
        <f>IF('[1]T61 Real GDP'!I92&lt;&gt;"",(IF('[1]T34 Wine consumption vol'!I92&lt;&gt;"",('[1]T34 Wine consumption vol'!I92/'[1]T61 Real GDP'!I92),"")),"")</f>
        <v/>
      </c>
      <c r="K61" s="70">
        <f>IF('[1]T61 Real GDP'!J92&lt;&gt;"",(IF('[1]T34 Wine consumption vol'!J92&lt;&gt;"",('[1]T34 Wine consumption vol'!J92/'[1]T61 Real GDP'!J92),"")),"")</f>
        <v>1.3636425887237376</v>
      </c>
      <c r="L61" s="70" t="str">
        <f>IF('[1]T61 Real GDP'!K92&lt;&gt;"",(IF('[1]T34 Wine consumption vol'!K92&lt;&gt;"",('[1]T34 Wine consumption vol'!K92/'[1]T61 Real GDP'!K92),"")),"")</f>
        <v/>
      </c>
      <c r="M61" s="70" t="str">
        <f>IF('[1]T61 Real GDP'!L92&lt;&gt;"",(IF('[1]T34 Wine consumption vol'!L92&lt;&gt;"",('[1]T34 Wine consumption vol'!L92/'[1]T61 Real GDP'!L92),"")),"")</f>
        <v/>
      </c>
      <c r="N61" s="70">
        <f>IF('[1]T61 Real GDP'!M92&lt;&gt;"",(IF('[1]T34 Wine consumption vol'!M92&lt;&gt;"",('[1]T34 Wine consumption vol'!M92/'[1]T61 Real GDP'!M92),"")),"")</f>
        <v>0.33182535581590722</v>
      </c>
      <c r="O61" s="70" t="str">
        <f>IF('[1]T61 Real GDP'!N92&lt;&gt;"",(IF('[1]T34 Wine consumption vol'!N92&lt;&gt;"",('[1]T34 Wine consumption vol'!N92/'[1]T61 Real GDP'!N92),"")),"")</f>
        <v/>
      </c>
      <c r="P61" s="70">
        <f>IF('[1]T61 Real GDP'!O92&lt;&gt;"",(IF('[1]T34 Wine consumption vol'!O92&lt;&gt;"",('[1]T34 Wine consumption vol'!O92/'[1]T61 Real GDP'!O92),"")),"")</f>
        <v>7.6365618140674183</v>
      </c>
      <c r="Q61" s="70">
        <f>IF('[1]T61 Real GDP'!P92&lt;&gt;"",(IF('[1]T34 Wine consumption vol'!P92&lt;&gt;"",('[1]T34 Wine consumption vol'!P92/'[1]T61 Real GDP'!P92),"")),"")</f>
        <v>0.31539429535181218</v>
      </c>
      <c r="R61" s="70" t="str">
        <f>IF('[1]T61 Real GDP'!Q92&lt;&gt;"",(IF('[1]T34 Wine consumption vol'!Q92&lt;&gt;"",('[1]T34 Wine consumption vol'!Q92/'[1]T61 Real GDP'!Q92),"")),"")</f>
        <v/>
      </c>
      <c r="S61" s="70" t="str">
        <f>IF('[1]T61 Real GDP'!R92&lt;&gt;"",(IF('[1]T34 Wine consumption vol'!R92&lt;&gt;"",('[1]T34 Wine consumption vol'!R92/'[1]T61 Real GDP'!R92),"")),"")</f>
        <v/>
      </c>
      <c r="T61" s="70" t="str">
        <f>IF('[1]T61 Real GDP'!S92&lt;&gt;"",(IF('[1]T34 Wine consumption vol'!S92&lt;&gt;"",('[1]T34 Wine consumption vol'!S92/'[1]T61 Real GDP'!S92),"")),"")</f>
        <v/>
      </c>
      <c r="U61" s="70" t="str">
        <f>IF('[1]T61 Real GDP'!T92&lt;&gt;"",(IF('[1]T34 Wine consumption vol'!J92&lt;&gt;"",('[1]T34 Wine consumption vol'!J92/'[1]T61 Real GDP'!T92),"")),"")</f>
        <v/>
      </c>
      <c r="V61" s="70" t="str">
        <f>IF('[1]T61 Real GDP'!U92&lt;&gt;"",(IF('[1]T34 Wine consumption vol'!U92&lt;&gt;"",('[1]T34 Wine consumption vol'!U92/'[1]T61 Real GDP'!U92),"")),"")</f>
        <v/>
      </c>
      <c r="W61" s="70" t="str">
        <f>IF('[1]T61 Real GDP'!V92&lt;&gt;"",(IF('[1]T34 Wine consumption vol'!V92&lt;&gt;"",('[1]T34 Wine consumption vol'!V92/'[1]T61 Real GDP'!V92),"")),"")</f>
        <v/>
      </c>
      <c r="X61" s="70" t="str">
        <f>IF('[1]T61 Real GDP'!W92&lt;&gt;"",(IF('[1]T34 Wine consumption vol'!W92&lt;&gt;"",('[1]T34 Wine consumption vol'!W92/'[1]T61 Real GDP'!W92),"")),"")</f>
        <v/>
      </c>
      <c r="Y61" s="70" t="str">
        <f>IF('[1]T61 Real GDP'!X92&lt;&gt;"",(IF('[1]T34 Wine consumption vol'!X92&lt;&gt;"",('[1]T34 Wine consumption vol'!X92/'[1]T61 Real GDP'!X92),"")),"")</f>
        <v/>
      </c>
      <c r="Z61" s="70" t="str">
        <f>IF('[1]T61 Real GDP'!Y92&lt;&gt;"",(IF('[1]T34 Wine consumption vol'!Y92&lt;&gt;"",('[1]T34 Wine consumption vol'!Y92/'[1]T61 Real GDP'!Y92),"")),"")</f>
        <v/>
      </c>
      <c r="AA61" s="70" t="str">
        <f>IF('[1]T61 Real GDP'!Z92&lt;&gt;"",(IF('[1]T34 Wine consumption vol'!Z92&lt;&gt;"",('[1]T34 Wine consumption vol'!Z92/'[1]T61 Real GDP'!Z92),"")),"")</f>
        <v/>
      </c>
      <c r="AB61" s="70">
        <f>IF('[1]T61 Real GDP'!AA92&lt;&gt;"",(IF('[1]T34 Wine consumption vol'!AA92&lt;&gt;"",('[1]T34 Wine consumption vol'!AA92/'[1]T61 Real GDP'!AA92),"")),"")</f>
        <v>1.3724337013069403</v>
      </c>
      <c r="AC61" s="70" t="str">
        <f>IF('[1]T61 Real GDP'!AB92&lt;&gt;"",(IF('[1]T34 Wine consumption vol'!AB92&lt;&gt;"",('[1]T34 Wine consumption vol'!AB92/'[1]T61 Real GDP'!AB92),"")),"")</f>
        <v/>
      </c>
      <c r="AD61" s="70" t="str">
        <f>IF('[1]T61 Real GDP'!AC92&lt;&gt;"",(IF('[1]T34 Wine consumption vol'!AC92&lt;&gt;"",('[1]T34 Wine consumption vol'!AC92/'[1]T61 Real GDP'!AC92),"")),"")</f>
        <v/>
      </c>
      <c r="AE61" s="70">
        <f>IF('[1]T61 Real GDP'!AD92&lt;&gt;"",(IF('[1]T34 Wine consumption vol'!AD92&lt;&gt;"",('[1]T34 Wine consumption vol'!AD92/'[1]T61 Real GDP'!AD92),"")),"")</f>
        <v>4.9020394641068048E-2</v>
      </c>
      <c r="AF61" s="70">
        <f>IF('[1]T61 Real GDP'!AE92&lt;&gt;"",(IF('[1]T34 Wine consumption vol'!AE92&lt;&gt;"",('[1]T34 Wine consumption vol'!AE92/'[1]T61 Real GDP'!AE92),"")),"")</f>
        <v>14.913955594064577</v>
      </c>
      <c r="AG61" s="70" t="str">
        <f>IF('[1]T61 Real GDP'!AF92&lt;&gt;"",(IF('[1]T34 Wine consumption vol'!AF92&lt;&gt;"",('[1]T34 Wine consumption vol'!AF92/'[1]T61 Real GDP'!AF92),"")),"")</f>
        <v/>
      </c>
      <c r="AH61" s="70">
        <f>IF('[1]T61 Real GDP'!AG92&lt;&gt;"",(IF('[1]T34 Wine consumption vol'!AG92&lt;&gt;"",('[1]T34 Wine consumption vol'!AG92/'[1]T61 Real GDP'!AG92),"")),"")</f>
        <v>12.725213817130083</v>
      </c>
      <c r="AI61" s="70" t="str">
        <f>IF('[1]T61 Real GDP'!AH92&lt;&gt;"",(IF('[1]T34 Wine consumption vol'!AH92&lt;&gt;"",('[1]T34 Wine consumption vol'!AH92/'[1]T61 Real GDP'!AH92),"")),"")</f>
        <v/>
      </c>
      <c r="AJ61" s="70" t="str">
        <f>IF('[1]T61 Real GDP'!AI92&lt;&gt;"",(IF('[1]T34 Wine consumption vol'!AI92&lt;&gt;"",('[1]T34 Wine consumption vol'!AI92/'[1]T61 Real GDP'!AI92),"")),"")</f>
        <v/>
      </c>
      <c r="AK61" s="70" t="str">
        <f>IF('[1]T61 Real GDP'!AJ92&lt;&gt;"",(IF('[1]T34 Wine consumption vol'!AJ92&lt;&gt;"",('[1]T34 Wine consumption vol'!AJ92/'[1]T61 Real GDP'!AJ92),"")),"")</f>
        <v/>
      </c>
      <c r="AL61" s="70" t="str">
        <f>IF('[1]T61 Real GDP'!AK92&lt;&gt;"",(IF('[1]T34 Wine consumption vol'!AK92&lt;&gt;"",('[1]T34 Wine consumption vol'!AK92/'[1]T61 Real GDP'!AK92),"")),"")</f>
        <v/>
      </c>
      <c r="AM61" s="70" t="str">
        <f>IF('[1]T61 Real GDP'!AL92&lt;&gt;"",(IF('[1]T34 Wine consumption vol'!AL92&lt;&gt;"",('[1]T34 Wine consumption vol'!AL92/'[1]T61 Real GDP'!AL92),"")),"")</f>
        <v/>
      </c>
      <c r="AN61" s="70" t="str">
        <f>IF('[1]T61 Real GDP'!AM92&lt;&gt;"",(IF('[1]T34 Wine consumption vol'!AM92&lt;&gt;"",('[1]T34 Wine consumption vol'!AM92/'[1]T61 Real GDP'!AM92),"")),"")</f>
        <v/>
      </c>
      <c r="AO61" s="70" t="str">
        <f>IF('[1]T61 Real GDP'!AN92&lt;&gt;"",(IF('[1]T34 Wine consumption vol'!AN92&lt;&gt;"",('[1]T34 Wine consumption vol'!AN92/'[1]T61 Real GDP'!AN92),"")),"")</f>
        <v/>
      </c>
      <c r="AP61" s="70" t="str">
        <f>IF('[1]T61 Real GDP'!AO92&lt;&gt;"",(IF('[1]T34 Wine consumption vol'!AO92&lt;&gt;"",('[1]T34 Wine consumption vol'!AO92/'[1]T61 Real GDP'!AO92),"")),"")</f>
        <v/>
      </c>
      <c r="AQ61" s="70" t="str">
        <f>IF('[1]T61 Real GDP'!AP92&lt;&gt;"",(IF('[1]T34 Wine consumption vol'!AP92&lt;&gt;"",('[1]T34 Wine consumption vol'!AP92/'[1]T61 Real GDP'!AP92),"")),"")</f>
        <v/>
      </c>
      <c r="AR61" s="70" t="str">
        <f>IF('[1]T61 Real GDP'!AQ92&lt;&gt;"",(IF('[1]T34 Wine consumption vol'!AQ92&lt;&gt;"",('[1]T34 Wine consumption vol'!AQ92/'[1]T61 Real GDP'!AQ92),"")),"")</f>
        <v/>
      </c>
      <c r="AS61" s="70" t="str">
        <f>IF('[1]T61 Real GDP'!AR92&lt;&gt;"",(IF('[1]T34 Wine consumption vol'!AR92&lt;&gt;"",('[1]T34 Wine consumption vol'!AR92/'[1]T61 Real GDP'!AR92),"")),"")</f>
        <v/>
      </c>
      <c r="AT61" s="70" t="str">
        <f>IF('[1]T61 Real GDP'!AS92&lt;&gt;"",(IF('[1]T34 Wine consumption vol'!AS92&lt;&gt;"",('[1]T34 Wine consumption vol'!AS92/'[1]T61 Real GDP'!AS92),"")),"")</f>
        <v/>
      </c>
      <c r="AU61" s="70" t="str">
        <f>IF('[1]T61 Real GDP'!AT92&lt;&gt;"",(IF('[1]T34 Wine consumption vol'!AT92&lt;&gt;"",('[1]T34 Wine consumption vol'!AT92/'[1]T61 Real GDP'!AT92),"")),"")</f>
        <v/>
      </c>
      <c r="AV61" s="70" t="str">
        <f>IF('[1]T61 Real GDP'!AU92&lt;&gt;"",(IF('[1]T34 Wine consumption vol'!AU92&lt;&gt;"",('[1]T34 Wine consumption vol'!AU92/'[1]T61 Real GDP'!AU92),"")),"")</f>
        <v/>
      </c>
      <c r="AW61" s="70" t="str">
        <f>IF('[1]T61 Real GDP'!AV92&lt;&gt;"",(IF('[1]T34 Wine consumption vol'!AV92&lt;&gt;"",('[1]T34 Wine consumption vol'!AV92/'[1]T61 Real GDP'!AV92),"")),"")</f>
        <v/>
      </c>
      <c r="AX61" s="70" t="str">
        <f>IF('[1]T61 Real GDP'!AW92&lt;&gt;"",(IF('[1]T34 Wine consumption vol'!AW92&lt;&gt;"",('[1]T34 Wine consumption vol'!AW92/'[1]T61 Real GDP'!AW92),"")),"")</f>
        <v/>
      </c>
      <c r="AY61" s="70" t="str">
        <f>IF('[1]T61 Real GDP'!AX92&lt;&gt;"",(IF('[1]T34 Wine consumption vol'!AX92&lt;&gt;"",('[1]T34 Wine consumption vol'!AX92/'[1]T61 Real GDP'!AX92),"")),"")</f>
        <v/>
      </c>
      <c r="AZ61" s="70" t="str">
        <f>IF('[1]T61 Real GDP'!AY92&lt;&gt;"",(IF('[1]T34 Wine consumption vol'!AY92&lt;&gt;"",('[1]T34 Wine consumption vol'!AY92/'[1]T61 Real GDP'!AY92),"")),"")</f>
        <v/>
      </c>
      <c r="BA61" s="70" t="str">
        <f>IF('[1]T61 Real GDP'!AZ92&lt;&gt;"",(IF('[1]T34 Wine consumption vol'!AZ92&lt;&gt;"",('[1]T34 Wine consumption vol'!AZ92/'[1]T61 Real GDP'!AZ92),"")),"")</f>
        <v/>
      </c>
      <c r="BB61" s="70" t="str">
        <f>IF('[1]T61 Real GDP'!BC92&lt;&gt;"",(IF('[1]T34 Wine consumption vol'!BC92&lt;&gt;"",('[1]T34 Wine consumption vol'!BC92/'[1]T61 Real GDP'!BC92),"")),"")</f>
        <v/>
      </c>
    </row>
    <row r="62" spans="1:54" x14ac:dyDescent="0.55000000000000004">
      <c r="A62" s="69">
        <v>1925</v>
      </c>
      <c r="B62" s="70">
        <f>IF('[1]T61 Real GDP'!B93&lt;&gt;"",(IF('[1]T34 Wine consumption vol'!B93&lt;&gt;"",('[1]T34 Wine consumption vol'!B93/'[1]T61 Real GDP'!B93),"")),"")</f>
        <v>37.708345696907813</v>
      </c>
      <c r="C62" s="70">
        <f>IF('[1]T61 Real GDP'!C93&lt;&gt;"",(IF('[1]T34 Wine consumption vol'!C93&lt;&gt;"",('[1]T34 Wine consumption vol'!C93/'[1]T61 Real GDP'!C93),"")),"")</f>
        <v>41.890498296104639</v>
      </c>
      <c r="D62" s="70">
        <f>IF('[1]T61 Real GDP'!D93&lt;&gt;"",(IF('[1]T34 Wine consumption vol'!D93&lt;&gt;"",('[1]T34 Wine consumption vol'!D93/'[1]T61 Real GDP'!D93),"")),"")</f>
        <v>51.892587372149329</v>
      </c>
      <c r="E62" s="70">
        <f>IF('[1]T61 Real GDP'!E93&lt;&gt;"",(IF('[1]T34 Wine consumption vol'!E93&lt;&gt;"",('[1]T34 Wine consumption vol'!E93/'[1]T61 Real GDP'!E93),"")),"")</f>
        <v>37.720655768514966</v>
      </c>
      <c r="F62" s="70">
        <f>IF('[1]T61 Real GDP'!F93&lt;&gt;"",(IF('[1]T34 Wine consumption vol'!F93&lt;&gt;"",('[1]T34 Wine consumption vol'!F93/'[1]T61 Real GDP'!F93),"")),"")</f>
        <v>4.3821704259780816</v>
      </c>
      <c r="G62" s="70"/>
      <c r="H62" s="70">
        <f>IF('[1]T61 Real GDP'!G93&lt;&gt;"",(IF('[1]T34 Wine consumption vol'!G93&lt;&gt;"",('[1]T34 Wine consumption vol'!G93/'[1]T61 Real GDP'!G93),"")),"")</f>
        <v>1.4778306120898124</v>
      </c>
      <c r="I62" s="70">
        <f>IF('[1]T61 Real GDP'!H93&lt;&gt;"",(IF('[1]T34 Wine consumption vol'!H93&lt;&gt;"",('[1]T34 Wine consumption vol'!H93/'[1]T61 Real GDP'!H93),"")),"")</f>
        <v>0.3108772701962863</v>
      </c>
      <c r="J62" s="70">
        <f>IF('[1]T61 Real GDP'!I93&lt;&gt;"",(IF('[1]T34 Wine consumption vol'!I93&lt;&gt;"",('[1]T34 Wine consumption vol'!I93/'[1]T61 Real GDP'!I93),"")),"")</f>
        <v>1.3480915339851665E-2</v>
      </c>
      <c r="K62" s="70">
        <f>IF('[1]T61 Real GDP'!J93&lt;&gt;"",(IF('[1]T34 Wine consumption vol'!J93&lt;&gt;"",('[1]T34 Wine consumption vol'!J93/'[1]T61 Real GDP'!J93),"")),"")</f>
        <v>1.2008401992690283</v>
      </c>
      <c r="L62" s="70">
        <f>IF('[1]T61 Real GDP'!K93&lt;&gt;"",(IF('[1]T34 Wine consumption vol'!K93&lt;&gt;"",('[1]T34 Wine consumption vol'!K93/'[1]T61 Real GDP'!K93),"")),"")</f>
        <v>11.281044869783498</v>
      </c>
      <c r="M62" s="70">
        <f>IF('[1]T61 Real GDP'!L93&lt;&gt;"",(IF('[1]T34 Wine consumption vol'!L93&lt;&gt;"",('[1]T34 Wine consumption vol'!L93/'[1]T61 Real GDP'!L93),"")),"")</f>
        <v>0.50591145833333329</v>
      </c>
      <c r="N62" s="70">
        <f>IF('[1]T61 Real GDP'!M93&lt;&gt;"",(IF('[1]T34 Wine consumption vol'!M93&lt;&gt;"",('[1]T34 Wine consumption vol'!M93/'[1]T61 Real GDP'!M93),"")),"")</f>
        <v>0.39380244709837975</v>
      </c>
      <c r="O62" s="70">
        <f>IF('[1]T61 Real GDP'!N93&lt;&gt;"",(IF('[1]T34 Wine consumption vol'!N93&lt;&gt;"",('[1]T34 Wine consumption vol'!N93/'[1]T61 Real GDP'!N93),"")),"")</f>
        <v>0.17545062102975059</v>
      </c>
      <c r="P62" s="70">
        <f>IF('[1]T61 Real GDP'!O93&lt;&gt;"",(IF('[1]T34 Wine consumption vol'!O93&lt;&gt;"",('[1]T34 Wine consumption vol'!O93/'[1]T61 Real GDP'!O93),"")),"")</f>
        <v>6.6846133370062146</v>
      </c>
      <c r="Q62" s="70">
        <f>IF('[1]T61 Real GDP'!P93&lt;&gt;"",(IF('[1]T34 Wine consumption vol'!P93&lt;&gt;"",('[1]T34 Wine consumption vol'!P93/'[1]T61 Real GDP'!P93),"")),"")</f>
        <v>0.31517856737961525</v>
      </c>
      <c r="R62" s="70" t="str">
        <f>IF('[1]T61 Real GDP'!Q93&lt;&gt;"",(IF('[1]T34 Wine consumption vol'!Q93&lt;&gt;"",('[1]T34 Wine consumption vol'!Q93/'[1]T61 Real GDP'!Q93),"")),"")</f>
        <v/>
      </c>
      <c r="S62" s="70">
        <f>IF('[1]T61 Real GDP'!R93&lt;&gt;"",(IF('[1]T34 Wine consumption vol'!R93&lt;&gt;"",('[1]T34 Wine consumption vol'!R93/'[1]T61 Real GDP'!R93),"")),"")</f>
        <v>14.645648939062195</v>
      </c>
      <c r="T62" s="70" t="str">
        <f>IF('[1]T61 Real GDP'!S93&lt;&gt;"",(IF('[1]T34 Wine consumption vol'!S93&lt;&gt;"",('[1]T34 Wine consumption vol'!S93/'[1]T61 Real GDP'!S93),"")),"")</f>
        <v/>
      </c>
      <c r="U62" s="70" t="str">
        <f>IF('[1]T61 Real GDP'!T93&lt;&gt;"",(IF('[1]T34 Wine consumption vol'!J93&lt;&gt;"",('[1]T34 Wine consumption vol'!J93/'[1]T61 Real GDP'!T93),"")),"")</f>
        <v/>
      </c>
      <c r="V62" s="70" t="str">
        <f>IF('[1]T61 Real GDP'!U93&lt;&gt;"",(IF('[1]T34 Wine consumption vol'!U93&lt;&gt;"",('[1]T34 Wine consumption vol'!U93/'[1]T61 Real GDP'!U93),"")),"")</f>
        <v/>
      </c>
      <c r="W62" s="70" t="str">
        <f>IF('[1]T61 Real GDP'!V93&lt;&gt;"",(IF('[1]T34 Wine consumption vol'!V93&lt;&gt;"",('[1]T34 Wine consumption vol'!V93/'[1]T61 Real GDP'!V93),"")),"")</f>
        <v/>
      </c>
      <c r="X62" s="70" t="str">
        <f>IF('[1]T61 Real GDP'!W93&lt;&gt;"",(IF('[1]T34 Wine consumption vol'!W93&lt;&gt;"",('[1]T34 Wine consumption vol'!W93/'[1]T61 Real GDP'!W93),"")),"")</f>
        <v/>
      </c>
      <c r="Y62" s="70" t="str">
        <f>IF('[1]T61 Real GDP'!X93&lt;&gt;"",(IF('[1]T34 Wine consumption vol'!X93&lt;&gt;"",('[1]T34 Wine consumption vol'!X93/'[1]T61 Real GDP'!X93),"")),"")</f>
        <v/>
      </c>
      <c r="Z62" s="70" t="str">
        <f>IF('[1]T61 Real GDP'!Y93&lt;&gt;"",(IF('[1]T34 Wine consumption vol'!Y93&lt;&gt;"",('[1]T34 Wine consumption vol'!Y93/'[1]T61 Real GDP'!Y93),"")),"")</f>
        <v/>
      </c>
      <c r="AA62" s="70" t="str">
        <f>IF('[1]T61 Real GDP'!Z93&lt;&gt;"",(IF('[1]T34 Wine consumption vol'!Z93&lt;&gt;"",('[1]T34 Wine consumption vol'!Z93/'[1]T61 Real GDP'!Z93),"")),"")</f>
        <v/>
      </c>
      <c r="AB62" s="70">
        <f>IF('[1]T61 Real GDP'!AA93&lt;&gt;"",(IF('[1]T34 Wine consumption vol'!AA93&lt;&gt;"",('[1]T34 Wine consumption vol'!AA93/'[1]T61 Real GDP'!AA93),"")),"")</f>
        <v>1.0196200230289074</v>
      </c>
      <c r="AC62" s="70">
        <f>IF('[1]T61 Real GDP'!AB93&lt;&gt;"",(IF('[1]T34 Wine consumption vol'!AB93&lt;&gt;"",('[1]T34 Wine consumption vol'!AB93/'[1]T61 Real GDP'!AB93),"")),"")</f>
        <v>0.18875235885026034</v>
      </c>
      <c r="AD62" s="70">
        <f>IF('[1]T61 Real GDP'!AC93&lt;&gt;"",(IF('[1]T34 Wine consumption vol'!AC93&lt;&gt;"",('[1]T34 Wine consumption vol'!AC93/'[1]T61 Real GDP'!AC93),"")),"")</f>
        <v>7.4881846652208414E-2</v>
      </c>
      <c r="AE62" s="70">
        <f>IF('[1]T61 Real GDP'!AD93&lt;&gt;"",(IF('[1]T34 Wine consumption vol'!AD93&lt;&gt;"",('[1]T34 Wine consumption vol'!AD93/'[1]T61 Real GDP'!AD93),"")),"")</f>
        <v>4.771698353183533E-2</v>
      </c>
      <c r="AF62" s="70">
        <f>IF('[1]T61 Real GDP'!AE93&lt;&gt;"",(IF('[1]T34 Wine consumption vol'!AE93&lt;&gt;"",('[1]T34 Wine consumption vol'!AE93/'[1]T61 Real GDP'!AE93),"")),"")</f>
        <v>13.930669747032857</v>
      </c>
      <c r="AG62" s="70">
        <f>IF('[1]T61 Real GDP'!AF93&lt;&gt;"",(IF('[1]T34 Wine consumption vol'!AF93&lt;&gt;"",('[1]T34 Wine consumption vol'!AF93/'[1]T61 Real GDP'!AF93),"")),"")</f>
        <v>2.5955267822025045</v>
      </c>
      <c r="AH62" s="70">
        <f>IF('[1]T61 Real GDP'!AG93&lt;&gt;"",(IF('[1]T34 Wine consumption vol'!AG93&lt;&gt;"",('[1]T34 Wine consumption vol'!AG93/'[1]T61 Real GDP'!AG93),"")),"")</f>
        <v>9.0935721818670228</v>
      </c>
      <c r="AI62" s="70">
        <f>IF('[1]T61 Real GDP'!AH93&lt;&gt;"",(IF('[1]T34 Wine consumption vol'!AH93&lt;&gt;"",('[1]T34 Wine consumption vol'!AH93/'[1]T61 Real GDP'!AH93),"")),"")</f>
        <v>0.1639294296138451</v>
      </c>
      <c r="AJ62" s="70">
        <f>IF('[1]T61 Real GDP'!AI93&lt;&gt;"",(IF('[1]T34 Wine consumption vol'!AI93&lt;&gt;"",('[1]T34 Wine consumption vol'!AI93/'[1]T61 Real GDP'!AI93),"")),"")</f>
        <v>6.6699513589915247</v>
      </c>
      <c r="AK62" s="70" t="str">
        <f>IF('[1]T61 Real GDP'!AJ93&lt;&gt;"",(IF('[1]T34 Wine consumption vol'!AJ93&lt;&gt;"",('[1]T34 Wine consumption vol'!AJ93/'[1]T61 Real GDP'!AJ93),"")),"")</f>
        <v/>
      </c>
      <c r="AL62" s="70" t="str">
        <f>IF('[1]T61 Real GDP'!AK93&lt;&gt;"",(IF('[1]T34 Wine consumption vol'!AK93&lt;&gt;"",('[1]T34 Wine consumption vol'!AK93/'[1]T61 Real GDP'!AK93),"")),"")</f>
        <v/>
      </c>
      <c r="AM62" s="70" t="str">
        <f>IF('[1]T61 Real GDP'!AL93&lt;&gt;"",(IF('[1]T34 Wine consumption vol'!AL93&lt;&gt;"",('[1]T34 Wine consumption vol'!AL93/'[1]T61 Real GDP'!AL93),"")),"")</f>
        <v/>
      </c>
      <c r="AN62" s="70">
        <f>IF('[1]T61 Real GDP'!AM93&lt;&gt;"",(IF('[1]T34 Wine consumption vol'!AM93&lt;&gt;"",('[1]T34 Wine consumption vol'!AM93/'[1]T61 Real GDP'!AM93),"")),"")</f>
        <v>1.2992890931819299</v>
      </c>
      <c r="AO62" s="70" t="str">
        <f>IF('[1]T61 Real GDP'!AN93&lt;&gt;"",(IF('[1]T34 Wine consumption vol'!AN93&lt;&gt;"",('[1]T34 Wine consumption vol'!AN93/'[1]T61 Real GDP'!AN93),"")),"")</f>
        <v/>
      </c>
      <c r="AP62" s="70" t="str">
        <f>IF('[1]T61 Real GDP'!AO93&lt;&gt;"",(IF('[1]T34 Wine consumption vol'!AO93&lt;&gt;"",('[1]T34 Wine consumption vol'!AO93/'[1]T61 Real GDP'!AO93),"")),"")</f>
        <v/>
      </c>
      <c r="AQ62" s="70" t="str">
        <f>IF('[1]T61 Real GDP'!AP93&lt;&gt;"",(IF('[1]T34 Wine consumption vol'!AP93&lt;&gt;"",('[1]T34 Wine consumption vol'!AP93/'[1]T61 Real GDP'!AP93),"")),"")</f>
        <v/>
      </c>
      <c r="AR62" s="70" t="str">
        <f>IF('[1]T61 Real GDP'!AQ93&lt;&gt;"",(IF('[1]T34 Wine consumption vol'!AQ93&lt;&gt;"",('[1]T34 Wine consumption vol'!AQ93/'[1]T61 Real GDP'!AQ93),"")),"")</f>
        <v/>
      </c>
      <c r="AS62" s="70" t="str">
        <f>IF('[1]T61 Real GDP'!AR93&lt;&gt;"",(IF('[1]T34 Wine consumption vol'!AR93&lt;&gt;"",('[1]T34 Wine consumption vol'!AR93/'[1]T61 Real GDP'!AR93),"")),"")</f>
        <v/>
      </c>
      <c r="AT62" s="70">
        <f>IF('[1]T61 Real GDP'!AS93&lt;&gt;"",(IF('[1]T34 Wine consumption vol'!AS93&lt;&gt;"",('[1]T34 Wine consumption vol'!AS93/'[1]T61 Real GDP'!AS93),"")),"")</f>
        <v>7.0236149972020146E-3</v>
      </c>
      <c r="AU62" s="70">
        <f>IF('[1]T61 Real GDP'!AT93&lt;&gt;"",(IF('[1]T34 Wine consumption vol'!AT93&lt;&gt;"",('[1]T34 Wine consumption vol'!AT93/'[1]T61 Real GDP'!AT93),"")),"")</f>
        <v>3.3043219498503439E-2</v>
      </c>
      <c r="AV62" s="70">
        <f>IF('[1]T61 Real GDP'!AU93&lt;&gt;"",(IF('[1]T34 Wine consumption vol'!AU93&lt;&gt;"",('[1]T34 Wine consumption vol'!AU93/'[1]T61 Real GDP'!AU93),"")),"")</f>
        <v>2.0963664195358875E-2</v>
      </c>
      <c r="AW62" s="70">
        <f>IF('[1]T61 Real GDP'!AV93&lt;&gt;"",(IF('[1]T34 Wine consumption vol'!AV93&lt;&gt;"",('[1]T34 Wine consumption vol'!AV93/'[1]T61 Real GDP'!AV93),"")),"")</f>
        <v>9.6774193548387094E-2</v>
      </c>
      <c r="AX62" s="70">
        <f>IF('[1]T61 Real GDP'!AW93&lt;&gt;"",(IF('[1]T34 Wine consumption vol'!AW93&lt;&gt;"",('[1]T34 Wine consumption vol'!AW93/'[1]T61 Real GDP'!AW93),"")),"")</f>
        <v>2.8296087596849585E-2</v>
      </c>
      <c r="AY62" s="70" t="str">
        <f>IF('[1]T61 Real GDP'!AX93&lt;&gt;"",(IF('[1]T34 Wine consumption vol'!AX93&lt;&gt;"",('[1]T34 Wine consumption vol'!AX93/'[1]T61 Real GDP'!AX93),"")),"")</f>
        <v/>
      </c>
      <c r="AZ62" s="70">
        <f>IF('[1]T61 Real GDP'!AY93&lt;&gt;"",(IF('[1]T34 Wine consumption vol'!AY93&lt;&gt;"",('[1]T34 Wine consumption vol'!AY93/'[1]T61 Real GDP'!AY93),"")),"")</f>
        <v>4.2644811989222403E-2</v>
      </c>
      <c r="BA62" s="70" t="str">
        <f>IF('[1]T61 Real GDP'!AZ93&lt;&gt;"",(IF('[1]T34 Wine consumption vol'!AZ93&lt;&gt;"",('[1]T34 Wine consumption vol'!AZ93/'[1]T61 Real GDP'!AZ93),"")),"")</f>
        <v/>
      </c>
      <c r="BB62" s="70" t="str">
        <f>IF('[1]T61 Real GDP'!BC93&lt;&gt;"",(IF('[1]T34 Wine consumption vol'!BC93&lt;&gt;"",('[1]T34 Wine consumption vol'!BC93/'[1]T61 Real GDP'!BC93),"")),"")</f>
        <v/>
      </c>
    </row>
    <row r="63" spans="1:54" x14ac:dyDescent="0.55000000000000004">
      <c r="A63" s="69">
        <v>1926</v>
      </c>
      <c r="B63" s="70">
        <f>IF('[1]T61 Real GDP'!B94&lt;&gt;"",(IF('[1]T34 Wine consumption vol'!B94&lt;&gt;"",('[1]T34 Wine consumption vol'!B94/'[1]T61 Real GDP'!B94),"")),"")</f>
        <v>36.594647642804858</v>
      </c>
      <c r="C63" s="70">
        <f>IF('[1]T61 Real GDP'!C94&lt;&gt;"",(IF('[1]T34 Wine consumption vol'!C94&lt;&gt;"",('[1]T34 Wine consumption vol'!C94/'[1]T61 Real GDP'!C94),"")),"")</f>
        <v>34.032987039538405</v>
      </c>
      <c r="D63" s="70">
        <f>IF('[1]T61 Real GDP'!D94&lt;&gt;"",(IF('[1]T34 Wine consumption vol'!D94&lt;&gt;"",('[1]T34 Wine consumption vol'!D94/'[1]T61 Real GDP'!D94),"")),"")</f>
        <v>44.31145912910619</v>
      </c>
      <c r="E63" s="70">
        <f>IF('[1]T61 Real GDP'!E94&lt;&gt;"",(IF('[1]T34 Wine consumption vol'!E94&lt;&gt;"",('[1]T34 Wine consumption vol'!E94/'[1]T61 Real GDP'!E94),"")),"")</f>
        <v>33.660644201087763</v>
      </c>
      <c r="F63" s="70">
        <f>IF('[1]T61 Real GDP'!F94&lt;&gt;"",(IF('[1]T34 Wine consumption vol'!F94&lt;&gt;"",('[1]T34 Wine consumption vol'!F94/'[1]T61 Real GDP'!F94),"")),"")</f>
        <v>3.8536644839618281</v>
      </c>
      <c r="G63" s="70"/>
      <c r="H63" s="70">
        <f>IF('[1]T61 Real GDP'!G94&lt;&gt;"",(IF('[1]T34 Wine consumption vol'!G94&lt;&gt;"",('[1]T34 Wine consumption vol'!G94/'[1]T61 Real GDP'!G94),"")),"")</f>
        <v>1.8177217308432378</v>
      </c>
      <c r="I63" s="70">
        <f>IF('[1]T61 Real GDP'!H94&lt;&gt;"",(IF('[1]T34 Wine consumption vol'!H94&lt;&gt;"",('[1]T34 Wine consumption vol'!H94/'[1]T61 Real GDP'!H94),"")),"")</f>
        <v>0.32911185039568525</v>
      </c>
      <c r="J63" s="70">
        <f>IF('[1]T61 Real GDP'!I94&lt;&gt;"",(IF('[1]T34 Wine consumption vol'!I94&lt;&gt;"",('[1]T34 Wine consumption vol'!I94/'[1]T61 Real GDP'!I94),"")),"")</f>
        <v>3.2242917514478005E-2</v>
      </c>
      <c r="K63" s="70">
        <f>IF('[1]T61 Real GDP'!J94&lt;&gt;"",(IF('[1]T34 Wine consumption vol'!J94&lt;&gt;"",('[1]T34 Wine consumption vol'!J94/'[1]T61 Real GDP'!J94),"")),"")</f>
        <v>0.91796526321449712</v>
      </c>
      <c r="L63" s="70">
        <f>IF('[1]T61 Real GDP'!K94&lt;&gt;"",(IF('[1]T34 Wine consumption vol'!K94&lt;&gt;"",('[1]T34 Wine consumption vol'!K94/'[1]T61 Real GDP'!K94),"")),"")</f>
        <v>8.8302073050345538</v>
      </c>
      <c r="M63" s="70">
        <f>IF('[1]T61 Real GDP'!L94&lt;&gt;"",(IF('[1]T34 Wine consumption vol'!L94&lt;&gt;"",('[1]T34 Wine consumption vol'!L94/'[1]T61 Real GDP'!L94),"")),"")</f>
        <v>0.42414921465968586</v>
      </c>
      <c r="N63" s="70">
        <f>IF('[1]T61 Real GDP'!M94&lt;&gt;"",(IF('[1]T34 Wine consumption vol'!M94&lt;&gt;"",('[1]T34 Wine consumption vol'!M94/'[1]T61 Real GDP'!M94),"")),"")</f>
        <v>0.39559986029716332</v>
      </c>
      <c r="O63" s="70">
        <f>IF('[1]T61 Real GDP'!N94&lt;&gt;"",(IF('[1]T34 Wine consumption vol'!N94&lt;&gt;"",('[1]T34 Wine consumption vol'!N94/'[1]T61 Real GDP'!N94),"")),"")</f>
        <v>0.1920275422260731</v>
      </c>
      <c r="P63" s="70">
        <f>IF('[1]T61 Real GDP'!O94&lt;&gt;"",(IF('[1]T34 Wine consumption vol'!O94&lt;&gt;"",('[1]T34 Wine consumption vol'!O94/'[1]T61 Real GDP'!O94),"")),"")</f>
        <v>6.1933725968565252</v>
      </c>
      <c r="Q63" s="70">
        <f>IF('[1]T61 Real GDP'!P94&lt;&gt;"",(IF('[1]T34 Wine consumption vol'!P94&lt;&gt;"",('[1]T34 Wine consumption vol'!P94/'[1]T61 Real GDP'!P94),"")),"")</f>
        <v>0.34178603009127606</v>
      </c>
      <c r="R63" s="70" t="str">
        <f>IF('[1]T61 Real GDP'!Q94&lt;&gt;"",(IF('[1]T34 Wine consumption vol'!Q94&lt;&gt;"",('[1]T34 Wine consumption vol'!Q94/'[1]T61 Real GDP'!Q94),"")),"")</f>
        <v/>
      </c>
      <c r="S63" s="70">
        <f>IF('[1]T61 Real GDP'!R94&lt;&gt;"",(IF('[1]T34 Wine consumption vol'!R94&lt;&gt;"",('[1]T34 Wine consumption vol'!R94/'[1]T61 Real GDP'!R94),"")),"")</f>
        <v>16.784126253034458</v>
      </c>
      <c r="T63" s="70" t="str">
        <f>IF('[1]T61 Real GDP'!S94&lt;&gt;"",(IF('[1]T34 Wine consumption vol'!S94&lt;&gt;"",('[1]T34 Wine consumption vol'!S94/'[1]T61 Real GDP'!S94),"")),"")</f>
        <v/>
      </c>
      <c r="U63" s="70" t="str">
        <f>IF('[1]T61 Real GDP'!T94&lt;&gt;"",(IF('[1]T34 Wine consumption vol'!J94&lt;&gt;"",('[1]T34 Wine consumption vol'!J94/'[1]T61 Real GDP'!T94),"")),"")</f>
        <v/>
      </c>
      <c r="V63" s="70" t="str">
        <f>IF('[1]T61 Real GDP'!U94&lt;&gt;"",(IF('[1]T34 Wine consumption vol'!U94&lt;&gt;"",('[1]T34 Wine consumption vol'!U94/'[1]T61 Real GDP'!U94),"")),"")</f>
        <v/>
      </c>
      <c r="W63" s="70" t="str">
        <f>IF('[1]T61 Real GDP'!V94&lt;&gt;"",(IF('[1]T34 Wine consumption vol'!V94&lt;&gt;"",('[1]T34 Wine consumption vol'!V94/'[1]T61 Real GDP'!V94),"")),"")</f>
        <v/>
      </c>
      <c r="X63" s="70">
        <f>IF('[1]T61 Real GDP'!W94&lt;&gt;"",(IF('[1]T34 Wine consumption vol'!W94&lt;&gt;"",('[1]T34 Wine consumption vol'!W94/'[1]T61 Real GDP'!W94),"")),"")</f>
        <v>37.076466453440439</v>
      </c>
      <c r="Y63" s="70" t="str">
        <f>IF('[1]T61 Real GDP'!X94&lt;&gt;"",(IF('[1]T34 Wine consumption vol'!X94&lt;&gt;"",('[1]T34 Wine consumption vol'!X94/'[1]T61 Real GDP'!X94),"")),"")</f>
        <v/>
      </c>
      <c r="Z63" s="70" t="str">
        <f>IF('[1]T61 Real GDP'!Y94&lt;&gt;"",(IF('[1]T34 Wine consumption vol'!Y94&lt;&gt;"",('[1]T34 Wine consumption vol'!Y94/'[1]T61 Real GDP'!Y94),"")),"")</f>
        <v/>
      </c>
      <c r="AA63" s="70" t="str">
        <f>IF('[1]T61 Real GDP'!Z94&lt;&gt;"",(IF('[1]T34 Wine consumption vol'!Z94&lt;&gt;"",('[1]T34 Wine consumption vol'!Z94/'[1]T61 Real GDP'!Z94),"")),"")</f>
        <v/>
      </c>
      <c r="AB63" s="70">
        <f>IF('[1]T61 Real GDP'!AA94&lt;&gt;"",(IF('[1]T34 Wine consumption vol'!AA94&lt;&gt;"",('[1]T34 Wine consumption vol'!AA94/'[1]T61 Real GDP'!AA94),"")),"")</f>
        <v>1.0860440340909083</v>
      </c>
      <c r="AC63" s="70">
        <f>IF('[1]T61 Real GDP'!AB94&lt;&gt;"",(IF('[1]T34 Wine consumption vol'!AB94&lt;&gt;"",('[1]T34 Wine consumption vol'!AB94/'[1]T61 Real GDP'!AB94),"")),"")</f>
        <v>0.21224868752273451</v>
      </c>
      <c r="AD63" s="70">
        <f>IF('[1]T61 Real GDP'!AC94&lt;&gt;"",(IF('[1]T34 Wine consumption vol'!AC94&lt;&gt;"",('[1]T34 Wine consumption vol'!AC94/'[1]T61 Real GDP'!AC94),"")),"")</f>
        <v>8.7307860207423482E-2</v>
      </c>
      <c r="AE63" s="70">
        <f>IF('[1]T61 Real GDP'!AD94&lt;&gt;"",(IF('[1]T34 Wine consumption vol'!AD94&lt;&gt;"",('[1]T34 Wine consumption vol'!AD94/'[1]T61 Real GDP'!AD94),"")),"")</f>
        <v>3.0291497949829417E-2</v>
      </c>
      <c r="AF63" s="70">
        <f>IF('[1]T61 Real GDP'!AE94&lt;&gt;"",(IF('[1]T34 Wine consumption vol'!AE94&lt;&gt;"",('[1]T34 Wine consumption vol'!AE94/'[1]T61 Real GDP'!AE94),"")),"")</f>
        <v>14.291371172828198</v>
      </c>
      <c r="AG63" s="70">
        <f>IF('[1]T61 Real GDP'!AF94&lt;&gt;"",(IF('[1]T34 Wine consumption vol'!AF94&lt;&gt;"",('[1]T34 Wine consumption vol'!AF94/'[1]T61 Real GDP'!AF94),"")),"")</f>
        <v>3.0637967101528765</v>
      </c>
      <c r="AH63" s="70">
        <f>IF('[1]T61 Real GDP'!AG94&lt;&gt;"",(IF('[1]T34 Wine consumption vol'!AG94&lt;&gt;"",('[1]T34 Wine consumption vol'!AG94/'[1]T61 Real GDP'!AG94),"")),"")</f>
        <v>12.328709778508074</v>
      </c>
      <c r="AI63" s="70">
        <f>IF('[1]T61 Real GDP'!AH94&lt;&gt;"",(IF('[1]T34 Wine consumption vol'!AH94&lt;&gt;"",('[1]T34 Wine consumption vol'!AH94/'[1]T61 Real GDP'!AH94),"")),"")</f>
        <v>0.14870551505781443</v>
      </c>
      <c r="AJ63" s="70">
        <f>IF('[1]T61 Real GDP'!AI94&lt;&gt;"",(IF('[1]T34 Wine consumption vol'!AI94&lt;&gt;"",('[1]T34 Wine consumption vol'!AI94/'[1]T61 Real GDP'!AI94),"")),"")</f>
        <v>8.2539335277704122</v>
      </c>
      <c r="AK63" s="70" t="str">
        <f>IF('[1]T61 Real GDP'!AJ94&lt;&gt;"",(IF('[1]T34 Wine consumption vol'!AJ94&lt;&gt;"",('[1]T34 Wine consumption vol'!AJ94/'[1]T61 Real GDP'!AJ94),"")),"")</f>
        <v/>
      </c>
      <c r="AL63" s="70" t="str">
        <f>IF('[1]T61 Real GDP'!AK94&lt;&gt;"",(IF('[1]T34 Wine consumption vol'!AK94&lt;&gt;"",('[1]T34 Wine consumption vol'!AK94/'[1]T61 Real GDP'!AK94),"")),"")</f>
        <v/>
      </c>
      <c r="AM63" s="70" t="str">
        <f>IF('[1]T61 Real GDP'!AL94&lt;&gt;"",(IF('[1]T34 Wine consumption vol'!AL94&lt;&gt;"",('[1]T34 Wine consumption vol'!AL94/'[1]T61 Real GDP'!AL94),"")),"")</f>
        <v/>
      </c>
      <c r="AN63" s="70">
        <f>IF('[1]T61 Real GDP'!AM94&lt;&gt;"",(IF('[1]T34 Wine consumption vol'!AM94&lt;&gt;"",('[1]T34 Wine consumption vol'!AM94/'[1]T61 Real GDP'!AM94),"")),"")</f>
        <v>2.5811591267028735</v>
      </c>
      <c r="AO63" s="70" t="str">
        <f>IF('[1]T61 Real GDP'!AN94&lt;&gt;"",(IF('[1]T34 Wine consumption vol'!AN94&lt;&gt;"",('[1]T34 Wine consumption vol'!AN94/'[1]T61 Real GDP'!AN94),"")),"")</f>
        <v/>
      </c>
      <c r="AP63" s="70" t="str">
        <f>IF('[1]T61 Real GDP'!AO94&lt;&gt;"",(IF('[1]T34 Wine consumption vol'!AO94&lt;&gt;"",('[1]T34 Wine consumption vol'!AO94/'[1]T61 Real GDP'!AO94),"")),"")</f>
        <v/>
      </c>
      <c r="AQ63" s="70" t="str">
        <f>IF('[1]T61 Real GDP'!AP94&lt;&gt;"",(IF('[1]T34 Wine consumption vol'!AP94&lt;&gt;"",('[1]T34 Wine consumption vol'!AP94/'[1]T61 Real GDP'!AP94),"")),"")</f>
        <v/>
      </c>
      <c r="AR63" s="70" t="str">
        <f>IF('[1]T61 Real GDP'!AQ94&lt;&gt;"",(IF('[1]T34 Wine consumption vol'!AQ94&lt;&gt;"",('[1]T34 Wine consumption vol'!AQ94/'[1]T61 Real GDP'!AQ94),"")),"")</f>
        <v/>
      </c>
      <c r="AS63" s="70" t="str">
        <f>IF('[1]T61 Real GDP'!AR94&lt;&gt;"",(IF('[1]T34 Wine consumption vol'!AR94&lt;&gt;"",('[1]T34 Wine consumption vol'!AR94/'[1]T61 Real GDP'!AR94),"")),"")</f>
        <v/>
      </c>
      <c r="AT63" s="70">
        <f>IF('[1]T61 Real GDP'!AS94&lt;&gt;"",(IF('[1]T34 Wine consumption vol'!AS94&lt;&gt;"",('[1]T34 Wine consumption vol'!AS94/'[1]T61 Real GDP'!AS94),"")),"")</f>
        <v>7.2028123779349857E-3</v>
      </c>
      <c r="AU63" s="70">
        <f>IF('[1]T61 Real GDP'!AT94&lt;&gt;"",(IF('[1]T34 Wine consumption vol'!AT94&lt;&gt;"",('[1]T34 Wine consumption vol'!AT94/'[1]T61 Real GDP'!AT94),"")),"")</f>
        <v>2.8677826757778538E-2</v>
      </c>
      <c r="AV63" s="70">
        <f>IF('[1]T61 Real GDP'!AU94&lt;&gt;"",(IF('[1]T34 Wine consumption vol'!AU94&lt;&gt;"",('[1]T34 Wine consumption vol'!AU94/'[1]T61 Real GDP'!AU94),"")),"")</f>
        <v>1.9942070921468151E-2</v>
      </c>
      <c r="AW63" s="70">
        <f>IF('[1]T61 Real GDP'!AV94&lt;&gt;"",(IF('[1]T34 Wine consumption vol'!AV94&lt;&gt;"",('[1]T34 Wine consumption vol'!AV94/'[1]T61 Real GDP'!AV94),"")),"")</f>
        <v>0.10765613243039879</v>
      </c>
      <c r="AX63" s="70">
        <f>IF('[1]T61 Real GDP'!AW94&lt;&gt;"",(IF('[1]T34 Wine consumption vol'!AW94&lt;&gt;"",('[1]T34 Wine consumption vol'!AW94/'[1]T61 Real GDP'!AW94),"")),"")</f>
        <v>2.8166351606805293E-2</v>
      </c>
      <c r="AY63" s="70" t="str">
        <f>IF('[1]T61 Real GDP'!AX94&lt;&gt;"",(IF('[1]T34 Wine consumption vol'!AX94&lt;&gt;"",('[1]T34 Wine consumption vol'!AX94/'[1]T61 Real GDP'!AX94),"")),"")</f>
        <v/>
      </c>
      <c r="AZ63" s="70">
        <f>IF('[1]T61 Real GDP'!AY94&lt;&gt;"",(IF('[1]T34 Wine consumption vol'!AY94&lt;&gt;"",('[1]T34 Wine consumption vol'!AY94/'[1]T61 Real GDP'!AY94),"")),"")</f>
        <v>4.4067339066198016E-2</v>
      </c>
      <c r="BA63" s="70" t="str">
        <f>IF('[1]T61 Real GDP'!AZ94&lt;&gt;"",(IF('[1]T34 Wine consumption vol'!AZ94&lt;&gt;"",('[1]T34 Wine consumption vol'!AZ94/'[1]T61 Real GDP'!AZ94),"")),"")</f>
        <v/>
      </c>
      <c r="BB63" s="70" t="str">
        <f>IF('[1]T61 Real GDP'!BC94&lt;&gt;"",(IF('[1]T34 Wine consumption vol'!BC94&lt;&gt;"",('[1]T34 Wine consumption vol'!BC94/'[1]T61 Real GDP'!BC94),"")),"")</f>
        <v/>
      </c>
    </row>
    <row r="64" spans="1:54" x14ac:dyDescent="0.55000000000000004">
      <c r="A64" s="69">
        <v>1927</v>
      </c>
      <c r="B64" s="70">
        <f>IF('[1]T61 Real GDP'!B95&lt;&gt;"",(IF('[1]T34 Wine consumption vol'!B95&lt;&gt;"",('[1]T34 Wine consumption vol'!B95/'[1]T61 Real GDP'!B95),"")),"")</f>
        <v>33.36757347413527</v>
      </c>
      <c r="C64" s="70">
        <f>IF('[1]T61 Real GDP'!C95&lt;&gt;"",(IF('[1]T34 Wine consumption vol'!C95&lt;&gt;"",('[1]T34 Wine consumption vol'!C95/'[1]T61 Real GDP'!C95),"")),"")</f>
        <v>33.413351090865675</v>
      </c>
      <c r="D64" s="70">
        <f>IF('[1]T61 Real GDP'!D95&lt;&gt;"",(IF('[1]T34 Wine consumption vol'!D95&lt;&gt;"",('[1]T34 Wine consumption vol'!D95/'[1]T61 Real GDP'!D95),"")),"")</f>
        <v>49.83087325164005</v>
      </c>
      <c r="E64" s="70">
        <f>IF('[1]T61 Real GDP'!E95&lt;&gt;"",(IF('[1]T34 Wine consumption vol'!E95&lt;&gt;"",('[1]T34 Wine consumption vol'!E95/'[1]T61 Real GDP'!E95),"")),"")</f>
        <v>30.321611994138205</v>
      </c>
      <c r="F64" s="70">
        <f>IF('[1]T61 Real GDP'!F95&lt;&gt;"",(IF('[1]T34 Wine consumption vol'!F95&lt;&gt;"",('[1]T34 Wine consumption vol'!F95/'[1]T61 Real GDP'!F95),"")),"")</f>
        <v>4.0636949570470522</v>
      </c>
      <c r="G64" s="70"/>
      <c r="H64" s="70">
        <f>IF('[1]T61 Real GDP'!G95&lt;&gt;"",(IF('[1]T34 Wine consumption vol'!G95&lt;&gt;"",('[1]T34 Wine consumption vol'!G95/'[1]T61 Real GDP'!G95),"")),"")</f>
        <v>1.1207532807665781</v>
      </c>
      <c r="I64" s="70">
        <f>IF('[1]T61 Real GDP'!H95&lt;&gt;"",(IF('[1]T34 Wine consumption vol'!H95&lt;&gt;"",('[1]T34 Wine consumption vol'!H95/'[1]T61 Real GDP'!H95),"")),"")</f>
        <v>0.27447302624628617</v>
      </c>
      <c r="J64" s="70">
        <f>IF('[1]T61 Real GDP'!I95&lt;&gt;"",(IF('[1]T34 Wine consumption vol'!I95&lt;&gt;"",('[1]T34 Wine consumption vol'!I95/'[1]T61 Real GDP'!I95),"")),"")</f>
        <v>3.3591210412183777E-2</v>
      </c>
      <c r="K64" s="70">
        <f>IF('[1]T61 Real GDP'!J95&lt;&gt;"",(IF('[1]T34 Wine consumption vol'!J95&lt;&gt;"",('[1]T34 Wine consumption vol'!J95/'[1]T61 Real GDP'!J95),"")),"")</f>
        <v>1.0474703519194468</v>
      </c>
      <c r="L64" s="70">
        <f>IF('[1]T61 Real GDP'!K95&lt;&gt;"",(IF('[1]T34 Wine consumption vol'!K95&lt;&gt;"",('[1]T34 Wine consumption vol'!K95/'[1]T61 Real GDP'!K95),"")),"")</f>
        <v>5.8700948320223478</v>
      </c>
      <c r="M64" s="70">
        <f>IF('[1]T61 Real GDP'!L95&lt;&gt;"",(IF('[1]T34 Wine consumption vol'!L95&lt;&gt;"",('[1]T34 Wine consumption vol'!L95/'[1]T61 Real GDP'!L95),"")),"")</f>
        <v>0.32964945825366476</v>
      </c>
      <c r="N64" s="70">
        <f>IF('[1]T61 Real GDP'!M95&lt;&gt;"",(IF('[1]T34 Wine consumption vol'!M95&lt;&gt;"",('[1]T34 Wine consumption vol'!M95/'[1]T61 Real GDP'!M95),"")),"")</f>
        <v>0.33544521371263009</v>
      </c>
      <c r="O64" s="70">
        <f>IF('[1]T61 Real GDP'!N95&lt;&gt;"",(IF('[1]T34 Wine consumption vol'!N95&lt;&gt;"",('[1]T34 Wine consumption vol'!N95/'[1]T61 Real GDP'!N95),"")),"")</f>
        <v>0.22582055437934448</v>
      </c>
      <c r="P64" s="70">
        <f>IF('[1]T61 Real GDP'!O95&lt;&gt;"",(IF('[1]T34 Wine consumption vol'!O95&lt;&gt;"",('[1]T34 Wine consumption vol'!O95/'[1]T61 Real GDP'!O95),"")),"")</f>
        <v>5.0069179375453325</v>
      </c>
      <c r="Q64" s="70">
        <f>IF('[1]T61 Real GDP'!P95&lt;&gt;"",(IF('[1]T34 Wine consumption vol'!P95&lt;&gt;"",('[1]T34 Wine consumption vol'!P95/'[1]T61 Real GDP'!P95),"")),"")</f>
        <v>0.31864500583179228</v>
      </c>
      <c r="R64" s="70" t="str">
        <f>IF('[1]T61 Real GDP'!Q95&lt;&gt;"",(IF('[1]T34 Wine consumption vol'!Q95&lt;&gt;"",('[1]T34 Wine consumption vol'!Q95/'[1]T61 Real GDP'!Q95),"")),"")</f>
        <v/>
      </c>
      <c r="S64" s="70">
        <f>IF('[1]T61 Real GDP'!R95&lt;&gt;"",(IF('[1]T34 Wine consumption vol'!R95&lt;&gt;"",('[1]T34 Wine consumption vol'!R95/'[1]T61 Real GDP'!R95),"")),"")</f>
        <v>17.579601597936428</v>
      </c>
      <c r="T64" s="70" t="str">
        <f>IF('[1]T61 Real GDP'!S95&lt;&gt;"",(IF('[1]T34 Wine consumption vol'!S95&lt;&gt;"",('[1]T34 Wine consumption vol'!S95/'[1]T61 Real GDP'!S95),"")),"")</f>
        <v/>
      </c>
      <c r="U64" s="70" t="str">
        <f>IF('[1]T61 Real GDP'!T95&lt;&gt;"",(IF('[1]T34 Wine consumption vol'!J95&lt;&gt;"",('[1]T34 Wine consumption vol'!J95/'[1]T61 Real GDP'!T95),"")),"")</f>
        <v/>
      </c>
      <c r="V64" s="70" t="str">
        <f>IF('[1]T61 Real GDP'!U95&lt;&gt;"",(IF('[1]T34 Wine consumption vol'!U95&lt;&gt;"",('[1]T34 Wine consumption vol'!U95/'[1]T61 Real GDP'!U95),"")),"")</f>
        <v/>
      </c>
      <c r="W64" s="70" t="str">
        <f>IF('[1]T61 Real GDP'!V95&lt;&gt;"",(IF('[1]T34 Wine consumption vol'!V95&lt;&gt;"",('[1]T34 Wine consumption vol'!V95/'[1]T61 Real GDP'!V95),"")),"")</f>
        <v/>
      </c>
      <c r="X64" s="70">
        <f>IF('[1]T61 Real GDP'!W95&lt;&gt;"",(IF('[1]T34 Wine consumption vol'!W95&lt;&gt;"",('[1]T34 Wine consumption vol'!W95/'[1]T61 Real GDP'!W95),"")),"")</f>
        <v>38.950234162040019</v>
      </c>
      <c r="Y64" s="70" t="str">
        <f>IF('[1]T61 Real GDP'!X95&lt;&gt;"",(IF('[1]T34 Wine consumption vol'!X95&lt;&gt;"",('[1]T34 Wine consumption vol'!X95/'[1]T61 Real GDP'!X95),"")),"")</f>
        <v/>
      </c>
      <c r="Z64" s="70" t="str">
        <f>IF('[1]T61 Real GDP'!Y95&lt;&gt;"",(IF('[1]T34 Wine consumption vol'!Y95&lt;&gt;"",('[1]T34 Wine consumption vol'!Y95/'[1]T61 Real GDP'!Y95),"")),"")</f>
        <v/>
      </c>
      <c r="AA64" s="70" t="str">
        <f>IF('[1]T61 Real GDP'!Z95&lt;&gt;"",(IF('[1]T34 Wine consumption vol'!Z95&lt;&gt;"",('[1]T34 Wine consumption vol'!Z95/'[1]T61 Real GDP'!Z95),"")),"")</f>
        <v/>
      </c>
      <c r="AB64" s="70">
        <f>IF('[1]T61 Real GDP'!AA95&lt;&gt;"",(IF('[1]T34 Wine consumption vol'!AA95&lt;&gt;"",('[1]T34 Wine consumption vol'!AA95/'[1]T61 Real GDP'!AA95),"")),"")</f>
        <v>1.2162804255939368</v>
      </c>
      <c r="AC64" s="70">
        <f>IF('[1]T61 Real GDP'!AB95&lt;&gt;"",(IF('[1]T34 Wine consumption vol'!AB95&lt;&gt;"",('[1]T34 Wine consumption vol'!AB95/'[1]T61 Real GDP'!AB95),"")),"")</f>
        <v>0.18275394788750843</v>
      </c>
      <c r="AD64" s="70">
        <f>IF('[1]T61 Real GDP'!AC95&lt;&gt;"",(IF('[1]T34 Wine consumption vol'!AC95&lt;&gt;"",('[1]T34 Wine consumption vol'!AC95/'[1]T61 Real GDP'!AC95),"")),"")</f>
        <v>0.10731001156021204</v>
      </c>
      <c r="AE64" s="70">
        <f>IF('[1]T61 Real GDP'!AD95&lt;&gt;"",(IF('[1]T34 Wine consumption vol'!AD95&lt;&gt;"",('[1]T34 Wine consumption vol'!AD95/'[1]T61 Real GDP'!AD95),"")),"")</f>
        <v>2.2425864017874522E-2</v>
      </c>
      <c r="AF64" s="70">
        <f>IF('[1]T61 Real GDP'!AE95&lt;&gt;"",(IF('[1]T34 Wine consumption vol'!AE95&lt;&gt;"",('[1]T34 Wine consumption vol'!AE95/'[1]T61 Real GDP'!AE95),"")),"")</f>
        <v>11.129461924719795</v>
      </c>
      <c r="AG64" s="70">
        <f>IF('[1]T61 Real GDP'!AF95&lt;&gt;"",(IF('[1]T34 Wine consumption vol'!AF95&lt;&gt;"",('[1]T34 Wine consumption vol'!AF95/'[1]T61 Real GDP'!AF95),"")),"")</f>
        <v>2.7940181763035601</v>
      </c>
      <c r="AH64" s="70">
        <f>IF('[1]T61 Real GDP'!AG95&lt;&gt;"",(IF('[1]T34 Wine consumption vol'!AG95&lt;&gt;"",('[1]T34 Wine consumption vol'!AG95/'[1]T61 Real GDP'!AG95),"")),"")</f>
        <v>25.136853629182273</v>
      </c>
      <c r="AI64" s="70">
        <f>IF('[1]T61 Real GDP'!AH95&lt;&gt;"",(IF('[1]T34 Wine consumption vol'!AH95&lt;&gt;"",('[1]T34 Wine consumption vol'!AH95/'[1]T61 Real GDP'!AH95),"")),"")</f>
        <v>0.12243722561232026</v>
      </c>
      <c r="AJ64" s="70">
        <f>IF('[1]T61 Real GDP'!AI95&lt;&gt;"",(IF('[1]T34 Wine consumption vol'!AI95&lt;&gt;"",('[1]T34 Wine consumption vol'!AI95/'[1]T61 Real GDP'!AI95),"")),"")</f>
        <v>6.1775362854195111</v>
      </c>
      <c r="AK64" s="70" t="str">
        <f>IF('[1]T61 Real GDP'!AJ95&lt;&gt;"",(IF('[1]T34 Wine consumption vol'!AJ95&lt;&gt;"",('[1]T34 Wine consumption vol'!AJ95/'[1]T61 Real GDP'!AJ95),"")),"")</f>
        <v/>
      </c>
      <c r="AL64" s="70" t="str">
        <f>IF('[1]T61 Real GDP'!AK95&lt;&gt;"",(IF('[1]T34 Wine consumption vol'!AK95&lt;&gt;"",('[1]T34 Wine consumption vol'!AK95/'[1]T61 Real GDP'!AK95),"")),"")</f>
        <v/>
      </c>
      <c r="AM64" s="70" t="str">
        <f>IF('[1]T61 Real GDP'!AL95&lt;&gt;"",(IF('[1]T34 Wine consumption vol'!AL95&lt;&gt;"",('[1]T34 Wine consumption vol'!AL95/'[1]T61 Real GDP'!AL95),"")),"")</f>
        <v/>
      </c>
      <c r="AN64" s="70">
        <f>IF('[1]T61 Real GDP'!AM95&lt;&gt;"",(IF('[1]T34 Wine consumption vol'!AM95&lt;&gt;"",('[1]T34 Wine consumption vol'!AM95/'[1]T61 Real GDP'!AM95),"")),"")</f>
        <v>2.915156622355628</v>
      </c>
      <c r="AO64" s="70" t="str">
        <f>IF('[1]T61 Real GDP'!AN95&lt;&gt;"",(IF('[1]T34 Wine consumption vol'!AN95&lt;&gt;"",('[1]T34 Wine consumption vol'!AN95/'[1]T61 Real GDP'!AN95),"")),"")</f>
        <v/>
      </c>
      <c r="AP64" s="70" t="str">
        <f>IF('[1]T61 Real GDP'!AO95&lt;&gt;"",(IF('[1]T34 Wine consumption vol'!AO95&lt;&gt;"",('[1]T34 Wine consumption vol'!AO95/'[1]T61 Real GDP'!AO95),"")),"")</f>
        <v/>
      </c>
      <c r="AQ64" s="70" t="str">
        <f>IF('[1]T61 Real GDP'!AP95&lt;&gt;"",(IF('[1]T34 Wine consumption vol'!AP95&lt;&gt;"",('[1]T34 Wine consumption vol'!AP95/'[1]T61 Real GDP'!AP95),"")),"")</f>
        <v/>
      </c>
      <c r="AR64" s="70" t="str">
        <f>IF('[1]T61 Real GDP'!AQ95&lt;&gt;"",(IF('[1]T34 Wine consumption vol'!AQ95&lt;&gt;"",('[1]T34 Wine consumption vol'!AQ95/'[1]T61 Real GDP'!AQ95),"")),"")</f>
        <v/>
      </c>
      <c r="AS64" s="70" t="str">
        <f>IF('[1]T61 Real GDP'!AR95&lt;&gt;"",(IF('[1]T34 Wine consumption vol'!AR95&lt;&gt;"",('[1]T34 Wine consumption vol'!AR95/'[1]T61 Real GDP'!AR95),"")),"")</f>
        <v/>
      </c>
      <c r="AT64" s="70">
        <f>IF('[1]T61 Real GDP'!AS95&lt;&gt;"",(IF('[1]T34 Wine consumption vol'!AS95&lt;&gt;"",('[1]T34 Wine consumption vol'!AS95/'[1]T61 Real GDP'!AS95),"")),"")</f>
        <v>7.243974204299862E-3</v>
      </c>
      <c r="AU64" s="70">
        <f>IF('[1]T61 Real GDP'!AT95&lt;&gt;"",(IF('[1]T34 Wine consumption vol'!AT95&lt;&gt;"",('[1]T34 Wine consumption vol'!AT95/'[1]T61 Real GDP'!AT95),"")),"")</f>
        <v>2.0807113133503963E-2</v>
      </c>
      <c r="AV64" s="70">
        <f>IF('[1]T61 Real GDP'!AU95&lt;&gt;"",(IF('[1]T34 Wine consumption vol'!AU95&lt;&gt;"",('[1]T34 Wine consumption vol'!AU95/'[1]T61 Real GDP'!AU95),"")),"")</f>
        <v>4.4341833307291129E-3</v>
      </c>
      <c r="AW64" s="70">
        <f>IF('[1]T61 Real GDP'!AV95&lt;&gt;"",(IF('[1]T34 Wine consumption vol'!AV95&lt;&gt;"",('[1]T34 Wine consumption vol'!AV95/'[1]T61 Real GDP'!AV95),"")),"")</f>
        <v>0.11659244917715393</v>
      </c>
      <c r="AX64" s="70">
        <f>IF('[1]T61 Real GDP'!AW95&lt;&gt;"",(IF('[1]T34 Wine consumption vol'!AW95&lt;&gt;"",('[1]T34 Wine consumption vol'!AW95/'[1]T61 Real GDP'!AW95),"")),"")</f>
        <v>3.5738933841028088E-2</v>
      </c>
      <c r="AY64" s="70" t="str">
        <f>IF('[1]T61 Real GDP'!AX95&lt;&gt;"",(IF('[1]T34 Wine consumption vol'!AX95&lt;&gt;"",('[1]T34 Wine consumption vol'!AX95/'[1]T61 Real GDP'!AX95),"")),"")</f>
        <v/>
      </c>
      <c r="AZ64" s="70">
        <f>IF('[1]T61 Real GDP'!AY95&lt;&gt;"",(IF('[1]T34 Wine consumption vol'!AY95&lt;&gt;"",('[1]T34 Wine consumption vol'!AY95/'[1]T61 Real GDP'!AY95),"")),"")</f>
        <v>5.2964652567501359E-2</v>
      </c>
      <c r="BA64" s="70" t="str">
        <f>IF('[1]T61 Real GDP'!AZ95&lt;&gt;"",(IF('[1]T34 Wine consumption vol'!AZ95&lt;&gt;"",('[1]T34 Wine consumption vol'!AZ95/'[1]T61 Real GDP'!AZ95),"")),"")</f>
        <v/>
      </c>
      <c r="BB64" s="70" t="str">
        <f>IF('[1]T61 Real GDP'!BC95&lt;&gt;"",(IF('[1]T34 Wine consumption vol'!BC95&lt;&gt;"",('[1]T34 Wine consumption vol'!BC95/'[1]T61 Real GDP'!BC95),"")),"")</f>
        <v/>
      </c>
    </row>
    <row r="65" spans="1:54" x14ac:dyDescent="0.55000000000000004">
      <c r="A65" s="69">
        <v>1928</v>
      </c>
      <c r="B65" s="70">
        <f>IF('[1]T61 Real GDP'!B96&lt;&gt;"",(IF('[1]T34 Wine consumption vol'!B96&lt;&gt;"",('[1]T34 Wine consumption vol'!B96/'[1]T61 Real GDP'!B96),"")),"")</f>
        <v>32.465399920975919</v>
      </c>
      <c r="C65" s="70">
        <f>IF('[1]T61 Real GDP'!C96&lt;&gt;"",(IF('[1]T34 Wine consumption vol'!C96&lt;&gt;"",('[1]T34 Wine consumption vol'!C96/'[1]T61 Real GDP'!C96),"")),"")</f>
        <v>41.315163925389882</v>
      </c>
      <c r="D65" s="70">
        <f>IF('[1]T61 Real GDP'!D96&lt;&gt;"",(IF('[1]T34 Wine consumption vol'!D96&lt;&gt;"",('[1]T34 Wine consumption vol'!D96/'[1]T61 Real GDP'!D96),"")),"")</f>
        <v>50.96100493218249</v>
      </c>
      <c r="E65" s="70">
        <f>IF('[1]T61 Real GDP'!E96&lt;&gt;"",(IF('[1]T34 Wine consumption vol'!E96&lt;&gt;"",('[1]T34 Wine consumption vol'!E96/'[1]T61 Real GDP'!E96),"")),"")</f>
        <v>25.841263692150481</v>
      </c>
      <c r="F65" s="70">
        <f>IF('[1]T61 Real GDP'!F96&lt;&gt;"",(IF('[1]T34 Wine consumption vol'!F96&lt;&gt;"",('[1]T34 Wine consumption vol'!F96/'[1]T61 Real GDP'!F96),"")),"")</f>
        <v>3.985505635755092</v>
      </c>
      <c r="G65" s="70"/>
      <c r="H65" s="70">
        <f>IF('[1]T61 Real GDP'!G96&lt;&gt;"",(IF('[1]T34 Wine consumption vol'!G96&lt;&gt;"",('[1]T34 Wine consumption vol'!G96/'[1]T61 Real GDP'!G96),"")),"")</f>
        <v>1.0531484444621566</v>
      </c>
      <c r="I65" s="70">
        <f>IF('[1]T61 Real GDP'!H96&lt;&gt;"",(IF('[1]T34 Wine consumption vol'!H96&lt;&gt;"",('[1]T34 Wine consumption vol'!H96/'[1]T61 Real GDP'!H96),"")),"")</f>
        <v>0.27414163795400959</v>
      </c>
      <c r="J65" s="70">
        <f>IF('[1]T61 Real GDP'!I96&lt;&gt;"",(IF('[1]T34 Wine consumption vol'!I96&lt;&gt;"",('[1]T34 Wine consumption vol'!I96/'[1]T61 Real GDP'!I96),"")),"")</f>
        <v>2.4570983984700076E-2</v>
      </c>
      <c r="K65" s="70">
        <f>IF('[1]T61 Real GDP'!J96&lt;&gt;"",(IF('[1]T34 Wine consumption vol'!J96&lt;&gt;"",('[1]T34 Wine consumption vol'!J96/'[1]T61 Real GDP'!J96),"")),"")</f>
        <v>1.0633575960541752</v>
      </c>
      <c r="L65" s="70">
        <f>IF('[1]T61 Real GDP'!K96&lt;&gt;"",(IF('[1]T34 Wine consumption vol'!K96&lt;&gt;"",('[1]T34 Wine consumption vol'!K96/'[1]T61 Real GDP'!K96),"")),"")</f>
        <v>8.4665608770917462</v>
      </c>
      <c r="M65" s="70">
        <f>IF('[1]T61 Real GDP'!L96&lt;&gt;"",(IF('[1]T34 Wine consumption vol'!L96&lt;&gt;"",('[1]T34 Wine consumption vol'!L96/'[1]T61 Real GDP'!L96),"")),"")</f>
        <v>0.3246587242491934</v>
      </c>
      <c r="N65" s="70">
        <f>IF('[1]T61 Real GDP'!M96&lt;&gt;"",(IF('[1]T34 Wine consumption vol'!M96&lt;&gt;"",('[1]T34 Wine consumption vol'!M96/'[1]T61 Real GDP'!M96),"")),"")</f>
        <v>0.31925647984554012</v>
      </c>
      <c r="O65" s="70">
        <f>IF('[1]T61 Real GDP'!N96&lt;&gt;"",(IF('[1]T34 Wine consumption vol'!N96&lt;&gt;"",('[1]T34 Wine consumption vol'!N96/'[1]T61 Real GDP'!N96),"")),"")</f>
        <v>0.22388444615263739</v>
      </c>
      <c r="P65" s="70">
        <f>IF('[1]T61 Real GDP'!O96&lt;&gt;"",(IF('[1]T34 Wine consumption vol'!O96&lt;&gt;"",('[1]T34 Wine consumption vol'!O96/'[1]T61 Real GDP'!O96),"")),"")</f>
        <v>5.0835663462609215</v>
      </c>
      <c r="Q65" s="70">
        <f>IF('[1]T61 Real GDP'!P96&lt;&gt;"",(IF('[1]T34 Wine consumption vol'!P96&lt;&gt;"",('[1]T34 Wine consumption vol'!P96/'[1]T61 Real GDP'!P96),"")),"")</f>
        <v>0.25074644784022276</v>
      </c>
      <c r="R65" s="70" t="str">
        <f>IF('[1]T61 Real GDP'!Q96&lt;&gt;"",(IF('[1]T34 Wine consumption vol'!Q96&lt;&gt;"",('[1]T34 Wine consumption vol'!Q96/'[1]T61 Real GDP'!Q96),"")),"")</f>
        <v/>
      </c>
      <c r="S65" s="70">
        <f>IF('[1]T61 Real GDP'!R96&lt;&gt;"",(IF('[1]T34 Wine consumption vol'!R96&lt;&gt;"",('[1]T34 Wine consumption vol'!R96/'[1]T61 Real GDP'!R96),"")),"")</f>
        <v>19.34689522795065</v>
      </c>
      <c r="T65" s="70" t="str">
        <f>IF('[1]T61 Real GDP'!S96&lt;&gt;"",(IF('[1]T34 Wine consumption vol'!S96&lt;&gt;"",('[1]T34 Wine consumption vol'!S96/'[1]T61 Real GDP'!S96),"")),"")</f>
        <v/>
      </c>
      <c r="U65" s="70" t="str">
        <f>IF('[1]T61 Real GDP'!T96&lt;&gt;"",(IF('[1]T34 Wine consumption vol'!J96&lt;&gt;"",('[1]T34 Wine consumption vol'!J96/'[1]T61 Real GDP'!T96),"")),"")</f>
        <v/>
      </c>
      <c r="V65" s="70" t="str">
        <f>IF('[1]T61 Real GDP'!U96&lt;&gt;"",(IF('[1]T34 Wine consumption vol'!U96&lt;&gt;"",('[1]T34 Wine consumption vol'!U96/'[1]T61 Real GDP'!U96),"")),"")</f>
        <v/>
      </c>
      <c r="W65" s="70" t="str">
        <f>IF('[1]T61 Real GDP'!V96&lt;&gt;"",(IF('[1]T34 Wine consumption vol'!V96&lt;&gt;"",('[1]T34 Wine consumption vol'!V96/'[1]T61 Real GDP'!V96),"")),"")</f>
        <v/>
      </c>
      <c r="X65" s="70">
        <f>IF('[1]T61 Real GDP'!W96&lt;&gt;"",(IF('[1]T34 Wine consumption vol'!W96&lt;&gt;"",('[1]T34 Wine consumption vol'!W96/'[1]T61 Real GDP'!W96),"")),"")</f>
        <v>38.133401991485485</v>
      </c>
      <c r="Y65" s="70" t="str">
        <f>IF('[1]T61 Real GDP'!X96&lt;&gt;"",(IF('[1]T34 Wine consumption vol'!X96&lt;&gt;"",('[1]T34 Wine consumption vol'!X96/'[1]T61 Real GDP'!X96),"")),"")</f>
        <v/>
      </c>
      <c r="Z65" s="70" t="str">
        <f>IF('[1]T61 Real GDP'!Y96&lt;&gt;"",(IF('[1]T34 Wine consumption vol'!Y96&lt;&gt;"",('[1]T34 Wine consumption vol'!Y96/'[1]T61 Real GDP'!Y96),"")),"")</f>
        <v/>
      </c>
      <c r="AA65" s="70" t="str">
        <f>IF('[1]T61 Real GDP'!Z96&lt;&gt;"",(IF('[1]T34 Wine consumption vol'!Z96&lt;&gt;"",('[1]T34 Wine consumption vol'!Z96/'[1]T61 Real GDP'!Z96),"")),"")</f>
        <v/>
      </c>
      <c r="AB65" s="70">
        <f>IF('[1]T61 Real GDP'!AA96&lt;&gt;"",(IF('[1]T34 Wine consumption vol'!AA96&lt;&gt;"",('[1]T34 Wine consumption vol'!AA96/'[1]T61 Real GDP'!AA96),"")),"")</f>
        <v>0.71713803538175069</v>
      </c>
      <c r="AC65" s="70">
        <f>IF('[1]T61 Real GDP'!AB96&lt;&gt;"",(IF('[1]T34 Wine consumption vol'!AB96&lt;&gt;"",('[1]T34 Wine consumption vol'!AB96/'[1]T61 Real GDP'!AB96),"")),"")</f>
        <v>0.1657026986422305</v>
      </c>
      <c r="AD65" s="70">
        <f>IF('[1]T61 Real GDP'!AC96&lt;&gt;"",(IF('[1]T34 Wine consumption vol'!AC96&lt;&gt;"",('[1]T34 Wine consumption vol'!AC96/'[1]T61 Real GDP'!AC96),"")),"")</f>
        <v>0.10386412263944393</v>
      </c>
      <c r="AE65" s="70">
        <f>IF('[1]T61 Real GDP'!AD96&lt;&gt;"",(IF('[1]T34 Wine consumption vol'!AD96&lt;&gt;"",('[1]T34 Wine consumption vol'!AD96/'[1]T61 Real GDP'!AD96),"")),"")</f>
        <v>2.4329699890583156E-2</v>
      </c>
      <c r="AF65" s="70">
        <f>IF('[1]T61 Real GDP'!AE96&lt;&gt;"",(IF('[1]T34 Wine consumption vol'!AE96&lt;&gt;"",('[1]T34 Wine consumption vol'!AE96/'[1]T61 Real GDP'!AE96),"")),"")</f>
        <v>12.049956784848348</v>
      </c>
      <c r="AG65" s="70">
        <f>IF('[1]T61 Real GDP'!AF96&lt;&gt;"",(IF('[1]T34 Wine consumption vol'!AF96&lt;&gt;"",('[1]T34 Wine consumption vol'!AF96/'[1]T61 Real GDP'!AF96),"")),"")</f>
        <v>2.2297898300323111</v>
      </c>
      <c r="AH65" s="70">
        <f>IF('[1]T61 Real GDP'!AG96&lt;&gt;"",(IF('[1]T34 Wine consumption vol'!AG96&lt;&gt;"",('[1]T34 Wine consumption vol'!AG96/'[1]T61 Real GDP'!AG96),"")),"")</f>
        <v>22.930784503266956</v>
      </c>
      <c r="AI65" s="70">
        <f>IF('[1]T61 Real GDP'!AH96&lt;&gt;"",(IF('[1]T34 Wine consumption vol'!AH96&lt;&gt;"",('[1]T34 Wine consumption vol'!AH96/'[1]T61 Real GDP'!AH96),"")),"")</f>
        <v>0.13020383675982425</v>
      </c>
      <c r="AJ65" s="70">
        <f>IF('[1]T61 Real GDP'!AI96&lt;&gt;"",(IF('[1]T34 Wine consumption vol'!AI96&lt;&gt;"",('[1]T34 Wine consumption vol'!AI96/'[1]T61 Real GDP'!AI96),"")),"")</f>
        <v>6.6776284791529319</v>
      </c>
      <c r="AK65" s="70" t="str">
        <f>IF('[1]T61 Real GDP'!AJ96&lt;&gt;"",(IF('[1]T34 Wine consumption vol'!AJ96&lt;&gt;"",('[1]T34 Wine consumption vol'!AJ96/'[1]T61 Real GDP'!AJ96),"")),"")</f>
        <v/>
      </c>
      <c r="AL65" s="70" t="str">
        <f>IF('[1]T61 Real GDP'!AK96&lt;&gt;"",(IF('[1]T34 Wine consumption vol'!AK96&lt;&gt;"",('[1]T34 Wine consumption vol'!AK96/'[1]T61 Real GDP'!AK96),"")),"")</f>
        <v/>
      </c>
      <c r="AM65" s="70" t="str">
        <f>IF('[1]T61 Real GDP'!AL96&lt;&gt;"",(IF('[1]T34 Wine consumption vol'!AL96&lt;&gt;"",('[1]T34 Wine consumption vol'!AL96/'[1]T61 Real GDP'!AL96),"")),"")</f>
        <v/>
      </c>
      <c r="AN65" s="70">
        <f>IF('[1]T61 Real GDP'!AM96&lt;&gt;"",(IF('[1]T34 Wine consumption vol'!AM96&lt;&gt;"",('[1]T34 Wine consumption vol'!AM96/'[1]T61 Real GDP'!AM96),"")),"")</f>
        <v>3.3619715993787356</v>
      </c>
      <c r="AO65" s="70" t="str">
        <f>IF('[1]T61 Real GDP'!AN96&lt;&gt;"",(IF('[1]T34 Wine consumption vol'!AN96&lt;&gt;"",('[1]T34 Wine consumption vol'!AN96/'[1]T61 Real GDP'!AN96),"")),"")</f>
        <v/>
      </c>
      <c r="AP65" s="70" t="str">
        <f>IF('[1]T61 Real GDP'!AO96&lt;&gt;"",(IF('[1]T34 Wine consumption vol'!AO96&lt;&gt;"",('[1]T34 Wine consumption vol'!AO96/'[1]T61 Real GDP'!AO96),"")),"")</f>
        <v/>
      </c>
      <c r="AQ65" s="70" t="str">
        <f>IF('[1]T61 Real GDP'!AP96&lt;&gt;"",(IF('[1]T34 Wine consumption vol'!AP96&lt;&gt;"",('[1]T34 Wine consumption vol'!AP96/'[1]T61 Real GDP'!AP96),"")),"")</f>
        <v/>
      </c>
      <c r="AR65" s="70" t="str">
        <f>IF('[1]T61 Real GDP'!AQ96&lt;&gt;"",(IF('[1]T34 Wine consumption vol'!AQ96&lt;&gt;"",('[1]T34 Wine consumption vol'!AQ96/'[1]T61 Real GDP'!AQ96),"")),"")</f>
        <v/>
      </c>
      <c r="AS65" s="70" t="str">
        <f>IF('[1]T61 Real GDP'!AR96&lt;&gt;"",(IF('[1]T34 Wine consumption vol'!AR96&lt;&gt;"",('[1]T34 Wine consumption vol'!AR96/'[1]T61 Real GDP'!AR96),"")),"")</f>
        <v/>
      </c>
      <c r="AT65" s="70">
        <f>IF('[1]T61 Real GDP'!AS96&lt;&gt;"",(IF('[1]T34 Wine consumption vol'!AS96&lt;&gt;"",('[1]T34 Wine consumption vol'!AS96/'[1]T61 Real GDP'!AS96),"")),"")</f>
        <v>7.4751337300479077E-3</v>
      </c>
      <c r="AU65" s="70">
        <f>IF('[1]T61 Real GDP'!AT96&lt;&gt;"",(IF('[1]T34 Wine consumption vol'!AT96&lt;&gt;"",('[1]T34 Wine consumption vol'!AT96/'[1]T61 Real GDP'!AT96),"")),"")</f>
        <v>2.068015942505342E-2</v>
      </c>
      <c r="AV65" s="70">
        <f>IF('[1]T61 Real GDP'!AU96&lt;&gt;"",(IF('[1]T34 Wine consumption vol'!AU96&lt;&gt;"",('[1]T34 Wine consumption vol'!AU96/'[1]T61 Real GDP'!AU96),"")),"")</f>
        <v>2.6243439869836748E-3</v>
      </c>
      <c r="AW65" s="70">
        <f>IF('[1]T61 Real GDP'!AV96&lt;&gt;"",(IF('[1]T34 Wine consumption vol'!AV96&lt;&gt;"",('[1]T34 Wine consumption vol'!AV96/'[1]T61 Real GDP'!AV96),"")),"")</f>
        <v>7.9812446717817565E-2</v>
      </c>
      <c r="AX65" s="70">
        <f>IF('[1]T61 Real GDP'!AW96&lt;&gt;"",(IF('[1]T34 Wine consumption vol'!AW96&lt;&gt;"",('[1]T34 Wine consumption vol'!AW96/'[1]T61 Real GDP'!AW96),"")),"")</f>
        <v>2.8067361668003207E-2</v>
      </c>
      <c r="AY65" s="70" t="str">
        <f>IF('[1]T61 Real GDP'!AX96&lt;&gt;"",(IF('[1]T34 Wine consumption vol'!AX96&lt;&gt;"",('[1]T34 Wine consumption vol'!AX96/'[1]T61 Real GDP'!AX96),"")),"")</f>
        <v/>
      </c>
      <c r="AZ65" s="70">
        <f>IF('[1]T61 Real GDP'!AY96&lt;&gt;"",(IF('[1]T34 Wine consumption vol'!AY96&lt;&gt;"",('[1]T34 Wine consumption vol'!AY96/'[1]T61 Real GDP'!AY96),"")),"")</f>
        <v>5.2889887918545833E-2</v>
      </c>
      <c r="BA65" s="70" t="str">
        <f>IF('[1]T61 Real GDP'!AZ96&lt;&gt;"",(IF('[1]T34 Wine consumption vol'!AZ96&lt;&gt;"",('[1]T34 Wine consumption vol'!AZ96/'[1]T61 Real GDP'!AZ96),"")),"")</f>
        <v/>
      </c>
      <c r="BB65" s="70" t="str">
        <f>IF('[1]T61 Real GDP'!BC96&lt;&gt;"",(IF('[1]T34 Wine consumption vol'!BC96&lt;&gt;"",('[1]T34 Wine consumption vol'!BC96/'[1]T61 Real GDP'!BC96),"")),"")</f>
        <v/>
      </c>
    </row>
    <row r="66" spans="1:54" x14ac:dyDescent="0.55000000000000004">
      <c r="A66" s="69">
        <v>1929</v>
      </c>
      <c r="B66" s="70">
        <f>IF('[1]T61 Real GDP'!B97&lt;&gt;"",(IF('[1]T34 Wine consumption vol'!B97&lt;&gt;"",('[1]T34 Wine consumption vol'!B97/'[1]T61 Real GDP'!B97),"")),"")</f>
        <v>33.410397302447485</v>
      </c>
      <c r="C66" s="70">
        <f>IF('[1]T61 Real GDP'!C97&lt;&gt;"",(IF('[1]T34 Wine consumption vol'!C97&lt;&gt;"",('[1]T34 Wine consumption vol'!C97/'[1]T61 Real GDP'!C97),"")),"")</f>
        <v>35.872593900541048</v>
      </c>
      <c r="D66" s="70">
        <f>IF('[1]T61 Real GDP'!D97&lt;&gt;"",(IF('[1]T34 Wine consumption vol'!D97&lt;&gt;"",('[1]T34 Wine consumption vol'!D97/'[1]T61 Real GDP'!D97),"")),"")</f>
        <v>54.247755429913191</v>
      </c>
      <c r="E66" s="70">
        <f>IF('[1]T61 Real GDP'!E97&lt;&gt;"",(IF('[1]T34 Wine consumption vol'!E97&lt;&gt;"",('[1]T34 Wine consumption vol'!E97/'[1]T61 Real GDP'!E97),"")),"")</f>
        <v>32.132889727859052</v>
      </c>
      <c r="F66" s="70">
        <f>IF('[1]T61 Real GDP'!F97&lt;&gt;"",(IF('[1]T34 Wine consumption vol'!F97&lt;&gt;"",('[1]T34 Wine consumption vol'!F97/'[1]T61 Real GDP'!F97),"")),"")</f>
        <v>3.8481625682031928</v>
      </c>
      <c r="G66" s="70"/>
      <c r="H66" s="70">
        <f>IF('[1]T61 Real GDP'!G97&lt;&gt;"",(IF('[1]T34 Wine consumption vol'!G97&lt;&gt;"",('[1]T34 Wine consumption vol'!G97/'[1]T61 Real GDP'!G97),"")),"")</f>
        <v>1.2144922027658986</v>
      </c>
      <c r="I66" s="70">
        <f>IF('[1]T61 Real GDP'!H97&lt;&gt;"",(IF('[1]T34 Wine consumption vol'!H97&lt;&gt;"",('[1]T34 Wine consumption vol'!H97/'[1]T61 Real GDP'!H97),"")),"")</f>
        <v>0.30231138442237798</v>
      </c>
      <c r="J66" s="70">
        <f>IF('[1]T61 Real GDP'!I97&lt;&gt;"",(IF('[1]T34 Wine consumption vol'!I97&lt;&gt;"",('[1]T34 Wine consumption vol'!I97/'[1]T61 Real GDP'!I97),"")),"")</f>
        <v>1.1298179047435583E-2</v>
      </c>
      <c r="K66" s="70">
        <f>IF('[1]T61 Real GDP'!J97&lt;&gt;"",(IF('[1]T34 Wine consumption vol'!J97&lt;&gt;"",('[1]T34 Wine consumption vol'!J97/'[1]T61 Real GDP'!J97),"")),"")</f>
        <v>1.1142632922074291</v>
      </c>
      <c r="L66" s="70">
        <f>IF('[1]T61 Real GDP'!K97&lt;&gt;"",(IF('[1]T34 Wine consumption vol'!K97&lt;&gt;"",('[1]T34 Wine consumption vol'!K97/'[1]T61 Real GDP'!K97),"")),"")</f>
        <v>6.6531341861731095</v>
      </c>
      <c r="M66" s="70">
        <f>IF('[1]T61 Real GDP'!L97&lt;&gt;"",(IF('[1]T34 Wine consumption vol'!L97&lt;&gt;"",('[1]T34 Wine consumption vol'!L97/'[1]T61 Real GDP'!L97),"")),"")</f>
        <v>0.30024113817217263</v>
      </c>
      <c r="N66" s="70">
        <f>IF('[1]T61 Real GDP'!M97&lt;&gt;"",(IF('[1]T34 Wine consumption vol'!M97&lt;&gt;"",('[1]T34 Wine consumption vol'!M97/'[1]T61 Real GDP'!M97),"")),"")</f>
        <v>0.32367167327344804</v>
      </c>
      <c r="O66" s="70">
        <f>IF('[1]T61 Real GDP'!N97&lt;&gt;"",(IF('[1]T34 Wine consumption vol'!N97&lt;&gt;"",('[1]T34 Wine consumption vol'!N97/'[1]T61 Real GDP'!N97),"")),"")</f>
        <v>0.23563088895201842</v>
      </c>
      <c r="P66" s="70">
        <f>IF('[1]T61 Real GDP'!O97&lt;&gt;"",(IF('[1]T34 Wine consumption vol'!O97&lt;&gt;"",('[1]T34 Wine consumption vol'!O97/'[1]T61 Real GDP'!O97),"")),"")</f>
        <v>4.9569196918800893</v>
      </c>
      <c r="Q66" s="70">
        <f>IF('[1]T61 Real GDP'!P97&lt;&gt;"",(IF('[1]T34 Wine consumption vol'!P97&lt;&gt;"",('[1]T34 Wine consumption vol'!P97/'[1]T61 Real GDP'!P97),"")),"")</f>
        <v>0.27597803204297894</v>
      </c>
      <c r="R66" s="70" t="str">
        <f>IF('[1]T61 Real GDP'!Q97&lt;&gt;"",(IF('[1]T34 Wine consumption vol'!Q97&lt;&gt;"",('[1]T34 Wine consumption vol'!Q97/'[1]T61 Real GDP'!Q97),"")),"")</f>
        <v/>
      </c>
      <c r="S66" s="70">
        <f>IF('[1]T61 Real GDP'!R97&lt;&gt;"",(IF('[1]T34 Wine consumption vol'!R97&lt;&gt;"",('[1]T34 Wine consumption vol'!R97/'[1]T61 Real GDP'!R97),"")),"")</f>
        <v>19.704234073862253</v>
      </c>
      <c r="T66" s="70" t="str">
        <f>IF('[1]T61 Real GDP'!S97&lt;&gt;"",(IF('[1]T34 Wine consumption vol'!S97&lt;&gt;"",('[1]T34 Wine consumption vol'!S97/'[1]T61 Real GDP'!S97),"")),"")</f>
        <v/>
      </c>
      <c r="U66" s="70" t="str">
        <f>IF('[1]T61 Real GDP'!T97&lt;&gt;"",(IF('[1]T34 Wine consumption vol'!J97&lt;&gt;"",('[1]T34 Wine consumption vol'!J97/'[1]T61 Real GDP'!T97),"")),"")</f>
        <v/>
      </c>
      <c r="V66" s="70" t="str">
        <f>IF('[1]T61 Real GDP'!U97&lt;&gt;"",(IF('[1]T34 Wine consumption vol'!U97&lt;&gt;"",('[1]T34 Wine consumption vol'!U97/'[1]T61 Real GDP'!U97),"")),"")</f>
        <v/>
      </c>
      <c r="W66" s="70" t="str">
        <f>IF('[1]T61 Real GDP'!V97&lt;&gt;"",(IF('[1]T34 Wine consumption vol'!V97&lt;&gt;"",('[1]T34 Wine consumption vol'!V97/'[1]T61 Real GDP'!V97),"")),"")</f>
        <v/>
      </c>
      <c r="X66" s="70">
        <f>IF('[1]T61 Real GDP'!W97&lt;&gt;"",(IF('[1]T34 Wine consumption vol'!W97&lt;&gt;"",('[1]T34 Wine consumption vol'!W97/'[1]T61 Real GDP'!W97),"")),"")</f>
        <v>39.93681534760232</v>
      </c>
      <c r="Y66" s="70" t="str">
        <f>IF('[1]T61 Real GDP'!X97&lt;&gt;"",(IF('[1]T34 Wine consumption vol'!X97&lt;&gt;"",('[1]T34 Wine consumption vol'!X97/'[1]T61 Real GDP'!X97),"")),"")</f>
        <v/>
      </c>
      <c r="Z66" s="70" t="str">
        <f>IF('[1]T61 Real GDP'!Y97&lt;&gt;"",(IF('[1]T34 Wine consumption vol'!Y97&lt;&gt;"",('[1]T34 Wine consumption vol'!Y97/'[1]T61 Real GDP'!Y97),"")),"")</f>
        <v/>
      </c>
      <c r="AA66" s="70" t="str">
        <f>IF('[1]T61 Real GDP'!Z97&lt;&gt;"",(IF('[1]T34 Wine consumption vol'!Z97&lt;&gt;"",('[1]T34 Wine consumption vol'!Z97/'[1]T61 Real GDP'!Z97),"")),"")</f>
        <v/>
      </c>
      <c r="AB66" s="70">
        <f>IF('[1]T61 Real GDP'!AA97&lt;&gt;"",(IF('[1]T34 Wine consumption vol'!AA97&lt;&gt;"",('[1]T34 Wine consumption vol'!AA97/'[1]T61 Real GDP'!AA97),"")),"")</f>
        <v>1.2865129819975052</v>
      </c>
      <c r="AC66" s="70">
        <f>IF('[1]T61 Real GDP'!AB97&lt;&gt;"",(IF('[1]T34 Wine consumption vol'!AB97&lt;&gt;"",('[1]T34 Wine consumption vol'!AB97/'[1]T61 Real GDP'!AB97),"")),"")</f>
        <v>0.17143021763111346</v>
      </c>
      <c r="AD66" s="70">
        <f>IF('[1]T61 Real GDP'!AC97&lt;&gt;"",(IF('[1]T34 Wine consumption vol'!AC97&lt;&gt;"",('[1]T34 Wine consumption vol'!AC97/'[1]T61 Real GDP'!AC97),"")),"")</f>
        <v>0.49806492102785827</v>
      </c>
      <c r="AE66" s="70">
        <f>IF('[1]T61 Real GDP'!AD97&lt;&gt;"",(IF('[1]T34 Wine consumption vol'!AD97&lt;&gt;"",('[1]T34 Wine consumption vol'!AD97/'[1]T61 Real GDP'!AD97),"")),"")</f>
        <v>3.108305808364557E-2</v>
      </c>
      <c r="AF66" s="70">
        <f>IF('[1]T61 Real GDP'!AE97&lt;&gt;"",(IF('[1]T34 Wine consumption vol'!AE97&lt;&gt;"",('[1]T34 Wine consumption vol'!AE97/'[1]T61 Real GDP'!AE97),"")),"")</f>
        <v>12.388175241378084</v>
      </c>
      <c r="AG66" s="70">
        <f>IF('[1]T61 Real GDP'!AF97&lt;&gt;"",(IF('[1]T34 Wine consumption vol'!AF97&lt;&gt;"",('[1]T34 Wine consumption vol'!AF97/'[1]T61 Real GDP'!AF97),"")),"")</f>
        <v>2.5724680034400942</v>
      </c>
      <c r="AH66" s="70">
        <f>IF('[1]T61 Real GDP'!AG97&lt;&gt;"",(IF('[1]T34 Wine consumption vol'!AG97&lt;&gt;"",('[1]T34 Wine consumption vol'!AG97/'[1]T61 Real GDP'!AG97),"")),"")</f>
        <v>20.811793479102558</v>
      </c>
      <c r="AI66" s="70">
        <f>IF('[1]T61 Real GDP'!AH97&lt;&gt;"",(IF('[1]T34 Wine consumption vol'!AH97&lt;&gt;"",('[1]T34 Wine consumption vol'!AH97/'[1]T61 Real GDP'!AH97),"")),"")</f>
        <v>0.14427400266784249</v>
      </c>
      <c r="AJ66" s="70">
        <f>IF('[1]T61 Real GDP'!AI97&lt;&gt;"",(IF('[1]T34 Wine consumption vol'!AI97&lt;&gt;"",('[1]T34 Wine consumption vol'!AI97/'[1]T61 Real GDP'!AI97),"")),"")</f>
        <v>7.896932069144925</v>
      </c>
      <c r="AK66" s="70" t="str">
        <f>IF('[1]T61 Real GDP'!AJ97&lt;&gt;"",(IF('[1]T34 Wine consumption vol'!AJ97&lt;&gt;"",('[1]T34 Wine consumption vol'!AJ97/'[1]T61 Real GDP'!AJ97),"")),"")</f>
        <v/>
      </c>
      <c r="AL66" s="70" t="str">
        <f>IF('[1]T61 Real GDP'!AK97&lt;&gt;"",(IF('[1]T34 Wine consumption vol'!AK97&lt;&gt;"",('[1]T34 Wine consumption vol'!AK97/'[1]T61 Real GDP'!AK97),"")),"")</f>
        <v/>
      </c>
      <c r="AM66" s="70" t="str">
        <f>IF('[1]T61 Real GDP'!AL97&lt;&gt;"",(IF('[1]T34 Wine consumption vol'!AL97&lt;&gt;"",('[1]T34 Wine consumption vol'!AL97/'[1]T61 Real GDP'!AL97),"")),"")</f>
        <v/>
      </c>
      <c r="AN66" s="70">
        <f>IF('[1]T61 Real GDP'!AM97&lt;&gt;"",(IF('[1]T34 Wine consumption vol'!AM97&lt;&gt;"",('[1]T34 Wine consumption vol'!AM97/'[1]T61 Real GDP'!AM97),"")),"")</f>
        <v>4.1042202215588013</v>
      </c>
      <c r="AO66" s="70" t="str">
        <f>IF('[1]T61 Real GDP'!AN97&lt;&gt;"",(IF('[1]T34 Wine consumption vol'!AN97&lt;&gt;"",('[1]T34 Wine consumption vol'!AN97/'[1]T61 Real GDP'!AN97),"")),"")</f>
        <v/>
      </c>
      <c r="AP66" s="70">
        <f>IF('[1]T61 Real GDP'!AO97&lt;&gt;"",(IF('[1]T34 Wine consumption vol'!AO97&lt;&gt;"",('[1]T34 Wine consumption vol'!AO97/'[1]T61 Real GDP'!AO97),"")),"")</f>
        <v>0.17049658110077348</v>
      </c>
      <c r="AQ66" s="70" t="str">
        <f>IF('[1]T61 Real GDP'!AP97&lt;&gt;"",(IF('[1]T34 Wine consumption vol'!AP97&lt;&gt;"",('[1]T34 Wine consumption vol'!AP97/'[1]T61 Real GDP'!AP97),"")),"")</f>
        <v/>
      </c>
      <c r="AR66" s="70">
        <f>IF('[1]T61 Real GDP'!AQ97&lt;&gt;"",(IF('[1]T34 Wine consumption vol'!AQ97&lt;&gt;"",('[1]T34 Wine consumption vol'!AQ97/'[1]T61 Real GDP'!AQ97),"")),"")</f>
        <v>1.6273121967237038E-2</v>
      </c>
      <c r="AS66" s="70" t="str">
        <f>IF('[1]T61 Real GDP'!AR97&lt;&gt;"",(IF('[1]T34 Wine consumption vol'!AR97&lt;&gt;"",('[1]T34 Wine consumption vol'!AR97/'[1]T61 Real GDP'!AR97),"")),"")</f>
        <v/>
      </c>
      <c r="AT66" s="70">
        <f>IF('[1]T61 Real GDP'!AS97&lt;&gt;"",(IF('[1]T34 Wine consumption vol'!AS97&lt;&gt;"",('[1]T34 Wine consumption vol'!AS97/'[1]T61 Real GDP'!AS97),"")),"")</f>
        <v>6.9650879299035925E-3</v>
      </c>
      <c r="AU66" s="70">
        <f>IF('[1]T61 Real GDP'!AT97&lt;&gt;"",(IF('[1]T34 Wine consumption vol'!AT97&lt;&gt;"",('[1]T34 Wine consumption vol'!AT97/'[1]T61 Real GDP'!AT97),"")),"")</f>
        <v>2.3058088399002013E-2</v>
      </c>
      <c r="AV66" s="70">
        <f>IF('[1]T61 Real GDP'!AU97&lt;&gt;"",(IF('[1]T34 Wine consumption vol'!AU97&lt;&gt;"",('[1]T34 Wine consumption vol'!AU97/'[1]T61 Real GDP'!AU97),"")),"")</f>
        <v>2.0142865633481617E-2</v>
      </c>
      <c r="AW66" s="70">
        <f>IF('[1]T61 Real GDP'!AV97&lt;&gt;"",(IF('[1]T34 Wine consumption vol'!AV97&lt;&gt;"",('[1]T34 Wine consumption vol'!AV97/'[1]T61 Real GDP'!AV97),"")),"")</f>
        <v>8.0718909241151354E-2</v>
      </c>
      <c r="AX66" s="70">
        <f>IF('[1]T61 Real GDP'!AW97&lt;&gt;"",(IF('[1]T34 Wine consumption vol'!AW97&lt;&gt;"",('[1]T34 Wine consumption vol'!AW97/'[1]T61 Real GDP'!AW97),"")),"")</f>
        <v>2.6790421792618629E-2</v>
      </c>
      <c r="AY66" s="70" t="str">
        <f>IF('[1]T61 Real GDP'!AX97&lt;&gt;"",(IF('[1]T34 Wine consumption vol'!AX97&lt;&gt;"",('[1]T34 Wine consumption vol'!AX97/'[1]T61 Real GDP'!AX97),"")),"")</f>
        <v/>
      </c>
      <c r="AZ66" s="70">
        <f>IF('[1]T61 Real GDP'!AY97&lt;&gt;"",(IF('[1]T34 Wine consumption vol'!AY97&lt;&gt;"",('[1]T34 Wine consumption vol'!AY97/'[1]T61 Real GDP'!AY97),"")),"")</f>
        <v>0.11728375286621677</v>
      </c>
      <c r="BA66" s="70">
        <f>IF('[1]T61 Real GDP'!AZ97&lt;&gt;"",(IF('[1]T34 Wine consumption vol'!AZ97&lt;&gt;"",('[1]T34 Wine consumption vol'!AZ97/'[1]T61 Real GDP'!AZ97),"")),"")</f>
        <v>0</v>
      </c>
      <c r="BB66" s="70" t="str">
        <f>IF('[1]T61 Real GDP'!BC97&lt;&gt;"",(IF('[1]T34 Wine consumption vol'!BC97&lt;&gt;"",('[1]T34 Wine consumption vol'!BC97/'[1]T61 Real GDP'!BC97),"")),"")</f>
        <v/>
      </c>
    </row>
    <row r="67" spans="1:54" x14ac:dyDescent="0.55000000000000004">
      <c r="A67" s="69">
        <v>1930</v>
      </c>
      <c r="B67" s="70">
        <f>IF('[1]T61 Real GDP'!B98&lt;&gt;"",(IF('[1]T34 Wine consumption vol'!B98&lt;&gt;"",('[1]T34 Wine consumption vol'!B98/'[1]T61 Real GDP'!B98),"")),"")</f>
        <v>33.453782651499893</v>
      </c>
      <c r="C67" s="70">
        <f>IF('[1]T61 Real GDP'!C98&lt;&gt;"",(IF('[1]T34 Wine consumption vol'!C98&lt;&gt;"",('[1]T34 Wine consumption vol'!C98/'[1]T61 Real GDP'!C98),"")),"")</f>
        <v>34.017904760322978</v>
      </c>
      <c r="D67" s="70">
        <f>IF('[1]T61 Real GDP'!D98&lt;&gt;"",(IF('[1]T34 Wine consumption vol'!D98&lt;&gt;"",('[1]T34 Wine consumption vol'!D98/'[1]T61 Real GDP'!D98),"")),"")</f>
        <v>45.230020645645652</v>
      </c>
      <c r="E67" s="70">
        <f>IF('[1]T61 Real GDP'!E98&lt;&gt;"",(IF('[1]T34 Wine consumption vol'!E98&lt;&gt;"",('[1]T34 Wine consumption vol'!E98/'[1]T61 Real GDP'!E98),"")),"")</f>
        <v>27.778058110197765</v>
      </c>
      <c r="F67" s="70">
        <f>IF('[1]T61 Real GDP'!F98&lt;&gt;"",(IF('[1]T34 Wine consumption vol'!F98&lt;&gt;"",('[1]T34 Wine consumption vol'!F98/'[1]T61 Real GDP'!F98),"")),"")</f>
        <v>5.0996160458151447</v>
      </c>
      <c r="G67" s="70"/>
      <c r="H67" s="70">
        <f>IF('[1]T61 Real GDP'!G98&lt;&gt;"",(IF('[1]T34 Wine consumption vol'!G98&lt;&gt;"",('[1]T34 Wine consumption vol'!G98/'[1]T61 Real GDP'!G98),"")),"")</f>
        <v>1.1407151448861761</v>
      </c>
      <c r="I67" s="70">
        <f>IF('[1]T61 Real GDP'!H98&lt;&gt;"",(IF('[1]T34 Wine consumption vol'!H98&lt;&gt;"",('[1]T34 Wine consumption vol'!H98/'[1]T61 Real GDP'!H98),"")),"")</f>
        <v>0.32833308752359641</v>
      </c>
      <c r="J67" s="70">
        <f>IF('[1]T61 Real GDP'!I98&lt;&gt;"",(IF('[1]T34 Wine consumption vol'!I98&lt;&gt;"",('[1]T34 Wine consumption vol'!I98/'[1]T61 Real GDP'!I98),"")),"")</f>
        <v>1.1779714765573343E-2</v>
      </c>
      <c r="K67" s="70">
        <f>IF('[1]T61 Real GDP'!J98&lt;&gt;"",(IF('[1]T34 Wine consumption vol'!J98&lt;&gt;"",('[1]T34 Wine consumption vol'!J98/'[1]T61 Real GDP'!J98),"")),"")</f>
        <v>1.1800679551331135</v>
      </c>
      <c r="L67" s="70">
        <f>IF('[1]T61 Real GDP'!K98&lt;&gt;"",(IF('[1]T34 Wine consumption vol'!K98&lt;&gt;"",('[1]T34 Wine consumption vol'!K98/'[1]T61 Real GDP'!K98),"")),"")</f>
        <v>11.348699623483474</v>
      </c>
      <c r="M67" s="70">
        <f>IF('[1]T61 Real GDP'!L98&lt;&gt;"",(IF('[1]T34 Wine consumption vol'!L98&lt;&gt;"",('[1]T34 Wine consumption vol'!L98/'[1]T61 Real GDP'!L98),"")),"")</f>
        <v>0.31020047169811321</v>
      </c>
      <c r="N67" s="70">
        <f>IF('[1]T61 Real GDP'!M98&lt;&gt;"",(IF('[1]T34 Wine consumption vol'!M98&lt;&gt;"",('[1]T34 Wine consumption vol'!M98/'[1]T61 Real GDP'!M98),"")),"")</f>
        <v>0.30497381161797449</v>
      </c>
      <c r="O67" s="70">
        <f>IF('[1]T61 Real GDP'!N98&lt;&gt;"",(IF('[1]T34 Wine consumption vol'!N98&lt;&gt;"",('[1]T34 Wine consumption vol'!N98/'[1]T61 Real GDP'!N98),"")),"")</f>
        <v>0.25018009693420196</v>
      </c>
      <c r="P67" s="70">
        <f>IF('[1]T61 Real GDP'!O98&lt;&gt;"",(IF('[1]T34 Wine consumption vol'!O98&lt;&gt;"",('[1]T34 Wine consumption vol'!O98/'[1]T61 Real GDP'!O98),"")),"")</f>
        <v>5.2443701498200701</v>
      </c>
      <c r="Q67" s="70">
        <f>IF('[1]T61 Real GDP'!P98&lt;&gt;"",(IF('[1]T34 Wine consumption vol'!P98&lt;&gt;"",('[1]T34 Wine consumption vol'!P98/'[1]T61 Real GDP'!P98),"")),"")</f>
        <v>0.25186275049519219</v>
      </c>
      <c r="R67" s="70" t="str">
        <f>IF('[1]T61 Real GDP'!Q98&lt;&gt;"",(IF('[1]T34 Wine consumption vol'!Q98&lt;&gt;"",('[1]T34 Wine consumption vol'!Q98/'[1]T61 Real GDP'!Q98),"")),"")</f>
        <v/>
      </c>
      <c r="S67" s="70">
        <f>IF('[1]T61 Real GDP'!R98&lt;&gt;"",(IF('[1]T34 Wine consumption vol'!R98&lt;&gt;"",('[1]T34 Wine consumption vol'!R98/'[1]T61 Real GDP'!R98),"")),"")</f>
        <v>18.895428902955956</v>
      </c>
      <c r="T67" s="70" t="str">
        <f>IF('[1]T61 Real GDP'!S98&lt;&gt;"",(IF('[1]T34 Wine consumption vol'!S98&lt;&gt;"",('[1]T34 Wine consumption vol'!S98/'[1]T61 Real GDP'!S98),"")),"")</f>
        <v/>
      </c>
      <c r="U67" s="70" t="str">
        <f>IF('[1]T61 Real GDP'!T98&lt;&gt;"",(IF('[1]T34 Wine consumption vol'!J98&lt;&gt;"",('[1]T34 Wine consumption vol'!J98/'[1]T61 Real GDP'!T98),"")),"")</f>
        <v/>
      </c>
      <c r="V67" s="70" t="str">
        <f>IF('[1]T61 Real GDP'!U98&lt;&gt;"",(IF('[1]T34 Wine consumption vol'!U98&lt;&gt;"",('[1]T34 Wine consumption vol'!U98/'[1]T61 Real GDP'!U98),"")),"")</f>
        <v/>
      </c>
      <c r="W67" s="70" t="str">
        <f>IF('[1]T61 Real GDP'!V98&lt;&gt;"",(IF('[1]T34 Wine consumption vol'!V98&lt;&gt;"",('[1]T34 Wine consumption vol'!V98/'[1]T61 Real GDP'!V98),"")),"")</f>
        <v/>
      </c>
      <c r="X67" s="70">
        <f>IF('[1]T61 Real GDP'!W98&lt;&gt;"",(IF('[1]T34 Wine consumption vol'!W98&lt;&gt;"",('[1]T34 Wine consumption vol'!W98/'[1]T61 Real GDP'!W98),"")),"")</f>
        <v>39.754167910611734</v>
      </c>
      <c r="Y67" s="70" t="str">
        <f>IF('[1]T61 Real GDP'!X98&lt;&gt;"",(IF('[1]T34 Wine consumption vol'!X98&lt;&gt;"",('[1]T34 Wine consumption vol'!X98/'[1]T61 Real GDP'!X98),"")),"")</f>
        <v/>
      </c>
      <c r="Z67" s="70" t="str">
        <f>IF('[1]T61 Real GDP'!Y98&lt;&gt;"",(IF('[1]T34 Wine consumption vol'!Y98&lt;&gt;"",('[1]T34 Wine consumption vol'!Y98/'[1]T61 Real GDP'!Y98),"")),"")</f>
        <v/>
      </c>
      <c r="AA67" s="70" t="str">
        <f>IF('[1]T61 Real GDP'!Z98&lt;&gt;"",(IF('[1]T34 Wine consumption vol'!Z98&lt;&gt;"",('[1]T34 Wine consumption vol'!Z98/'[1]T61 Real GDP'!Z98),"")),"")</f>
        <v/>
      </c>
      <c r="AB67" s="70">
        <f>IF('[1]T61 Real GDP'!AA98&lt;&gt;"",(IF('[1]T34 Wine consumption vol'!AA98&lt;&gt;"",('[1]T34 Wine consumption vol'!AA98/'[1]T61 Real GDP'!AA98),"")),"")</f>
        <v>0.96397334033751436</v>
      </c>
      <c r="AC67" s="70">
        <f>IF('[1]T61 Real GDP'!AB98&lt;&gt;"",(IF('[1]T34 Wine consumption vol'!AB98&lt;&gt;"",('[1]T34 Wine consumption vol'!AB98/'[1]T61 Real GDP'!AB98),"")),"")</f>
        <v>0.17309748396037289</v>
      </c>
      <c r="AD67" s="70">
        <f>IF('[1]T61 Real GDP'!AC98&lt;&gt;"",(IF('[1]T34 Wine consumption vol'!AC98&lt;&gt;"",('[1]T34 Wine consumption vol'!AC98/'[1]T61 Real GDP'!AC98),"")),"")</f>
        <v>0.58696151699983723</v>
      </c>
      <c r="AE67" s="70">
        <f>IF('[1]T61 Real GDP'!AD98&lt;&gt;"",(IF('[1]T34 Wine consumption vol'!AD98&lt;&gt;"",('[1]T34 Wine consumption vol'!AD98/'[1]T61 Real GDP'!AD98),"")),"")</f>
        <v>3.218323561056121E-2</v>
      </c>
      <c r="AF67" s="70">
        <f>IF('[1]T61 Real GDP'!AE98&lt;&gt;"",(IF('[1]T34 Wine consumption vol'!AE98&lt;&gt;"",('[1]T34 Wine consumption vol'!AE98/'[1]T61 Real GDP'!AE98),"")),"")</f>
        <v>11.354104535336857</v>
      </c>
      <c r="AG67" s="70">
        <f>IF('[1]T61 Real GDP'!AF98&lt;&gt;"",(IF('[1]T34 Wine consumption vol'!AF98&lt;&gt;"",('[1]T34 Wine consumption vol'!AF98/'[1]T61 Real GDP'!AF98),"")),"")</f>
        <v>2.9633749363368298</v>
      </c>
      <c r="AH67" s="70">
        <f>IF('[1]T61 Real GDP'!AG98&lt;&gt;"",(IF('[1]T34 Wine consumption vol'!AG98&lt;&gt;"",('[1]T34 Wine consumption vol'!AG98/'[1]T61 Real GDP'!AG98),"")),"")</f>
        <v>24.07792373878527</v>
      </c>
      <c r="AI67" s="70">
        <f>IF('[1]T61 Real GDP'!AH98&lt;&gt;"",(IF('[1]T34 Wine consumption vol'!AH98&lt;&gt;"",('[1]T34 Wine consumption vol'!AH98/'[1]T61 Real GDP'!AH98),"")),"")</f>
        <v>1.8359313128481197E-3</v>
      </c>
      <c r="AJ67" s="70">
        <f>IF('[1]T61 Real GDP'!AI98&lt;&gt;"",(IF('[1]T34 Wine consumption vol'!AI98&lt;&gt;"",('[1]T34 Wine consumption vol'!AI98/'[1]T61 Real GDP'!AI98),"")),"")</f>
        <v>5.5828396522361325</v>
      </c>
      <c r="AK67" s="70" t="str">
        <f>IF('[1]T61 Real GDP'!AJ98&lt;&gt;"",(IF('[1]T34 Wine consumption vol'!AJ98&lt;&gt;"",('[1]T34 Wine consumption vol'!AJ98/'[1]T61 Real GDP'!AJ98),"")),"")</f>
        <v/>
      </c>
      <c r="AL67" s="70" t="str">
        <f>IF('[1]T61 Real GDP'!AK98&lt;&gt;"",(IF('[1]T34 Wine consumption vol'!AK98&lt;&gt;"",('[1]T34 Wine consumption vol'!AK98/'[1]T61 Real GDP'!AK98),"")),"")</f>
        <v/>
      </c>
      <c r="AM67" s="70" t="str">
        <f>IF('[1]T61 Real GDP'!AL98&lt;&gt;"",(IF('[1]T34 Wine consumption vol'!AL98&lt;&gt;"",('[1]T34 Wine consumption vol'!AL98/'[1]T61 Real GDP'!AL98),"")),"")</f>
        <v/>
      </c>
      <c r="AN67" s="70">
        <f>IF('[1]T61 Real GDP'!AM98&lt;&gt;"",(IF('[1]T34 Wine consumption vol'!AM98&lt;&gt;"",('[1]T34 Wine consumption vol'!AM98/'[1]T61 Real GDP'!AM98),"")),"")</f>
        <v>4.6074887079227205</v>
      </c>
      <c r="AO67" s="70" t="str">
        <f>IF('[1]T61 Real GDP'!AN98&lt;&gt;"",(IF('[1]T34 Wine consumption vol'!AN98&lt;&gt;"",('[1]T34 Wine consumption vol'!AN98/'[1]T61 Real GDP'!AN98),"")),"")</f>
        <v/>
      </c>
      <c r="AP67" s="70">
        <f>IF('[1]T61 Real GDP'!AO98&lt;&gt;"",(IF('[1]T34 Wine consumption vol'!AO98&lt;&gt;"",('[1]T34 Wine consumption vol'!AO98/'[1]T61 Real GDP'!AO98),"")),"")</f>
        <v>0.14133197490482063</v>
      </c>
      <c r="AQ67" s="70" t="str">
        <f>IF('[1]T61 Real GDP'!AP98&lt;&gt;"",(IF('[1]T34 Wine consumption vol'!AP98&lt;&gt;"",('[1]T34 Wine consumption vol'!AP98/'[1]T61 Real GDP'!AP98),"")),"")</f>
        <v/>
      </c>
      <c r="AR67" s="70">
        <f>IF('[1]T61 Real GDP'!AQ98&lt;&gt;"",(IF('[1]T34 Wine consumption vol'!AQ98&lt;&gt;"",('[1]T34 Wine consumption vol'!AQ98/'[1]T61 Real GDP'!AQ98),"")),"")</f>
        <v>1.913051623571966E-4</v>
      </c>
      <c r="AS67" s="70" t="str">
        <f>IF('[1]T61 Real GDP'!AR98&lt;&gt;"",(IF('[1]T34 Wine consumption vol'!AR98&lt;&gt;"",('[1]T34 Wine consumption vol'!AR98/'[1]T61 Real GDP'!AR98),"")),"")</f>
        <v/>
      </c>
      <c r="AT67" s="70">
        <f>IF('[1]T61 Real GDP'!AS98&lt;&gt;"",(IF('[1]T34 Wine consumption vol'!AS98&lt;&gt;"",('[1]T34 Wine consumption vol'!AS98/'[1]T61 Real GDP'!AS98),"")),"")</f>
        <v>6.2475163562026575E-3</v>
      </c>
      <c r="AU67" s="70">
        <f>IF('[1]T61 Real GDP'!AT98&lt;&gt;"",(IF('[1]T34 Wine consumption vol'!AT98&lt;&gt;"",('[1]T34 Wine consumption vol'!AT98/'[1]T61 Real GDP'!AT98),"")),"")</f>
        <v>1.9921042984430655E-2</v>
      </c>
      <c r="AV67" s="70">
        <f>IF('[1]T61 Real GDP'!AU98&lt;&gt;"",(IF('[1]T34 Wine consumption vol'!AU98&lt;&gt;"",('[1]T34 Wine consumption vol'!AU98/'[1]T61 Real GDP'!AU98),"")),"")</f>
        <v>1.8445589647970322E-2</v>
      </c>
      <c r="AW67" s="70">
        <f>IF('[1]T61 Real GDP'!AV98&lt;&gt;"",(IF('[1]T34 Wine consumption vol'!AV98&lt;&gt;"",('[1]T34 Wine consumption vol'!AV98/'[1]T61 Real GDP'!AV98),"")),"")</f>
        <v>5.6780717550907328E-2</v>
      </c>
      <c r="AX67" s="70">
        <f>IF('[1]T61 Real GDP'!AW98&lt;&gt;"",(IF('[1]T34 Wine consumption vol'!AW98&lt;&gt;"",('[1]T34 Wine consumption vol'!AW98/'[1]T61 Real GDP'!AW98),"")),"")</f>
        <v>2.0038398244651673E-2</v>
      </c>
      <c r="AY67" s="70" t="str">
        <f>IF('[1]T61 Real GDP'!AX98&lt;&gt;"",(IF('[1]T34 Wine consumption vol'!AX98&lt;&gt;"",('[1]T34 Wine consumption vol'!AX98/'[1]T61 Real GDP'!AX98),"")),"")</f>
        <v/>
      </c>
      <c r="AZ67" s="70">
        <f>IF('[1]T61 Real GDP'!AY98&lt;&gt;"",(IF('[1]T34 Wine consumption vol'!AY98&lt;&gt;"",('[1]T34 Wine consumption vol'!AY98/'[1]T61 Real GDP'!AY98),"")),"")</f>
        <v>9.9096207868227426E-2</v>
      </c>
      <c r="BA67" s="70" t="str">
        <f>IF('[1]T61 Real GDP'!AZ98&lt;&gt;"",(IF('[1]T34 Wine consumption vol'!AZ98&lt;&gt;"",('[1]T34 Wine consumption vol'!AZ98/'[1]T61 Real GDP'!AZ98),"")),"")</f>
        <v/>
      </c>
      <c r="BB67" s="70" t="str">
        <f>IF('[1]T61 Real GDP'!BC98&lt;&gt;"",(IF('[1]T34 Wine consumption vol'!BC98&lt;&gt;"",('[1]T34 Wine consumption vol'!BC98/'[1]T61 Real GDP'!BC98),"")),"")</f>
        <v/>
      </c>
    </row>
    <row r="68" spans="1:54" x14ac:dyDescent="0.55000000000000004">
      <c r="A68" s="69">
        <v>1931</v>
      </c>
      <c r="B68" s="70">
        <f>IF('[1]T61 Real GDP'!B99&lt;&gt;"",(IF('[1]T34 Wine consumption vol'!B99&lt;&gt;"",('[1]T34 Wine consumption vol'!B99/'[1]T61 Real GDP'!B99),"")),"")</f>
        <v>37.613941085455174</v>
      </c>
      <c r="C68" s="70">
        <f>IF('[1]T61 Real GDP'!C99&lt;&gt;"",(IF('[1]T34 Wine consumption vol'!C99&lt;&gt;"",('[1]T34 Wine consumption vol'!C99/'[1]T61 Real GDP'!C99),"")),"")</f>
        <v>30.91405192742447</v>
      </c>
      <c r="D68" s="70">
        <f>IF('[1]T61 Real GDP'!D99&lt;&gt;"",(IF('[1]T34 Wine consumption vol'!D99&lt;&gt;"",('[1]T34 Wine consumption vol'!D99/'[1]T61 Real GDP'!D99),"")),"")</f>
        <v>52.148220873497557</v>
      </c>
      <c r="E68" s="70">
        <f>IF('[1]T61 Real GDP'!E99&lt;&gt;"",(IF('[1]T34 Wine consumption vol'!E99&lt;&gt;"",('[1]T34 Wine consumption vol'!E99/'[1]T61 Real GDP'!E99),"")),"")</f>
        <v>28.740056677411989</v>
      </c>
      <c r="F68" s="70">
        <f>IF('[1]T61 Real GDP'!F99&lt;&gt;"",(IF('[1]T34 Wine consumption vol'!F99&lt;&gt;"",('[1]T34 Wine consumption vol'!F99/'[1]T61 Real GDP'!F99),"")),"")</f>
        <v>6.0554026790734019</v>
      </c>
      <c r="G68" s="70"/>
      <c r="H68" s="70">
        <f>IF('[1]T61 Real GDP'!G99&lt;&gt;"",(IF('[1]T34 Wine consumption vol'!G99&lt;&gt;"",('[1]T34 Wine consumption vol'!G99/'[1]T61 Real GDP'!G99),"")),"")</f>
        <v>1.0586835300100828</v>
      </c>
      <c r="I68" s="70">
        <f>IF('[1]T61 Real GDP'!H99&lt;&gt;"",(IF('[1]T34 Wine consumption vol'!H99&lt;&gt;"",('[1]T34 Wine consumption vol'!H99/'[1]T61 Real GDP'!H99),"")),"")</f>
        <v>0.29886867501815484</v>
      </c>
      <c r="J68" s="70">
        <f>IF('[1]T61 Real GDP'!I99&lt;&gt;"",(IF('[1]T34 Wine consumption vol'!I99&lt;&gt;"",('[1]T34 Wine consumption vol'!I99/'[1]T61 Real GDP'!I99),"")),"")</f>
        <v>1.1371039700981788E-2</v>
      </c>
      <c r="K68" s="70">
        <f>IF('[1]T61 Real GDP'!J99&lt;&gt;"",(IF('[1]T34 Wine consumption vol'!J99&lt;&gt;"",('[1]T34 Wine consumption vol'!J99/'[1]T61 Real GDP'!J99),"")),"")</f>
        <v>1.3280641681980354</v>
      </c>
      <c r="L68" s="70">
        <f>IF('[1]T61 Real GDP'!K99&lt;&gt;"",(IF('[1]T34 Wine consumption vol'!K99&lt;&gt;"",('[1]T34 Wine consumption vol'!K99/'[1]T61 Real GDP'!K99),"")),"")</f>
        <v>11.39799505310636</v>
      </c>
      <c r="M68" s="70">
        <f>IF('[1]T61 Real GDP'!L99&lt;&gt;"",(IF('[1]T34 Wine consumption vol'!L99&lt;&gt;"",('[1]T34 Wine consumption vol'!L99/'[1]T61 Real GDP'!L99),"")),"")</f>
        <v>0.29557136301055525</v>
      </c>
      <c r="N68" s="70">
        <f>IF('[1]T61 Real GDP'!M99&lt;&gt;"",(IF('[1]T34 Wine consumption vol'!M99&lt;&gt;"",('[1]T34 Wine consumption vol'!M99/'[1]T61 Real GDP'!M99),"")),"")</f>
        <v>0.27950913328708887</v>
      </c>
      <c r="O68" s="70">
        <f>IF('[1]T61 Real GDP'!N99&lt;&gt;"",(IF('[1]T34 Wine consumption vol'!N99&lt;&gt;"",('[1]T34 Wine consumption vol'!N99/'[1]T61 Real GDP'!N99),"")),"")</f>
        <v>0.26401619621947936</v>
      </c>
      <c r="P68" s="70">
        <f>IF('[1]T61 Real GDP'!O99&lt;&gt;"",(IF('[1]T34 Wine consumption vol'!O99&lt;&gt;"",('[1]T34 Wine consumption vol'!O99/'[1]T61 Real GDP'!O99),"")),"")</f>
        <v>5.1388936804930028</v>
      </c>
      <c r="Q68" s="70">
        <f>IF('[1]T61 Real GDP'!P99&lt;&gt;"",(IF('[1]T34 Wine consumption vol'!P99&lt;&gt;"",('[1]T34 Wine consumption vol'!P99/'[1]T61 Real GDP'!P99),"")),"")</f>
        <v>0.28218560331051951</v>
      </c>
      <c r="R68" s="70" t="str">
        <f>IF('[1]T61 Real GDP'!Q99&lt;&gt;"",(IF('[1]T34 Wine consumption vol'!Q99&lt;&gt;"",('[1]T34 Wine consumption vol'!Q99/'[1]T61 Real GDP'!Q99),"")),"")</f>
        <v/>
      </c>
      <c r="S68" s="70">
        <f>IF('[1]T61 Real GDP'!R99&lt;&gt;"",(IF('[1]T34 Wine consumption vol'!R99&lt;&gt;"",('[1]T34 Wine consumption vol'!R99/'[1]T61 Real GDP'!R99),"")),"")</f>
        <v>20.449684379997283</v>
      </c>
      <c r="T68" s="70" t="str">
        <f>IF('[1]T61 Real GDP'!S99&lt;&gt;"",(IF('[1]T34 Wine consumption vol'!S99&lt;&gt;"",('[1]T34 Wine consumption vol'!S99/'[1]T61 Real GDP'!S99),"")),"")</f>
        <v/>
      </c>
      <c r="U68" s="70" t="str">
        <f>IF('[1]T61 Real GDP'!T99&lt;&gt;"",(IF('[1]T34 Wine consumption vol'!J99&lt;&gt;"",('[1]T34 Wine consumption vol'!J99/'[1]T61 Real GDP'!T99),"")),"")</f>
        <v/>
      </c>
      <c r="V68" s="70">
        <f>IF('[1]T61 Real GDP'!U99&lt;&gt;"",(IF('[1]T34 Wine consumption vol'!U99&lt;&gt;"",('[1]T34 Wine consumption vol'!U99/'[1]T61 Real GDP'!U99),"")),"")</f>
        <v>14.425243269395301</v>
      </c>
      <c r="W68" s="70" t="str">
        <f>IF('[1]T61 Real GDP'!V99&lt;&gt;"",(IF('[1]T34 Wine consumption vol'!V99&lt;&gt;"",('[1]T34 Wine consumption vol'!V99/'[1]T61 Real GDP'!V99),"")),"")</f>
        <v/>
      </c>
      <c r="X68" s="70">
        <f>IF('[1]T61 Real GDP'!W99&lt;&gt;"",(IF('[1]T34 Wine consumption vol'!W99&lt;&gt;"",('[1]T34 Wine consumption vol'!W99/'[1]T61 Real GDP'!W99),"")),"")</f>
        <v>41.902937570465539</v>
      </c>
      <c r="Y68" s="70" t="str">
        <f>IF('[1]T61 Real GDP'!X99&lt;&gt;"",(IF('[1]T34 Wine consumption vol'!X99&lt;&gt;"",('[1]T34 Wine consumption vol'!X99/'[1]T61 Real GDP'!X99),"")),"")</f>
        <v/>
      </c>
      <c r="Z68" s="70" t="str">
        <f>IF('[1]T61 Real GDP'!Y99&lt;&gt;"",(IF('[1]T34 Wine consumption vol'!Y99&lt;&gt;"",('[1]T34 Wine consumption vol'!Y99/'[1]T61 Real GDP'!Y99),"")),"")</f>
        <v/>
      </c>
      <c r="AA68" s="70" t="str">
        <f>IF('[1]T61 Real GDP'!Z99&lt;&gt;"",(IF('[1]T34 Wine consumption vol'!Z99&lt;&gt;"",('[1]T34 Wine consumption vol'!Z99/'[1]T61 Real GDP'!Z99),"")),"")</f>
        <v/>
      </c>
      <c r="AB68" s="70">
        <f>IF('[1]T61 Real GDP'!AA99&lt;&gt;"",(IF('[1]T34 Wine consumption vol'!AA99&lt;&gt;"",('[1]T34 Wine consumption vol'!AA99/'[1]T61 Real GDP'!AA99),"")),"")</f>
        <v>0.85459248310810809</v>
      </c>
      <c r="AC68" s="70">
        <f>IF('[1]T61 Real GDP'!AB99&lt;&gt;"",(IF('[1]T34 Wine consumption vol'!AB99&lt;&gt;"",('[1]T34 Wine consumption vol'!AB99/'[1]T61 Real GDP'!AB99),"")),"")</f>
        <v>0.14436684923090606</v>
      </c>
      <c r="AD68" s="70">
        <f>IF('[1]T61 Real GDP'!AC99&lt;&gt;"",(IF('[1]T34 Wine consumption vol'!AC99&lt;&gt;"",('[1]T34 Wine consumption vol'!AC99/'[1]T61 Real GDP'!AC99),"")),"")</f>
        <v>0.76044637908003621</v>
      </c>
      <c r="AE68" s="70">
        <f>IF('[1]T61 Real GDP'!AD99&lt;&gt;"",(IF('[1]T34 Wine consumption vol'!AD99&lt;&gt;"",('[1]T34 Wine consumption vol'!AD99/'[1]T61 Real GDP'!AD99),"")),"")</f>
        <v>3.7819132991068545E-2</v>
      </c>
      <c r="AF68" s="70">
        <f>IF('[1]T61 Real GDP'!AE99&lt;&gt;"",(IF('[1]T34 Wine consumption vol'!AE99&lt;&gt;"",('[1]T34 Wine consumption vol'!AE99/'[1]T61 Real GDP'!AE99),"")),"")</f>
        <v>11.412697293031473</v>
      </c>
      <c r="AG68" s="70">
        <f>IF('[1]T61 Real GDP'!AF99&lt;&gt;"",(IF('[1]T34 Wine consumption vol'!AF99&lt;&gt;"",('[1]T34 Wine consumption vol'!AF99/'[1]T61 Real GDP'!AF99),"")),"")</f>
        <v>3.165454403991026</v>
      </c>
      <c r="AH68" s="70">
        <f>IF('[1]T61 Real GDP'!AG99&lt;&gt;"",(IF('[1]T34 Wine consumption vol'!AG99&lt;&gt;"",('[1]T34 Wine consumption vol'!AG99/'[1]T61 Real GDP'!AG99),"")),"")</f>
        <v>23.072162636241622</v>
      </c>
      <c r="AI68" s="70">
        <f>IF('[1]T61 Real GDP'!AH99&lt;&gt;"",(IF('[1]T34 Wine consumption vol'!AH99&lt;&gt;"",('[1]T34 Wine consumption vol'!AH99/'[1]T61 Real GDP'!AH99),"")),"")</f>
        <v>9.4050116169405673E-2</v>
      </c>
      <c r="AJ68" s="70">
        <f>IF('[1]T61 Real GDP'!AI99&lt;&gt;"",(IF('[1]T34 Wine consumption vol'!AI99&lt;&gt;"",('[1]T34 Wine consumption vol'!AI99/'[1]T61 Real GDP'!AI99),"")),"")</f>
        <v>9.0406670019960949</v>
      </c>
      <c r="AK68" s="70" t="str">
        <f>IF('[1]T61 Real GDP'!AJ99&lt;&gt;"",(IF('[1]T34 Wine consumption vol'!AJ99&lt;&gt;"",('[1]T34 Wine consumption vol'!AJ99/'[1]T61 Real GDP'!AJ99),"")),"")</f>
        <v/>
      </c>
      <c r="AL68" s="70" t="str">
        <f>IF('[1]T61 Real GDP'!AK99&lt;&gt;"",(IF('[1]T34 Wine consumption vol'!AK99&lt;&gt;"",('[1]T34 Wine consumption vol'!AK99/'[1]T61 Real GDP'!AK99),"")),"")</f>
        <v/>
      </c>
      <c r="AM68" s="70" t="str">
        <f>IF('[1]T61 Real GDP'!AL99&lt;&gt;"",(IF('[1]T34 Wine consumption vol'!AL99&lt;&gt;"",('[1]T34 Wine consumption vol'!AL99/'[1]T61 Real GDP'!AL99),"")),"")</f>
        <v/>
      </c>
      <c r="AN68" s="70">
        <f>IF('[1]T61 Real GDP'!AM99&lt;&gt;"",(IF('[1]T34 Wine consumption vol'!AM99&lt;&gt;"",('[1]T34 Wine consumption vol'!AM99/'[1]T61 Real GDP'!AM99),"")),"")</f>
        <v>4.3557048964290663</v>
      </c>
      <c r="AO68" s="70" t="str">
        <f>IF('[1]T61 Real GDP'!AN99&lt;&gt;"",(IF('[1]T34 Wine consumption vol'!AN99&lt;&gt;"",('[1]T34 Wine consumption vol'!AN99/'[1]T61 Real GDP'!AN99),"")),"")</f>
        <v/>
      </c>
      <c r="AP68" s="70">
        <f>IF('[1]T61 Real GDP'!AO99&lt;&gt;"",(IF('[1]T34 Wine consumption vol'!AO99&lt;&gt;"",('[1]T34 Wine consumption vol'!AO99/'[1]T61 Real GDP'!AO99),"")),"")</f>
        <v>0.15043093997200155</v>
      </c>
      <c r="AQ68" s="70" t="str">
        <f>IF('[1]T61 Real GDP'!AP99&lt;&gt;"",(IF('[1]T34 Wine consumption vol'!AP99&lt;&gt;"",('[1]T34 Wine consumption vol'!AP99/'[1]T61 Real GDP'!AP99),"")),"")</f>
        <v/>
      </c>
      <c r="AR68" s="70">
        <f>IF('[1]T61 Real GDP'!AQ99&lt;&gt;"",(IF('[1]T34 Wine consumption vol'!AQ99&lt;&gt;"",('[1]T34 Wine consumption vol'!AQ99/'[1]T61 Real GDP'!AQ99),"")),"")</f>
        <v>1.0022718113504974E-2</v>
      </c>
      <c r="AS68" s="70" t="str">
        <f>IF('[1]T61 Real GDP'!AR99&lt;&gt;"",(IF('[1]T34 Wine consumption vol'!AR99&lt;&gt;"",('[1]T34 Wine consumption vol'!AR99/'[1]T61 Real GDP'!AR99),"")),"")</f>
        <v/>
      </c>
      <c r="AT68" s="70">
        <f>IF('[1]T61 Real GDP'!AS99&lt;&gt;"",(IF('[1]T34 Wine consumption vol'!AS99&lt;&gt;"",('[1]T34 Wine consumption vol'!AS99/'[1]T61 Real GDP'!AS99),"")),"")</f>
        <v>5.3070448556429371E-3</v>
      </c>
      <c r="AU68" s="70">
        <f>IF('[1]T61 Real GDP'!AT99&lt;&gt;"",(IF('[1]T34 Wine consumption vol'!AT99&lt;&gt;"",('[1]T34 Wine consumption vol'!AT99/'[1]T61 Real GDP'!AT99),"")),"")</f>
        <v>1.9861359563594087E-2</v>
      </c>
      <c r="AV68" s="70">
        <f>IF('[1]T61 Real GDP'!AU99&lt;&gt;"",(IF('[1]T34 Wine consumption vol'!AU99&lt;&gt;"",('[1]T34 Wine consumption vol'!AU99/'[1]T61 Real GDP'!AU99),"")),"")</f>
        <v>1.5038305259454309E-2</v>
      </c>
      <c r="AW68" s="70">
        <f>IF('[1]T61 Real GDP'!AV99&lt;&gt;"",(IF('[1]T34 Wine consumption vol'!AV99&lt;&gt;"",('[1]T34 Wine consumption vol'!AV99/'[1]T61 Real GDP'!AV99),"")),"")</f>
        <v>4.0426445334859756E-2</v>
      </c>
      <c r="AX68" s="70">
        <f>IF('[1]T61 Real GDP'!AW99&lt;&gt;"",(IF('[1]T34 Wine consumption vol'!AW99&lt;&gt;"",('[1]T34 Wine consumption vol'!AW99/'[1]T61 Real GDP'!AW99),"")),"")</f>
        <v>2.1777705203570651E-2</v>
      </c>
      <c r="AY68" s="70" t="str">
        <f>IF('[1]T61 Real GDP'!AX99&lt;&gt;"",(IF('[1]T34 Wine consumption vol'!AX99&lt;&gt;"",('[1]T34 Wine consumption vol'!AX99/'[1]T61 Real GDP'!AX99),"")),"")</f>
        <v/>
      </c>
      <c r="AZ68" s="70">
        <f>IF('[1]T61 Real GDP'!AY99&lt;&gt;"",(IF('[1]T34 Wine consumption vol'!AY99&lt;&gt;"",('[1]T34 Wine consumption vol'!AY99/'[1]T61 Real GDP'!AY99),"")),"")</f>
        <v>6.451471497622302E-2</v>
      </c>
      <c r="BA68" s="70" t="str">
        <f>IF('[1]T61 Real GDP'!AZ99&lt;&gt;"",(IF('[1]T34 Wine consumption vol'!AZ99&lt;&gt;"",('[1]T34 Wine consumption vol'!AZ99/'[1]T61 Real GDP'!AZ99),"")),"")</f>
        <v/>
      </c>
      <c r="BB68" s="70" t="str">
        <f>IF('[1]T61 Real GDP'!BC99&lt;&gt;"",(IF('[1]T34 Wine consumption vol'!BC99&lt;&gt;"",('[1]T34 Wine consumption vol'!BC99/'[1]T61 Real GDP'!BC99),"")),"")</f>
        <v/>
      </c>
    </row>
    <row r="69" spans="1:54" x14ac:dyDescent="0.55000000000000004">
      <c r="A69" s="69">
        <v>1932</v>
      </c>
      <c r="B69" s="70">
        <f>IF('[1]T61 Real GDP'!B100&lt;&gt;"",(IF('[1]T34 Wine consumption vol'!B100&lt;&gt;"",('[1]T34 Wine consumption vol'!B100/'[1]T61 Real GDP'!B100),"")),"")</f>
        <v>38.805645603729793</v>
      </c>
      <c r="C69" s="70">
        <f>IF('[1]T61 Real GDP'!C100&lt;&gt;"",(IF('[1]T34 Wine consumption vol'!C100&lt;&gt;"",('[1]T34 Wine consumption vol'!C100/'[1]T61 Real GDP'!C100),"")),"")</f>
        <v>38.314218945072909</v>
      </c>
      <c r="D69" s="70">
        <f>IF('[1]T61 Real GDP'!D100&lt;&gt;"",(IF('[1]T34 Wine consumption vol'!D100&lt;&gt;"",('[1]T34 Wine consumption vol'!D100/'[1]T61 Real GDP'!D100),"")),"")</f>
        <v>49.839677814743482</v>
      </c>
      <c r="E69" s="70">
        <f>IF('[1]T61 Real GDP'!E100&lt;&gt;"",(IF('[1]T34 Wine consumption vol'!E100&lt;&gt;"",('[1]T34 Wine consumption vol'!E100/'[1]T61 Real GDP'!E100),"")),"")</f>
        <v>28.519542315888142</v>
      </c>
      <c r="F69" s="70">
        <f>IF('[1]T61 Real GDP'!F100&lt;&gt;"",(IF('[1]T34 Wine consumption vol'!F100&lt;&gt;"",('[1]T34 Wine consumption vol'!F100/'[1]T61 Real GDP'!F100),"")),"")</f>
        <v>7.0387782984700822</v>
      </c>
      <c r="G69" s="70"/>
      <c r="H69" s="70">
        <f>IF('[1]T61 Real GDP'!G100&lt;&gt;"",(IF('[1]T34 Wine consumption vol'!G100&lt;&gt;"",('[1]T34 Wine consumption vol'!G100/'[1]T61 Real GDP'!G100),"")),"")</f>
        <v>0.88325560186996688</v>
      </c>
      <c r="I69" s="70">
        <f>IF('[1]T61 Real GDP'!H100&lt;&gt;"",(IF('[1]T34 Wine consumption vol'!H100&lt;&gt;"",('[1]T34 Wine consumption vol'!H100/'[1]T61 Real GDP'!H100),"")),"")</f>
        <v>0.19417652958445814</v>
      </c>
      <c r="J69" s="70">
        <f>IF('[1]T61 Real GDP'!I100&lt;&gt;"",(IF('[1]T34 Wine consumption vol'!I100&lt;&gt;"",('[1]T34 Wine consumption vol'!I100/'[1]T61 Real GDP'!I100),"")),"")</f>
        <v>0.13255973977090005</v>
      </c>
      <c r="K69" s="70">
        <f>IF('[1]T61 Real GDP'!J100&lt;&gt;"",(IF('[1]T34 Wine consumption vol'!J100&lt;&gt;"",('[1]T34 Wine consumption vol'!J100/'[1]T61 Real GDP'!J100),"")),"")</f>
        <v>1.4053308346460494</v>
      </c>
      <c r="L69" s="70">
        <f>IF('[1]T61 Real GDP'!K100&lt;&gt;"",(IF('[1]T34 Wine consumption vol'!K100&lt;&gt;"",('[1]T34 Wine consumption vol'!K100/'[1]T61 Real GDP'!K100),"")),"")</f>
        <v>13.104050429184552</v>
      </c>
      <c r="M69" s="70">
        <f>IF('[1]T61 Real GDP'!L100&lt;&gt;"",(IF('[1]T34 Wine consumption vol'!L100&lt;&gt;"",('[1]T34 Wine consumption vol'!L100/'[1]T61 Real GDP'!L100),"")),"")</f>
        <v>0.23613070051716031</v>
      </c>
      <c r="N69" s="70">
        <f>IF('[1]T61 Real GDP'!M100&lt;&gt;"",(IF('[1]T34 Wine consumption vol'!M100&lt;&gt;"",('[1]T34 Wine consumption vol'!M100/'[1]T61 Real GDP'!M100),"")),"")</f>
        <v>0.22491980378592386</v>
      </c>
      <c r="O69" s="70">
        <f>IF('[1]T61 Real GDP'!N100&lt;&gt;"",(IF('[1]T34 Wine consumption vol'!N100&lt;&gt;"",('[1]T34 Wine consumption vol'!N100/'[1]T61 Real GDP'!N100),"")),"")</f>
        <v>0.17891381882304147</v>
      </c>
      <c r="P69" s="70">
        <f>IF('[1]T61 Real GDP'!O100&lt;&gt;"",(IF('[1]T34 Wine consumption vol'!O100&lt;&gt;"",('[1]T34 Wine consumption vol'!O100/'[1]T61 Real GDP'!O100),"")),"")</f>
        <v>5.2453165183822641</v>
      </c>
      <c r="Q69" s="70">
        <f>IF('[1]T61 Real GDP'!P100&lt;&gt;"",(IF('[1]T34 Wine consumption vol'!P100&lt;&gt;"",('[1]T34 Wine consumption vol'!P100/'[1]T61 Real GDP'!P100),"")),"")</f>
        <v>0.23651957399814966</v>
      </c>
      <c r="R69" s="70" t="str">
        <f>IF('[1]T61 Real GDP'!Q100&lt;&gt;"",(IF('[1]T34 Wine consumption vol'!Q100&lt;&gt;"",('[1]T34 Wine consumption vol'!Q100/'[1]T61 Real GDP'!Q100),"")),"")</f>
        <v/>
      </c>
      <c r="S69" s="70">
        <f>IF('[1]T61 Real GDP'!R100&lt;&gt;"",(IF('[1]T34 Wine consumption vol'!R100&lt;&gt;"",('[1]T34 Wine consumption vol'!R100/'[1]T61 Real GDP'!R100),"")),"")</f>
        <v>23.670429403488459</v>
      </c>
      <c r="T69" s="70" t="str">
        <f>IF('[1]T61 Real GDP'!S100&lt;&gt;"",(IF('[1]T34 Wine consumption vol'!S100&lt;&gt;"",('[1]T34 Wine consumption vol'!S100/'[1]T61 Real GDP'!S100),"")),"")</f>
        <v/>
      </c>
      <c r="U69" s="70" t="str">
        <f>IF('[1]T61 Real GDP'!T100&lt;&gt;"",(IF('[1]T34 Wine consumption vol'!J100&lt;&gt;"",('[1]T34 Wine consumption vol'!J100/'[1]T61 Real GDP'!T100),"")),"")</f>
        <v/>
      </c>
      <c r="V69" s="70">
        <f>IF('[1]T61 Real GDP'!U100&lt;&gt;"",(IF('[1]T34 Wine consumption vol'!U100&lt;&gt;"",('[1]T34 Wine consumption vol'!U100/'[1]T61 Real GDP'!U100),"")),"")</f>
        <v>16.84486052228247</v>
      </c>
      <c r="W69" s="70" t="str">
        <f>IF('[1]T61 Real GDP'!V100&lt;&gt;"",(IF('[1]T34 Wine consumption vol'!V100&lt;&gt;"",('[1]T34 Wine consumption vol'!V100/'[1]T61 Real GDP'!V100),"")),"")</f>
        <v/>
      </c>
      <c r="X69" s="70">
        <f>IF('[1]T61 Real GDP'!W100&lt;&gt;"",(IF('[1]T34 Wine consumption vol'!W100&lt;&gt;"",('[1]T34 Wine consumption vol'!W100/'[1]T61 Real GDP'!W100),"")),"")</f>
        <v>49.922203000582705</v>
      </c>
      <c r="Y69" s="70" t="str">
        <f>IF('[1]T61 Real GDP'!X100&lt;&gt;"",(IF('[1]T34 Wine consumption vol'!X100&lt;&gt;"",('[1]T34 Wine consumption vol'!X100/'[1]T61 Real GDP'!X100),"")),"")</f>
        <v/>
      </c>
      <c r="Z69" s="70" t="str">
        <f>IF('[1]T61 Real GDP'!Y100&lt;&gt;"",(IF('[1]T34 Wine consumption vol'!Y100&lt;&gt;"",('[1]T34 Wine consumption vol'!Y100/'[1]T61 Real GDP'!Y100),"")),"")</f>
        <v/>
      </c>
      <c r="AA69" s="70" t="str">
        <f>IF('[1]T61 Real GDP'!Z100&lt;&gt;"",(IF('[1]T34 Wine consumption vol'!Z100&lt;&gt;"",('[1]T34 Wine consumption vol'!Z100/'[1]T61 Real GDP'!Z100),"")),"")</f>
        <v/>
      </c>
      <c r="AB69" s="70">
        <f>IF('[1]T61 Real GDP'!AA100&lt;&gt;"",(IF('[1]T34 Wine consumption vol'!AA100&lt;&gt;"",('[1]T34 Wine consumption vol'!AA100/'[1]T61 Real GDP'!AA100),"")),"")</f>
        <v>0.83748542880932564</v>
      </c>
      <c r="AC69" s="70">
        <f>IF('[1]T61 Real GDP'!AB100&lt;&gt;"",(IF('[1]T34 Wine consumption vol'!AB100&lt;&gt;"",('[1]T34 Wine consumption vol'!AB100/'[1]T61 Real GDP'!AB100),"")),"")</f>
        <v>0.1188515449868484</v>
      </c>
      <c r="AD69" s="70">
        <f>IF('[1]T61 Real GDP'!AC100&lt;&gt;"",(IF('[1]T34 Wine consumption vol'!AC100&lt;&gt;"",('[1]T34 Wine consumption vol'!AC100/'[1]T61 Real GDP'!AC100),"")),"")</f>
        <v>0.77139697892941772</v>
      </c>
      <c r="AE69" s="70">
        <f>IF('[1]T61 Real GDP'!AD100&lt;&gt;"",(IF('[1]T34 Wine consumption vol'!AD100&lt;&gt;"",('[1]T34 Wine consumption vol'!AD100/'[1]T61 Real GDP'!AD100),"")),"")</f>
        <v>3.0997359968218847E-2</v>
      </c>
      <c r="AF69" s="70">
        <f>IF('[1]T61 Real GDP'!AE100&lt;&gt;"",(IF('[1]T34 Wine consumption vol'!AE100&lt;&gt;"",('[1]T34 Wine consumption vol'!AE100/'[1]T61 Real GDP'!AE100),"")),"")</f>
        <v>9.3389160881504463</v>
      </c>
      <c r="AG69" s="70">
        <f>IF('[1]T61 Real GDP'!AF100&lt;&gt;"",(IF('[1]T34 Wine consumption vol'!AF100&lt;&gt;"",('[1]T34 Wine consumption vol'!AF100/'[1]T61 Real GDP'!AF100),"")),"")</f>
        <v>3.184593484303782</v>
      </c>
      <c r="AH69" s="70">
        <f>IF('[1]T61 Real GDP'!AG100&lt;&gt;"",(IF('[1]T34 Wine consumption vol'!AG100&lt;&gt;"",('[1]T34 Wine consumption vol'!AG100/'[1]T61 Real GDP'!AG100),"")),"")</f>
        <v>27.035631795595368</v>
      </c>
      <c r="AI69" s="70">
        <f>IF('[1]T61 Real GDP'!AH100&lt;&gt;"",(IF('[1]T34 Wine consumption vol'!AH100&lt;&gt;"",('[1]T34 Wine consumption vol'!AH100/'[1]T61 Real GDP'!AH100),"")),"")</f>
        <v>0.10510532411239502</v>
      </c>
      <c r="AJ69" s="70">
        <f>IF('[1]T61 Real GDP'!AI100&lt;&gt;"",(IF('[1]T34 Wine consumption vol'!AI100&lt;&gt;"",('[1]T34 Wine consumption vol'!AI100/'[1]T61 Real GDP'!AI100),"")),"")</f>
        <v>8.3406771085476361</v>
      </c>
      <c r="AK69" s="70" t="str">
        <f>IF('[1]T61 Real GDP'!AJ100&lt;&gt;"",(IF('[1]T34 Wine consumption vol'!AJ100&lt;&gt;"",('[1]T34 Wine consumption vol'!AJ100/'[1]T61 Real GDP'!AJ100),"")),"")</f>
        <v/>
      </c>
      <c r="AL69" s="70" t="str">
        <f>IF('[1]T61 Real GDP'!AK100&lt;&gt;"",(IF('[1]T34 Wine consumption vol'!AK100&lt;&gt;"",('[1]T34 Wine consumption vol'!AK100/'[1]T61 Real GDP'!AK100),"")),"")</f>
        <v/>
      </c>
      <c r="AM69" s="70" t="str">
        <f>IF('[1]T61 Real GDP'!AL100&lt;&gt;"",(IF('[1]T34 Wine consumption vol'!AL100&lt;&gt;"",('[1]T34 Wine consumption vol'!AL100/'[1]T61 Real GDP'!AL100),"")),"")</f>
        <v/>
      </c>
      <c r="AN69" s="70">
        <f>IF('[1]T61 Real GDP'!AM100&lt;&gt;"",(IF('[1]T34 Wine consumption vol'!AM100&lt;&gt;"",('[1]T34 Wine consumption vol'!AM100/'[1]T61 Real GDP'!AM100),"")),"")</f>
        <v>5.3635202569059031</v>
      </c>
      <c r="AO69" s="70" t="str">
        <f>IF('[1]T61 Real GDP'!AN100&lt;&gt;"",(IF('[1]T34 Wine consumption vol'!AN100&lt;&gt;"",('[1]T34 Wine consumption vol'!AN100/'[1]T61 Real GDP'!AN100),"")),"")</f>
        <v/>
      </c>
      <c r="AP69" s="70">
        <f>IF('[1]T61 Real GDP'!AO100&lt;&gt;"",(IF('[1]T34 Wine consumption vol'!AO100&lt;&gt;"",('[1]T34 Wine consumption vol'!AO100/'[1]T61 Real GDP'!AO100),"")),"")</f>
        <v>0.20286334913112167</v>
      </c>
      <c r="AQ69" s="70" t="str">
        <f>IF('[1]T61 Real GDP'!AP100&lt;&gt;"",(IF('[1]T34 Wine consumption vol'!AP100&lt;&gt;"",('[1]T34 Wine consumption vol'!AP100/'[1]T61 Real GDP'!AP100),"")),"")</f>
        <v/>
      </c>
      <c r="AR69" s="70">
        <f>IF('[1]T61 Real GDP'!AQ100&lt;&gt;"",(IF('[1]T34 Wine consumption vol'!AQ100&lt;&gt;"",('[1]T34 Wine consumption vol'!AQ100/'[1]T61 Real GDP'!AQ100),"")),"")</f>
        <v>9.2255896911207589E-3</v>
      </c>
      <c r="AS69" s="70" t="str">
        <f>IF('[1]T61 Real GDP'!AR100&lt;&gt;"",(IF('[1]T34 Wine consumption vol'!AR100&lt;&gt;"",('[1]T34 Wine consumption vol'!AR100/'[1]T61 Real GDP'!AR100),"")),"")</f>
        <v/>
      </c>
      <c r="AT69" s="70">
        <f>IF('[1]T61 Real GDP'!AS100&lt;&gt;"",(IF('[1]T34 Wine consumption vol'!AS100&lt;&gt;"",('[1]T34 Wine consumption vol'!AS100/'[1]T61 Real GDP'!AS100),"")),"")</f>
        <v>4.0528691850625388E-3</v>
      </c>
      <c r="AU69" s="70">
        <f>IF('[1]T61 Real GDP'!AT100&lt;&gt;"",(IF('[1]T34 Wine consumption vol'!AT100&lt;&gt;"",('[1]T34 Wine consumption vol'!AT100/'[1]T61 Real GDP'!AT100),"")),"")</f>
        <v>2.0498287537290726E-2</v>
      </c>
      <c r="AV69" s="70">
        <f>IF('[1]T61 Real GDP'!AU100&lt;&gt;"",(IF('[1]T34 Wine consumption vol'!AU100&lt;&gt;"",('[1]T34 Wine consumption vol'!AU100/'[1]T61 Real GDP'!AU100),"")),"")</f>
        <v>2.0169926809330947E-2</v>
      </c>
      <c r="AW69" s="70">
        <f>IF('[1]T61 Real GDP'!AV100&lt;&gt;"",(IF('[1]T34 Wine consumption vol'!AV100&lt;&gt;"",('[1]T34 Wine consumption vol'!AV100/'[1]T61 Real GDP'!AV100),"")),"")</f>
        <v>3.1830197480951637E-2</v>
      </c>
      <c r="AX69" s="70">
        <f>IF('[1]T61 Real GDP'!AW100&lt;&gt;"",(IF('[1]T34 Wine consumption vol'!AW100&lt;&gt;"",('[1]T34 Wine consumption vol'!AW100/'[1]T61 Real GDP'!AW100),"")),"")</f>
        <v>1.556620980770233E-2</v>
      </c>
      <c r="AY69" s="70" t="str">
        <f>IF('[1]T61 Real GDP'!AX100&lt;&gt;"",(IF('[1]T34 Wine consumption vol'!AX100&lt;&gt;"",('[1]T34 Wine consumption vol'!AX100/'[1]T61 Real GDP'!AX100),"")),"")</f>
        <v/>
      </c>
      <c r="AZ69" s="70">
        <f>IF('[1]T61 Real GDP'!AY100&lt;&gt;"",(IF('[1]T34 Wine consumption vol'!AY100&lt;&gt;"",('[1]T34 Wine consumption vol'!AY100/'[1]T61 Real GDP'!AY100),"")),"")</f>
        <v>6.3449984331348824E-2</v>
      </c>
      <c r="BA69" s="70" t="str">
        <f>IF('[1]T61 Real GDP'!AZ100&lt;&gt;"",(IF('[1]T34 Wine consumption vol'!AZ100&lt;&gt;"",('[1]T34 Wine consumption vol'!AZ100/'[1]T61 Real GDP'!AZ100),"")),"")</f>
        <v/>
      </c>
      <c r="BB69" s="70" t="str">
        <f>IF('[1]T61 Real GDP'!BC100&lt;&gt;"",(IF('[1]T34 Wine consumption vol'!BC100&lt;&gt;"",('[1]T34 Wine consumption vol'!BC100/'[1]T61 Real GDP'!BC100),"")),"")</f>
        <v/>
      </c>
    </row>
    <row r="70" spans="1:54" x14ac:dyDescent="0.55000000000000004">
      <c r="A70" s="69">
        <v>1933</v>
      </c>
      <c r="B70" s="70">
        <f>IF('[1]T61 Real GDP'!B101&lt;&gt;"",(IF('[1]T34 Wine consumption vol'!B101&lt;&gt;"",('[1]T34 Wine consumption vol'!B101/'[1]T61 Real GDP'!B101),"")),"")</f>
        <v>34.77218818130487</v>
      </c>
      <c r="C70" s="70">
        <f>IF('[1]T61 Real GDP'!C101&lt;&gt;"",(IF('[1]T34 Wine consumption vol'!C101&lt;&gt;"",('[1]T34 Wine consumption vol'!C101/'[1]T61 Real GDP'!C101),"")),"")</f>
        <v>27.536369955564613</v>
      </c>
      <c r="D70" s="70">
        <f>IF('[1]T61 Real GDP'!D101&lt;&gt;"",(IF('[1]T34 Wine consumption vol'!D101&lt;&gt;"",('[1]T34 Wine consumption vol'!D101/'[1]T61 Real GDP'!D101),"")),"")</f>
        <v>55.379066207424422</v>
      </c>
      <c r="E70" s="70">
        <f>IF('[1]T61 Real GDP'!E101&lt;&gt;"",(IF('[1]T34 Wine consumption vol'!E101&lt;&gt;"",('[1]T34 Wine consumption vol'!E101/'[1]T61 Real GDP'!E101),"")),"")</f>
        <v>29.203311320859601</v>
      </c>
      <c r="F70" s="70">
        <f>IF('[1]T61 Real GDP'!F101&lt;&gt;"",(IF('[1]T34 Wine consumption vol'!F101&lt;&gt;"",('[1]T34 Wine consumption vol'!F101/'[1]T61 Real GDP'!F101),"")),"")</f>
        <v>6.2576634794963422</v>
      </c>
      <c r="G70" s="70"/>
      <c r="H70" s="70">
        <f>IF('[1]T61 Real GDP'!G101&lt;&gt;"",(IF('[1]T34 Wine consumption vol'!G101&lt;&gt;"",('[1]T34 Wine consumption vol'!G101/'[1]T61 Real GDP'!G101),"")),"")</f>
        <v>0.84325588798924567</v>
      </c>
      <c r="I70" s="70">
        <f>IF('[1]T61 Real GDP'!H101&lt;&gt;"",(IF('[1]T34 Wine consumption vol'!H101&lt;&gt;"",('[1]T34 Wine consumption vol'!H101/'[1]T61 Real GDP'!H101),"")),"")</f>
        <v>0.20655040532265301</v>
      </c>
      <c r="J70" s="70">
        <f>IF('[1]T61 Real GDP'!I101&lt;&gt;"",(IF('[1]T34 Wine consumption vol'!I101&lt;&gt;"",('[1]T34 Wine consumption vol'!I101/'[1]T61 Real GDP'!I101),"")),"")</f>
        <v>5.3537691952308626E-2</v>
      </c>
      <c r="K70" s="70">
        <f>IF('[1]T61 Real GDP'!J101&lt;&gt;"",(IF('[1]T34 Wine consumption vol'!J101&lt;&gt;"",('[1]T34 Wine consumption vol'!J101/'[1]T61 Real GDP'!J101),"")),"")</f>
        <v>1.1786771616874949</v>
      </c>
      <c r="L70" s="70">
        <f>IF('[1]T61 Real GDP'!K101&lt;&gt;"",(IF('[1]T34 Wine consumption vol'!K101&lt;&gt;"",('[1]T34 Wine consumption vol'!K101/'[1]T61 Real GDP'!K101),"")),"")</f>
        <v>13.567062214901167</v>
      </c>
      <c r="M70" s="70">
        <f>IF('[1]T61 Real GDP'!L101&lt;&gt;"",(IF('[1]T34 Wine consumption vol'!L101&lt;&gt;"",('[1]T34 Wine consumption vol'!L101/'[1]T61 Real GDP'!L101),"")),"")</f>
        <v>0.23872679045092843</v>
      </c>
      <c r="N70" s="70">
        <f>IF('[1]T61 Real GDP'!M101&lt;&gt;"",(IF('[1]T34 Wine consumption vol'!M101&lt;&gt;"",('[1]T34 Wine consumption vol'!M101/'[1]T61 Real GDP'!M101),"")),"")</f>
        <v>0.18174523433133188</v>
      </c>
      <c r="O70" s="70">
        <f>IF('[1]T61 Real GDP'!N101&lt;&gt;"",(IF('[1]T34 Wine consumption vol'!N101&lt;&gt;"",('[1]T34 Wine consumption vol'!N101/'[1]T61 Real GDP'!N101),"")),"")</f>
        <v>0.12234460991633876</v>
      </c>
      <c r="P70" s="70">
        <f>IF('[1]T61 Real GDP'!O101&lt;&gt;"",(IF('[1]T34 Wine consumption vol'!O101&lt;&gt;"",('[1]T34 Wine consumption vol'!O101/'[1]T61 Real GDP'!O101),"")),"")</f>
        <v>5.2993639498052945</v>
      </c>
      <c r="Q70" s="70">
        <f>IF('[1]T61 Real GDP'!P101&lt;&gt;"",(IF('[1]T34 Wine consumption vol'!P101&lt;&gt;"",('[1]T34 Wine consumption vol'!P101/'[1]T61 Real GDP'!P101),"")),"")</f>
        <v>0.24314823014308728</v>
      </c>
      <c r="R70" s="70" t="str">
        <f>IF('[1]T61 Real GDP'!Q101&lt;&gt;"",(IF('[1]T34 Wine consumption vol'!Q101&lt;&gt;"",('[1]T34 Wine consumption vol'!Q101/'[1]T61 Real GDP'!Q101),"")),"")</f>
        <v/>
      </c>
      <c r="S70" s="70">
        <f>IF('[1]T61 Real GDP'!R101&lt;&gt;"",(IF('[1]T34 Wine consumption vol'!R101&lt;&gt;"",('[1]T34 Wine consumption vol'!R101/'[1]T61 Real GDP'!R101),"")),"")</f>
        <v>21.736264781889631</v>
      </c>
      <c r="T70" s="70" t="str">
        <f>IF('[1]T61 Real GDP'!S101&lt;&gt;"",(IF('[1]T34 Wine consumption vol'!S101&lt;&gt;"",('[1]T34 Wine consumption vol'!S101/'[1]T61 Real GDP'!S101),"")),"")</f>
        <v/>
      </c>
      <c r="U70" s="70" t="str">
        <f>IF('[1]T61 Real GDP'!T101&lt;&gt;"",(IF('[1]T34 Wine consumption vol'!J101&lt;&gt;"",('[1]T34 Wine consumption vol'!J101/'[1]T61 Real GDP'!T101),"")),"")</f>
        <v/>
      </c>
      <c r="V70" s="70">
        <f>IF('[1]T61 Real GDP'!U101&lt;&gt;"",(IF('[1]T34 Wine consumption vol'!U101&lt;&gt;"",('[1]T34 Wine consumption vol'!U101/'[1]T61 Real GDP'!U101),"")),"")</f>
        <v>13.582557660226525</v>
      </c>
      <c r="W70" s="70" t="str">
        <f>IF('[1]T61 Real GDP'!V101&lt;&gt;"",(IF('[1]T34 Wine consumption vol'!V101&lt;&gt;"",('[1]T34 Wine consumption vol'!V101/'[1]T61 Real GDP'!V101),"")),"")</f>
        <v/>
      </c>
      <c r="X70" s="70">
        <f>IF('[1]T61 Real GDP'!W101&lt;&gt;"",(IF('[1]T34 Wine consumption vol'!W101&lt;&gt;"",('[1]T34 Wine consumption vol'!W101/'[1]T61 Real GDP'!W101),"")),"")</f>
        <v>45.997676140286906</v>
      </c>
      <c r="Y70" s="70" t="str">
        <f>IF('[1]T61 Real GDP'!X101&lt;&gt;"",(IF('[1]T34 Wine consumption vol'!X101&lt;&gt;"",('[1]T34 Wine consumption vol'!X101/'[1]T61 Real GDP'!X101),"")),"")</f>
        <v/>
      </c>
      <c r="Z70" s="70" t="str">
        <f>IF('[1]T61 Real GDP'!Y101&lt;&gt;"",(IF('[1]T34 Wine consumption vol'!Y101&lt;&gt;"",('[1]T34 Wine consumption vol'!Y101/'[1]T61 Real GDP'!Y101),"")),"")</f>
        <v/>
      </c>
      <c r="AA70" s="70" t="str">
        <f>IF('[1]T61 Real GDP'!Z101&lt;&gt;"",(IF('[1]T34 Wine consumption vol'!Z101&lt;&gt;"",('[1]T34 Wine consumption vol'!Z101/'[1]T61 Real GDP'!Z101),"")),"")</f>
        <v/>
      </c>
      <c r="AB70" s="70">
        <f>IF('[1]T61 Real GDP'!AA101&lt;&gt;"",(IF('[1]T34 Wine consumption vol'!AA101&lt;&gt;"",('[1]T34 Wine consumption vol'!AA101/'[1]T61 Real GDP'!AA101),"")),"")</f>
        <v>1.0948707567735902</v>
      </c>
      <c r="AC70" s="70">
        <f>IF('[1]T61 Real GDP'!AB101&lt;&gt;"",(IF('[1]T34 Wine consumption vol'!AB101&lt;&gt;"",('[1]T34 Wine consumption vol'!AB101/'[1]T61 Real GDP'!AB101),"")),"")</f>
        <v>0.11962471046350104</v>
      </c>
      <c r="AD70" s="70">
        <f>IF('[1]T61 Real GDP'!AC101&lt;&gt;"",(IF('[1]T34 Wine consumption vol'!AC101&lt;&gt;"",('[1]T34 Wine consumption vol'!AC101/'[1]T61 Real GDP'!AC101),"")),"")</f>
        <v>0.7672702006275256</v>
      </c>
      <c r="AE70" s="70">
        <f>IF('[1]T61 Real GDP'!AD101&lt;&gt;"",(IF('[1]T34 Wine consumption vol'!AD101&lt;&gt;"",('[1]T34 Wine consumption vol'!AD101/'[1]T61 Real GDP'!AD101),"")),"")</f>
        <v>7.2704843413873274E-2</v>
      </c>
      <c r="AF70" s="70">
        <f>IF('[1]T61 Real GDP'!AE101&lt;&gt;"",(IF('[1]T34 Wine consumption vol'!AE101&lt;&gt;"",('[1]T34 Wine consumption vol'!AE101/'[1]T61 Real GDP'!AE101),"")),"")</f>
        <v>9.706419168460906</v>
      </c>
      <c r="AG70" s="70">
        <f>IF('[1]T61 Real GDP'!AF101&lt;&gt;"",(IF('[1]T34 Wine consumption vol'!AF101&lt;&gt;"",('[1]T34 Wine consumption vol'!AF101/'[1]T61 Real GDP'!AF101),"")),"")</f>
        <v>2.4792279891849125</v>
      </c>
      <c r="AH70" s="70">
        <f>IF('[1]T61 Real GDP'!AG101&lt;&gt;"",(IF('[1]T34 Wine consumption vol'!AG101&lt;&gt;"",('[1]T34 Wine consumption vol'!AG101/'[1]T61 Real GDP'!AG101),"")),"")</f>
        <v>29.78529217091241</v>
      </c>
      <c r="AI70" s="70">
        <f>IF('[1]T61 Real GDP'!AH101&lt;&gt;"",(IF('[1]T34 Wine consumption vol'!AH101&lt;&gt;"",('[1]T34 Wine consumption vol'!AH101/'[1]T61 Real GDP'!AH101),"")),"")</f>
        <v>9.4152125589028135E-2</v>
      </c>
      <c r="AJ70" s="70">
        <f>IF('[1]T61 Real GDP'!AI101&lt;&gt;"",(IF('[1]T34 Wine consumption vol'!AI101&lt;&gt;"",('[1]T34 Wine consumption vol'!AI101/'[1]T61 Real GDP'!AI101),"")),"")</f>
        <v>11.804526621377327</v>
      </c>
      <c r="AK70" s="70" t="str">
        <f>IF('[1]T61 Real GDP'!AJ101&lt;&gt;"",(IF('[1]T34 Wine consumption vol'!AJ101&lt;&gt;"",('[1]T34 Wine consumption vol'!AJ101/'[1]T61 Real GDP'!AJ101),"")),"")</f>
        <v/>
      </c>
      <c r="AL70" s="70" t="str">
        <f>IF('[1]T61 Real GDP'!AK101&lt;&gt;"",(IF('[1]T34 Wine consumption vol'!AK101&lt;&gt;"",('[1]T34 Wine consumption vol'!AK101/'[1]T61 Real GDP'!AK101),"")),"")</f>
        <v/>
      </c>
      <c r="AM70" s="70" t="str">
        <f>IF('[1]T61 Real GDP'!AL101&lt;&gt;"",(IF('[1]T34 Wine consumption vol'!AL101&lt;&gt;"",('[1]T34 Wine consumption vol'!AL101/'[1]T61 Real GDP'!AL101),"")),"")</f>
        <v/>
      </c>
      <c r="AN70" s="70">
        <f>IF('[1]T61 Real GDP'!AM101&lt;&gt;"",(IF('[1]T34 Wine consumption vol'!AM101&lt;&gt;"",('[1]T34 Wine consumption vol'!AM101/'[1]T61 Real GDP'!AM101),"")),"")</f>
        <v>4.3369412237963019</v>
      </c>
      <c r="AO70" s="70" t="str">
        <f>IF('[1]T61 Real GDP'!AN101&lt;&gt;"",(IF('[1]T34 Wine consumption vol'!AN101&lt;&gt;"",('[1]T34 Wine consumption vol'!AN101/'[1]T61 Real GDP'!AN101),"")),"")</f>
        <v/>
      </c>
      <c r="AP70" s="70">
        <f>IF('[1]T61 Real GDP'!AO101&lt;&gt;"",(IF('[1]T34 Wine consumption vol'!AO101&lt;&gt;"",('[1]T34 Wine consumption vol'!AO101/'[1]T61 Real GDP'!AO101),"")),"")</f>
        <v>0.22008536836927373</v>
      </c>
      <c r="AQ70" s="70" t="str">
        <f>IF('[1]T61 Real GDP'!AP101&lt;&gt;"",(IF('[1]T34 Wine consumption vol'!AP101&lt;&gt;"",('[1]T34 Wine consumption vol'!AP101/'[1]T61 Real GDP'!AP101),"")),"")</f>
        <v/>
      </c>
      <c r="AR70" s="70">
        <f>IF('[1]T61 Real GDP'!AQ101&lt;&gt;"",(IF('[1]T34 Wine consumption vol'!AQ101&lt;&gt;"",('[1]T34 Wine consumption vol'!AQ101/'[1]T61 Real GDP'!AQ101),"")),"")</f>
        <v>3.4220059176506366E-3</v>
      </c>
      <c r="AS70" s="70" t="str">
        <f>IF('[1]T61 Real GDP'!AR101&lt;&gt;"",(IF('[1]T34 Wine consumption vol'!AR101&lt;&gt;"",('[1]T34 Wine consumption vol'!AR101/'[1]T61 Real GDP'!AR101),"")),"")</f>
        <v/>
      </c>
      <c r="AT70" s="70">
        <f>IF('[1]T61 Real GDP'!AS101&lt;&gt;"",(IF('[1]T34 Wine consumption vol'!AS101&lt;&gt;"",('[1]T34 Wine consumption vol'!AS101/'[1]T61 Real GDP'!AS101),"")),"")</f>
        <v>4.8485737451768908E-3</v>
      </c>
      <c r="AU70" s="70">
        <f>IF('[1]T61 Real GDP'!AT101&lt;&gt;"",(IF('[1]T34 Wine consumption vol'!AT101&lt;&gt;"",('[1]T34 Wine consumption vol'!AT101/'[1]T61 Real GDP'!AT101),"")),"")</f>
        <v>1.8654953973810267E-2</v>
      </c>
      <c r="AV70" s="70">
        <f>IF('[1]T61 Real GDP'!AU101&lt;&gt;"",(IF('[1]T34 Wine consumption vol'!AU101&lt;&gt;"",('[1]T34 Wine consumption vol'!AU101/'[1]T61 Real GDP'!AU101),"")),"")</f>
        <v>1.9727829577919839E-3</v>
      </c>
      <c r="AW70" s="70">
        <f>IF('[1]T61 Real GDP'!AV101&lt;&gt;"",(IF('[1]T34 Wine consumption vol'!AV101&lt;&gt;"",('[1]T34 Wine consumption vol'!AV101/'[1]T61 Real GDP'!AV101),"")),"")</f>
        <v>3.1055900621118012E-2</v>
      </c>
      <c r="AX70" s="70">
        <f>IF('[1]T61 Real GDP'!AW101&lt;&gt;"",(IF('[1]T34 Wine consumption vol'!AW101&lt;&gt;"",('[1]T34 Wine consumption vol'!AW101/'[1]T61 Real GDP'!AW101),"")),"")</f>
        <v>1.4455343314403717E-2</v>
      </c>
      <c r="AY70" s="70" t="str">
        <f>IF('[1]T61 Real GDP'!AX101&lt;&gt;"",(IF('[1]T34 Wine consumption vol'!AX101&lt;&gt;"",('[1]T34 Wine consumption vol'!AX101/'[1]T61 Real GDP'!AX101),"")),"")</f>
        <v/>
      </c>
      <c r="AZ70" s="70">
        <f>IF('[1]T61 Real GDP'!AY101&lt;&gt;"",(IF('[1]T34 Wine consumption vol'!AY101&lt;&gt;"",('[1]T34 Wine consumption vol'!AY101/'[1]T61 Real GDP'!AY101),"")),"")</f>
        <v>5.2825970103239535E-2</v>
      </c>
      <c r="BA70" s="70" t="str">
        <f>IF('[1]T61 Real GDP'!AZ101&lt;&gt;"",(IF('[1]T34 Wine consumption vol'!AZ101&lt;&gt;"",('[1]T34 Wine consumption vol'!AZ101/'[1]T61 Real GDP'!AZ101),"")),"")</f>
        <v/>
      </c>
      <c r="BB70" s="70" t="str">
        <f>IF('[1]T61 Real GDP'!BC101&lt;&gt;"",(IF('[1]T34 Wine consumption vol'!BC101&lt;&gt;"",('[1]T34 Wine consumption vol'!BC101/'[1]T61 Real GDP'!BC101),"")),"")</f>
        <v/>
      </c>
    </row>
    <row r="71" spans="1:54" x14ac:dyDescent="0.55000000000000004">
      <c r="A71" s="69">
        <v>1934</v>
      </c>
      <c r="B71" s="70">
        <f>IF('[1]T61 Real GDP'!B102&lt;&gt;"",(IF('[1]T34 Wine consumption vol'!B102&lt;&gt;"",('[1]T34 Wine consumption vol'!B102/'[1]T61 Real GDP'!B102),"")),"")</f>
        <v>40.517669293081724</v>
      </c>
      <c r="C71" s="70">
        <f>IF('[1]T61 Real GDP'!C102&lt;&gt;"",(IF('[1]T34 Wine consumption vol'!C102&lt;&gt;"",('[1]T34 Wine consumption vol'!C102/'[1]T61 Real GDP'!C102),"")),"")</f>
        <v>24.539021135412202</v>
      </c>
      <c r="D71" s="70">
        <f>IF('[1]T61 Real GDP'!D102&lt;&gt;"",(IF('[1]T34 Wine consumption vol'!D102&lt;&gt;"",('[1]T34 Wine consumption vol'!D102/'[1]T61 Real GDP'!D102),"")),"")</f>
        <v>62.208229772953693</v>
      </c>
      <c r="E71" s="70">
        <f>IF('[1]T61 Real GDP'!E102&lt;&gt;"",(IF('[1]T34 Wine consumption vol'!E102&lt;&gt;"",('[1]T34 Wine consumption vol'!E102/'[1]T61 Real GDP'!E102),"")),"")</f>
        <v>29.408493087582279</v>
      </c>
      <c r="F71" s="70">
        <f>IF('[1]T61 Real GDP'!F102&lt;&gt;"",(IF('[1]T34 Wine consumption vol'!F102&lt;&gt;"",('[1]T34 Wine consumption vol'!F102/'[1]T61 Real GDP'!F102),"")),"")</f>
        <v>5.293085273177323</v>
      </c>
      <c r="G71" s="70"/>
      <c r="H71" s="70">
        <f>IF('[1]T61 Real GDP'!G102&lt;&gt;"",(IF('[1]T34 Wine consumption vol'!G102&lt;&gt;"",('[1]T34 Wine consumption vol'!G102/'[1]T61 Real GDP'!G102),"")),"")</f>
        <v>0.84027438806755916</v>
      </c>
      <c r="I71" s="70">
        <f>IF('[1]T61 Real GDP'!H102&lt;&gt;"",(IF('[1]T34 Wine consumption vol'!H102&lt;&gt;"",('[1]T34 Wine consumption vol'!H102/'[1]T61 Real GDP'!H102),"")),"")</f>
        <v>0.2423754001087659</v>
      </c>
      <c r="J71" s="70">
        <f>IF('[1]T61 Real GDP'!I102&lt;&gt;"",(IF('[1]T34 Wine consumption vol'!I102&lt;&gt;"",('[1]T34 Wine consumption vol'!I102/'[1]T61 Real GDP'!I102),"")),"")</f>
        <v>6.1287566921308649E-2</v>
      </c>
      <c r="K71" s="70">
        <f>IF('[1]T61 Real GDP'!J102&lt;&gt;"",(IF('[1]T34 Wine consumption vol'!J102&lt;&gt;"",('[1]T34 Wine consumption vol'!J102/'[1]T61 Real GDP'!J102),"")),"")</f>
        <v>1.3747473525355813</v>
      </c>
      <c r="L71" s="70">
        <f>IF('[1]T61 Real GDP'!K102&lt;&gt;"",(IF('[1]T34 Wine consumption vol'!K102&lt;&gt;"",('[1]T34 Wine consumption vol'!K102/'[1]T61 Real GDP'!K102),"")),"")</f>
        <v>18.481887095776916</v>
      </c>
      <c r="M71" s="70">
        <f>IF('[1]T61 Real GDP'!L102&lt;&gt;"",(IF('[1]T34 Wine consumption vol'!L102&lt;&gt;"",('[1]T34 Wine consumption vol'!L102/'[1]T61 Real GDP'!L102),"")),"")</f>
        <v>0.22424667133847231</v>
      </c>
      <c r="N71" s="70">
        <f>IF('[1]T61 Real GDP'!M102&lt;&gt;"",(IF('[1]T34 Wine consumption vol'!M102&lt;&gt;"",('[1]T34 Wine consumption vol'!M102/'[1]T61 Real GDP'!M102),"")),"")</f>
        <v>0.18888295320119178</v>
      </c>
      <c r="O71" s="70">
        <f>IF('[1]T61 Real GDP'!N102&lt;&gt;"",(IF('[1]T34 Wine consumption vol'!N102&lt;&gt;"",('[1]T34 Wine consumption vol'!N102/'[1]T61 Real GDP'!N102),"")),"")</f>
        <v>0.15158440074306884</v>
      </c>
      <c r="P71" s="70">
        <f>IF('[1]T61 Real GDP'!O102&lt;&gt;"",(IF('[1]T34 Wine consumption vol'!O102&lt;&gt;"",('[1]T34 Wine consumption vol'!O102/'[1]T61 Real GDP'!O102),"")),"")</f>
        <v>4.8703954766185129</v>
      </c>
      <c r="Q71" s="70">
        <f>IF('[1]T61 Real GDP'!P102&lt;&gt;"",(IF('[1]T34 Wine consumption vol'!P102&lt;&gt;"",('[1]T34 Wine consumption vol'!P102/'[1]T61 Real GDP'!P102),"")),"")</f>
        <v>0.24683145110418656</v>
      </c>
      <c r="R71" s="70" t="str">
        <f>IF('[1]T61 Real GDP'!Q102&lt;&gt;"",(IF('[1]T34 Wine consumption vol'!Q102&lt;&gt;"",('[1]T34 Wine consumption vol'!Q102/'[1]T61 Real GDP'!Q102),"")),"")</f>
        <v/>
      </c>
      <c r="S71" s="70">
        <f>IF('[1]T61 Real GDP'!R102&lt;&gt;"",(IF('[1]T34 Wine consumption vol'!R102&lt;&gt;"",('[1]T34 Wine consumption vol'!R102/'[1]T61 Real GDP'!R102),"")),"")</f>
        <v>21.143794352818276</v>
      </c>
      <c r="T71" s="70" t="str">
        <f>IF('[1]T61 Real GDP'!S102&lt;&gt;"",(IF('[1]T34 Wine consumption vol'!S102&lt;&gt;"",('[1]T34 Wine consumption vol'!S102/'[1]T61 Real GDP'!S102),"")),"")</f>
        <v/>
      </c>
      <c r="U71" s="70" t="str">
        <f>IF('[1]T61 Real GDP'!T102&lt;&gt;"",(IF('[1]T34 Wine consumption vol'!J102&lt;&gt;"",('[1]T34 Wine consumption vol'!J102/'[1]T61 Real GDP'!T102),"")),"")</f>
        <v/>
      </c>
      <c r="V71" s="70">
        <f>IF('[1]T61 Real GDP'!U102&lt;&gt;"",(IF('[1]T34 Wine consumption vol'!U102&lt;&gt;"",('[1]T34 Wine consumption vol'!U102/'[1]T61 Real GDP'!U102),"")),"")</f>
        <v>11.508287295101248</v>
      </c>
      <c r="W71" s="70" t="str">
        <f>IF('[1]T61 Real GDP'!V102&lt;&gt;"",(IF('[1]T34 Wine consumption vol'!V102&lt;&gt;"",('[1]T34 Wine consumption vol'!V102/'[1]T61 Real GDP'!V102),"")),"")</f>
        <v/>
      </c>
      <c r="X71" s="70">
        <f>IF('[1]T61 Real GDP'!W102&lt;&gt;"",(IF('[1]T34 Wine consumption vol'!W102&lt;&gt;"",('[1]T34 Wine consumption vol'!W102/'[1]T61 Real GDP'!W102),"")),"")</f>
        <v>45.413526157483005</v>
      </c>
      <c r="Y71" s="70" t="str">
        <f>IF('[1]T61 Real GDP'!X102&lt;&gt;"",(IF('[1]T34 Wine consumption vol'!X102&lt;&gt;"",('[1]T34 Wine consumption vol'!X102/'[1]T61 Real GDP'!X102),"")),"")</f>
        <v/>
      </c>
      <c r="Z71" s="70" t="str">
        <f>IF('[1]T61 Real GDP'!Y102&lt;&gt;"",(IF('[1]T34 Wine consumption vol'!Y102&lt;&gt;"",('[1]T34 Wine consumption vol'!Y102/'[1]T61 Real GDP'!Y102),"")),"")</f>
        <v/>
      </c>
      <c r="AA71" s="70" t="str">
        <f>IF('[1]T61 Real GDP'!Z102&lt;&gt;"",(IF('[1]T34 Wine consumption vol'!Z102&lt;&gt;"",('[1]T34 Wine consumption vol'!Z102/'[1]T61 Real GDP'!Z102),"")),"")</f>
        <v/>
      </c>
      <c r="AB71" s="70">
        <f>IF('[1]T61 Real GDP'!AA102&lt;&gt;"",(IF('[1]T34 Wine consumption vol'!AA102&lt;&gt;"",('[1]T34 Wine consumption vol'!AA102/'[1]T61 Real GDP'!AA102),"")),"")</f>
        <v>0.58178053830227749</v>
      </c>
      <c r="AC71" s="70">
        <f>IF('[1]T61 Real GDP'!AB102&lt;&gt;"",(IF('[1]T34 Wine consumption vol'!AB102&lt;&gt;"",('[1]T34 Wine consumption vol'!AB102/'[1]T61 Real GDP'!AB102),"")),"")</f>
        <v>0.13347424032750965</v>
      </c>
      <c r="AD71" s="70">
        <f>IF('[1]T61 Real GDP'!AC102&lt;&gt;"",(IF('[1]T34 Wine consumption vol'!AC102&lt;&gt;"",('[1]T34 Wine consumption vol'!AC102/'[1]T61 Real GDP'!AC102),"")),"")</f>
        <v>0.57321267849176349</v>
      </c>
      <c r="AE71" s="70">
        <f>IF('[1]T61 Real GDP'!AD102&lt;&gt;"",(IF('[1]T34 Wine consumption vol'!AD102&lt;&gt;"",('[1]T34 Wine consumption vol'!AD102/'[1]T61 Real GDP'!AD102),"")),"")</f>
        <v>0.1923849011096937</v>
      </c>
      <c r="AF71" s="70">
        <f>IF('[1]T61 Real GDP'!AE102&lt;&gt;"",(IF('[1]T34 Wine consumption vol'!AE102&lt;&gt;"",('[1]T34 Wine consumption vol'!AE102/'[1]T61 Real GDP'!AE102),"")),"")</f>
        <v>11.056439843116838</v>
      </c>
      <c r="AG71" s="70">
        <f>IF('[1]T61 Real GDP'!AF102&lt;&gt;"",(IF('[1]T34 Wine consumption vol'!AF102&lt;&gt;"",('[1]T34 Wine consumption vol'!AF102/'[1]T61 Real GDP'!AF102),"")),"")</f>
        <v>1.7408599187315472</v>
      </c>
      <c r="AH71" s="70">
        <f>IF('[1]T61 Real GDP'!AG102&lt;&gt;"",(IF('[1]T34 Wine consumption vol'!AG102&lt;&gt;"",('[1]T34 Wine consumption vol'!AG102/'[1]T61 Real GDP'!AG102),"")),"")</f>
        <v>22.063059238802669</v>
      </c>
      <c r="AI71" s="70">
        <f>IF('[1]T61 Real GDP'!AH102&lt;&gt;"",(IF('[1]T34 Wine consumption vol'!AH102&lt;&gt;"",('[1]T34 Wine consumption vol'!AH102/'[1]T61 Real GDP'!AH102),"")),"")</f>
        <v>0.13372108164407959</v>
      </c>
      <c r="AJ71" s="70">
        <f>IF('[1]T61 Real GDP'!AI102&lt;&gt;"",(IF('[1]T34 Wine consumption vol'!AI102&lt;&gt;"",('[1]T34 Wine consumption vol'!AI102/'[1]T61 Real GDP'!AI102),"")),"")</f>
        <v>6.0266192370922811</v>
      </c>
      <c r="AK71" s="70" t="str">
        <f>IF('[1]T61 Real GDP'!AJ102&lt;&gt;"",(IF('[1]T34 Wine consumption vol'!AJ102&lt;&gt;"",('[1]T34 Wine consumption vol'!AJ102/'[1]T61 Real GDP'!AJ102),"")),"")</f>
        <v/>
      </c>
      <c r="AL71" s="70" t="str">
        <f>IF('[1]T61 Real GDP'!AK102&lt;&gt;"",(IF('[1]T34 Wine consumption vol'!AK102&lt;&gt;"",('[1]T34 Wine consumption vol'!AK102/'[1]T61 Real GDP'!AK102),"")),"")</f>
        <v/>
      </c>
      <c r="AM71" s="70" t="str">
        <f>IF('[1]T61 Real GDP'!AL102&lt;&gt;"",(IF('[1]T34 Wine consumption vol'!AL102&lt;&gt;"",('[1]T34 Wine consumption vol'!AL102/'[1]T61 Real GDP'!AL102),"")),"")</f>
        <v/>
      </c>
      <c r="AN71" s="70">
        <f>IF('[1]T61 Real GDP'!AM102&lt;&gt;"",(IF('[1]T34 Wine consumption vol'!AM102&lt;&gt;"",('[1]T34 Wine consumption vol'!AM102/'[1]T61 Real GDP'!AM102),"")),"")</f>
        <v>4.2259040897335982</v>
      </c>
      <c r="AO71" s="70" t="str">
        <f>IF('[1]T61 Real GDP'!AN102&lt;&gt;"",(IF('[1]T34 Wine consumption vol'!AN102&lt;&gt;"",('[1]T34 Wine consumption vol'!AN102/'[1]T61 Real GDP'!AN102),"")),"")</f>
        <v/>
      </c>
      <c r="AP71" s="70">
        <f>IF('[1]T61 Real GDP'!AO102&lt;&gt;"",(IF('[1]T34 Wine consumption vol'!AO102&lt;&gt;"",('[1]T34 Wine consumption vol'!AO102/'[1]T61 Real GDP'!AO102),"")),"")</f>
        <v>0.2138879841173825</v>
      </c>
      <c r="AQ71" s="70" t="str">
        <f>IF('[1]T61 Real GDP'!AP102&lt;&gt;"",(IF('[1]T34 Wine consumption vol'!AP102&lt;&gt;"",('[1]T34 Wine consumption vol'!AP102/'[1]T61 Real GDP'!AP102),"")),"")</f>
        <v/>
      </c>
      <c r="AR71" s="70">
        <f>IF('[1]T61 Real GDP'!AQ102&lt;&gt;"",(IF('[1]T34 Wine consumption vol'!AQ102&lt;&gt;"",('[1]T34 Wine consumption vol'!AQ102/'[1]T61 Real GDP'!AQ102),"")),"")</f>
        <v>4.6953512236312493E-3</v>
      </c>
      <c r="AS71" s="70" t="str">
        <f>IF('[1]T61 Real GDP'!AR102&lt;&gt;"",(IF('[1]T34 Wine consumption vol'!AR102&lt;&gt;"",('[1]T34 Wine consumption vol'!AR102/'[1]T61 Real GDP'!AR102),"")),"")</f>
        <v/>
      </c>
      <c r="AT71" s="70">
        <f>IF('[1]T61 Real GDP'!AS102&lt;&gt;"",(IF('[1]T34 Wine consumption vol'!AS102&lt;&gt;"",('[1]T34 Wine consumption vol'!AS102/'[1]T61 Real GDP'!AS102),"")),"")</f>
        <v>5.1672910476682592E-3</v>
      </c>
      <c r="AU71" s="70">
        <f>IF('[1]T61 Real GDP'!AT102&lt;&gt;"",(IF('[1]T34 Wine consumption vol'!AT102&lt;&gt;"",('[1]T34 Wine consumption vol'!AT102/'[1]T61 Real GDP'!AT102),"")),"")</f>
        <v>1.9084136606340216E-2</v>
      </c>
      <c r="AV71" s="70">
        <f>IF('[1]T61 Real GDP'!AU102&lt;&gt;"",(IF('[1]T34 Wine consumption vol'!AU102&lt;&gt;"",('[1]T34 Wine consumption vol'!AU102/'[1]T61 Real GDP'!AU102),"")),"")</f>
        <v>1.9599369292296175E-3</v>
      </c>
      <c r="AW71" s="70">
        <f>IF('[1]T61 Real GDP'!AV102&lt;&gt;"",(IF('[1]T34 Wine consumption vol'!AV102&lt;&gt;"",('[1]T34 Wine consumption vol'!AV102/'[1]T61 Real GDP'!AV102),"")),"")</f>
        <v>4.4715447154471552E-2</v>
      </c>
      <c r="AX71" s="70">
        <f>IF('[1]T61 Real GDP'!AW102&lt;&gt;"",(IF('[1]T34 Wine consumption vol'!AW102&lt;&gt;"",('[1]T34 Wine consumption vol'!AW102/'[1]T61 Real GDP'!AW102),"")),"")</f>
        <v>1.4325914556152468E-2</v>
      </c>
      <c r="AY71" s="70" t="str">
        <f>IF('[1]T61 Real GDP'!AX102&lt;&gt;"",(IF('[1]T34 Wine consumption vol'!AX102&lt;&gt;"",('[1]T34 Wine consumption vol'!AX102/'[1]T61 Real GDP'!AX102),"")),"")</f>
        <v/>
      </c>
      <c r="AZ71" s="70">
        <f>IF('[1]T61 Real GDP'!AY102&lt;&gt;"",(IF('[1]T34 Wine consumption vol'!AY102&lt;&gt;"",('[1]T34 Wine consumption vol'!AY102/'[1]T61 Real GDP'!AY102),"")),"")</f>
        <v>6.103758256115574E-2</v>
      </c>
      <c r="BA71" s="70" t="str">
        <f>IF('[1]T61 Real GDP'!AZ102&lt;&gt;"",(IF('[1]T34 Wine consumption vol'!AZ102&lt;&gt;"",('[1]T34 Wine consumption vol'!AZ102/'[1]T61 Real GDP'!AZ102),"")),"")</f>
        <v/>
      </c>
      <c r="BB71" s="70" t="str">
        <f>IF('[1]T61 Real GDP'!BC102&lt;&gt;"",(IF('[1]T34 Wine consumption vol'!BC102&lt;&gt;"",('[1]T34 Wine consumption vol'!BC102/'[1]T61 Real GDP'!BC102),"")),"")</f>
        <v/>
      </c>
    </row>
    <row r="72" spans="1:54" x14ac:dyDescent="0.55000000000000004">
      <c r="A72" s="69">
        <v>1935</v>
      </c>
      <c r="B72" s="70">
        <f>IF('[1]T61 Real GDP'!B103&lt;&gt;"",(IF('[1]T34 Wine consumption vol'!B103&lt;&gt;"",('[1]T34 Wine consumption vol'!B103/'[1]T61 Real GDP'!B103),"")),"")</f>
        <v>38.233805576171527</v>
      </c>
      <c r="C72" s="70">
        <f>IF('[1]T61 Real GDP'!C103&lt;&gt;"",(IF('[1]T34 Wine consumption vol'!C103&lt;&gt;"",('[1]T34 Wine consumption vol'!C103/'[1]T61 Real GDP'!C103),"")),"")</f>
        <v>34.317031548531489</v>
      </c>
      <c r="D72" s="70">
        <f>IF('[1]T61 Real GDP'!D103&lt;&gt;"",(IF('[1]T34 Wine consumption vol'!D103&lt;&gt;"",('[1]T34 Wine consumption vol'!D103/'[1]T61 Real GDP'!D103),"")),"")</f>
        <v>64.178935858040589</v>
      </c>
      <c r="E72" s="70">
        <f>IF('[1]T61 Real GDP'!E103&lt;&gt;"",(IF('[1]T34 Wine consumption vol'!E103&lt;&gt;"",('[1]T34 Wine consumption vol'!E103/'[1]T61 Real GDP'!E103),"")),"")</f>
        <v>25.74552156516808</v>
      </c>
      <c r="F72" s="70">
        <f>IF('[1]T61 Real GDP'!F103&lt;&gt;"",(IF('[1]T34 Wine consumption vol'!F103&lt;&gt;"",('[1]T34 Wine consumption vol'!F103/'[1]T61 Real GDP'!F103),"")),"")</f>
        <v>5.7850104486726277</v>
      </c>
      <c r="G72" s="70"/>
      <c r="H72" s="70">
        <f>IF('[1]T61 Real GDP'!G103&lt;&gt;"",(IF('[1]T34 Wine consumption vol'!G103&lt;&gt;"",('[1]T34 Wine consumption vol'!G103/'[1]T61 Real GDP'!G103),"")),"")</f>
        <v>0.99663558245091044</v>
      </c>
      <c r="I72" s="70">
        <f>IF('[1]T61 Real GDP'!H103&lt;&gt;"",(IF('[1]T34 Wine consumption vol'!H103&lt;&gt;"",('[1]T34 Wine consumption vol'!H103/'[1]T61 Real GDP'!H103),"")),"")</f>
        <v>0.27707192757606508</v>
      </c>
      <c r="J72" s="70">
        <f>IF('[1]T61 Real GDP'!I103&lt;&gt;"",(IF('[1]T34 Wine consumption vol'!I103&lt;&gt;"",('[1]T34 Wine consumption vol'!I103/'[1]T61 Real GDP'!I103),"")),"")</f>
        <v>8.1379038333053488E-2</v>
      </c>
      <c r="K72" s="70">
        <f>IF('[1]T61 Real GDP'!J103&lt;&gt;"",(IF('[1]T34 Wine consumption vol'!J103&lt;&gt;"",('[1]T34 Wine consumption vol'!J103/'[1]T61 Real GDP'!J103),"")),"")</f>
        <v>1.5748197191005797</v>
      </c>
      <c r="L72" s="70">
        <f>IF('[1]T61 Real GDP'!K103&lt;&gt;"",(IF('[1]T34 Wine consumption vol'!K103&lt;&gt;"",('[1]T34 Wine consumption vol'!K103/'[1]T61 Real GDP'!K103),"")),"")</f>
        <v>20.405140686216313</v>
      </c>
      <c r="M72" s="70">
        <f>IF('[1]T61 Real GDP'!L103&lt;&gt;"",(IF('[1]T34 Wine consumption vol'!L103&lt;&gt;"",('[1]T34 Wine consumption vol'!L103/'[1]T61 Real GDP'!L103),"")),"")</f>
        <v>0.24398547435315479</v>
      </c>
      <c r="N72" s="70">
        <f>IF('[1]T61 Real GDP'!M103&lt;&gt;"",(IF('[1]T34 Wine consumption vol'!M103&lt;&gt;"",('[1]T34 Wine consumption vol'!M103/'[1]T61 Real GDP'!M103),"")),"")</f>
        <v>0.20493069998987373</v>
      </c>
      <c r="O72" s="70">
        <f>IF('[1]T61 Real GDP'!N103&lt;&gt;"",(IF('[1]T34 Wine consumption vol'!N103&lt;&gt;"",('[1]T34 Wine consumption vol'!N103/'[1]T61 Real GDP'!N103),"")),"")</f>
        <v>0.16228341772227567</v>
      </c>
      <c r="P72" s="70">
        <f>IF('[1]T61 Real GDP'!O103&lt;&gt;"",(IF('[1]T34 Wine consumption vol'!O103&lt;&gt;"",('[1]T34 Wine consumption vol'!O103/'[1]T61 Real GDP'!O103),"")),"")</f>
        <v>4.9886904197691289</v>
      </c>
      <c r="Q72" s="70">
        <f>IF('[1]T61 Real GDP'!P103&lt;&gt;"",(IF('[1]T34 Wine consumption vol'!P103&lt;&gt;"",('[1]T34 Wine consumption vol'!P103/'[1]T61 Real GDP'!P103),"")),"")</f>
        <v>0.24678450171674388</v>
      </c>
      <c r="R72" s="70" t="str">
        <f>IF('[1]T61 Real GDP'!Q103&lt;&gt;"",(IF('[1]T34 Wine consumption vol'!Q103&lt;&gt;"",('[1]T34 Wine consumption vol'!Q103/'[1]T61 Real GDP'!Q103),"")),"")</f>
        <v/>
      </c>
      <c r="S72" s="70">
        <f>IF('[1]T61 Real GDP'!R103&lt;&gt;"",(IF('[1]T34 Wine consumption vol'!R103&lt;&gt;"",('[1]T34 Wine consumption vol'!R103/'[1]T61 Real GDP'!R103),"")),"")</f>
        <v>18.909577189423157</v>
      </c>
      <c r="T72" s="70" t="str">
        <f>IF('[1]T61 Real GDP'!S103&lt;&gt;"",(IF('[1]T34 Wine consumption vol'!S103&lt;&gt;"",('[1]T34 Wine consumption vol'!S103/'[1]T61 Real GDP'!S103),"")),"")</f>
        <v/>
      </c>
      <c r="U72" s="70" t="str">
        <f>IF('[1]T61 Real GDP'!T103&lt;&gt;"",(IF('[1]T34 Wine consumption vol'!J103&lt;&gt;"",('[1]T34 Wine consumption vol'!J103/'[1]T61 Real GDP'!T103),"")),"")</f>
        <v/>
      </c>
      <c r="V72" s="70">
        <f>IF('[1]T61 Real GDP'!U103&lt;&gt;"",(IF('[1]T34 Wine consumption vol'!U103&lt;&gt;"",('[1]T34 Wine consumption vol'!U103/'[1]T61 Real GDP'!U103),"")),"")</f>
        <v>9.8870001603334945</v>
      </c>
      <c r="W72" s="70" t="str">
        <f>IF('[1]T61 Real GDP'!V103&lt;&gt;"",(IF('[1]T34 Wine consumption vol'!V103&lt;&gt;"",('[1]T34 Wine consumption vol'!V103/'[1]T61 Real GDP'!V103),"")),"")</f>
        <v/>
      </c>
      <c r="X72" s="70">
        <f>IF('[1]T61 Real GDP'!W103&lt;&gt;"",(IF('[1]T34 Wine consumption vol'!W103&lt;&gt;"",('[1]T34 Wine consumption vol'!W103/'[1]T61 Real GDP'!W103),"")),"")</f>
        <v>49.316267024358638</v>
      </c>
      <c r="Y72" s="70" t="str">
        <f>IF('[1]T61 Real GDP'!X103&lt;&gt;"",(IF('[1]T34 Wine consumption vol'!X103&lt;&gt;"",('[1]T34 Wine consumption vol'!X103/'[1]T61 Real GDP'!X103),"")),"")</f>
        <v/>
      </c>
      <c r="Z72" s="70" t="str">
        <f>IF('[1]T61 Real GDP'!Y103&lt;&gt;"",(IF('[1]T34 Wine consumption vol'!Y103&lt;&gt;"",('[1]T34 Wine consumption vol'!Y103/'[1]T61 Real GDP'!Y103),"")),"")</f>
        <v/>
      </c>
      <c r="AA72" s="70" t="str">
        <f>IF('[1]T61 Real GDP'!Z103&lt;&gt;"",(IF('[1]T34 Wine consumption vol'!Z103&lt;&gt;"",('[1]T34 Wine consumption vol'!Z103/'[1]T61 Real GDP'!Z103),"")),"")</f>
        <v/>
      </c>
      <c r="AB72" s="70">
        <f>IF('[1]T61 Real GDP'!AA103&lt;&gt;"",(IF('[1]T34 Wine consumption vol'!AA103&lt;&gt;"",('[1]T34 Wine consumption vol'!AA103/'[1]T61 Real GDP'!AA103),"")),"")</f>
        <v>0.81144197999888279</v>
      </c>
      <c r="AC72" s="70">
        <f>IF('[1]T61 Real GDP'!AB103&lt;&gt;"",(IF('[1]T34 Wine consumption vol'!AB103&lt;&gt;"",('[1]T34 Wine consumption vol'!AB103/'[1]T61 Real GDP'!AB103),"")),"")</f>
        <v>0.13554438497703492</v>
      </c>
      <c r="AD72" s="70">
        <f>IF('[1]T61 Real GDP'!AC103&lt;&gt;"",(IF('[1]T34 Wine consumption vol'!AC103&lt;&gt;"",('[1]T34 Wine consumption vol'!AC103/'[1]T61 Real GDP'!AC103),"")),"")</f>
        <v>0.4277840513377229</v>
      </c>
      <c r="AE72" s="70">
        <f>IF('[1]T61 Real GDP'!AD103&lt;&gt;"",(IF('[1]T34 Wine consumption vol'!AD103&lt;&gt;"",('[1]T34 Wine consumption vol'!AD103/'[1]T61 Real GDP'!AD103),"")),"")</f>
        <v>0.24911693562709147</v>
      </c>
      <c r="AF72" s="70">
        <f>IF('[1]T61 Real GDP'!AE103&lt;&gt;"",(IF('[1]T34 Wine consumption vol'!AE103&lt;&gt;"",('[1]T34 Wine consumption vol'!AE103/'[1]T61 Real GDP'!AE103),"")),"")</f>
        <v>11.896175234381257</v>
      </c>
      <c r="AG72" s="70">
        <f>IF('[1]T61 Real GDP'!AF103&lt;&gt;"",(IF('[1]T34 Wine consumption vol'!AF103&lt;&gt;"",('[1]T34 Wine consumption vol'!AF103/'[1]T61 Real GDP'!AF103),"")),"")</f>
        <v>1.5849410895026539</v>
      </c>
      <c r="AH72" s="70">
        <f>IF('[1]T61 Real GDP'!AG103&lt;&gt;"",(IF('[1]T34 Wine consumption vol'!AG103&lt;&gt;"",('[1]T34 Wine consumption vol'!AG103/'[1]T61 Real GDP'!AG103),"")),"")</f>
        <v>15.888388024019559</v>
      </c>
      <c r="AI72" s="70">
        <f>IF('[1]T61 Real GDP'!AH103&lt;&gt;"",(IF('[1]T34 Wine consumption vol'!AH103&lt;&gt;"",('[1]T34 Wine consumption vol'!AH103/'[1]T61 Real GDP'!AH103),"")),"")</f>
        <v>9.1519478525744366E-2</v>
      </c>
      <c r="AJ72" s="70">
        <f>IF('[1]T61 Real GDP'!AI103&lt;&gt;"",(IF('[1]T34 Wine consumption vol'!AI103&lt;&gt;"",('[1]T34 Wine consumption vol'!AI103/'[1]T61 Real GDP'!AI103),"")),"")</f>
        <v>8.927516624258601</v>
      </c>
      <c r="AK72" s="70" t="str">
        <f>IF('[1]T61 Real GDP'!AJ103&lt;&gt;"",(IF('[1]T34 Wine consumption vol'!AJ103&lt;&gt;"",('[1]T34 Wine consumption vol'!AJ103/'[1]T61 Real GDP'!AJ103),"")),"")</f>
        <v/>
      </c>
      <c r="AL72" s="70" t="str">
        <f>IF('[1]T61 Real GDP'!AK103&lt;&gt;"",(IF('[1]T34 Wine consumption vol'!AK103&lt;&gt;"",('[1]T34 Wine consumption vol'!AK103/'[1]T61 Real GDP'!AK103),"")),"")</f>
        <v/>
      </c>
      <c r="AM72" s="70" t="str">
        <f>IF('[1]T61 Real GDP'!AL103&lt;&gt;"",(IF('[1]T34 Wine consumption vol'!AL103&lt;&gt;"",('[1]T34 Wine consumption vol'!AL103/'[1]T61 Real GDP'!AL103),"")),"")</f>
        <v/>
      </c>
      <c r="AN72" s="70">
        <f>IF('[1]T61 Real GDP'!AM103&lt;&gt;"",(IF('[1]T34 Wine consumption vol'!AM103&lt;&gt;"",('[1]T34 Wine consumption vol'!AM103/'[1]T61 Real GDP'!AM103),"")),"")</f>
        <v>3.5912927479664694</v>
      </c>
      <c r="AO72" s="70" t="str">
        <f>IF('[1]T61 Real GDP'!AN103&lt;&gt;"",(IF('[1]T34 Wine consumption vol'!AN103&lt;&gt;"",('[1]T34 Wine consumption vol'!AN103/'[1]T61 Real GDP'!AN103),"")),"")</f>
        <v/>
      </c>
      <c r="AP72" s="70">
        <f>IF('[1]T61 Real GDP'!AO103&lt;&gt;"",(IF('[1]T34 Wine consumption vol'!AO103&lt;&gt;"",('[1]T34 Wine consumption vol'!AO103/'[1]T61 Real GDP'!AO103),"")),"")</f>
        <v>0.27637159666165001</v>
      </c>
      <c r="AQ72" s="70" t="str">
        <f>IF('[1]T61 Real GDP'!AP103&lt;&gt;"",(IF('[1]T34 Wine consumption vol'!AP103&lt;&gt;"",('[1]T34 Wine consumption vol'!AP103/'[1]T61 Real GDP'!AP103),"")),"")</f>
        <v/>
      </c>
      <c r="AR72" s="70">
        <f>IF('[1]T61 Real GDP'!AQ103&lt;&gt;"",(IF('[1]T34 Wine consumption vol'!AQ103&lt;&gt;"",('[1]T34 Wine consumption vol'!AQ103/'[1]T61 Real GDP'!AQ103),"")),"")</f>
        <v>3.7841228017925529E-3</v>
      </c>
      <c r="AS72" s="70" t="str">
        <f>IF('[1]T61 Real GDP'!AR103&lt;&gt;"",(IF('[1]T34 Wine consumption vol'!AR103&lt;&gt;"",('[1]T34 Wine consumption vol'!AR103/'[1]T61 Real GDP'!AR103),"")),"")</f>
        <v/>
      </c>
      <c r="AT72" s="70">
        <f>IF('[1]T61 Real GDP'!AS103&lt;&gt;"",(IF('[1]T34 Wine consumption vol'!AS103&lt;&gt;"",('[1]T34 Wine consumption vol'!AS103/'[1]T61 Real GDP'!AS103),"")),"")</f>
        <v>6.2357098316358356E-3</v>
      </c>
      <c r="AU72" s="70">
        <f>IF('[1]T61 Real GDP'!AT103&lt;&gt;"",(IF('[1]T34 Wine consumption vol'!AT103&lt;&gt;"",('[1]T34 Wine consumption vol'!AT103/'[1]T61 Real GDP'!AT103),"")),"")</f>
        <v>1.9480033364256865E-2</v>
      </c>
      <c r="AV72" s="70">
        <f>IF('[1]T61 Real GDP'!AU103&lt;&gt;"",(IF('[1]T34 Wine consumption vol'!AU103&lt;&gt;"",('[1]T34 Wine consumption vol'!AU103/'[1]T61 Real GDP'!AU103),"")),"")</f>
        <v>1.7834020803461092E-3</v>
      </c>
      <c r="AW72" s="70">
        <f>IF('[1]T61 Real GDP'!AV103&lt;&gt;"",(IF('[1]T34 Wine consumption vol'!AV103&lt;&gt;"",('[1]T34 Wine consumption vol'!AV103/'[1]T61 Real GDP'!AV103),"")),"")</f>
        <v>5.5455635491606717E-2</v>
      </c>
      <c r="AX72" s="70">
        <f>IF('[1]T61 Real GDP'!AW103&lt;&gt;"",(IF('[1]T34 Wine consumption vol'!AW103&lt;&gt;"",('[1]T34 Wine consumption vol'!AW103/'[1]T61 Real GDP'!AW103),"")),"")</f>
        <v>1.5369414864419804E-2</v>
      </c>
      <c r="AY72" s="70" t="str">
        <f>IF('[1]T61 Real GDP'!AX103&lt;&gt;"",(IF('[1]T34 Wine consumption vol'!AX103&lt;&gt;"",('[1]T34 Wine consumption vol'!AX103/'[1]T61 Real GDP'!AX103),"")),"")</f>
        <v/>
      </c>
      <c r="AZ72" s="70">
        <f>IF('[1]T61 Real GDP'!AY103&lt;&gt;"",(IF('[1]T34 Wine consumption vol'!AY103&lt;&gt;"",('[1]T34 Wine consumption vol'!AY103/'[1]T61 Real GDP'!AY103),"")),"")</f>
        <v>5.9565514803471054E-2</v>
      </c>
      <c r="BA72" s="70" t="str">
        <f>IF('[1]T61 Real GDP'!AZ103&lt;&gt;"",(IF('[1]T34 Wine consumption vol'!AZ103&lt;&gt;"",('[1]T34 Wine consumption vol'!AZ103/'[1]T61 Real GDP'!AZ103),"")),"")</f>
        <v/>
      </c>
      <c r="BB72" s="70" t="str">
        <f>IF('[1]T61 Real GDP'!BC103&lt;&gt;"",(IF('[1]T34 Wine consumption vol'!BC103&lt;&gt;"",('[1]T34 Wine consumption vol'!BC103/'[1]T61 Real GDP'!BC103),"")),"")</f>
        <v/>
      </c>
    </row>
    <row r="73" spans="1:54" x14ac:dyDescent="0.55000000000000004">
      <c r="A73" s="69">
        <v>1936</v>
      </c>
      <c r="B73" s="70">
        <f>IF('[1]T61 Real GDP'!B104&lt;&gt;"",(IF('[1]T34 Wine consumption vol'!B104&lt;&gt;"",('[1]T34 Wine consumption vol'!B104/'[1]T61 Real GDP'!B104),"")),"")</f>
        <v>35.587553321543666</v>
      </c>
      <c r="C73" s="70">
        <f>IF('[1]T61 Real GDP'!C104&lt;&gt;"",(IF('[1]T34 Wine consumption vol'!C104&lt;&gt;"",('[1]T34 Wine consumption vol'!C104/'[1]T61 Real GDP'!C104),"")),"")</f>
        <v>24.347282515729791</v>
      </c>
      <c r="D73" s="70">
        <f>IF('[1]T61 Real GDP'!D104&lt;&gt;"",(IF('[1]T34 Wine consumption vol'!D104&lt;&gt;"",('[1]T34 Wine consumption vol'!D104/'[1]T61 Real GDP'!D104),"")),"")</f>
        <v>53.374325782092761</v>
      </c>
      <c r="E73" s="70">
        <f>IF('[1]T61 Real GDP'!E104&lt;&gt;"",(IF('[1]T34 Wine consumption vol'!E104&lt;&gt;"",('[1]T34 Wine consumption vol'!E104/'[1]T61 Real GDP'!E104),"")),"")</f>
        <v>36.151003519580613</v>
      </c>
      <c r="F73" s="70">
        <f>IF('[1]T61 Real GDP'!F104&lt;&gt;"",(IF('[1]T34 Wine consumption vol'!F104&lt;&gt;"",('[1]T34 Wine consumption vol'!F104/'[1]T61 Real GDP'!F104),"")),"")</f>
        <v>5.7172373206402503</v>
      </c>
      <c r="G73" s="70"/>
      <c r="H73" s="70">
        <f>IF('[1]T61 Real GDP'!G104&lt;&gt;"",(IF('[1]T34 Wine consumption vol'!G104&lt;&gt;"",('[1]T34 Wine consumption vol'!G104/'[1]T61 Real GDP'!G104),"")),"")</f>
        <v>1.0316345378678291</v>
      </c>
      <c r="I73" s="70">
        <f>IF('[1]T61 Real GDP'!H104&lt;&gt;"",(IF('[1]T34 Wine consumption vol'!H104&lt;&gt;"",('[1]T34 Wine consumption vol'!H104/'[1]T61 Real GDP'!H104),"")),"")</f>
        <v>0.24530995322242818</v>
      </c>
      <c r="J73" s="70">
        <f>IF('[1]T61 Real GDP'!I104&lt;&gt;"",(IF('[1]T34 Wine consumption vol'!I104&lt;&gt;"",('[1]T34 Wine consumption vol'!I104/'[1]T61 Real GDP'!I104),"")),"")</f>
        <v>8.808429531547389E-2</v>
      </c>
      <c r="K73" s="70">
        <f>IF('[1]T61 Real GDP'!J104&lt;&gt;"",(IF('[1]T34 Wine consumption vol'!J104&lt;&gt;"",('[1]T34 Wine consumption vol'!J104/'[1]T61 Real GDP'!J104),"")),"")</f>
        <v>1.6268035126698759</v>
      </c>
      <c r="L73" s="70">
        <f>IF('[1]T61 Real GDP'!K104&lt;&gt;"",(IF('[1]T34 Wine consumption vol'!K104&lt;&gt;"",('[1]T34 Wine consumption vol'!K104/'[1]T61 Real GDP'!K104),"")),"")</f>
        <v>16.453421659667594</v>
      </c>
      <c r="M73" s="70">
        <f>IF('[1]T61 Real GDP'!L104&lt;&gt;"",(IF('[1]T34 Wine consumption vol'!L104&lt;&gt;"",('[1]T34 Wine consumption vol'!L104/'[1]T61 Real GDP'!L104),"")),"")</f>
        <v>0.24182862190812715</v>
      </c>
      <c r="N73" s="70">
        <f>IF('[1]T61 Real GDP'!M104&lt;&gt;"",(IF('[1]T34 Wine consumption vol'!M104&lt;&gt;"",('[1]T34 Wine consumption vol'!M104/'[1]T61 Real GDP'!M104),"")),"")</f>
        <v>0.2022839303858181</v>
      </c>
      <c r="O73" s="70">
        <f>IF('[1]T61 Real GDP'!N104&lt;&gt;"",(IF('[1]T34 Wine consumption vol'!N104&lt;&gt;"",('[1]T34 Wine consumption vol'!N104/'[1]T61 Real GDP'!N104),"")),"")</f>
        <v>0.16802031503650175</v>
      </c>
      <c r="P73" s="70">
        <f>IF('[1]T61 Real GDP'!O104&lt;&gt;"",(IF('[1]T34 Wine consumption vol'!O104&lt;&gt;"",('[1]T34 Wine consumption vol'!O104/'[1]T61 Real GDP'!O104),"")),"")</f>
        <v>5.1314453812043395</v>
      </c>
      <c r="Q73" s="70">
        <f>IF('[1]T61 Real GDP'!P104&lt;&gt;"",(IF('[1]T34 Wine consumption vol'!P104&lt;&gt;"",('[1]T34 Wine consumption vol'!P104/'[1]T61 Real GDP'!P104),"")),"")</f>
        <v>0.25085416026654583</v>
      </c>
      <c r="R73" s="70" t="str">
        <f>IF('[1]T61 Real GDP'!Q104&lt;&gt;"",(IF('[1]T34 Wine consumption vol'!Q104&lt;&gt;"",('[1]T34 Wine consumption vol'!Q104/'[1]T61 Real GDP'!Q104),"")),"")</f>
        <v/>
      </c>
      <c r="S73" s="70">
        <f>IF('[1]T61 Real GDP'!R104&lt;&gt;"",(IF('[1]T34 Wine consumption vol'!R104&lt;&gt;"",('[1]T34 Wine consumption vol'!R104/'[1]T61 Real GDP'!R104),"")),"")</f>
        <v>14.567718777476097</v>
      </c>
      <c r="T73" s="70" t="str">
        <f>IF('[1]T61 Real GDP'!S104&lt;&gt;"",(IF('[1]T34 Wine consumption vol'!S104&lt;&gt;"",('[1]T34 Wine consumption vol'!S104/'[1]T61 Real GDP'!S104),"")),"")</f>
        <v/>
      </c>
      <c r="U73" s="70" t="str">
        <f>IF('[1]T61 Real GDP'!T104&lt;&gt;"",(IF('[1]T34 Wine consumption vol'!J104&lt;&gt;"",('[1]T34 Wine consumption vol'!J104/'[1]T61 Real GDP'!T104),"")),"")</f>
        <v/>
      </c>
      <c r="V73" s="70">
        <f>IF('[1]T61 Real GDP'!U104&lt;&gt;"",(IF('[1]T34 Wine consumption vol'!U104&lt;&gt;"",('[1]T34 Wine consumption vol'!U104/'[1]T61 Real GDP'!U104),"")),"")</f>
        <v>10.770487821565405</v>
      </c>
      <c r="W73" s="70" t="str">
        <f>IF('[1]T61 Real GDP'!V104&lt;&gt;"",(IF('[1]T34 Wine consumption vol'!V104&lt;&gt;"",('[1]T34 Wine consumption vol'!V104/'[1]T61 Real GDP'!V104),"")),"")</f>
        <v/>
      </c>
      <c r="X73" s="70">
        <f>IF('[1]T61 Real GDP'!W104&lt;&gt;"",(IF('[1]T34 Wine consumption vol'!W104&lt;&gt;"",('[1]T34 Wine consumption vol'!W104/'[1]T61 Real GDP'!W104),"")),"")</f>
        <v>47.318977089446832</v>
      </c>
      <c r="Y73" s="70" t="str">
        <f>IF('[1]T61 Real GDP'!X104&lt;&gt;"",(IF('[1]T34 Wine consumption vol'!X104&lt;&gt;"",('[1]T34 Wine consumption vol'!X104/'[1]T61 Real GDP'!X104),"")),"")</f>
        <v/>
      </c>
      <c r="Z73" s="70" t="str">
        <f>IF('[1]T61 Real GDP'!Y104&lt;&gt;"",(IF('[1]T34 Wine consumption vol'!Y104&lt;&gt;"",('[1]T34 Wine consumption vol'!Y104/'[1]T61 Real GDP'!Y104),"")),"")</f>
        <v/>
      </c>
      <c r="AA73" s="70" t="str">
        <f>IF('[1]T61 Real GDP'!Z104&lt;&gt;"",(IF('[1]T34 Wine consumption vol'!Z104&lt;&gt;"",('[1]T34 Wine consumption vol'!Z104/'[1]T61 Real GDP'!Z104),"")),"")</f>
        <v/>
      </c>
      <c r="AB73" s="70">
        <f>IF('[1]T61 Real GDP'!AA104&lt;&gt;"",(IF('[1]T34 Wine consumption vol'!AA104&lt;&gt;"",('[1]T34 Wine consumption vol'!AA104/'[1]T61 Real GDP'!AA104),"")),"")</f>
        <v>0.61986154915272362</v>
      </c>
      <c r="AC73" s="70">
        <f>IF('[1]T61 Real GDP'!AB104&lt;&gt;"",(IF('[1]T34 Wine consumption vol'!AB104&lt;&gt;"",('[1]T34 Wine consumption vol'!AB104/'[1]T61 Real GDP'!AB104),"")),"")</f>
        <v>0.12954483279953241</v>
      </c>
      <c r="AD73" s="70">
        <f>IF('[1]T61 Real GDP'!AC104&lt;&gt;"",(IF('[1]T34 Wine consumption vol'!AC104&lt;&gt;"",('[1]T34 Wine consumption vol'!AC104/'[1]T61 Real GDP'!AC104),"")),"")</f>
        <v>0.30221700181410716</v>
      </c>
      <c r="AE73" s="70">
        <f>IF('[1]T61 Real GDP'!AD104&lt;&gt;"",(IF('[1]T34 Wine consumption vol'!AD104&lt;&gt;"",('[1]T34 Wine consumption vol'!AD104/'[1]T61 Real GDP'!AD104),"")),"")</f>
        <v>0.28450250502876989</v>
      </c>
      <c r="AF73" s="70">
        <f>IF('[1]T61 Real GDP'!AE104&lt;&gt;"",(IF('[1]T34 Wine consumption vol'!AE104&lt;&gt;"",('[1]T34 Wine consumption vol'!AE104/'[1]T61 Real GDP'!AE104),"")),"")</f>
        <v>12.668828428650748</v>
      </c>
      <c r="AG73" s="70">
        <f>IF('[1]T61 Real GDP'!AF104&lt;&gt;"",(IF('[1]T34 Wine consumption vol'!AF104&lt;&gt;"",('[1]T34 Wine consumption vol'!AF104/'[1]T61 Real GDP'!AF104),"")),"")</f>
        <v>1.5708243543458105</v>
      </c>
      <c r="AH73" s="70">
        <f>IF('[1]T61 Real GDP'!AG104&lt;&gt;"",(IF('[1]T34 Wine consumption vol'!AG104&lt;&gt;"",('[1]T34 Wine consumption vol'!AG104/'[1]T61 Real GDP'!AG104),"")),"")</f>
        <v>19.933184067620154</v>
      </c>
      <c r="AI73" s="70">
        <f>IF('[1]T61 Real GDP'!AH104&lt;&gt;"",(IF('[1]T34 Wine consumption vol'!AH104&lt;&gt;"",('[1]T34 Wine consumption vol'!AH104/'[1]T61 Real GDP'!AH104),"")),"")</f>
        <v>7.0766294402502983E-2</v>
      </c>
      <c r="AJ73" s="70">
        <f>IF('[1]T61 Real GDP'!AI104&lt;&gt;"",(IF('[1]T34 Wine consumption vol'!AI104&lt;&gt;"",('[1]T34 Wine consumption vol'!AI104/'[1]T61 Real GDP'!AI104),"")),"")</f>
        <v>11.009072979880328</v>
      </c>
      <c r="AK73" s="70" t="str">
        <f>IF('[1]T61 Real GDP'!AJ104&lt;&gt;"",(IF('[1]T34 Wine consumption vol'!AJ104&lt;&gt;"",('[1]T34 Wine consumption vol'!AJ104/'[1]T61 Real GDP'!AJ104),"")),"")</f>
        <v/>
      </c>
      <c r="AL73" s="70" t="str">
        <f>IF('[1]T61 Real GDP'!AK104&lt;&gt;"",(IF('[1]T34 Wine consumption vol'!AK104&lt;&gt;"",('[1]T34 Wine consumption vol'!AK104/'[1]T61 Real GDP'!AK104),"")),"")</f>
        <v/>
      </c>
      <c r="AM73" s="70" t="str">
        <f>IF('[1]T61 Real GDP'!AL104&lt;&gt;"",(IF('[1]T34 Wine consumption vol'!AL104&lt;&gt;"",('[1]T34 Wine consumption vol'!AL104/'[1]T61 Real GDP'!AL104),"")),"")</f>
        <v/>
      </c>
      <c r="AN73" s="70">
        <f>IF('[1]T61 Real GDP'!AM104&lt;&gt;"",(IF('[1]T34 Wine consumption vol'!AM104&lt;&gt;"",('[1]T34 Wine consumption vol'!AM104/'[1]T61 Real GDP'!AM104),"")),"")</f>
        <v>4.3231983514281751</v>
      </c>
      <c r="AO73" s="70" t="str">
        <f>IF('[1]T61 Real GDP'!AN104&lt;&gt;"",(IF('[1]T34 Wine consumption vol'!AN104&lt;&gt;"",('[1]T34 Wine consumption vol'!AN104/'[1]T61 Real GDP'!AN104),"")),"")</f>
        <v/>
      </c>
      <c r="AP73" s="70">
        <f>IF('[1]T61 Real GDP'!AO104&lt;&gt;"",(IF('[1]T34 Wine consumption vol'!AO104&lt;&gt;"",('[1]T34 Wine consumption vol'!AO104/'[1]T61 Real GDP'!AO104),"")),"")</f>
        <v>0.23684513087801326</v>
      </c>
      <c r="AQ73" s="70" t="str">
        <f>IF('[1]T61 Real GDP'!AP104&lt;&gt;"",(IF('[1]T34 Wine consumption vol'!AP104&lt;&gt;"",('[1]T34 Wine consumption vol'!AP104/'[1]T61 Real GDP'!AP104),"")),"")</f>
        <v/>
      </c>
      <c r="AR73" s="70">
        <f>IF('[1]T61 Real GDP'!AQ104&lt;&gt;"",(IF('[1]T34 Wine consumption vol'!AQ104&lt;&gt;"",('[1]T34 Wine consumption vol'!AQ104/'[1]T61 Real GDP'!AQ104),"")),"")</f>
        <v>9.5572993049536468E-4</v>
      </c>
      <c r="AS73" s="70" t="str">
        <f>IF('[1]T61 Real GDP'!AR104&lt;&gt;"",(IF('[1]T34 Wine consumption vol'!AR104&lt;&gt;"",('[1]T34 Wine consumption vol'!AR104/'[1]T61 Real GDP'!AR104),"")),"")</f>
        <v/>
      </c>
      <c r="AT73" s="70">
        <f>IF('[1]T61 Real GDP'!AS104&lt;&gt;"",(IF('[1]T34 Wine consumption vol'!AS104&lt;&gt;"",('[1]T34 Wine consumption vol'!AS104/'[1]T61 Real GDP'!AS104),"")),"")</f>
        <v>5.3355093842194466E-3</v>
      </c>
      <c r="AU73" s="70">
        <f>IF('[1]T61 Real GDP'!AT104&lt;&gt;"",(IF('[1]T34 Wine consumption vol'!AT104&lt;&gt;"",('[1]T34 Wine consumption vol'!AT104/'[1]T61 Real GDP'!AT104),"")),"")</f>
        <v>1.9810367290940021E-2</v>
      </c>
      <c r="AV73" s="70">
        <f>IF('[1]T61 Real GDP'!AU104&lt;&gt;"",(IF('[1]T34 Wine consumption vol'!AU104&lt;&gt;"",('[1]T34 Wine consumption vol'!AU104/'[1]T61 Real GDP'!AU104),"")),"")</f>
        <v>1.6465704675985501E-3</v>
      </c>
      <c r="AW73" s="70">
        <f>IF('[1]T61 Real GDP'!AV104&lt;&gt;"",(IF('[1]T34 Wine consumption vol'!AV104&lt;&gt;"",('[1]T34 Wine consumption vol'!AV104/'[1]T61 Real GDP'!AV104),"")),"")</f>
        <v>4.4715447154471538E-2</v>
      </c>
      <c r="AX73" s="70">
        <f>IF('[1]T61 Real GDP'!AW104&lt;&gt;"",(IF('[1]T34 Wine consumption vol'!AW104&lt;&gt;"",('[1]T34 Wine consumption vol'!AW104/'[1]T61 Real GDP'!AW104),"")),"")</f>
        <v>1.2544629933416963E-2</v>
      </c>
      <c r="AY73" s="70" t="str">
        <f>IF('[1]T61 Real GDP'!AX104&lt;&gt;"",(IF('[1]T34 Wine consumption vol'!AX104&lt;&gt;"",('[1]T34 Wine consumption vol'!AX104/'[1]T61 Real GDP'!AX104),"")),"")</f>
        <v/>
      </c>
      <c r="AZ73" s="70">
        <f>IF('[1]T61 Real GDP'!AY104&lt;&gt;"",(IF('[1]T34 Wine consumption vol'!AY104&lt;&gt;"",('[1]T34 Wine consumption vol'!AY104/'[1]T61 Real GDP'!AY104),"")),"")</f>
        <v>6.5653475899379088E-2</v>
      </c>
      <c r="BA73" s="70" t="str">
        <f>IF('[1]T61 Real GDP'!AZ104&lt;&gt;"",(IF('[1]T34 Wine consumption vol'!AZ104&lt;&gt;"",('[1]T34 Wine consumption vol'!AZ104/'[1]T61 Real GDP'!AZ104),"")),"")</f>
        <v/>
      </c>
      <c r="BB73" s="70" t="str">
        <f>IF('[1]T61 Real GDP'!BC104&lt;&gt;"",(IF('[1]T34 Wine consumption vol'!BC104&lt;&gt;"",('[1]T34 Wine consumption vol'!BC104/'[1]T61 Real GDP'!BC104),"")),"")</f>
        <v/>
      </c>
    </row>
    <row r="74" spans="1:54" x14ac:dyDescent="0.55000000000000004">
      <c r="A74" s="69">
        <v>1937</v>
      </c>
      <c r="B74" s="70">
        <f>IF('[1]T61 Real GDP'!B105&lt;&gt;"",(IF('[1]T34 Wine consumption vol'!B105&lt;&gt;"",('[1]T34 Wine consumption vol'!B105/'[1]T61 Real GDP'!B105),"")),"")</f>
        <v>32.801744915146124</v>
      </c>
      <c r="C74" s="70">
        <f>IF('[1]T61 Real GDP'!C105&lt;&gt;"",(IF('[1]T34 Wine consumption vol'!C105&lt;&gt;"",('[1]T34 Wine consumption vol'!C105/'[1]T61 Real GDP'!C105),"")),"")</f>
        <v>24.163282572753701</v>
      </c>
      <c r="D74" s="70">
        <f>IF('[1]T61 Real GDP'!D105&lt;&gt;"",(IF('[1]T34 Wine consumption vol'!D105&lt;&gt;"",('[1]T34 Wine consumption vol'!D105/'[1]T61 Real GDP'!D105),"")),"")</f>
        <v>39.483142263599291</v>
      </c>
      <c r="E74" s="70">
        <f>IF('[1]T61 Real GDP'!E105&lt;&gt;"",(IF('[1]T34 Wine consumption vol'!E105&lt;&gt;"",('[1]T34 Wine consumption vol'!E105/'[1]T61 Real GDP'!E105),"")),"")</f>
        <v>35.349032514578553</v>
      </c>
      <c r="F74" s="70">
        <f>IF('[1]T61 Real GDP'!F105&lt;&gt;"",(IF('[1]T34 Wine consumption vol'!F105&lt;&gt;"",('[1]T34 Wine consumption vol'!F105/'[1]T61 Real GDP'!F105),"")),"")</f>
        <v>5.3018819429169053</v>
      </c>
      <c r="G74" s="70"/>
      <c r="H74" s="70">
        <f>IF('[1]T61 Real GDP'!G105&lt;&gt;"",(IF('[1]T34 Wine consumption vol'!G105&lt;&gt;"",('[1]T34 Wine consumption vol'!G105/'[1]T61 Real GDP'!G105),"")),"")</f>
        <v>1.1287915674817859</v>
      </c>
      <c r="I74" s="70">
        <f>IF('[1]T61 Real GDP'!H105&lt;&gt;"",(IF('[1]T34 Wine consumption vol'!H105&lt;&gt;"",('[1]T34 Wine consumption vol'!H105/'[1]T61 Real GDP'!H105),"")),"")</f>
        <v>0.27104517560762825</v>
      </c>
      <c r="J74" s="70">
        <f>IF('[1]T61 Real GDP'!I105&lt;&gt;"",(IF('[1]T34 Wine consumption vol'!I105&lt;&gt;"",('[1]T34 Wine consumption vol'!I105/'[1]T61 Real GDP'!I105),"")),"")</f>
        <v>0.13544144333454586</v>
      </c>
      <c r="K74" s="70">
        <f>IF('[1]T61 Real GDP'!J105&lt;&gt;"",(IF('[1]T34 Wine consumption vol'!J105&lt;&gt;"",('[1]T34 Wine consumption vol'!J105/'[1]T61 Real GDP'!J105),"")),"")</f>
        <v>1.3612086444733251</v>
      </c>
      <c r="L74" s="70">
        <f>IF('[1]T61 Real GDP'!K105&lt;&gt;"",(IF('[1]T34 Wine consumption vol'!K105&lt;&gt;"",('[1]T34 Wine consumption vol'!K105/'[1]T61 Real GDP'!K105),"")),"")</f>
        <v>13.840368778163361</v>
      </c>
      <c r="M74" s="70">
        <f>IF('[1]T61 Real GDP'!L105&lt;&gt;"",(IF('[1]T34 Wine consumption vol'!L105&lt;&gt;"",('[1]T34 Wine consumption vol'!L105/'[1]T61 Real GDP'!L105),"")),"")</f>
        <v>0.27879761358421296</v>
      </c>
      <c r="N74" s="70">
        <f>IF('[1]T61 Real GDP'!M105&lt;&gt;"",(IF('[1]T34 Wine consumption vol'!M105&lt;&gt;"",('[1]T34 Wine consumption vol'!M105/'[1]T61 Real GDP'!M105),"")),"")</f>
        <v>0.22005421724916815</v>
      </c>
      <c r="O74" s="70">
        <f>IF('[1]T61 Real GDP'!N105&lt;&gt;"",(IF('[1]T34 Wine consumption vol'!N105&lt;&gt;"",('[1]T34 Wine consumption vol'!N105/'[1]T61 Real GDP'!N105),"")),"")</f>
        <v>0.18698805672736005</v>
      </c>
      <c r="P74" s="70">
        <f>IF('[1]T61 Real GDP'!O105&lt;&gt;"",(IF('[1]T34 Wine consumption vol'!O105&lt;&gt;"",('[1]T34 Wine consumption vol'!O105/'[1]T61 Real GDP'!O105),"")),"")</f>
        <v>4.5840681184330707</v>
      </c>
      <c r="Q74" s="70">
        <f>IF('[1]T61 Real GDP'!P105&lt;&gt;"",(IF('[1]T34 Wine consumption vol'!P105&lt;&gt;"",('[1]T34 Wine consumption vol'!P105/'[1]T61 Real GDP'!P105),"")),"")</f>
        <v>0.25033841579069738</v>
      </c>
      <c r="R74" s="70" t="str">
        <f>IF('[1]T61 Real GDP'!Q105&lt;&gt;"",(IF('[1]T34 Wine consumption vol'!Q105&lt;&gt;"",('[1]T34 Wine consumption vol'!Q105/'[1]T61 Real GDP'!Q105),"")),"")</f>
        <v/>
      </c>
      <c r="S74" s="70">
        <f>IF('[1]T61 Real GDP'!R105&lt;&gt;"",(IF('[1]T34 Wine consumption vol'!R105&lt;&gt;"",('[1]T34 Wine consumption vol'!R105/'[1]T61 Real GDP'!R105),"")),"")</f>
        <v>13.076561830690199</v>
      </c>
      <c r="T74" s="70" t="str">
        <f>IF('[1]T61 Real GDP'!S105&lt;&gt;"",(IF('[1]T34 Wine consumption vol'!S105&lt;&gt;"",('[1]T34 Wine consumption vol'!S105/'[1]T61 Real GDP'!S105),"")),"")</f>
        <v/>
      </c>
      <c r="U74" s="70" t="str">
        <f>IF('[1]T61 Real GDP'!T105&lt;&gt;"",(IF('[1]T34 Wine consumption vol'!J105&lt;&gt;"",('[1]T34 Wine consumption vol'!J105/'[1]T61 Real GDP'!T105),"")),"")</f>
        <v/>
      </c>
      <c r="V74" s="70">
        <f>IF('[1]T61 Real GDP'!U105&lt;&gt;"",(IF('[1]T34 Wine consumption vol'!U105&lt;&gt;"",('[1]T34 Wine consumption vol'!U105/'[1]T61 Real GDP'!U105),"")),"")</f>
        <v>12.805161514947958</v>
      </c>
      <c r="W74" s="70" t="str">
        <f>IF('[1]T61 Real GDP'!V105&lt;&gt;"",(IF('[1]T34 Wine consumption vol'!V105&lt;&gt;"",('[1]T34 Wine consumption vol'!V105/'[1]T61 Real GDP'!V105),"")),"")</f>
        <v/>
      </c>
      <c r="X74" s="70">
        <f>IF('[1]T61 Real GDP'!W105&lt;&gt;"",(IF('[1]T34 Wine consumption vol'!W105&lt;&gt;"",('[1]T34 Wine consumption vol'!W105/'[1]T61 Real GDP'!W105),"")),"")</f>
        <v>53.152543296735601</v>
      </c>
      <c r="Y74" s="70" t="str">
        <f>IF('[1]T61 Real GDP'!X105&lt;&gt;"",(IF('[1]T34 Wine consumption vol'!X105&lt;&gt;"",('[1]T34 Wine consumption vol'!X105/'[1]T61 Real GDP'!X105),"")),"")</f>
        <v/>
      </c>
      <c r="Z74" s="70" t="str">
        <f>IF('[1]T61 Real GDP'!Y105&lt;&gt;"",(IF('[1]T34 Wine consumption vol'!Y105&lt;&gt;"",('[1]T34 Wine consumption vol'!Y105/'[1]T61 Real GDP'!Y105),"")),"")</f>
        <v/>
      </c>
      <c r="AA74" s="70" t="str">
        <f>IF('[1]T61 Real GDP'!Z105&lt;&gt;"",(IF('[1]T34 Wine consumption vol'!Z105&lt;&gt;"",('[1]T34 Wine consumption vol'!Z105/'[1]T61 Real GDP'!Z105),"")),"")</f>
        <v/>
      </c>
      <c r="AB74" s="70">
        <f>IF('[1]T61 Real GDP'!AA105&lt;&gt;"",(IF('[1]T34 Wine consumption vol'!AA105&lt;&gt;"",('[1]T34 Wine consumption vol'!AA105/'[1]T61 Real GDP'!AA105),"")),"")</f>
        <v>0.68907291507657886</v>
      </c>
      <c r="AC74" s="70">
        <f>IF('[1]T61 Real GDP'!AB105&lt;&gt;"",(IF('[1]T34 Wine consumption vol'!AB105&lt;&gt;"",('[1]T34 Wine consumption vol'!AB105/'[1]T61 Real GDP'!AB105),"")),"")</f>
        <v>0.13425348607249174</v>
      </c>
      <c r="AD74" s="70">
        <f>IF('[1]T61 Real GDP'!AC105&lt;&gt;"",(IF('[1]T34 Wine consumption vol'!AC105&lt;&gt;"",('[1]T34 Wine consumption vol'!AC105/'[1]T61 Real GDP'!AC105),"")),"")</f>
        <v>0.28994963982775063</v>
      </c>
      <c r="AE74" s="70">
        <f>IF('[1]T61 Real GDP'!AD105&lt;&gt;"",(IF('[1]T34 Wine consumption vol'!AD105&lt;&gt;"",('[1]T34 Wine consumption vol'!AD105/'[1]T61 Real GDP'!AD105),"")),"")</f>
        <v>0.30466287002671705</v>
      </c>
      <c r="AF74" s="70">
        <f>IF('[1]T61 Real GDP'!AE105&lt;&gt;"",(IF('[1]T34 Wine consumption vol'!AE105&lt;&gt;"",('[1]T34 Wine consumption vol'!AE105/'[1]T61 Real GDP'!AE105),"")),"")</f>
        <v>12.891140971207426</v>
      </c>
      <c r="AG74" s="70">
        <f>IF('[1]T61 Real GDP'!AF105&lt;&gt;"",(IF('[1]T34 Wine consumption vol'!AF105&lt;&gt;"",('[1]T34 Wine consumption vol'!AF105/'[1]T61 Real GDP'!AF105),"")),"")</f>
        <v>1.7052772874230329</v>
      </c>
      <c r="AH74" s="70">
        <f>IF('[1]T61 Real GDP'!AG105&lt;&gt;"",(IF('[1]T34 Wine consumption vol'!AG105&lt;&gt;"",('[1]T34 Wine consumption vol'!AG105/'[1]T61 Real GDP'!AG105),"")),"")</f>
        <v>16.766794415826517</v>
      </c>
      <c r="AI74" s="70">
        <f>IF('[1]T61 Real GDP'!AH105&lt;&gt;"",(IF('[1]T34 Wine consumption vol'!AH105&lt;&gt;"",('[1]T34 Wine consumption vol'!AH105/'[1]T61 Real GDP'!AH105),"")),"")</f>
        <v>7.8718474594301688E-2</v>
      </c>
      <c r="AJ74" s="70">
        <f>IF('[1]T61 Real GDP'!AI105&lt;&gt;"",(IF('[1]T34 Wine consumption vol'!AI105&lt;&gt;"",('[1]T34 Wine consumption vol'!AI105/'[1]T61 Real GDP'!AI105),"")),"")</f>
        <v>3.0215349987289488</v>
      </c>
      <c r="AK74" s="70" t="str">
        <f>IF('[1]T61 Real GDP'!AJ105&lt;&gt;"",(IF('[1]T34 Wine consumption vol'!AJ105&lt;&gt;"",('[1]T34 Wine consumption vol'!AJ105/'[1]T61 Real GDP'!AJ105),"")),"")</f>
        <v/>
      </c>
      <c r="AL74" s="70" t="str">
        <f>IF('[1]T61 Real GDP'!AK105&lt;&gt;"",(IF('[1]T34 Wine consumption vol'!AK105&lt;&gt;"",('[1]T34 Wine consumption vol'!AK105/'[1]T61 Real GDP'!AK105),"")),"")</f>
        <v/>
      </c>
      <c r="AM74" s="70" t="str">
        <f>IF('[1]T61 Real GDP'!AL105&lt;&gt;"",(IF('[1]T34 Wine consumption vol'!AL105&lt;&gt;"",('[1]T34 Wine consumption vol'!AL105/'[1]T61 Real GDP'!AL105),"")),"")</f>
        <v/>
      </c>
      <c r="AN74" s="70">
        <f>IF('[1]T61 Real GDP'!AM105&lt;&gt;"",(IF('[1]T34 Wine consumption vol'!AM105&lt;&gt;"",('[1]T34 Wine consumption vol'!AM105/'[1]T61 Real GDP'!AM105),"")),"")</f>
        <v>3.8700954850574254</v>
      </c>
      <c r="AO74" s="70" t="str">
        <f>IF('[1]T61 Real GDP'!AN105&lt;&gt;"",(IF('[1]T34 Wine consumption vol'!AN105&lt;&gt;"",('[1]T34 Wine consumption vol'!AN105/'[1]T61 Real GDP'!AN105),"")),"")</f>
        <v/>
      </c>
      <c r="AP74" s="70">
        <f>IF('[1]T61 Real GDP'!AO105&lt;&gt;"",(IF('[1]T34 Wine consumption vol'!AO105&lt;&gt;"",('[1]T34 Wine consumption vol'!AO105/'[1]T61 Real GDP'!AO105),"")),"")</f>
        <v>0.26132641077940544</v>
      </c>
      <c r="AQ74" s="70" t="str">
        <f>IF('[1]T61 Real GDP'!AP105&lt;&gt;"",(IF('[1]T34 Wine consumption vol'!AP105&lt;&gt;"",('[1]T34 Wine consumption vol'!AP105/'[1]T61 Real GDP'!AP105),"")),"")</f>
        <v/>
      </c>
      <c r="AR74" s="70">
        <f>IF('[1]T61 Real GDP'!AQ105&lt;&gt;"",(IF('[1]T34 Wine consumption vol'!AQ105&lt;&gt;"",('[1]T34 Wine consumption vol'!AQ105/'[1]T61 Real GDP'!AQ105),"")),"")</f>
        <v>1.1147029316687102E-3</v>
      </c>
      <c r="AS74" s="70" t="str">
        <f>IF('[1]T61 Real GDP'!AR105&lt;&gt;"",(IF('[1]T34 Wine consumption vol'!AR105&lt;&gt;"",('[1]T34 Wine consumption vol'!AR105/'[1]T61 Real GDP'!AR105),"")),"")</f>
        <v/>
      </c>
      <c r="AT74" s="70">
        <f>IF('[1]T61 Real GDP'!AS105&lt;&gt;"",(IF('[1]T34 Wine consumption vol'!AS105&lt;&gt;"",('[1]T34 Wine consumption vol'!AS105/'[1]T61 Real GDP'!AS105),"")),"")</f>
        <v>5.3037070120589549E-3</v>
      </c>
      <c r="AU74" s="70">
        <f>IF('[1]T61 Real GDP'!AT105&lt;&gt;"",(IF('[1]T34 Wine consumption vol'!AT105&lt;&gt;"",('[1]T34 Wine consumption vol'!AT105/'[1]T61 Real GDP'!AT105),"")),"")</f>
        <v>2.0543355512541904E-2</v>
      </c>
      <c r="AV74" s="70">
        <f>IF('[1]T61 Real GDP'!AU105&lt;&gt;"",(IF('[1]T34 Wine consumption vol'!AU105&lt;&gt;"",('[1]T34 Wine consumption vol'!AU105/'[1]T61 Real GDP'!AU105),"")),"")</f>
        <v>1.5032462073140242E-3</v>
      </c>
      <c r="AW74" s="70">
        <f>IF('[1]T61 Real GDP'!AV105&lt;&gt;"",(IF('[1]T34 Wine consumption vol'!AV105&lt;&gt;"",('[1]T34 Wine consumption vol'!AV105/'[1]T61 Real GDP'!AV105),"")),"")</f>
        <v>6.5947242206235018E-2</v>
      </c>
      <c r="AX74" s="70">
        <f>IF('[1]T61 Real GDP'!AW105&lt;&gt;"",(IF('[1]T34 Wine consumption vol'!AW105&lt;&gt;"",('[1]T34 Wine consumption vol'!AW105/'[1]T61 Real GDP'!AW105),"")),"")</f>
        <v>1.3051892524416037E-2</v>
      </c>
      <c r="AY74" s="70" t="str">
        <f>IF('[1]T61 Real GDP'!AX105&lt;&gt;"",(IF('[1]T34 Wine consumption vol'!AX105&lt;&gt;"",('[1]T34 Wine consumption vol'!AX105/'[1]T61 Real GDP'!AX105),"")),"")</f>
        <v/>
      </c>
      <c r="AZ74" s="70">
        <f>IF('[1]T61 Real GDP'!AY105&lt;&gt;"",(IF('[1]T34 Wine consumption vol'!AY105&lt;&gt;"",('[1]T34 Wine consumption vol'!AY105/'[1]T61 Real GDP'!AY105),"")),"")</f>
        <v>5.9703063691412699E-2</v>
      </c>
      <c r="BA74" s="70" t="str">
        <f>IF('[1]T61 Real GDP'!AZ105&lt;&gt;"",(IF('[1]T34 Wine consumption vol'!AZ105&lt;&gt;"",('[1]T34 Wine consumption vol'!AZ105/'[1]T61 Real GDP'!AZ105),"")),"")</f>
        <v/>
      </c>
      <c r="BB74" s="70" t="str">
        <f>IF('[1]T61 Real GDP'!BC105&lt;&gt;"",(IF('[1]T34 Wine consumption vol'!BC105&lt;&gt;"",('[1]T34 Wine consumption vol'!BC105/'[1]T61 Real GDP'!BC105),"")),"")</f>
        <v/>
      </c>
    </row>
    <row r="75" spans="1:54" x14ac:dyDescent="0.55000000000000004">
      <c r="A75" s="69">
        <v>1938</v>
      </c>
      <c r="B75" s="70">
        <f>IF('[1]T61 Real GDP'!B106&lt;&gt;"",(IF('[1]T34 Wine consumption vol'!B106&lt;&gt;"",('[1]T34 Wine consumption vol'!B106/'[1]T61 Real GDP'!B106),"")),"")</f>
        <v>30.666563081988468</v>
      </c>
      <c r="C75" s="70">
        <f>IF('[1]T61 Real GDP'!C106&lt;&gt;"",(IF('[1]T34 Wine consumption vol'!C106&lt;&gt;"",('[1]T34 Wine consumption vol'!C106/'[1]T61 Real GDP'!C106),"")),"")</f>
        <v>27.448590713005142</v>
      </c>
      <c r="D75" s="70">
        <f>IF('[1]T61 Real GDP'!D106&lt;&gt;"",(IF('[1]T34 Wine consumption vol'!D106&lt;&gt;"",('[1]T34 Wine consumption vol'!D106/'[1]T61 Real GDP'!D106),"")),"")</f>
        <v>51.749732497707122</v>
      </c>
      <c r="E75" s="70">
        <f>IF('[1]T61 Real GDP'!E106&lt;&gt;"",(IF('[1]T34 Wine consumption vol'!E106&lt;&gt;"",('[1]T34 Wine consumption vol'!E106/'[1]T61 Real GDP'!E106),"")),"")</f>
        <v>34.684124774426401</v>
      </c>
      <c r="F75" s="70">
        <f>IF('[1]T61 Real GDP'!F106&lt;&gt;"",(IF('[1]T34 Wine consumption vol'!F106&lt;&gt;"",('[1]T34 Wine consumption vol'!F106/'[1]T61 Real GDP'!F106),"")),"")</f>
        <v>4.2669839516611869</v>
      </c>
      <c r="G75" s="70"/>
      <c r="H75" s="70">
        <f>IF('[1]T61 Real GDP'!G106&lt;&gt;"",(IF('[1]T34 Wine consumption vol'!G106&lt;&gt;"",('[1]T34 Wine consumption vol'!G106/'[1]T61 Real GDP'!G106),"")),"")</f>
        <v>1.0928489924129166</v>
      </c>
      <c r="I75" s="70">
        <f>IF('[1]T61 Real GDP'!H106&lt;&gt;"",(IF('[1]T34 Wine consumption vol'!H106&lt;&gt;"",('[1]T34 Wine consumption vol'!H106/'[1]T61 Real GDP'!H106),"")),"")</f>
        <v>0.27613711287391657</v>
      </c>
      <c r="J75" s="70">
        <f>IF('[1]T61 Real GDP'!I106&lt;&gt;"",(IF('[1]T34 Wine consumption vol'!I106&lt;&gt;"",('[1]T34 Wine consumption vol'!I106/'[1]T61 Real GDP'!I106),"")),"")</f>
        <v>0.1356396545120836</v>
      </c>
      <c r="K75" s="70">
        <f>IF('[1]T61 Real GDP'!J106&lt;&gt;"",(IF('[1]T34 Wine consumption vol'!J106&lt;&gt;"",('[1]T34 Wine consumption vol'!J106/'[1]T61 Real GDP'!J106),"")),"")</f>
        <v>1.1588013471554046</v>
      </c>
      <c r="L75" s="70">
        <f>IF('[1]T61 Real GDP'!K106&lt;&gt;"",(IF('[1]T34 Wine consumption vol'!K106&lt;&gt;"",('[1]T34 Wine consumption vol'!K106/'[1]T61 Real GDP'!K106),"")),"")</f>
        <v>12.723929950796254</v>
      </c>
      <c r="M75" s="70">
        <f>IF('[1]T61 Real GDP'!L106&lt;&gt;"",(IF('[1]T34 Wine consumption vol'!L106&lt;&gt;"",('[1]T34 Wine consumption vol'!L106/'[1]T61 Real GDP'!L106),"")),"")</f>
        <v>0.24428332403792527</v>
      </c>
      <c r="N75" s="70">
        <f>IF('[1]T61 Real GDP'!M106&lt;&gt;"",(IF('[1]T34 Wine consumption vol'!M106&lt;&gt;"",('[1]T34 Wine consumption vol'!M106/'[1]T61 Real GDP'!M106),"")),"")</f>
        <v>0.21779761863636971</v>
      </c>
      <c r="O75" s="70">
        <f>IF('[1]T61 Real GDP'!N106&lt;&gt;"",(IF('[1]T34 Wine consumption vol'!N106&lt;&gt;"",('[1]T34 Wine consumption vol'!N106/'[1]T61 Real GDP'!N106),"")),"")</f>
        <v>0.21224351426909482</v>
      </c>
      <c r="P75" s="70">
        <f>IF('[1]T61 Real GDP'!O106&lt;&gt;"",(IF('[1]T34 Wine consumption vol'!O106&lt;&gt;"",('[1]T34 Wine consumption vol'!O106/'[1]T61 Real GDP'!O106),"")),"")</f>
        <v>4.1361043635869619</v>
      </c>
      <c r="Q75" s="70">
        <f>IF('[1]T61 Real GDP'!P106&lt;&gt;"",(IF('[1]T34 Wine consumption vol'!P106&lt;&gt;"",('[1]T34 Wine consumption vol'!P106/'[1]T61 Real GDP'!P106),"")),"")</f>
        <v>0.24326416152740327</v>
      </c>
      <c r="R75" s="70" t="str">
        <f>IF('[1]T61 Real GDP'!Q106&lt;&gt;"",(IF('[1]T34 Wine consumption vol'!Q106&lt;&gt;"",('[1]T34 Wine consumption vol'!Q106/'[1]T61 Real GDP'!Q106),"")),"")</f>
        <v/>
      </c>
      <c r="S75" s="70">
        <f>IF('[1]T61 Real GDP'!R106&lt;&gt;"",(IF('[1]T34 Wine consumption vol'!R106&lt;&gt;"",('[1]T34 Wine consumption vol'!R106/'[1]T61 Real GDP'!R106),"")),"")</f>
        <v>14.076171911203495</v>
      </c>
      <c r="T75" s="70" t="str">
        <f>IF('[1]T61 Real GDP'!S106&lt;&gt;"",(IF('[1]T34 Wine consumption vol'!S106&lt;&gt;"",('[1]T34 Wine consumption vol'!S106/'[1]T61 Real GDP'!S106),"")),"")</f>
        <v/>
      </c>
      <c r="U75" s="70" t="str">
        <f>IF('[1]T61 Real GDP'!T106&lt;&gt;"",(IF('[1]T34 Wine consumption vol'!J106&lt;&gt;"",('[1]T34 Wine consumption vol'!J106/'[1]T61 Real GDP'!T106),"")),"")</f>
        <v/>
      </c>
      <c r="V75" s="70">
        <f>IF('[1]T61 Real GDP'!U106&lt;&gt;"",(IF('[1]T34 Wine consumption vol'!U106&lt;&gt;"",('[1]T34 Wine consumption vol'!U106/'[1]T61 Real GDP'!U106),"")),"")</f>
        <v>12.55604628363249</v>
      </c>
      <c r="W75" s="70" t="str">
        <f>IF('[1]T61 Real GDP'!V106&lt;&gt;"",(IF('[1]T34 Wine consumption vol'!V106&lt;&gt;"",('[1]T34 Wine consumption vol'!V106/'[1]T61 Real GDP'!V106),"")),"")</f>
        <v/>
      </c>
      <c r="X75" s="70">
        <f>IF('[1]T61 Real GDP'!W106&lt;&gt;"",(IF('[1]T34 Wine consumption vol'!W106&lt;&gt;"",('[1]T34 Wine consumption vol'!W106/'[1]T61 Real GDP'!W106),"")),"")</f>
        <v>46.893421081743263</v>
      </c>
      <c r="Y75" s="70" t="str">
        <f>IF('[1]T61 Real GDP'!X106&lt;&gt;"",(IF('[1]T34 Wine consumption vol'!X106&lt;&gt;"",('[1]T34 Wine consumption vol'!X106/'[1]T61 Real GDP'!X106),"")),"")</f>
        <v/>
      </c>
      <c r="Z75" s="70" t="str">
        <f>IF('[1]T61 Real GDP'!Y106&lt;&gt;"",(IF('[1]T34 Wine consumption vol'!Y106&lt;&gt;"",('[1]T34 Wine consumption vol'!Y106/'[1]T61 Real GDP'!Y106),"")),"")</f>
        <v/>
      </c>
      <c r="AA75" s="70" t="str">
        <f>IF('[1]T61 Real GDP'!Z106&lt;&gt;"",(IF('[1]T34 Wine consumption vol'!Z106&lt;&gt;"",('[1]T34 Wine consumption vol'!Z106/'[1]T61 Real GDP'!Z106),"")),"")</f>
        <v/>
      </c>
      <c r="AB75" s="70">
        <f>IF('[1]T61 Real GDP'!AA106&lt;&gt;"",(IF('[1]T34 Wine consumption vol'!AA106&lt;&gt;"",('[1]T34 Wine consumption vol'!AA106/'[1]T61 Real GDP'!AA106),"")),"")</f>
        <v>0.55714679422823277</v>
      </c>
      <c r="AC75" s="70">
        <f>IF('[1]T61 Real GDP'!AB106&lt;&gt;"",(IF('[1]T34 Wine consumption vol'!AB106&lt;&gt;"",('[1]T34 Wine consumption vol'!AB106/'[1]T61 Real GDP'!AB106),"")),"")</f>
        <v>0.11577052083131337</v>
      </c>
      <c r="AD75" s="70">
        <f>IF('[1]T61 Real GDP'!AC106&lt;&gt;"",(IF('[1]T34 Wine consumption vol'!AC106&lt;&gt;"",('[1]T34 Wine consumption vol'!AC106/'[1]T61 Real GDP'!AC106),"")),"")</f>
        <v>0.31880031605731429</v>
      </c>
      <c r="AE75" s="70">
        <f>IF('[1]T61 Real GDP'!AD106&lt;&gt;"",(IF('[1]T34 Wine consumption vol'!AD106&lt;&gt;"",('[1]T34 Wine consumption vol'!AD106/'[1]T61 Real GDP'!AD106),"")),"")</f>
        <v>0.31728320897928008</v>
      </c>
      <c r="AF75" s="70">
        <f>IF('[1]T61 Real GDP'!AE106&lt;&gt;"",(IF('[1]T34 Wine consumption vol'!AE106&lt;&gt;"",('[1]T34 Wine consumption vol'!AE106/'[1]T61 Real GDP'!AE106),"")),"")</f>
        <v>12.485525337508101</v>
      </c>
      <c r="AG75" s="70">
        <f>IF('[1]T61 Real GDP'!AF106&lt;&gt;"",(IF('[1]T34 Wine consumption vol'!AF106&lt;&gt;"",('[1]T34 Wine consumption vol'!AF106/'[1]T61 Real GDP'!AF106),"")),"")</f>
        <v>1.7892322356809416</v>
      </c>
      <c r="AH75" s="70">
        <f>IF('[1]T61 Real GDP'!AG106&lt;&gt;"",(IF('[1]T34 Wine consumption vol'!AG106&lt;&gt;"",('[1]T34 Wine consumption vol'!AG106/'[1]T61 Real GDP'!AG106),"")),"")</f>
        <v>16.29580510864221</v>
      </c>
      <c r="AI75" s="70">
        <f>IF('[1]T61 Real GDP'!AH106&lt;&gt;"",(IF('[1]T34 Wine consumption vol'!AH106&lt;&gt;"",('[1]T34 Wine consumption vol'!AH106/'[1]T61 Real GDP'!AH106),"")),"")</f>
        <v>4.6196785149882826E-2</v>
      </c>
      <c r="AJ75" s="70">
        <f>IF('[1]T61 Real GDP'!AI106&lt;&gt;"",(IF('[1]T34 Wine consumption vol'!AI106&lt;&gt;"",('[1]T34 Wine consumption vol'!AI106/'[1]T61 Real GDP'!AI106),"")),"")</f>
        <v>8.3669012892226391</v>
      </c>
      <c r="AK75" s="70" t="str">
        <f>IF('[1]T61 Real GDP'!AJ106&lt;&gt;"",(IF('[1]T34 Wine consumption vol'!AJ106&lt;&gt;"",('[1]T34 Wine consumption vol'!AJ106/'[1]T61 Real GDP'!AJ106),"")),"")</f>
        <v/>
      </c>
      <c r="AL75" s="70" t="str">
        <f>IF('[1]T61 Real GDP'!AK106&lt;&gt;"",(IF('[1]T34 Wine consumption vol'!AK106&lt;&gt;"",('[1]T34 Wine consumption vol'!AK106/'[1]T61 Real GDP'!AK106),"")),"")</f>
        <v/>
      </c>
      <c r="AM75" s="70" t="str">
        <f>IF('[1]T61 Real GDP'!AL106&lt;&gt;"",(IF('[1]T34 Wine consumption vol'!AL106&lt;&gt;"",('[1]T34 Wine consumption vol'!AL106/'[1]T61 Real GDP'!AL106),"")),"")</f>
        <v/>
      </c>
      <c r="AN75" s="70">
        <f>IF('[1]T61 Real GDP'!AM106&lt;&gt;"",(IF('[1]T34 Wine consumption vol'!AM106&lt;&gt;"",('[1]T34 Wine consumption vol'!AM106/'[1]T61 Real GDP'!AM106),"")),"")</f>
        <v>4.4752221604262159</v>
      </c>
      <c r="AO75" s="70" t="str">
        <f>IF('[1]T61 Real GDP'!AN106&lt;&gt;"",(IF('[1]T34 Wine consumption vol'!AN106&lt;&gt;"",('[1]T34 Wine consumption vol'!AN106/'[1]T61 Real GDP'!AN106),"")),"")</f>
        <v/>
      </c>
      <c r="AP75" s="70">
        <f>IF('[1]T61 Real GDP'!AO106&lt;&gt;"",(IF('[1]T34 Wine consumption vol'!AO106&lt;&gt;"",('[1]T34 Wine consumption vol'!AO106/'[1]T61 Real GDP'!AO106),"")),"")</f>
        <v>0.27541073011111866</v>
      </c>
      <c r="AQ75" s="70" t="str">
        <f>IF('[1]T61 Real GDP'!AP106&lt;&gt;"",(IF('[1]T34 Wine consumption vol'!AP106&lt;&gt;"",('[1]T34 Wine consumption vol'!AP106/'[1]T61 Real GDP'!AP106),"")),"")</f>
        <v/>
      </c>
      <c r="AR75" s="70">
        <f>IF('[1]T61 Real GDP'!AQ106&lt;&gt;"",(IF('[1]T34 Wine consumption vol'!AQ106&lt;&gt;"",('[1]T34 Wine consumption vol'!AQ106/'[1]T61 Real GDP'!AQ106),"")),"")</f>
        <v>1.7321836253217533E-4</v>
      </c>
      <c r="AS75" s="70" t="str">
        <f>IF('[1]T61 Real GDP'!AR106&lt;&gt;"",(IF('[1]T34 Wine consumption vol'!AR106&lt;&gt;"",('[1]T34 Wine consumption vol'!AR106/'[1]T61 Real GDP'!AR106),"")),"")</f>
        <v/>
      </c>
      <c r="AT75" s="70">
        <f>IF('[1]T61 Real GDP'!AS106&lt;&gt;"",(IF('[1]T34 Wine consumption vol'!AS106&lt;&gt;"",('[1]T34 Wine consumption vol'!AS106/'[1]T61 Real GDP'!AS106),"")),"")</f>
        <v>5.2909000497265036E-3</v>
      </c>
      <c r="AU75" s="70">
        <f>IF('[1]T61 Real GDP'!AT106&lt;&gt;"",(IF('[1]T34 Wine consumption vol'!AT106&lt;&gt;"",('[1]T34 Wine consumption vol'!AT106/'[1]T61 Real GDP'!AT106),"")),"")</f>
        <v>9.5426665144611369E-3</v>
      </c>
      <c r="AV75" s="70">
        <f>IF('[1]T61 Real GDP'!AU106&lt;&gt;"",(IF('[1]T34 Wine consumption vol'!AU106&lt;&gt;"",('[1]T34 Wine consumption vol'!AU106/'[1]T61 Real GDP'!AU106),"")),"")</f>
        <v>7.1937833664734391E-4</v>
      </c>
      <c r="AW75" s="70">
        <f>IF('[1]T61 Real GDP'!AV106&lt;&gt;"",(IF('[1]T34 Wine consumption vol'!AV106&lt;&gt;"",('[1]T34 Wine consumption vol'!AV106/'[1]T61 Real GDP'!AV106),"")),"")</f>
        <v>5.7836084073917333E-2</v>
      </c>
      <c r="AX75" s="70">
        <f>IF('[1]T61 Real GDP'!AW106&lt;&gt;"",(IF('[1]T34 Wine consumption vol'!AW106&lt;&gt;"",('[1]T34 Wine consumption vol'!AW106/'[1]T61 Real GDP'!AW106),"")),"")</f>
        <v>1.0458427749694962E-2</v>
      </c>
      <c r="AY75" s="70" t="str">
        <f>IF('[1]T61 Real GDP'!AX106&lt;&gt;"",(IF('[1]T34 Wine consumption vol'!AX106&lt;&gt;"",('[1]T34 Wine consumption vol'!AX106/'[1]T61 Real GDP'!AX106),"")),"")</f>
        <v/>
      </c>
      <c r="AZ75" s="70">
        <f>IF('[1]T61 Real GDP'!AY106&lt;&gt;"",(IF('[1]T34 Wine consumption vol'!AY106&lt;&gt;"",('[1]T34 Wine consumption vol'!AY106/'[1]T61 Real GDP'!AY106),"")),"")</f>
        <v>6.2531430930087825E-2</v>
      </c>
      <c r="BA75" s="70">
        <f>IF('[1]T61 Real GDP'!AZ106&lt;&gt;"",(IF('[1]T34 Wine consumption vol'!AZ106&lt;&gt;"",('[1]T34 Wine consumption vol'!AZ106/'[1]T61 Real GDP'!AZ106),"")),"")</f>
        <v>0</v>
      </c>
      <c r="BB75" s="70" t="str">
        <f>IF('[1]T61 Real GDP'!BC106&lt;&gt;"",(IF('[1]T34 Wine consumption vol'!BC106&lt;&gt;"",('[1]T34 Wine consumption vol'!BC106/'[1]T61 Real GDP'!BC106),"")),"")</f>
        <v/>
      </c>
    </row>
    <row r="76" spans="1:54" x14ac:dyDescent="0.55000000000000004">
      <c r="A76" s="69">
        <v>1939</v>
      </c>
      <c r="B76" s="70">
        <f>IF('[1]T61 Real GDP'!B107&lt;&gt;"",(IF('[1]T34 Wine consumption vol'!B107&lt;&gt;"",('[1]T34 Wine consumption vol'!B107/'[1]T61 Real GDP'!B107),"")),"")</f>
        <v>28.266621177654564</v>
      </c>
      <c r="C76" s="70">
        <f>IF('[1]T61 Real GDP'!C107&lt;&gt;"",(IF('[1]T34 Wine consumption vol'!C107&lt;&gt;"",('[1]T34 Wine consumption vol'!C107/'[1]T61 Real GDP'!C107),"")),"")</f>
        <v>26.592349666387712</v>
      </c>
      <c r="D76" s="70">
        <f>IF('[1]T61 Real GDP'!D107&lt;&gt;"",(IF('[1]T34 Wine consumption vol'!D107&lt;&gt;"",('[1]T34 Wine consumption vol'!D107/'[1]T61 Real GDP'!D107),"")),"")</f>
        <v>59.948799557533242</v>
      </c>
      <c r="E76" s="70">
        <f>IF('[1]T61 Real GDP'!E107&lt;&gt;"",(IF('[1]T34 Wine consumption vol'!E107&lt;&gt;"",('[1]T34 Wine consumption vol'!E107/'[1]T61 Real GDP'!E107),"")),"")</f>
        <v>35.233329239670319</v>
      </c>
      <c r="F76" s="70" t="str">
        <f>IF('[1]T61 Real GDP'!F107&lt;&gt;"",(IF('[1]T34 Wine consumption vol'!F107&lt;&gt;"",('[1]T34 Wine consumption vol'!F107/'[1]T61 Real GDP'!F107),"")),"")</f>
        <v/>
      </c>
      <c r="G76" s="70"/>
      <c r="H76" s="70">
        <f>IF('[1]T61 Real GDP'!G107&lt;&gt;"",(IF('[1]T34 Wine consumption vol'!G107&lt;&gt;"",('[1]T34 Wine consumption vol'!G107/'[1]T61 Real GDP'!G107),"")),"")</f>
        <v>0.83318693555480305</v>
      </c>
      <c r="I76" s="70">
        <f>IF('[1]T61 Real GDP'!H107&lt;&gt;"",(IF('[1]T34 Wine consumption vol'!H107&lt;&gt;"",('[1]T34 Wine consumption vol'!H107/'[1]T61 Real GDP'!H107),"")),"")</f>
        <v>0.29294159849635004</v>
      </c>
      <c r="J76" s="70">
        <f>IF('[1]T61 Real GDP'!I107&lt;&gt;"",(IF('[1]T34 Wine consumption vol'!I107&lt;&gt;"",('[1]T34 Wine consumption vol'!I107/'[1]T61 Real GDP'!I107),"")),"")</f>
        <v>9.6331643257015848E-2</v>
      </c>
      <c r="K76" s="70">
        <f>IF('[1]T61 Real GDP'!J107&lt;&gt;"",(IF('[1]T34 Wine consumption vol'!J107&lt;&gt;"",('[1]T34 Wine consumption vol'!J107/'[1]T61 Real GDP'!J107),"")),"")</f>
        <v>1.1616778392693625</v>
      </c>
      <c r="L76" s="70">
        <f>IF('[1]T61 Real GDP'!K107&lt;&gt;"",(IF('[1]T34 Wine consumption vol'!K107&lt;&gt;"",('[1]T34 Wine consumption vol'!K107/'[1]T61 Real GDP'!K107),"")),"")</f>
        <v>16.508573951434879</v>
      </c>
      <c r="M76" s="70">
        <f>IF('[1]T61 Real GDP'!L107&lt;&gt;"",(IF('[1]T34 Wine consumption vol'!L107&lt;&gt;"",('[1]T34 Wine consumption vol'!L107/'[1]T61 Real GDP'!L107),"")),"")</f>
        <v>0.28699050809603571</v>
      </c>
      <c r="N76" s="70">
        <f>IF('[1]T61 Real GDP'!M107&lt;&gt;"",(IF('[1]T34 Wine consumption vol'!M107&lt;&gt;"",('[1]T34 Wine consumption vol'!M107/'[1]T61 Real GDP'!M107),"")),"")</f>
        <v>0.23661247344143085</v>
      </c>
      <c r="O76" s="70">
        <f>IF('[1]T61 Real GDP'!N107&lt;&gt;"",(IF('[1]T34 Wine consumption vol'!N107&lt;&gt;"",('[1]T34 Wine consumption vol'!N107/'[1]T61 Real GDP'!N107),"")),"")</f>
        <v>2.0620845675550789E-3</v>
      </c>
      <c r="P76" s="70">
        <f>IF('[1]T61 Real GDP'!O107&lt;&gt;"",(IF('[1]T34 Wine consumption vol'!O107&lt;&gt;"",('[1]T34 Wine consumption vol'!O107/'[1]T61 Real GDP'!O107),"")),"")</f>
        <v>4.2921447554182111</v>
      </c>
      <c r="Q76" s="70">
        <f>IF('[1]T61 Real GDP'!P107&lt;&gt;"",(IF('[1]T34 Wine consumption vol'!P107&lt;&gt;"",('[1]T34 Wine consumption vol'!P107/'[1]T61 Real GDP'!P107),"")),"")</f>
        <v>0.2599330873937763</v>
      </c>
      <c r="R76" s="70" t="str">
        <f>IF('[1]T61 Real GDP'!Q107&lt;&gt;"",(IF('[1]T34 Wine consumption vol'!Q107&lt;&gt;"",('[1]T34 Wine consumption vol'!Q107/'[1]T61 Real GDP'!Q107),"")),"")</f>
        <v/>
      </c>
      <c r="S76" s="70">
        <f>IF('[1]T61 Real GDP'!R107&lt;&gt;"",(IF('[1]T34 Wine consumption vol'!R107&lt;&gt;"",('[1]T34 Wine consumption vol'!R107/'[1]T61 Real GDP'!R107),"")),"")</f>
        <v>15.136461978042341</v>
      </c>
      <c r="T76" s="70" t="str">
        <f>IF('[1]T61 Real GDP'!S107&lt;&gt;"",(IF('[1]T34 Wine consumption vol'!S107&lt;&gt;"",('[1]T34 Wine consumption vol'!S107/'[1]T61 Real GDP'!S107),"")),"")</f>
        <v/>
      </c>
      <c r="U76" s="70" t="str">
        <f>IF('[1]T61 Real GDP'!T107&lt;&gt;"",(IF('[1]T34 Wine consumption vol'!J107&lt;&gt;"",('[1]T34 Wine consumption vol'!J107/'[1]T61 Real GDP'!T107),"")),"")</f>
        <v/>
      </c>
      <c r="V76" s="70">
        <f>IF('[1]T61 Real GDP'!U107&lt;&gt;"",(IF('[1]T34 Wine consumption vol'!U107&lt;&gt;"",('[1]T34 Wine consumption vol'!U107/'[1]T61 Real GDP'!U107),"")),"")</f>
        <v>12.380513429465083</v>
      </c>
      <c r="W76" s="70" t="str">
        <f>IF('[1]T61 Real GDP'!V107&lt;&gt;"",(IF('[1]T34 Wine consumption vol'!V107&lt;&gt;"",('[1]T34 Wine consumption vol'!V107/'[1]T61 Real GDP'!V107),"")),"")</f>
        <v/>
      </c>
      <c r="X76" s="70" t="str">
        <f>IF('[1]T61 Real GDP'!W107&lt;&gt;"",(IF('[1]T34 Wine consumption vol'!W107&lt;&gt;"",('[1]T34 Wine consumption vol'!W107/'[1]T61 Real GDP'!W107),"")),"")</f>
        <v/>
      </c>
      <c r="Y76" s="70" t="str">
        <f>IF('[1]T61 Real GDP'!X107&lt;&gt;"",(IF('[1]T34 Wine consumption vol'!X107&lt;&gt;"",('[1]T34 Wine consumption vol'!X107/'[1]T61 Real GDP'!X107),"")),"")</f>
        <v/>
      </c>
      <c r="Z76" s="70" t="str">
        <f>IF('[1]T61 Real GDP'!Y107&lt;&gt;"",(IF('[1]T34 Wine consumption vol'!Y107&lt;&gt;"",('[1]T34 Wine consumption vol'!Y107/'[1]T61 Real GDP'!Y107),"")),"")</f>
        <v/>
      </c>
      <c r="AA76" s="70" t="str">
        <f>IF('[1]T61 Real GDP'!Z107&lt;&gt;"",(IF('[1]T34 Wine consumption vol'!Z107&lt;&gt;"",('[1]T34 Wine consumption vol'!Z107/'[1]T61 Real GDP'!Z107),"")),"")</f>
        <v/>
      </c>
      <c r="AB76" s="70">
        <f>IF('[1]T61 Real GDP'!AA107&lt;&gt;"",(IF('[1]T34 Wine consumption vol'!AA107&lt;&gt;"",('[1]T34 Wine consumption vol'!AA107/'[1]T61 Real GDP'!AA107),"")),"")</f>
        <v>0.21589270695662616</v>
      </c>
      <c r="AC76" s="70">
        <f>IF('[1]T61 Real GDP'!AB107&lt;&gt;"",(IF('[1]T34 Wine consumption vol'!AB107&lt;&gt;"",('[1]T34 Wine consumption vol'!AB107/'[1]T61 Real GDP'!AB107),"")),"")</f>
        <v>7.4216036030172808E-2</v>
      </c>
      <c r="AD76" s="70">
        <f>IF('[1]T61 Real GDP'!AC107&lt;&gt;"",(IF('[1]T34 Wine consumption vol'!AC107&lt;&gt;"",('[1]T34 Wine consumption vol'!AC107/'[1]T61 Real GDP'!AC107),"")),"")</f>
        <v>0.36627991567948731</v>
      </c>
      <c r="AE76" s="70">
        <f>IF('[1]T61 Real GDP'!AD107&lt;&gt;"",(IF('[1]T34 Wine consumption vol'!AD107&lt;&gt;"",('[1]T34 Wine consumption vol'!AD107/'[1]T61 Real GDP'!AD107),"")),"")</f>
        <v>0.33775007119277761</v>
      </c>
      <c r="AF76" s="70">
        <f>IF('[1]T61 Real GDP'!AE107&lt;&gt;"",(IF('[1]T34 Wine consumption vol'!AE107&lt;&gt;"",('[1]T34 Wine consumption vol'!AE107/'[1]T61 Real GDP'!AE107),"")),"")</f>
        <v>12.420714691506696</v>
      </c>
      <c r="AG76" s="70">
        <f>IF('[1]T61 Real GDP'!AF107&lt;&gt;"",(IF('[1]T34 Wine consumption vol'!AF107&lt;&gt;"",('[1]T34 Wine consumption vol'!AF107/'[1]T61 Real GDP'!AF107),"")),"")</f>
        <v>1.6366643175699553</v>
      </c>
      <c r="AH76" s="70">
        <f>IF('[1]T61 Real GDP'!AG107&lt;&gt;"",(IF('[1]T34 Wine consumption vol'!AG107&lt;&gt;"",('[1]T34 Wine consumption vol'!AG107/'[1]T61 Real GDP'!AG107),"")),"")</f>
        <v>16.243847627411242</v>
      </c>
      <c r="AI76" s="70">
        <f>IF('[1]T61 Real GDP'!AH107&lt;&gt;"",(IF('[1]T34 Wine consumption vol'!AH107&lt;&gt;"",('[1]T34 Wine consumption vol'!AH107/'[1]T61 Real GDP'!AH107),"")),"")</f>
        <v>5.2880146329841435E-2</v>
      </c>
      <c r="AJ76" s="70">
        <f>IF('[1]T61 Real GDP'!AI107&lt;&gt;"",(IF('[1]T34 Wine consumption vol'!AI107&lt;&gt;"",('[1]T34 Wine consumption vol'!AI107/'[1]T61 Real GDP'!AI107),"")),"")</f>
        <v>6.1370036162856296</v>
      </c>
      <c r="AK76" s="70" t="str">
        <f>IF('[1]T61 Real GDP'!AJ107&lt;&gt;"",(IF('[1]T34 Wine consumption vol'!AJ107&lt;&gt;"",('[1]T34 Wine consumption vol'!AJ107/'[1]T61 Real GDP'!AJ107),"")),"")</f>
        <v/>
      </c>
      <c r="AL76" s="70" t="str">
        <f>IF('[1]T61 Real GDP'!AK107&lt;&gt;"",(IF('[1]T34 Wine consumption vol'!AK107&lt;&gt;"",('[1]T34 Wine consumption vol'!AK107/'[1]T61 Real GDP'!AK107),"")),"")</f>
        <v/>
      </c>
      <c r="AM76" s="70" t="str">
        <f>IF('[1]T61 Real GDP'!AL107&lt;&gt;"",(IF('[1]T34 Wine consumption vol'!AL107&lt;&gt;"",('[1]T34 Wine consumption vol'!AL107/'[1]T61 Real GDP'!AL107),"")),"")</f>
        <v/>
      </c>
      <c r="AN76" s="70">
        <f>IF('[1]T61 Real GDP'!AM107&lt;&gt;"",(IF('[1]T34 Wine consumption vol'!AM107&lt;&gt;"",('[1]T34 Wine consumption vol'!AM107/'[1]T61 Real GDP'!AM107),"")),"")</f>
        <v>4.8610065028625895</v>
      </c>
      <c r="AO76" s="70" t="str">
        <f>IF('[1]T61 Real GDP'!AN107&lt;&gt;"",(IF('[1]T34 Wine consumption vol'!AN107&lt;&gt;"",('[1]T34 Wine consumption vol'!AN107/'[1]T61 Real GDP'!AN107),"")),"")</f>
        <v/>
      </c>
      <c r="AP76" s="70">
        <f>IF('[1]T61 Real GDP'!AO107&lt;&gt;"",(IF('[1]T34 Wine consumption vol'!AO107&lt;&gt;"",('[1]T34 Wine consumption vol'!AO107/'[1]T61 Real GDP'!AO107),"")),"")</f>
        <v>0.27316213494461228</v>
      </c>
      <c r="AQ76" s="70" t="str">
        <f>IF('[1]T61 Real GDP'!AP107&lt;&gt;"",(IF('[1]T34 Wine consumption vol'!AP107&lt;&gt;"",('[1]T34 Wine consumption vol'!AP107/'[1]T61 Real GDP'!AP107),"")),"")</f>
        <v/>
      </c>
      <c r="AR76" s="70" t="str">
        <f>IF('[1]T61 Real GDP'!AQ107&lt;&gt;"",(IF('[1]T34 Wine consumption vol'!AQ107&lt;&gt;"",('[1]T34 Wine consumption vol'!AQ107/'[1]T61 Real GDP'!AQ107),"")),"")</f>
        <v/>
      </c>
      <c r="AS76" s="70" t="str">
        <f>IF('[1]T61 Real GDP'!AR107&lt;&gt;"",(IF('[1]T34 Wine consumption vol'!AR107&lt;&gt;"",('[1]T34 Wine consumption vol'!AR107/'[1]T61 Real GDP'!AR107),"")),"")</f>
        <v/>
      </c>
      <c r="AT76" s="70">
        <f>IF('[1]T61 Real GDP'!AS107&lt;&gt;"",(IF('[1]T34 Wine consumption vol'!AS107&lt;&gt;"",('[1]T34 Wine consumption vol'!AS107/'[1]T61 Real GDP'!AS107),"")),"")</f>
        <v>2.491009014338871E-3</v>
      </c>
      <c r="AU76" s="70">
        <f>IF('[1]T61 Real GDP'!AT107&lt;&gt;"",(IF('[1]T34 Wine consumption vol'!AT107&lt;&gt;"",('[1]T34 Wine consumption vol'!AT107/'[1]T61 Real GDP'!AT107),"")),"")</f>
        <v>8.0969223392085201E-3</v>
      </c>
      <c r="AV76" s="70">
        <f>IF('[1]T61 Real GDP'!AU107&lt;&gt;"",(IF('[1]T34 Wine consumption vol'!AU107&lt;&gt;"",('[1]T34 Wine consumption vol'!AU107/'[1]T61 Real GDP'!AU107),"")),"")</f>
        <v>0</v>
      </c>
      <c r="AW76" s="70">
        <f>IF('[1]T61 Real GDP'!AV107&lt;&gt;"",(IF('[1]T34 Wine consumption vol'!AV107&lt;&gt;"",('[1]T34 Wine consumption vol'!AV107/'[1]T61 Real GDP'!AV107),"")),"")</f>
        <v>4.0902185345331306E-2</v>
      </c>
      <c r="AX76" s="70">
        <f>IF('[1]T61 Real GDP'!AW107&lt;&gt;"",(IF('[1]T34 Wine consumption vol'!AW107&lt;&gt;"",('[1]T34 Wine consumption vol'!AW107/'[1]T61 Real GDP'!AW107),"")),"")</f>
        <v>1.0591494215414698E-2</v>
      </c>
      <c r="AY76" s="70" t="str">
        <f>IF('[1]T61 Real GDP'!AX107&lt;&gt;"",(IF('[1]T34 Wine consumption vol'!AX107&lt;&gt;"",('[1]T34 Wine consumption vol'!AX107/'[1]T61 Real GDP'!AX107),"")),"")</f>
        <v/>
      </c>
      <c r="AZ76" s="70">
        <f>IF('[1]T61 Real GDP'!AY107&lt;&gt;"",(IF('[1]T34 Wine consumption vol'!AY107&lt;&gt;"",('[1]T34 Wine consumption vol'!AY107/'[1]T61 Real GDP'!AY107),"")),"")</f>
        <v>0</v>
      </c>
      <c r="BA76" s="70" t="str">
        <f>IF('[1]T61 Real GDP'!AZ107&lt;&gt;"",(IF('[1]T34 Wine consumption vol'!AZ107&lt;&gt;"",('[1]T34 Wine consumption vol'!AZ107/'[1]T61 Real GDP'!AZ107),"")),"")</f>
        <v/>
      </c>
      <c r="BB76" s="70" t="str">
        <f>IF('[1]T61 Real GDP'!BC107&lt;&gt;"",(IF('[1]T34 Wine consumption vol'!BC107&lt;&gt;"",('[1]T34 Wine consumption vol'!BC107/'[1]T61 Real GDP'!BC107),"")),"")</f>
        <v/>
      </c>
    </row>
    <row r="77" spans="1:54" x14ac:dyDescent="0.55000000000000004">
      <c r="A77" s="69">
        <v>1940</v>
      </c>
      <c r="B77" s="70">
        <f>IF('[1]T61 Real GDP'!B108&lt;&gt;"",(IF('[1]T34 Wine consumption vol'!B108&lt;&gt;"",('[1]T34 Wine consumption vol'!B108/'[1]T61 Real GDP'!B108),"")),"")</f>
        <v>36.497560898904993</v>
      </c>
      <c r="C77" s="70">
        <f>IF('[1]T61 Real GDP'!C108&lt;&gt;"",(IF('[1]T34 Wine consumption vol'!C108&lt;&gt;"",('[1]T34 Wine consumption vol'!C108/'[1]T61 Real GDP'!C108),"")),"")</f>
        <v>18.530453394775229</v>
      </c>
      <c r="D77" s="70">
        <f>IF('[1]T61 Real GDP'!D108&lt;&gt;"",(IF('[1]T34 Wine consumption vol'!D108&lt;&gt;"",('[1]T34 Wine consumption vol'!D108/'[1]T61 Real GDP'!D108),"")),"")</f>
        <v>58.521490803484994</v>
      </c>
      <c r="E77" s="70">
        <f>IF('[1]T61 Real GDP'!E108&lt;&gt;"",(IF('[1]T34 Wine consumption vol'!E108&lt;&gt;"",('[1]T34 Wine consumption vol'!E108/'[1]T61 Real GDP'!E108),"")),"")</f>
        <v>27.897641752978139</v>
      </c>
      <c r="F77" s="70" t="str">
        <f>IF('[1]T61 Real GDP'!F108&lt;&gt;"",(IF('[1]T34 Wine consumption vol'!F108&lt;&gt;"",('[1]T34 Wine consumption vol'!F108/'[1]T61 Real GDP'!F108),"")),"")</f>
        <v/>
      </c>
      <c r="G77" s="70"/>
      <c r="H77" s="70">
        <f>IF('[1]T61 Real GDP'!G108&lt;&gt;"",(IF('[1]T34 Wine consumption vol'!G108&lt;&gt;"",('[1]T34 Wine consumption vol'!G108/'[1]T61 Real GDP'!G108),"")),"")</f>
        <v>0.61444305215629547</v>
      </c>
      <c r="I77" s="70">
        <f>IF('[1]T61 Real GDP'!H108&lt;&gt;"",(IF('[1]T34 Wine consumption vol'!H108&lt;&gt;"",('[1]T34 Wine consumption vol'!H108/'[1]T61 Real GDP'!H108),"")),"")</f>
        <v>0.27084098420859354</v>
      </c>
      <c r="J77" s="70">
        <f>IF('[1]T61 Real GDP'!I108&lt;&gt;"",(IF('[1]T34 Wine consumption vol'!I108&lt;&gt;"",('[1]T34 Wine consumption vol'!I108/'[1]T61 Real GDP'!I108),"")),"")</f>
        <v>9.1526678431343572E-2</v>
      </c>
      <c r="K77" s="70">
        <f>IF('[1]T61 Real GDP'!J108&lt;&gt;"",(IF('[1]T34 Wine consumption vol'!J108&lt;&gt;"",('[1]T34 Wine consumption vol'!J108/'[1]T61 Real GDP'!J108),"")),"")</f>
        <v>1.040304474436587</v>
      </c>
      <c r="L77" s="70">
        <f>IF('[1]T61 Real GDP'!K108&lt;&gt;"",(IF('[1]T34 Wine consumption vol'!K108&lt;&gt;"",('[1]T34 Wine consumption vol'!K108/'[1]T61 Real GDP'!K108),"")),"")</f>
        <v>21.390759850872314</v>
      </c>
      <c r="M77" s="70">
        <f>IF('[1]T61 Real GDP'!L108&lt;&gt;"",(IF('[1]T34 Wine consumption vol'!L108&lt;&gt;"",('[1]T34 Wine consumption vol'!L108/'[1]T61 Real GDP'!L108),"")),"")</f>
        <v>0.24922463447053611</v>
      </c>
      <c r="N77" s="70">
        <f>IF('[1]T61 Real GDP'!M108&lt;&gt;"",(IF('[1]T34 Wine consumption vol'!M108&lt;&gt;"",('[1]T34 Wine consumption vol'!M108/'[1]T61 Real GDP'!M108),"")),"")</f>
        <v>0.20747059657936939</v>
      </c>
      <c r="O77" s="70">
        <f>IF('[1]T61 Real GDP'!N108&lt;&gt;"",(IF('[1]T34 Wine consumption vol'!N108&lt;&gt;"",('[1]T34 Wine consumption vol'!N108/'[1]T61 Real GDP'!N108),"")),"")</f>
        <v>8.8475278041441033E-4</v>
      </c>
      <c r="P77" s="70">
        <f>IF('[1]T61 Real GDP'!O108&lt;&gt;"",(IF('[1]T34 Wine consumption vol'!O108&lt;&gt;"",('[1]T34 Wine consumption vol'!O108/'[1]T61 Real GDP'!O108),"")),"")</f>
        <v>4.2405986768743373</v>
      </c>
      <c r="Q77" s="70" t="e">
        <f>IF('[1]T61 Real GDP'!P108&lt;&gt;"",(IF('[1]T34 Wine consumption vol'!#REF!&lt;&gt;"",('[1]T34 Wine consumption vol'!#REF!/'[1]T61 Real GDP'!P108),"")),"")</f>
        <v>#REF!</v>
      </c>
      <c r="R77" s="70" t="str">
        <f>IF('[1]T61 Real GDP'!Q108&lt;&gt;"",(IF('[1]T34 Wine consumption vol'!Q108&lt;&gt;"",('[1]T34 Wine consumption vol'!Q108/'[1]T61 Real GDP'!Q108),"")),"")</f>
        <v/>
      </c>
      <c r="S77" s="70">
        <f>IF('[1]T61 Real GDP'!R108&lt;&gt;"",(IF('[1]T34 Wine consumption vol'!R108&lt;&gt;"",('[1]T34 Wine consumption vol'!R108/'[1]T61 Real GDP'!R108),"")),"")</f>
        <v>11.692710402493223</v>
      </c>
      <c r="T77" s="70" t="str">
        <f>IF('[1]T61 Real GDP'!S108&lt;&gt;"",(IF('[1]T34 Wine consumption vol'!S108&lt;&gt;"",('[1]T34 Wine consumption vol'!S108/'[1]T61 Real GDP'!S108),"")),"")</f>
        <v/>
      </c>
      <c r="U77" s="70" t="str">
        <f>IF('[1]T61 Real GDP'!T108&lt;&gt;"",(IF('[1]T34 Wine consumption vol'!J108&lt;&gt;"",('[1]T34 Wine consumption vol'!J108/'[1]T61 Real GDP'!T108),"")),"")</f>
        <v/>
      </c>
      <c r="V77" s="70">
        <f>IF('[1]T61 Real GDP'!U108&lt;&gt;"",(IF('[1]T34 Wine consumption vol'!U108&lt;&gt;"",('[1]T34 Wine consumption vol'!U108/'[1]T61 Real GDP'!U108),"")),"")</f>
        <v>9.7017803504654481</v>
      </c>
      <c r="W77" s="70" t="str">
        <f>IF('[1]T61 Real GDP'!V108&lt;&gt;"",(IF('[1]T34 Wine consumption vol'!V108&lt;&gt;"",('[1]T34 Wine consumption vol'!V108/'[1]T61 Real GDP'!V108),"")),"")</f>
        <v/>
      </c>
      <c r="X77" s="70" t="str">
        <f>IF('[1]T61 Real GDP'!W108&lt;&gt;"",(IF('[1]T34 Wine consumption vol'!W108&lt;&gt;"",('[1]T34 Wine consumption vol'!W108/'[1]T61 Real GDP'!W108),"")),"")</f>
        <v/>
      </c>
      <c r="Y77" s="70" t="str">
        <f>IF('[1]T61 Real GDP'!X108&lt;&gt;"",(IF('[1]T34 Wine consumption vol'!X108&lt;&gt;"",('[1]T34 Wine consumption vol'!X108/'[1]T61 Real GDP'!X108),"")),"")</f>
        <v/>
      </c>
      <c r="Z77" s="70" t="str">
        <f>IF('[1]T61 Real GDP'!Y108&lt;&gt;"",(IF('[1]T34 Wine consumption vol'!Y108&lt;&gt;"",('[1]T34 Wine consumption vol'!Y108/'[1]T61 Real GDP'!Y108),"")),"")</f>
        <v/>
      </c>
      <c r="AA77" s="70" t="str">
        <f>IF('[1]T61 Real GDP'!Z108&lt;&gt;"",(IF('[1]T34 Wine consumption vol'!Z108&lt;&gt;"",('[1]T34 Wine consumption vol'!Z108/'[1]T61 Real GDP'!Z108),"")),"")</f>
        <v/>
      </c>
      <c r="AB77" s="70">
        <f>IF('[1]T61 Real GDP'!AA108&lt;&gt;"",(IF('[1]T34 Wine consumption vol'!AA108&lt;&gt;"",('[1]T34 Wine consumption vol'!AA108/'[1]T61 Real GDP'!AA108),"")),"")</f>
        <v>0.34549344994900266</v>
      </c>
      <c r="AC77" s="70">
        <f>IF('[1]T61 Real GDP'!AB108&lt;&gt;"",(IF('[1]T34 Wine consumption vol'!AB108&lt;&gt;"",('[1]T34 Wine consumption vol'!AB108/'[1]T61 Real GDP'!AB108),"")),"")</f>
        <v>9.0225362582261506E-2</v>
      </c>
      <c r="AD77" s="70">
        <f>IF('[1]T61 Real GDP'!AC108&lt;&gt;"",(IF('[1]T34 Wine consumption vol'!AC108&lt;&gt;"",('[1]T34 Wine consumption vol'!AC108/'[1]T61 Real GDP'!AC108),"")),"")</f>
        <v>0.35334026562390325</v>
      </c>
      <c r="AE77" s="70">
        <f>IF('[1]T61 Real GDP'!AD108&lt;&gt;"",(IF('[1]T34 Wine consumption vol'!AD108&lt;&gt;"",('[1]T34 Wine consumption vol'!AD108/'[1]T61 Real GDP'!AD108),"")),"")</f>
        <v>0.36643352692770614</v>
      </c>
      <c r="AF77" s="70">
        <f>IF('[1]T61 Real GDP'!AE108&lt;&gt;"",(IF('[1]T34 Wine consumption vol'!AE108&lt;&gt;"",('[1]T34 Wine consumption vol'!AE108/'[1]T61 Real GDP'!AE108),"")),"")</f>
        <v>12.202524915884432</v>
      </c>
      <c r="AG77" s="70">
        <f>IF('[1]T61 Real GDP'!AF108&lt;&gt;"",(IF('[1]T34 Wine consumption vol'!AF108&lt;&gt;"",('[1]T34 Wine consumption vol'!AF108/'[1]T61 Real GDP'!AF108),"")),"")</f>
        <v>1.5731504208780189</v>
      </c>
      <c r="AH77" s="70">
        <f>IF('[1]T61 Real GDP'!AG108&lt;&gt;"",(IF('[1]T34 Wine consumption vol'!AG108&lt;&gt;"",('[1]T34 Wine consumption vol'!AG108/'[1]T61 Real GDP'!AG108),"")),"")</f>
        <v>15.25547601168101</v>
      </c>
      <c r="AI77" s="70">
        <f>IF('[1]T61 Real GDP'!AH108&lt;&gt;"",(IF('[1]T34 Wine consumption vol'!AH108&lt;&gt;"",('[1]T34 Wine consumption vol'!AH108/'[1]T61 Real GDP'!AH108),"")),"")</f>
        <v>5.6220680368265261E-2</v>
      </c>
      <c r="AJ77" s="70">
        <f>IF('[1]T61 Real GDP'!AI108&lt;&gt;"",(IF('[1]T34 Wine consumption vol'!AI108&lt;&gt;"",('[1]T34 Wine consumption vol'!AI108/'[1]T61 Real GDP'!AI108),"")),"")</f>
        <v>8.4470930971709759</v>
      </c>
      <c r="AK77" s="70" t="str">
        <f>IF('[1]T61 Real GDP'!AJ108&lt;&gt;"",(IF('[1]T34 Wine consumption vol'!AJ108&lt;&gt;"",('[1]T34 Wine consumption vol'!AJ108/'[1]T61 Real GDP'!AJ108),"")),"")</f>
        <v/>
      </c>
      <c r="AL77" s="70" t="str">
        <f>IF('[1]T61 Real GDP'!AK108&lt;&gt;"",(IF('[1]T34 Wine consumption vol'!AK108&lt;&gt;"",('[1]T34 Wine consumption vol'!AK108/'[1]T61 Real GDP'!AK108),"")),"")</f>
        <v/>
      </c>
      <c r="AM77" s="70" t="str">
        <f>IF('[1]T61 Real GDP'!AL108&lt;&gt;"",(IF('[1]T34 Wine consumption vol'!AL108&lt;&gt;"",('[1]T34 Wine consumption vol'!AL108/'[1]T61 Real GDP'!AL108),"")),"")</f>
        <v/>
      </c>
      <c r="AN77" s="70">
        <f>IF('[1]T61 Real GDP'!AM108&lt;&gt;"",(IF('[1]T34 Wine consumption vol'!AM108&lt;&gt;"",('[1]T34 Wine consumption vol'!AM108/'[1]T61 Real GDP'!AM108),"")),"")</f>
        <v>5.4340453590031474</v>
      </c>
      <c r="AO77" s="70" t="str">
        <f>IF('[1]T61 Real GDP'!AN108&lt;&gt;"",(IF('[1]T34 Wine consumption vol'!AN108&lt;&gt;"",('[1]T34 Wine consumption vol'!AN108/'[1]T61 Real GDP'!AN108),"")),"")</f>
        <v/>
      </c>
      <c r="AP77" s="70">
        <f>IF('[1]T61 Real GDP'!AO108&lt;&gt;"",(IF('[1]T34 Wine consumption vol'!AO108&lt;&gt;"",('[1]T34 Wine consumption vol'!AO108/'[1]T61 Real GDP'!AO108),"")),"")</f>
        <v>0.33305420644224865</v>
      </c>
      <c r="AQ77" s="70" t="str">
        <f>IF('[1]T61 Real GDP'!AP108&lt;&gt;"",(IF('[1]T34 Wine consumption vol'!AP108&lt;&gt;"",('[1]T34 Wine consumption vol'!AP108/'[1]T61 Real GDP'!AP108),"")),"")</f>
        <v/>
      </c>
      <c r="AR77" s="70" t="str">
        <f>IF('[1]T61 Real GDP'!AQ108&lt;&gt;"",(IF('[1]T34 Wine consumption vol'!AQ108&lt;&gt;"",('[1]T34 Wine consumption vol'!AQ108/'[1]T61 Real GDP'!AQ108),"")),"")</f>
        <v/>
      </c>
      <c r="AS77" s="70" t="str">
        <f>IF('[1]T61 Real GDP'!AR108&lt;&gt;"",(IF('[1]T34 Wine consumption vol'!AR108&lt;&gt;"",('[1]T34 Wine consumption vol'!AR108/'[1]T61 Real GDP'!AR108),"")),"")</f>
        <v/>
      </c>
      <c r="AT77" s="70">
        <f>IF('[1]T61 Real GDP'!AS108&lt;&gt;"",(IF('[1]T34 Wine consumption vol'!AS108&lt;&gt;"",('[1]T34 Wine consumption vol'!AS108/'[1]T61 Real GDP'!AS108),"")),"")</f>
        <v>2.5616394492475182E-3</v>
      </c>
      <c r="AU77" s="70">
        <f>IF('[1]T61 Real GDP'!AT108&lt;&gt;"",(IF('[1]T34 Wine consumption vol'!AT108&lt;&gt;"",('[1]T34 Wine consumption vol'!AT108/'[1]T61 Real GDP'!AT108),"")),"")</f>
        <v>7.6289168581616194E-3</v>
      </c>
      <c r="AV77" s="70">
        <f>IF('[1]T61 Real GDP'!AU108&lt;&gt;"",(IF('[1]T34 Wine consumption vol'!AU108&lt;&gt;"",('[1]T34 Wine consumption vol'!AU108/'[1]T61 Real GDP'!AU108),"")),"")</f>
        <v>0</v>
      </c>
      <c r="AW77" s="70">
        <f>IF('[1]T61 Real GDP'!AV108&lt;&gt;"",(IF('[1]T34 Wine consumption vol'!AV108&lt;&gt;"",('[1]T34 Wine consumption vol'!AV108/'[1]T61 Real GDP'!AV108),"")),"")</f>
        <v>5.9035277177825772E-2</v>
      </c>
      <c r="AX77" s="70">
        <f>IF('[1]T61 Real GDP'!AW108&lt;&gt;"",(IF('[1]T34 Wine consumption vol'!AW108&lt;&gt;"",('[1]T34 Wine consumption vol'!AW108/'[1]T61 Real GDP'!AW108),"")),"")</f>
        <v>7.2020165646380988E-3</v>
      </c>
      <c r="AY77" s="70" t="str">
        <f>IF('[1]T61 Real GDP'!AX108&lt;&gt;"",(IF('[1]T34 Wine consumption vol'!AX108&lt;&gt;"",('[1]T34 Wine consumption vol'!AX108/'[1]T61 Real GDP'!AX108),"")),"")</f>
        <v/>
      </c>
      <c r="AZ77" s="70">
        <f>IF('[1]T61 Real GDP'!AY108&lt;&gt;"",(IF('[1]T34 Wine consumption vol'!AY108&lt;&gt;"",('[1]T34 Wine consumption vol'!AY108/'[1]T61 Real GDP'!AY108),"")),"")</f>
        <v>0</v>
      </c>
      <c r="BA77" s="70" t="str">
        <f>IF('[1]T61 Real GDP'!AZ108&lt;&gt;"",(IF('[1]T34 Wine consumption vol'!AZ108&lt;&gt;"",('[1]T34 Wine consumption vol'!AZ108/'[1]T61 Real GDP'!AZ108),"")),"")</f>
        <v/>
      </c>
      <c r="BB77" s="70">
        <f>IF('[1]T61 Real GDP'!BC108&lt;&gt;"",(IF('[1]T34 Wine consumption vol'!BC108&lt;&gt;"",('[1]T34 Wine consumption vol'!BC108/'[1]T61 Real GDP'!BC108),"")),"")</f>
        <v>3.7072483672355201</v>
      </c>
    </row>
    <row r="78" spans="1:54" x14ac:dyDescent="0.55000000000000004">
      <c r="A78" s="69">
        <v>1941</v>
      </c>
      <c r="B78" s="70">
        <f>IF('[1]T61 Real GDP'!B109&lt;&gt;"",(IF('[1]T34 Wine consumption vol'!B109&lt;&gt;"",('[1]T34 Wine consumption vol'!B109/'[1]T61 Real GDP'!B109),"")),"")</f>
        <v>28.589518948207878</v>
      </c>
      <c r="C78" s="70">
        <f>IF('[1]T61 Real GDP'!C109&lt;&gt;"",(IF('[1]T34 Wine consumption vol'!C109&lt;&gt;"",('[1]T34 Wine consumption vol'!C109/'[1]T61 Real GDP'!C109),"")),"")</f>
        <v>22.695750264743143</v>
      </c>
      <c r="D78" s="70">
        <f>IF('[1]T61 Real GDP'!D109&lt;&gt;"",(IF('[1]T34 Wine consumption vol'!D109&lt;&gt;"",('[1]T34 Wine consumption vol'!D109/'[1]T61 Real GDP'!D109),"")),"")</f>
        <v>45.46923966250953</v>
      </c>
      <c r="E78" s="70">
        <f>IF('[1]T61 Real GDP'!E109&lt;&gt;"",(IF('[1]T34 Wine consumption vol'!E109&lt;&gt;"",('[1]T34 Wine consumption vol'!E109/'[1]T61 Real GDP'!E109),"")),"")</f>
        <v>27.716022455714455</v>
      </c>
      <c r="F78" s="70" t="str">
        <f>IF('[1]T61 Real GDP'!F109&lt;&gt;"",(IF('[1]T34 Wine consumption vol'!F109&lt;&gt;"",('[1]T34 Wine consumption vol'!F109/'[1]T61 Real GDP'!F109),"")),"")</f>
        <v/>
      </c>
      <c r="G78" s="70"/>
      <c r="H78" s="70">
        <f>IF('[1]T61 Real GDP'!G109&lt;&gt;"",(IF('[1]T34 Wine consumption vol'!G109&lt;&gt;"",('[1]T34 Wine consumption vol'!G109/'[1]T61 Real GDP'!G109),"")),"")</f>
        <v>0.7617324894756935</v>
      </c>
      <c r="I78" s="70">
        <f>IF('[1]T61 Real GDP'!H109&lt;&gt;"",(IF('[1]T34 Wine consumption vol'!H109&lt;&gt;"",('[1]T34 Wine consumption vol'!H109/'[1]T61 Real GDP'!H109),"")),"")</f>
        <v>8.2067512697825154E-2</v>
      </c>
      <c r="J78" s="70">
        <f>IF('[1]T61 Real GDP'!I109&lt;&gt;"",(IF('[1]T34 Wine consumption vol'!I109&lt;&gt;"",('[1]T34 Wine consumption vol'!I109/'[1]T61 Real GDP'!I109),"")),"")</f>
        <v>3.9841204342691269E-2</v>
      </c>
      <c r="K78" s="70">
        <f>IF('[1]T61 Real GDP'!J109&lt;&gt;"",(IF('[1]T34 Wine consumption vol'!J109&lt;&gt;"",('[1]T34 Wine consumption vol'!J109/'[1]T61 Real GDP'!J109),"")),"")</f>
        <v>1.2836012137709156</v>
      </c>
      <c r="L78" s="70">
        <f>IF('[1]T61 Real GDP'!K109&lt;&gt;"",(IF('[1]T34 Wine consumption vol'!K109&lt;&gt;"",('[1]T34 Wine consumption vol'!K109/'[1]T61 Real GDP'!K109),"")),"")</f>
        <v>24.06422151348217</v>
      </c>
      <c r="M78" s="70">
        <f>IF('[1]T61 Real GDP'!L109&lt;&gt;"",(IF('[1]T34 Wine consumption vol'!L109&lt;&gt;"",('[1]T34 Wine consumption vol'!L109/'[1]T61 Real GDP'!L109),"")),"")</f>
        <v>0.3196496989600438</v>
      </c>
      <c r="N78" s="70">
        <f>IF('[1]T61 Real GDP'!M109&lt;&gt;"",(IF('[1]T34 Wine consumption vol'!M109&lt;&gt;"",('[1]T34 Wine consumption vol'!M109/'[1]T61 Real GDP'!M109),"")),"")</f>
        <v>0.10731848039000914</v>
      </c>
      <c r="O78" s="70">
        <f>IF('[1]T61 Real GDP'!N109&lt;&gt;"",(IF('[1]T34 Wine consumption vol'!N109&lt;&gt;"",('[1]T34 Wine consumption vol'!N109/'[1]T61 Real GDP'!N109),"")),"")</f>
        <v>7.0425158733476375E-4</v>
      </c>
      <c r="P78" s="70">
        <f>IF('[1]T61 Real GDP'!O109&lt;&gt;"",(IF('[1]T34 Wine consumption vol'!O109&lt;&gt;"",('[1]T34 Wine consumption vol'!O109/'[1]T61 Real GDP'!O109),"")),"")</f>
        <v>4.8975745616645208</v>
      </c>
      <c r="Q78" s="70">
        <f>IF('[1]T61 Real GDP'!P109&lt;&gt;"",(IF('[1]T34 Wine consumption vol'!P108&lt;&gt;"",('[1]T34 Wine consumption vol'!P108/'[1]T61 Real GDP'!P109),"")),"")</f>
        <v>0.23643850319690959</v>
      </c>
      <c r="R78" s="70" t="str">
        <f>IF('[1]T61 Real GDP'!Q109&lt;&gt;"",(IF('[1]T34 Wine consumption vol'!Q109&lt;&gt;"",('[1]T34 Wine consumption vol'!Q109/'[1]T61 Real GDP'!Q109),"")),"")</f>
        <v/>
      </c>
      <c r="S78" s="70">
        <f>IF('[1]T61 Real GDP'!R109&lt;&gt;"",(IF('[1]T34 Wine consumption vol'!R109&lt;&gt;"",('[1]T34 Wine consumption vol'!R109/'[1]T61 Real GDP'!R109),"")),"")</f>
        <v>12.909262929845079</v>
      </c>
      <c r="T78" s="70" t="str">
        <f>IF('[1]T61 Real GDP'!S109&lt;&gt;"",(IF('[1]T34 Wine consumption vol'!S109&lt;&gt;"",('[1]T34 Wine consumption vol'!S109/'[1]T61 Real GDP'!S109),"")),"")</f>
        <v/>
      </c>
      <c r="U78" s="70" t="str">
        <f>IF('[1]T61 Real GDP'!T109&lt;&gt;"",(IF('[1]T34 Wine consumption vol'!J109&lt;&gt;"",('[1]T34 Wine consumption vol'!J109/'[1]T61 Real GDP'!T109),"")),"")</f>
        <v/>
      </c>
      <c r="V78" s="70">
        <f>IF('[1]T61 Real GDP'!U109&lt;&gt;"",(IF('[1]T34 Wine consumption vol'!U109&lt;&gt;"",('[1]T34 Wine consumption vol'!U109/'[1]T61 Real GDP'!U109),"")),"")</f>
        <v>7.8741316411650146</v>
      </c>
      <c r="W78" s="70" t="str">
        <f>IF('[1]T61 Real GDP'!V109&lt;&gt;"",(IF('[1]T34 Wine consumption vol'!V109&lt;&gt;"",('[1]T34 Wine consumption vol'!V109/'[1]T61 Real GDP'!V109),"")),"")</f>
        <v/>
      </c>
      <c r="X78" s="70" t="str">
        <f>IF('[1]T61 Real GDP'!W109&lt;&gt;"",(IF('[1]T34 Wine consumption vol'!W109&lt;&gt;"",('[1]T34 Wine consumption vol'!W109/'[1]T61 Real GDP'!W109),"")),"")</f>
        <v/>
      </c>
      <c r="Y78" s="70" t="str">
        <f>IF('[1]T61 Real GDP'!X109&lt;&gt;"",(IF('[1]T34 Wine consumption vol'!X109&lt;&gt;"",('[1]T34 Wine consumption vol'!X109/'[1]T61 Real GDP'!X109),"")),"")</f>
        <v/>
      </c>
      <c r="Z78" s="70" t="str">
        <f>IF('[1]T61 Real GDP'!Y109&lt;&gt;"",(IF('[1]T34 Wine consumption vol'!Y109&lt;&gt;"",('[1]T34 Wine consumption vol'!Y109/'[1]T61 Real GDP'!Y109),"")),"")</f>
        <v/>
      </c>
      <c r="AA78" s="70" t="str">
        <f>IF('[1]T61 Real GDP'!Z109&lt;&gt;"",(IF('[1]T34 Wine consumption vol'!Z109&lt;&gt;"",('[1]T34 Wine consumption vol'!Z109/'[1]T61 Real GDP'!Z109),"")),"")</f>
        <v/>
      </c>
      <c r="AB78" s="70">
        <f>IF('[1]T61 Real GDP'!AA109&lt;&gt;"",(IF('[1]T34 Wine consumption vol'!AA109&lt;&gt;"",('[1]T34 Wine consumption vol'!AA109/'[1]T61 Real GDP'!AA109),"")),"")</f>
        <v>0.62731111349763213</v>
      </c>
      <c r="AC78" s="70">
        <f>IF('[1]T61 Real GDP'!AB109&lt;&gt;"",(IF('[1]T34 Wine consumption vol'!AB109&lt;&gt;"",('[1]T34 Wine consumption vol'!AB109/'[1]T61 Real GDP'!AB109),"")),"")</f>
        <v>7.6123418899061032E-2</v>
      </c>
      <c r="AD78" s="70">
        <f>IF('[1]T61 Real GDP'!AC109&lt;&gt;"",(IF('[1]T34 Wine consumption vol'!AC109&lt;&gt;"",('[1]T34 Wine consumption vol'!AC109/'[1]T61 Real GDP'!AC109),"")),"")</f>
        <v>0.32290107866021306</v>
      </c>
      <c r="AE78" s="70">
        <f>IF('[1]T61 Real GDP'!AD109&lt;&gt;"",(IF('[1]T34 Wine consumption vol'!AD109&lt;&gt;"",('[1]T34 Wine consumption vol'!AD109/'[1]T61 Real GDP'!AD109),"")),"")</f>
        <v>0.34791057667293307</v>
      </c>
      <c r="AF78" s="70">
        <f>IF('[1]T61 Real GDP'!AE109&lt;&gt;"",(IF('[1]T34 Wine consumption vol'!AE109&lt;&gt;"",('[1]T34 Wine consumption vol'!AE109/'[1]T61 Real GDP'!AE109),"")),"")</f>
        <v>12.114425716619037</v>
      </c>
      <c r="AG78" s="70">
        <f>IF('[1]T61 Real GDP'!AF109&lt;&gt;"",(IF('[1]T34 Wine consumption vol'!AF109&lt;&gt;"",('[1]T34 Wine consumption vol'!AF109/'[1]T61 Real GDP'!AF109),"")),"")</f>
        <v>1.3729710334513674</v>
      </c>
      <c r="AH78" s="70">
        <f>IF('[1]T61 Real GDP'!AG109&lt;&gt;"",(IF('[1]T34 Wine consumption vol'!AG109&lt;&gt;"",('[1]T34 Wine consumption vol'!AG109/'[1]T61 Real GDP'!AG109),"")),"")</f>
        <v>15.422163389843893</v>
      </c>
      <c r="AI78" s="70">
        <f>IF('[1]T61 Real GDP'!AH109&lt;&gt;"",(IF('[1]T34 Wine consumption vol'!AH109&lt;&gt;"",('[1]T34 Wine consumption vol'!AH109/'[1]T61 Real GDP'!AH109),"")),"")</f>
        <v>4.233406077099424E-2</v>
      </c>
      <c r="AJ78" s="70">
        <f>IF('[1]T61 Real GDP'!AI109&lt;&gt;"",(IF('[1]T34 Wine consumption vol'!AI109&lt;&gt;"",('[1]T34 Wine consumption vol'!AI109/'[1]T61 Real GDP'!AI109),"")),"")</f>
        <v>9.2473701773456387</v>
      </c>
      <c r="AK78" s="70" t="str">
        <f>IF('[1]T61 Real GDP'!AJ109&lt;&gt;"",(IF('[1]T34 Wine consumption vol'!AJ109&lt;&gt;"",('[1]T34 Wine consumption vol'!AJ109/'[1]T61 Real GDP'!AJ109),"")),"")</f>
        <v/>
      </c>
      <c r="AL78" s="70" t="str">
        <f>IF('[1]T61 Real GDP'!AK109&lt;&gt;"",(IF('[1]T34 Wine consumption vol'!AK109&lt;&gt;"",('[1]T34 Wine consumption vol'!AK109/'[1]T61 Real GDP'!AK109),"")),"")</f>
        <v/>
      </c>
      <c r="AM78" s="70" t="str">
        <f>IF('[1]T61 Real GDP'!AL109&lt;&gt;"",(IF('[1]T34 Wine consumption vol'!AL109&lt;&gt;"",('[1]T34 Wine consumption vol'!AL109/'[1]T61 Real GDP'!AL109),"")),"")</f>
        <v/>
      </c>
      <c r="AN78" s="70">
        <f>IF('[1]T61 Real GDP'!AM109&lt;&gt;"",(IF('[1]T34 Wine consumption vol'!AM109&lt;&gt;"",('[1]T34 Wine consumption vol'!AM109/'[1]T61 Real GDP'!AM109),"")),"")</f>
        <v>4.3260736413785903</v>
      </c>
      <c r="AO78" s="70" t="str">
        <f>IF('[1]T61 Real GDP'!AN109&lt;&gt;"",(IF('[1]T34 Wine consumption vol'!AN109&lt;&gt;"",('[1]T34 Wine consumption vol'!AN109/'[1]T61 Real GDP'!AN109),"")),"")</f>
        <v/>
      </c>
      <c r="AP78" s="70">
        <f>IF('[1]T61 Real GDP'!AO109&lt;&gt;"",(IF('[1]T34 Wine consumption vol'!AO109&lt;&gt;"",('[1]T34 Wine consumption vol'!AO109/'[1]T61 Real GDP'!AO109),"")),"")</f>
        <v>0.33998576232908662</v>
      </c>
      <c r="AQ78" s="70" t="str">
        <f>IF('[1]T61 Real GDP'!AP109&lt;&gt;"",(IF('[1]T34 Wine consumption vol'!AP109&lt;&gt;"",('[1]T34 Wine consumption vol'!AP109/'[1]T61 Real GDP'!AP109),"")),"")</f>
        <v/>
      </c>
      <c r="AR78" s="70" t="str">
        <f>IF('[1]T61 Real GDP'!AQ109&lt;&gt;"",(IF('[1]T34 Wine consumption vol'!AQ109&lt;&gt;"",('[1]T34 Wine consumption vol'!AQ109/'[1]T61 Real GDP'!AQ109),"")),"")</f>
        <v/>
      </c>
      <c r="AS78" s="70" t="str">
        <f>IF('[1]T61 Real GDP'!AR109&lt;&gt;"",(IF('[1]T34 Wine consumption vol'!AR109&lt;&gt;"",('[1]T34 Wine consumption vol'!AR109/'[1]T61 Real GDP'!AR109),"")),"")</f>
        <v/>
      </c>
      <c r="AT78" s="70">
        <f>IF('[1]T61 Real GDP'!AS109&lt;&gt;"",(IF('[1]T34 Wine consumption vol'!AS109&lt;&gt;"",('[1]T34 Wine consumption vol'!AS109/'[1]T61 Real GDP'!AS109),"")),"")</f>
        <v>3.1050046020603917E-3</v>
      </c>
      <c r="AU78" s="70">
        <f>IF('[1]T61 Real GDP'!AT109&lt;&gt;"",(IF('[1]T34 Wine consumption vol'!AT109&lt;&gt;"",('[1]T34 Wine consumption vol'!AT109/'[1]T61 Real GDP'!AT109),"")),"")</f>
        <v>7.526066614034062E-3</v>
      </c>
      <c r="AV78" s="70" t="str">
        <f>IF('[1]T61 Real GDP'!AU109&lt;&gt;"",(IF('[1]T34 Wine consumption vol'!AU109&lt;&gt;"",('[1]T34 Wine consumption vol'!AU109/'[1]T61 Real GDP'!AU109),"")),"")</f>
        <v/>
      </c>
      <c r="AW78" s="70">
        <f>IF('[1]T61 Real GDP'!AV109&lt;&gt;"",(IF('[1]T34 Wine consumption vol'!AV109&lt;&gt;"",('[1]T34 Wine consumption vol'!AV109/'[1]T61 Real GDP'!AV109),"")),"")</f>
        <v>5.3794707763884855E-2</v>
      </c>
      <c r="AX78" s="70" t="str">
        <f>IF('[1]T61 Real GDP'!AW109&lt;&gt;"",(IF('[1]T34 Wine consumption vol'!AW109&lt;&gt;"",('[1]T34 Wine consumption vol'!AW109/'[1]T61 Real GDP'!AW109),"")),"")</f>
        <v/>
      </c>
      <c r="AY78" s="70" t="str">
        <f>IF('[1]T61 Real GDP'!AX109&lt;&gt;"",(IF('[1]T34 Wine consumption vol'!AX109&lt;&gt;"",('[1]T34 Wine consumption vol'!AX109/'[1]T61 Real GDP'!AX109),"")),"")</f>
        <v/>
      </c>
      <c r="AZ78" s="70" t="str">
        <f>IF('[1]T61 Real GDP'!AY109&lt;&gt;"",(IF('[1]T34 Wine consumption vol'!AY109&lt;&gt;"",('[1]T34 Wine consumption vol'!AY109/'[1]T61 Real GDP'!AY109),"")),"")</f>
        <v/>
      </c>
      <c r="BA78" s="70" t="str">
        <f>IF('[1]T61 Real GDP'!AZ109&lt;&gt;"",(IF('[1]T34 Wine consumption vol'!AZ109&lt;&gt;"",('[1]T34 Wine consumption vol'!AZ109/'[1]T61 Real GDP'!AZ109),"")),"")</f>
        <v/>
      </c>
      <c r="BB78" s="70" t="str">
        <f>IF('[1]T61 Real GDP'!BC109&lt;&gt;"",(IF('[1]T34 Wine consumption vol'!BC109&lt;&gt;"",('[1]T34 Wine consumption vol'!BC109/'[1]T61 Real GDP'!BC109),"")),"")</f>
        <v/>
      </c>
    </row>
    <row r="79" spans="1:54" x14ac:dyDescent="0.55000000000000004">
      <c r="A79" s="69">
        <v>1942</v>
      </c>
      <c r="B79" s="70">
        <f>IF('[1]T61 Real GDP'!B110&lt;&gt;"",(IF('[1]T34 Wine consumption vol'!B110&lt;&gt;"",('[1]T34 Wine consumption vol'!B110/'[1]T61 Real GDP'!B110),"")),"")</f>
        <v>30.491304227869019</v>
      </c>
      <c r="C79" s="70">
        <f>IF('[1]T61 Real GDP'!C110&lt;&gt;"",(IF('[1]T34 Wine consumption vol'!C110&lt;&gt;"",('[1]T34 Wine consumption vol'!C110/'[1]T61 Real GDP'!C110),"")),"")</f>
        <v>24.199715339140056</v>
      </c>
      <c r="D79" s="70">
        <f>IF('[1]T61 Real GDP'!D110&lt;&gt;"",(IF('[1]T34 Wine consumption vol'!D110&lt;&gt;"",('[1]T34 Wine consumption vol'!D110/'[1]T61 Real GDP'!D110),"")),"")</f>
        <v>46.1078839105393</v>
      </c>
      <c r="E79" s="70">
        <f>IF('[1]T61 Real GDP'!E110&lt;&gt;"",(IF('[1]T34 Wine consumption vol'!E110&lt;&gt;"",('[1]T34 Wine consumption vol'!E110/'[1]T61 Real GDP'!E110),"")),"")</f>
        <v>26.201974732051976</v>
      </c>
      <c r="F79" s="70" t="str">
        <f>IF('[1]T61 Real GDP'!F110&lt;&gt;"",(IF('[1]T34 Wine consumption vol'!F110&lt;&gt;"",('[1]T34 Wine consumption vol'!F110/'[1]T61 Real GDP'!F110),"")),"")</f>
        <v/>
      </c>
      <c r="G79" s="70"/>
      <c r="H79" s="70">
        <f>IF('[1]T61 Real GDP'!G110&lt;&gt;"",(IF('[1]T34 Wine consumption vol'!G110&lt;&gt;"",('[1]T34 Wine consumption vol'!G110/'[1]T61 Real GDP'!G110),"")),"")</f>
        <v>0.51393147169798492</v>
      </c>
      <c r="I79" s="70">
        <f>IF('[1]T61 Real GDP'!H110&lt;&gt;"",(IF('[1]T34 Wine consumption vol'!H110&lt;&gt;"",('[1]T34 Wine consumption vol'!H110/'[1]T61 Real GDP'!H110),"")),"")</f>
        <v>8.026499626906157E-2</v>
      </c>
      <c r="J79" s="70">
        <f>IF('[1]T61 Real GDP'!I110&lt;&gt;"",(IF('[1]T34 Wine consumption vol'!I110&lt;&gt;"",('[1]T34 Wine consumption vol'!I110/'[1]T61 Real GDP'!I110),"")),"")</f>
        <v>8.9972091629847678E-2</v>
      </c>
      <c r="K79" s="70">
        <f>IF('[1]T61 Real GDP'!J110&lt;&gt;"",(IF('[1]T34 Wine consumption vol'!J110&lt;&gt;"",('[1]T34 Wine consumption vol'!J110/'[1]T61 Real GDP'!J110),"")),"")</f>
        <v>1.0760223849883501</v>
      </c>
      <c r="L79" s="70">
        <f>IF('[1]T61 Real GDP'!K110&lt;&gt;"",(IF('[1]T34 Wine consumption vol'!K110&lt;&gt;"",('[1]T34 Wine consumption vol'!K110/'[1]T61 Real GDP'!K110),"")),"")</f>
        <v>24.865665631112645</v>
      </c>
      <c r="M79" s="70">
        <f>IF('[1]T61 Real GDP'!L110&lt;&gt;"",(IF('[1]T34 Wine consumption vol'!L110&lt;&gt;"",('[1]T34 Wine consumption vol'!L110/'[1]T61 Real GDP'!L110),"")),"")</f>
        <v>0.37045228353422538</v>
      </c>
      <c r="N79" s="70">
        <f>IF('[1]T61 Real GDP'!M110&lt;&gt;"",(IF('[1]T34 Wine consumption vol'!M110&lt;&gt;"",('[1]T34 Wine consumption vol'!M110/'[1]T61 Real GDP'!M110),"")),"")</f>
        <v>5.8707824621953925E-2</v>
      </c>
      <c r="O79" s="70">
        <f>IF('[1]T61 Real GDP'!N110&lt;&gt;"",(IF('[1]T34 Wine consumption vol'!N110&lt;&gt;"",('[1]T34 Wine consumption vol'!N110/'[1]T61 Real GDP'!N110),"")),"")</f>
        <v>0.10822856713140097</v>
      </c>
      <c r="P79" s="70">
        <f>IF('[1]T61 Real GDP'!O110&lt;&gt;"",(IF('[1]T34 Wine consumption vol'!O110&lt;&gt;"",('[1]T34 Wine consumption vol'!O110/'[1]T61 Real GDP'!O110),"")),"")</f>
        <v>5.1838192700705088</v>
      </c>
      <c r="Q79" s="70">
        <f>IF('[1]T61 Real GDP'!P110&lt;&gt;"",(IF('[1]T34 Wine consumption vol'!P109&lt;&gt;"",('[1]T34 Wine consumption vol'!P109/'[1]T61 Real GDP'!P110),"")),"")</f>
        <v>0.11549242176594741</v>
      </c>
      <c r="R79" s="70" t="str">
        <f>IF('[1]T61 Real GDP'!Q110&lt;&gt;"",(IF('[1]T34 Wine consumption vol'!Q110&lt;&gt;"",('[1]T34 Wine consumption vol'!Q110/'[1]T61 Real GDP'!Q110),"")),"")</f>
        <v/>
      </c>
      <c r="S79" s="70">
        <f>IF('[1]T61 Real GDP'!R110&lt;&gt;"",(IF('[1]T34 Wine consumption vol'!R110&lt;&gt;"",('[1]T34 Wine consumption vol'!R110/'[1]T61 Real GDP'!R110),"")),"")</f>
        <v>12.390332003591869</v>
      </c>
      <c r="T79" s="70" t="str">
        <f>IF('[1]T61 Real GDP'!S110&lt;&gt;"",(IF('[1]T34 Wine consumption vol'!S110&lt;&gt;"",('[1]T34 Wine consumption vol'!S110/'[1]T61 Real GDP'!S110),"")),"")</f>
        <v/>
      </c>
      <c r="U79" s="70" t="str">
        <f>IF('[1]T61 Real GDP'!T110&lt;&gt;"",(IF('[1]T34 Wine consumption vol'!J110&lt;&gt;"",('[1]T34 Wine consumption vol'!J110/'[1]T61 Real GDP'!T110),"")),"")</f>
        <v/>
      </c>
      <c r="V79" s="70">
        <f>IF('[1]T61 Real GDP'!U110&lt;&gt;"",(IF('[1]T34 Wine consumption vol'!U110&lt;&gt;"",('[1]T34 Wine consumption vol'!U110/'[1]T61 Real GDP'!U110),"")),"")</f>
        <v>7.8450390208636813</v>
      </c>
      <c r="W79" s="70" t="str">
        <f>IF('[1]T61 Real GDP'!V110&lt;&gt;"",(IF('[1]T34 Wine consumption vol'!V110&lt;&gt;"",('[1]T34 Wine consumption vol'!V110/'[1]T61 Real GDP'!V110),"")),"")</f>
        <v/>
      </c>
      <c r="X79" s="70" t="str">
        <f>IF('[1]T61 Real GDP'!W110&lt;&gt;"",(IF('[1]T34 Wine consumption vol'!W110&lt;&gt;"",('[1]T34 Wine consumption vol'!W110/'[1]T61 Real GDP'!W110),"")),"")</f>
        <v/>
      </c>
      <c r="Y79" s="70" t="str">
        <f>IF('[1]T61 Real GDP'!X110&lt;&gt;"",(IF('[1]T34 Wine consumption vol'!X110&lt;&gt;"",('[1]T34 Wine consumption vol'!X110/'[1]T61 Real GDP'!X110),"")),"")</f>
        <v/>
      </c>
      <c r="Z79" s="70" t="str">
        <f>IF('[1]T61 Real GDP'!Y110&lt;&gt;"",(IF('[1]T34 Wine consumption vol'!Y110&lt;&gt;"",('[1]T34 Wine consumption vol'!Y110/'[1]T61 Real GDP'!Y110),"")),"")</f>
        <v/>
      </c>
      <c r="AA79" s="70" t="str">
        <f>IF('[1]T61 Real GDP'!Z110&lt;&gt;"",(IF('[1]T34 Wine consumption vol'!Z110&lt;&gt;"",('[1]T34 Wine consumption vol'!Z110/'[1]T61 Real GDP'!Z110),"")),"")</f>
        <v/>
      </c>
      <c r="AB79" s="70">
        <f>IF('[1]T61 Real GDP'!AA110&lt;&gt;"",(IF('[1]T34 Wine consumption vol'!AA110&lt;&gt;"",('[1]T34 Wine consumption vol'!AA110/'[1]T61 Real GDP'!AA110),"")),"")</f>
        <v>0.57419107830864824</v>
      </c>
      <c r="AC79" s="70">
        <f>IF('[1]T61 Real GDP'!AB110&lt;&gt;"",(IF('[1]T34 Wine consumption vol'!AB110&lt;&gt;"",('[1]T34 Wine consumption vol'!AB110/'[1]T61 Real GDP'!AB110),"")),"")</f>
        <v>8.1211480379712403E-2</v>
      </c>
      <c r="AD79" s="70">
        <f>IF('[1]T61 Real GDP'!AC110&lt;&gt;"",(IF('[1]T34 Wine consumption vol'!AC110&lt;&gt;"",('[1]T34 Wine consumption vol'!AC110/'[1]T61 Real GDP'!AC110),"")),"")</f>
        <v>0.28252119043556451</v>
      </c>
      <c r="AE79" s="70">
        <f>IF('[1]T61 Real GDP'!AD110&lt;&gt;"",(IF('[1]T34 Wine consumption vol'!AD110&lt;&gt;"",('[1]T34 Wine consumption vol'!AD110/'[1]T61 Real GDP'!AD110),"")),"")</f>
        <v>0.3243466213829691</v>
      </c>
      <c r="AF79" s="70">
        <f>IF('[1]T61 Real GDP'!AE110&lt;&gt;"",(IF('[1]T34 Wine consumption vol'!AE110&lt;&gt;"",('[1]T34 Wine consumption vol'!AE110/'[1]T61 Real GDP'!AE110),"")),"")</f>
        <v>11.866856690353199</v>
      </c>
      <c r="AG79" s="70">
        <f>IF('[1]T61 Real GDP'!AF110&lt;&gt;"",(IF('[1]T34 Wine consumption vol'!AF110&lt;&gt;"",('[1]T34 Wine consumption vol'!AF110/'[1]T61 Real GDP'!AF110),"")),"")</f>
        <v>1.284614681587833</v>
      </c>
      <c r="AH79" s="70">
        <f>IF('[1]T61 Real GDP'!AG110&lt;&gt;"",(IF('[1]T34 Wine consumption vol'!AG110&lt;&gt;"",('[1]T34 Wine consumption vol'!AG110/'[1]T61 Real GDP'!AG110),"")),"")</f>
        <v>14.100730866637663</v>
      </c>
      <c r="AI79" s="70">
        <f>IF('[1]T61 Real GDP'!AH110&lt;&gt;"",(IF('[1]T34 Wine consumption vol'!AH110&lt;&gt;"",('[1]T34 Wine consumption vol'!AH110/'[1]T61 Real GDP'!AH110),"")),"")</f>
        <v>1.9981942745563645E-2</v>
      </c>
      <c r="AJ79" s="70">
        <f>IF('[1]T61 Real GDP'!AI110&lt;&gt;"",(IF('[1]T34 Wine consumption vol'!AI110&lt;&gt;"",('[1]T34 Wine consumption vol'!AI110/'[1]T61 Real GDP'!AI110),"")),"")</f>
        <v>11.313253478211475</v>
      </c>
      <c r="AK79" s="70" t="str">
        <f>IF('[1]T61 Real GDP'!AJ110&lt;&gt;"",(IF('[1]T34 Wine consumption vol'!AJ110&lt;&gt;"",('[1]T34 Wine consumption vol'!AJ110/'[1]T61 Real GDP'!AJ110),"")),"")</f>
        <v/>
      </c>
      <c r="AL79" s="70" t="str">
        <f>IF('[1]T61 Real GDP'!AK110&lt;&gt;"",(IF('[1]T34 Wine consumption vol'!AK110&lt;&gt;"",('[1]T34 Wine consumption vol'!AK110/'[1]T61 Real GDP'!AK110),"")),"")</f>
        <v/>
      </c>
      <c r="AM79" s="70" t="str">
        <f>IF('[1]T61 Real GDP'!AL110&lt;&gt;"",(IF('[1]T34 Wine consumption vol'!AL110&lt;&gt;"",('[1]T34 Wine consumption vol'!AL110/'[1]T61 Real GDP'!AL110),"")),"")</f>
        <v/>
      </c>
      <c r="AN79" s="70">
        <f>IF('[1]T61 Real GDP'!AM110&lt;&gt;"",(IF('[1]T34 Wine consumption vol'!AM110&lt;&gt;"",('[1]T34 Wine consumption vol'!AM110/'[1]T61 Real GDP'!AM110),"")),"")</f>
        <v>4.3515948317847242</v>
      </c>
      <c r="AO79" s="70" t="str">
        <f>IF('[1]T61 Real GDP'!AN110&lt;&gt;"",(IF('[1]T34 Wine consumption vol'!AN110&lt;&gt;"",('[1]T34 Wine consumption vol'!AN110/'[1]T61 Real GDP'!AN110),"")),"")</f>
        <v/>
      </c>
      <c r="AP79" s="70">
        <f>IF('[1]T61 Real GDP'!AO110&lt;&gt;"",(IF('[1]T34 Wine consumption vol'!AO110&lt;&gt;"",('[1]T34 Wine consumption vol'!AO110/'[1]T61 Real GDP'!AO110),"")),"")</f>
        <v>0.3340744138993777</v>
      </c>
      <c r="AQ79" s="70" t="str">
        <f>IF('[1]T61 Real GDP'!AP110&lt;&gt;"",(IF('[1]T34 Wine consumption vol'!AP110&lt;&gt;"",('[1]T34 Wine consumption vol'!AP110/'[1]T61 Real GDP'!AP110),"")),"")</f>
        <v/>
      </c>
      <c r="AR79" s="70" t="str">
        <f>IF('[1]T61 Real GDP'!AQ110&lt;&gt;"",(IF('[1]T34 Wine consumption vol'!AQ110&lt;&gt;"",('[1]T34 Wine consumption vol'!AQ110/'[1]T61 Real GDP'!AQ110),"")),"")</f>
        <v/>
      </c>
      <c r="AS79" s="70" t="str">
        <f>IF('[1]T61 Real GDP'!AR110&lt;&gt;"",(IF('[1]T34 Wine consumption vol'!AR110&lt;&gt;"",('[1]T34 Wine consumption vol'!AR110/'[1]T61 Real GDP'!AR110),"")),"")</f>
        <v/>
      </c>
      <c r="AT79" s="70">
        <f>IF('[1]T61 Real GDP'!AS110&lt;&gt;"",(IF('[1]T34 Wine consumption vol'!AS110&lt;&gt;"",('[1]T34 Wine consumption vol'!AS110/'[1]T61 Real GDP'!AS110),"")),"")</f>
        <v>1.8939534607357452E-3</v>
      </c>
      <c r="AU79" s="70">
        <f>IF('[1]T61 Real GDP'!AT110&lt;&gt;"",(IF('[1]T34 Wine consumption vol'!AT110&lt;&gt;"",('[1]T34 Wine consumption vol'!AT110/'[1]T61 Real GDP'!AT110),"")),"")</f>
        <v>7.5668721260044262E-3</v>
      </c>
      <c r="AV79" s="70" t="str">
        <f>IF('[1]T61 Real GDP'!AU110&lt;&gt;"",(IF('[1]T34 Wine consumption vol'!AU110&lt;&gt;"",('[1]T34 Wine consumption vol'!AU110/'[1]T61 Real GDP'!AU110),"")),"")</f>
        <v/>
      </c>
      <c r="AW79" s="70">
        <f>IF('[1]T61 Real GDP'!AV110&lt;&gt;"",(IF('[1]T34 Wine consumption vol'!AV110&lt;&gt;"",('[1]T34 Wine consumption vol'!AV110/'[1]T61 Real GDP'!AV110),"")),"")</f>
        <v>3.2071840923669021E-2</v>
      </c>
      <c r="AX79" s="70" t="str">
        <f>IF('[1]T61 Real GDP'!AW110&lt;&gt;"",(IF('[1]T34 Wine consumption vol'!AW110&lt;&gt;"",('[1]T34 Wine consumption vol'!AW110/'[1]T61 Real GDP'!AW110),"")),"")</f>
        <v/>
      </c>
      <c r="AY79" s="70" t="str">
        <f>IF('[1]T61 Real GDP'!AX110&lt;&gt;"",(IF('[1]T34 Wine consumption vol'!AX110&lt;&gt;"",('[1]T34 Wine consumption vol'!AX110/'[1]T61 Real GDP'!AX110),"")),"")</f>
        <v/>
      </c>
      <c r="AZ79" s="70" t="str">
        <f>IF('[1]T61 Real GDP'!AY110&lt;&gt;"",(IF('[1]T34 Wine consumption vol'!AY110&lt;&gt;"",('[1]T34 Wine consumption vol'!AY110/'[1]T61 Real GDP'!AY110),"")),"")</f>
        <v/>
      </c>
      <c r="BA79" s="70" t="str">
        <f>IF('[1]T61 Real GDP'!AZ110&lt;&gt;"",(IF('[1]T34 Wine consumption vol'!AZ110&lt;&gt;"",('[1]T34 Wine consumption vol'!AZ110/'[1]T61 Real GDP'!AZ110),"")),"")</f>
        <v/>
      </c>
      <c r="BB79" s="70" t="str">
        <f>IF('[1]T61 Real GDP'!BC110&lt;&gt;"",(IF('[1]T34 Wine consumption vol'!BC110&lt;&gt;"",('[1]T34 Wine consumption vol'!BC110/'[1]T61 Real GDP'!BC110),"")),"")</f>
        <v/>
      </c>
    </row>
    <row r="80" spans="1:54" x14ac:dyDescent="0.55000000000000004">
      <c r="A80" s="69">
        <v>1943</v>
      </c>
      <c r="B80" s="70">
        <f>IF('[1]T61 Real GDP'!B111&lt;&gt;"",(IF('[1]T34 Wine consumption vol'!B111&lt;&gt;"",('[1]T34 Wine consumption vol'!B111/'[1]T61 Real GDP'!B111),"")),"")</f>
        <v>29.544892117036213</v>
      </c>
      <c r="C80" s="70">
        <f>IF('[1]T61 Real GDP'!C111&lt;&gt;"",(IF('[1]T34 Wine consumption vol'!C111&lt;&gt;"",('[1]T34 Wine consumption vol'!C111/'[1]T61 Real GDP'!C111),"")),"")</f>
        <v>27.252443520513275</v>
      </c>
      <c r="D80" s="70">
        <f>IF('[1]T61 Real GDP'!D111&lt;&gt;"",(IF('[1]T34 Wine consumption vol'!D111&lt;&gt;"",('[1]T34 Wine consumption vol'!D111/'[1]T61 Real GDP'!D111),"")),"")</f>
        <v>64.107621117576954</v>
      </c>
      <c r="E80" s="70">
        <f>IF('[1]T61 Real GDP'!E111&lt;&gt;"",(IF('[1]T34 Wine consumption vol'!E111&lt;&gt;"",('[1]T34 Wine consumption vol'!E111/'[1]T61 Real GDP'!E111),"")),"")</f>
        <v>27.485805730718592</v>
      </c>
      <c r="F80" s="70" t="str">
        <f>IF('[1]T61 Real GDP'!F111&lt;&gt;"",(IF('[1]T34 Wine consumption vol'!F111&lt;&gt;"",('[1]T34 Wine consumption vol'!F111/'[1]T61 Real GDP'!F111),"")),"")</f>
        <v/>
      </c>
      <c r="G80" s="70"/>
      <c r="H80" s="70">
        <f>IF('[1]T61 Real GDP'!G111&lt;&gt;"",(IF('[1]T34 Wine consumption vol'!G111&lt;&gt;"",('[1]T34 Wine consumption vol'!G111/'[1]T61 Real GDP'!G111),"")),"")</f>
        <v>0.73813641326994361</v>
      </c>
      <c r="I80" s="70">
        <f>IF('[1]T61 Real GDP'!H111&lt;&gt;"",(IF('[1]T34 Wine consumption vol'!H111&lt;&gt;"",('[1]T34 Wine consumption vol'!H111/'[1]T61 Real GDP'!H111),"")),"")</f>
        <v>4.5860743851295543E-2</v>
      </c>
      <c r="J80" s="70">
        <f>IF('[1]T61 Real GDP'!I111&lt;&gt;"",(IF('[1]T34 Wine consumption vol'!I111&lt;&gt;"",('[1]T34 Wine consumption vol'!I111/'[1]T61 Real GDP'!I111),"")),"")</f>
        <v>0.11413602265912651</v>
      </c>
      <c r="K80" s="70">
        <f>IF('[1]T61 Real GDP'!J111&lt;&gt;"",(IF('[1]T34 Wine consumption vol'!J111&lt;&gt;"",('[1]T34 Wine consumption vol'!J111/'[1]T61 Real GDP'!J111),"")),"")</f>
        <v>1.1040789719055244</v>
      </c>
      <c r="L80" s="70">
        <f>IF('[1]T61 Real GDP'!K111&lt;&gt;"",(IF('[1]T34 Wine consumption vol'!K111&lt;&gt;"",('[1]T34 Wine consumption vol'!K111/'[1]T61 Real GDP'!K111),"")),"")</f>
        <v>30.088126957898719</v>
      </c>
      <c r="M80" s="70">
        <f>IF('[1]T61 Real GDP'!L111&lt;&gt;"",(IF('[1]T34 Wine consumption vol'!L111&lt;&gt;"",('[1]T34 Wine consumption vol'!L111/'[1]T61 Real GDP'!L111),"")),"")</f>
        <v>0.29362696029362695</v>
      </c>
      <c r="N80" s="70">
        <f>IF('[1]T61 Real GDP'!M111&lt;&gt;"",(IF('[1]T34 Wine consumption vol'!M111&lt;&gt;"",('[1]T34 Wine consumption vol'!M111/'[1]T61 Real GDP'!M111),"")),"")</f>
        <v>5.409185569838381E-2</v>
      </c>
      <c r="O80" s="70">
        <f>IF('[1]T61 Real GDP'!N111&lt;&gt;"",(IF('[1]T34 Wine consumption vol'!N111&lt;&gt;"",('[1]T34 Wine consumption vol'!N111/'[1]T61 Real GDP'!N111),"")),"")</f>
        <v>0.15438992114310254</v>
      </c>
      <c r="P80" s="70">
        <f>IF('[1]T61 Real GDP'!O111&lt;&gt;"",(IF('[1]T34 Wine consumption vol'!O111&lt;&gt;"",('[1]T34 Wine consumption vol'!O111/'[1]T61 Real GDP'!O111),"")),"")</f>
        <v>5.3058235807489469</v>
      </c>
      <c r="Q80" s="70">
        <f>IF('[1]T61 Real GDP'!P111&lt;&gt;"",(IF('[1]T34 Wine consumption vol'!P110&lt;&gt;"",('[1]T34 Wine consumption vol'!P110/'[1]T61 Real GDP'!P111),"")),"")</f>
        <v>6.1340766057260347E-2</v>
      </c>
      <c r="R80" s="70" t="str">
        <f>IF('[1]T61 Real GDP'!Q111&lt;&gt;"",(IF('[1]T34 Wine consumption vol'!Q111&lt;&gt;"",('[1]T34 Wine consumption vol'!Q111/'[1]T61 Real GDP'!Q111),"")),"")</f>
        <v/>
      </c>
      <c r="S80" s="70">
        <f>IF('[1]T61 Real GDP'!R111&lt;&gt;"",(IF('[1]T34 Wine consumption vol'!R111&lt;&gt;"",('[1]T34 Wine consumption vol'!R111/'[1]T61 Real GDP'!R111),"")),"")</f>
        <v>17.013565842927264</v>
      </c>
      <c r="T80" s="70" t="str">
        <f>IF('[1]T61 Real GDP'!S111&lt;&gt;"",(IF('[1]T34 Wine consumption vol'!S111&lt;&gt;"",('[1]T34 Wine consumption vol'!S111/'[1]T61 Real GDP'!S111),"")),"")</f>
        <v/>
      </c>
      <c r="U80" s="70" t="str">
        <f>IF('[1]T61 Real GDP'!T111&lt;&gt;"",(IF('[1]T34 Wine consumption vol'!J111&lt;&gt;"",('[1]T34 Wine consumption vol'!J111/'[1]T61 Real GDP'!T111),"")),"")</f>
        <v/>
      </c>
      <c r="V80" s="70" t="str">
        <f>IF('[1]T61 Real GDP'!U111&lt;&gt;"",(IF('[1]T34 Wine consumption vol'!U111&lt;&gt;"",('[1]T34 Wine consumption vol'!U111/'[1]T61 Real GDP'!U111),"")),"")</f>
        <v/>
      </c>
      <c r="W80" s="70" t="str">
        <f>IF('[1]T61 Real GDP'!V111&lt;&gt;"",(IF('[1]T34 Wine consumption vol'!V111&lt;&gt;"",('[1]T34 Wine consumption vol'!V111/'[1]T61 Real GDP'!V111),"")),"")</f>
        <v/>
      </c>
      <c r="X80" s="70" t="str">
        <f>IF('[1]T61 Real GDP'!W111&lt;&gt;"",(IF('[1]T34 Wine consumption vol'!W111&lt;&gt;"",('[1]T34 Wine consumption vol'!W111/'[1]T61 Real GDP'!W111),"")),"")</f>
        <v/>
      </c>
      <c r="Y80" s="70" t="str">
        <f>IF('[1]T61 Real GDP'!X111&lt;&gt;"",(IF('[1]T34 Wine consumption vol'!X111&lt;&gt;"",('[1]T34 Wine consumption vol'!X111/'[1]T61 Real GDP'!X111),"")),"")</f>
        <v/>
      </c>
      <c r="Z80" s="70" t="str">
        <f>IF('[1]T61 Real GDP'!Y111&lt;&gt;"",(IF('[1]T34 Wine consumption vol'!Y111&lt;&gt;"",('[1]T34 Wine consumption vol'!Y111/'[1]T61 Real GDP'!Y111),"")),"")</f>
        <v/>
      </c>
      <c r="AA80" s="70" t="str">
        <f>IF('[1]T61 Real GDP'!Z111&lt;&gt;"",(IF('[1]T34 Wine consumption vol'!Z111&lt;&gt;"",('[1]T34 Wine consumption vol'!Z111/'[1]T61 Real GDP'!Z111),"")),"")</f>
        <v/>
      </c>
      <c r="AB80" s="70">
        <f>IF('[1]T61 Real GDP'!AA111&lt;&gt;"",(IF('[1]T34 Wine consumption vol'!AA111&lt;&gt;"",('[1]T34 Wine consumption vol'!AA111/'[1]T61 Real GDP'!AA111),"")),"")</f>
        <v>0.83447295704508484</v>
      </c>
      <c r="AC80" s="70">
        <f>IF('[1]T61 Real GDP'!AB111&lt;&gt;"",(IF('[1]T34 Wine consumption vol'!AB111&lt;&gt;"",('[1]T34 Wine consumption vol'!AB111/'[1]T61 Real GDP'!AB111),"")),"")</f>
        <v>0.11490781255565848</v>
      </c>
      <c r="AD80" s="70">
        <f>IF('[1]T61 Real GDP'!AC111&lt;&gt;"",(IF('[1]T34 Wine consumption vol'!AC111&lt;&gt;"",('[1]T34 Wine consumption vol'!AC111/'[1]T61 Real GDP'!AC111),"")),"")</f>
        <v>0.23203837357806884</v>
      </c>
      <c r="AE80" s="70">
        <f>IF('[1]T61 Real GDP'!AD111&lt;&gt;"",(IF('[1]T34 Wine consumption vol'!AD111&lt;&gt;"",('[1]T34 Wine consumption vol'!AD111/'[1]T61 Real GDP'!AD111),"")),"")</f>
        <v>0.23462457349160346</v>
      </c>
      <c r="AF80" s="70">
        <f>IF('[1]T61 Real GDP'!AE111&lt;&gt;"",(IF('[1]T34 Wine consumption vol'!AE111&lt;&gt;"",('[1]T34 Wine consumption vol'!AE111/'[1]T61 Real GDP'!AE111),"")),"")</f>
        <v>12.69437356336317</v>
      </c>
      <c r="AG80" s="70">
        <f>IF('[1]T61 Real GDP'!AF111&lt;&gt;"",(IF('[1]T34 Wine consumption vol'!AF111&lt;&gt;"",('[1]T34 Wine consumption vol'!AF111/'[1]T61 Real GDP'!AF111),"")),"")</f>
        <v>1.1343082778840223</v>
      </c>
      <c r="AH80" s="70">
        <f>IF('[1]T61 Real GDP'!AG111&lt;&gt;"",(IF('[1]T34 Wine consumption vol'!AG111&lt;&gt;"",('[1]T34 Wine consumption vol'!AG111/'[1]T61 Real GDP'!AG111),"")),"")</f>
        <v>13.200723561023423</v>
      </c>
      <c r="AI80" s="70">
        <f>IF('[1]T61 Real GDP'!AH111&lt;&gt;"",(IF('[1]T34 Wine consumption vol'!AH111&lt;&gt;"",('[1]T34 Wine consumption vol'!AH111/'[1]T61 Real GDP'!AH111),"")),"")</f>
        <v>3.4927114962790669E-2</v>
      </c>
      <c r="AJ80" s="70">
        <f>IF('[1]T61 Real GDP'!AI111&lt;&gt;"",(IF('[1]T34 Wine consumption vol'!AI111&lt;&gt;"",('[1]T34 Wine consumption vol'!AI111/'[1]T61 Real GDP'!AI111),"")),"")</f>
        <v>10.406461367840155</v>
      </c>
      <c r="AK80" s="70" t="str">
        <f>IF('[1]T61 Real GDP'!AJ111&lt;&gt;"",(IF('[1]T34 Wine consumption vol'!AJ111&lt;&gt;"",('[1]T34 Wine consumption vol'!AJ111/'[1]T61 Real GDP'!AJ111),"")),"")</f>
        <v/>
      </c>
      <c r="AL80" s="70" t="str">
        <f>IF('[1]T61 Real GDP'!AK111&lt;&gt;"",(IF('[1]T34 Wine consumption vol'!AK111&lt;&gt;"",('[1]T34 Wine consumption vol'!AK111/'[1]T61 Real GDP'!AK111),"")),"")</f>
        <v/>
      </c>
      <c r="AM80" s="70" t="str">
        <f>IF('[1]T61 Real GDP'!AL111&lt;&gt;"",(IF('[1]T34 Wine consumption vol'!AL111&lt;&gt;"",('[1]T34 Wine consumption vol'!AL111/'[1]T61 Real GDP'!AL111),"")),"")</f>
        <v/>
      </c>
      <c r="AN80" s="70">
        <f>IF('[1]T61 Real GDP'!AM111&lt;&gt;"",(IF('[1]T34 Wine consumption vol'!AM111&lt;&gt;"",('[1]T34 Wine consumption vol'!AM111/'[1]T61 Real GDP'!AM111),"")),"")</f>
        <v>4.3364785249846793</v>
      </c>
      <c r="AO80" s="70" t="str">
        <f>IF('[1]T61 Real GDP'!AN111&lt;&gt;"",(IF('[1]T34 Wine consumption vol'!AN111&lt;&gt;"",('[1]T34 Wine consumption vol'!AN111/'[1]T61 Real GDP'!AN111),"")),"")</f>
        <v/>
      </c>
      <c r="AP80" s="70">
        <f>IF('[1]T61 Real GDP'!AO111&lt;&gt;"",(IF('[1]T34 Wine consumption vol'!AO111&lt;&gt;"",('[1]T34 Wine consumption vol'!AO111/'[1]T61 Real GDP'!AO111),"")),"")</f>
        <v>0.40161735546829447</v>
      </c>
      <c r="AQ80" s="70" t="str">
        <f>IF('[1]T61 Real GDP'!AP111&lt;&gt;"",(IF('[1]T34 Wine consumption vol'!AP111&lt;&gt;"",('[1]T34 Wine consumption vol'!AP111/'[1]T61 Real GDP'!AP111),"")),"")</f>
        <v/>
      </c>
      <c r="AR80" s="70" t="str">
        <f>IF('[1]T61 Real GDP'!AQ111&lt;&gt;"",(IF('[1]T34 Wine consumption vol'!AQ111&lt;&gt;"",('[1]T34 Wine consumption vol'!AQ111/'[1]T61 Real GDP'!AQ111),"")),"")</f>
        <v/>
      </c>
      <c r="AS80" s="70" t="str">
        <f>IF('[1]T61 Real GDP'!AR111&lt;&gt;"",(IF('[1]T34 Wine consumption vol'!AR111&lt;&gt;"",('[1]T34 Wine consumption vol'!AR111/'[1]T61 Real GDP'!AR111),"")),"")</f>
        <v/>
      </c>
      <c r="AT80" s="70">
        <f>IF('[1]T61 Real GDP'!AS111&lt;&gt;"",(IF('[1]T34 Wine consumption vol'!AS111&lt;&gt;"",('[1]T34 Wine consumption vol'!AS111/'[1]T61 Real GDP'!AS111),"")),"")</f>
        <v>1.5005466277000906E-3</v>
      </c>
      <c r="AU80" s="70">
        <f>IF('[1]T61 Real GDP'!AT111&lt;&gt;"",(IF('[1]T34 Wine consumption vol'!AT111&lt;&gt;"",('[1]T34 Wine consumption vol'!AT111/'[1]T61 Real GDP'!AT111),"")),"")</f>
        <v>7.4606881536381734E-3</v>
      </c>
      <c r="AV80" s="70" t="str">
        <f>IF('[1]T61 Real GDP'!AU111&lt;&gt;"",(IF('[1]T34 Wine consumption vol'!AU111&lt;&gt;"",('[1]T34 Wine consumption vol'!AU111/'[1]T61 Real GDP'!AU111),"")),"")</f>
        <v/>
      </c>
      <c r="AW80" s="70" t="str">
        <f>IF('[1]T61 Real GDP'!AV111&lt;&gt;"",(IF('[1]T34 Wine consumption vol'!AV111&lt;&gt;"",('[1]T34 Wine consumption vol'!AV111/'[1]T61 Real GDP'!AV111),"")),"")</f>
        <v/>
      </c>
      <c r="AX80" s="70" t="str">
        <f>IF('[1]T61 Real GDP'!AW111&lt;&gt;"",(IF('[1]T34 Wine consumption vol'!AW111&lt;&gt;"",('[1]T34 Wine consumption vol'!AW111/'[1]T61 Real GDP'!AW111),"")),"")</f>
        <v/>
      </c>
      <c r="AY80" s="70" t="str">
        <f>IF('[1]T61 Real GDP'!AX111&lt;&gt;"",(IF('[1]T34 Wine consumption vol'!AX111&lt;&gt;"",('[1]T34 Wine consumption vol'!AX111/'[1]T61 Real GDP'!AX111),"")),"")</f>
        <v/>
      </c>
      <c r="AZ80" s="70" t="str">
        <f>IF('[1]T61 Real GDP'!AY111&lt;&gt;"",(IF('[1]T34 Wine consumption vol'!AY111&lt;&gt;"",('[1]T34 Wine consumption vol'!AY111/'[1]T61 Real GDP'!AY111),"")),"")</f>
        <v/>
      </c>
      <c r="BA80" s="70" t="str">
        <f>IF('[1]T61 Real GDP'!AZ111&lt;&gt;"",(IF('[1]T34 Wine consumption vol'!AZ111&lt;&gt;"",('[1]T34 Wine consumption vol'!AZ111/'[1]T61 Real GDP'!AZ111),"")),"")</f>
        <v/>
      </c>
      <c r="BB80" s="70" t="str">
        <f>IF('[1]T61 Real GDP'!BC111&lt;&gt;"",(IF('[1]T34 Wine consumption vol'!BC111&lt;&gt;"",('[1]T34 Wine consumption vol'!BC111/'[1]T61 Real GDP'!BC111),"")),"")</f>
        <v/>
      </c>
    </row>
    <row r="81" spans="1:54" x14ac:dyDescent="0.55000000000000004">
      <c r="A81" s="69">
        <v>1944</v>
      </c>
      <c r="B81" s="70">
        <f>IF('[1]T61 Real GDP'!B112&lt;&gt;"",(IF('[1]T34 Wine consumption vol'!B112&lt;&gt;"",('[1]T34 Wine consumption vol'!B112/'[1]T61 Real GDP'!B112),"")),"")</f>
        <v>33.102696123045348</v>
      </c>
      <c r="C81" s="70">
        <f>IF('[1]T61 Real GDP'!C112&lt;&gt;"",(IF('[1]T34 Wine consumption vol'!C112&lt;&gt;"",('[1]T34 Wine consumption vol'!C112/'[1]T61 Real GDP'!C112),"")),"")</f>
        <v>29.822042935362834</v>
      </c>
      <c r="D81" s="70">
        <f>IF('[1]T61 Real GDP'!D112&lt;&gt;"",(IF('[1]T34 Wine consumption vol'!D112&lt;&gt;"",('[1]T34 Wine consumption vol'!D112/'[1]T61 Real GDP'!D112),"")),"")</f>
        <v>76.364170922032841</v>
      </c>
      <c r="E81" s="70">
        <f>IF('[1]T61 Real GDP'!E112&lt;&gt;"",(IF('[1]T34 Wine consumption vol'!E112&lt;&gt;"",('[1]T34 Wine consumption vol'!E112/'[1]T61 Real GDP'!E112),"")),"")</f>
        <v>30.50646707611148</v>
      </c>
      <c r="F81" s="70" t="str">
        <f>IF('[1]T61 Real GDP'!F112&lt;&gt;"",(IF('[1]T34 Wine consumption vol'!F112&lt;&gt;"",('[1]T34 Wine consumption vol'!F112/'[1]T61 Real GDP'!F112),"")),"")</f>
        <v/>
      </c>
      <c r="G81" s="70"/>
      <c r="H81" s="70">
        <f>IF('[1]T61 Real GDP'!G112&lt;&gt;"",(IF('[1]T34 Wine consumption vol'!G112&lt;&gt;"",('[1]T34 Wine consumption vol'!G112/'[1]T61 Real GDP'!G112),"")),"")</f>
        <v>0.35187302332958231</v>
      </c>
      <c r="I81" s="70">
        <f>IF('[1]T61 Real GDP'!H112&lt;&gt;"",(IF('[1]T34 Wine consumption vol'!H112&lt;&gt;"",('[1]T34 Wine consumption vol'!H112/'[1]T61 Real GDP'!H112),"")),"")</f>
        <v>2.0756876956392056E-2</v>
      </c>
      <c r="J81" s="70">
        <f>IF('[1]T61 Real GDP'!I112&lt;&gt;"",(IF('[1]T34 Wine consumption vol'!I112&lt;&gt;"",('[1]T34 Wine consumption vol'!I112/'[1]T61 Real GDP'!I112),"")),"")</f>
        <v>5.1591690860263099E-2</v>
      </c>
      <c r="K81" s="70">
        <f>IF('[1]T61 Real GDP'!J112&lt;&gt;"",(IF('[1]T34 Wine consumption vol'!J112&lt;&gt;"",('[1]T34 Wine consumption vol'!J112/'[1]T61 Real GDP'!J112),"")),"")</f>
        <v>0.73132050790394332</v>
      </c>
      <c r="L81" s="70">
        <f>IF('[1]T61 Real GDP'!K112&lt;&gt;"",(IF('[1]T34 Wine consumption vol'!K112&lt;&gt;"",('[1]T34 Wine consumption vol'!K112/'[1]T61 Real GDP'!K112),"")),"")</f>
        <v>40.062328289662524</v>
      </c>
      <c r="M81" s="70">
        <f>IF('[1]T61 Real GDP'!L112&lt;&gt;"",(IF('[1]T34 Wine consumption vol'!L112&lt;&gt;"",('[1]T34 Wine consumption vol'!L112/'[1]T61 Real GDP'!L112),"")),"")</f>
        <v>4.4518642181413468E-3</v>
      </c>
      <c r="N81" s="70">
        <f>IF('[1]T61 Real GDP'!M112&lt;&gt;"",(IF('[1]T34 Wine consumption vol'!M112&lt;&gt;"",('[1]T34 Wine consumption vol'!M112/'[1]T61 Real GDP'!M112),"")),"")</f>
        <v>0</v>
      </c>
      <c r="O81" s="70">
        <f>IF('[1]T61 Real GDP'!N112&lt;&gt;"",(IF('[1]T34 Wine consumption vol'!N112&lt;&gt;"",('[1]T34 Wine consumption vol'!N112/'[1]T61 Real GDP'!N112),"")),"")</f>
        <v>0.11681429939890828</v>
      </c>
      <c r="P81" s="70">
        <f>IF('[1]T61 Real GDP'!O112&lt;&gt;"",(IF('[1]T34 Wine consumption vol'!O112&lt;&gt;"",('[1]T34 Wine consumption vol'!O112/'[1]T61 Real GDP'!O112),"")),"")</f>
        <v>4.0279090643985143</v>
      </c>
      <c r="Q81" s="70">
        <f>IF('[1]T61 Real GDP'!P112&lt;&gt;"",(IF('[1]T34 Wine consumption vol'!P111&lt;&gt;"",('[1]T34 Wine consumption vol'!P111/'[1]T61 Real GDP'!P112),"")),"")</f>
        <v>5.7418716343849437E-2</v>
      </c>
      <c r="R81" s="70" t="str">
        <f>IF('[1]T61 Real GDP'!Q112&lt;&gt;"",(IF('[1]T34 Wine consumption vol'!Q112&lt;&gt;"",('[1]T34 Wine consumption vol'!Q112/'[1]T61 Real GDP'!Q112),"")),"")</f>
        <v/>
      </c>
      <c r="S81" s="70">
        <f>IF('[1]T61 Real GDP'!R112&lt;&gt;"",(IF('[1]T34 Wine consumption vol'!R112&lt;&gt;"",('[1]T34 Wine consumption vol'!R112/'[1]T61 Real GDP'!R112),"")),"")</f>
        <v>23.676747162784945</v>
      </c>
      <c r="T81" s="70" t="str">
        <f>IF('[1]T61 Real GDP'!S112&lt;&gt;"",(IF('[1]T34 Wine consumption vol'!S112&lt;&gt;"",('[1]T34 Wine consumption vol'!S112/'[1]T61 Real GDP'!S112),"")),"")</f>
        <v/>
      </c>
      <c r="U81" s="70" t="str">
        <f>IF('[1]T61 Real GDP'!T112&lt;&gt;"",(IF('[1]T34 Wine consumption vol'!J112&lt;&gt;"",('[1]T34 Wine consumption vol'!J112/'[1]T61 Real GDP'!T112),"")),"")</f>
        <v/>
      </c>
      <c r="V81" s="70" t="str">
        <f>IF('[1]T61 Real GDP'!U112&lt;&gt;"",(IF('[1]T34 Wine consumption vol'!U112&lt;&gt;"",('[1]T34 Wine consumption vol'!U112/'[1]T61 Real GDP'!U112),"")),"")</f>
        <v/>
      </c>
      <c r="W81" s="70" t="str">
        <f>IF('[1]T61 Real GDP'!V112&lt;&gt;"",(IF('[1]T34 Wine consumption vol'!V112&lt;&gt;"",('[1]T34 Wine consumption vol'!V112/'[1]T61 Real GDP'!V112),"")),"")</f>
        <v/>
      </c>
      <c r="X81" s="70" t="str">
        <f>IF('[1]T61 Real GDP'!W112&lt;&gt;"",(IF('[1]T34 Wine consumption vol'!W112&lt;&gt;"",('[1]T34 Wine consumption vol'!W112/'[1]T61 Real GDP'!W112),"")),"")</f>
        <v/>
      </c>
      <c r="Y81" s="70" t="str">
        <f>IF('[1]T61 Real GDP'!X112&lt;&gt;"",(IF('[1]T34 Wine consumption vol'!X112&lt;&gt;"",('[1]T34 Wine consumption vol'!X112/'[1]T61 Real GDP'!X112),"")),"")</f>
        <v/>
      </c>
      <c r="Z81" s="70" t="str">
        <f>IF('[1]T61 Real GDP'!Y112&lt;&gt;"",(IF('[1]T34 Wine consumption vol'!Y112&lt;&gt;"",('[1]T34 Wine consumption vol'!Y112/'[1]T61 Real GDP'!Y112),"")),"")</f>
        <v/>
      </c>
      <c r="AA81" s="70" t="str">
        <f>IF('[1]T61 Real GDP'!Z112&lt;&gt;"",(IF('[1]T34 Wine consumption vol'!Z112&lt;&gt;"",('[1]T34 Wine consumption vol'!Z112/'[1]T61 Real GDP'!Z112),"")),"")</f>
        <v/>
      </c>
      <c r="AB81" s="70">
        <f>IF('[1]T61 Real GDP'!AA112&lt;&gt;"",(IF('[1]T34 Wine consumption vol'!AA112&lt;&gt;"",('[1]T34 Wine consumption vol'!AA112/'[1]T61 Real GDP'!AA112),"")),"")</f>
        <v>0.75869199415057564</v>
      </c>
      <c r="AC81" s="70">
        <f>IF('[1]T61 Real GDP'!AB112&lt;&gt;"",(IF('[1]T34 Wine consumption vol'!AB112&lt;&gt;"",('[1]T34 Wine consumption vol'!AB112/'[1]T61 Real GDP'!AB112),"")),"")</f>
        <v>7.7467073192739391E-2</v>
      </c>
      <c r="AD81" s="70">
        <f>IF('[1]T61 Real GDP'!AC112&lt;&gt;"",(IF('[1]T34 Wine consumption vol'!AC112&lt;&gt;"",('[1]T34 Wine consumption vol'!AC112/'[1]T61 Real GDP'!AC112),"")),"")</f>
        <v>0.2116342081781124</v>
      </c>
      <c r="AE81" s="70">
        <f>IF('[1]T61 Real GDP'!AD112&lt;&gt;"",(IF('[1]T34 Wine consumption vol'!AD112&lt;&gt;"",('[1]T34 Wine consumption vol'!AD112/'[1]T61 Real GDP'!AD112),"")),"")</f>
        <v>0.21869841566364637</v>
      </c>
      <c r="AF81" s="70">
        <f>IF('[1]T61 Real GDP'!AE112&lt;&gt;"",(IF('[1]T34 Wine consumption vol'!AE112&lt;&gt;"",('[1]T34 Wine consumption vol'!AE112/'[1]T61 Real GDP'!AE112),"")),"")</f>
        <v>12.939601003438092</v>
      </c>
      <c r="AG81" s="70">
        <f>IF('[1]T61 Real GDP'!AF112&lt;&gt;"",(IF('[1]T34 Wine consumption vol'!AF112&lt;&gt;"",('[1]T34 Wine consumption vol'!AF112/'[1]T61 Real GDP'!AF112),"")),"")</f>
        <v>1.1567568820295748</v>
      </c>
      <c r="AH81" s="70">
        <f>IF('[1]T61 Real GDP'!AG112&lt;&gt;"",(IF('[1]T34 Wine consumption vol'!AG112&lt;&gt;"",('[1]T34 Wine consumption vol'!AG112/'[1]T61 Real GDP'!AG112),"")),"")</f>
        <v>15.693366900157445</v>
      </c>
      <c r="AI81" s="70">
        <f>IF('[1]T61 Real GDP'!AH112&lt;&gt;"",(IF('[1]T34 Wine consumption vol'!AH112&lt;&gt;"",('[1]T34 Wine consumption vol'!AH112/'[1]T61 Real GDP'!AH112),"")),"")</f>
        <v>4.4421939952235839E-2</v>
      </c>
      <c r="AJ81" s="70">
        <f>IF('[1]T61 Real GDP'!AI112&lt;&gt;"",(IF('[1]T34 Wine consumption vol'!AI112&lt;&gt;"",('[1]T34 Wine consumption vol'!AI112/'[1]T61 Real GDP'!AI112),"")),"")</f>
        <v>6.8391395371830237</v>
      </c>
      <c r="AK81" s="70" t="str">
        <f>IF('[1]T61 Real GDP'!AJ112&lt;&gt;"",(IF('[1]T34 Wine consumption vol'!AJ112&lt;&gt;"",('[1]T34 Wine consumption vol'!AJ112/'[1]T61 Real GDP'!AJ112),"")),"")</f>
        <v/>
      </c>
      <c r="AL81" s="70" t="str">
        <f>IF('[1]T61 Real GDP'!AK112&lt;&gt;"",(IF('[1]T34 Wine consumption vol'!AK112&lt;&gt;"",('[1]T34 Wine consumption vol'!AK112/'[1]T61 Real GDP'!AK112),"")),"")</f>
        <v/>
      </c>
      <c r="AM81" s="70" t="str">
        <f>IF('[1]T61 Real GDP'!AL112&lt;&gt;"",(IF('[1]T34 Wine consumption vol'!AL112&lt;&gt;"",('[1]T34 Wine consumption vol'!AL112/'[1]T61 Real GDP'!AL112),"")),"")</f>
        <v/>
      </c>
      <c r="AN81" s="70">
        <f>IF('[1]T61 Real GDP'!AM112&lt;&gt;"",(IF('[1]T34 Wine consumption vol'!AM112&lt;&gt;"",('[1]T34 Wine consumption vol'!AM112/'[1]T61 Real GDP'!AM112),"")),"")</f>
        <v>4.3364922345551529</v>
      </c>
      <c r="AO81" s="70" t="str">
        <f>IF('[1]T61 Real GDP'!AN112&lt;&gt;"",(IF('[1]T34 Wine consumption vol'!AN112&lt;&gt;"",('[1]T34 Wine consumption vol'!AN112/'[1]T61 Real GDP'!AN112),"")),"")</f>
        <v/>
      </c>
      <c r="AP81" s="70">
        <f>IF('[1]T61 Real GDP'!AO112&lt;&gt;"",(IF('[1]T34 Wine consumption vol'!AO112&lt;&gt;"",('[1]T34 Wine consumption vol'!AO112/'[1]T61 Real GDP'!AO112),"")),"")</f>
        <v>0.58211157589787332</v>
      </c>
      <c r="AQ81" s="70" t="str">
        <f>IF('[1]T61 Real GDP'!AP112&lt;&gt;"",(IF('[1]T34 Wine consumption vol'!AP112&lt;&gt;"",('[1]T34 Wine consumption vol'!AP112/'[1]T61 Real GDP'!AP112),"")),"")</f>
        <v/>
      </c>
      <c r="AR81" s="70" t="str">
        <f>IF('[1]T61 Real GDP'!AQ112&lt;&gt;"",(IF('[1]T34 Wine consumption vol'!AQ112&lt;&gt;"",('[1]T34 Wine consumption vol'!AQ112/'[1]T61 Real GDP'!AQ112),"")),"")</f>
        <v/>
      </c>
      <c r="AS81" s="70" t="str">
        <f>IF('[1]T61 Real GDP'!AR112&lt;&gt;"",(IF('[1]T34 Wine consumption vol'!AR112&lt;&gt;"",('[1]T34 Wine consumption vol'!AR112/'[1]T61 Real GDP'!AR112),"")),"")</f>
        <v/>
      </c>
      <c r="AT81" s="70">
        <f>IF('[1]T61 Real GDP'!AS112&lt;&gt;"",(IF('[1]T34 Wine consumption vol'!AS112&lt;&gt;"",('[1]T34 Wine consumption vol'!AS112/'[1]T61 Real GDP'!AS112),"")),"")</f>
        <v>1.805353957696946E-3</v>
      </c>
      <c r="AU81" s="70">
        <f>IF('[1]T61 Real GDP'!AT112&lt;&gt;"",(IF('[1]T34 Wine consumption vol'!AT112&lt;&gt;"",('[1]T34 Wine consumption vol'!AT112/'[1]T61 Real GDP'!AT112),"")),"")</f>
        <v>7.7967317192175487E-3</v>
      </c>
      <c r="AV81" s="70" t="str">
        <f>IF('[1]T61 Real GDP'!AU112&lt;&gt;"",(IF('[1]T34 Wine consumption vol'!AU112&lt;&gt;"",('[1]T34 Wine consumption vol'!AU112/'[1]T61 Real GDP'!AU112),"")),"")</f>
        <v/>
      </c>
      <c r="AW81" s="70" t="str">
        <f>IF('[1]T61 Real GDP'!AV112&lt;&gt;"",(IF('[1]T34 Wine consumption vol'!AV112&lt;&gt;"",('[1]T34 Wine consumption vol'!AV112/'[1]T61 Real GDP'!AV112),"")),"")</f>
        <v/>
      </c>
      <c r="AX81" s="70" t="str">
        <f>IF('[1]T61 Real GDP'!AW112&lt;&gt;"",(IF('[1]T34 Wine consumption vol'!AW112&lt;&gt;"",('[1]T34 Wine consumption vol'!AW112/'[1]T61 Real GDP'!AW112),"")),"")</f>
        <v/>
      </c>
      <c r="AY81" s="70" t="str">
        <f>IF('[1]T61 Real GDP'!AX112&lt;&gt;"",(IF('[1]T34 Wine consumption vol'!AX112&lt;&gt;"",('[1]T34 Wine consumption vol'!AX112/'[1]T61 Real GDP'!AX112),"")),"")</f>
        <v/>
      </c>
      <c r="AZ81" s="70" t="str">
        <f>IF('[1]T61 Real GDP'!AY112&lt;&gt;"",(IF('[1]T34 Wine consumption vol'!AY112&lt;&gt;"",('[1]T34 Wine consumption vol'!AY112/'[1]T61 Real GDP'!AY112),"")),"")</f>
        <v/>
      </c>
      <c r="BA81" s="70" t="str">
        <f>IF('[1]T61 Real GDP'!AZ112&lt;&gt;"",(IF('[1]T34 Wine consumption vol'!AZ112&lt;&gt;"",('[1]T34 Wine consumption vol'!AZ112/'[1]T61 Real GDP'!AZ112),"")),"")</f>
        <v/>
      </c>
      <c r="BB81" s="70" t="str">
        <f>IF('[1]T61 Real GDP'!BC112&lt;&gt;"",(IF('[1]T34 Wine consumption vol'!BC112&lt;&gt;"",('[1]T34 Wine consumption vol'!BC112/'[1]T61 Real GDP'!BC112),"")),"")</f>
        <v/>
      </c>
    </row>
    <row r="82" spans="1:54" x14ac:dyDescent="0.55000000000000004">
      <c r="A82" s="69">
        <v>1945</v>
      </c>
      <c r="B82" s="70">
        <f>IF('[1]T61 Real GDP'!B113&lt;&gt;"",(IF('[1]T34 Wine consumption vol'!B113&lt;&gt;"",('[1]T34 Wine consumption vol'!B113/'[1]T61 Real GDP'!B113),"")),"")</f>
        <v>35.211638835718205</v>
      </c>
      <c r="C82" s="70">
        <f>IF('[1]T61 Real GDP'!C113&lt;&gt;"",(IF('[1]T34 Wine consumption vol'!C113&lt;&gt;"",('[1]T34 Wine consumption vol'!C113/'[1]T61 Real GDP'!C113),"")),"")</f>
        <v>33.543853527598877</v>
      </c>
      <c r="D82" s="70">
        <f>IF('[1]T61 Real GDP'!D113&lt;&gt;"",(IF('[1]T34 Wine consumption vol'!D113&lt;&gt;"",('[1]T34 Wine consumption vol'!D113/'[1]T61 Real GDP'!D113),"")),"")</f>
        <v>82.80743372191948</v>
      </c>
      <c r="E82" s="70">
        <f>IF('[1]T61 Real GDP'!E113&lt;&gt;"",(IF('[1]T34 Wine consumption vol'!E113&lt;&gt;"",('[1]T34 Wine consumption vol'!E113/'[1]T61 Real GDP'!E113),"")),"")</f>
        <v>30.544424303755516</v>
      </c>
      <c r="F82" s="70" t="str">
        <f>IF('[1]T61 Real GDP'!F113&lt;&gt;"",(IF('[1]T34 Wine consumption vol'!F113&lt;&gt;"",('[1]T34 Wine consumption vol'!F113/'[1]T61 Real GDP'!F113),"")),"")</f>
        <v/>
      </c>
      <c r="G82" s="70"/>
      <c r="H82" s="70">
        <f>IF('[1]T61 Real GDP'!G113&lt;&gt;"",(IF('[1]T34 Wine consumption vol'!G113&lt;&gt;"",('[1]T34 Wine consumption vol'!G113/'[1]T61 Real GDP'!G113),"")),"")</f>
        <v>0.52474843418914285</v>
      </c>
      <c r="I82" s="70">
        <f>IF('[1]T61 Real GDP'!H113&lt;&gt;"",(IF('[1]T34 Wine consumption vol'!H113&lt;&gt;"",('[1]T34 Wine consumption vol'!H113/'[1]T61 Real GDP'!H113),"")),"")</f>
        <v>2.4887129547756938E-2</v>
      </c>
      <c r="J82" s="70">
        <f>IF('[1]T61 Real GDP'!I113&lt;&gt;"",(IF('[1]T34 Wine consumption vol'!I113&lt;&gt;"",('[1]T34 Wine consumption vol'!I113/'[1]T61 Real GDP'!I113),"")),"")</f>
        <v>5.6312904117406686E-2</v>
      </c>
      <c r="K82" s="70">
        <f>IF('[1]T61 Real GDP'!J113&lt;&gt;"",(IF('[1]T34 Wine consumption vol'!J113&lt;&gt;"",('[1]T34 Wine consumption vol'!J113/'[1]T61 Real GDP'!J113),"")),"")</f>
        <v>0.65965321792298837</v>
      </c>
      <c r="L82" s="70">
        <f>IF('[1]T61 Real GDP'!K113&lt;&gt;"",(IF('[1]T34 Wine consumption vol'!K113&lt;&gt;"",('[1]T34 Wine consumption vol'!K113/'[1]T61 Real GDP'!K113),"")),"")</f>
        <v>47.340131099781502</v>
      </c>
      <c r="M82" s="70">
        <f>IF('[1]T61 Real GDP'!L113&lt;&gt;"",(IF('[1]T34 Wine consumption vol'!L113&lt;&gt;"",('[1]T34 Wine consumption vol'!L113/'[1]T61 Real GDP'!L113),"")),"")</f>
        <v>0.23563734290843807</v>
      </c>
      <c r="N82" s="70">
        <f>IF('[1]T61 Real GDP'!M113&lt;&gt;"",(IF('[1]T34 Wine consumption vol'!M113&lt;&gt;"",('[1]T34 Wine consumption vol'!M113/'[1]T61 Real GDP'!M113),"")),"")</f>
        <v>0</v>
      </c>
      <c r="O82" s="70">
        <f>IF('[1]T61 Real GDP'!N113&lt;&gt;"",(IF('[1]T34 Wine consumption vol'!N113&lt;&gt;"",('[1]T34 Wine consumption vol'!N113/'[1]T61 Real GDP'!N113),"")),"")</f>
        <v>0.1871823018211084</v>
      </c>
      <c r="P82" s="70">
        <f>IF('[1]T61 Real GDP'!O113&lt;&gt;"",(IF('[1]T34 Wine consumption vol'!O113&lt;&gt;"",('[1]T34 Wine consumption vol'!O113/'[1]T61 Real GDP'!O113),"")),"")</f>
        <v>4.8597968795319781</v>
      </c>
      <c r="Q82" s="70">
        <f>IF('[1]T61 Real GDP'!P113&lt;&gt;"",(IF('[1]T34 Wine consumption vol'!P112&lt;&gt;"",('[1]T34 Wine consumption vol'!P112/'[1]T61 Real GDP'!P113),"")),"")</f>
        <v>5.7293964256784499E-2</v>
      </c>
      <c r="R82" s="70" t="str">
        <f>IF('[1]T61 Real GDP'!Q113&lt;&gt;"",(IF('[1]T34 Wine consumption vol'!Q113&lt;&gt;"",('[1]T34 Wine consumption vol'!Q113/'[1]T61 Real GDP'!Q113),"")),"")</f>
        <v/>
      </c>
      <c r="S82" s="70">
        <f>IF('[1]T61 Real GDP'!R113&lt;&gt;"",(IF('[1]T34 Wine consumption vol'!R113&lt;&gt;"",('[1]T34 Wine consumption vol'!R113/'[1]T61 Real GDP'!R113),"")),"")</f>
        <v>29.908824713365508</v>
      </c>
      <c r="T82" s="70" t="str">
        <f>IF('[1]T61 Real GDP'!S113&lt;&gt;"",(IF('[1]T34 Wine consumption vol'!S113&lt;&gt;"",('[1]T34 Wine consumption vol'!S113/'[1]T61 Real GDP'!S113),"")),"")</f>
        <v/>
      </c>
      <c r="U82" s="70" t="str">
        <f>IF('[1]T61 Real GDP'!T113&lt;&gt;"",(IF('[1]T34 Wine consumption vol'!J113&lt;&gt;"",('[1]T34 Wine consumption vol'!J113/'[1]T61 Real GDP'!T113),"")),"")</f>
        <v/>
      </c>
      <c r="V82" s="70" t="str">
        <f>IF('[1]T61 Real GDP'!U113&lt;&gt;"",(IF('[1]T34 Wine consumption vol'!U113&lt;&gt;"",('[1]T34 Wine consumption vol'!U113/'[1]T61 Real GDP'!U113),"")),"")</f>
        <v/>
      </c>
      <c r="W82" s="70" t="str">
        <f>IF('[1]T61 Real GDP'!V113&lt;&gt;"",(IF('[1]T34 Wine consumption vol'!V113&lt;&gt;"",('[1]T34 Wine consumption vol'!V113/'[1]T61 Real GDP'!V113),"")),"")</f>
        <v/>
      </c>
      <c r="X82" s="70" t="str">
        <f>IF('[1]T61 Real GDP'!W113&lt;&gt;"",(IF('[1]T34 Wine consumption vol'!W113&lt;&gt;"",('[1]T34 Wine consumption vol'!W113/'[1]T61 Real GDP'!W113),"")),"")</f>
        <v/>
      </c>
      <c r="Y82" s="70" t="str">
        <f>IF('[1]T61 Real GDP'!X113&lt;&gt;"",(IF('[1]T34 Wine consumption vol'!X113&lt;&gt;"",('[1]T34 Wine consumption vol'!X113/'[1]T61 Real GDP'!X113),"")),"")</f>
        <v/>
      </c>
      <c r="Z82" s="70" t="str">
        <f>IF('[1]T61 Real GDP'!Y113&lt;&gt;"",(IF('[1]T34 Wine consumption vol'!Y113&lt;&gt;"",('[1]T34 Wine consumption vol'!Y113/'[1]T61 Real GDP'!Y113),"")),"")</f>
        <v/>
      </c>
      <c r="AA82" s="70" t="str">
        <f>IF('[1]T61 Real GDP'!Z113&lt;&gt;"",(IF('[1]T34 Wine consumption vol'!Z113&lt;&gt;"",('[1]T34 Wine consumption vol'!Z113/'[1]T61 Real GDP'!Z113),"")),"")</f>
        <v/>
      </c>
      <c r="AB82" s="70">
        <f>IF('[1]T61 Real GDP'!AA113&lt;&gt;"",(IF('[1]T34 Wine consumption vol'!AA113&lt;&gt;"",('[1]T34 Wine consumption vol'!AA113/'[1]T61 Real GDP'!AA113),"")),"")</f>
        <v>0.77029546286991557</v>
      </c>
      <c r="AC82" s="70">
        <f>IF('[1]T61 Real GDP'!AB113&lt;&gt;"",(IF('[1]T34 Wine consumption vol'!AB113&lt;&gt;"",('[1]T34 Wine consumption vol'!AB113/'[1]T61 Real GDP'!AB113),"")),"")</f>
        <v>0.10602855263415541</v>
      </c>
      <c r="AD82" s="70">
        <f>IF('[1]T61 Real GDP'!AC113&lt;&gt;"",(IF('[1]T34 Wine consumption vol'!AC113&lt;&gt;"",('[1]T34 Wine consumption vol'!AC113/'[1]T61 Real GDP'!AC113),"")),"")</f>
        <v>0.22514289114033789</v>
      </c>
      <c r="AE82" s="70">
        <f>IF('[1]T61 Real GDP'!AD113&lt;&gt;"",(IF('[1]T34 Wine consumption vol'!AD113&lt;&gt;"",('[1]T34 Wine consumption vol'!AD113/'[1]T61 Real GDP'!AD113),"")),"")</f>
        <v>0.21634063297883427</v>
      </c>
      <c r="AF82" s="70">
        <f>IF('[1]T61 Real GDP'!AE113&lt;&gt;"",(IF('[1]T34 Wine consumption vol'!AE113&lt;&gt;"",('[1]T34 Wine consumption vol'!AE113/'[1]T61 Real GDP'!AE113),"")),"")</f>
        <v>12.749605706771559</v>
      </c>
      <c r="AG82" s="70">
        <f>IF('[1]T61 Real GDP'!AF113&lt;&gt;"",(IF('[1]T34 Wine consumption vol'!AF113&lt;&gt;"",('[1]T34 Wine consumption vol'!AF113/'[1]T61 Real GDP'!AF113),"")),"")</f>
        <v>1.2919472192561539</v>
      </c>
      <c r="AH82" s="70">
        <f>IF('[1]T61 Real GDP'!AG113&lt;&gt;"",(IF('[1]T34 Wine consumption vol'!AG113&lt;&gt;"",('[1]T34 Wine consumption vol'!AG113/'[1]T61 Real GDP'!AG113),"")),"")</f>
        <v>12.783860850319627</v>
      </c>
      <c r="AI82" s="70">
        <f>IF('[1]T61 Real GDP'!AH113&lt;&gt;"",(IF('[1]T34 Wine consumption vol'!AH113&lt;&gt;"",('[1]T34 Wine consumption vol'!AH113/'[1]T61 Real GDP'!AH113),"")),"")</f>
        <v>4.6256499394374956E-2</v>
      </c>
      <c r="AJ82" s="70">
        <f>IF('[1]T61 Real GDP'!AI113&lt;&gt;"",(IF('[1]T34 Wine consumption vol'!AI113&lt;&gt;"",('[1]T34 Wine consumption vol'!AI113/'[1]T61 Real GDP'!AI113),"")),"")</f>
        <v>7.183540539435616</v>
      </c>
      <c r="AK82" s="70" t="str">
        <f>IF('[1]T61 Real GDP'!AJ113&lt;&gt;"",(IF('[1]T34 Wine consumption vol'!AJ113&lt;&gt;"",('[1]T34 Wine consumption vol'!AJ113/'[1]T61 Real GDP'!AJ113),"")),"")</f>
        <v/>
      </c>
      <c r="AL82" s="70" t="str">
        <f>IF('[1]T61 Real GDP'!AK113&lt;&gt;"",(IF('[1]T34 Wine consumption vol'!AK113&lt;&gt;"",('[1]T34 Wine consumption vol'!AK113/'[1]T61 Real GDP'!AK113),"")),"")</f>
        <v/>
      </c>
      <c r="AM82" s="70" t="str">
        <f>IF('[1]T61 Real GDP'!AL113&lt;&gt;"",(IF('[1]T34 Wine consumption vol'!AL113&lt;&gt;"",('[1]T34 Wine consumption vol'!AL113/'[1]T61 Real GDP'!AL113),"")),"")</f>
        <v/>
      </c>
      <c r="AN82" s="70">
        <f>IF('[1]T61 Real GDP'!AM113&lt;&gt;"",(IF('[1]T34 Wine consumption vol'!AM113&lt;&gt;"",('[1]T34 Wine consumption vol'!AM113/'[1]T61 Real GDP'!AM113),"")),"")</f>
        <v>4.0878722538911108</v>
      </c>
      <c r="AO82" s="70" t="str">
        <f>IF('[1]T61 Real GDP'!AN113&lt;&gt;"",(IF('[1]T34 Wine consumption vol'!AN113&lt;&gt;"",('[1]T34 Wine consumption vol'!AN113/'[1]T61 Real GDP'!AN113),"")),"")</f>
        <v/>
      </c>
      <c r="AP82" s="70">
        <f>IF('[1]T61 Real GDP'!AO113&lt;&gt;"",(IF('[1]T34 Wine consumption vol'!AO113&lt;&gt;"",('[1]T34 Wine consumption vol'!AO113/'[1]T61 Real GDP'!AO113),"")),"")</f>
        <v>0.91405675290729527</v>
      </c>
      <c r="AQ82" s="70" t="str">
        <f>IF('[1]T61 Real GDP'!AP113&lt;&gt;"",(IF('[1]T34 Wine consumption vol'!AP113&lt;&gt;"",('[1]T34 Wine consumption vol'!AP113/'[1]T61 Real GDP'!AP113),"")),"")</f>
        <v/>
      </c>
      <c r="AR82" s="70" t="str">
        <f>IF('[1]T61 Real GDP'!AQ113&lt;&gt;"",(IF('[1]T34 Wine consumption vol'!AQ113&lt;&gt;"",('[1]T34 Wine consumption vol'!AQ113/'[1]T61 Real GDP'!AQ113),"")),"")</f>
        <v/>
      </c>
      <c r="AS82" s="70" t="str">
        <f>IF('[1]T61 Real GDP'!AR113&lt;&gt;"",(IF('[1]T34 Wine consumption vol'!AR113&lt;&gt;"",('[1]T34 Wine consumption vol'!AR113/'[1]T61 Real GDP'!AR113),"")),"")</f>
        <v/>
      </c>
      <c r="AT82" s="70">
        <f>IF('[1]T61 Real GDP'!AS113&lt;&gt;"",(IF('[1]T34 Wine consumption vol'!AS113&lt;&gt;"",('[1]T34 Wine consumption vol'!AS113/'[1]T61 Real GDP'!AS113),"")),"")</f>
        <v>2.3119011533817976E-3</v>
      </c>
      <c r="AU82" s="70">
        <f>IF('[1]T61 Real GDP'!AT113&lt;&gt;"",(IF('[1]T34 Wine consumption vol'!AT113&lt;&gt;"",('[1]T34 Wine consumption vol'!AT113/'[1]T61 Real GDP'!AT113),"")),"")</f>
        <v>1.5593463438435096E-2</v>
      </c>
      <c r="AV82" s="70" t="str">
        <f>IF('[1]T61 Real GDP'!AU113&lt;&gt;"",(IF('[1]T34 Wine consumption vol'!AU113&lt;&gt;"",('[1]T34 Wine consumption vol'!AU113/'[1]T61 Real GDP'!AU113),"")),"")</f>
        <v/>
      </c>
      <c r="AW82" s="70" t="str">
        <f>IF('[1]T61 Real GDP'!AV113&lt;&gt;"",(IF('[1]T34 Wine consumption vol'!AV113&lt;&gt;"",('[1]T34 Wine consumption vol'!AV113/'[1]T61 Real GDP'!AV113),"")),"")</f>
        <v/>
      </c>
      <c r="AX82" s="70" t="str">
        <f>IF('[1]T61 Real GDP'!AW113&lt;&gt;"",(IF('[1]T34 Wine consumption vol'!AW113&lt;&gt;"",('[1]T34 Wine consumption vol'!AW113/'[1]T61 Real GDP'!AW113),"")),"")</f>
        <v/>
      </c>
      <c r="AY82" s="70" t="str">
        <f>IF('[1]T61 Real GDP'!AX113&lt;&gt;"",(IF('[1]T34 Wine consumption vol'!AX113&lt;&gt;"",('[1]T34 Wine consumption vol'!AX113/'[1]T61 Real GDP'!AX113),"")),"")</f>
        <v/>
      </c>
      <c r="AZ82" s="70" t="str">
        <f>IF('[1]T61 Real GDP'!AY113&lt;&gt;"",(IF('[1]T34 Wine consumption vol'!AY113&lt;&gt;"",('[1]T34 Wine consumption vol'!AY113/'[1]T61 Real GDP'!AY113),"")),"")</f>
        <v/>
      </c>
      <c r="BA82" s="70" t="str">
        <f>IF('[1]T61 Real GDP'!AZ113&lt;&gt;"",(IF('[1]T34 Wine consumption vol'!AZ113&lt;&gt;"",('[1]T34 Wine consumption vol'!AZ113/'[1]T61 Real GDP'!AZ113),"")),"")</f>
        <v/>
      </c>
      <c r="BB82" s="70" t="str">
        <f>IF('[1]T61 Real GDP'!BC113&lt;&gt;"",(IF('[1]T34 Wine consumption vol'!BC113&lt;&gt;"",('[1]T34 Wine consumption vol'!BC113/'[1]T61 Real GDP'!BC113),"")),"")</f>
        <v/>
      </c>
    </row>
    <row r="83" spans="1:54" x14ac:dyDescent="0.55000000000000004">
      <c r="A83" s="69">
        <v>1946</v>
      </c>
      <c r="B83" s="70">
        <f>IF('[1]T61 Real GDP'!B114&lt;&gt;"",(IF('[1]T34 Wine consumption vol'!B114&lt;&gt;"",('[1]T34 Wine consumption vol'!B114/'[1]T61 Real GDP'!B114),"")),"")</f>
        <v>21.461165386855715</v>
      </c>
      <c r="C83" s="70">
        <f>IF('[1]T61 Real GDP'!C114&lt;&gt;"",(IF('[1]T34 Wine consumption vol'!C114&lt;&gt;"",('[1]T34 Wine consumption vol'!C114/'[1]T61 Real GDP'!C114),"")),"")</f>
        <v>29.212329746531033</v>
      </c>
      <c r="D83" s="70">
        <f>IF('[1]T61 Real GDP'!D114&lt;&gt;"",(IF('[1]T34 Wine consumption vol'!D114&lt;&gt;"",('[1]T34 Wine consumption vol'!D114/'[1]T61 Real GDP'!D114),"")),"")</f>
        <v>56.578759194115769</v>
      </c>
      <c r="E83" s="70">
        <f>IF('[1]T61 Real GDP'!E114&lt;&gt;"",(IF('[1]T34 Wine consumption vol'!E114&lt;&gt;"",('[1]T34 Wine consumption vol'!E114/'[1]T61 Real GDP'!E114),"")),"")</f>
        <v>25.93708731210566</v>
      </c>
      <c r="F83" s="70">
        <f>IF('[1]T61 Real GDP'!F114&lt;&gt;"",(IF('[1]T34 Wine consumption vol'!F114&lt;&gt;"",('[1]T34 Wine consumption vol'!F114/'[1]T61 Real GDP'!F114),"")),"")</f>
        <v>6.7467987754122127</v>
      </c>
      <c r="G83" s="70"/>
      <c r="H83" s="70">
        <f>IF('[1]T61 Real GDP'!G114&lt;&gt;"",(IF('[1]T34 Wine consumption vol'!G114&lt;&gt;"",('[1]T34 Wine consumption vol'!G114/'[1]T61 Real GDP'!G114),"")),"")</f>
        <v>1.1591328492075441</v>
      </c>
      <c r="I83" s="70">
        <f>IF('[1]T61 Real GDP'!H114&lt;&gt;"",(IF('[1]T34 Wine consumption vol'!H114&lt;&gt;"",('[1]T34 Wine consumption vol'!H114/'[1]T61 Real GDP'!H114),"")),"")</f>
        <v>0.12241400416207616</v>
      </c>
      <c r="J83" s="70">
        <f>IF('[1]T61 Real GDP'!I114&lt;&gt;"",(IF('[1]T34 Wine consumption vol'!I114&lt;&gt;"",('[1]T34 Wine consumption vol'!I114/'[1]T61 Real GDP'!I114),"")),"")</f>
        <v>1.4267914043807917E-2</v>
      </c>
      <c r="K83" s="70">
        <f>IF('[1]T61 Real GDP'!J114&lt;&gt;"",(IF('[1]T34 Wine consumption vol'!J114&lt;&gt;"",('[1]T34 Wine consumption vol'!J114/'[1]T61 Real GDP'!J114),"")),"")</f>
        <v>1.371213294183562</v>
      </c>
      <c r="L83" s="70">
        <f>IF('[1]T61 Real GDP'!K114&lt;&gt;"",(IF('[1]T34 Wine consumption vol'!K114&lt;&gt;"",('[1]T34 Wine consumption vol'!K114/'[1]T61 Real GDP'!K114),"")),"")</f>
        <v>30.043433164786727</v>
      </c>
      <c r="M83" s="70">
        <f>IF('[1]T61 Real GDP'!L114&lt;&gt;"",(IF('[1]T34 Wine consumption vol'!L114&lt;&gt;"",('[1]T34 Wine consumption vol'!L114/'[1]T61 Real GDP'!L114),"")),"")</f>
        <v>0.36565096952908582</v>
      </c>
      <c r="N83" s="70">
        <f>IF('[1]T61 Real GDP'!M114&lt;&gt;"",(IF('[1]T34 Wine consumption vol'!M114&lt;&gt;"",('[1]T34 Wine consumption vol'!M114/'[1]T61 Real GDP'!M114),"")),"")</f>
        <v>0.12143069646575957</v>
      </c>
      <c r="O83" s="70">
        <f>IF('[1]T61 Real GDP'!N114&lt;&gt;"",(IF('[1]T34 Wine consumption vol'!N114&lt;&gt;"",('[1]T34 Wine consumption vol'!N114/'[1]T61 Real GDP'!N114),"")),"")</f>
        <v>0.20826613183494738</v>
      </c>
      <c r="P83" s="70">
        <f>IF('[1]T61 Real GDP'!O114&lt;&gt;"",(IF('[1]T34 Wine consumption vol'!O114&lt;&gt;"",('[1]T34 Wine consumption vol'!O114/'[1]T61 Real GDP'!O114),"")),"")</f>
        <v>5.1738492341239493</v>
      </c>
      <c r="Q83" s="70">
        <f>IF('[1]T61 Real GDP'!P114&lt;&gt;"",(IF('[1]T34 Wine consumption vol'!P114&lt;&gt;"",('[1]T34 Wine consumption vol'!P114/'[1]T61 Real GDP'!P114),"")),"")</f>
        <v>0.11416164549210121</v>
      </c>
      <c r="R83" s="70" t="str">
        <f>IF('[1]T61 Real GDP'!Q114&lt;&gt;"",(IF('[1]T34 Wine consumption vol'!Q114&lt;&gt;"",('[1]T34 Wine consumption vol'!Q114/'[1]T61 Real GDP'!Q114),"")),"")</f>
        <v/>
      </c>
      <c r="S83" s="70" t="str">
        <f>IF('[1]T61 Real GDP'!R114&lt;&gt;"",(IF('[1]T34 Wine consumption vol'!R114&lt;&gt;"",('[1]T34 Wine consumption vol'!R114/'[1]T61 Real GDP'!R114),"")),"")</f>
        <v/>
      </c>
      <c r="T83" s="70" t="str">
        <f>IF('[1]T61 Real GDP'!S114&lt;&gt;"",(IF('[1]T34 Wine consumption vol'!S114&lt;&gt;"",('[1]T34 Wine consumption vol'!S114/'[1]T61 Real GDP'!S114),"")),"")</f>
        <v/>
      </c>
      <c r="U83" s="70" t="str">
        <f>IF('[1]T61 Real GDP'!T114&lt;&gt;"",(IF('[1]T34 Wine consumption vol'!J114&lt;&gt;"",('[1]T34 Wine consumption vol'!J114/'[1]T61 Real GDP'!T114),"")),"")</f>
        <v/>
      </c>
      <c r="V83" s="70">
        <f>IF('[1]T61 Real GDP'!U114&lt;&gt;"",(IF('[1]T34 Wine consumption vol'!U114&lt;&gt;"",('[1]T34 Wine consumption vol'!U114/'[1]T61 Real GDP'!U114),"")),"")</f>
        <v>21.6731644862796</v>
      </c>
      <c r="W83" s="70" t="str">
        <f>IF('[1]T61 Real GDP'!V114&lt;&gt;"",(IF('[1]T34 Wine consumption vol'!V114&lt;&gt;"",('[1]T34 Wine consumption vol'!V114/'[1]T61 Real GDP'!V114),"")),"")</f>
        <v/>
      </c>
      <c r="X83" s="70" t="str">
        <f>IF('[1]T61 Real GDP'!W114&lt;&gt;"",(IF('[1]T34 Wine consumption vol'!W114&lt;&gt;"",('[1]T34 Wine consumption vol'!W114/'[1]T61 Real GDP'!W114),"")),"")</f>
        <v/>
      </c>
      <c r="Y83" s="70" t="str">
        <f>IF('[1]T61 Real GDP'!X114&lt;&gt;"",(IF('[1]T34 Wine consumption vol'!X114&lt;&gt;"",('[1]T34 Wine consumption vol'!X114/'[1]T61 Real GDP'!X114),"")),"")</f>
        <v/>
      </c>
      <c r="Z83" s="70" t="str">
        <f>IF('[1]T61 Real GDP'!Y114&lt;&gt;"",(IF('[1]T34 Wine consumption vol'!Y114&lt;&gt;"",('[1]T34 Wine consumption vol'!Y114/'[1]T61 Real GDP'!Y114),"")),"")</f>
        <v/>
      </c>
      <c r="AA83" s="70" t="str">
        <f>IF('[1]T61 Real GDP'!Z114&lt;&gt;"",(IF('[1]T34 Wine consumption vol'!Z114&lt;&gt;"",('[1]T34 Wine consumption vol'!Z114/'[1]T61 Real GDP'!Z114),"")),"")</f>
        <v/>
      </c>
      <c r="AB83" s="70">
        <f>IF('[1]T61 Real GDP'!AA114&lt;&gt;"",(IF('[1]T34 Wine consumption vol'!AA114&lt;&gt;"",('[1]T34 Wine consumption vol'!AA114/'[1]T61 Real GDP'!AA114),"")),"")</f>
        <v>0.65493313441479062</v>
      </c>
      <c r="AC83" s="70">
        <f>IF('[1]T61 Real GDP'!AB114&lt;&gt;"",(IF('[1]T34 Wine consumption vol'!AB114&lt;&gt;"",('[1]T34 Wine consumption vol'!AB114/'[1]T61 Real GDP'!AB114),"")),"")</f>
        <v>7.9385246998066719E-2</v>
      </c>
      <c r="AD83" s="70">
        <f>IF('[1]T61 Real GDP'!AC114&lt;&gt;"",(IF('[1]T34 Wine consumption vol'!AC114&lt;&gt;"",('[1]T34 Wine consumption vol'!AC114/'[1]T61 Real GDP'!AC114),"")),"")</f>
        <v>0.26489178760551108</v>
      </c>
      <c r="AE83" s="70">
        <f>IF('[1]T61 Real GDP'!AD114&lt;&gt;"",(IF('[1]T34 Wine consumption vol'!AD114&lt;&gt;"",('[1]T34 Wine consumption vol'!AD114/'[1]T61 Real GDP'!AD114),"")),"")</f>
        <v>0.40598646542683892</v>
      </c>
      <c r="AF83" s="70">
        <f>IF('[1]T61 Real GDP'!AE114&lt;&gt;"",(IF('[1]T34 Wine consumption vol'!AE114&lt;&gt;"",('[1]T34 Wine consumption vol'!AE114/'[1]T61 Real GDP'!AE114),"")),"")</f>
        <v>10.889210831276902</v>
      </c>
      <c r="AG83" s="70" t="str">
        <f>IF('[1]T61 Real GDP'!AF114&lt;&gt;"",(IF('[1]T34 Wine consumption vol'!AF114&lt;&gt;"",('[1]T34 Wine consumption vol'!AF114/'[1]T61 Real GDP'!AF114),"")),"")</f>
        <v/>
      </c>
      <c r="AH83" s="70">
        <f>IF('[1]T61 Real GDP'!AG114&lt;&gt;"",(IF('[1]T34 Wine consumption vol'!AG114&lt;&gt;"",('[1]T34 Wine consumption vol'!AG114/'[1]T61 Real GDP'!AG114),"")),"")</f>
        <v>11.426978718522125</v>
      </c>
      <c r="AI83" s="70">
        <f>IF('[1]T61 Real GDP'!AH114&lt;&gt;"",(IF('[1]T34 Wine consumption vol'!AH114&lt;&gt;"",('[1]T34 Wine consumption vol'!AH114/'[1]T61 Real GDP'!AH114),"")),"")</f>
        <v>6.1558855192523555E-2</v>
      </c>
      <c r="AJ83" s="70">
        <f>IF('[1]T61 Real GDP'!AI114&lt;&gt;"",(IF('[1]T34 Wine consumption vol'!AI114&lt;&gt;"",('[1]T34 Wine consumption vol'!AI114/'[1]T61 Real GDP'!AI114),"")),"")</f>
        <v>7.0590277877427683</v>
      </c>
      <c r="AK83" s="70" t="str">
        <f>IF('[1]T61 Real GDP'!AJ114&lt;&gt;"",(IF('[1]T34 Wine consumption vol'!AJ114&lt;&gt;"",('[1]T34 Wine consumption vol'!AJ114/'[1]T61 Real GDP'!AJ114),"")),"")</f>
        <v/>
      </c>
      <c r="AL83" s="70" t="str">
        <f>IF('[1]T61 Real GDP'!AK114&lt;&gt;"",(IF('[1]T34 Wine consumption vol'!AK114&lt;&gt;"",('[1]T34 Wine consumption vol'!AK114/'[1]T61 Real GDP'!AK114),"")),"")</f>
        <v/>
      </c>
      <c r="AM83" s="70" t="str">
        <f>IF('[1]T61 Real GDP'!AL114&lt;&gt;"",(IF('[1]T34 Wine consumption vol'!AL114&lt;&gt;"",('[1]T34 Wine consumption vol'!AL114/'[1]T61 Real GDP'!AL114),"")),"")</f>
        <v/>
      </c>
      <c r="AN83" s="70">
        <f>IF('[1]T61 Real GDP'!AM114&lt;&gt;"",(IF('[1]T34 Wine consumption vol'!AM114&lt;&gt;"",('[1]T34 Wine consumption vol'!AM114/'[1]T61 Real GDP'!AM114),"")),"")</f>
        <v>3.9835142387161784</v>
      </c>
      <c r="AO83" s="70" t="str">
        <f>IF('[1]T61 Real GDP'!AN114&lt;&gt;"",(IF('[1]T34 Wine consumption vol'!AN114&lt;&gt;"",('[1]T34 Wine consumption vol'!AN114/'[1]T61 Real GDP'!AN114),"")),"")</f>
        <v/>
      </c>
      <c r="AP83" s="70">
        <f>IF('[1]T61 Real GDP'!AO114&lt;&gt;"",(IF('[1]T34 Wine consumption vol'!AO114&lt;&gt;"",('[1]T34 Wine consumption vol'!AO114/'[1]T61 Real GDP'!AO114),"")),"")</f>
        <v>0.75597877444210226</v>
      </c>
      <c r="AQ83" s="70" t="str">
        <f>IF('[1]T61 Real GDP'!AP114&lt;&gt;"",(IF('[1]T34 Wine consumption vol'!AP114&lt;&gt;"",('[1]T34 Wine consumption vol'!AP114/'[1]T61 Real GDP'!AP114),"")),"")</f>
        <v/>
      </c>
      <c r="AR83" s="70" t="str">
        <f>IF('[1]T61 Real GDP'!AQ114&lt;&gt;"",(IF('[1]T34 Wine consumption vol'!AQ114&lt;&gt;"",('[1]T34 Wine consumption vol'!AQ114/'[1]T61 Real GDP'!AQ114),"")),"")</f>
        <v/>
      </c>
      <c r="AS83" s="70" t="str">
        <f>IF('[1]T61 Real GDP'!AR114&lt;&gt;"",(IF('[1]T34 Wine consumption vol'!AR114&lt;&gt;"",('[1]T34 Wine consumption vol'!AR114/'[1]T61 Real GDP'!AR114),"")),"")</f>
        <v/>
      </c>
      <c r="AT83" s="70">
        <f>IF('[1]T61 Real GDP'!AS114&lt;&gt;"",(IF('[1]T34 Wine consumption vol'!AS114&lt;&gt;"",('[1]T34 Wine consumption vol'!AS114/'[1]T61 Real GDP'!AS114),"")),"")</f>
        <v>4.6482081157713708E-3</v>
      </c>
      <c r="AU83" s="70">
        <f>IF('[1]T61 Real GDP'!AT114&lt;&gt;"",(IF('[1]T34 Wine consumption vol'!AT114&lt;&gt;"",('[1]T34 Wine consumption vol'!AT114/'[1]T61 Real GDP'!AT114),"")),"")</f>
        <v>1.4350796686271887E-2</v>
      </c>
      <c r="AV83" s="70" t="str">
        <f>IF('[1]T61 Real GDP'!AU114&lt;&gt;"",(IF('[1]T34 Wine consumption vol'!AU114&lt;&gt;"",('[1]T34 Wine consumption vol'!AU114/'[1]T61 Real GDP'!AU114),"")),"")</f>
        <v/>
      </c>
      <c r="AW83" s="70" t="str">
        <f>IF('[1]T61 Real GDP'!AV114&lt;&gt;"",(IF('[1]T34 Wine consumption vol'!AV114&lt;&gt;"",('[1]T34 Wine consumption vol'!AV114/'[1]T61 Real GDP'!AV114),"")),"")</f>
        <v/>
      </c>
      <c r="AX83" s="70">
        <f>IF('[1]T61 Real GDP'!AW114&lt;&gt;"",(IF('[1]T34 Wine consumption vol'!AW114&lt;&gt;"",('[1]T34 Wine consumption vol'!AW114/'[1]T61 Real GDP'!AW114),"")),"")</f>
        <v>4.9460061000741899E-2</v>
      </c>
      <c r="AY83" s="70" t="str">
        <f>IF('[1]T61 Real GDP'!AX114&lt;&gt;"",(IF('[1]T34 Wine consumption vol'!AX114&lt;&gt;"",('[1]T34 Wine consumption vol'!AX114/'[1]T61 Real GDP'!AX114),"")),"")</f>
        <v/>
      </c>
      <c r="AZ83" s="70" t="str">
        <f>IF('[1]T61 Real GDP'!AY114&lt;&gt;"",(IF('[1]T34 Wine consumption vol'!AY114&lt;&gt;"",('[1]T34 Wine consumption vol'!AY114/'[1]T61 Real GDP'!AY114),"")),"")</f>
        <v/>
      </c>
      <c r="BA83" s="70" t="str">
        <f>IF('[1]T61 Real GDP'!AZ114&lt;&gt;"",(IF('[1]T34 Wine consumption vol'!AZ114&lt;&gt;"",('[1]T34 Wine consumption vol'!AZ114/'[1]T61 Real GDP'!AZ114),"")),"")</f>
        <v/>
      </c>
      <c r="BB83" s="70" t="str">
        <f>IF('[1]T61 Real GDP'!BC114&lt;&gt;"",(IF('[1]T34 Wine consumption vol'!BC114&lt;&gt;"",('[1]T34 Wine consumption vol'!BC114/'[1]T61 Real GDP'!BC114),"")),"")</f>
        <v/>
      </c>
    </row>
    <row r="84" spans="1:54" x14ac:dyDescent="0.55000000000000004">
      <c r="A84" s="69">
        <v>1947</v>
      </c>
      <c r="B84" s="70">
        <f>IF('[1]T61 Real GDP'!B115&lt;&gt;"",(IF('[1]T34 Wine consumption vol'!B115&lt;&gt;"",('[1]T34 Wine consumption vol'!B115/'[1]T61 Real GDP'!B115),"")),"")</f>
        <v>27.083577088616305</v>
      </c>
      <c r="C84" s="70">
        <f>IF('[1]T61 Real GDP'!C115&lt;&gt;"",(IF('[1]T34 Wine consumption vol'!C115&lt;&gt;"",('[1]T34 Wine consumption vol'!C115/'[1]T61 Real GDP'!C115),"")),"")</f>
        <v>26.742915722106648</v>
      </c>
      <c r="D84" s="70">
        <f>IF('[1]T61 Real GDP'!D115&lt;&gt;"",(IF('[1]T34 Wine consumption vol'!D115&lt;&gt;"",('[1]T34 Wine consumption vol'!D115/'[1]T61 Real GDP'!D115),"")),"")</f>
        <v>46.357955104369552</v>
      </c>
      <c r="E84" s="70">
        <f>IF('[1]T61 Real GDP'!E115&lt;&gt;"",(IF('[1]T34 Wine consumption vol'!E115&lt;&gt;"",('[1]T34 Wine consumption vol'!E115/'[1]T61 Real GDP'!E115),"")),"")</f>
        <v>25.020131276153542</v>
      </c>
      <c r="F84" s="70">
        <f>IF('[1]T61 Real GDP'!F115&lt;&gt;"",(IF('[1]T34 Wine consumption vol'!F115&lt;&gt;"",('[1]T34 Wine consumption vol'!F115/'[1]T61 Real GDP'!F115),"")),"")</f>
        <v>7.1290889518720713</v>
      </c>
      <c r="G84" s="70"/>
      <c r="H84" s="70">
        <f>IF('[1]T61 Real GDP'!G115&lt;&gt;"",(IF('[1]T34 Wine consumption vol'!G115&lt;&gt;"",('[1]T34 Wine consumption vol'!G115/'[1]T61 Real GDP'!G115),"")),"")</f>
        <v>0.85466452324275288</v>
      </c>
      <c r="I84" s="70">
        <f>IF('[1]T61 Real GDP'!H115&lt;&gt;"",(IF('[1]T34 Wine consumption vol'!H115&lt;&gt;"",('[1]T34 Wine consumption vol'!H115/'[1]T61 Real GDP'!H115),"")),"")</f>
        <v>9.9918147053933426E-2</v>
      </c>
      <c r="J84" s="70">
        <f>IF('[1]T61 Real GDP'!I115&lt;&gt;"",(IF('[1]T34 Wine consumption vol'!I115&lt;&gt;"",('[1]T34 Wine consumption vol'!I115/'[1]T61 Real GDP'!I115),"")),"")</f>
        <v>2.0915681567114413E-2</v>
      </c>
      <c r="K84" s="70">
        <f>IF('[1]T61 Real GDP'!J115&lt;&gt;"",(IF('[1]T34 Wine consumption vol'!J115&lt;&gt;"",('[1]T34 Wine consumption vol'!J115/'[1]T61 Real GDP'!J115),"")),"")</f>
        <v>1.2659590545573491</v>
      </c>
      <c r="L84" s="70">
        <f>IF('[1]T61 Real GDP'!K115&lt;&gt;"",(IF('[1]T34 Wine consumption vol'!K115&lt;&gt;"",('[1]T34 Wine consumption vol'!K115/'[1]T61 Real GDP'!K115),"")),"")</f>
        <v>22.022051436608397</v>
      </c>
      <c r="M84" s="70">
        <f>IF('[1]T61 Real GDP'!L115&lt;&gt;"",(IF('[1]T34 Wine consumption vol'!L115&lt;&gt;"",('[1]T34 Wine consumption vol'!L115/'[1]T61 Real GDP'!L115),"")),"")</f>
        <v>0.3044802087864289</v>
      </c>
      <c r="N84" s="70">
        <f>IF('[1]T61 Real GDP'!M115&lt;&gt;"",(IF('[1]T34 Wine consumption vol'!M115&lt;&gt;"",('[1]T34 Wine consumption vol'!M115/'[1]T61 Real GDP'!M115),"")),"")</f>
        <v>0.15222265649106206</v>
      </c>
      <c r="O84" s="70">
        <f>IF('[1]T61 Real GDP'!N115&lt;&gt;"",(IF('[1]T34 Wine consumption vol'!N115&lt;&gt;"",('[1]T34 Wine consumption vol'!N115/'[1]T61 Real GDP'!N115),"")),"")</f>
        <v>0.18340275940830697</v>
      </c>
      <c r="P84" s="70">
        <f>IF('[1]T61 Real GDP'!O115&lt;&gt;"",(IF('[1]T34 Wine consumption vol'!O115&lt;&gt;"",('[1]T34 Wine consumption vol'!O115/'[1]T61 Real GDP'!O115),"")),"")</f>
        <v>3.7955263708856997</v>
      </c>
      <c r="Q84" s="70">
        <f>IF('[1]T61 Real GDP'!P115&lt;&gt;"",(IF('[1]T34 Wine consumption vol'!P115&lt;&gt;"",('[1]T34 Wine consumption vol'!P115/'[1]T61 Real GDP'!P115),"")),"")</f>
        <v>0.1492154836944658</v>
      </c>
      <c r="R84" s="70" t="str">
        <f>IF('[1]T61 Real GDP'!Q115&lt;&gt;"",(IF('[1]T34 Wine consumption vol'!Q115&lt;&gt;"",('[1]T34 Wine consumption vol'!Q115/'[1]T61 Real GDP'!Q115),"")),"")</f>
        <v/>
      </c>
      <c r="S84" s="70" t="str">
        <f>IF('[1]T61 Real GDP'!R115&lt;&gt;"",(IF('[1]T34 Wine consumption vol'!R115&lt;&gt;"",('[1]T34 Wine consumption vol'!R115/'[1]T61 Real GDP'!R115),"")),"")</f>
        <v/>
      </c>
      <c r="T84" s="70" t="str">
        <f>IF('[1]T61 Real GDP'!S115&lt;&gt;"",(IF('[1]T34 Wine consumption vol'!S115&lt;&gt;"",('[1]T34 Wine consumption vol'!S115/'[1]T61 Real GDP'!S115),"")),"")</f>
        <v/>
      </c>
      <c r="U84" s="70" t="str">
        <f>IF('[1]T61 Real GDP'!T115&lt;&gt;"",(IF('[1]T34 Wine consumption vol'!J115&lt;&gt;"",('[1]T34 Wine consumption vol'!J115/'[1]T61 Real GDP'!T115),"")),"")</f>
        <v/>
      </c>
      <c r="V84" s="70">
        <f>IF('[1]T61 Real GDP'!U115&lt;&gt;"",(IF('[1]T34 Wine consumption vol'!U115&lt;&gt;"",('[1]T34 Wine consumption vol'!U115/'[1]T61 Real GDP'!U115),"")),"")</f>
        <v>18.890060936836324</v>
      </c>
      <c r="W84" s="70" t="str">
        <f>IF('[1]T61 Real GDP'!V115&lt;&gt;"",(IF('[1]T34 Wine consumption vol'!V115&lt;&gt;"",('[1]T34 Wine consumption vol'!V115/'[1]T61 Real GDP'!V115),"")),"")</f>
        <v/>
      </c>
      <c r="X84" s="70" t="str">
        <f>IF('[1]T61 Real GDP'!W115&lt;&gt;"",(IF('[1]T34 Wine consumption vol'!W115&lt;&gt;"",('[1]T34 Wine consumption vol'!W115/'[1]T61 Real GDP'!W115),"")),"")</f>
        <v/>
      </c>
      <c r="Y84" s="70" t="str">
        <f>IF('[1]T61 Real GDP'!X115&lt;&gt;"",(IF('[1]T34 Wine consumption vol'!X115&lt;&gt;"",('[1]T34 Wine consumption vol'!X115/'[1]T61 Real GDP'!X115),"")),"")</f>
        <v/>
      </c>
      <c r="Z84" s="70" t="str">
        <f>IF('[1]T61 Real GDP'!Y115&lt;&gt;"",(IF('[1]T34 Wine consumption vol'!Y115&lt;&gt;"",('[1]T34 Wine consumption vol'!Y115/'[1]T61 Real GDP'!Y115),"")),"")</f>
        <v/>
      </c>
      <c r="AA84" s="70" t="str">
        <f>IF('[1]T61 Real GDP'!Z115&lt;&gt;"",(IF('[1]T34 Wine consumption vol'!Z115&lt;&gt;"",('[1]T34 Wine consumption vol'!Z115/'[1]T61 Real GDP'!Z115),"")),"")</f>
        <v/>
      </c>
      <c r="AB84" s="70">
        <f>IF('[1]T61 Real GDP'!AA115&lt;&gt;"",(IF('[1]T34 Wine consumption vol'!AA115&lt;&gt;"",('[1]T34 Wine consumption vol'!AA115/'[1]T61 Real GDP'!AA115),"")),"")</f>
        <v>0.73785984528070669</v>
      </c>
      <c r="AC84" s="70">
        <f>IF('[1]T61 Real GDP'!AB115&lt;&gt;"",(IF('[1]T34 Wine consumption vol'!AB115&lt;&gt;"",('[1]T34 Wine consumption vol'!AB115/'[1]T61 Real GDP'!AB115),"")),"")</f>
        <v>0.11867730970453909</v>
      </c>
      <c r="AD84" s="70">
        <f>IF('[1]T61 Real GDP'!AC115&lt;&gt;"",(IF('[1]T34 Wine consumption vol'!AC115&lt;&gt;"",('[1]T34 Wine consumption vol'!AC115/'[1]T61 Real GDP'!AC115),"")),"")</f>
        <v>0.23936996601804517</v>
      </c>
      <c r="AE84" s="70">
        <f>IF('[1]T61 Real GDP'!AD115&lt;&gt;"",(IF('[1]T34 Wine consumption vol'!AD115&lt;&gt;"",('[1]T34 Wine consumption vol'!AD115/'[1]T61 Real GDP'!AD115),"")),"")</f>
        <v>0.28559204849202574</v>
      </c>
      <c r="AF84" s="70">
        <f>IF('[1]T61 Real GDP'!AE115&lt;&gt;"",(IF('[1]T34 Wine consumption vol'!AE115&lt;&gt;"",('[1]T34 Wine consumption vol'!AE115/'[1]T61 Real GDP'!AE115),"")),"")</f>
        <v>11.215308095662136</v>
      </c>
      <c r="AG84" s="70" t="str">
        <f>IF('[1]T61 Real GDP'!AF115&lt;&gt;"",(IF('[1]T34 Wine consumption vol'!AF115&lt;&gt;"",('[1]T34 Wine consumption vol'!AF115/'[1]T61 Real GDP'!AF115),"")),"")</f>
        <v/>
      </c>
      <c r="AH84" s="70">
        <f>IF('[1]T61 Real GDP'!AG115&lt;&gt;"",(IF('[1]T34 Wine consumption vol'!AG115&lt;&gt;"",('[1]T34 Wine consumption vol'!AG115/'[1]T61 Real GDP'!AG115),"")),"")</f>
        <v>13.343490771474768</v>
      </c>
      <c r="AI84" s="70">
        <f>IF('[1]T61 Real GDP'!AH115&lt;&gt;"",(IF('[1]T34 Wine consumption vol'!AH115&lt;&gt;"",('[1]T34 Wine consumption vol'!AH115/'[1]T61 Real GDP'!AH115),"")),"")</f>
        <v>4.7341858168516389E-2</v>
      </c>
      <c r="AJ84" s="70">
        <f>IF('[1]T61 Real GDP'!AI115&lt;&gt;"",(IF('[1]T34 Wine consumption vol'!AI115&lt;&gt;"",('[1]T34 Wine consumption vol'!AI115/'[1]T61 Real GDP'!AI115),"")),"")</f>
        <v>7.0572108647715028</v>
      </c>
      <c r="AK84" s="70" t="str">
        <f>IF('[1]T61 Real GDP'!AJ115&lt;&gt;"",(IF('[1]T34 Wine consumption vol'!AJ115&lt;&gt;"",('[1]T34 Wine consumption vol'!AJ115/'[1]T61 Real GDP'!AJ115),"")),"")</f>
        <v/>
      </c>
      <c r="AL84" s="70" t="str">
        <f>IF('[1]T61 Real GDP'!AK115&lt;&gt;"",(IF('[1]T34 Wine consumption vol'!AK115&lt;&gt;"",('[1]T34 Wine consumption vol'!AK115/'[1]T61 Real GDP'!AK115),"")),"")</f>
        <v/>
      </c>
      <c r="AM84" s="70" t="str">
        <f>IF('[1]T61 Real GDP'!AL115&lt;&gt;"",(IF('[1]T34 Wine consumption vol'!AL115&lt;&gt;"",('[1]T34 Wine consumption vol'!AL115/'[1]T61 Real GDP'!AL115),"")),"")</f>
        <v/>
      </c>
      <c r="AN84" s="70">
        <f>IF('[1]T61 Real GDP'!AM115&lt;&gt;"",(IF('[1]T34 Wine consumption vol'!AM115&lt;&gt;"",('[1]T34 Wine consumption vol'!AM115/'[1]T61 Real GDP'!AM115),"")),"")</f>
        <v>3.234550462686542</v>
      </c>
      <c r="AO84" s="70" t="str">
        <f>IF('[1]T61 Real GDP'!AN115&lt;&gt;"",(IF('[1]T34 Wine consumption vol'!AN115&lt;&gt;"",('[1]T34 Wine consumption vol'!AN115/'[1]T61 Real GDP'!AN115),"")),"")</f>
        <v/>
      </c>
      <c r="AP84" s="70">
        <f>IF('[1]T61 Real GDP'!AO115&lt;&gt;"",(IF('[1]T34 Wine consumption vol'!AO115&lt;&gt;"",('[1]T34 Wine consumption vol'!AO115/'[1]T61 Real GDP'!AO115),"")),"")</f>
        <v>0.62735113313147994</v>
      </c>
      <c r="AQ84" s="70" t="str">
        <f>IF('[1]T61 Real GDP'!AP115&lt;&gt;"",(IF('[1]T34 Wine consumption vol'!AP115&lt;&gt;"",('[1]T34 Wine consumption vol'!AP115/'[1]T61 Real GDP'!AP115),"")),"")</f>
        <v/>
      </c>
      <c r="AR84" s="70" t="str">
        <f>IF('[1]T61 Real GDP'!AQ115&lt;&gt;"",(IF('[1]T34 Wine consumption vol'!AQ115&lt;&gt;"",('[1]T34 Wine consumption vol'!AQ115/'[1]T61 Real GDP'!AQ115),"")),"")</f>
        <v/>
      </c>
      <c r="AS84" s="70" t="str">
        <f>IF('[1]T61 Real GDP'!AR115&lt;&gt;"",(IF('[1]T34 Wine consumption vol'!AR115&lt;&gt;"",('[1]T34 Wine consumption vol'!AR115/'[1]T61 Real GDP'!AR115),"")),"")</f>
        <v/>
      </c>
      <c r="AT84" s="70">
        <f>IF('[1]T61 Real GDP'!AS115&lt;&gt;"",(IF('[1]T34 Wine consumption vol'!AS115&lt;&gt;"",('[1]T34 Wine consumption vol'!AS115/'[1]T61 Real GDP'!AS115),"")),"")</f>
        <v>1.4039685511044553E-3</v>
      </c>
      <c r="AU84" s="70">
        <f>IF('[1]T61 Real GDP'!AT115&lt;&gt;"",(IF('[1]T34 Wine consumption vol'!AT115&lt;&gt;"",('[1]T34 Wine consumption vol'!AT115/'[1]T61 Real GDP'!AT115),"")),"")</f>
        <v>1.3291571216570869E-2</v>
      </c>
      <c r="AV84" s="70" t="str">
        <f>IF('[1]T61 Real GDP'!AU115&lt;&gt;"",(IF('[1]T34 Wine consumption vol'!AU115&lt;&gt;"",('[1]T34 Wine consumption vol'!AU115/'[1]T61 Real GDP'!AU115),"")),"")</f>
        <v/>
      </c>
      <c r="AW84" s="70">
        <f>IF('[1]T61 Real GDP'!AV115&lt;&gt;"",(IF('[1]T34 Wine consumption vol'!AV115&lt;&gt;"",('[1]T34 Wine consumption vol'!AV115/'[1]T61 Real GDP'!AV115),"")),"")</f>
        <v>4.8496605237633363E-2</v>
      </c>
      <c r="AX84" s="70">
        <f>IF('[1]T61 Real GDP'!AW115&lt;&gt;"",(IF('[1]T34 Wine consumption vol'!AW115&lt;&gt;"",('[1]T34 Wine consumption vol'!AW115/'[1]T61 Real GDP'!AW115),"")),"")</f>
        <v>1.7728400898238978E-2</v>
      </c>
      <c r="AY84" s="70" t="str">
        <f>IF('[1]T61 Real GDP'!AX115&lt;&gt;"",(IF('[1]T34 Wine consumption vol'!AX115&lt;&gt;"",('[1]T34 Wine consumption vol'!AX115/'[1]T61 Real GDP'!AX115),"")),"")</f>
        <v/>
      </c>
      <c r="AZ84" s="70" t="str">
        <f>IF('[1]T61 Real GDP'!AY115&lt;&gt;"",(IF('[1]T34 Wine consumption vol'!AY115&lt;&gt;"",('[1]T34 Wine consumption vol'!AY115/'[1]T61 Real GDP'!AY115),"")),"")</f>
        <v/>
      </c>
      <c r="BA84" s="70" t="str">
        <f>IF('[1]T61 Real GDP'!AZ115&lt;&gt;"",(IF('[1]T34 Wine consumption vol'!AZ115&lt;&gt;"",('[1]T34 Wine consumption vol'!AZ115/'[1]T61 Real GDP'!AZ115),"")),"")</f>
        <v/>
      </c>
      <c r="BB84" s="70" t="str">
        <f>IF('[1]T61 Real GDP'!BC115&lt;&gt;"",(IF('[1]T34 Wine consumption vol'!BC115&lt;&gt;"",('[1]T34 Wine consumption vol'!BC115/'[1]T61 Real GDP'!BC115),"")),"")</f>
        <v/>
      </c>
    </row>
    <row r="85" spans="1:54" x14ac:dyDescent="0.55000000000000004">
      <c r="A85" s="69">
        <v>1948</v>
      </c>
      <c r="B85" s="70">
        <f>IF('[1]T61 Real GDP'!B116&lt;&gt;"",(IF('[1]T34 Wine consumption vol'!B116&lt;&gt;"",('[1]T34 Wine consumption vol'!B116/'[1]T61 Real GDP'!B116),"")),"")</f>
        <v>24.923142938216746</v>
      </c>
      <c r="C85" s="70">
        <f>IF('[1]T61 Real GDP'!C116&lt;&gt;"",(IF('[1]T34 Wine consumption vol'!C116&lt;&gt;"",('[1]T34 Wine consumption vol'!C116/'[1]T61 Real GDP'!C116),"")),"")</f>
        <v>27.981524858079784</v>
      </c>
      <c r="D85" s="70">
        <f>IF('[1]T61 Real GDP'!D116&lt;&gt;"",(IF('[1]T34 Wine consumption vol'!D116&lt;&gt;"",('[1]T34 Wine consumption vol'!D116/'[1]T61 Real GDP'!D116),"")),"")</f>
        <v>40.942054378280261</v>
      </c>
      <c r="E85" s="70">
        <f>IF('[1]T61 Real GDP'!E116&lt;&gt;"",(IF('[1]T34 Wine consumption vol'!E116&lt;&gt;"",('[1]T34 Wine consumption vol'!E116/'[1]T61 Real GDP'!E116),"")),"")</f>
        <v>22.707685954088156</v>
      </c>
      <c r="F85" s="70">
        <f>IF('[1]T61 Real GDP'!F116&lt;&gt;"",(IF('[1]T34 Wine consumption vol'!F116&lt;&gt;"",('[1]T34 Wine consumption vol'!F116/'[1]T61 Real GDP'!F116),"")),"")</f>
        <v>5.9837620251602299</v>
      </c>
      <c r="G85" s="70"/>
      <c r="H85" s="70">
        <f>IF('[1]T61 Real GDP'!G116&lt;&gt;"",(IF('[1]T34 Wine consumption vol'!G116&lt;&gt;"",('[1]T34 Wine consumption vol'!G116/'[1]T61 Real GDP'!G116),"")),"")</f>
        <v>0.99410518878909104</v>
      </c>
      <c r="I85" s="70">
        <f>IF('[1]T61 Real GDP'!H116&lt;&gt;"",(IF('[1]T34 Wine consumption vol'!H116&lt;&gt;"",('[1]T34 Wine consumption vol'!H116/'[1]T61 Real GDP'!H116),"")),"")</f>
        <v>0.15176668090938594</v>
      </c>
      <c r="J85" s="70">
        <f>IF('[1]T61 Real GDP'!I116&lt;&gt;"",(IF('[1]T34 Wine consumption vol'!I116&lt;&gt;"",('[1]T34 Wine consumption vol'!I116/'[1]T61 Real GDP'!I116),"")),"")</f>
        <v>3.2298600301397612E-2</v>
      </c>
      <c r="K85" s="70">
        <f>IF('[1]T61 Real GDP'!J116&lt;&gt;"",(IF('[1]T34 Wine consumption vol'!J116&lt;&gt;"",('[1]T34 Wine consumption vol'!J116/'[1]T61 Real GDP'!J116),"")),"")</f>
        <v>1.1229100570719386</v>
      </c>
      <c r="L85" s="70">
        <f>IF('[1]T61 Real GDP'!K116&lt;&gt;"",(IF('[1]T34 Wine consumption vol'!K116&lt;&gt;"",('[1]T34 Wine consumption vol'!K116/'[1]T61 Real GDP'!K116),"")),"")</f>
        <v>23.33524684270953</v>
      </c>
      <c r="M85" s="70">
        <f>IF('[1]T61 Real GDP'!L116&lt;&gt;"",(IF('[1]T34 Wine consumption vol'!L116&lt;&gt;"",('[1]T34 Wine consumption vol'!L116/'[1]T61 Real GDP'!L116),"")),"")</f>
        <v>0.25925541843824534</v>
      </c>
      <c r="N85" s="70">
        <f>IF('[1]T61 Real GDP'!M116&lt;&gt;"",(IF('[1]T34 Wine consumption vol'!M116&lt;&gt;"",('[1]T34 Wine consumption vol'!M116/'[1]T61 Real GDP'!M116),"")),"")</f>
        <v>0.19886997249275148</v>
      </c>
      <c r="O85" s="70">
        <f>IF('[1]T61 Real GDP'!N116&lt;&gt;"",(IF('[1]T34 Wine consumption vol'!N116&lt;&gt;"",('[1]T34 Wine consumption vol'!N116/'[1]T61 Real GDP'!N116),"")),"")</f>
        <v>0.23813815861671273</v>
      </c>
      <c r="P85" s="70">
        <f>IF('[1]T61 Real GDP'!O116&lt;&gt;"",(IF('[1]T34 Wine consumption vol'!O116&lt;&gt;"",('[1]T34 Wine consumption vol'!O116/'[1]T61 Real GDP'!O116),"")),"")</f>
        <v>4.0413789318989819</v>
      </c>
      <c r="Q85" s="70">
        <f>IF('[1]T61 Real GDP'!P116&lt;&gt;"",(IF('[1]T34 Wine consumption vol'!P116&lt;&gt;"",('[1]T34 Wine consumption vol'!P116/'[1]T61 Real GDP'!P116),"")),"")</f>
        <v>0.15324138004788224</v>
      </c>
      <c r="R85" s="70" t="str">
        <f>IF('[1]T61 Real GDP'!Q116&lt;&gt;"",(IF('[1]T34 Wine consumption vol'!Q116&lt;&gt;"",('[1]T34 Wine consumption vol'!Q116/'[1]T61 Real GDP'!Q116),"")),"")</f>
        <v/>
      </c>
      <c r="S85" s="70" t="str">
        <f>IF('[1]T61 Real GDP'!R116&lt;&gt;"",(IF('[1]T34 Wine consumption vol'!R116&lt;&gt;"",('[1]T34 Wine consumption vol'!R116/'[1]T61 Real GDP'!R116),"")),"")</f>
        <v/>
      </c>
      <c r="T85" s="70" t="str">
        <f>IF('[1]T61 Real GDP'!S116&lt;&gt;"",(IF('[1]T34 Wine consumption vol'!S116&lt;&gt;"",('[1]T34 Wine consumption vol'!S116/'[1]T61 Real GDP'!S116),"")),"")</f>
        <v/>
      </c>
      <c r="U85" s="70" t="str">
        <f>IF('[1]T61 Real GDP'!T116&lt;&gt;"",(IF('[1]T34 Wine consumption vol'!J116&lt;&gt;"",('[1]T34 Wine consumption vol'!J116/'[1]T61 Real GDP'!T116),"")),"")</f>
        <v/>
      </c>
      <c r="V85" s="70">
        <f>IF('[1]T61 Real GDP'!U116&lt;&gt;"",(IF('[1]T34 Wine consumption vol'!U116&lt;&gt;"",('[1]T34 Wine consumption vol'!U116/'[1]T61 Real GDP'!U116),"")),"")</f>
        <v>14.142852268538405</v>
      </c>
      <c r="W85" s="70" t="str">
        <f>IF('[1]T61 Real GDP'!V116&lt;&gt;"",(IF('[1]T34 Wine consumption vol'!V116&lt;&gt;"",('[1]T34 Wine consumption vol'!V116/'[1]T61 Real GDP'!V116),"")),"")</f>
        <v/>
      </c>
      <c r="X85" s="70">
        <f>IF('[1]T61 Real GDP'!W116&lt;&gt;"",(IF('[1]T34 Wine consumption vol'!W116&lt;&gt;"",('[1]T34 Wine consumption vol'!W116/'[1]T61 Real GDP'!W116),"")),"")</f>
        <v>32.103589167973944</v>
      </c>
      <c r="Y85" s="70" t="str">
        <f>IF('[1]T61 Real GDP'!X116&lt;&gt;"",(IF('[1]T34 Wine consumption vol'!X116&lt;&gt;"",('[1]T34 Wine consumption vol'!X116/'[1]T61 Real GDP'!X116),"")),"")</f>
        <v/>
      </c>
      <c r="Z85" s="70" t="str">
        <f>IF('[1]T61 Real GDP'!Y116&lt;&gt;"",(IF('[1]T34 Wine consumption vol'!Y116&lt;&gt;"",('[1]T34 Wine consumption vol'!Y116/'[1]T61 Real GDP'!Y116),"")),"")</f>
        <v/>
      </c>
      <c r="AA85" s="70" t="str">
        <f>IF('[1]T61 Real GDP'!Z116&lt;&gt;"",(IF('[1]T34 Wine consumption vol'!Z116&lt;&gt;"",('[1]T34 Wine consumption vol'!Z116/'[1]T61 Real GDP'!Z116),"")),"")</f>
        <v/>
      </c>
      <c r="AB85" s="70">
        <f>IF('[1]T61 Real GDP'!AA116&lt;&gt;"",(IF('[1]T34 Wine consumption vol'!AA116&lt;&gt;"",('[1]T34 Wine consumption vol'!AA116/'[1]T61 Real GDP'!AA116),"")),"")</f>
        <v>0.88521863471545303</v>
      </c>
      <c r="AC85" s="70">
        <f>IF('[1]T61 Real GDP'!AB116&lt;&gt;"",(IF('[1]T34 Wine consumption vol'!AB116&lt;&gt;"",('[1]T34 Wine consumption vol'!AB116/'[1]T61 Real GDP'!AB116),"")),"")</f>
        <v>0.13542393241652906</v>
      </c>
      <c r="AD85" s="70">
        <f>IF('[1]T61 Real GDP'!AC116&lt;&gt;"",(IF('[1]T34 Wine consumption vol'!AC116&lt;&gt;"",('[1]T34 Wine consumption vol'!AC116/'[1]T61 Real GDP'!AC116),"")),"")</f>
        <v>0.23709347664455227</v>
      </c>
      <c r="AE85" s="70">
        <f>IF('[1]T61 Real GDP'!AD116&lt;&gt;"",(IF('[1]T34 Wine consumption vol'!AD116&lt;&gt;"",('[1]T34 Wine consumption vol'!AD116/'[1]T61 Real GDP'!AD116),"")),"")</f>
        <v>0.34610610418538079</v>
      </c>
      <c r="AF85" s="70">
        <f>IF('[1]T61 Real GDP'!AE116&lt;&gt;"",(IF('[1]T34 Wine consumption vol'!AE116&lt;&gt;"",('[1]T34 Wine consumption vol'!AE116/'[1]T61 Real GDP'!AE116),"")),"")</f>
        <v>12.079722648471849</v>
      </c>
      <c r="AG85" s="70" t="str">
        <f>IF('[1]T61 Real GDP'!AF116&lt;&gt;"",(IF('[1]T34 Wine consumption vol'!AF116&lt;&gt;"",('[1]T34 Wine consumption vol'!AF116/'[1]T61 Real GDP'!AF116),"")),"")</f>
        <v/>
      </c>
      <c r="AH85" s="70">
        <f>IF('[1]T61 Real GDP'!AG116&lt;&gt;"",(IF('[1]T34 Wine consumption vol'!AG116&lt;&gt;"",('[1]T34 Wine consumption vol'!AG116/'[1]T61 Real GDP'!AG116),"")),"")</f>
        <v>14.434788006510555</v>
      </c>
      <c r="AI85" s="70">
        <f>IF('[1]T61 Real GDP'!AH116&lt;&gt;"",(IF('[1]T34 Wine consumption vol'!AH116&lt;&gt;"",('[1]T34 Wine consumption vol'!AH116/'[1]T61 Real GDP'!AH116),"")),"")</f>
        <v>1.6862681535149511E-3</v>
      </c>
      <c r="AJ85" s="70">
        <f>IF('[1]T61 Real GDP'!AI116&lt;&gt;"",(IF('[1]T34 Wine consumption vol'!AI116&lt;&gt;"",('[1]T34 Wine consumption vol'!AI116/'[1]T61 Real GDP'!AI116),"")),"")</f>
        <v>7.4583348485462002</v>
      </c>
      <c r="AK85" s="70" t="str">
        <f>IF('[1]T61 Real GDP'!AJ116&lt;&gt;"",(IF('[1]T34 Wine consumption vol'!AJ116&lt;&gt;"",('[1]T34 Wine consumption vol'!AJ116/'[1]T61 Real GDP'!AJ116),"")),"")</f>
        <v/>
      </c>
      <c r="AL85" s="70" t="str">
        <f>IF('[1]T61 Real GDP'!AK116&lt;&gt;"",(IF('[1]T34 Wine consumption vol'!AK116&lt;&gt;"",('[1]T34 Wine consumption vol'!AK116/'[1]T61 Real GDP'!AK116),"")),"")</f>
        <v/>
      </c>
      <c r="AM85" s="70" t="str">
        <f>IF('[1]T61 Real GDP'!AL116&lt;&gt;"",(IF('[1]T34 Wine consumption vol'!AL116&lt;&gt;"",('[1]T34 Wine consumption vol'!AL116/'[1]T61 Real GDP'!AL116),"")),"")</f>
        <v/>
      </c>
      <c r="AN85" s="70">
        <f>IF('[1]T61 Real GDP'!AM116&lt;&gt;"",(IF('[1]T34 Wine consumption vol'!AM116&lt;&gt;"",('[1]T34 Wine consumption vol'!AM116/'[1]T61 Real GDP'!AM116),"")),"")</f>
        <v>0.99193964048422656</v>
      </c>
      <c r="AO85" s="70" t="str">
        <f>IF('[1]T61 Real GDP'!AN116&lt;&gt;"",(IF('[1]T34 Wine consumption vol'!AN116&lt;&gt;"",('[1]T34 Wine consumption vol'!AN116/'[1]T61 Real GDP'!AN116),"")),"")</f>
        <v/>
      </c>
      <c r="AP85" s="70">
        <f>IF('[1]T61 Real GDP'!AO116&lt;&gt;"",(IF('[1]T34 Wine consumption vol'!AO116&lt;&gt;"",('[1]T34 Wine consumption vol'!AO116/'[1]T61 Real GDP'!AO116),"")),"")</f>
        <v>0.47571432900039401</v>
      </c>
      <c r="AQ85" s="70" t="str">
        <f>IF('[1]T61 Real GDP'!AP116&lt;&gt;"",(IF('[1]T34 Wine consumption vol'!AP116&lt;&gt;"",('[1]T34 Wine consumption vol'!AP116/'[1]T61 Real GDP'!AP116),"")),"")</f>
        <v/>
      </c>
      <c r="AR85" s="70" t="str">
        <f>IF('[1]T61 Real GDP'!AQ116&lt;&gt;"",(IF('[1]T34 Wine consumption vol'!AQ116&lt;&gt;"",('[1]T34 Wine consumption vol'!AQ116/'[1]T61 Real GDP'!AQ116),"")),"")</f>
        <v/>
      </c>
      <c r="AS85" s="70" t="str">
        <f>IF('[1]T61 Real GDP'!AR116&lt;&gt;"",(IF('[1]T34 Wine consumption vol'!AR116&lt;&gt;"",('[1]T34 Wine consumption vol'!AR116/'[1]T61 Real GDP'!AR116),"")),"")</f>
        <v/>
      </c>
      <c r="AT85" s="70">
        <f>IF('[1]T61 Real GDP'!AS116&lt;&gt;"",(IF('[1]T34 Wine consumption vol'!AS116&lt;&gt;"",('[1]T34 Wine consumption vol'!AS116/'[1]T61 Real GDP'!AS116),"")),"")</f>
        <v>1.3893584405840862E-3</v>
      </c>
      <c r="AU85" s="70">
        <f>IF('[1]T61 Real GDP'!AT116&lt;&gt;"",(IF('[1]T34 Wine consumption vol'!AT116&lt;&gt;"",('[1]T34 Wine consumption vol'!AT116/'[1]T61 Real GDP'!AT116),"")),"")</f>
        <v>1.1569865100434744E-2</v>
      </c>
      <c r="AV85" s="70" t="str">
        <f>IF('[1]T61 Real GDP'!AU116&lt;&gt;"",(IF('[1]T34 Wine consumption vol'!AU116&lt;&gt;"",('[1]T34 Wine consumption vol'!AU116/'[1]T61 Real GDP'!AU116),"")),"")</f>
        <v/>
      </c>
      <c r="AW85" s="70">
        <f>IF('[1]T61 Real GDP'!AV116&lt;&gt;"",(IF('[1]T34 Wine consumption vol'!AV116&lt;&gt;"",('[1]T34 Wine consumption vol'!AV116/'[1]T61 Real GDP'!AV116),"")),"")</f>
        <v>4.2753313381787096E-2</v>
      </c>
      <c r="AX85" s="70">
        <f>IF('[1]T61 Real GDP'!AW116&lt;&gt;"",(IF('[1]T34 Wine consumption vol'!AW116&lt;&gt;"",('[1]T34 Wine consumption vol'!AW116/'[1]T61 Real GDP'!AW116),"")),"")</f>
        <v>5.0576572931418165E-3</v>
      </c>
      <c r="AY85" s="70" t="str">
        <f>IF('[1]T61 Real GDP'!AX116&lt;&gt;"",(IF('[1]T34 Wine consumption vol'!AX116&lt;&gt;"",('[1]T34 Wine consumption vol'!AX116/'[1]T61 Real GDP'!AX116),"")),"")</f>
        <v/>
      </c>
      <c r="AZ85" s="70" t="str">
        <f>IF('[1]T61 Real GDP'!AY116&lt;&gt;"",(IF('[1]T34 Wine consumption vol'!AY116&lt;&gt;"",('[1]T34 Wine consumption vol'!AY116/'[1]T61 Real GDP'!AY116),"")),"")</f>
        <v/>
      </c>
      <c r="BA85" s="70" t="str">
        <f>IF('[1]T61 Real GDP'!AZ116&lt;&gt;"",(IF('[1]T34 Wine consumption vol'!AZ116&lt;&gt;"",('[1]T34 Wine consumption vol'!AZ116/'[1]T61 Real GDP'!AZ116),"")),"")</f>
        <v/>
      </c>
      <c r="BB85" s="70" t="str">
        <f>IF('[1]T61 Real GDP'!BC116&lt;&gt;"",(IF('[1]T34 Wine consumption vol'!BC116&lt;&gt;"",('[1]T34 Wine consumption vol'!BC116/'[1]T61 Real GDP'!BC116),"")),"")</f>
        <v/>
      </c>
    </row>
    <row r="86" spans="1:54" x14ac:dyDescent="0.55000000000000004">
      <c r="A86" s="69">
        <v>1949</v>
      </c>
      <c r="B86" s="70">
        <f>IF('[1]T61 Real GDP'!B117&lt;&gt;"",(IF('[1]T34 Wine consumption vol'!B117&lt;&gt;"",('[1]T34 Wine consumption vol'!B117/'[1]T61 Real GDP'!B117),"")),"")</f>
        <v>23.521047803336852</v>
      </c>
      <c r="C86" s="70">
        <f>IF('[1]T61 Real GDP'!C117&lt;&gt;"",(IF('[1]T34 Wine consumption vol'!C117&lt;&gt;"",('[1]T34 Wine consumption vol'!C117/'[1]T61 Real GDP'!C117),"")),"")</f>
        <v>26.480857407145447</v>
      </c>
      <c r="D86" s="70">
        <f>IF('[1]T61 Real GDP'!D117&lt;&gt;"",(IF('[1]T34 Wine consumption vol'!D117&lt;&gt;"",('[1]T34 Wine consumption vol'!D117/'[1]T61 Real GDP'!D117),"")),"")</f>
        <v>41.919162434078657</v>
      </c>
      <c r="E86" s="70">
        <f>IF('[1]T61 Real GDP'!E117&lt;&gt;"",(IF('[1]T34 Wine consumption vol'!E117&lt;&gt;"",('[1]T34 Wine consumption vol'!E117/'[1]T61 Real GDP'!E117),"")),"")</f>
        <v>21.109787635175582</v>
      </c>
      <c r="F86" s="70">
        <f>IF('[1]T61 Real GDP'!F117&lt;&gt;"",(IF('[1]T34 Wine consumption vol'!F117&lt;&gt;"",('[1]T34 Wine consumption vol'!F117/'[1]T61 Real GDP'!F117),"")),"")</f>
        <v>4.6155522681043983</v>
      </c>
      <c r="G86" s="70"/>
      <c r="H86" s="70">
        <f>IF('[1]T61 Real GDP'!G117&lt;&gt;"",(IF('[1]T34 Wine consumption vol'!G117&lt;&gt;"",('[1]T34 Wine consumption vol'!G117/'[1]T61 Real GDP'!G117),"")),"")</f>
        <v>1.0775154612399558</v>
      </c>
      <c r="I86" s="70">
        <f>IF('[1]T61 Real GDP'!H117&lt;&gt;"",(IF('[1]T34 Wine consumption vol'!H117&lt;&gt;"",('[1]T34 Wine consumption vol'!H117/'[1]T61 Real GDP'!H117),"")),"")</f>
        <v>0.27665356930426721</v>
      </c>
      <c r="J86" s="70">
        <f>IF('[1]T61 Real GDP'!I117&lt;&gt;"",(IF('[1]T34 Wine consumption vol'!I117&lt;&gt;"",('[1]T34 Wine consumption vol'!I117/'[1]T61 Real GDP'!I117),"")),"")</f>
        <v>4.8721873014964313E-2</v>
      </c>
      <c r="K86" s="70">
        <f>IF('[1]T61 Real GDP'!J117&lt;&gt;"",(IF('[1]T34 Wine consumption vol'!J117&lt;&gt;"",('[1]T34 Wine consumption vol'!J117/'[1]T61 Real GDP'!J117),"")),"")</f>
        <v>0.89233705831219923</v>
      </c>
      <c r="L86" s="70">
        <f>IF('[1]T61 Real GDP'!K117&lt;&gt;"",(IF('[1]T34 Wine consumption vol'!K117&lt;&gt;"",('[1]T34 Wine consumption vol'!K117/'[1]T61 Real GDP'!K117),"")),"")</f>
        <v>24.136521561414263</v>
      </c>
      <c r="M86" s="70">
        <f>IF('[1]T61 Real GDP'!L117&lt;&gt;"",(IF('[1]T34 Wine consumption vol'!L117&lt;&gt;"",('[1]T34 Wine consumption vol'!L117/'[1]T61 Real GDP'!L117),"")),"")</f>
        <v>0.17737485218762317</v>
      </c>
      <c r="N86" s="70">
        <f>IF('[1]T61 Real GDP'!M117&lt;&gt;"",(IF('[1]T34 Wine consumption vol'!M117&lt;&gt;"",('[1]T34 Wine consumption vol'!M117/'[1]T61 Real GDP'!M117),"")),"")</f>
        <v>9.2235165510880318E-2</v>
      </c>
      <c r="O86" s="70">
        <f>IF('[1]T61 Real GDP'!N117&lt;&gt;"",(IF('[1]T34 Wine consumption vol'!N117&lt;&gt;"",('[1]T34 Wine consumption vol'!N117/'[1]T61 Real GDP'!N117),"")),"")</f>
        <v>0.15841927054381</v>
      </c>
      <c r="P86" s="70">
        <f>IF('[1]T61 Real GDP'!O117&lt;&gt;"",(IF('[1]T34 Wine consumption vol'!O117&lt;&gt;"",('[1]T34 Wine consumption vol'!O117/'[1]T61 Real GDP'!O117),"")),"")</f>
        <v>3.763174031785653</v>
      </c>
      <c r="Q86" s="70">
        <f>IF('[1]T61 Real GDP'!P117&lt;&gt;"",(IF('[1]T34 Wine consumption vol'!P117&lt;&gt;"",('[1]T34 Wine consumption vol'!P117/'[1]T61 Real GDP'!P117),"")),"")</f>
        <v>0.10572792642927381</v>
      </c>
      <c r="R86" s="70" t="str">
        <f>IF('[1]T61 Real GDP'!Q117&lt;&gt;"",(IF('[1]T34 Wine consumption vol'!Q117&lt;&gt;"",('[1]T34 Wine consumption vol'!Q117/'[1]T61 Real GDP'!Q117),"")),"")</f>
        <v/>
      </c>
      <c r="S86" s="70" t="str">
        <f>IF('[1]T61 Real GDP'!R117&lt;&gt;"",(IF('[1]T34 Wine consumption vol'!R117&lt;&gt;"",('[1]T34 Wine consumption vol'!R117/'[1]T61 Real GDP'!R117),"")),"")</f>
        <v/>
      </c>
      <c r="T86" s="70" t="str">
        <f>IF('[1]T61 Real GDP'!S117&lt;&gt;"",(IF('[1]T34 Wine consumption vol'!S117&lt;&gt;"",('[1]T34 Wine consumption vol'!S117/'[1]T61 Real GDP'!S117),"")),"")</f>
        <v/>
      </c>
      <c r="U86" s="70" t="str">
        <f>IF('[1]T61 Real GDP'!T117&lt;&gt;"",(IF('[1]T34 Wine consumption vol'!J117&lt;&gt;"",('[1]T34 Wine consumption vol'!J117/'[1]T61 Real GDP'!T117),"")),"")</f>
        <v/>
      </c>
      <c r="V86" s="70">
        <f>IF('[1]T61 Real GDP'!U117&lt;&gt;"",(IF('[1]T34 Wine consumption vol'!U117&lt;&gt;"",('[1]T34 Wine consumption vol'!U117/'[1]T61 Real GDP'!U117),"")),"")</f>
        <v>12.466167486482103</v>
      </c>
      <c r="W86" s="70" t="str">
        <f>IF('[1]T61 Real GDP'!V117&lt;&gt;"",(IF('[1]T34 Wine consumption vol'!V117&lt;&gt;"",('[1]T34 Wine consumption vol'!V117/'[1]T61 Real GDP'!V117),"")),"")</f>
        <v/>
      </c>
      <c r="X86" s="70" t="str">
        <f>IF('[1]T61 Real GDP'!W117&lt;&gt;"",(IF('[1]T34 Wine consumption vol'!W117&lt;&gt;"",('[1]T34 Wine consumption vol'!W117/'[1]T61 Real GDP'!W117),"")),"")</f>
        <v/>
      </c>
      <c r="Y86" s="70" t="str">
        <f>IF('[1]T61 Real GDP'!X117&lt;&gt;"",(IF('[1]T34 Wine consumption vol'!X117&lt;&gt;"",('[1]T34 Wine consumption vol'!X117/'[1]T61 Real GDP'!X117),"")),"")</f>
        <v/>
      </c>
      <c r="Z86" s="70" t="str">
        <f>IF('[1]T61 Real GDP'!Y117&lt;&gt;"",(IF('[1]T34 Wine consumption vol'!Y117&lt;&gt;"",('[1]T34 Wine consumption vol'!Y117/'[1]T61 Real GDP'!Y117),"")),"")</f>
        <v/>
      </c>
      <c r="AA86" s="70" t="str">
        <f>IF('[1]T61 Real GDP'!Z117&lt;&gt;"",(IF('[1]T34 Wine consumption vol'!Z117&lt;&gt;"",('[1]T34 Wine consumption vol'!Z117/'[1]T61 Real GDP'!Z117),"")),"")</f>
        <v/>
      </c>
      <c r="AB86" s="70">
        <f>IF('[1]T61 Real GDP'!AA117&lt;&gt;"",(IF('[1]T34 Wine consumption vol'!AA117&lt;&gt;"",('[1]T34 Wine consumption vol'!AA117/'[1]T61 Real GDP'!AA117),"")),"")</f>
        <v>0.85863863017064224</v>
      </c>
      <c r="AC86" s="70">
        <f>IF('[1]T61 Real GDP'!AB117&lt;&gt;"",(IF('[1]T34 Wine consumption vol'!AB117&lt;&gt;"",('[1]T34 Wine consumption vol'!AB117/'[1]T61 Real GDP'!AB117),"")),"")</f>
        <v>0.14497950885206504</v>
      </c>
      <c r="AD86" s="70">
        <f>IF('[1]T61 Real GDP'!AC117&lt;&gt;"",(IF('[1]T34 Wine consumption vol'!AC117&lt;&gt;"",('[1]T34 Wine consumption vol'!AC117/'[1]T61 Real GDP'!AC117),"")),"")</f>
        <v>0.23718851849944453</v>
      </c>
      <c r="AE86" s="70">
        <f>IF('[1]T61 Real GDP'!AD117&lt;&gt;"",(IF('[1]T34 Wine consumption vol'!AD117&lt;&gt;"",('[1]T34 Wine consumption vol'!AD117/'[1]T61 Real GDP'!AD117),"")),"")</f>
        <v>0.37585502497424444</v>
      </c>
      <c r="AF86" s="70">
        <f>IF('[1]T61 Real GDP'!AE117&lt;&gt;"",(IF('[1]T34 Wine consumption vol'!AE117&lt;&gt;"",('[1]T34 Wine consumption vol'!AE117/'[1]T61 Real GDP'!AE117),"")),"")</f>
        <v>13.127555686001211</v>
      </c>
      <c r="AG86" s="70" t="str">
        <f>IF('[1]T61 Real GDP'!AF117&lt;&gt;"",(IF('[1]T34 Wine consumption vol'!AF117&lt;&gt;"",('[1]T34 Wine consumption vol'!AF117/'[1]T61 Real GDP'!AF117),"")),"")</f>
        <v/>
      </c>
      <c r="AH86" s="70">
        <f>IF('[1]T61 Real GDP'!AG117&lt;&gt;"",(IF('[1]T34 Wine consumption vol'!AG117&lt;&gt;"",('[1]T34 Wine consumption vol'!AG117/'[1]T61 Real GDP'!AG117),"")),"")</f>
        <v>13.584277660453822</v>
      </c>
      <c r="AI86" s="70">
        <f>IF('[1]T61 Real GDP'!AH117&lt;&gt;"",(IF('[1]T34 Wine consumption vol'!AH117&lt;&gt;"",('[1]T34 Wine consumption vol'!AH117/'[1]T61 Real GDP'!AH117),"")),"")</f>
        <v>3.201764612330541E-3</v>
      </c>
      <c r="AJ86" s="70">
        <f>IF('[1]T61 Real GDP'!AI117&lt;&gt;"",(IF('[1]T34 Wine consumption vol'!AI117&lt;&gt;"",('[1]T34 Wine consumption vol'!AI117/'[1]T61 Real GDP'!AI117),"")),"")</f>
        <v>8.0686136718599428</v>
      </c>
      <c r="AK86" s="70" t="str">
        <f>IF('[1]T61 Real GDP'!AJ117&lt;&gt;"",(IF('[1]T34 Wine consumption vol'!AJ117&lt;&gt;"",('[1]T34 Wine consumption vol'!AJ117/'[1]T61 Real GDP'!AJ117),"")),"")</f>
        <v/>
      </c>
      <c r="AL86" s="70" t="str">
        <f>IF('[1]T61 Real GDP'!AK117&lt;&gt;"",(IF('[1]T34 Wine consumption vol'!AK117&lt;&gt;"",('[1]T34 Wine consumption vol'!AK117/'[1]T61 Real GDP'!AK117),"")),"")</f>
        <v/>
      </c>
      <c r="AM86" s="70" t="str">
        <f>IF('[1]T61 Real GDP'!AL117&lt;&gt;"",(IF('[1]T34 Wine consumption vol'!AL117&lt;&gt;"",('[1]T34 Wine consumption vol'!AL117/'[1]T61 Real GDP'!AL117),"")),"")</f>
        <v/>
      </c>
      <c r="AN86" s="70">
        <f>IF('[1]T61 Real GDP'!AM117&lt;&gt;"",(IF('[1]T34 Wine consumption vol'!AM117&lt;&gt;"",('[1]T34 Wine consumption vol'!AM117/'[1]T61 Real GDP'!AM117),"")),"")</f>
        <v>3.6147267298535324</v>
      </c>
      <c r="AO86" s="70" t="str">
        <f>IF('[1]T61 Real GDP'!AN117&lt;&gt;"",(IF('[1]T34 Wine consumption vol'!AN117&lt;&gt;"",('[1]T34 Wine consumption vol'!AN117/'[1]T61 Real GDP'!AN117),"")),"")</f>
        <v/>
      </c>
      <c r="AP86" s="70">
        <f>IF('[1]T61 Real GDP'!AO117&lt;&gt;"",(IF('[1]T34 Wine consumption vol'!AO117&lt;&gt;"",('[1]T34 Wine consumption vol'!AO117/'[1]T61 Real GDP'!AO117),"")),"")</f>
        <v>0.50521165709423532</v>
      </c>
      <c r="AQ86" s="70" t="str">
        <f>IF('[1]T61 Real GDP'!AP117&lt;&gt;"",(IF('[1]T34 Wine consumption vol'!AP117&lt;&gt;"",('[1]T34 Wine consumption vol'!AP117/'[1]T61 Real GDP'!AP117),"")),"")</f>
        <v/>
      </c>
      <c r="AR86" s="70" t="str">
        <f>IF('[1]T61 Real GDP'!AQ117&lt;&gt;"",(IF('[1]T34 Wine consumption vol'!AQ117&lt;&gt;"",('[1]T34 Wine consumption vol'!AQ117/'[1]T61 Real GDP'!AQ117),"")),"")</f>
        <v/>
      </c>
      <c r="AS86" s="70" t="str">
        <f>IF('[1]T61 Real GDP'!AR117&lt;&gt;"",(IF('[1]T34 Wine consumption vol'!AR117&lt;&gt;"",('[1]T34 Wine consumption vol'!AR117/'[1]T61 Real GDP'!AR117),"")),"")</f>
        <v/>
      </c>
      <c r="AT86" s="70">
        <f>IF('[1]T61 Real GDP'!AS117&lt;&gt;"",(IF('[1]T34 Wine consumption vol'!AS117&lt;&gt;"",('[1]T34 Wine consumption vol'!AS117/'[1]T61 Real GDP'!AS117),"")),"")</f>
        <v>3.609603349711909E-3</v>
      </c>
      <c r="AU86" s="70">
        <f>IF('[1]T61 Real GDP'!AT117&lt;&gt;"",(IF('[1]T34 Wine consumption vol'!AT117&lt;&gt;"",('[1]T34 Wine consumption vol'!AT117/'[1]T61 Real GDP'!AT117),"")),"")</f>
        <v>1.0844992541932519E-2</v>
      </c>
      <c r="AV86" s="70" t="str">
        <f>IF('[1]T61 Real GDP'!AU117&lt;&gt;"",(IF('[1]T34 Wine consumption vol'!AU117&lt;&gt;"",('[1]T34 Wine consumption vol'!AU117/'[1]T61 Real GDP'!AU117),"")),"")</f>
        <v/>
      </c>
      <c r="AW86" s="70">
        <f>IF('[1]T61 Real GDP'!AV117&lt;&gt;"",(IF('[1]T34 Wine consumption vol'!AV117&lt;&gt;"",('[1]T34 Wine consumption vol'!AV117/'[1]T61 Real GDP'!AV117),"")),"")</f>
        <v>3.233804031475692E-2</v>
      </c>
      <c r="AX86" s="70">
        <f>IF('[1]T61 Real GDP'!AW117&lt;&gt;"",(IF('[1]T34 Wine consumption vol'!AW117&lt;&gt;"",('[1]T34 Wine consumption vol'!AW117/'[1]T61 Real GDP'!AW117),"")),"")</f>
        <v>4.7569213205213585E-3</v>
      </c>
      <c r="AY86" s="70" t="str">
        <f>IF('[1]T61 Real GDP'!AX117&lt;&gt;"",(IF('[1]T34 Wine consumption vol'!AX117&lt;&gt;"",('[1]T34 Wine consumption vol'!AX117/'[1]T61 Real GDP'!AX117),"")),"")</f>
        <v/>
      </c>
      <c r="AZ86" s="70" t="str">
        <f>IF('[1]T61 Real GDP'!AY117&lt;&gt;"",(IF('[1]T34 Wine consumption vol'!AY117&lt;&gt;"",('[1]T34 Wine consumption vol'!AY117/'[1]T61 Real GDP'!AY117),"")),"")</f>
        <v/>
      </c>
      <c r="BA86" s="70" t="str">
        <f>IF('[1]T61 Real GDP'!AZ117&lt;&gt;"",(IF('[1]T34 Wine consumption vol'!AZ117&lt;&gt;"",('[1]T34 Wine consumption vol'!AZ117/'[1]T61 Real GDP'!AZ117),"")),"")</f>
        <v/>
      </c>
      <c r="BB86" s="70" t="str">
        <f>IF('[1]T61 Real GDP'!BC117&lt;&gt;"",(IF('[1]T34 Wine consumption vol'!BC117&lt;&gt;"",('[1]T34 Wine consumption vol'!BC117/'[1]T61 Real GDP'!BC117),"")),"")</f>
        <v/>
      </c>
    </row>
    <row r="87" spans="1:54" x14ac:dyDescent="0.55000000000000004">
      <c r="A87" s="69">
        <v>1950</v>
      </c>
      <c r="B87" s="70">
        <f>IF('[1]T61 Real GDP'!B118&lt;&gt;"",(IF('[1]T34 Wine consumption vol'!B118&lt;&gt;"",('[1]T34 Wine consumption vol'!B118/'[1]T61 Real GDP'!B118),"")),"")</f>
        <v>24.419480071839342</v>
      </c>
      <c r="C87" s="70">
        <f>IF('[1]T61 Real GDP'!C118&lt;&gt;"",(IF('[1]T34 Wine consumption vol'!C118&lt;&gt;"",('[1]T34 Wine consumption vol'!C118/'[1]T61 Real GDP'!C118),"")),"")</f>
        <v>24.563417814945716</v>
      </c>
      <c r="D87" s="70">
        <f>IF('[1]T61 Real GDP'!D118&lt;&gt;"",(IF('[1]T34 Wine consumption vol'!D118&lt;&gt;"",('[1]T34 Wine consumption vol'!D118/'[1]T61 Real GDP'!D118),"")),"")</f>
        <v>39.517456713028672</v>
      </c>
      <c r="E87" s="70">
        <f>IF('[1]T61 Real GDP'!E118&lt;&gt;"",(IF('[1]T34 Wine consumption vol'!E118&lt;&gt;"",('[1]T34 Wine consumption vol'!E118/'[1]T61 Real GDP'!E118),"")),"")</f>
        <v>18.620236370443926</v>
      </c>
      <c r="F87" s="70">
        <f>IF('[1]T61 Real GDP'!F118&lt;&gt;"",(IF('[1]T34 Wine consumption vol'!F118&lt;&gt;"",('[1]T34 Wine consumption vol'!F118/'[1]T61 Real GDP'!F118),"")),"")</f>
        <v>3.9789380852333154</v>
      </c>
      <c r="G87" s="70"/>
      <c r="H87" s="70">
        <f>IF('[1]T61 Real GDP'!G118&lt;&gt;"",(IF('[1]T34 Wine consumption vol'!G118&lt;&gt;"",('[1]T34 Wine consumption vol'!G118/'[1]T61 Real GDP'!G118),"")),"")</f>
        <v>1.0628413324048906</v>
      </c>
      <c r="I87" s="70">
        <f>IF('[1]T61 Real GDP'!H118&lt;&gt;"",(IF('[1]T34 Wine consumption vol'!H118&lt;&gt;"",('[1]T34 Wine consumption vol'!H118/'[1]T61 Real GDP'!H118),"")),"")</f>
        <v>0.19558912794226746</v>
      </c>
      <c r="J87" s="70">
        <f>IF('[1]T61 Real GDP'!I118&lt;&gt;"",(IF('[1]T34 Wine consumption vol'!I118&lt;&gt;"",('[1]T34 Wine consumption vol'!I118/'[1]T61 Real GDP'!I118),"")),"")</f>
        <v>0.11755615506421914</v>
      </c>
      <c r="K87" s="70">
        <f>IF('[1]T61 Real GDP'!J118&lt;&gt;"",(IF('[1]T34 Wine consumption vol'!J118&lt;&gt;"",('[1]T34 Wine consumption vol'!J118/'[1]T61 Real GDP'!J118),"")),"")</f>
        <v>1.1651416598204662</v>
      </c>
      <c r="L87" s="70">
        <f>IF('[1]T61 Real GDP'!K118&lt;&gt;"",(IF('[1]T34 Wine consumption vol'!K118&lt;&gt;"",('[1]T34 Wine consumption vol'!K118/'[1]T61 Real GDP'!K118),"")),"")</f>
        <v>26.162376055398351</v>
      </c>
      <c r="M87" s="70">
        <f>IF('[1]T61 Real GDP'!L118&lt;&gt;"",(IF('[1]T34 Wine consumption vol'!L118&lt;&gt;"",('[1]T34 Wine consumption vol'!L118/'[1]T61 Real GDP'!L118),"")),"")</f>
        <v>0.23458117486071742</v>
      </c>
      <c r="N87" s="70">
        <f>IF('[1]T61 Real GDP'!M118&lt;&gt;"",(IF('[1]T34 Wine consumption vol'!M118&lt;&gt;"",('[1]T34 Wine consumption vol'!M118/'[1]T61 Real GDP'!M118),"")),"")</f>
        <v>8.2451106493849152E-2</v>
      </c>
      <c r="O87" s="70">
        <f>IF('[1]T61 Real GDP'!N118&lt;&gt;"",(IF('[1]T34 Wine consumption vol'!N118&lt;&gt;"",('[1]T34 Wine consumption vol'!N118/'[1]T61 Real GDP'!N118),"")),"")</f>
        <v>0.16289769146891012</v>
      </c>
      <c r="P87" s="70">
        <f>IF('[1]T61 Real GDP'!O118&lt;&gt;"",(IF('[1]T34 Wine consumption vol'!O118&lt;&gt;"",('[1]T34 Wine consumption vol'!O118/'[1]T61 Real GDP'!O118),"")),"")</f>
        <v>3.7857954322873826</v>
      </c>
      <c r="Q87" s="70">
        <f>IF('[1]T61 Real GDP'!P118&lt;&gt;"",(IF('[1]T34 Wine consumption vol'!P118&lt;&gt;"",('[1]T34 Wine consumption vol'!P118/'[1]T61 Real GDP'!P118),"")),"")</f>
        <v>0.11355469311484835</v>
      </c>
      <c r="R87" s="70" t="str">
        <f>IF('[1]T61 Real GDP'!Q118&lt;&gt;"",(IF('[1]T34 Wine consumption vol'!Q118&lt;&gt;"",('[1]T34 Wine consumption vol'!Q118/'[1]T61 Real GDP'!Q118),"")),"")</f>
        <v/>
      </c>
      <c r="S87" s="70">
        <f>IF('[1]T61 Real GDP'!R118&lt;&gt;"",(IF('[1]T34 Wine consumption vol'!R118&lt;&gt;"",('[1]T34 Wine consumption vol'!R118/'[1]T61 Real GDP'!R118),"")),"")</f>
        <v>10.341830868443319</v>
      </c>
      <c r="T87" s="70" t="str">
        <f>IF('[1]T61 Real GDP'!S118&lt;&gt;"",(IF('[1]T34 Wine consumption vol'!S118&lt;&gt;"",('[1]T34 Wine consumption vol'!S118/'[1]T61 Real GDP'!S118),"")),"")</f>
        <v/>
      </c>
      <c r="U87" s="70" t="str">
        <f>IF('[1]T61 Real GDP'!T118&lt;&gt;"",(IF('[1]T34 Wine consumption vol'!J118&lt;&gt;"",('[1]T34 Wine consumption vol'!J118/'[1]T61 Real GDP'!T118),"")),"")</f>
        <v/>
      </c>
      <c r="V87" s="70">
        <f>IF('[1]T61 Real GDP'!U118&lt;&gt;"",(IF('[1]T34 Wine consumption vol'!U118&lt;&gt;"",('[1]T34 Wine consumption vol'!U118/'[1]T61 Real GDP'!U118),"")),"")</f>
        <v>13.112904543645142</v>
      </c>
      <c r="W87" s="70" t="str">
        <f>IF('[1]T61 Real GDP'!V118&lt;&gt;"",(IF('[1]T34 Wine consumption vol'!V118&lt;&gt;"",('[1]T34 Wine consumption vol'!V118/'[1]T61 Real GDP'!V118),"")),"")</f>
        <v/>
      </c>
      <c r="X87" s="70">
        <f>IF('[1]T61 Real GDP'!W118&lt;&gt;"",(IF('[1]T34 Wine consumption vol'!W118&lt;&gt;"",('[1]T34 Wine consumption vol'!W118/'[1]T61 Real GDP'!W118),"")),"")</f>
        <v>20.30729568867795</v>
      </c>
      <c r="Y87" s="70" t="str">
        <f>IF('[1]T61 Real GDP'!X118&lt;&gt;"",(IF('[1]T34 Wine consumption vol'!X118&lt;&gt;"",('[1]T34 Wine consumption vol'!X118/'[1]T61 Real GDP'!X118),"")),"")</f>
        <v/>
      </c>
      <c r="Z87" s="70" t="str">
        <f>IF('[1]T61 Real GDP'!Y118&lt;&gt;"",(IF('[1]T34 Wine consumption vol'!Y118&lt;&gt;"",('[1]T34 Wine consumption vol'!Y118/'[1]T61 Real GDP'!Y118),"")),"")</f>
        <v/>
      </c>
      <c r="AA87" s="70" t="str">
        <f>IF('[1]T61 Real GDP'!Z118&lt;&gt;"",(IF('[1]T34 Wine consumption vol'!Z118&lt;&gt;"",('[1]T34 Wine consumption vol'!Z118/'[1]T61 Real GDP'!Z118),"")),"")</f>
        <v/>
      </c>
      <c r="AB87" s="70">
        <f>IF('[1]T61 Real GDP'!AA118&lt;&gt;"",(IF('[1]T34 Wine consumption vol'!AA118&lt;&gt;"",('[1]T34 Wine consumption vol'!AA118/'[1]T61 Real GDP'!AA118),"")),"")</f>
        <v>0.89617129614518387</v>
      </c>
      <c r="AC87" s="70">
        <f>IF('[1]T61 Real GDP'!AB118&lt;&gt;"",(IF('[1]T34 Wine consumption vol'!AB118&lt;&gt;"",('[1]T34 Wine consumption vol'!AB118/'[1]T61 Real GDP'!AB118),"")),"")</f>
        <v>0.16484878532473973</v>
      </c>
      <c r="AD87" s="70">
        <f>IF('[1]T61 Real GDP'!AC118&lt;&gt;"",(IF('[1]T34 Wine consumption vol'!AC118&lt;&gt;"",('[1]T34 Wine consumption vol'!AC118/'[1]T61 Real GDP'!AC118),"")),"")</f>
        <v>0.2098339499236522</v>
      </c>
      <c r="AE87" s="70">
        <f>IF('[1]T61 Real GDP'!AD118&lt;&gt;"",(IF('[1]T34 Wine consumption vol'!AD118&lt;&gt;"",('[1]T34 Wine consumption vol'!AD118/'[1]T61 Real GDP'!AD118),"")),"")</f>
        <v>0.3640027309267842</v>
      </c>
      <c r="AF87" s="70">
        <f>IF('[1]T61 Real GDP'!AE118&lt;&gt;"",(IF('[1]T34 Wine consumption vol'!AE118&lt;&gt;"",('[1]T34 Wine consumption vol'!AE118/'[1]T61 Real GDP'!AE118),"")),"")</f>
        <v>13.142895812169684</v>
      </c>
      <c r="AG87" s="70" t="str">
        <f>IF('[1]T61 Real GDP'!AF118&lt;&gt;"",(IF('[1]T34 Wine consumption vol'!AF118&lt;&gt;"",('[1]T34 Wine consumption vol'!AF118/'[1]T61 Real GDP'!AF118),"")),"")</f>
        <v/>
      </c>
      <c r="AH87" s="70">
        <f>IF('[1]T61 Real GDP'!AG118&lt;&gt;"",(IF('[1]T34 Wine consumption vol'!AG118&lt;&gt;"",('[1]T34 Wine consumption vol'!AG118/'[1]T61 Real GDP'!AG118),"")),"")</f>
        <v>15.995242024657825</v>
      </c>
      <c r="AI87" s="70">
        <f>IF('[1]T61 Real GDP'!AH118&lt;&gt;"",(IF('[1]T34 Wine consumption vol'!AH118&lt;&gt;"",('[1]T34 Wine consumption vol'!AH118/'[1]T61 Real GDP'!AH118),"")),"")</f>
        <v>9.1452261989744404E-3</v>
      </c>
      <c r="AJ87" s="70">
        <f>IF('[1]T61 Real GDP'!AI118&lt;&gt;"",(IF('[1]T34 Wine consumption vol'!AI118&lt;&gt;"",('[1]T34 Wine consumption vol'!AI118/'[1]T61 Real GDP'!AI118),"")),"")</f>
        <v>7.0453643870817579</v>
      </c>
      <c r="AK87" s="70" t="str">
        <f>IF('[1]T61 Real GDP'!AJ118&lt;&gt;"",(IF('[1]T34 Wine consumption vol'!AJ118&lt;&gt;"",('[1]T34 Wine consumption vol'!AJ118/'[1]T61 Real GDP'!AJ118),"")),"")</f>
        <v/>
      </c>
      <c r="AL87" s="70">
        <f>IF('[1]T61 Real GDP'!AK118&lt;&gt;"",(IF('[1]T34 Wine consumption vol'!AK118&lt;&gt;"",('[1]T34 Wine consumption vol'!AK118/'[1]T61 Real GDP'!AK118),"")),"")</f>
        <v>12.616229172238013</v>
      </c>
      <c r="AM87" s="70">
        <f>IF('[1]T61 Real GDP'!AL118&lt;&gt;"",(IF('[1]T34 Wine consumption vol'!AL118&lt;&gt;"",('[1]T34 Wine consumption vol'!AL118/'[1]T61 Real GDP'!AL118),"")),"")</f>
        <v>4.4305958286156653</v>
      </c>
      <c r="AN87" s="70">
        <f>IF('[1]T61 Real GDP'!AM118&lt;&gt;"",(IF('[1]T34 Wine consumption vol'!AM118&lt;&gt;"",('[1]T34 Wine consumption vol'!AM118/'[1]T61 Real GDP'!AM118),"")),"")</f>
        <v>1.0103410019284351</v>
      </c>
      <c r="AO87" s="70">
        <f>IF('[1]T61 Real GDP'!AN118&lt;&gt;"",(IF('[1]T34 Wine consumption vol'!AN118&lt;&gt;"",('[1]T34 Wine consumption vol'!AN118/'[1]T61 Real GDP'!AN118),"")),"")</f>
        <v>10.579878812925203</v>
      </c>
      <c r="AP87" s="70">
        <f>IF('[1]T61 Real GDP'!AO118&lt;&gt;"",(IF('[1]T34 Wine consumption vol'!AO118&lt;&gt;"",('[1]T34 Wine consumption vol'!AO118/'[1]T61 Real GDP'!AO118),"")),"")</f>
        <v>0.44147534447718234</v>
      </c>
      <c r="AQ87" s="70" t="str">
        <f>IF('[1]T61 Real GDP'!AP118&lt;&gt;"",(IF('[1]T34 Wine consumption vol'!AP118&lt;&gt;"",('[1]T34 Wine consumption vol'!AP118/'[1]T61 Real GDP'!AP118),"")),"")</f>
        <v/>
      </c>
      <c r="AR87" s="70">
        <f>IF('[1]T61 Real GDP'!AQ118&lt;&gt;"",(IF('[1]T34 Wine consumption vol'!AQ118&lt;&gt;"",('[1]T34 Wine consumption vol'!AQ118/'[1]T61 Real GDP'!AQ118),"")),"")</f>
        <v>2.4491295385431762E-3</v>
      </c>
      <c r="AS87" s="70">
        <f>IF('[1]T61 Real GDP'!AR118&lt;&gt;"",(IF('[1]T34 Wine consumption vol'!AR118&lt;&gt;"",('[1]T34 Wine consumption vol'!AR118/'[1]T61 Real GDP'!AR118),"")),"")</f>
        <v>8.0612656187021361E-2</v>
      </c>
      <c r="AT87" s="70">
        <f>IF('[1]T61 Real GDP'!AS118&lt;&gt;"",(IF('[1]T34 Wine consumption vol'!AS118&lt;&gt;"",('[1]T34 Wine consumption vol'!AS118/'[1]T61 Real GDP'!AS118),"")),"")</f>
        <v>2.7000027000027003E-3</v>
      </c>
      <c r="AU87" s="70">
        <f>IF('[1]T61 Real GDP'!AT118&lt;&gt;"",(IF('[1]T34 Wine consumption vol'!AT118&lt;&gt;"",('[1]T34 Wine consumption vol'!AT118/'[1]T61 Real GDP'!AT118),"")),"")</f>
        <v>9.9399873265161587E-3</v>
      </c>
      <c r="AV87" s="70">
        <f>IF('[1]T61 Real GDP'!AU118&lt;&gt;"",(IF('[1]T34 Wine consumption vol'!AU118&lt;&gt;"",('[1]T34 Wine consumption vol'!AU118/'[1]T61 Real GDP'!AU118),"")),"")</f>
        <v>0</v>
      </c>
      <c r="AW87" s="70">
        <f>IF('[1]T61 Real GDP'!AV118&lt;&gt;"",(IF('[1]T34 Wine consumption vol'!AV118&lt;&gt;"",('[1]T34 Wine consumption vol'!AV118/'[1]T61 Real GDP'!AV118),"")),"")</f>
        <v>3.9872408293460927E-2</v>
      </c>
      <c r="AX87" s="70">
        <f>IF('[1]T61 Real GDP'!AW118&lt;&gt;"",(IF('[1]T34 Wine consumption vol'!AW118&lt;&gt;"",('[1]T34 Wine consumption vol'!AW118/'[1]T61 Real GDP'!AW118),"")),"")</f>
        <v>4.4216483905199855E-3</v>
      </c>
      <c r="AY87" s="70" t="str">
        <f>IF('[1]T61 Real GDP'!AX118&lt;&gt;"",(IF('[1]T34 Wine consumption vol'!AX118&lt;&gt;"",('[1]T34 Wine consumption vol'!AX118/'[1]T61 Real GDP'!AX118),"")),"")</f>
        <v/>
      </c>
      <c r="AZ87" s="70">
        <f>IF('[1]T61 Real GDP'!AY118&lt;&gt;"",(IF('[1]T34 Wine consumption vol'!AY118&lt;&gt;"",('[1]T34 Wine consumption vol'!AY118/'[1]T61 Real GDP'!AY118),"")),"")</f>
        <v>0</v>
      </c>
      <c r="BA87" s="70">
        <f>IF('[1]T61 Real GDP'!AZ118&lt;&gt;"",(IF('[1]T34 Wine consumption vol'!AZ118&lt;&gt;"",('[1]T34 Wine consumption vol'!AZ118/'[1]T61 Real GDP'!AZ118),"")),"")</f>
        <v>0</v>
      </c>
      <c r="BB87" s="70">
        <f>IF('[1]T61 Real GDP'!BC118&lt;&gt;"",(IF('[1]T34 Wine consumption vol'!BC118&lt;&gt;"",('[1]T34 Wine consumption vol'!BC118/'[1]T61 Real GDP'!BC118),"")),"")</f>
        <v>3.301889203699012</v>
      </c>
    </row>
    <row r="88" spans="1:54" x14ac:dyDescent="0.55000000000000004">
      <c r="A88" s="69">
        <v>1951</v>
      </c>
      <c r="B88" s="70">
        <f>IF('[1]T61 Real GDP'!B119&lt;&gt;"",(IF('[1]T34 Wine consumption vol'!B119&lt;&gt;"",('[1]T34 Wine consumption vol'!B119/'[1]T61 Real GDP'!B119),"")),"")</f>
        <v>24.368367268470656</v>
      </c>
      <c r="C88" s="70">
        <f>IF('[1]T61 Real GDP'!C119&lt;&gt;"",(IF('[1]T34 Wine consumption vol'!C119&lt;&gt;"",('[1]T34 Wine consumption vol'!C119/'[1]T61 Real GDP'!C119),"")),"")</f>
        <v>27.552376257953881</v>
      </c>
      <c r="D88" s="70">
        <f>IF('[1]T61 Real GDP'!D119&lt;&gt;"",(IF('[1]T34 Wine consumption vol'!D119&lt;&gt;"",('[1]T34 Wine consumption vol'!D119/'[1]T61 Real GDP'!D119),"")),"")</f>
        <v>38.942621169311018</v>
      </c>
      <c r="E88" s="70">
        <f>IF('[1]T61 Real GDP'!E119&lt;&gt;"",(IF('[1]T34 Wine consumption vol'!E119&lt;&gt;"",('[1]T34 Wine consumption vol'!E119/'[1]T61 Real GDP'!E119),"")),"")</f>
        <v>18.6662567436167</v>
      </c>
      <c r="F88" s="70">
        <f>IF('[1]T61 Real GDP'!F119&lt;&gt;"",(IF('[1]T34 Wine consumption vol'!F119&lt;&gt;"",('[1]T34 Wine consumption vol'!F119/'[1]T61 Real GDP'!F119),"")),"")</f>
        <v>4.0932265112891475</v>
      </c>
      <c r="G88" s="70"/>
      <c r="H88" s="70">
        <f>IF('[1]T61 Real GDP'!G119&lt;&gt;"",(IF('[1]T34 Wine consumption vol'!G119&lt;&gt;"",('[1]T34 Wine consumption vol'!G119/'[1]T61 Real GDP'!G119),"")),"")</f>
        <v>1.0262894688111655</v>
      </c>
      <c r="I88" s="70">
        <f>IF('[1]T61 Real GDP'!H119&lt;&gt;"",(IF('[1]T34 Wine consumption vol'!H119&lt;&gt;"",('[1]T34 Wine consumption vol'!H119/'[1]T61 Real GDP'!H119),"")),"")</f>
        <v>0.26128902586091385</v>
      </c>
      <c r="J88" s="70">
        <f>IF('[1]T61 Real GDP'!I119&lt;&gt;"",(IF('[1]T34 Wine consumption vol'!I119&lt;&gt;"",('[1]T34 Wine consumption vol'!I119/'[1]T61 Real GDP'!I119),"")),"")</f>
        <v>0.10938057402302578</v>
      </c>
      <c r="K88" s="70">
        <f>IF('[1]T61 Real GDP'!J119&lt;&gt;"",(IF('[1]T34 Wine consumption vol'!J119&lt;&gt;"",('[1]T34 Wine consumption vol'!J119/'[1]T61 Real GDP'!J119),"")),"")</f>
        <v>1.2769456306233222</v>
      </c>
      <c r="L88" s="70">
        <f>IF('[1]T61 Real GDP'!K119&lt;&gt;"",(IF('[1]T34 Wine consumption vol'!K119&lt;&gt;"",('[1]T34 Wine consumption vol'!K119/'[1]T61 Real GDP'!K119),"")),"")</f>
        <v>23.101807802093244</v>
      </c>
      <c r="M88" s="70">
        <f>IF('[1]T61 Real GDP'!L119&lt;&gt;"",(IF('[1]T34 Wine consumption vol'!L119&lt;&gt;"",('[1]T34 Wine consumption vol'!L119/'[1]T61 Real GDP'!L119),"")),"")</f>
        <v>0.26697177726926008</v>
      </c>
      <c r="N88" s="70">
        <f>IF('[1]T61 Real GDP'!M119&lt;&gt;"",(IF('[1]T34 Wine consumption vol'!M119&lt;&gt;"",('[1]T34 Wine consumption vol'!M119/'[1]T61 Real GDP'!M119),"")),"")</f>
        <v>0.1017540459346836</v>
      </c>
      <c r="O88" s="70">
        <f>IF('[1]T61 Real GDP'!N119&lt;&gt;"",(IF('[1]T34 Wine consumption vol'!N119&lt;&gt;"",('[1]T34 Wine consumption vol'!N119/'[1]T61 Real GDP'!N119),"")),"")</f>
        <v>0.17912270060616498</v>
      </c>
      <c r="P88" s="70">
        <f>IF('[1]T61 Real GDP'!O119&lt;&gt;"",(IF('[1]T34 Wine consumption vol'!O119&lt;&gt;"",('[1]T34 Wine consumption vol'!O119/'[1]T61 Real GDP'!O119),"")),"")</f>
        <v>3.8051750380517504</v>
      </c>
      <c r="Q88" s="70">
        <f>IF('[1]T61 Real GDP'!P119&lt;&gt;"",(IF('[1]T34 Wine consumption vol'!P119&lt;&gt;"",('[1]T34 Wine consumption vol'!P119/'[1]T61 Real GDP'!P119),"")),"")</f>
        <v>0.1418067520112552</v>
      </c>
      <c r="R88" s="70" t="str">
        <f>IF('[1]T61 Real GDP'!Q119&lt;&gt;"",(IF('[1]T34 Wine consumption vol'!Q119&lt;&gt;"",('[1]T34 Wine consumption vol'!Q119/'[1]T61 Real GDP'!Q119),"")),"")</f>
        <v/>
      </c>
      <c r="S88" s="70">
        <f>IF('[1]T61 Real GDP'!R119&lt;&gt;"",(IF('[1]T34 Wine consumption vol'!R119&lt;&gt;"",('[1]T34 Wine consumption vol'!R119/'[1]T61 Real GDP'!R119),"")),"")</f>
        <v>10.355252138165451</v>
      </c>
      <c r="T88" s="70" t="str">
        <f>IF('[1]T61 Real GDP'!S119&lt;&gt;"",(IF('[1]T34 Wine consumption vol'!S119&lt;&gt;"",('[1]T34 Wine consumption vol'!S119/'[1]T61 Real GDP'!S119),"")),"")</f>
        <v/>
      </c>
      <c r="U88" s="70" t="str">
        <f>IF('[1]T61 Real GDP'!T119&lt;&gt;"",(IF('[1]T34 Wine consumption vol'!J119&lt;&gt;"",('[1]T34 Wine consumption vol'!J119/'[1]T61 Real GDP'!T119),"")),"")</f>
        <v/>
      </c>
      <c r="V88" s="70">
        <f>IF('[1]T61 Real GDP'!U119&lt;&gt;"",(IF('[1]T34 Wine consumption vol'!U119&lt;&gt;"",('[1]T34 Wine consumption vol'!U119/'[1]T61 Real GDP'!U119),"")),"")</f>
        <v>12.85308224025394</v>
      </c>
      <c r="W88" s="70" t="str">
        <f>IF('[1]T61 Real GDP'!V119&lt;&gt;"",(IF('[1]T34 Wine consumption vol'!V119&lt;&gt;"",('[1]T34 Wine consumption vol'!V119/'[1]T61 Real GDP'!V119),"")),"")</f>
        <v/>
      </c>
      <c r="X88" s="70">
        <f>IF('[1]T61 Real GDP'!W119&lt;&gt;"",(IF('[1]T34 Wine consumption vol'!W119&lt;&gt;"",('[1]T34 Wine consumption vol'!W119/'[1]T61 Real GDP'!W119),"")),"")</f>
        <v>20.806455773757705</v>
      </c>
      <c r="Y88" s="70" t="str">
        <f>IF('[1]T61 Real GDP'!X119&lt;&gt;"",(IF('[1]T34 Wine consumption vol'!X119&lt;&gt;"",('[1]T34 Wine consumption vol'!X119/'[1]T61 Real GDP'!X119),"")),"")</f>
        <v/>
      </c>
      <c r="Z88" s="70" t="str">
        <f>IF('[1]T61 Real GDP'!Y119&lt;&gt;"",(IF('[1]T34 Wine consumption vol'!Y119&lt;&gt;"",('[1]T34 Wine consumption vol'!Y119/'[1]T61 Real GDP'!Y119),"")),"")</f>
        <v/>
      </c>
      <c r="AA88" s="70" t="str">
        <f>IF('[1]T61 Real GDP'!Z119&lt;&gt;"",(IF('[1]T34 Wine consumption vol'!Z119&lt;&gt;"",('[1]T34 Wine consumption vol'!Z119/'[1]T61 Real GDP'!Z119),"")),"")</f>
        <v/>
      </c>
      <c r="AB88" s="70">
        <f>IF('[1]T61 Real GDP'!AA119&lt;&gt;"",(IF('[1]T34 Wine consumption vol'!AA119&lt;&gt;"",('[1]T34 Wine consumption vol'!AA119/'[1]T61 Real GDP'!AA119),"")),"")</f>
        <v>0.95209102861078065</v>
      </c>
      <c r="AC88" s="70">
        <f>IF('[1]T61 Real GDP'!AB119&lt;&gt;"",(IF('[1]T34 Wine consumption vol'!AB119&lt;&gt;"",('[1]T34 Wine consumption vol'!AB119/'[1]T61 Real GDP'!AB119),"")),"")</f>
        <v>0.16639828234031132</v>
      </c>
      <c r="AD88" s="70">
        <f>IF('[1]T61 Real GDP'!AC119&lt;&gt;"",(IF('[1]T34 Wine consumption vol'!AC119&lt;&gt;"",('[1]T34 Wine consumption vol'!AC119/'[1]T61 Real GDP'!AC119),"")),"")</f>
        <v>0.22167679927751016</v>
      </c>
      <c r="AE88" s="70">
        <f>IF('[1]T61 Real GDP'!AD119&lt;&gt;"",(IF('[1]T34 Wine consumption vol'!AD119&lt;&gt;"",('[1]T34 Wine consumption vol'!AD119/'[1]T61 Real GDP'!AD119),"")),"")</f>
        <v>0.30683685179322734</v>
      </c>
      <c r="AF88" s="70">
        <f>IF('[1]T61 Real GDP'!AE119&lt;&gt;"",(IF('[1]T34 Wine consumption vol'!AE119&lt;&gt;"",('[1]T34 Wine consumption vol'!AE119/'[1]T61 Real GDP'!AE119),"")),"")</f>
        <v>9.2094863979474706</v>
      </c>
      <c r="AG88" s="70" t="str">
        <f>IF('[1]T61 Real GDP'!AF119&lt;&gt;"",(IF('[1]T34 Wine consumption vol'!AF119&lt;&gt;"",('[1]T34 Wine consumption vol'!AF119/'[1]T61 Real GDP'!AF119),"")),"")</f>
        <v/>
      </c>
      <c r="AH88" s="70">
        <f>IF('[1]T61 Real GDP'!AG119&lt;&gt;"",(IF('[1]T34 Wine consumption vol'!AG119&lt;&gt;"",('[1]T34 Wine consumption vol'!AG119/'[1]T61 Real GDP'!AG119),"")),"")</f>
        <v>14.317588882501651</v>
      </c>
      <c r="AI88" s="70">
        <f>IF('[1]T61 Real GDP'!AH119&lt;&gt;"",(IF('[1]T34 Wine consumption vol'!AH119&lt;&gt;"",('[1]T34 Wine consumption vol'!AH119/'[1]T61 Real GDP'!AH119),"")),"")</f>
        <v>4.5257192268635185E-2</v>
      </c>
      <c r="AJ88" s="70">
        <f>IF('[1]T61 Real GDP'!AI119&lt;&gt;"",(IF('[1]T34 Wine consumption vol'!AI119&lt;&gt;"",('[1]T34 Wine consumption vol'!AI119/'[1]T61 Real GDP'!AI119),"")),"")</f>
        <v>8.6443750477024501</v>
      </c>
      <c r="AK88" s="70" t="str">
        <f>IF('[1]T61 Real GDP'!AJ119&lt;&gt;"",(IF('[1]T34 Wine consumption vol'!AJ119&lt;&gt;"",('[1]T34 Wine consumption vol'!AJ119/'[1]T61 Real GDP'!AJ119),"")),"")</f>
        <v/>
      </c>
      <c r="AL88" s="70">
        <f>IF('[1]T61 Real GDP'!AK119&lt;&gt;"",(IF('[1]T34 Wine consumption vol'!AK119&lt;&gt;"",('[1]T34 Wine consumption vol'!AK119/'[1]T61 Real GDP'!AK119),"")),"")</f>
        <v>36.065578883739867</v>
      </c>
      <c r="AM88" s="70">
        <f>IF('[1]T61 Real GDP'!AL119&lt;&gt;"",(IF('[1]T34 Wine consumption vol'!AL119&lt;&gt;"",('[1]T34 Wine consumption vol'!AL119/'[1]T61 Real GDP'!AL119),"")),"")</f>
        <v>3.7778462176837428</v>
      </c>
      <c r="AN88" s="70">
        <f>IF('[1]T61 Real GDP'!AM119&lt;&gt;"",(IF('[1]T34 Wine consumption vol'!AM119&lt;&gt;"",('[1]T34 Wine consumption vol'!AM119/'[1]T61 Real GDP'!AM119),"")),"")</f>
        <v>3.6678937834297352</v>
      </c>
      <c r="AO88" s="70">
        <f>IF('[1]T61 Real GDP'!AN119&lt;&gt;"",(IF('[1]T34 Wine consumption vol'!AN119&lt;&gt;"",('[1]T34 Wine consumption vol'!AN119/'[1]T61 Real GDP'!AN119),"")),"")</f>
        <v>6.8189754533211815</v>
      </c>
      <c r="AP88" s="70">
        <f>IF('[1]T61 Real GDP'!AO119&lt;&gt;"",(IF('[1]T34 Wine consumption vol'!AO119&lt;&gt;"",('[1]T34 Wine consumption vol'!AO119/'[1]T61 Real GDP'!AO119),"")),"")</f>
        <v>0.38706562874457978</v>
      </c>
      <c r="AQ88" s="70" t="str">
        <f>IF('[1]T61 Real GDP'!AP119&lt;&gt;"",(IF('[1]T34 Wine consumption vol'!AP119&lt;&gt;"",('[1]T34 Wine consumption vol'!AP119/'[1]T61 Real GDP'!AP119),"")),"")</f>
        <v/>
      </c>
      <c r="AR88" s="70">
        <f>IF('[1]T61 Real GDP'!AQ119&lt;&gt;"",(IF('[1]T34 Wine consumption vol'!AQ119&lt;&gt;"",('[1]T34 Wine consumption vol'!AQ119/'[1]T61 Real GDP'!AQ119),"")),"")</f>
        <v>1.1690223685123825E-2</v>
      </c>
      <c r="AS88" s="70">
        <f>IF('[1]T61 Real GDP'!AR119&lt;&gt;"",(IF('[1]T34 Wine consumption vol'!AR119&lt;&gt;"",('[1]T34 Wine consumption vol'!AR119/'[1]T61 Real GDP'!AR119),"")),"")</f>
        <v>0.10808473843493299</v>
      </c>
      <c r="AT88" s="70">
        <f>IF('[1]T61 Real GDP'!AS119&lt;&gt;"",(IF('[1]T34 Wine consumption vol'!AS119&lt;&gt;"",('[1]T34 Wine consumption vol'!AS119/'[1]T61 Real GDP'!AS119),"")),"")</f>
        <v>2.199136179308767E-3</v>
      </c>
      <c r="AU88" s="70">
        <f>IF('[1]T61 Real GDP'!AT119&lt;&gt;"",(IF('[1]T34 Wine consumption vol'!AT119&lt;&gt;"",('[1]T34 Wine consumption vol'!AT119/'[1]T61 Real GDP'!AT119),"")),"")</f>
        <v>8.8385582101919609E-3</v>
      </c>
      <c r="AV88" s="70">
        <f>IF('[1]T61 Real GDP'!AU119&lt;&gt;"",(IF('[1]T34 Wine consumption vol'!AU119&lt;&gt;"",('[1]T34 Wine consumption vol'!AU119/'[1]T61 Real GDP'!AU119),"")),"")</f>
        <v>0</v>
      </c>
      <c r="AW88" s="70">
        <f>IF('[1]T61 Real GDP'!AV119&lt;&gt;"",(IF('[1]T34 Wine consumption vol'!AV119&lt;&gt;"",('[1]T34 Wine consumption vol'!AV119/'[1]T61 Real GDP'!AV119),"")),"")</f>
        <v>2.1101498206372651E-2</v>
      </c>
      <c r="AX88" s="70">
        <f>IF('[1]T61 Real GDP'!AW119&lt;&gt;"",(IF('[1]T34 Wine consumption vol'!AW119&lt;&gt;"",('[1]T34 Wine consumption vol'!AW119/'[1]T61 Real GDP'!AW119),"")),"")</f>
        <v>3.9913786221761E-3</v>
      </c>
      <c r="AY88" s="70" t="str">
        <f>IF('[1]T61 Real GDP'!AX119&lt;&gt;"",(IF('[1]T34 Wine consumption vol'!AX119&lt;&gt;"",('[1]T34 Wine consumption vol'!AX119/'[1]T61 Real GDP'!AX119),"")),"")</f>
        <v/>
      </c>
      <c r="AZ88" s="70">
        <f>IF('[1]T61 Real GDP'!AY119&lt;&gt;"",(IF('[1]T34 Wine consumption vol'!AY119&lt;&gt;"",('[1]T34 Wine consumption vol'!AY119/'[1]T61 Real GDP'!AY119),"")),"")</f>
        <v>0</v>
      </c>
      <c r="BA88" s="70">
        <f>IF('[1]T61 Real GDP'!AZ119&lt;&gt;"",(IF('[1]T34 Wine consumption vol'!AZ119&lt;&gt;"",('[1]T34 Wine consumption vol'!AZ119/'[1]T61 Real GDP'!AZ119),"")),"")</f>
        <v>0</v>
      </c>
      <c r="BB88" s="70">
        <f>IF('[1]T61 Real GDP'!BC119&lt;&gt;"",(IF('[1]T34 Wine consumption vol'!BC119&lt;&gt;"",('[1]T34 Wine consumption vol'!BC119/'[1]T61 Real GDP'!BC119),"")),"")</f>
        <v>3.2350556207651153</v>
      </c>
    </row>
    <row r="89" spans="1:54" x14ac:dyDescent="0.55000000000000004">
      <c r="A89" s="69">
        <v>1952</v>
      </c>
      <c r="B89" s="70">
        <f>IF('[1]T61 Real GDP'!B120&lt;&gt;"",(IF('[1]T34 Wine consumption vol'!B120&lt;&gt;"",('[1]T34 Wine consumption vol'!B120/'[1]T61 Real GDP'!B120),"")),"")</f>
        <v>23.822337038624642</v>
      </c>
      <c r="C89" s="70">
        <f>IF('[1]T61 Real GDP'!C120&lt;&gt;"",(IF('[1]T34 Wine consumption vol'!C120&lt;&gt;"",('[1]T34 Wine consumption vol'!C120/'[1]T61 Real GDP'!C120),"")),"")</f>
        <v>22.927445499918655</v>
      </c>
      <c r="D89" s="70">
        <f>IF('[1]T61 Real GDP'!D120&lt;&gt;"",(IF('[1]T34 Wine consumption vol'!D120&lt;&gt;"",('[1]T34 Wine consumption vol'!D120/'[1]T61 Real GDP'!D120),"")),"")</f>
        <v>35.579914622675645</v>
      </c>
      <c r="E89" s="70">
        <f>IF('[1]T61 Real GDP'!E120&lt;&gt;"",(IF('[1]T34 Wine consumption vol'!E120&lt;&gt;"",('[1]T34 Wine consumption vol'!E120/'[1]T61 Real GDP'!E120),"")),"")</f>
        <v>17.647681534417607</v>
      </c>
      <c r="F89" s="70">
        <f>IF('[1]T61 Real GDP'!F120&lt;&gt;"",(IF('[1]T34 Wine consumption vol'!F120&lt;&gt;"",('[1]T34 Wine consumption vol'!F120/'[1]T61 Real GDP'!F120),"")),"")</f>
        <v>3.9623053412894773</v>
      </c>
      <c r="G89" s="70"/>
      <c r="H89" s="70">
        <f>IF('[1]T61 Real GDP'!G120&lt;&gt;"",(IF('[1]T34 Wine consumption vol'!G120&lt;&gt;"",('[1]T34 Wine consumption vol'!G120/'[1]T61 Real GDP'!G120),"")),"")</f>
        <v>1.0708244259015309</v>
      </c>
      <c r="I89" s="70">
        <f>IF('[1]T61 Real GDP'!H120&lt;&gt;"",(IF('[1]T34 Wine consumption vol'!H120&lt;&gt;"",('[1]T34 Wine consumption vol'!H120/'[1]T61 Real GDP'!H120),"")),"")</f>
        <v>0.19904458598726116</v>
      </c>
      <c r="J89" s="70">
        <f>IF('[1]T61 Real GDP'!I120&lt;&gt;"",(IF('[1]T34 Wine consumption vol'!I120&lt;&gt;"",('[1]T34 Wine consumption vol'!I120/'[1]T61 Real GDP'!I120),"")),"")</f>
        <v>0.10696354793159356</v>
      </c>
      <c r="K89" s="70">
        <f>IF('[1]T61 Real GDP'!J120&lt;&gt;"",(IF('[1]T34 Wine consumption vol'!J120&lt;&gt;"",('[1]T34 Wine consumption vol'!J120/'[1]T61 Real GDP'!J120),"")),"")</f>
        <v>1.3663326916438474</v>
      </c>
      <c r="L89" s="70">
        <f>IF('[1]T61 Real GDP'!K120&lt;&gt;"",(IF('[1]T34 Wine consumption vol'!K120&lt;&gt;"",('[1]T34 Wine consumption vol'!K120/'[1]T61 Real GDP'!K120),"")),"")</f>
        <v>21.606415585506152</v>
      </c>
      <c r="M89" s="70">
        <f>IF('[1]T61 Real GDP'!L120&lt;&gt;"",(IF('[1]T34 Wine consumption vol'!L120&lt;&gt;"",('[1]T34 Wine consumption vol'!L120/'[1]T61 Real GDP'!L120),"")),"")</f>
        <v>0.2045940667720636</v>
      </c>
      <c r="N89" s="70">
        <f>IF('[1]T61 Real GDP'!M120&lt;&gt;"",(IF('[1]T34 Wine consumption vol'!M120&lt;&gt;"",('[1]T34 Wine consumption vol'!M120/'[1]T61 Real GDP'!M120),"")),"")</f>
        <v>9.0244134131281462E-2</v>
      </c>
      <c r="O89" s="70">
        <f>IF('[1]T61 Real GDP'!N120&lt;&gt;"",(IF('[1]T34 Wine consumption vol'!N120&lt;&gt;"",('[1]T34 Wine consumption vol'!N120/'[1]T61 Real GDP'!N120),"")),"")</f>
        <v>0.2286984050556726</v>
      </c>
      <c r="P89" s="70">
        <f>IF('[1]T61 Real GDP'!O120&lt;&gt;"",(IF('[1]T34 Wine consumption vol'!O120&lt;&gt;"",('[1]T34 Wine consumption vol'!O120/'[1]T61 Real GDP'!O120),"")),"")</f>
        <v>3.8265507846477886</v>
      </c>
      <c r="Q89" s="70">
        <f>IF('[1]T61 Real GDP'!P120&lt;&gt;"",(IF('[1]T34 Wine consumption vol'!P120&lt;&gt;"",('[1]T34 Wine consumption vol'!P120/'[1]T61 Real GDP'!P120),"")),"")</f>
        <v>0.10906497755778347</v>
      </c>
      <c r="R89" s="70" t="str">
        <f>IF('[1]T61 Real GDP'!Q120&lt;&gt;"",(IF('[1]T34 Wine consumption vol'!Q120&lt;&gt;"",('[1]T34 Wine consumption vol'!Q120/'[1]T61 Real GDP'!Q120),"")),"")</f>
        <v/>
      </c>
      <c r="S89" s="70">
        <f>IF('[1]T61 Real GDP'!R120&lt;&gt;"",(IF('[1]T34 Wine consumption vol'!R120&lt;&gt;"",('[1]T34 Wine consumption vol'!R120/'[1]T61 Real GDP'!R120),"")),"")</f>
        <v>15.517741625414912</v>
      </c>
      <c r="T89" s="70" t="str">
        <f>IF('[1]T61 Real GDP'!S120&lt;&gt;"",(IF('[1]T34 Wine consumption vol'!S120&lt;&gt;"",('[1]T34 Wine consumption vol'!S120/'[1]T61 Real GDP'!S120),"")),"")</f>
        <v/>
      </c>
      <c r="U89" s="70" t="str">
        <f>IF('[1]T61 Real GDP'!T120&lt;&gt;"",(IF('[1]T34 Wine consumption vol'!J120&lt;&gt;"",('[1]T34 Wine consumption vol'!J120/'[1]T61 Real GDP'!T120),"")),"")</f>
        <v/>
      </c>
      <c r="V89" s="70">
        <f>IF('[1]T61 Real GDP'!U120&lt;&gt;"",(IF('[1]T34 Wine consumption vol'!U120&lt;&gt;"",('[1]T34 Wine consumption vol'!U120/'[1]T61 Real GDP'!U120),"")),"")</f>
        <v>11.887007474899617</v>
      </c>
      <c r="W89" s="70" t="str">
        <f>IF('[1]T61 Real GDP'!V120&lt;&gt;"",(IF('[1]T34 Wine consumption vol'!V120&lt;&gt;"",('[1]T34 Wine consumption vol'!V120/'[1]T61 Real GDP'!V120),"")),"")</f>
        <v/>
      </c>
      <c r="X89" s="70">
        <f>IF('[1]T61 Real GDP'!W120&lt;&gt;"",(IF('[1]T34 Wine consumption vol'!W120&lt;&gt;"",('[1]T34 Wine consumption vol'!W120/'[1]T61 Real GDP'!W120),"")),"")</f>
        <v>19.432661223630593</v>
      </c>
      <c r="Y89" s="70" t="str">
        <f>IF('[1]T61 Real GDP'!X120&lt;&gt;"",(IF('[1]T34 Wine consumption vol'!X120&lt;&gt;"",('[1]T34 Wine consumption vol'!X120/'[1]T61 Real GDP'!X120),"")),"")</f>
        <v/>
      </c>
      <c r="Z89" s="70" t="str">
        <f>IF('[1]T61 Real GDP'!Y120&lt;&gt;"",(IF('[1]T34 Wine consumption vol'!Y120&lt;&gt;"",('[1]T34 Wine consumption vol'!Y120/'[1]T61 Real GDP'!Y120),"")),"")</f>
        <v/>
      </c>
      <c r="AA89" s="70" t="str">
        <f>IF('[1]T61 Real GDP'!Z120&lt;&gt;"",(IF('[1]T34 Wine consumption vol'!Z120&lt;&gt;"",('[1]T34 Wine consumption vol'!Z120/'[1]T61 Real GDP'!Z120),"")),"")</f>
        <v/>
      </c>
      <c r="AB89" s="70">
        <f>IF('[1]T61 Real GDP'!AA120&lt;&gt;"",(IF('[1]T34 Wine consumption vol'!AA120&lt;&gt;"",('[1]T34 Wine consumption vol'!AA120/'[1]T61 Real GDP'!AA120),"")),"")</f>
        <v>1.0823328680006203</v>
      </c>
      <c r="AC89" s="70">
        <f>IF('[1]T61 Real GDP'!AB120&lt;&gt;"",(IF('[1]T34 Wine consumption vol'!AB120&lt;&gt;"",('[1]T34 Wine consumption vol'!AB120/'[1]T61 Real GDP'!AB120),"")),"")</f>
        <v>0.16718106995884774</v>
      </c>
      <c r="AD89" s="70">
        <f>IF('[1]T61 Real GDP'!AC120&lt;&gt;"",(IF('[1]T34 Wine consumption vol'!AC120&lt;&gt;"",('[1]T34 Wine consumption vol'!AC120/'[1]T61 Real GDP'!AC120),"")),"")</f>
        <v>0.21192295917662499</v>
      </c>
      <c r="AE89" s="70">
        <f>IF('[1]T61 Real GDP'!AD120&lt;&gt;"",(IF('[1]T34 Wine consumption vol'!AD120&lt;&gt;"",('[1]T34 Wine consumption vol'!AD120/'[1]T61 Real GDP'!AD120),"")),"")</f>
        <v>0.32142020433842283</v>
      </c>
      <c r="AF89" s="70">
        <f>IF('[1]T61 Real GDP'!AE120&lt;&gt;"",(IF('[1]T34 Wine consumption vol'!AE120&lt;&gt;"",('[1]T34 Wine consumption vol'!AE120/'[1]T61 Real GDP'!AE120),"")),"")</f>
        <v>10.281056834216734</v>
      </c>
      <c r="AG89" s="70" t="str">
        <f>IF('[1]T61 Real GDP'!AF120&lt;&gt;"",(IF('[1]T34 Wine consumption vol'!AF120&lt;&gt;"",('[1]T34 Wine consumption vol'!AF120/'[1]T61 Real GDP'!AF120),"")),"")</f>
        <v/>
      </c>
      <c r="AH89" s="70">
        <f>IF('[1]T61 Real GDP'!AG120&lt;&gt;"",(IF('[1]T34 Wine consumption vol'!AG120&lt;&gt;"",('[1]T34 Wine consumption vol'!AG120/'[1]T61 Real GDP'!AG120),"")),"")</f>
        <v>8.8003731045854128</v>
      </c>
      <c r="AI89" s="70">
        <f>IF('[1]T61 Real GDP'!AH120&lt;&gt;"",(IF('[1]T34 Wine consumption vol'!AH120&lt;&gt;"",('[1]T34 Wine consumption vol'!AH120/'[1]T61 Real GDP'!AH120),"")),"")</f>
        <v>1.7660709337406117E-2</v>
      </c>
      <c r="AJ89" s="70">
        <f>IF('[1]T61 Real GDP'!AI120&lt;&gt;"",(IF('[1]T34 Wine consumption vol'!AI120&lt;&gt;"",('[1]T34 Wine consumption vol'!AI120/'[1]T61 Real GDP'!AI120),"")),"")</f>
        <v>6.3836640233542123</v>
      </c>
      <c r="AK89" s="70" t="str">
        <f>IF('[1]T61 Real GDP'!AJ120&lt;&gt;"",(IF('[1]T34 Wine consumption vol'!AJ120&lt;&gt;"",('[1]T34 Wine consumption vol'!AJ120/'[1]T61 Real GDP'!AJ120),"")),"")</f>
        <v/>
      </c>
      <c r="AL89" s="70">
        <f>IF('[1]T61 Real GDP'!AK120&lt;&gt;"",(IF('[1]T34 Wine consumption vol'!AK120&lt;&gt;"",('[1]T34 Wine consumption vol'!AK120/'[1]T61 Real GDP'!AK120),"")),"")</f>
        <v>17.266901987778326</v>
      </c>
      <c r="AM89" s="70">
        <f>IF('[1]T61 Real GDP'!AL120&lt;&gt;"",(IF('[1]T34 Wine consumption vol'!AL120&lt;&gt;"",('[1]T34 Wine consumption vol'!AL120/'[1]T61 Real GDP'!AL120),"")),"")</f>
        <v>4.0238511843700921</v>
      </c>
      <c r="AN89" s="70">
        <f>IF('[1]T61 Real GDP'!AM120&lt;&gt;"",(IF('[1]T34 Wine consumption vol'!AM120&lt;&gt;"",('[1]T34 Wine consumption vol'!AM120/'[1]T61 Real GDP'!AM120),"")),"")</f>
        <v>0.85285726818665264</v>
      </c>
      <c r="AO89" s="70">
        <f>IF('[1]T61 Real GDP'!AN120&lt;&gt;"",(IF('[1]T34 Wine consumption vol'!AN120&lt;&gt;"",('[1]T34 Wine consumption vol'!AN120/'[1]T61 Real GDP'!AN120),"")),"")</f>
        <v>5.6076372501927514</v>
      </c>
      <c r="AP89" s="70">
        <f>IF('[1]T61 Real GDP'!AO120&lt;&gt;"",(IF('[1]T34 Wine consumption vol'!AO120&lt;&gt;"",('[1]T34 Wine consumption vol'!AO120/'[1]T61 Real GDP'!AO120),"")),"")</f>
        <v>0.36755591484774996</v>
      </c>
      <c r="AQ89" s="70" t="str">
        <f>IF('[1]T61 Real GDP'!AP120&lt;&gt;"",(IF('[1]T34 Wine consumption vol'!AP120&lt;&gt;"",('[1]T34 Wine consumption vol'!AP120/'[1]T61 Real GDP'!AP120),"")),"")</f>
        <v/>
      </c>
      <c r="AR89" s="70">
        <f>IF('[1]T61 Real GDP'!AQ120&lt;&gt;"",(IF('[1]T34 Wine consumption vol'!AQ120&lt;&gt;"",('[1]T34 Wine consumption vol'!AQ120/'[1]T61 Real GDP'!AQ120),"")),"")</f>
        <v>4.2503939788264989E-3</v>
      </c>
      <c r="AS89" s="70">
        <f>IF('[1]T61 Real GDP'!AR120&lt;&gt;"",(IF('[1]T34 Wine consumption vol'!AR120&lt;&gt;"",('[1]T34 Wine consumption vol'!AR120/'[1]T61 Real GDP'!AR120),"")),"")</f>
        <v>7.9145231499802141E-2</v>
      </c>
      <c r="AT89" s="70">
        <f>IF('[1]T61 Real GDP'!AS120&lt;&gt;"",(IF('[1]T34 Wine consumption vol'!AS120&lt;&gt;"",('[1]T34 Wine consumption vol'!AS120/'[1]T61 Real GDP'!AS120),"")),"")</f>
        <v>3.4166424654492036E-3</v>
      </c>
      <c r="AU89" s="70">
        <f>IF('[1]T61 Real GDP'!AT120&lt;&gt;"",(IF('[1]T34 Wine consumption vol'!AT120&lt;&gt;"",('[1]T34 Wine consumption vol'!AT120/'[1]T61 Real GDP'!AT120),"")),"")</f>
        <v>8.019603475161504E-3</v>
      </c>
      <c r="AV89" s="70">
        <f>IF('[1]T61 Real GDP'!AU120&lt;&gt;"",(IF('[1]T34 Wine consumption vol'!AU120&lt;&gt;"",('[1]T34 Wine consumption vol'!AU120/'[1]T61 Real GDP'!AU120),"")),"")</f>
        <v>0</v>
      </c>
      <c r="AW89" s="70">
        <f>IF('[1]T61 Real GDP'!AV120&lt;&gt;"",(IF('[1]T34 Wine consumption vol'!AV120&lt;&gt;"",('[1]T34 Wine consumption vol'!AV120/'[1]T61 Real GDP'!AV120),"")),"")</f>
        <v>6.0422960725075532E-2</v>
      </c>
      <c r="AX89" s="70">
        <f>IF('[1]T61 Real GDP'!AW120&lt;&gt;"",(IF('[1]T34 Wine consumption vol'!AW120&lt;&gt;"",('[1]T34 Wine consumption vol'!AW120/'[1]T61 Real GDP'!AW120),"")),"")</f>
        <v>3.7581269495283549E-3</v>
      </c>
      <c r="AY89" s="70" t="str">
        <f>IF('[1]T61 Real GDP'!AX120&lt;&gt;"",(IF('[1]T34 Wine consumption vol'!AX120&lt;&gt;"",('[1]T34 Wine consumption vol'!AX120/'[1]T61 Real GDP'!AX120),"")),"")</f>
        <v/>
      </c>
      <c r="AZ89" s="70">
        <f>IF('[1]T61 Real GDP'!AY120&lt;&gt;"",(IF('[1]T34 Wine consumption vol'!AY120&lt;&gt;"",('[1]T34 Wine consumption vol'!AY120/'[1]T61 Real GDP'!AY120),"")),"")</f>
        <v>0</v>
      </c>
      <c r="BA89" s="70">
        <f>IF('[1]T61 Real GDP'!AZ120&lt;&gt;"",(IF('[1]T34 Wine consumption vol'!AZ120&lt;&gt;"",('[1]T34 Wine consumption vol'!AZ120/'[1]T61 Real GDP'!AZ120),"")),"")</f>
        <v>0</v>
      </c>
      <c r="BB89" s="70">
        <f>IF('[1]T61 Real GDP'!BC120&lt;&gt;"",(IF('[1]T34 Wine consumption vol'!BC120&lt;&gt;"",('[1]T34 Wine consumption vol'!BC120/'[1]T61 Real GDP'!BC120),"")),"")</f>
        <v>3.1815987808175352</v>
      </c>
    </row>
    <row r="90" spans="1:54" x14ac:dyDescent="0.55000000000000004">
      <c r="A90" s="69">
        <v>1953</v>
      </c>
      <c r="B90" s="70">
        <f>IF('[1]T61 Real GDP'!B121&lt;&gt;"",(IF('[1]T34 Wine consumption vol'!B121&lt;&gt;"",('[1]T34 Wine consumption vol'!B121/'[1]T61 Real GDP'!B121),"")),"")</f>
        <v>23.327536272919591</v>
      </c>
      <c r="C90" s="70">
        <f>IF('[1]T61 Real GDP'!C121&lt;&gt;"",(IF('[1]T34 Wine consumption vol'!C121&lt;&gt;"",('[1]T34 Wine consumption vol'!C121/'[1]T61 Real GDP'!C121),"")),"")</f>
        <v>25.17567661340852</v>
      </c>
      <c r="D90" s="70">
        <f>IF('[1]T61 Real GDP'!D121&lt;&gt;"",(IF('[1]T34 Wine consumption vol'!D121&lt;&gt;"",('[1]T34 Wine consumption vol'!D121/'[1]T61 Real GDP'!D121),"")),"")</f>
        <v>38.190832234283597</v>
      </c>
      <c r="E90" s="70">
        <f>IF('[1]T61 Real GDP'!E121&lt;&gt;"",(IF('[1]T34 Wine consumption vol'!E121&lt;&gt;"",('[1]T34 Wine consumption vol'!E121/'[1]T61 Real GDP'!E121),"")),"")</f>
        <v>20.758690629893142</v>
      </c>
      <c r="F90" s="70">
        <f>IF('[1]T61 Real GDP'!F121&lt;&gt;"",(IF('[1]T34 Wine consumption vol'!F121&lt;&gt;"",('[1]T34 Wine consumption vol'!F121/'[1]T61 Real GDP'!F121),"")),"")</f>
        <v>3.3263598326359838</v>
      </c>
      <c r="G90" s="70"/>
      <c r="H90" s="70">
        <f>IF('[1]T61 Real GDP'!G121&lt;&gt;"",(IF('[1]T34 Wine consumption vol'!G121&lt;&gt;"",('[1]T34 Wine consumption vol'!G121/'[1]T61 Real GDP'!G121),"")),"")</f>
        <v>1.0369588831415035</v>
      </c>
      <c r="I90" s="70">
        <f>IF('[1]T61 Real GDP'!H121&lt;&gt;"",(IF('[1]T34 Wine consumption vol'!H121&lt;&gt;"",('[1]T34 Wine consumption vol'!H121/'[1]T61 Real GDP'!H121),"")),"")</f>
        <v>0.27935591198719356</v>
      </c>
      <c r="J90" s="70">
        <f>IF('[1]T61 Real GDP'!I121&lt;&gt;"",(IF('[1]T34 Wine consumption vol'!I121&lt;&gt;"",('[1]T34 Wine consumption vol'!I121/'[1]T61 Real GDP'!I121),"")),"")</f>
        <v>0.10748896390547906</v>
      </c>
      <c r="K90" s="70">
        <f>IF('[1]T61 Real GDP'!J121&lt;&gt;"",(IF('[1]T34 Wine consumption vol'!J121&lt;&gt;"",('[1]T34 Wine consumption vol'!J121/'[1]T61 Real GDP'!J121),"")),"")</f>
        <v>1.2699594508769358</v>
      </c>
      <c r="L90" s="70">
        <f>IF('[1]T61 Real GDP'!K121&lt;&gt;"",(IF('[1]T34 Wine consumption vol'!K121&lt;&gt;"",('[1]T34 Wine consumption vol'!K121/'[1]T61 Real GDP'!K121),"")),"")</f>
        <v>18.467844679554645</v>
      </c>
      <c r="M90" s="70">
        <f>IF('[1]T61 Real GDP'!L121&lt;&gt;"",(IF('[1]T34 Wine consumption vol'!L121&lt;&gt;"",('[1]T34 Wine consumption vol'!L121/'[1]T61 Real GDP'!L121),"")),"")</f>
        <v>0.17205469528207915</v>
      </c>
      <c r="N90" s="70">
        <f>IF('[1]T61 Real GDP'!M121&lt;&gt;"",(IF('[1]T34 Wine consumption vol'!M121&lt;&gt;"",('[1]T34 Wine consumption vol'!M121/'[1]T61 Real GDP'!M121),"")),"")</f>
        <v>9.9050282584629723E-2</v>
      </c>
      <c r="O90" s="70">
        <f>IF('[1]T61 Real GDP'!N121&lt;&gt;"",(IF('[1]T34 Wine consumption vol'!N121&lt;&gt;"",('[1]T34 Wine consumption vol'!N121/'[1]T61 Real GDP'!N121),"")),"")</f>
        <v>0.24593181207864306</v>
      </c>
      <c r="P90" s="70">
        <f>IF('[1]T61 Real GDP'!O121&lt;&gt;"",(IF('[1]T34 Wine consumption vol'!O121&lt;&gt;"",('[1]T34 Wine consumption vol'!O121/'[1]T61 Real GDP'!O121),"")),"")</f>
        <v>3.6360353603744366</v>
      </c>
      <c r="Q90" s="70">
        <f>IF('[1]T61 Real GDP'!P121&lt;&gt;"",(IF('[1]T34 Wine consumption vol'!P121&lt;&gt;"",('[1]T34 Wine consumption vol'!P121/'[1]T61 Real GDP'!P121),"")),"")</f>
        <v>0.12027574627468074</v>
      </c>
      <c r="R90" s="70" t="str">
        <f>IF('[1]T61 Real GDP'!Q121&lt;&gt;"",(IF('[1]T34 Wine consumption vol'!Q121&lt;&gt;"",('[1]T34 Wine consumption vol'!Q121/'[1]T61 Real GDP'!Q121),"")),"")</f>
        <v/>
      </c>
      <c r="S90" s="70">
        <f>IF('[1]T61 Real GDP'!R121&lt;&gt;"",(IF('[1]T34 Wine consumption vol'!R121&lt;&gt;"",('[1]T34 Wine consumption vol'!R121/'[1]T61 Real GDP'!R121),"")),"")</f>
        <v>15.237078574385306</v>
      </c>
      <c r="T90" s="70" t="str">
        <f>IF('[1]T61 Real GDP'!S121&lt;&gt;"",(IF('[1]T34 Wine consumption vol'!S121&lt;&gt;"",('[1]T34 Wine consumption vol'!S121/'[1]T61 Real GDP'!S121),"")),"")</f>
        <v/>
      </c>
      <c r="U90" s="70" t="str">
        <f>IF('[1]T61 Real GDP'!T121&lt;&gt;"",(IF('[1]T34 Wine consumption vol'!J121&lt;&gt;"",('[1]T34 Wine consumption vol'!J121/'[1]T61 Real GDP'!T121),"")),"")</f>
        <v/>
      </c>
      <c r="V90" s="70">
        <f>IF('[1]T61 Real GDP'!U121&lt;&gt;"",(IF('[1]T34 Wine consumption vol'!U121&lt;&gt;"",('[1]T34 Wine consumption vol'!U121/'[1]T61 Real GDP'!U121),"")),"")</f>
        <v>9.4311898063622213</v>
      </c>
      <c r="W90" s="70" t="str">
        <f>IF('[1]T61 Real GDP'!V121&lt;&gt;"",(IF('[1]T34 Wine consumption vol'!V121&lt;&gt;"",('[1]T34 Wine consumption vol'!V121/'[1]T61 Real GDP'!V121),"")),"")</f>
        <v/>
      </c>
      <c r="X90" s="70">
        <f>IF('[1]T61 Real GDP'!W121&lt;&gt;"",(IF('[1]T34 Wine consumption vol'!W121&lt;&gt;"",('[1]T34 Wine consumption vol'!W121/'[1]T61 Real GDP'!W121),"")),"")</f>
        <v>17.906897180274544</v>
      </c>
      <c r="Y90" s="70" t="str">
        <f>IF('[1]T61 Real GDP'!X121&lt;&gt;"",(IF('[1]T34 Wine consumption vol'!X121&lt;&gt;"",('[1]T34 Wine consumption vol'!X121/'[1]T61 Real GDP'!X121),"")),"")</f>
        <v/>
      </c>
      <c r="Z90" s="70" t="str">
        <f>IF('[1]T61 Real GDP'!Y121&lt;&gt;"",(IF('[1]T34 Wine consumption vol'!Y121&lt;&gt;"",('[1]T34 Wine consumption vol'!Y121/'[1]T61 Real GDP'!Y121),"")),"")</f>
        <v/>
      </c>
      <c r="AA90" s="70" t="str">
        <f>IF('[1]T61 Real GDP'!Z121&lt;&gt;"",(IF('[1]T34 Wine consumption vol'!Z121&lt;&gt;"",('[1]T34 Wine consumption vol'!Z121/'[1]T61 Real GDP'!Z121),"")),"")</f>
        <v/>
      </c>
      <c r="AB90" s="70">
        <f>IF('[1]T61 Real GDP'!AA121&lt;&gt;"",(IF('[1]T34 Wine consumption vol'!AA121&lt;&gt;"",('[1]T34 Wine consumption vol'!AA121/'[1]T61 Real GDP'!AA121),"")),"")</f>
        <v>0.81599253922173254</v>
      </c>
      <c r="AC90" s="70">
        <f>IF('[1]T61 Real GDP'!AB121&lt;&gt;"",(IF('[1]T34 Wine consumption vol'!AB121&lt;&gt;"",('[1]T34 Wine consumption vol'!AB121/'[1]T61 Real GDP'!AB121),"")),"")</f>
        <v>0.15667744342203432</v>
      </c>
      <c r="AD90" s="70">
        <f>IF('[1]T61 Real GDP'!AC121&lt;&gt;"",(IF('[1]T34 Wine consumption vol'!AC121&lt;&gt;"",('[1]T34 Wine consumption vol'!AC121/'[1]T61 Real GDP'!AC121),"")),"")</f>
        <v>0.20790908453492596</v>
      </c>
      <c r="AE90" s="70">
        <f>IF('[1]T61 Real GDP'!AD121&lt;&gt;"",(IF('[1]T34 Wine consumption vol'!AD121&lt;&gt;"",('[1]T34 Wine consumption vol'!AD121/'[1]T61 Real GDP'!AD121),"")),"")</f>
        <v>0.31397189950410886</v>
      </c>
      <c r="AF90" s="70">
        <f>IF('[1]T61 Real GDP'!AE121&lt;&gt;"",(IF('[1]T34 Wine consumption vol'!AE121&lt;&gt;"",('[1]T34 Wine consumption vol'!AE121/'[1]T61 Real GDP'!AE121),"")),"")</f>
        <v>12.253579993248259</v>
      </c>
      <c r="AG90" s="70" t="str">
        <f>IF('[1]T61 Real GDP'!AF121&lt;&gt;"",(IF('[1]T34 Wine consumption vol'!AF121&lt;&gt;"",('[1]T34 Wine consumption vol'!AF121/'[1]T61 Real GDP'!AF121),"")),"")</f>
        <v/>
      </c>
      <c r="AH90" s="70">
        <f>IF('[1]T61 Real GDP'!AG121&lt;&gt;"",(IF('[1]T34 Wine consumption vol'!AG121&lt;&gt;"",('[1]T34 Wine consumption vol'!AG121/'[1]T61 Real GDP'!AG121),"")),"")</f>
        <v>13.612373697403781</v>
      </c>
      <c r="AI90" s="70">
        <f>IF('[1]T61 Real GDP'!AH121&lt;&gt;"",(IF('[1]T34 Wine consumption vol'!AH121&lt;&gt;"",('[1]T34 Wine consumption vol'!AH121/'[1]T61 Real GDP'!AH121),"")),"")</f>
        <v>1.8940904960167159E-2</v>
      </c>
      <c r="AJ90" s="70">
        <f>IF('[1]T61 Real GDP'!AI121&lt;&gt;"",(IF('[1]T34 Wine consumption vol'!AI121&lt;&gt;"",('[1]T34 Wine consumption vol'!AI121/'[1]T61 Real GDP'!AI121),"")),"")</f>
        <v>8.1864948745583419</v>
      </c>
      <c r="AK90" s="70" t="str">
        <f>IF('[1]T61 Real GDP'!AJ121&lt;&gt;"",(IF('[1]T34 Wine consumption vol'!AJ121&lt;&gt;"",('[1]T34 Wine consumption vol'!AJ121/'[1]T61 Real GDP'!AJ121),"")),"")</f>
        <v/>
      </c>
      <c r="AL90" s="70">
        <f>IF('[1]T61 Real GDP'!AK121&lt;&gt;"",(IF('[1]T34 Wine consumption vol'!AK121&lt;&gt;"",('[1]T34 Wine consumption vol'!AK121/'[1]T61 Real GDP'!AK121),"")),"")</f>
        <v>26.634319720752785</v>
      </c>
      <c r="AM90" s="70">
        <f>IF('[1]T61 Real GDP'!AL121&lt;&gt;"",(IF('[1]T34 Wine consumption vol'!AL121&lt;&gt;"",('[1]T34 Wine consumption vol'!AL121/'[1]T61 Real GDP'!AL121),"")),"")</f>
        <v>5.0694244590293005</v>
      </c>
      <c r="AN90" s="70">
        <f>IF('[1]T61 Real GDP'!AM121&lt;&gt;"",(IF('[1]T34 Wine consumption vol'!AM121&lt;&gt;"",('[1]T34 Wine consumption vol'!AM121/'[1]T61 Real GDP'!AM121),"")),"")</f>
        <v>3.3279185875379285</v>
      </c>
      <c r="AO90" s="70">
        <f>IF('[1]T61 Real GDP'!AN121&lt;&gt;"",(IF('[1]T34 Wine consumption vol'!AN121&lt;&gt;"",('[1]T34 Wine consumption vol'!AN121/'[1]T61 Real GDP'!AN121),"")),"")</f>
        <v>8.0529242344045873</v>
      </c>
      <c r="AP90" s="70">
        <f>IF('[1]T61 Real GDP'!AO121&lt;&gt;"",(IF('[1]T34 Wine consumption vol'!AO121&lt;&gt;"",('[1]T34 Wine consumption vol'!AO121/'[1]T61 Real GDP'!AO121),"")),"")</f>
        <v>0.37801972517730492</v>
      </c>
      <c r="AQ90" s="70" t="str">
        <f>IF('[1]T61 Real GDP'!AP121&lt;&gt;"",(IF('[1]T34 Wine consumption vol'!AP121&lt;&gt;"",('[1]T34 Wine consumption vol'!AP121/'[1]T61 Real GDP'!AP121),"")),"")</f>
        <v/>
      </c>
      <c r="AR90" s="70">
        <f>IF('[1]T61 Real GDP'!AQ121&lt;&gt;"",(IF('[1]T34 Wine consumption vol'!AQ121&lt;&gt;"",('[1]T34 Wine consumption vol'!AQ121/'[1]T61 Real GDP'!AQ121),"")),"")</f>
        <v>4.3609631498613827E-3</v>
      </c>
      <c r="AS90" s="70">
        <f>IF('[1]T61 Real GDP'!AR121&lt;&gt;"",(IF('[1]T34 Wine consumption vol'!AR121&lt;&gt;"",('[1]T34 Wine consumption vol'!AR121/'[1]T61 Real GDP'!AR121),"")),"")</f>
        <v>5.4397098821396192E-2</v>
      </c>
      <c r="AT90" s="70">
        <f>IF('[1]T61 Real GDP'!AS121&lt;&gt;"",(IF('[1]T34 Wine consumption vol'!AS121&lt;&gt;"",('[1]T34 Wine consumption vol'!AS121/'[1]T61 Real GDP'!AS121),"")),"")</f>
        <v>8.0333222205709279E-4</v>
      </c>
      <c r="AU90" s="70">
        <f>IF('[1]T61 Real GDP'!AT121&lt;&gt;"",(IF('[1]T34 Wine consumption vol'!AT121&lt;&gt;"",('[1]T34 Wine consumption vol'!AT121/'[1]T61 Real GDP'!AT121),"")),"")</f>
        <v>1.1987698776793659E-2</v>
      </c>
      <c r="AV90" s="70">
        <f>IF('[1]T61 Real GDP'!AU121&lt;&gt;"",(IF('[1]T34 Wine consumption vol'!AU121&lt;&gt;"",('[1]T34 Wine consumption vol'!AU121/'[1]T61 Real GDP'!AU121),"")),"")</f>
        <v>0</v>
      </c>
      <c r="AW90" s="70">
        <f>IF('[1]T61 Real GDP'!AV121&lt;&gt;"",(IF('[1]T34 Wine consumption vol'!AV121&lt;&gt;"",('[1]T34 Wine consumption vol'!AV121/'[1]T61 Real GDP'!AV121),"")),"")</f>
        <v>6.0138318131702916E-2</v>
      </c>
      <c r="AX90" s="70">
        <f>IF('[1]T61 Real GDP'!AW121&lt;&gt;"",(IF('[1]T34 Wine consumption vol'!AW121&lt;&gt;"",('[1]T34 Wine consumption vol'!AW121/'[1]T61 Real GDP'!AW121),"")),"")</f>
        <v>3.4497033255140057E-3</v>
      </c>
      <c r="AY90" s="70" t="str">
        <f>IF('[1]T61 Real GDP'!AX121&lt;&gt;"",(IF('[1]T34 Wine consumption vol'!AX121&lt;&gt;"",('[1]T34 Wine consumption vol'!AX121/'[1]T61 Real GDP'!AX121),"")),"")</f>
        <v/>
      </c>
      <c r="AZ90" s="70">
        <f>IF('[1]T61 Real GDP'!AY121&lt;&gt;"",(IF('[1]T34 Wine consumption vol'!AY121&lt;&gt;"",('[1]T34 Wine consumption vol'!AY121/'[1]T61 Real GDP'!AY121),"")),"")</f>
        <v>0</v>
      </c>
      <c r="BA90" s="70">
        <f>IF('[1]T61 Real GDP'!AZ121&lt;&gt;"",(IF('[1]T34 Wine consumption vol'!AZ121&lt;&gt;"",('[1]T34 Wine consumption vol'!AZ121/'[1]T61 Real GDP'!AZ121),"")),"")</f>
        <v>0</v>
      </c>
      <c r="BB90" s="70">
        <f>IF('[1]T61 Real GDP'!BC121&lt;&gt;"",(IF('[1]T34 Wine consumption vol'!BC121&lt;&gt;"",('[1]T34 Wine consumption vol'!BC121/'[1]T61 Real GDP'!BC121),"")),"")</f>
        <v>3.1390239314152213</v>
      </c>
    </row>
    <row r="91" spans="1:54" x14ac:dyDescent="0.55000000000000004">
      <c r="A91" s="69">
        <v>1954</v>
      </c>
      <c r="B91" s="70">
        <f>IF('[1]T61 Real GDP'!B122&lt;&gt;"",(IF('[1]T34 Wine consumption vol'!B122&lt;&gt;"",('[1]T34 Wine consumption vol'!B122/'[1]T61 Real GDP'!B122),"")),"")</f>
        <v>24.012297127866827</v>
      </c>
      <c r="C91" s="70">
        <f>IF('[1]T61 Real GDP'!C122&lt;&gt;"",(IF('[1]T34 Wine consumption vol'!C122&lt;&gt;"",('[1]T34 Wine consumption vol'!C122/'[1]T61 Real GDP'!C122),"")),"")</f>
        <v>22.974126040096053</v>
      </c>
      <c r="D91" s="70">
        <f>IF('[1]T61 Real GDP'!D122&lt;&gt;"",(IF('[1]T34 Wine consumption vol'!D122&lt;&gt;"",('[1]T34 Wine consumption vol'!D122/'[1]T61 Real GDP'!D122),"")),"")</f>
        <v>39.677176508551149</v>
      </c>
      <c r="E91" s="70">
        <f>IF('[1]T61 Real GDP'!E122&lt;&gt;"",(IF('[1]T34 Wine consumption vol'!E122&lt;&gt;"",('[1]T34 Wine consumption vol'!E122/'[1]T61 Real GDP'!E122),"")),"")</f>
        <v>19.760177315376268</v>
      </c>
      <c r="F91" s="70">
        <f>IF('[1]T61 Real GDP'!F122&lt;&gt;"",(IF('[1]T34 Wine consumption vol'!F122&lt;&gt;"",('[1]T34 Wine consumption vol'!F122/'[1]T61 Real GDP'!F122),"")),"")</f>
        <v>3.6390286081849141</v>
      </c>
      <c r="G91" s="70"/>
      <c r="H91" s="70">
        <f>IF('[1]T61 Real GDP'!G122&lt;&gt;"",(IF('[1]T34 Wine consumption vol'!G122&lt;&gt;"",('[1]T34 Wine consumption vol'!G122/'[1]T61 Real GDP'!G122),"")),"")</f>
        <v>1.0880653838343748</v>
      </c>
      <c r="I91" s="70">
        <f>IF('[1]T61 Real GDP'!H122&lt;&gt;"",(IF('[1]T34 Wine consumption vol'!H122&lt;&gt;"",('[1]T34 Wine consumption vol'!H122/'[1]T61 Real GDP'!H122),"")),"")</f>
        <v>0.31713775478785639</v>
      </c>
      <c r="J91" s="70">
        <f>IF('[1]T61 Real GDP'!I122&lt;&gt;"",(IF('[1]T34 Wine consumption vol'!I122&lt;&gt;"",('[1]T34 Wine consumption vol'!I122/'[1]T61 Real GDP'!I122),"")),"")</f>
        <v>9.9968960412587737E-2</v>
      </c>
      <c r="K91" s="70">
        <f>IF('[1]T61 Real GDP'!J122&lt;&gt;"",(IF('[1]T34 Wine consumption vol'!J122&lt;&gt;"",('[1]T34 Wine consumption vol'!J122/'[1]T61 Real GDP'!J122),"")),"")</f>
        <v>1.280379576486335</v>
      </c>
      <c r="L91" s="70">
        <f>IF('[1]T61 Real GDP'!K122&lt;&gt;"",(IF('[1]T34 Wine consumption vol'!K122&lt;&gt;"",('[1]T34 Wine consumption vol'!K122/'[1]T61 Real GDP'!K122),"")),"")</f>
        <v>19.063479272987735</v>
      </c>
      <c r="M91" s="70">
        <f>IF('[1]T61 Real GDP'!L122&lt;&gt;"",(IF('[1]T34 Wine consumption vol'!L122&lt;&gt;"",('[1]T34 Wine consumption vol'!L122/'[1]T61 Real GDP'!L122),"")),"")</f>
        <v>0.20642613534374438</v>
      </c>
      <c r="N91" s="70">
        <f>IF('[1]T61 Real GDP'!M122&lt;&gt;"",(IF('[1]T34 Wine consumption vol'!M122&lt;&gt;"",('[1]T34 Wine consumption vol'!M122/'[1]T61 Real GDP'!M122),"")),"")</f>
        <v>0.12820687679864701</v>
      </c>
      <c r="O91" s="70">
        <f>IF('[1]T61 Real GDP'!N122&lt;&gt;"",(IF('[1]T34 Wine consumption vol'!N122&lt;&gt;"",('[1]T34 Wine consumption vol'!N122/'[1]T61 Real GDP'!N122),"")),"")</f>
        <v>0.28469018784649824</v>
      </c>
      <c r="P91" s="70">
        <f>IF('[1]T61 Real GDP'!O122&lt;&gt;"",(IF('[1]T34 Wine consumption vol'!O122&lt;&gt;"",('[1]T34 Wine consumption vol'!O122/'[1]T61 Real GDP'!O122),"")),"")</f>
        <v>3.2955329849127306</v>
      </c>
      <c r="Q91" s="70">
        <f>IF('[1]T61 Real GDP'!P122&lt;&gt;"",(IF('[1]T34 Wine consumption vol'!P122&lt;&gt;"",('[1]T34 Wine consumption vol'!P122/'[1]T61 Real GDP'!P122),"")),"")</f>
        <v>0.13805976902135272</v>
      </c>
      <c r="R91" s="70" t="str">
        <f>IF('[1]T61 Real GDP'!Q122&lt;&gt;"",(IF('[1]T34 Wine consumption vol'!Q122&lt;&gt;"",('[1]T34 Wine consumption vol'!Q122/'[1]T61 Real GDP'!Q122),"")),"")</f>
        <v/>
      </c>
      <c r="S91" s="70">
        <f>IF('[1]T61 Real GDP'!R122&lt;&gt;"",(IF('[1]T34 Wine consumption vol'!R122&lt;&gt;"",('[1]T34 Wine consumption vol'!R122/'[1]T61 Real GDP'!R122),"")),"")</f>
        <v>15.973317357085785</v>
      </c>
      <c r="T91" s="70" t="str">
        <f>IF('[1]T61 Real GDP'!S122&lt;&gt;"",(IF('[1]T34 Wine consumption vol'!S122&lt;&gt;"",('[1]T34 Wine consumption vol'!S122/'[1]T61 Real GDP'!S122),"")),"")</f>
        <v/>
      </c>
      <c r="U91" s="70" t="str">
        <f>IF('[1]T61 Real GDP'!T122&lt;&gt;"",(IF('[1]T34 Wine consumption vol'!J122&lt;&gt;"",('[1]T34 Wine consumption vol'!J122/'[1]T61 Real GDP'!T122),"")),"")</f>
        <v/>
      </c>
      <c r="V91" s="70">
        <f>IF('[1]T61 Real GDP'!U122&lt;&gt;"",(IF('[1]T34 Wine consumption vol'!U122&lt;&gt;"",('[1]T34 Wine consumption vol'!U122/'[1]T61 Real GDP'!U122),"")),"")</f>
        <v>7.7934041302773114</v>
      </c>
      <c r="W91" s="70" t="str">
        <f>IF('[1]T61 Real GDP'!V122&lt;&gt;"",(IF('[1]T34 Wine consumption vol'!V122&lt;&gt;"",('[1]T34 Wine consumption vol'!V122/'[1]T61 Real GDP'!V122),"")),"")</f>
        <v/>
      </c>
      <c r="X91" s="70">
        <f>IF('[1]T61 Real GDP'!W122&lt;&gt;"",(IF('[1]T34 Wine consumption vol'!W122&lt;&gt;"",('[1]T34 Wine consumption vol'!W122/'[1]T61 Real GDP'!W122),"")),"")</f>
        <v>16.106329842178898</v>
      </c>
      <c r="Y91" s="70" t="str">
        <f>IF('[1]T61 Real GDP'!X122&lt;&gt;"",(IF('[1]T34 Wine consumption vol'!X122&lt;&gt;"",('[1]T34 Wine consumption vol'!X122/'[1]T61 Real GDP'!X122),"")),"")</f>
        <v/>
      </c>
      <c r="Z91" s="70" t="str">
        <f>IF('[1]T61 Real GDP'!Y122&lt;&gt;"",(IF('[1]T34 Wine consumption vol'!Y122&lt;&gt;"",('[1]T34 Wine consumption vol'!Y122/'[1]T61 Real GDP'!Y122),"")),"")</f>
        <v/>
      </c>
      <c r="AA91" s="70" t="str">
        <f>IF('[1]T61 Real GDP'!Z122&lt;&gt;"",(IF('[1]T34 Wine consumption vol'!Z122&lt;&gt;"",('[1]T34 Wine consumption vol'!Z122/'[1]T61 Real GDP'!Z122),"")),"")</f>
        <v/>
      </c>
      <c r="AB91" s="70">
        <f>IF('[1]T61 Real GDP'!AA122&lt;&gt;"",(IF('[1]T34 Wine consumption vol'!AA122&lt;&gt;"",('[1]T34 Wine consumption vol'!AA122/'[1]T61 Real GDP'!AA122),"")),"")</f>
        <v>0.79540884243917642</v>
      </c>
      <c r="AC91" s="70">
        <f>IF('[1]T61 Real GDP'!AB122&lt;&gt;"",(IF('[1]T34 Wine consumption vol'!AB122&lt;&gt;"",('[1]T34 Wine consumption vol'!AB122/'[1]T61 Real GDP'!AB122),"")),"")</f>
        <v>0.12788282872445075</v>
      </c>
      <c r="AD91" s="70">
        <f>IF('[1]T61 Real GDP'!AC122&lt;&gt;"",(IF('[1]T34 Wine consumption vol'!AC122&lt;&gt;"",('[1]T34 Wine consumption vol'!AC122/'[1]T61 Real GDP'!AC122),"")),"")</f>
        <v>0.22209468352853229</v>
      </c>
      <c r="AE91" s="70">
        <f>IF('[1]T61 Real GDP'!AD122&lt;&gt;"",(IF('[1]T34 Wine consumption vol'!AD122&lt;&gt;"",('[1]T34 Wine consumption vol'!AD122/'[1]T61 Real GDP'!AD122),"")),"")</f>
        <v>0.31828928638255238</v>
      </c>
      <c r="AF91" s="70">
        <f>IF('[1]T61 Real GDP'!AE122&lt;&gt;"",(IF('[1]T34 Wine consumption vol'!AE122&lt;&gt;"",('[1]T34 Wine consumption vol'!AE122/'[1]T61 Real GDP'!AE122),"")),"")</f>
        <v>13.400059463837975</v>
      </c>
      <c r="AG91" s="70" t="str">
        <f>IF('[1]T61 Real GDP'!AF122&lt;&gt;"",(IF('[1]T34 Wine consumption vol'!AF122&lt;&gt;"",('[1]T34 Wine consumption vol'!AF122/'[1]T61 Real GDP'!AF122),"")),"")</f>
        <v/>
      </c>
      <c r="AH91" s="70">
        <f>IF('[1]T61 Real GDP'!AG122&lt;&gt;"",(IF('[1]T34 Wine consumption vol'!AG122&lt;&gt;"",('[1]T34 Wine consumption vol'!AG122/'[1]T61 Real GDP'!AG122),"")),"")</f>
        <v>13.156552546887292</v>
      </c>
      <c r="AI91" s="70">
        <f>IF('[1]T61 Real GDP'!AH122&lt;&gt;"",(IF('[1]T34 Wine consumption vol'!AH122&lt;&gt;"",('[1]T34 Wine consumption vol'!AH122/'[1]T61 Real GDP'!AH122),"")),"")</f>
        <v>1.228025984232468E-2</v>
      </c>
      <c r="AJ91" s="70">
        <f>IF('[1]T61 Real GDP'!AI122&lt;&gt;"",(IF('[1]T34 Wine consumption vol'!AI122&lt;&gt;"",('[1]T34 Wine consumption vol'!AI122/'[1]T61 Real GDP'!AI122),"")),"")</f>
        <v>7.1444223893024406</v>
      </c>
      <c r="AK91" s="70" t="str">
        <f>IF('[1]T61 Real GDP'!AJ122&lt;&gt;"",(IF('[1]T34 Wine consumption vol'!AJ122&lt;&gt;"",('[1]T34 Wine consumption vol'!AJ122/'[1]T61 Real GDP'!AJ122),"")),"")</f>
        <v/>
      </c>
      <c r="AL91" s="70">
        <f>IF('[1]T61 Real GDP'!AK122&lt;&gt;"",(IF('[1]T34 Wine consumption vol'!AK122&lt;&gt;"",('[1]T34 Wine consumption vol'!AK122/'[1]T61 Real GDP'!AK122),"")),"")</f>
        <v>14.277780860442238</v>
      </c>
      <c r="AM91" s="70">
        <f>IF('[1]T61 Real GDP'!AL122&lt;&gt;"",(IF('[1]T34 Wine consumption vol'!AL122&lt;&gt;"",('[1]T34 Wine consumption vol'!AL122/'[1]T61 Real GDP'!AL122),"")),"")</f>
        <v>4.196115424173132</v>
      </c>
      <c r="AN91" s="70">
        <f>IF('[1]T61 Real GDP'!AM122&lt;&gt;"",(IF('[1]T34 Wine consumption vol'!AM122&lt;&gt;"",('[1]T34 Wine consumption vol'!AM122/'[1]T61 Real GDP'!AM122),"")),"")</f>
        <v>1.076759297473467</v>
      </c>
      <c r="AO91" s="70">
        <f>IF('[1]T61 Real GDP'!AN122&lt;&gt;"",(IF('[1]T34 Wine consumption vol'!AN122&lt;&gt;"",('[1]T34 Wine consumption vol'!AN122/'[1]T61 Real GDP'!AN122),"")),"")</f>
        <v>8.1560537667256146</v>
      </c>
      <c r="AP91" s="70">
        <f>IF('[1]T61 Real GDP'!AO122&lt;&gt;"",(IF('[1]T34 Wine consumption vol'!AO122&lt;&gt;"",('[1]T34 Wine consumption vol'!AO122/'[1]T61 Real GDP'!AO122),"")),"")</f>
        <v>0.4561883782107492</v>
      </c>
      <c r="AQ91" s="70" t="str">
        <f>IF('[1]T61 Real GDP'!AP122&lt;&gt;"",(IF('[1]T34 Wine consumption vol'!AP122&lt;&gt;"",('[1]T34 Wine consumption vol'!AP122/'[1]T61 Real GDP'!AP122),"")),"")</f>
        <v/>
      </c>
      <c r="AR91" s="70">
        <f>IF('[1]T61 Real GDP'!AQ122&lt;&gt;"",(IF('[1]T34 Wine consumption vol'!AQ122&lt;&gt;"",('[1]T34 Wine consumption vol'!AQ122/'[1]T61 Real GDP'!AQ122),"")),"")</f>
        <v>3.0161363293620871E-3</v>
      </c>
      <c r="AS91" s="70">
        <f>IF('[1]T61 Real GDP'!AR122&lt;&gt;"",(IF('[1]T34 Wine consumption vol'!AR122&lt;&gt;"",('[1]T34 Wine consumption vol'!AR122/'[1]T61 Real GDP'!AR122),"")),"")</f>
        <v>3.3217073575817969E-2</v>
      </c>
      <c r="AT91" s="70">
        <f>IF('[1]T61 Real GDP'!AS122&lt;&gt;"",(IF('[1]T34 Wine consumption vol'!AS122&lt;&gt;"",('[1]T34 Wine consumption vol'!AS122/'[1]T61 Real GDP'!AS122),"")),"")</f>
        <v>7.7142041641274075E-4</v>
      </c>
      <c r="AU91" s="70">
        <f>IF('[1]T61 Real GDP'!AT122&lt;&gt;"",(IF('[1]T34 Wine consumption vol'!AT122&lt;&gt;"",('[1]T34 Wine consumption vol'!AT122/'[1]T61 Real GDP'!AT122),"")),"")</f>
        <v>1.3746394298955711E-2</v>
      </c>
      <c r="AV91" s="70">
        <f>IF('[1]T61 Real GDP'!AU122&lt;&gt;"",(IF('[1]T34 Wine consumption vol'!AU122&lt;&gt;"",('[1]T34 Wine consumption vol'!AU122/'[1]T61 Real GDP'!AU122),"")),"")</f>
        <v>0</v>
      </c>
      <c r="AW91" s="70">
        <f>IF('[1]T61 Real GDP'!AV122&lt;&gt;"",(IF('[1]T34 Wine consumption vol'!AV122&lt;&gt;"",('[1]T34 Wine consumption vol'!AV122/'[1]T61 Real GDP'!AV122),"")),"")</f>
        <v>5.6566418402941451E-2</v>
      </c>
      <c r="AX91" s="70">
        <f>IF('[1]T61 Real GDP'!AW122&lt;&gt;"",(IF('[1]T34 Wine consumption vol'!AW122&lt;&gt;"",('[1]T34 Wine consumption vol'!AW122/'[1]T61 Real GDP'!AW122),"")),"")</f>
        <v>3.2084188911704306E-3</v>
      </c>
      <c r="AY91" s="70" t="str">
        <f>IF('[1]T61 Real GDP'!AX122&lt;&gt;"",(IF('[1]T34 Wine consumption vol'!AX122&lt;&gt;"",('[1]T34 Wine consumption vol'!AX122/'[1]T61 Real GDP'!AX122),"")),"")</f>
        <v/>
      </c>
      <c r="AZ91" s="70">
        <f>IF('[1]T61 Real GDP'!AY122&lt;&gt;"",(IF('[1]T34 Wine consumption vol'!AY122&lt;&gt;"",('[1]T34 Wine consumption vol'!AY122/'[1]T61 Real GDP'!AY122),"")),"")</f>
        <v>0</v>
      </c>
      <c r="BA91" s="70">
        <f>IF('[1]T61 Real GDP'!AZ122&lt;&gt;"",(IF('[1]T34 Wine consumption vol'!AZ122&lt;&gt;"",('[1]T34 Wine consumption vol'!AZ122/'[1]T61 Real GDP'!AZ122),"")),"")</f>
        <v>0</v>
      </c>
      <c r="BB91" s="70">
        <f>IF('[1]T61 Real GDP'!BC122&lt;&gt;"",(IF('[1]T34 Wine consumption vol'!BC122&lt;&gt;"",('[1]T34 Wine consumption vol'!BC122/'[1]T61 Real GDP'!BC122),"")),"")</f>
        <v>3.1436507799823072</v>
      </c>
    </row>
    <row r="92" spans="1:54" x14ac:dyDescent="0.55000000000000004">
      <c r="A92" s="69">
        <v>1955</v>
      </c>
      <c r="B92" s="70">
        <f>IF('[1]T61 Real GDP'!B123&lt;&gt;"",(IF('[1]T34 Wine consumption vol'!B123&lt;&gt;"",('[1]T34 Wine consumption vol'!B123/'[1]T61 Real GDP'!B123),"")),"")</f>
        <v>22.648497982473422</v>
      </c>
      <c r="C92" s="70">
        <f>IF('[1]T61 Real GDP'!C123&lt;&gt;"",(IF('[1]T34 Wine consumption vol'!C123&lt;&gt;"",('[1]T34 Wine consumption vol'!C123/'[1]T61 Real GDP'!C123),"")),"")</f>
        <v>25.210736737485103</v>
      </c>
      <c r="D92" s="70">
        <f>IF('[1]T61 Real GDP'!D123&lt;&gt;"",(IF('[1]T34 Wine consumption vol'!D123&lt;&gt;"",('[1]T34 Wine consumption vol'!D123/'[1]T61 Real GDP'!D123),"")),"")</f>
        <v>44.756607164993198</v>
      </c>
      <c r="E92" s="70">
        <f>IF('[1]T61 Real GDP'!E123&lt;&gt;"",(IF('[1]T34 Wine consumption vol'!E123&lt;&gt;"",('[1]T34 Wine consumption vol'!E123/'[1]T61 Real GDP'!E123),"")),"")</f>
        <v>21.249726162269663</v>
      </c>
      <c r="F92" s="70">
        <f>IF('[1]T61 Real GDP'!F123&lt;&gt;"",(IF('[1]T34 Wine consumption vol'!F123&lt;&gt;"",('[1]T34 Wine consumption vol'!F123/'[1]T61 Real GDP'!F123),"")),"")</f>
        <v>3.6310117267245885</v>
      </c>
      <c r="G92" s="70"/>
      <c r="H92" s="70">
        <f>IF('[1]T61 Real GDP'!G123&lt;&gt;"",(IF('[1]T34 Wine consumption vol'!G123&lt;&gt;"",('[1]T34 Wine consumption vol'!G123/'[1]T61 Real GDP'!G123),"")),"")</f>
        <v>1.0902760181204252</v>
      </c>
      <c r="I92" s="70">
        <f>IF('[1]T61 Real GDP'!H123&lt;&gt;"",(IF('[1]T34 Wine consumption vol'!H123&lt;&gt;"",('[1]T34 Wine consumption vol'!H123/'[1]T61 Real GDP'!H123),"")),"")</f>
        <v>0.2954794687461923</v>
      </c>
      <c r="J92" s="70">
        <f>IF('[1]T61 Real GDP'!I123&lt;&gt;"",(IF('[1]T34 Wine consumption vol'!I123&lt;&gt;"",('[1]T34 Wine consumption vol'!I123/'[1]T61 Real GDP'!I123),"")),"")</f>
        <v>9.6212740821519455E-2</v>
      </c>
      <c r="K92" s="70">
        <f>IF('[1]T61 Real GDP'!J123&lt;&gt;"",(IF('[1]T34 Wine consumption vol'!J123&lt;&gt;"",('[1]T34 Wine consumption vol'!J123/'[1]T61 Real GDP'!J123),"")),"")</f>
        <v>1.2859958419549693</v>
      </c>
      <c r="L92" s="70">
        <f>IF('[1]T61 Real GDP'!K123&lt;&gt;"",(IF('[1]T34 Wine consumption vol'!K123&lt;&gt;"",('[1]T34 Wine consumption vol'!K123/'[1]T61 Real GDP'!K123),"")),"")</f>
        <v>18.008523956980657</v>
      </c>
      <c r="M92" s="70">
        <f>IF('[1]T61 Real GDP'!L123&lt;&gt;"",(IF('[1]T34 Wine consumption vol'!L123&lt;&gt;"",('[1]T34 Wine consumption vol'!L123/'[1]T61 Real GDP'!L123),"")),"")</f>
        <v>0.22743177046885935</v>
      </c>
      <c r="N92" s="70">
        <f>IF('[1]T61 Real GDP'!M123&lt;&gt;"",(IF('[1]T34 Wine consumption vol'!M123&lt;&gt;"",('[1]T34 Wine consumption vol'!M123/'[1]T61 Real GDP'!M123),"")),"")</f>
        <v>0.15617262789014588</v>
      </c>
      <c r="O92" s="70">
        <f>IF('[1]T61 Real GDP'!N123&lt;&gt;"",(IF('[1]T34 Wine consumption vol'!N123&lt;&gt;"",('[1]T34 Wine consumption vol'!N123/'[1]T61 Real GDP'!N123),"")),"")</f>
        <v>0.32580375119076704</v>
      </c>
      <c r="P92" s="70">
        <f>IF('[1]T61 Real GDP'!O123&lt;&gt;"",(IF('[1]T34 Wine consumption vol'!O123&lt;&gt;"",('[1]T34 Wine consumption vol'!O123/'[1]T61 Real GDP'!O123),"")),"")</f>
        <v>3.2873219136315761</v>
      </c>
      <c r="Q92" s="70">
        <f>IF('[1]T61 Real GDP'!P123&lt;&gt;"",(IF('[1]T34 Wine consumption vol'!P123&lt;&gt;"",('[1]T34 Wine consumption vol'!P123/'[1]T61 Real GDP'!P123),"")),"")</f>
        <v>0.14668828738929773</v>
      </c>
      <c r="R92" s="70" t="str">
        <f>IF('[1]T61 Real GDP'!Q123&lt;&gt;"",(IF('[1]T34 Wine consumption vol'!Q123&lt;&gt;"",('[1]T34 Wine consumption vol'!Q123/'[1]T61 Real GDP'!Q123),"")),"")</f>
        <v/>
      </c>
      <c r="S92" s="70">
        <f>IF('[1]T61 Real GDP'!R123&lt;&gt;"",(IF('[1]T34 Wine consumption vol'!R123&lt;&gt;"",('[1]T34 Wine consumption vol'!R123/'[1]T61 Real GDP'!R123),"")),"")</f>
        <v>13.103966194273143</v>
      </c>
      <c r="T92" s="70" t="str">
        <f>IF('[1]T61 Real GDP'!S123&lt;&gt;"",(IF('[1]T34 Wine consumption vol'!S123&lt;&gt;"",('[1]T34 Wine consumption vol'!S123/'[1]T61 Real GDP'!S123),"")),"")</f>
        <v/>
      </c>
      <c r="U92" s="70" t="str">
        <f>IF('[1]T61 Real GDP'!T123&lt;&gt;"",(IF('[1]T34 Wine consumption vol'!J123&lt;&gt;"",('[1]T34 Wine consumption vol'!J123/'[1]T61 Real GDP'!T123),"")),"")</f>
        <v/>
      </c>
      <c r="V92" s="70">
        <f>IF('[1]T61 Real GDP'!U123&lt;&gt;"",(IF('[1]T34 Wine consumption vol'!U123&lt;&gt;"",('[1]T34 Wine consumption vol'!U123/'[1]T61 Real GDP'!U123),"")),"")</f>
        <v>7.2756813207307696</v>
      </c>
      <c r="W92" s="70" t="str">
        <f>IF('[1]T61 Real GDP'!V123&lt;&gt;"",(IF('[1]T34 Wine consumption vol'!V123&lt;&gt;"",('[1]T34 Wine consumption vol'!V123/'[1]T61 Real GDP'!V123),"")),"")</f>
        <v/>
      </c>
      <c r="X92" s="70">
        <f>IF('[1]T61 Real GDP'!W123&lt;&gt;"",(IF('[1]T34 Wine consumption vol'!W123&lt;&gt;"",('[1]T34 Wine consumption vol'!W123/'[1]T61 Real GDP'!W123),"")),"")</f>
        <v>17.110891057344411</v>
      </c>
      <c r="Y92" s="70" t="str">
        <f>IF('[1]T61 Real GDP'!X123&lt;&gt;"",(IF('[1]T34 Wine consumption vol'!X123&lt;&gt;"",('[1]T34 Wine consumption vol'!X123/'[1]T61 Real GDP'!X123),"")),"")</f>
        <v/>
      </c>
      <c r="Z92" s="70" t="str">
        <f>IF('[1]T61 Real GDP'!Y123&lt;&gt;"",(IF('[1]T34 Wine consumption vol'!Y123&lt;&gt;"",('[1]T34 Wine consumption vol'!Y123/'[1]T61 Real GDP'!Y123),"")),"")</f>
        <v/>
      </c>
      <c r="AA92" s="70" t="str">
        <f>IF('[1]T61 Real GDP'!Z123&lt;&gt;"",(IF('[1]T34 Wine consumption vol'!Z123&lt;&gt;"",('[1]T34 Wine consumption vol'!Z123/'[1]T61 Real GDP'!Z123),"")),"")</f>
        <v/>
      </c>
      <c r="AB92" s="70">
        <f>IF('[1]T61 Real GDP'!AA123&lt;&gt;"",(IF('[1]T34 Wine consumption vol'!AA123&lt;&gt;"",('[1]T34 Wine consumption vol'!AA123/'[1]T61 Real GDP'!AA123),"")),"")</f>
        <v>0.61807952088732532</v>
      </c>
      <c r="AC92" s="70">
        <f>IF('[1]T61 Real GDP'!AB123&lt;&gt;"",(IF('[1]T34 Wine consumption vol'!AB123&lt;&gt;"",('[1]T34 Wine consumption vol'!AB123/'[1]T61 Real GDP'!AB123),"")),"")</f>
        <v>0.16953699232791455</v>
      </c>
      <c r="AD92" s="70">
        <f>IF('[1]T61 Real GDP'!AC123&lt;&gt;"",(IF('[1]T34 Wine consumption vol'!AC123&lt;&gt;"",('[1]T34 Wine consumption vol'!AC123/'[1]T61 Real GDP'!AC123),"")),"")</f>
        <v>0.210943425128957</v>
      </c>
      <c r="AE92" s="70">
        <f>IF('[1]T61 Real GDP'!AD123&lt;&gt;"",(IF('[1]T34 Wine consumption vol'!AD123&lt;&gt;"",('[1]T34 Wine consumption vol'!AD123/'[1]T61 Real GDP'!AD123),"")),"")</f>
        <v>0.30356537652796323</v>
      </c>
      <c r="AF92" s="70">
        <f>IF('[1]T61 Real GDP'!AE123&lt;&gt;"",(IF('[1]T34 Wine consumption vol'!AE123&lt;&gt;"",('[1]T34 Wine consumption vol'!AE123/'[1]T61 Real GDP'!AE123),"")),"")</f>
        <v>13.196486348650694</v>
      </c>
      <c r="AG92" s="70" t="str">
        <f>IF('[1]T61 Real GDP'!AF123&lt;&gt;"",(IF('[1]T34 Wine consumption vol'!AF123&lt;&gt;"",('[1]T34 Wine consumption vol'!AF123/'[1]T61 Real GDP'!AF123),"")),"")</f>
        <v/>
      </c>
      <c r="AH92" s="70">
        <f>IF('[1]T61 Real GDP'!AG123&lt;&gt;"",(IF('[1]T34 Wine consumption vol'!AG123&lt;&gt;"",('[1]T34 Wine consumption vol'!AG123/'[1]T61 Real GDP'!AG123),"")),"")</f>
        <v>13.240253705815761</v>
      </c>
      <c r="AI92" s="70">
        <f>IF('[1]T61 Real GDP'!AH123&lt;&gt;"",(IF('[1]T34 Wine consumption vol'!AH123&lt;&gt;"",('[1]T34 Wine consumption vol'!AH123/'[1]T61 Real GDP'!AH123),"")),"")</f>
        <v>9.0445934783151861E-3</v>
      </c>
      <c r="AJ92" s="70">
        <f>IF('[1]T61 Real GDP'!AI123&lt;&gt;"",(IF('[1]T34 Wine consumption vol'!AI123&lt;&gt;"",('[1]T34 Wine consumption vol'!AI123/'[1]T61 Real GDP'!AI123),"")),"")</f>
        <v>6.065880707569411</v>
      </c>
      <c r="AK92" s="70" t="str">
        <f>IF('[1]T61 Real GDP'!AJ123&lt;&gt;"",(IF('[1]T34 Wine consumption vol'!AJ123&lt;&gt;"",('[1]T34 Wine consumption vol'!AJ123/'[1]T61 Real GDP'!AJ123),"")),"")</f>
        <v/>
      </c>
      <c r="AL92" s="70">
        <f>IF('[1]T61 Real GDP'!AK123&lt;&gt;"",(IF('[1]T34 Wine consumption vol'!AK123&lt;&gt;"",('[1]T34 Wine consumption vol'!AK123/'[1]T61 Real GDP'!AK123),"")),"")</f>
        <v>5.4332203836242474</v>
      </c>
      <c r="AM92" s="70">
        <f>IF('[1]T61 Real GDP'!AL123&lt;&gt;"",(IF('[1]T34 Wine consumption vol'!AL123&lt;&gt;"",('[1]T34 Wine consumption vol'!AL123/'[1]T61 Real GDP'!AL123),"")),"")</f>
        <v>1.0490093967512055</v>
      </c>
      <c r="AN92" s="70">
        <f>IF('[1]T61 Real GDP'!AM123&lt;&gt;"",(IF('[1]T34 Wine consumption vol'!AM123&lt;&gt;"",('[1]T34 Wine consumption vol'!AM123/'[1]T61 Real GDP'!AM123),"")),"")</f>
        <v>4.19635629958964</v>
      </c>
      <c r="AO92" s="70">
        <f>IF('[1]T61 Real GDP'!AN123&lt;&gt;"",(IF('[1]T34 Wine consumption vol'!AN123&lt;&gt;"",('[1]T34 Wine consumption vol'!AN123/'[1]T61 Real GDP'!AN123),"")),"")</f>
        <v>5.1036299910507958</v>
      </c>
      <c r="AP92" s="70">
        <f>IF('[1]T61 Real GDP'!AO123&lt;&gt;"",(IF('[1]T34 Wine consumption vol'!AO123&lt;&gt;"",('[1]T34 Wine consumption vol'!AO123/'[1]T61 Real GDP'!AO123),"")),"")</f>
        <v>0.39713953979311806</v>
      </c>
      <c r="AQ92" s="70" t="str">
        <f>IF('[1]T61 Real GDP'!AP123&lt;&gt;"",(IF('[1]T34 Wine consumption vol'!AP123&lt;&gt;"",('[1]T34 Wine consumption vol'!AP123/'[1]T61 Real GDP'!AP123),"")),"")</f>
        <v/>
      </c>
      <c r="AR92" s="70">
        <f>IF('[1]T61 Real GDP'!AQ123&lt;&gt;"",(IF('[1]T34 Wine consumption vol'!AQ123&lt;&gt;"",('[1]T34 Wine consumption vol'!AQ123/'[1]T61 Real GDP'!AQ123),"")),"")</f>
        <v>2.2797998335746116E-3</v>
      </c>
      <c r="AS92" s="70">
        <f>IF('[1]T61 Real GDP'!AR123&lt;&gt;"",(IF('[1]T34 Wine consumption vol'!AR123&lt;&gt;"",('[1]T34 Wine consumption vol'!AR123/'[1]T61 Real GDP'!AR123),"")),"")</f>
        <v>3.8086532602071906E-2</v>
      </c>
      <c r="AT92" s="70">
        <f>IF('[1]T61 Real GDP'!AS123&lt;&gt;"",(IF('[1]T34 Wine consumption vol'!AS123&lt;&gt;"",('[1]T34 Wine consumption vol'!AS123/'[1]T61 Real GDP'!AS123),"")),"")</f>
        <v>7.5321907000041428E-4</v>
      </c>
      <c r="AU92" s="70">
        <f>IF('[1]T61 Real GDP'!AT123&lt;&gt;"",(IF('[1]T34 Wine consumption vol'!AT123&lt;&gt;"",('[1]T34 Wine consumption vol'!AT123/'[1]T61 Real GDP'!AT123),"")),"")</f>
        <v>1.4868095879126401E-2</v>
      </c>
      <c r="AV92" s="70">
        <f>IF('[1]T61 Real GDP'!AU123&lt;&gt;"",(IF('[1]T34 Wine consumption vol'!AU123&lt;&gt;"",('[1]T34 Wine consumption vol'!AU123/'[1]T61 Real GDP'!AU123),"")),"")</f>
        <v>0</v>
      </c>
      <c r="AW92" s="70">
        <f>IF('[1]T61 Real GDP'!AV123&lt;&gt;"",(IF('[1]T34 Wine consumption vol'!AV123&lt;&gt;"",('[1]T34 Wine consumption vol'!AV123/'[1]T61 Real GDP'!AV123),"")),"")</f>
        <v>5.6195560550716506E-2</v>
      </c>
      <c r="AX92" s="70">
        <f>IF('[1]T61 Real GDP'!AW123&lt;&gt;"",(IF('[1]T34 Wine consumption vol'!AW123&lt;&gt;"",('[1]T34 Wine consumption vol'!AW123/'[1]T61 Real GDP'!AW123),"")),"")</f>
        <v>3.0002100147010291E-3</v>
      </c>
      <c r="AY92" s="70" t="str">
        <f>IF('[1]T61 Real GDP'!AX123&lt;&gt;"",(IF('[1]T34 Wine consumption vol'!AX123&lt;&gt;"",('[1]T34 Wine consumption vol'!AX123/'[1]T61 Real GDP'!AX123),"")),"")</f>
        <v/>
      </c>
      <c r="AZ92" s="70">
        <f>IF('[1]T61 Real GDP'!AY123&lt;&gt;"",(IF('[1]T34 Wine consumption vol'!AY123&lt;&gt;"",('[1]T34 Wine consumption vol'!AY123/'[1]T61 Real GDP'!AY123),"")),"")</f>
        <v>0</v>
      </c>
      <c r="BA92" s="70">
        <f>IF('[1]T61 Real GDP'!AZ123&lt;&gt;"",(IF('[1]T34 Wine consumption vol'!AZ123&lt;&gt;"",('[1]T34 Wine consumption vol'!AZ123/'[1]T61 Real GDP'!AZ123),"")),"")</f>
        <v>0</v>
      </c>
      <c r="BB92" s="70">
        <f>IF('[1]T61 Real GDP'!BC123&lt;&gt;"",(IF('[1]T34 Wine consumption vol'!BC123&lt;&gt;"",('[1]T34 Wine consumption vol'!BC123/'[1]T61 Real GDP'!BC123),"")),"")</f>
        <v>3.154952271323952</v>
      </c>
    </row>
    <row r="93" spans="1:54" x14ac:dyDescent="0.55000000000000004">
      <c r="A93" s="69">
        <v>1956</v>
      </c>
      <c r="B93" s="70">
        <f>IF('[1]T61 Real GDP'!B124&lt;&gt;"",(IF('[1]T34 Wine consumption vol'!B124&lt;&gt;"",('[1]T34 Wine consumption vol'!B124/'[1]T61 Real GDP'!B124),"")),"")</f>
        <v>21.40411676256819</v>
      </c>
      <c r="C93" s="70">
        <f>IF('[1]T61 Real GDP'!C124&lt;&gt;"",(IF('[1]T34 Wine consumption vol'!C124&lt;&gt;"",('[1]T34 Wine consumption vol'!C124/'[1]T61 Real GDP'!C124),"")),"")</f>
        <v>25.887559897180889</v>
      </c>
      <c r="D93" s="70">
        <f>IF('[1]T61 Real GDP'!D124&lt;&gt;"",(IF('[1]T34 Wine consumption vol'!D124&lt;&gt;"",('[1]T34 Wine consumption vol'!D124/'[1]T61 Real GDP'!D124),"")),"")</f>
        <v>40.625835523287762</v>
      </c>
      <c r="E93" s="70">
        <f>IF('[1]T61 Real GDP'!E124&lt;&gt;"",(IF('[1]T34 Wine consumption vol'!E124&lt;&gt;"",('[1]T34 Wine consumption vol'!E124/'[1]T61 Real GDP'!E124),"")),"")</f>
        <v>15.81836352077018</v>
      </c>
      <c r="F93" s="70">
        <f>IF('[1]T61 Real GDP'!F124&lt;&gt;"",(IF('[1]T34 Wine consumption vol'!F124&lt;&gt;"",('[1]T34 Wine consumption vol'!F124/'[1]T61 Real GDP'!F124),"")),"")</f>
        <v>3.1085643212508876</v>
      </c>
      <c r="G93" s="70"/>
      <c r="H93" s="70">
        <f>IF('[1]T61 Real GDP'!G124&lt;&gt;"",(IF('[1]T34 Wine consumption vol'!G124&lt;&gt;"",('[1]T34 Wine consumption vol'!G124/'[1]T61 Real GDP'!G124),"")),"")</f>
        <v>1.1466970793174573</v>
      </c>
      <c r="I93" s="70">
        <f>IF('[1]T61 Real GDP'!H124&lt;&gt;"",(IF('[1]T34 Wine consumption vol'!H124&lt;&gt;"",('[1]T34 Wine consumption vol'!H124/'[1]T61 Real GDP'!H124),"")),"")</f>
        <v>0.27689992475545522</v>
      </c>
      <c r="J93" s="70">
        <f>IF('[1]T61 Real GDP'!I124&lt;&gt;"",(IF('[1]T34 Wine consumption vol'!I124&lt;&gt;"",('[1]T34 Wine consumption vol'!I124/'[1]T61 Real GDP'!I124),"")),"")</f>
        <v>9.4422881841838308E-2</v>
      </c>
      <c r="K93" s="70">
        <f>IF('[1]T61 Real GDP'!J124&lt;&gt;"",(IF('[1]T34 Wine consumption vol'!J124&lt;&gt;"",('[1]T34 Wine consumption vol'!J124/'[1]T61 Real GDP'!J124),"")),"")</f>
        <v>1.3334525758680627</v>
      </c>
      <c r="L93" s="70">
        <f>IF('[1]T61 Real GDP'!K124&lt;&gt;"",(IF('[1]T34 Wine consumption vol'!K124&lt;&gt;"",('[1]T34 Wine consumption vol'!K124/'[1]T61 Real GDP'!K124),"")),"")</f>
        <v>16.889850137284679</v>
      </c>
      <c r="M93" s="70">
        <f>IF('[1]T61 Real GDP'!L124&lt;&gt;"",(IF('[1]T34 Wine consumption vol'!L124&lt;&gt;"",('[1]T34 Wine consumption vol'!L124/'[1]T61 Real GDP'!L124),"")),"")</f>
        <v>0.23929805902685461</v>
      </c>
      <c r="N93" s="70">
        <f>IF('[1]T61 Real GDP'!M124&lt;&gt;"",(IF('[1]T34 Wine consumption vol'!M124&lt;&gt;"",('[1]T34 Wine consumption vol'!M124/'[1]T61 Real GDP'!M124),"")),"")</f>
        <v>0.18492664168319983</v>
      </c>
      <c r="O93" s="70">
        <f>IF('[1]T61 Real GDP'!N124&lt;&gt;"",(IF('[1]T34 Wine consumption vol'!N124&lt;&gt;"",('[1]T34 Wine consumption vol'!N124/'[1]T61 Real GDP'!N124),"")),"")</f>
        <v>0.25247429774528135</v>
      </c>
      <c r="P93" s="70">
        <f>IF('[1]T61 Real GDP'!O124&lt;&gt;"",(IF('[1]T34 Wine consumption vol'!O124&lt;&gt;"",('[1]T34 Wine consumption vol'!O124/'[1]T61 Real GDP'!O124),"")),"")</f>
        <v>3.0583954254028765</v>
      </c>
      <c r="Q93" s="70">
        <f>IF('[1]T61 Real GDP'!P124&lt;&gt;"",(IF('[1]T34 Wine consumption vol'!P124&lt;&gt;"",('[1]T34 Wine consumption vol'!P124/'[1]T61 Real GDP'!P124),"")),"")</f>
        <v>0.15351444588184562</v>
      </c>
      <c r="R93" s="70" t="str">
        <f>IF('[1]T61 Real GDP'!Q124&lt;&gt;"",(IF('[1]T34 Wine consumption vol'!Q124&lt;&gt;"",('[1]T34 Wine consumption vol'!Q124/'[1]T61 Real GDP'!Q124),"")),"")</f>
        <v/>
      </c>
      <c r="S93" s="70">
        <f>IF('[1]T61 Real GDP'!R124&lt;&gt;"",(IF('[1]T34 Wine consumption vol'!R124&lt;&gt;"",('[1]T34 Wine consumption vol'!R124/'[1]T61 Real GDP'!R124),"")),"")</f>
        <v>13.922794082683867</v>
      </c>
      <c r="T93" s="70" t="str">
        <f>IF('[1]T61 Real GDP'!S124&lt;&gt;"",(IF('[1]T34 Wine consumption vol'!S124&lt;&gt;"",('[1]T34 Wine consumption vol'!S124/'[1]T61 Real GDP'!S124),"")),"")</f>
        <v/>
      </c>
      <c r="U93" s="70" t="str">
        <f>IF('[1]T61 Real GDP'!T124&lt;&gt;"",(IF('[1]T34 Wine consumption vol'!J124&lt;&gt;"",('[1]T34 Wine consumption vol'!J124/'[1]T61 Real GDP'!T124),"")),"")</f>
        <v/>
      </c>
      <c r="V93" s="70">
        <f>IF('[1]T61 Real GDP'!U124&lt;&gt;"",(IF('[1]T34 Wine consumption vol'!U124&lt;&gt;"",('[1]T34 Wine consumption vol'!U124/'[1]T61 Real GDP'!U124),"")),"")</f>
        <v>7.8196384315055418</v>
      </c>
      <c r="W93" s="70" t="str">
        <f>IF('[1]T61 Real GDP'!V124&lt;&gt;"",(IF('[1]T34 Wine consumption vol'!V124&lt;&gt;"",('[1]T34 Wine consumption vol'!V124/'[1]T61 Real GDP'!V124),"")),"")</f>
        <v/>
      </c>
      <c r="X93" s="70">
        <f>IF('[1]T61 Real GDP'!W124&lt;&gt;"",(IF('[1]T34 Wine consumption vol'!W124&lt;&gt;"",('[1]T34 Wine consumption vol'!W124/'[1]T61 Real GDP'!W124),"")),"")</f>
        <v>14.206137892376681</v>
      </c>
      <c r="Y93" s="70" t="str">
        <f>IF('[1]T61 Real GDP'!X124&lt;&gt;"",(IF('[1]T34 Wine consumption vol'!X124&lt;&gt;"",('[1]T34 Wine consumption vol'!X124/'[1]T61 Real GDP'!X124),"")),"")</f>
        <v/>
      </c>
      <c r="Z93" s="70" t="str">
        <f>IF('[1]T61 Real GDP'!Y124&lt;&gt;"",(IF('[1]T34 Wine consumption vol'!Y124&lt;&gt;"",('[1]T34 Wine consumption vol'!Y124/'[1]T61 Real GDP'!Y124),"")),"")</f>
        <v/>
      </c>
      <c r="AA93" s="70" t="str">
        <f>IF('[1]T61 Real GDP'!Z124&lt;&gt;"",(IF('[1]T34 Wine consumption vol'!Z124&lt;&gt;"",('[1]T34 Wine consumption vol'!Z124/'[1]T61 Real GDP'!Z124),"")),"")</f>
        <v/>
      </c>
      <c r="AB93" s="70">
        <f>IF('[1]T61 Real GDP'!AA124&lt;&gt;"",(IF('[1]T34 Wine consumption vol'!AA124&lt;&gt;"",('[1]T34 Wine consumption vol'!AA124/'[1]T61 Real GDP'!AA124),"")),"")</f>
        <v>0.60956201157930279</v>
      </c>
      <c r="AC93" s="70">
        <f>IF('[1]T61 Real GDP'!AB124&lt;&gt;"",(IF('[1]T34 Wine consumption vol'!AB124&lt;&gt;"",('[1]T34 Wine consumption vol'!AB124/'[1]T61 Real GDP'!AB124),"")),"")</f>
        <v>0.1724049987248151</v>
      </c>
      <c r="AD93" s="70">
        <f>IF('[1]T61 Real GDP'!AC124&lt;&gt;"",(IF('[1]T34 Wine consumption vol'!AC124&lt;&gt;"",('[1]T34 Wine consumption vol'!AC124/'[1]T61 Real GDP'!AC124),"")),"")</f>
        <v>0.20688987876189541</v>
      </c>
      <c r="AE93" s="70">
        <f>IF('[1]T61 Real GDP'!AD124&lt;&gt;"",(IF('[1]T34 Wine consumption vol'!AD124&lt;&gt;"",('[1]T34 Wine consumption vol'!AD124/'[1]T61 Real GDP'!AD124),"")),"")</f>
        <v>0.3080148416967054</v>
      </c>
      <c r="AF93" s="70">
        <f>IF('[1]T61 Real GDP'!AE124&lt;&gt;"",(IF('[1]T34 Wine consumption vol'!AE124&lt;&gt;"",('[1]T34 Wine consumption vol'!AE124/'[1]T61 Real GDP'!AE124),"")),"")</f>
        <v>14.129716869698401</v>
      </c>
      <c r="AG93" s="70" t="str">
        <f>IF('[1]T61 Real GDP'!AF124&lt;&gt;"",(IF('[1]T34 Wine consumption vol'!AF124&lt;&gt;"",('[1]T34 Wine consumption vol'!AF124/'[1]T61 Real GDP'!AF124),"")),"")</f>
        <v/>
      </c>
      <c r="AH93" s="70">
        <f>IF('[1]T61 Real GDP'!AG124&lt;&gt;"",(IF('[1]T34 Wine consumption vol'!AG124&lt;&gt;"",('[1]T34 Wine consumption vol'!AG124/'[1]T61 Real GDP'!AG124),"")),"")</f>
        <v>14.232442748870826</v>
      </c>
      <c r="AI93" s="70">
        <f>IF('[1]T61 Real GDP'!AH124&lt;&gt;"",(IF('[1]T34 Wine consumption vol'!AH124&lt;&gt;"",('[1]T34 Wine consumption vol'!AH124/'[1]T61 Real GDP'!AH124),"")),"")</f>
        <v>2.4301819132721943E-2</v>
      </c>
      <c r="AJ93" s="70">
        <f>IF('[1]T61 Real GDP'!AI124&lt;&gt;"",(IF('[1]T34 Wine consumption vol'!AI124&lt;&gt;"",('[1]T34 Wine consumption vol'!AI124/'[1]T61 Real GDP'!AI124),"")),"")</f>
        <v>6.8009845973161323</v>
      </c>
      <c r="AK93" s="70" t="str">
        <f>IF('[1]T61 Real GDP'!AJ124&lt;&gt;"",(IF('[1]T34 Wine consumption vol'!AJ124&lt;&gt;"",('[1]T34 Wine consumption vol'!AJ124/'[1]T61 Real GDP'!AJ124),"")),"")</f>
        <v/>
      </c>
      <c r="AL93" s="70">
        <f>IF('[1]T61 Real GDP'!AK124&lt;&gt;"",(IF('[1]T34 Wine consumption vol'!AK124&lt;&gt;"",('[1]T34 Wine consumption vol'!AK124/'[1]T61 Real GDP'!AK124),"")),"")</f>
        <v>30.642805500505862</v>
      </c>
      <c r="AM93" s="70">
        <f>IF('[1]T61 Real GDP'!AL124&lt;&gt;"",(IF('[1]T34 Wine consumption vol'!AL124&lt;&gt;"",('[1]T34 Wine consumption vol'!AL124/'[1]T61 Real GDP'!AL124),"")),"")</f>
        <v>5.8855504221907937</v>
      </c>
      <c r="AN93" s="70">
        <f>IF('[1]T61 Real GDP'!AM124&lt;&gt;"",(IF('[1]T34 Wine consumption vol'!AM124&lt;&gt;"",('[1]T34 Wine consumption vol'!AM124/'[1]T61 Real GDP'!AM124),"")),"")</f>
        <v>1.2383214757548</v>
      </c>
      <c r="AO93" s="70">
        <f>IF('[1]T61 Real GDP'!AN124&lt;&gt;"",(IF('[1]T34 Wine consumption vol'!AN124&lt;&gt;"",('[1]T34 Wine consumption vol'!AN124/'[1]T61 Real GDP'!AN124),"")),"")</f>
        <v>9.8184072215320519</v>
      </c>
      <c r="AP93" s="70">
        <f>IF('[1]T61 Real GDP'!AO124&lt;&gt;"",(IF('[1]T34 Wine consumption vol'!AO124&lt;&gt;"",('[1]T34 Wine consumption vol'!AO124/'[1]T61 Real GDP'!AO124),"")),"")</f>
        <v>0.39931254352506723</v>
      </c>
      <c r="AQ93" s="70" t="str">
        <f>IF('[1]T61 Real GDP'!AP124&lt;&gt;"",(IF('[1]T34 Wine consumption vol'!AP124&lt;&gt;"",('[1]T34 Wine consumption vol'!AP124/'[1]T61 Real GDP'!AP124),"")),"")</f>
        <v/>
      </c>
      <c r="AR93" s="70">
        <f>IF('[1]T61 Real GDP'!AQ124&lt;&gt;"",(IF('[1]T34 Wine consumption vol'!AQ124&lt;&gt;"",('[1]T34 Wine consumption vol'!AQ124/'[1]T61 Real GDP'!AQ124),"")),"")</f>
        <v>6.0069157882640537E-3</v>
      </c>
      <c r="AS93" s="70">
        <f>IF('[1]T61 Real GDP'!AR124&lt;&gt;"",(IF('[1]T34 Wine consumption vol'!AR124&lt;&gt;"",('[1]T34 Wine consumption vol'!AR124/'[1]T61 Real GDP'!AR124),"")),"")</f>
        <v>4.2040358744394622E-2</v>
      </c>
      <c r="AT93" s="70">
        <f>IF('[1]T61 Real GDP'!AS124&lt;&gt;"",(IF('[1]T34 Wine consumption vol'!AS124&lt;&gt;"",('[1]T34 Wine consumption vol'!AS124/'[1]T61 Real GDP'!AS124),"")),"")</f>
        <v>7.1179950031675097E-4</v>
      </c>
      <c r="AU93" s="70">
        <f>IF('[1]T61 Real GDP'!AT124&lt;&gt;"",(IF('[1]T34 Wine consumption vol'!AT124&lt;&gt;"",('[1]T34 Wine consumption vol'!AT124/'[1]T61 Real GDP'!AT124),"")),"")</f>
        <v>1.5883872076900365E-2</v>
      </c>
      <c r="AV93" s="70">
        <f>IF('[1]T61 Real GDP'!AU124&lt;&gt;"",(IF('[1]T34 Wine consumption vol'!AU124&lt;&gt;"",('[1]T34 Wine consumption vol'!AU124/'[1]T61 Real GDP'!AU124),"")),"")</f>
        <v>0</v>
      </c>
      <c r="AW93" s="70">
        <f>IF('[1]T61 Real GDP'!AV124&lt;&gt;"",(IF('[1]T34 Wine consumption vol'!AV124&lt;&gt;"",('[1]T34 Wine consumption vol'!AV124/'[1]T61 Real GDP'!AV124),"")),"")</f>
        <v>5.3003533568904596E-2</v>
      </c>
      <c r="AX93" s="70">
        <f>IF('[1]T61 Real GDP'!AW124&lt;&gt;"",(IF('[1]T34 Wine consumption vol'!AW124&lt;&gt;"",('[1]T34 Wine consumption vol'!AW124/'[1]T61 Real GDP'!AW124),"")),"")</f>
        <v>5.6069526212503508E-3</v>
      </c>
      <c r="AY93" s="70" t="str">
        <f>IF('[1]T61 Real GDP'!AX124&lt;&gt;"",(IF('[1]T34 Wine consumption vol'!AX124&lt;&gt;"",('[1]T34 Wine consumption vol'!AX124/'[1]T61 Real GDP'!AX124),"")),"")</f>
        <v/>
      </c>
      <c r="AZ93" s="70">
        <f>IF('[1]T61 Real GDP'!AY124&lt;&gt;"",(IF('[1]T34 Wine consumption vol'!AY124&lt;&gt;"",('[1]T34 Wine consumption vol'!AY124/'[1]T61 Real GDP'!AY124),"")),"")</f>
        <v>0</v>
      </c>
      <c r="BA93" s="70">
        <f>IF('[1]T61 Real GDP'!AZ124&lt;&gt;"",(IF('[1]T34 Wine consumption vol'!AZ124&lt;&gt;"",('[1]T34 Wine consumption vol'!AZ124/'[1]T61 Real GDP'!AZ124),"")),"")</f>
        <v>4.4365572315882874E-3</v>
      </c>
      <c r="BB93" s="70">
        <f>IF('[1]T61 Real GDP'!BC124&lt;&gt;"",(IF('[1]T34 Wine consumption vol'!BC124&lt;&gt;"",('[1]T34 Wine consumption vol'!BC124/'[1]T61 Real GDP'!BC124),"")),"")</f>
        <v>3.0166127513591223</v>
      </c>
    </row>
    <row r="94" spans="1:54" x14ac:dyDescent="0.55000000000000004">
      <c r="A94" s="69">
        <v>1957</v>
      </c>
      <c r="B94" s="70">
        <f>IF('[1]T61 Real GDP'!B125&lt;&gt;"",(IF('[1]T34 Wine consumption vol'!B125&lt;&gt;"",('[1]T34 Wine consumption vol'!B125/'[1]T61 Real GDP'!B125),"")),"")</f>
        <v>18.287204069333264</v>
      </c>
      <c r="C94" s="70">
        <f>IF('[1]T61 Real GDP'!C125&lt;&gt;"",(IF('[1]T34 Wine consumption vol'!C125&lt;&gt;"",('[1]T34 Wine consumption vol'!C125/'[1]T61 Real GDP'!C125),"")),"")</f>
        <v>16.385489329922297</v>
      </c>
      <c r="D94" s="70">
        <f>IF('[1]T61 Real GDP'!D125&lt;&gt;"",(IF('[1]T34 Wine consumption vol'!D125&lt;&gt;"",('[1]T34 Wine consumption vol'!D125/'[1]T61 Real GDP'!D125),"")),"")</f>
        <v>36.178281083386644</v>
      </c>
      <c r="E94" s="70">
        <f>IF('[1]T61 Real GDP'!E125&lt;&gt;"",(IF('[1]T34 Wine consumption vol'!E125&lt;&gt;"",('[1]T34 Wine consumption vol'!E125/'[1]T61 Real GDP'!E125),"")),"")</f>
        <v>16.448121604822827</v>
      </c>
      <c r="F94" s="70">
        <f>IF('[1]T61 Real GDP'!F125&lt;&gt;"",(IF('[1]T34 Wine consumption vol'!F125&lt;&gt;"",('[1]T34 Wine consumption vol'!F125/'[1]T61 Real GDP'!F125),"")),"")</f>
        <v>3.2941550722453838</v>
      </c>
      <c r="G94" s="70"/>
      <c r="H94" s="70">
        <f>IF('[1]T61 Real GDP'!G125&lt;&gt;"",(IF('[1]T34 Wine consumption vol'!G125&lt;&gt;"",('[1]T34 Wine consumption vol'!G125/'[1]T61 Real GDP'!G125),"")),"")</f>
        <v>1.2328806916004413</v>
      </c>
      <c r="I94" s="70">
        <f>IF('[1]T61 Real GDP'!H125&lt;&gt;"",(IF('[1]T34 Wine consumption vol'!H125&lt;&gt;"",('[1]T34 Wine consumption vol'!H125/'[1]T61 Real GDP'!H125),"")),"")</f>
        <v>0.27975158059643035</v>
      </c>
      <c r="J94" s="70">
        <f>IF('[1]T61 Real GDP'!I125&lt;&gt;"",(IF('[1]T34 Wine consumption vol'!I125&lt;&gt;"",('[1]T34 Wine consumption vol'!I125/'[1]T61 Real GDP'!I125),"")),"")</f>
        <v>9.1073760478537422E-2</v>
      </c>
      <c r="K94" s="70">
        <f>IF('[1]T61 Real GDP'!J125&lt;&gt;"",(IF('[1]T34 Wine consumption vol'!J125&lt;&gt;"",('[1]T34 Wine consumption vol'!J125/'[1]T61 Real GDP'!J125),"")),"")</f>
        <v>1.0748886830878541</v>
      </c>
      <c r="L94" s="70">
        <f>IF('[1]T61 Real GDP'!K125&lt;&gt;"",(IF('[1]T34 Wine consumption vol'!K125&lt;&gt;"",('[1]T34 Wine consumption vol'!K125/'[1]T61 Real GDP'!K125),"")),"")</f>
        <v>15.538370703186878</v>
      </c>
      <c r="M94" s="70">
        <f>IF('[1]T61 Real GDP'!L125&lt;&gt;"",(IF('[1]T34 Wine consumption vol'!L125&lt;&gt;"",('[1]T34 Wine consumption vol'!L125/'[1]T61 Real GDP'!L125),"")),"")</f>
        <v>0.230782886561335</v>
      </c>
      <c r="N94" s="70">
        <f>IF('[1]T61 Real GDP'!M125&lt;&gt;"",(IF('[1]T34 Wine consumption vol'!M125&lt;&gt;"",('[1]T34 Wine consumption vol'!M125/'[1]T61 Real GDP'!M125),"")),"")</f>
        <v>0.19654556283502084</v>
      </c>
      <c r="O94" s="70">
        <f>IF('[1]T61 Real GDP'!N125&lt;&gt;"",(IF('[1]T34 Wine consumption vol'!N125&lt;&gt;"",('[1]T34 Wine consumption vol'!N125/'[1]T61 Real GDP'!N125),"")),"")</f>
        <v>0.35071457726351196</v>
      </c>
      <c r="P94" s="70">
        <f>IF('[1]T61 Real GDP'!O125&lt;&gt;"",(IF('[1]T34 Wine consumption vol'!O125&lt;&gt;"",('[1]T34 Wine consumption vol'!O125/'[1]T61 Real GDP'!O125),"")),"")</f>
        <v>3.1832272257591412</v>
      </c>
      <c r="Q94" s="70">
        <f>IF('[1]T61 Real GDP'!P125&lt;&gt;"",(IF('[1]T34 Wine consumption vol'!P125&lt;&gt;"",('[1]T34 Wine consumption vol'!P125/'[1]T61 Real GDP'!P125),"")),"")</f>
        <v>0.17025817639426166</v>
      </c>
      <c r="R94" s="70" t="str">
        <f>IF('[1]T61 Real GDP'!Q125&lt;&gt;"",(IF('[1]T34 Wine consumption vol'!Q125&lt;&gt;"",('[1]T34 Wine consumption vol'!Q125/'[1]T61 Real GDP'!Q125),"")),"")</f>
        <v/>
      </c>
      <c r="S94" s="70">
        <f>IF('[1]T61 Real GDP'!R125&lt;&gt;"",(IF('[1]T34 Wine consumption vol'!R125&lt;&gt;"",('[1]T34 Wine consumption vol'!R125/'[1]T61 Real GDP'!R125),"")),"")</f>
        <v>12.481087379951875</v>
      </c>
      <c r="T94" s="70" t="str">
        <f>IF('[1]T61 Real GDP'!S125&lt;&gt;"",(IF('[1]T34 Wine consumption vol'!S125&lt;&gt;"",('[1]T34 Wine consumption vol'!S125/'[1]T61 Real GDP'!S125),"")),"")</f>
        <v/>
      </c>
      <c r="U94" s="70" t="str">
        <f>IF('[1]T61 Real GDP'!T125&lt;&gt;"",(IF('[1]T34 Wine consumption vol'!J125&lt;&gt;"",('[1]T34 Wine consumption vol'!J125/'[1]T61 Real GDP'!T125),"")),"")</f>
        <v/>
      </c>
      <c r="V94" s="70">
        <f>IF('[1]T61 Real GDP'!U125&lt;&gt;"",(IF('[1]T34 Wine consumption vol'!U125&lt;&gt;"",('[1]T34 Wine consumption vol'!U125/'[1]T61 Real GDP'!U125),"")),"")</f>
        <v>8.8698908395547402</v>
      </c>
      <c r="W94" s="70" t="str">
        <f>IF('[1]T61 Real GDP'!V125&lt;&gt;"",(IF('[1]T34 Wine consumption vol'!V125&lt;&gt;"",('[1]T34 Wine consumption vol'!V125/'[1]T61 Real GDP'!V125),"")),"")</f>
        <v/>
      </c>
      <c r="X94" s="70">
        <f>IF('[1]T61 Real GDP'!W125&lt;&gt;"",(IF('[1]T34 Wine consumption vol'!W125&lt;&gt;"",('[1]T34 Wine consumption vol'!W125/'[1]T61 Real GDP'!W125),"")),"")</f>
        <v>13.140412682435834</v>
      </c>
      <c r="Y94" s="70" t="str">
        <f>IF('[1]T61 Real GDP'!X125&lt;&gt;"",(IF('[1]T34 Wine consumption vol'!X125&lt;&gt;"",('[1]T34 Wine consumption vol'!X125/'[1]T61 Real GDP'!X125),"")),"")</f>
        <v/>
      </c>
      <c r="Z94" s="70" t="str">
        <f>IF('[1]T61 Real GDP'!Y125&lt;&gt;"",(IF('[1]T34 Wine consumption vol'!Y125&lt;&gt;"",('[1]T34 Wine consumption vol'!Y125/'[1]T61 Real GDP'!Y125),"")),"")</f>
        <v/>
      </c>
      <c r="AA94" s="70" t="str">
        <f>IF('[1]T61 Real GDP'!Z125&lt;&gt;"",(IF('[1]T34 Wine consumption vol'!Z125&lt;&gt;"",('[1]T34 Wine consumption vol'!Z125/'[1]T61 Real GDP'!Z125),"")),"")</f>
        <v/>
      </c>
      <c r="AB94" s="70">
        <f>IF('[1]T61 Real GDP'!AA125&lt;&gt;"",(IF('[1]T34 Wine consumption vol'!AA125&lt;&gt;"",('[1]T34 Wine consumption vol'!AA125/'[1]T61 Real GDP'!AA125),"")),"")</f>
        <v>0.632475151761966</v>
      </c>
      <c r="AC94" s="70">
        <f>IF('[1]T61 Real GDP'!AB125&lt;&gt;"",(IF('[1]T34 Wine consumption vol'!AB125&lt;&gt;"",('[1]T34 Wine consumption vol'!AB125/'[1]T61 Real GDP'!AB125),"")),"")</f>
        <v>0.18150260352095215</v>
      </c>
      <c r="AD94" s="70">
        <f>IF('[1]T61 Real GDP'!AC125&lt;&gt;"",(IF('[1]T34 Wine consumption vol'!AC125&lt;&gt;"",('[1]T34 Wine consumption vol'!AC125/'[1]T61 Real GDP'!AC125),"")),"")</f>
        <v>0.2172715398696739</v>
      </c>
      <c r="AE94" s="70">
        <f>IF('[1]T61 Real GDP'!AD125&lt;&gt;"",(IF('[1]T34 Wine consumption vol'!AD125&lt;&gt;"",('[1]T34 Wine consumption vol'!AD125/'[1]T61 Real GDP'!AD125),"")),"")</f>
        <v>0.306370084496633</v>
      </c>
      <c r="AF94" s="70">
        <f>IF('[1]T61 Real GDP'!AE125&lt;&gt;"",(IF('[1]T34 Wine consumption vol'!AE125&lt;&gt;"",('[1]T34 Wine consumption vol'!AE125/'[1]T61 Real GDP'!AE125),"")),"")</f>
        <v>9.7258833768804802</v>
      </c>
      <c r="AG94" s="70" t="str">
        <f>IF('[1]T61 Real GDP'!AF125&lt;&gt;"",(IF('[1]T34 Wine consumption vol'!AF125&lt;&gt;"",('[1]T34 Wine consumption vol'!AF125/'[1]T61 Real GDP'!AF125),"")),"")</f>
        <v/>
      </c>
      <c r="AH94" s="70">
        <f>IF('[1]T61 Real GDP'!AG125&lt;&gt;"",(IF('[1]T34 Wine consumption vol'!AG125&lt;&gt;"",('[1]T34 Wine consumption vol'!AG125/'[1]T61 Real GDP'!AG125),"")),"")</f>
        <v>11.758742928675499</v>
      </c>
      <c r="AI94" s="70">
        <f>IF('[1]T61 Real GDP'!AH125&lt;&gt;"",(IF('[1]T34 Wine consumption vol'!AH125&lt;&gt;"",('[1]T34 Wine consumption vol'!AH125/'[1]T61 Real GDP'!AH125),"")),"")</f>
        <v>9.8111548323586827E-3</v>
      </c>
      <c r="AJ94" s="70">
        <f>IF('[1]T61 Real GDP'!AI125&lt;&gt;"",(IF('[1]T34 Wine consumption vol'!AI125&lt;&gt;"",('[1]T34 Wine consumption vol'!AI125/'[1]T61 Real GDP'!AI125),"")),"")</f>
        <v>5.9863591963823009</v>
      </c>
      <c r="AK94" s="70" t="str">
        <f>IF('[1]T61 Real GDP'!AJ125&lt;&gt;"",(IF('[1]T34 Wine consumption vol'!AJ125&lt;&gt;"",('[1]T34 Wine consumption vol'!AJ125/'[1]T61 Real GDP'!AJ125),"")),"")</f>
        <v/>
      </c>
      <c r="AL94" s="70">
        <f>IF('[1]T61 Real GDP'!AK125&lt;&gt;"",(IF('[1]T34 Wine consumption vol'!AK125&lt;&gt;"",('[1]T34 Wine consumption vol'!AK125/'[1]T61 Real GDP'!AK125),"")),"")</f>
        <v>0.45125133331158457</v>
      </c>
      <c r="AM94" s="70">
        <f>IF('[1]T61 Real GDP'!AL125&lt;&gt;"",(IF('[1]T34 Wine consumption vol'!AL125&lt;&gt;"",('[1]T34 Wine consumption vol'!AL125/'[1]T61 Real GDP'!AL125),"")),"")</f>
        <v>3.9709492951401466</v>
      </c>
      <c r="AN94" s="70">
        <f>IF('[1]T61 Real GDP'!AM125&lt;&gt;"",(IF('[1]T34 Wine consumption vol'!AM125&lt;&gt;"",('[1]T34 Wine consumption vol'!AM125/'[1]T61 Real GDP'!AM125),"")),"")</f>
        <v>4.1173953321831274</v>
      </c>
      <c r="AO94" s="70">
        <f>IF('[1]T61 Real GDP'!AN125&lt;&gt;"",(IF('[1]T34 Wine consumption vol'!AN125&lt;&gt;"",('[1]T34 Wine consumption vol'!AN125/'[1]T61 Real GDP'!AN125),"")),"")</f>
        <v>-1.2514130200918876</v>
      </c>
      <c r="AP94" s="70">
        <f>IF('[1]T61 Real GDP'!AO125&lt;&gt;"",(IF('[1]T34 Wine consumption vol'!AO125&lt;&gt;"",('[1]T34 Wine consumption vol'!AO125/'[1]T61 Real GDP'!AO125),"")),"")</f>
        <v>0.35747471339879144</v>
      </c>
      <c r="AQ94" s="70" t="str">
        <f>IF('[1]T61 Real GDP'!AP125&lt;&gt;"",(IF('[1]T34 Wine consumption vol'!AP125&lt;&gt;"",('[1]T34 Wine consumption vol'!AP125/'[1]T61 Real GDP'!AP125),"")),"")</f>
        <v/>
      </c>
      <c r="AR94" s="70">
        <f>IF('[1]T61 Real GDP'!AQ125&lt;&gt;"",(IF('[1]T34 Wine consumption vol'!AQ125&lt;&gt;"",('[1]T34 Wine consumption vol'!AQ125/'[1]T61 Real GDP'!AQ125),"")),"")</f>
        <v>2.4667847434297189E-3</v>
      </c>
      <c r="AS94" s="70">
        <f>IF('[1]T61 Real GDP'!AR125&lt;&gt;"",(IF('[1]T34 Wine consumption vol'!AR125&lt;&gt;"",('[1]T34 Wine consumption vol'!AR125/'[1]T61 Real GDP'!AR125),"")),"")</f>
        <v>6.4691421917453751E-2</v>
      </c>
      <c r="AT94" s="70">
        <f>IF('[1]T61 Real GDP'!AS125&lt;&gt;"",(IF('[1]T34 Wine consumption vol'!AS125&lt;&gt;"",('[1]T34 Wine consumption vol'!AS125/'[1]T61 Real GDP'!AS125),"")),"")</f>
        <v>3.5981059570242224E-4</v>
      </c>
      <c r="AU94" s="70">
        <f>IF('[1]T61 Real GDP'!AT125&lt;&gt;"",(IF('[1]T34 Wine consumption vol'!AT125&lt;&gt;"",('[1]T34 Wine consumption vol'!AT125/'[1]T61 Real GDP'!AT125),"")),"")</f>
        <v>1.671716644028837E-2</v>
      </c>
      <c r="AV94" s="70">
        <f>IF('[1]T61 Real GDP'!AU125&lt;&gt;"",(IF('[1]T34 Wine consumption vol'!AU125&lt;&gt;"",('[1]T34 Wine consumption vol'!AU125/'[1]T61 Real GDP'!AU125),"")),"")</f>
        <v>0</v>
      </c>
      <c r="AW94" s="70">
        <f>IF('[1]T61 Real GDP'!AV125&lt;&gt;"",(IF('[1]T34 Wine consumption vol'!AV125&lt;&gt;"",('[1]T34 Wine consumption vol'!AV125/'[1]T61 Real GDP'!AV125),"")),"")</f>
        <v>5.3300168783867813E-2</v>
      </c>
      <c r="AX94" s="70">
        <f>IF('[1]T61 Real GDP'!AW125&lt;&gt;"",(IF('[1]T34 Wine consumption vol'!AW125&lt;&gt;"",('[1]T34 Wine consumption vol'!AW125/'[1]T61 Real GDP'!AW125),"")),"")</f>
        <v>5.3192904066597518E-3</v>
      </c>
      <c r="AY94" s="70" t="str">
        <f>IF('[1]T61 Real GDP'!AX125&lt;&gt;"",(IF('[1]T34 Wine consumption vol'!AX125&lt;&gt;"",('[1]T34 Wine consumption vol'!AX125/'[1]T61 Real GDP'!AX125),"")),"")</f>
        <v/>
      </c>
      <c r="AZ94" s="70">
        <f>IF('[1]T61 Real GDP'!AY125&lt;&gt;"",(IF('[1]T34 Wine consumption vol'!AY125&lt;&gt;"",('[1]T34 Wine consumption vol'!AY125/'[1]T61 Real GDP'!AY125),"")),"")</f>
        <v>0</v>
      </c>
      <c r="BA94" s="70">
        <f>IF('[1]T61 Real GDP'!AZ125&lt;&gt;"",(IF('[1]T34 Wine consumption vol'!AZ125&lt;&gt;"",('[1]T34 Wine consumption vol'!AZ125/'[1]T61 Real GDP'!AZ125),"")),"")</f>
        <v>4.3875043875043875E-3</v>
      </c>
      <c r="BB94" s="70">
        <f>IF('[1]T61 Real GDP'!BC125&lt;&gt;"",(IF('[1]T34 Wine consumption vol'!BC125&lt;&gt;"",('[1]T34 Wine consumption vol'!BC125/'[1]T61 Real GDP'!BC125),"")),"")</f>
        <v>2.7191881119459786</v>
      </c>
    </row>
    <row r="95" spans="1:54" x14ac:dyDescent="0.55000000000000004">
      <c r="A95" s="69">
        <v>1958</v>
      </c>
      <c r="B95" s="70">
        <f>IF('[1]T61 Real GDP'!B126&lt;&gt;"",(IF('[1]T34 Wine consumption vol'!B126&lt;&gt;"",('[1]T34 Wine consumption vol'!B126/'[1]T61 Real GDP'!B126),"")),"")</f>
        <v>18.015918981614611</v>
      </c>
      <c r="C95" s="70">
        <f>IF('[1]T61 Real GDP'!C126&lt;&gt;"",(IF('[1]T34 Wine consumption vol'!C126&lt;&gt;"",('[1]T34 Wine consumption vol'!C126/'[1]T61 Real GDP'!C126),"")),"")</f>
        <v>25.003220685390207</v>
      </c>
      <c r="D95" s="70">
        <f>IF('[1]T61 Real GDP'!D126&lt;&gt;"",(IF('[1]T34 Wine consumption vol'!D126&lt;&gt;"",('[1]T34 Wine consumption vol'!D126/'[1]T61 Real GDP'!D126),"")),"")</f>
        <v>30.429545741590537</v>
      </c>
      <c r="E95" s="70">
        <f>IF('[1]T61 Real GDP'!E126&lt;&gt;"",(IF('[1]T34 Wine consumption vol'!E126&lt;&gt;"",('[1]T34 Wine consumption vol'!E126/'[1]T61 Real GDP'!E126),"")),"")</f>
        <v>15.281671169508622</v>
      </c>
      <c r="F95" s="70">
        <f>IF('[1]T61 Real GDP'!F126&lt;&gt;"",(IF('[1]T34 Wine consumption vol'!F126&lt;&gt;"",('[1]T34 Wine consumption vol'!F126/'[1]T61 Real GDP'!F126),"")),"")</f>
        <v>3.2903663500678424</v>
      </c>
      <c r="G95" s="70"/>
      <c r="H95" s="70">
        <f>IF('[1]T61 Real GDP'!G126&lt;&gt;"",(IF('[1]T34 Wine consumption vol'!G126&lt;&gt;"",('[1]T34 Wine consumption vol'!G126/'[1]T61 Real GDP'!G126),"")),"")</f>
        <v>1.1276577683105515</v>
      </c>
      <c r="I95" s="70">
        <f>IF('[1]T61 Real GDP'!H126&lt;&gt;"",(IF('[1]T34 Wine consumption vol'!H126&lt;&gt;"",('[1]T34 Wine consumption vol'!H126/'[1]T61 Real GDP'!H126),"")),"")</f>
        <v>0.29547755191376435</v>
      </c>
      <c r="J95" s="70">
        <f>IF('[1]T61 Real GDP'!I126&lt;&gt;"",(IF('[1]T34 Wine consumption vol'!I126&lt;&gt;"",('[1]T34 Wine consumption vol'!I126/'[1]T61 Real GDP'!I126),"")),"")</f>
        <v>9.1335316545858303E-2</v>
      </c>
      <c r="K95" s="70">
        <f>IF('[1]T61 Real GDP'!J126&lt;&gt;"",(IF('[1]T34 Wine consumption vol'!J126&lt;&gt;"",('[1]T34 Wine consumption vol'!J126/'[1]T61 Real GDP'!J126),"")),"")</f>
        <v>1.270628330485182</v>
      </c>
      <c r="L95" s="70">
        <f>IF('[1]T61 Real GDP'!K126&lt;&gt;"",(IF('[1]T34 Wine consumption vol'!K126&lt;&gt;"",('[1]T34 Wine consumption vol'!K126/'[1]T61 Real GDP'!K126),"")),"")</f>
        <v>8.0202053568970726</v>
      </c>
      <c r="M95" s="70">
        <f>IF('[1]T61 Real GDP'!L126&lt;&gt;"",(IF('[1]T34 Wine consumption vol'!L126&lt;&gt;"",('[1]T34 Wine consumption vol'!L126/'[1]T61 Real GDP'!L126),"")),"")</f>
        <v>0.22657241254304875</v>
      </c>
      <c r="N95" s="70">
        <f>IF('[1]T61 Real GDP'!M126&lt;&gt;"",(IF('[1]T34 Wine consumption vol'!M126&lt;&gt;"",('[1]T34 Wine consumption vol'!M126/'[1]T61 Real GDP'!M126),"")),"")</f>
        <v>0.1923513458620566</v>
      </c>
      <c r="O95" s="70">
        <f>IF('[1]T61 Real GDP'!N126&lt;&gt;"",(IF('[1]T34 Wine consumption vol'!N126&lt;&gt;"",('[1]T34 Wine consumption vol'!N126/'[1]T61 Real GDP'!N126),"")),"")</f>
        <v>0.35734640862056527</v>
      </c>
      <c r="P95" s="70">
        <f>IF('[1]T61 Real GDP'!O126&lt;&gt;"",(IF('[1]T34 Wine consumption vol'!O126&lt;&gt;"",('[1]T34 Wine consumption vol'!O126/'[1]T61 Real GDP'!O126),"")),"")</f>
        <v>3.2231151672001634</v>
      </c>
      <c r="Q95" s="70">
        <f>IF('[1]T61 Real GDP'!P126&lt;&gt;"",(IF('[1]T34 Wine consumption vol'!P126&lt;&gt;"",('[1]T34 Wine consumption vol'!P126/'[1]T61 Real GDP'!P126),"")),"")</f>
        <v>0.16332482683193583</v>
      </c>
      <c r="R95" s="70" t="str">
        <f>IF('[1]T61 Real GDP'!Q126&lt;&gt;"",(IF('[1]T34 Wine consumption vol'!Q126&lt;&gt;"",('[1]T34 Wine consumption vol'!Q126/'[1]T61 Real GDP'!Q126),"")),"")</f>
        <v/>
      </c>
      <c r="S95" s="70">
        <f>IF('[1]T61 Real GDP'!R126&lt;&gt;"",(IF('[1]T34 Wine consumption vol'!R126&lt;&gt;"",('[1]T34 Wine consumption vol'!R126/'[1]T61 Real GDP'!R126),"")),"")</f>
        <v>11.626123789243053</v>
      </c>
      <c r="T95" s="70" t="str">
        <f>IF('[1]T61 Real GDP'!S126&lt;&gt;"",(IF('[1]T34 Wine consumption vol'!S126&lt;&gt;"",('[1]T34 Wine consumption vol'!S126/'[1]T61 Real GDP'!S126),"")),"")</f>
        <v/>
      </c>
      <c r="U95" s="70" t="str">
        <f>IF('[1]T61 Real GDP'!T126&lt;&gt;"",(IF('[1]T34 Wine consumption vol'!J126&lt;&gt;"",('[1]T34 Wine consumption vol'!J126/'[1]T61 Real GDP'!T126),"")),"")</f>
        <v/>
      </c>
      <c r="V95" s="70">
        <f>IF('[1]T61 Real GDP'!U126&lt;&gt;"",(IF('[1]T34 Wine consumption vol'!U126&lt;&gt;"",('[1]T34 Wine consumption vol'!U126/'[1]T61 Real GDP'!U126),"")),"")</f>
        <v>10.155393154864749</v>
      </c>
      <c r="W95" s="70" t="str">
        <f>IF('[1]T61 Real GDP'!V126&lt;&gt;"",(IF('[1]T34 Wine consumption vol'!V126&lt;&gt;"",('[1]T34 Wine consumption vol'!V126/'[1]T61 Real GDP'!V126),"")),"")</f>
        <v/>
      </c>
      <c r="X95" s="70">
        <f>IF('[1]T61 Real GDP'!W126&lt;&gt;"",(IF('[1]T34 Wine consumption vol'!W126&lt;&gt;"",('[1]T34 Wine consumption vol'!W126/'[1]T61 Real GDP'!W126),"")),"")</f>
        <v>9.9787924552552933</v>
      </c>
      <c r="Y95" s="70" t="str">
        <f>IF('[1]T61 Real GDP'!X126&lt;&gt;"",(IF('[1]T34 Wine consumption vol'!X126&lt;&gt;"",('[1]T34 Wine consumption vol'!X126/'[1]T61 Real GDP'!X126),"")),"")</f>
        <v/>
      </c>
      <c r="Z95" s="70" t="str">
        <f>IF('[1]T61 Real GDP'!Y126&lt;&gt;"",(IF('[1]T34 Wine consumption vol'!Y126&lt;&gt;"",('[1]T34 Wine consumption vol'!Y126/'[1]T61 Real GDP'!Y126),"")),"")</f>
        <v/>
      </c>
      <c r="AA95" s="70" t="str">
        <f>IF('[1]T61 Real GDP'!Z126&lt;&gt;"",(IF('[1]T34 Wine consumption vol'!Z126&lt;&gt;"",('[1]T34 Wine consumption vol'!Z126/'[1]T61 Real GDP'!Z126),"")),"")</f>
        <v/>
      </c>
      <c r="AB95" s="70">
        <f>IF('[1]T61 Real GDP'!AA126&lt;&gt;"",(IF('[1]T34 Wine consumption vol'!AA126&lt;&gt;"",('[1]T34 Wine consumption vol'!AA126/'[1]T61 Real GDP'!AA126),"")),"")</f>
        <v>0.61160155917960923</v>
      </c>
      <c r="AC95" s="70">
        <f>IF('[1]T61 Real GDP'!AB126&lt;&gt;"",(IF('[1]T34 Wine consumption vol'!AB126&lt;&gt;"",('[1]T34 Wine consumption vol'!AB126/'[1]T61 Real GDP'!AB126),"")),"")</f>
        <v>0.15587472761686627</v>
      </c>
      <c r="AD95" s="70">
        <f>IF('[1]T61 Real GDP'!AC126&lt;&gt;"",(IF('[1]T34 Wine consumption vol'!AC126&lt;&gt;"",('[1]T34 Wine consumption vol'!AC126/'[1]T61 Real GDP'!AC126),"")),"")</f>
        <v>0.24138697391642791</v>
      </c>
      <c r="AE95" s="70">
        <f>IF('[1]T61 Real GDP'!AD126&lt;&gt;"",(IF('[1]T34 Wine consumption vol'!AD126&lt;&gt;"",('[1]T34 Wine consumption vol'!AD126/'[1]T61 Real GDP'!AD126),"")),"")</f>
        <v>0.31560558187670518</v>
      </c>
      <c r="AF95" s="70">
        <f>IF('[1]T61 Real GDP'!AE126&lt;&gt;"",(IF('[1]T34 Wine consumption vol'!AE126&lt;&gt;"",('[1]T34 Wine consumption vol'!AE126/'[1]T61 Real GDP'!AE126),"")),"")</f>
        <v>9.4349209154018734</v>
      </c>
      <c r="AG95" s="70">
        <f>IF('[1]T61 Real GDP'!AF126&lt;&gt;"",(IF('[1]T34 Wine consumption vol'!AF126&lt;&gt;"",('[1]T34 Wine consumption vol'!AF126/'[1]T61 Real GDP'!AF126),"")),"")</f>
        <v>0.96285814258891989</v>
      </c>
      <c r="AH95" s="70">
        <f>IF('[1]T61 Real GDP'!AG126&lt;&gt;"",(IF('[1]T34 Wine consumption vol'!AG126&lt;&gt;"",('[1]T34 Wine consumption vol'!AG126/'[1]T61 Real GDP'!AG126),"")),"")</f>
        <v>10.57514025342986</v>
      </c>
      <c r="AI95" s="70">
        <f>IF('[1]T61 Real GDP'!AH126&lt;&gt;"",(IF('[1]T34 Wine consumption vol'!AH126&lt;&gt;"",('[1]T34 Wine consumption vol'!AH126/'[1]T61 Real GDP'!AH126),"")),"")</f>
        <v>6.5165836432886986E-3</v>
      </c>
      <c r="AJ95" s="70">
        <f>IF('[1]T61 Real GDP'!AI126&lt;&gt;"",(IF('[1]T34 Wine consumption vol'!AI126&lt;&gt;"",('[1]T34 Wine consumption vol'!AI126/'[1]T61 Real GDP'!AI126),"")),"")</f>
        <v>5.0939361230660865</v>
      </c>
      <c r="AK95" s="70" t="str">
        <f>IF('[1]T61 Real GDP'!AJ126&lt;&gt;"",(IF('[1]T34 Wine consumption vol'!AJ126&lt;&gt;"",('[1]T34 Wine consumption vol'!AJ126/'[1]T61 Real GDP'!AJ126),"")),"")</f>
        <v/>
      </c>
      <c r="AL95" s="70">
        <f>IF('[1]T61 Real GDP'!AK126&lt;&gt;"",(IF('[1]T34 Wine consumption vol'!AK126&lt;&gt;"",('[1]T34 Wine consumption vol'!AK126/'[1]T61 Real GDP'!AK126),"")),"")</f>
        <v>20.603666508373024</v>
      </c>
      <c r="AM95" s="70">
        <f>IF('[1]T61 Real GDP'!AL126&lt;&gt;"",(IF('[1]T34 Wine consumption vol'!AL126&lt;&gt;"",('[1]T34 Wine consumption vol'!AL126/'[1]T61 Real GDP'!AL126),"")),"")</f>
        <v>7.4617499445385089</v>
      </c>
      <c r="AN95" s="70">
        <f>IF('[1]T61 Real GDP'!AM126&lt;&gt;"",(IF('[1]T34 Wine consumption vol'!AM126&lt;&gt;"",('[1]T34 Wine consumption vol'!AM126/'[1]T61 Real GDP'!AM126),"")),"")</f>
        <v>1.1901384793644272</v>
      </c>
      <c r="AO95" s="70">
        <f>IF('[1]T61 Real GDP'!AN126&lt;&gt;"",(IF('[1]T34 Wine consumption vol'!AN126&lt;&gt;"",('[1]T34 Wine consumption vol'!AN126/'[1]T61 Real GDP'!AN126),"")),"")</f>
        <v>5.5455231609011575</v>
      </c>
      <c r="AP95" s="70">
        <f>IF('[1]T61 Real GDP'!AO126&lt;&gt;"",(IF('[1]T34 Wine consumption vol'!AO126&lt;&gt;"",('[1]T34 Wine consumption vol'!AO126/'[1]T61 Real GDP'!AO126),"")),"")</f>
        <v>0.29828612828001544</v>
      </c>
      <c r="AQ95" s="70" t="str">
        <f>IF('[1]T61 Real GDP'!AP126&lt;&gt;"",(IF('[1]T34 Wine consumption vol'!AP126&lt;&gt;"",('[1]T34 Wine consumption vol'!AP126/'[1]T61 Real GDP'!AP126),"")),"")</f>
        <v/>
      </c>
      <c r="AR95" s="70">
        <f>IF('[1]T61 Real GDP'!AQ126&lt;&gt;"",(IF('[1]T34 Wine consumption vol'!AQ126&lt;&gt;"",('[1]T34 Wine consumption vol'!AQ126/'[1]T61 Real GDP'!AQ126),"")),"")</f>
        <v>1.5521855881785545E-3</v>
      </c>
      <c r="AS95" s="70">
        <f>IF('[1]T61 Real GDP'!AR126&lt;&gt;"",(IF('[1]T34 Wine consumption vol'!AR126&lt;&gt;"",('[1]T34 Wine consumption vol'!AR126/'[1]T61 Real GDP'!AR126),"")),"")</f>
        <v>3.5949670461354097E-2</v>
      </c>
      <c r="AT95" s="70">
        <f>IF('[1]T61 Real GDP'!AS126&lt;&gt;"",(IF('[1]T34 Wine consumption vol'!AS126&lt;&gt;"",('[1]T34 Wine consumption vol'!AS126/'[1]T61 Real GDP'!AS126),"")),"")</f>
        <v>2.6743599086706091E-3</v>
      </c>
      <c r="AU95" s="70">
        <f>IF('[1]T61 Real GDP'!AT126&lt;&gt;"",(IF('[1]T34 Wine consumption vol'!AT126&lt;&gt;"",('[1]T34 Wine consumption vol'!AT126/'[1]T61 Real GDP'!AT126),"")),"")</f>
        <v>1.7606966434869035E-2</v>
      </c>
      <c r="AV95" s="70">
        <f>IF('[1]T61 Real GDP'!AU126&lt;&gt;"",(IF('[1]T34 Wine consumption vol'!AU126&lt;&gt;"",('[1]T34 Wine consumption vol'!AU126/'[1]T61 Real GDP'!AU126),"")),"")</f>
        <v>0</v>
      </c>
      <c r="AW95" s="70">
        <f>IF('[1]T61 Real GDP'!AV126&lt;&gt;"",(IF('[1]T34 Wine consumption vol'!AV126&lt;&gt;"",('[1]T34 Wine consumption vol'!AV126/'[1]T61 Real GDP'!AV126),"")),"")</f>
        <v>5.3304904051172705E-2</v>
      </c>
      <c r="AX95" s="70">
        <f>IF('[1]T61 Real GDP'!AW126&lt;&gt;"",(IF('[1]T34 Wine consumption vol'!AW126&lt;&gt;"",('[1]T34 Wine consumption vol'!AW126/'[1]T61 Real GDP'!AW126),"")),"")</f>
        <v>2.5706940874035988E-3</v>
      </c>
      <c r="AY95" s="70" t="str">
        <f>IF('[1]T61 Real GDP'!AX126&lt;&gt;"",(IF('[1]T34 Wine consumption vol'!AX126&lt;&gt;"",('[1]T34 Wine consumption vol'!AX126/'[1]T61 Real GDP'!AX126),"")),"")</f>
        <v/>
      </c>
      <c r="AZ95" s="70">
        <f>IF('[1]T61 Real GDP'!AY126&lt;&gt;"",(IF('[1]T34 Wine consumption vol'!AY126&lt;&gt;"",('[1]T34 Wine consumption vol'!AY126/'[1]T61 Real GDP'!AY126),"")),"")</f>
        <v>0</v>
      </c>
      <c r="BA95" s="70">
        <f>IF('[1]T61 Real GDP'!AZ126&lt;&gt;"",(IF('[1]T34 Wine consumption vol'!AZ126&lt;&gt;"",('[1]T34 Wine consumption vol'!AZ126/'[1]T61 Real GDP'!AZ126),"")),"")</f>
        <v>4.2344173441734422E-3</v>
      </c>
      <c r="BB95" s="70">
        <f>IF('[1]T61 Real GDP'!BC126&lt;&gt;"",(IF('[1]T34 Wine consumption vol'!BC126&lt;&gt;"",('[1]T34 Wine consumption vol'!BC126/'[1]T61 Real GDP'!BC126),"")),"")</f>
        <v>2.6306918301288129</v>
      </c>
    </row>
    <row r="96" spans="1:54" x14ac:dyDescent="0.55000000000000004">
      <c r="A96" s="69">
        <v>1959</v>
      </c>
      <c r="B96" s="70">
        <f>IF('[1]T61 Real GDP'!B127&lt;&gt;"",(IF('[1]T34 Wine consumption vol'!B127&lt;&gt;"",('[1]T34 Wine consumption vol'!B127/'[1]T61 Real GDP'!B127),"")),"")</f>
        <v>18.105636423503686</v>
      </c>
      <c r="C96" s="70">
        <f>IF('[1]T61 Real GDP'!C127&lt;&gt;"",(IF('[1]T34 Wine consumption vol'!C127&lt;&gt;"",('[1]T34 Wine consumption vol'!C127/'[1]T61 Real GDP'!C127),"")),"")</f>
        <v>23.713564803146532</v>
      </c>
      <c r="D96" s="70">
        <f>IF('[1]T61 Real GDP'!D127&lt;&gt;"",(IF('[1]T34 Wine consumption vol'!D127&lt;&gt;"",('[1]T34 Wine consumption vol'!D127/'[1]T61 Real GDP'!D127),"")),"")</f>
        <v>29.743750416017676</v>
      </c>
      <c r="E96" s="70">
        <f>IF('[1]T61 Real GDP'!E127&lt;&gt;"",(IF('[1]T34 Wine consumption vol'!E127&lt;&gt;"",('[1]T34 Wine consumption vol'!E127/'[1]T61 Real GDP'!E127),"")),"")</f>
        <v>16.133434667012047</v>
      </c>
      <c r="F96" s="70">
        <f>IF('[1]T61 Real GDP'!F127&lt;&gt;"",(IF('[1]T34 Wine consumption vol'!F127&lt;&gt;"",('[1]T34 Wine consumption vol'!F127/'[1]T61 Real GDP'!F127),"")),"")</f>
        <v>3.427180272509522</v>
      </c>
      <c r="G96" s="70"/>
      <c r="H96" s="70">
        <f>IF('[1]T61 Real GDP'!G127&lt;&gt;"",(IF('[1]T34 Wine consumption vol'!G127&lt;&gt;"",('[1]T34 Wine consumption vol'!G127/'[1]T61 Real GDP'!G127),"")),"")</f>
        <v>1.1375663161597664</v>
      </c>
      <c r="I96" s="70">
        <f>IF('[1]T61 Real GDP'!H127&lt;&gt;"",(IF('[1]T34 Wine consumption vol'!H127&lt;&gt;"",('[1]T34 Wine consumption vol'!H127/'[1]T61 Real GDP'!H127),"")),"")</f>
        <v>0.28775146422205244</v>
      </c>
      <c r="J96" s="70">
        <f>IF('[1]T61 Real GDP'!I127&lt;&gt;"",(IF('[1]T34 Wine consumption vol'!I127&lt;&gt;"",('[1]T34 Wine consumption vol'!I127/'[1]T61 Real GDP'!I127),"")),"")</f>
        <v>8.6903302353173811E-2</v>
      </c>
      <c r="K96" s="70">
        <f>IF('[1]T61 Real GDP'!J127&lt;&gt;"",(IF('[1]T34 Wine consumption vol'!J127&lt;&gt;"",('[1]T34 Wine consumption vol'!J127/'[1]T61 Real GDP'!J127),"")),"")</f>
        <v>1.429701966444862</v>
      </c>
      <c r="L96" s="70">
        <f>IF('[1]T61 Real GDP'!K127&lt;&gt;"",(IF('[1]T34 Wine consumption vol'!K127&lt;&gt;"",('[1]T34 Wine consumption vol'!K127/'[1]T61 Real GDP'!K127),"")),"")</f>
        <v>13.519470001725946</v>
      </c>
      <c r="M96" s="70">
        <f>IF('[1]T61 Real GDP'!L127&lt;&gt;"",(IF('[1]T34 Wine consumption vol'!L127&lt;&gt;"",('[1]T34 Wine consumption vol'!L127/'[1]T61 Real GDP'!L127),"")),"")</f>
        <v>0.15678076822576431</v>
      </c>
      <c r="N96" s="70">
        <f>IF('[1]T61 Real GDP'!M127&lt;&gt;"",(IF('[1]T34 Wine consumption vol'!M127&lt;&gt;"",('[1]T34 Wine consumption vol'!M127/'[1]T61 Real GDP'!M127),"")),"")</f>
        <v>0.20844486462474229</v>
      </c>
      <c r="O96" s="70">
        <f>IF('[1]T61 Real GDP'!N127&lt;&gt;"",(IF('[1]T34 Wine consumption vol'!N127&lt;&gt;"",('[1]T34 Wine consumption vol'!N127/'[1]T61 Real GDP'!N127),"")),"")</f>
        <v>0.39376504317164535</v>
      </c>
      <c r="P96" s="70">
        <f>IF('[1]T61 Real GDP'!O127&lt;&gt;"",(IF('[1]T34 Wine consumption vol'!O127&lt;&gt;"",('[1]T34 Wine consumption vol'!O127/'[1]T61 Real GDP'!O127),"")),"")</f>
        <v>3.0073421439060199</v>
      </c>
      <c r="Q96" s="70">
        <f>IF('[1]T61 Real GDP'!P127&lt;&gt;"",(IF('[1]T34 Wine consumption vol'!P127&lt;&gt;"",('[1]T34 Wine consumption vol'!P127/'[1]T61 Real GDP'!P127),"")),"")</f>
        <v>0.18173026836748757</v>
      </c>
      <c r="R96" s="70" t="str">
        <f>IF('[1]T61 Real GDP'!Q127&lt;&gt;"",(IF('[1]T34 Wine consumption vol'!Q127&lt;&gt;"",('[1]T34 Wine consumption vol'!Q127/'[1]T61 Real GDP'!Q127),"")),"")</f>
        <v/>
      </c>
      <c r="S96" s="70">
        <f>IF('[1]T61 Real GDP'!R127&lt;&gt;"",(IF('[1]T34 Wine consumption vol'!R127&lt;&gt;"",('[1]T34 Wine consumption vol'!R127/'[1]T61 Real GDP'!R127),"")),"")</f>
        <v>11.030633536431743</v>
      </c>
      <c r="T96" s="70" t="str">
        <f>IF('[1]T61 Real GDP'!S127&lt;&gt;"",(IF('[1]T34 Wine consumption vol'!S127&lt;&gt;"",('[1]T34 Wine consumption vol'!S127/'[1]T61 Real GDP'!S127),"")),"")</f>
        <v/>
      </c>
      <c r="U96" s="70" t="str">
        <f>IF('[1]T61 Real GDP'!T127&lt;&gt;"",(IF('[1]T34 Wine consumption vol'!J127&lt;&gt;"",('[1]T34 Wine consumption vol'!J127/'[1]T61 Real GDP'!T127),"")),"")</f>
        <v/>
      </c>
      <c r="V96" s="70">
        <f>IF('[1]T61 Real GDP'!U127&lt;&gt;"",(IF('[1]T34 Wine consumption vol'!U127&lt;&gt;"",('[1]T34 Wine consumption vol'!U127/'[1]T61 Real GDP'!U127),"")),"")</f>
        <v>9.8435537760625813</v>
      </c>
      <c r="W96" s="70" t="str">
        <f>IF('[1]T61 Real GDP'!V127&lt;&gt;"",(IF('[1]T34 Wine consumption vol'!V127&lt;&gt;"",('[1]T34 Wine consumption vol'!V127/'[1]T61 Real GDP'!V127),"")),"")</f>
        <v/>
      </c>
      <c r="X96" s="70">
        <f>IF('[1]T61 Real GDP'!W127&lt;&gt;"",(IF('[1]T34 Wine consumption vol'!W127&lt;&gt;"",('[1]T34 Wine consumption vol'!W127/'[1]T61 Real GDP'!W127),"")),"")</f>
        <v>12.106105366814377</v>
      </c>
      <c r="Y96" s="70" t="str">
        <f>IF('[1]T61 Real GDP'!X127&lt;&gt;"",(IF('[1]T34 Wine consumption vol'!X127&lt;&gt;"",('[1]T34 Wine consumption vol'!X127/'[1]T61 Real GDP'!X127),"")),"")</f>
        <v/>
      </c>
      <c r="Z96" s="70" t="str">
        <f>IF('[1]T61 Real GDP'!Y127&lt;&gt;"",(IF('[1]T34 Wine consumption vol'!Y127&lt;&gt;"",('[1]T34 Wine consumption vol'!Y127/'[1]T61 Real GDP'!Y127),"")),"")</f>
        <v/>
      </c>
      <c r="AA96" s="70" t="str">
        <f>IF('[1]T61 Real GDP'!Z127&lt;&gt;"",(IF('[1]T34 Wine consumption vol'!Z127&lt;&gt;"",('[1]T34 Wine consumption vol'!Z127/'[1]T61 Real GDP'!Z127),"")),"")</f>
        <v/>
      </c>
      <c r="AB96" s="70">
        <f>IF('[1]T61 Real GDP'!AA127&lt;&gt;"",(IF('[1]T34 Wine consumption vol'!AA127&lt;&gt;"",('[1]T34 Wine consumption vol'!AA127/'[1]T61 Real GDP'!AA127),"")),"")</f>
        <v>0.59246634103933826</v>
      </c>
      <c r="AC96" s="70">
        <f>IF('[1]T61 Real GDP'!AB127&lt;&gt;"",(IF('[1]T34 Wine consumption vol'!AB127&lt;&gt;"",('[1]T34 Wine consumption vol'!AB127/'[1]T61 Real GDP'!AB127),"")),"")</f>
        <v>0.14996956063373276</v>
      </c>
      <c r="AD96" s="70">
        <f>IF('[1]T61 Real GDP'!AC127&lt;&gt;"",(IF('[1]T34 Wine consumption vol'!AC127&lt;&gt;"",('[1]T34 Wine consumption vol'!AC127/'[1]T61 Real GDP'!AC127),"")),"")</f>
        <v>0.23281983129328912</v>
      </c>
      <c r="AE96" s="70">
        <f>IF('[1]T61 Real GDP'!AD127&lt;&gt;"",(IF('[1]T34 Wine consumption vol'!AD127&lt;&gt;"",('[1]T34 Wine consumption vol'!AD127/'[1]T61 Real GDP'!AD127),"")),"")</f>
        <v>0.29569650601558989</v>
      </c>
      <c r="AF96" s="70">
        <f>IF('[1]T61 Real GDP'!AE127&lt;&gt;"",(IF('[1]T34 Wine consumption vol'!AE127&lt;&gt;"",('[1]T34 Wine consumption vol'!AE127/'[1]T61 Real GDP'!AE127),"")),"")</f>
        <v>12.238937494708523</v>
      </c>
      <c r="AG96" s="70">
        <f>IF('[1]T61 Real GDP'!AF127&lt;&gt;"",(IF('[1]T34 Wine consumption vol'!AF127&lt;&gt;"",('[1]T34 Wine consumption vol'!AF127/'[1]T61 Real GDP'!AF127),"")),"")</f>
        <v>1.0569366578095047</v>
      </c>
      <c r="AH96" s="70">
        <f>IF('[1]T61 Real GDP'!AG127&lt;&gt;"",(IF('[1]T34 Wine consumption vol'!AG127&lt;&gt;"",('[1]T34 Wine consumption vol'!AG127/'[1]T61 Real GDP'!AG127),"")),"")</f>
        <v>12.050384805419787</v>
      </c>
      <c r="AI96" s="70">
        <f>IF('[1]T61 Real GDP'!AH127&lt;&gt;"",(IF('[1]T34 Wine consumption vol'!AH127&lt;&gt;"",('[1]T34 Wine consumption vol'!AH127/'[1]T61 Real GDP'!AH127),"")),"")</f>
        <v>4.5194106911286376E-3</v>
      </c>
      <c r="AJ96" s="70">
        <f>IF('[1]T61 Real GDP'!AI127&lt;&gt;"",(IF('[1]T34 Wine consumption vol'!AI127&lt;&gt;"",('[1]T34 Wine consumption vol'!AI127/'[1]T61 Real GDP'!AI127),"")),"")</f>
        <v>7.9434904179270323</v>
      </c>
      <c r="AK96" s="70" t="str">
        <f>IF('[1]T61 Real GDP'!AJ127&lt;&gt;"",(IF('[1]T34 Wine consumption vol'!AJ127&lt;&gt;"",('[1]T34 Wine consumption vol'!AJ127/'[1]T61 Real GDP'!AJ127),"")),"")</f>
        <v/>
      </c>
      <c r="AL96" s="70">
        <f>IF('[1]T61 Real GDP'!AK127&lt;&gt;"",(IF('[1]T34 Wine consumption vol'!AK127&lt;&gt;"",('[1]T34 Wine consumption vol'!AK127/'[1]T61 Real GDP'!AK127),"")),"")</f>
        <v>14.184807758557442</v>
      </c>
      <c r="AM96" s="70">
        <f>IF('[1]T61 Real GDP'!AL127&lt;&gt;"",(IF('[1]T34 Wine consumption vol'!AL127&lt;&gt;"",('[1]T34 Wine consumption vol'!AL127/'[1]T61 Real GDP'!AL127),"")),"")</f>
        <v>2.8121413399795574</v>
      </c>
      <c r="AN96" s="70">
        <f>IF('[1]T61 Real GDP'!AM127&lt;&gt;"",(IF('[1]T34 Wine consumption vol'!AM127&lt;&gt;"",('[1]T34 Wine consumption vol'!AM127/'[1]T61 Real GDP'!AM127),"")),"")</f>
        <v>3.1870463447403323</v>
      </c>
      <c r="AO96" s="70">
        <f>IF('[1]T61 Real GDP'!AN127&lt;&gt;"",(IF('[1]T34 Wine consumption vol'!AN127&lt;&gt;"",('[1]T34 Wine consumption vol'!AN127/'[1]T61 Real GDP'!AN127),"")),"")</f>
        <v>8.8528171359041288</v>
      </c>
      <c r="AP96" s="70" t="str">
        <f>IF('[1]T61 Real GDP'!AO127&lt;&gt;"",(IF('[1]T34 Wine consumption vol'!AO127&lt;&gt;"",('[1]T34 Wine consumption vol'!AO127/'[1]T61 Real GDP'!AO127),"")),"")</f>
        <v/>
      </c>
      <c r="AQ96" s="70" t="str">
        <f>IF('[1]T61 Real GDP'!AP127&lt;&gt;"",(IF('[1]T34 Wine consumption vol'!AP127&lt;&gt;"",('[1]T34 Wine consumption vol'!AP127/'[1]T61 Real GDP'!AP127),"")),"")</f>
        <v/>
      </c>
      <c r="AR96" s="70">
        <f>IF('[1]T61 Real GDP'!AQ127&lt;&gt;"",(IF('[1]T34 Wine consumption vol'!AQ127&lt;&gt;"",('[1]T34 Wine consumption vol'!AQ127/'[1]T61 Real GDP'!AQ127),"")),"")</f>
        <v>1.0937592285934911E-3</v>
      </c>
      <c r="AS96" s="70">
        <f>IF('[1]T61 Real GDP'!AR127&lt;&gt;"",(IF('[1]T34 Wine consumption vol'!AR127&lt;&gt;"",('[1]T34 Wine consumption vol'!AR127/'[1]T61 Real GDP'!AR127),"")),"")</f>
        <v>4.4538470103551935E-2</v>
      </c>
      <c r="AT96" s="70">
        <f>IF('[1]T61 Real GDP'!AS127&lt;&gt;"",(IF('[1]T34 Wine consumption vol'!AS127&lt;&gt;"",('[1]T34 Wine consumption vol'!AS127/'[1]T61 Real GDP'!AS127),"")),"")</f>
        <v>2.2913331958533418E-3</v>
      </c>
      <c r="AU96" s="70">
        <f>IF('[1]T61 Real GDP'!AT127&lt;&gt;"",(IF('[1]T34 Wine consumption vol'!AT127&lt;&gt;"",('[1]T34 Wine consumption vol'!AT127/'[1]T61 Real GDP'!AT127),"")),"")</f>
        <v>1.6436951473293725E-2</v>
      </c>
      <c r="AV96" s="70">
        <f>IF('[1]T61 Real GDP'!AU127&lt;&gt;"",(IF('[1]T34 Wine consumption vol'!AU127&lt;&gt;"",('[1]T34 Wine consumption vol'!AU127/'[1]T61 Real GDP'!AU127),"")),"")</f>
        <v>0</v>
      </c>
      <c r="AW96" s="70">
        <f>IF('[1]T61 Real GDP'!AV127&lt;&gt;"",(IF('[1]T34 Wine consumption vol'!AV127&lt;&gt;"",('[1]T34 Wine consumption vol'!AV127/'[1]T61 Real GDP'!AV127),"")),"")</f>
        <v>5.8207217694994179E-2</v>
      </c>
      <c r="AX96" s="70">
        <f>IF('[1]T61 Real GDP'!AW127&lt;&gt;"",(IF('[1]T34 Wine consumption vol'!AW127&lt;&gt;"",('[1]T34 Wine consumption vol'!AW127/'[1]T61 Real GDP'!AW127),"")),"")</f>
        <v>4.81370944449793E-3</v>
      </c>
      <c r="AY96" s="70" t="str">
        <f>IF('[1]T61 Real GDP'!AX127&lt;&gt;"",(IF('[1]T34 Wine consumption vol'!AX127&lt;&gt;"",('[1]T34 Wine consumption vol'!AX127/'[1]T61 Real GDP'!AX127),"")),"")</f>
        <v/>
      </c>
      <c r="AZ96" s="70">
        <f>IF('[1]T61 Real GDP'!AY127&lt;&gt;"",(IF('[1]T34 Wine consumption vol'!AY127&lt;&gt;"",('[1]T34 Wine consumption vol'!AY127/'[1]T61 Real GDP'!AY127),"")),"")</f>
        <v>0</v>
      </c>
      <c r="BA96" s="70">
        <f>IF('[1]T61 Real GDP'!AZ127&lt;&gt;"",(IF('[1]T34 Wine consumption vol'!AZ127&lt;&gt;"",('[1]T34 Wine consumption vol'!AZ127/'[1]T61 Real GDP'!AZ127),"")),"")</f>
        <v>1.1339154099104206E-2</v>
      </c>
      <c r="BB96" s="70">
        <f>IF('[1]T61 Real GDP'!BC127&lt;&gt;"",(IF('[1]T34 Wine consumption vol'!BC127&lt;&gt;"",('[1]T34 Wine consumption vol'!BC127/'[1]T61 Real GDP'!BC127),"")),"")</f>
        <v>2.6256343168213632</v>
      </c>
    </row>
    <row r="97" spans="1:54" x14ac:dyDescent="0.55000000000000004">
      <c r="A97" s="69">
        <v>1960</v>
      </c>
      <c r="B97" s="70">
        <f>IF('[1]T61 Real GDP'!B128&lt;&gt;"",(IF('[1]T34 Wine consumption vol'!B128&lt;&gt;"",('[1]T34 Wine consumption vol'!B128/'[1]T61 Real GDP'!B128),"")),"")</f>
        <v>17.170519632394974</v>
      </c>
      <c r="C97" s="70">
        <f>IF('[1]T61 Real GDP'!C128&lt;&gt;"",(IF('[1]T34 Wine consumption vol'!C128&lt;&gt;"",('[1]T34 Wine consumption vol'!C128/'[1]T61 Real GDP'!C128),"")),"")</f>
        <v>18.008808644324048</v>
      </c>
      <c r="D97" s="70">
        <f>IF('[1]T61 Real GDP'!D128&lt;&gt;"",(IF('[1]T34 Wine consumption vol'!D128&lt;&gt;"",('[1]T34 Wine consumption vol'!D128/'[1]T61 Real GDP'!D128),"")),"")</f>
        <v>30.143758501491263</v>
      </c>
      <c r="E97" s="70">
        <f>IF('[1]T61 Real GDP'!E128&lt;&gt;"",(IF('[1]T34 Wine consumption vol'!E128&lt;&gt;"",('[1]T34 Wine consumption vol'!E128/'[1]T61 Real GDP'!E128),"")),"")</f>
        <v>16.925766023155088</v>
      </c>
      <c r="F97" s="70">
        <f>IF('[1]T61 Real GDP'!F128&lt;&gt;"",(IF('[1]T34 Wine consumption vol'!F128&lt;&gt;"",('[1]T34 Wine consumption vol'!F128/'[1]T61 Real GDP'!F128),"")),"")</f>
        <v>3.4480506758962974</v>
      </c>
      <c r="G97" s="70"/>
      <c r="H97" s="70">
        <f>IF('[1]T61 Real GDP'!G128&lt;&gt;"",(IF('[1]T34 Wine consumption vol'!G128&lt;&gt;"",('[1]T34 Wine consumption vol'!G128/'[1]T61 Real GDP'!G128),"")),"")</f>
        <v>1.1688633814053393</v>
      </c>
      <c r="I97" s="70">
        <f>IF('[1]T61 Real GDP'!H128&lt;&gt;"",(IF('[1]T34 Wine consumption vol'!H128&lt;&gt;"",('[1]T34 Wine consumption vol'!H128/'[1]T61 Real GDP'!H128),"")),"")</f>
        <v>0.30718160873981221</v>
      </c>
      <c r="J97" s="70">
        <f>IF('[1]T61 Real GDP'!I128&lt;&gt;"",(IF('[1]T34 Wine consumption vol'!I128&lt;&gt;"",('[1]T34 Wine consumption vol'!I128/'[1]T61 Real GDP'!I128),"")),"")</f>
        <v>8.0252192187839702E-2</v>
      </c>
      <c r="K97" s="70">
        <f>IF('[1]T61 Real GDP'!J128&lt;&gt;"",(IF('[1]T34 Wine consumption vol'!J128&lt;&gt;"",('[1]T34 Wine consumption vol'!J128/'[1]T61 Real GDP'!J128),"")),"")</f>
        <v>1.8159940696387709</v>
      </c>
      <c r="L97" s="70">
        <f>IF('[1]T61 Real GDP'!K128&lt;&gt;"",(IF('[1]T34 Wine consumption vol'!K128&lt;&gt;"",('[1]T34 Wine consumption vol'!K128/'[1]T61 Real GDP'!K128),"")),"")</f>
        <v>11.363491760514094</v>
      </c>
      <c r="M97" s="70">
        <f>IF('[1]T61 Real GDP'!L128&lt;&gt;"",(IF('[1]T34 Wine consumption vol'!L128&lt;&gt;"",('[1]T34 Wine consumption vol'!L128/'[1]T61 Real GDP'!L128),"")),"")</f>
        <v>0.22264368763915229</v>
      </c>
      <c r="N97" s="70">
        <f>IF('[1]T61 Real GDP'!M128&lt;&gt;"",(IF('[1]T34 Wine consumption vol'!M128&lt;&gt;"",('[1]T34 Wine consumption vol'!M128/'[1]T61 Real GDP'!M128),"")),"")</f>
        <v>0.22273586888001681</v>
      </c>
      <c r="O97" s="70">
        <f>IF('[1]T61 Real GDP'!N128&lt;&gt;"",(IF('[1]T34 Wine consumption vol'!N128&lt;&gt;"",('[1]T34 Wine consumption vol'!N128/'[1]T61 Real GDP'!N128),"")),"")</f>
        <v>0.40934081894397323</v>
      </c>
      <c r="P97" s="70">
        <f>IF('[1]T61 Real GDP'!O128&lt;&gt;"",(IF('[1]T34 Wine consumption vol'!O128&lt;&gt;"",('[1]T34 Wine consumption vol'!O128/'[1]T61 Real GDP'!O128),"")),"")</f>
        <v>3.2528358760149518</v>
      </c>
      <c r="Q97" s="70">
        <f>IF('[1]T61 Real GDP'!P128&lt;&gt;"",(IF('[1]T34 Wine consumption vol'!P128&lt;&gt;"",('[1]T34 Wine consumption vol'!P128/'[1]T61 Real GDP'!P128),"")),"")</f>
        <v>0.20584493603788254</v>
      </c>
      <c r="R97" s="70" t="str">
        <f>IF('[1]T61 Real GDP'!Q128&lt;&gt;"",(IF('[1]T34 Wine consumption vol'!Q128&lt;&gt;"",('[1]T34 Wine consumption vol'!Q128/'[1]T61 Real GDP'!Q128),"")),"")</f>
        <v/>
      </c>
      <c r="S97" s="70">
        <f>IF('[1]T61 Real GDP'!R128&lt;&gt;"",(IF('[1]T34 Wine consumption vol'!R128&lt;&gt;"",('[1]T34 Wine consumption vol'!R128/'[1]T61 Real GDP'!R128),"")),"")</f>
        <v>9.1896025084303457</v>
      </c>
      <c r="T97" s="70" t="str">
        <f>IF('[1]T61 Real GDP'!S128&lt;&gt;"",(IF('[1]T34 Wine consumption vol'!S128&lt;&gt;"",('[1]T34 Wine consumption vol'!S128/'[1]T61 Real GDP'!S128),"")),"")</f>
        <v/>
      </c>
      <c r="U97" s="70" t="str">
        <f>IF('[1]T61 Real GDP'!T128&lt;&gt;"",(IF('[1]T34 Wine consumption vol'!J128&lt;&gt;"",('[1]T34 Wine consumption vol'!J128/'[1]T61 Real GDP'!T128),"")),"")</f>
        <v/>
      </c>
      <c r="V97" s="70">
        <f>IF('[1]T61 Real GDP'!U128&lt;&gt;"",(IF('[1]T34 Wine consumption vol'!U128&lt;&gt;"",('[1]T34 Wine consumption vol'!U128/'[1]T61 Real GDP'!U128),"")),"")</f>
        <v>9.5020201683235843</v>
      </c>
      <c r="W97" s="70" t="str">
        <f>IF('[1]T61 Real GDP'!V128&lt;&gt;"",(IF('[1]T34 Wine consumption vol'!V128&lt;&gt;"",('[1]T34 Wine consumption vol'!V128/'[1]T61 Real GDP'!V128),"")),"")</f>
        <v/>
      </c>
      <c r="X97" s="70">
        <f>IF('[1]T61 Real GDP'!W128&lt;&gt;"",(IF('[1]T34 Wine consumption vol'!W128&lt;&gt;"",('[1]T34 Wine consumption vol'!W128/'[1]T61 Real GDP'!W128),"")),"")</f>
        <v>13.741234894631882</v>
      </c>
      <c r="Y97" s="70" t="str">
        <f>IF('[1]T61 Real GDP'!X128&lt;&gt;"",(IF('[1]T34 Wine consumption vol'!X128&lt;&gt;"",('[1]T34 Wine consumption vol'!X128/'[1]T61 Real GDP'!X128),"")),"")</f>
        <v/>
      </c>
      <c r="Z97" s="70" t="str">
        <f>IF('[1]T61 Real GDP'!Y128&lt;&gt;"",(IF('[1]T34 Wine consumption vol'!Y128&lt;&gt;"",('[1]T34 Wine consumption vol'!Y128/'[1]T61 Real GDP'!Y128),"")),"")</f>
        <v/>
      </c>
      <c r="AA97" s="70" t="str">
        <f>IF('[1]T61 Real GDP'!Z128&lt;&gt;"",(IF('[1]T34 Wine consumption vol'!Z128&lt;&gt;"",('[1]T34 Wine consumption vol'!Z128/'[1]T61 Real GDP'!Z128),"")),"")</f>
        <v/>
      </c>
      <c r="AB97" s="70">
        <f>IF('[1]T61 Real GDP'!AA128&lt;&gt;"",(IF('[1]T34 Wine consumption vol'!AA128&lt;&gt;"",('[1]T34 Wine consumption vol'!AA128/'[1]T61 Real GDP'!AA128),"")),"")</f>
        <v>0.58629851237854747</v>
      </c>
      <c r="AC97" s="70">
        <f>IF('[1]T61 Real GDP'!AB128&lt;&gt;"",(IF('[1]T34 Wine consumption vol'!AB128&lt;&gt;"",('[1]T34 Wine consumption vol'!AB128/'[1]T61 Real GDP'!AB128),"")),"")</f>
        <v>0.19599982181834383</v>
      </c>
      <c r="AD97" s="70">
        <f>IF('[1]T61 Real GDP'!AC128&lt;&gt;"",(IF('[1]T34 Wine consumption vol'!AC128&lt;&gt;"",('[1]T34 Wine consumption vol'!AC128/'[1]T61 Real GDP'!AC128),"")),"")</f>
        <v>0.24221629847385534</v>
      </c>
      <c r="AE97" s="70">
        <f>IF('[1]T61 Real GDP'!AD128&lt;&gt;"",(IF('[1]T34 Wine consumption vol'!AD128&lt;&gt;"",('[1]T34 Wine consumption vol'!AD128/'[1]T61 Real GDP'!AD128),"")),"")</f>
        <v>0.30146757725871604</v>
      </c>
      <c r="AF97" s="70">
        <f>IF('[1]T61 Real GDP'!AE128&lt;&gt;"",(IF('[1]T34 Wine consumption vol'!AE128&lt;&gt;"",('[1]T34 Wine consumption vol'!AE128/'[1]T61 Real GDP'!AE128),"")),"")</f>
        <v>14.368286587327898</v>
      </c>
      <c r="AG97" s="70" t="str">
        <f>IF('[1]T61 Real GDP'!AF128&lt;&gt;"",(IF('[1]T34 Wine consumption vol'!AF128&lt;&gt;"",('[1]T34 Wine consumption vol'!AF128/'[1]T61 Real GDP'!AF128),"")),"")</f>
        <v/>
      </c>
      <c r="AH97" s="70">
        <f>IF('[1]T61 Real GDP'!AG128&lt;&gt;"",(IF('[1]T34 Wine consumption vol'!AG128&lt;&gt;"",('[1]T34 Wine consumption vol'!AG128/'[1]T61 Real GDP'!AG128),"")),"")</f>
        <v>11.243460027711826</v>
      </c>
      <c r="AI97" s="70">
        <f>IF('[1]T61 Real GDP'!AH128&lt;&gt;"",(IF('[1]T34 Wine consumption vol'!AH128&lt;&gt;"",('[1]T34 Wine consumption vol'!AH128/'[1]T61 Real GDP'!AH128),"")),"")</f>
        <v>6.6940223699554647E-3</v>
      </c>
      <c r="AJ97" s="70">
        <f>IF('[1]T61 Real GDP'!AI128&lt;&gt;"",(IF('[1]T34 Wine consumption vol'!AI128&lt;&gt;"",('[1]T34 Wine consumption vol'!AI128/'[1]T61 Real GDP'!AI128),"")),"")</f>
        <v>6.4421960613208471</v>
      </c>
      <c r="AK97" s="70" t="str">
        <f>IF('[1]T61 Real GDP'!AJ128&lt;&gt;"",(IF('[1]T34 Wine consumption vol'!AJ128&lt;&gt;"",('[1]T34 Wine consumption vol'!AJ128/'[1]T61 Real GDP'!AJ128),"")),"")</f>
        <v/>
      </c>
      <c r="AL97" s="70">
        <f>IF('[1]T61 Real GDP'!AK128&lt;&gt;"",(IF('[1]T34 Wine consumption vol'!AK128&lt;&gt;"",('[1]T34 Wine consumption vol'!AK128/'[1]T61 Real GDP'!AK128),"")),"")</f>
        <v>8.5163610018433982</v>
      </c>
      <c r="AM97" s="70">
        <f>IF('[1]T61 Real GDP'!AL128&lt;&gt;"",(IF('[1]T34 Wine consumption vol'!AL128&lt;&gt;"",('[1]T34 Wine consumption vol'!AL128/'[1]T61 Real GDP'!AL128),"")),"")</f>
        <v>6.3570360607171086</v>
      </c>
      <c r="AN97" s="70">
        <f>IF('[1]T61 Real GDP'!AM128&lt;&gt;"",(IF('[1]T34 Wine consumption vol'!AM128&lt;&gt;"",('[1]T34 Wine consumption vol'!AM128/'[1]T61 Real GDP'!AM128),"")),"")</f>
        <v>1.2173614918682183</v>
      </c>
      <c r="AO97" s="70">
        <f>IF('[1]T61 Real GDP'!AN128&lt;&gt;"",(IF('[1]T34 Wine consumption vol'!AN128&lt;&gt;"",('[1]T34 Wine consumption vol'!AN128/'[1]T61 Real GDP'!AN128),"")),"")</f>
        <v>7.3287742705552716</v>
      </c>
      <c r="AP97" s="70" t="str">
        <f>IF('[1]T61 Real GDP'!AO128&lt;&gt;"",(IF('[1]T34 Wine consumption vol'!AO128&lt;&gt;"",('[1]T34 Wine consumption vol'!AO128/'[1]T61 Real GDP'!AO128),"")),"")</f>
        <v/>
      </c>
      <c r="AQ97" s="70" t="str">
        <f>IF('[1]T61 Real GDP'!AP128&lt;&gt;"",(IF('[1]T34 Wine consumption vol'!AP128&lt;&gt;"",('[1]T34 Wine consumption vol'!AP128/'[1]T61 Real GDP'!AP128),"")),"")</f>
        <v/>
      </c>
      <c r="AR97" s="70">
        <f>IF('[1]T61 Real GDP'!AQ128&lt;&gt;"",(IF('[1]T34 Wine consumption vol'!AQ128&lt;&gt;"",('[1]T34 Wine consumption vol'!AQ128/'[1]T61 Real GDP'!AQ128),"")),"")</f>
        <v>2.7168129972333789E-2</v>
      </c>
      <c r="AS97" s="70">
        <f>IF('[1]T61 Real GDP'!AR128&lt;&gt;"",(IF('[1]T34 Wine consumption vol'!AR128&lt;&gt;"",('[1]T34 Wine consumption vol'!AR128/'[1]T61 Real GDP'!AR128),"")),"")</f>
        <v>4.1506692954238873E-2</v>
      </c>
      <c r="AT97" s="70">
        <f>IF('[1]T61 Real GDP'!AS128&lt;&gt;"",(IF('[1]T34 Wine consumption vol'!AS128&lt;&gt;"",('[1]T34 Wine consumption vol'!AS128/'[1]T61 Real GDP'!AS128),"")),"")</f>
        <v>2.1412621210730783E-3</v>
      </c>
      <c r="AU97" s="70">
        <f>IF('[1]T61 Real GDP'!AT128&lt;&gt;"",(IF('[1]T34 Wine consumption vol'!AT128&lt;&gt;"",('[1]T34 Wine consumption vol'!AT128/'[1]T61 Real GDP'!AT128),"")),"")</f>
        <v>1.652936628542483E-2</v>
      </c>
      <c r="AV97" s="70">
        <f>IF('[1]T61 Real GDP'!AU128&lt;&gt;"",(IF('[1]T34 Wine consumption vol'!AU128&lt;&gt;"",('[1]T34 Wine consumption vol'!AU128/'[1]T61 Real GDP'!AU128),"")),"")</f>
        <v>0</v>
      </c>
      <c r="AW97" s="70">
        <f>IF('[1]T61 Real GDP'!AV128&lt;&gt;"",(IF('[1]T34 Wine consumption vol'!AV128&lt;&gt;"",('[1]T34 Wine consumption vol'!AV128/'[1]T61 Real GDP'!AV128),"")),"")</f>
        <v>5.4267772695557798E-2</v>
      </c>
      <c r="AX97" s="70">
        <f>IF('[1]T61 Real GDP'!AW128&lt;&gt;"",(IF('[1]T34 Wine consumption vol'!AW128&lt;&gt;"",('[1]T34 Wine consumption vol'!AW128/'[1]T61 Real GDP'!AW128),"")),"")</f>
        <v>2.3745072897373796E-3</v>
      </c>
      <c r="AY97" s="70">
        <f>IF('[1]T61 Real GDP'!AX128&lt;&gt;"",(IF('[1]T34 Wine consumption vol'!AX128&lt;&gt;"",('[1]T34 Wine consumption vol'!AX128/'[1]T61 Real GDP'!AX128),"")),"")</f>
        <v>7.8885090717854323E-2</v>
      </c>
      <c r="AZ97" s="70">
        <f>IF('[1]T61 Real GDP'!AY128&lt;&gt;"",(IF('[1]T34 Wine consumption vol'!AY128&lt;&gt;"",('[1]T34 Wine consumption vol'!AY128/'[1]T61 Real GDP'!AY128),"")),"")</f>
        <v>0</v>
      </c>
      <c r="BA97" s="70">
        <f>IF('[1]T61 Real GDP'!AZ128&lt;&gt;"",(IF('[1]T34 Wine consumption vol'!AZ128&lt;&gt;"",('[1]T34 Wine consumption vol'!AZ128/'[1]T61 Real GDP'!AZ128),"")),"")</f>
        <v>3.3709758975223325E-3</v>
      </c>
      <c r="BB97" s="70">
        <f>IF('[1]T61 Real GDP'!BC128&lt;&gt;"",(IF('[1]T34 Wine consumption vol'!BC128&lt;&gt;"",('[1]T34 Wine consumption vol'!BC128/'[1]T61 Real GDP'!BC128),"")),"")</f>
        <v>2.7312301673300929</v>
      </c>
    </row>
    <row r="98" spans="1:54" x14ac:dyDescent="0.55000000000000004">
      <c r="A98" s="69">
        <v>1961</v>
      </c>
      <c r="B98" s="70">
        <f>IF('[1]T61 Real GDP'!B129&lt;&gt;"",(IF('[1]T34 Wine consumption vol'!B129&lt;&gt;"",('[1]T34 Wine consumption vol'!B129/'[1]T61 Real GDP'!B129),"")),"")</f>
        <v>16.340509384748849</v>
      </c>
      <c r="C98" s="70">
        <f>IF('[1]T61 Real GDP'!C129&lt;&gt;"",(IF('[1]T34 Wine consumption vol'!C129&lt;&gt;"",('[1]T34 Wine consumption vol'!C129/'[1]T61 Real GDP'!C129),"")),"")</f>
        <v>16.906435344168152</v>
      </c>
      <c r="D98" s="70">
        <f>IF('[1]T61 Real GDP'!D129&lt;&gt;"",(IF('[1]T34 Wine consumption vol'!D129&lt;&gt;"",('[1]T34 Wine consumption vol'!D129/'[1]T61 Real GDP'!D129),"")),"")</f>
        <v>26.736354161030714</v>
      </c>
      <c r="E98" s="70">
        <f>IF('[1]T61 Real GDP'!E129&lt;&gt;"",(IF('[1]T34 Wine consumption vol'!E129&lt;&gt;"",('[1]T34 Wine consumption vol'!E129/'[1]T61 Real GDP'!E129),"")),"")</f>
        <v>14.479043517568069</v>
      </c>
      <c r="F98" s="70">
        <f>IF('[1]T61 Real GDP'!F129&lt;&gt;"",(IF('[1]T34 Wine consumption vol'!F129&lt;&gt;"",('[1]T34 Wine consumption vol'!F129/'[1]T61 Real GDP'!F129),"")),"")</f>
        <v>2.8493149233098167</v>
      </c>
      <c r="G98" s="70"/>
      <c r="H98" s="70">
        <f>IF('[1]T61 Real GDP'!G129&lt;&gt;"",(IF('[1]T34 Wine consumption vol'!G129&lt;&gt;"",('[1]T34 Wine consumption vol'!G129/'[1]T61 Real GDP'!G129),"")),"")</f>
        <v>1.1797588914513442</v>
      </c>
      <c r="I98" s="70">
        <f>IF('[1]T61 Real GDP'!H129&lt;&gt;"",(IF('[1]T34 Wine consumption vol'!H129&lt;&gt;"",('[1]T34 Wine consumption vol'!H129/'[1]T61 Real GDP'!H129),"")),"")</f>
        <v>0.35592589573782291</v>
      </c>
      <c r="J98" s="70">
        <f>IF('[1]T61 Real GDP'!I129&lt;&gt;"",(IF('[1]T34 Wine consumption vol'!I129&lt;&gt;"",('[1]T34 Wine consumption vol'!I129/'[1]T61 Real GDP'!I129),"")),"")</f>
        <v>0.28017297569967664</v>
      </c>
      <c r="K98" s="70">
        <f>IF('[1]T61 Real GDP'!J129&lt;&gt;"",(IF('[1]T34 Wine consumption vol'!J129&lt;&gt;"",('[1]T34 Wine consumption vol'!J129/'[1]T61 Real GDP'!J129),"")),"")</f>
        <v>1.5274432698027143</v>
      </c>
      <c r="L98" s="70">
        <f>IF('[1]T61 Real GDP'!K129&lt;&gt;"",(IF('[1]T34 Wine consumption vol'!K129&lt;&gt;"",('[1]T34 Wine consumption vol'!K129/'[1]T61 Real GDP'!K129),"")),"")</f>
        <v>8.0724413870560152</v>
      </c>
      <c r="M98" s="70">
        <f>IF('[1]T61 Real GDP'!L129&lt;&gt;"",(IF('[1]T34 Wine consumption vol'!L129&lt;&gt;"",('[1]T34 Wine consumption vol'!L129/'[1]T61 Real GDP'!L129),"")),"")</f>
        <v>0.45647725484023294</v>
      </c>
      <c r="N98" s="70">
        <f>IF('[1]T61 Real GDP'!M129&lt;&gt;"",(IF('[1]T34 Wine consumption vol'!M129&lt;&gt;"",('[1]T34 Wine consumption vol'!M129/'[1]T61 Real GDP'!M129),"")),"")</f>
        <v>0.28467396690278723</v>
      </c>
      <c r="O98" s="70">
        <f>IF('[1]T61 Real GDP'!N129&lt;&gt;"",(IF('[1]T34 Wine consumption vol'!N129&lt;&gt;"",('[1]T34 Wine consumption vol'!N129/'[1]T61 Real GDP'!N129),"")),"")</f>
        <v>0.39035676187029883</v>
      </c>
      <c r="P98" s="70">
        <f>IF('[1]T61 Real GDP'!O129&lt;&gt;"",(IF('[1]T34 Wine consumption vol'!O129&lt;&gt;"",('[1]T34 Wine consumption vol'!O129/'[1]T61 Real GDP'!O129),"")),"")</f>
        <v>2.7621578947368421</v>
      </c>
      <c r="Q98" s="70">
        <f>IF('[1]T61 Real GDP'!P129&lt;&gt;"",(IF('[1]T34 Wine consumption vol'!P129&lt;&gt;"",('[1]T34 Wine consumption vol'!P129/'[1]T61 Real GDP'!P129),"")),"")</f>
        <v>0.20489037704139887</v>
      </c>
      <c r="R98" s="70" t="str">
        <f>IF('[1]T61 Real GDP'!Q129&lt;&gt;"",(IF('[1]T34 Wine consumption vol'!Q129&lt;&gt;"",('[1]T34 Wine consumption vol'!Q129/'[1]T61 Real GDP'!Q129),"")),"")</f>
        <v/>
      </c>
      <c r="S98" s="70">
        <f>IF('[1]T61 Real GDP'!R129&lt;&gt;"",(IF('[1]T34 Wine consumption vol'!R129&lt;&gt;"",('[1]T34 Wine consumption vol'!R129/'[1]T61 Real GDP'!R129),"")),"")</f>
        <v>6.5570575327290364</v>
      </c>
      <c r="T98" s="70" t="str">
        <f>IF('[1]T61 Real GDP'!S129&lt;&gt;"",(IF('[1]T34 Wine consumption vol'!S129&lt;&gt;"",('[1]T34 Wine consumption vol'!S129/'[1]T61 Real GDP'!S129),"")),"")</f>
        <v/>
      </c>
      <c r="U98" s="70" t="str">
        <f>IF('[1]T61 Real GDP'!T129&lt;&gt;"",(IF('[1]T34 Wine consumption vol'!T129&lt;&gt;"",('[1]T34 Wine consumption vol'!T129/'[1]T61 Real GDP'!T129),"")),"")</f>
        <v/>
      </c>
      <c r="V98" s="70">
        <f>IF('[1]T61 Real GDP'!U129&lt;&gt;"",(IF('[1]T34 Wine consumption vol'!U129&lt;&gt;"",('[1]T34 Wine consumption vol'!U129/'[1]T61 Real GDP'!U129),"")),"")</f>
        <v>7.0498243377761227</v>
      </c>
      <c r="W98" s="70" t="str">
        <f>IF('[1]T61 Real GDP'!V129&lt;&gt;"",(IF('[1]T34 Wine consumption vol'!V129&lt;&gt;"",('[1]T34 Wine consumption vol'!V129/'[1]T61 Real GDP'!V129),"")),"")</f>
        <v/>
      </c>
      <c r="X98" s="70">
        <f>IF('[1]T61 Real GDP'!W129&lt;&gt;"",(IF('[1]T34 Wine consumption vol'!W129&lt;&gt;"",('[1]T34 Wine consumption vol'!W129/'[1]T61 Real GDP'!W129),"")),"")</f>
        <v>11.294288829221776</v>
      </c>
      <c r="Y98" s="70" t="str">
        <f>IF('[1]T61 Real GDP'!X129&lt;&gt;"",(IF('[1]T34 Wine consumption vol'!X129&lt;&gt;"",('[1]T34 Wine consumption vol'!X129/'[1]T61 Real GDP'!X129),"")),"")</f>
        <v/>
      </c>
      <c r="Z98" s="70" t="str">
        <f>IF('[1]T61 Real GDP'!Y129&lt;&gt;"",(IF('[1]T34 Wine consumption vol'!Y129&lt;&gt;"",('[1]T34 Wine consumption vol'!Y129/'[1]T61 Real GDP'!Y129),"")),"")</f>
        <v/>
      </c>
      <c r="AA98" s="70" t="str">
        <f>IF('[1]T61 Real GDP'!Z129&lt;&gt;"",(IF('[1]T34 Wine consumption vol'!Z129&lt;&gt;"",('[1]T34 Wine consumption vol'!Z129/'[1]T61 Real GDP'!Z129),"")),"")</f>
        <v/>
      </c>
      <c r="AB98" s="70">
        <f>IF('[1]T61 Real GDP'!AA129&lt;&gt;"",(IF('[1]T34 Wine consumption vol'!AA129&lt;&gt;"",('[1]T34 Wine consumption vol'!AA129/'[1]T61 Real GDP'!AA129),"")),"")</f>
        <v>0.5778679140361781</v>
      </c>
      <c r="AC98" s="70">
        <f>IF('[1]T61 Real GDP'!AB129&lt;&gt;"",(IF('[1]T34 Wine consumption vol'!AB129&lt;&gt;"",('[1]T34 Wine consumption vol'!AB129/'[1]T61 Real GDP'!AB129),"")),"")</f>
        <v>0.21735089365118571</v>
      </c>
      <c r="AD98" s="70">
        <f>IF('[1]T61 Real GDP'!AC129&lt;&gt;"",(IF('[1]T34 Wine consumption vol'!AC129&lt;&gt;"",('[1]T34 Wine consumption vol'!AC129/'[1]T61 Real GDP'!AC129),"")),"")</f>
        <v>0.24794104199321981</v>
      </c>
      <c r="AE98" s="70">
        <f>IF('[1]T61 Real GDP'!AD129&lt;&gt;"",(IF('[1]T34 Wine consumption vol'!AD129&lt;&gt;"",('[1]T34 Wine consumption vol'!AD129/'[1]T61 Real GDP'!AD129),"")),"")</f>
        <v>0.31087269074234292</v>
      </c>
      <c r="AF98" s="70">
        <f>IF('[1]T61 Real GDP'!AE129&lt;&gt;"",(IF('[1]T34 Wine consumption vol'!AE129&lt;&gt;"",('[1]T34 Wine consumption vol'!AE129/'[1]T61 Real GDP'!AE129),"")),"")</f>
        <v>13.416057195652328</v>
      </c>
      <c r="AG98" s="70">
        <f>IF('[1]T61 Real GDP'!AF129&lt;&gt;"",(IF('[1]T34 Wine consumption vol'!AF129&lt;&gt;"",('[1]T34 Wine consumption vol'!AF129/'[1]T61 Real GDP'!AF129),"")),"")</f>
        <v>0.69748580355568734</v>
      </c>
      <c r="AH98" s="70">
        <f>IF('[1]T61 Real GDP'!AG129&lt;&gt;"",(IF('[1]T34 Wine consumption vol'!AG129&lt;&gt;"",('[1]T34 Wine consumption vol'!AG129/'[1]T61 Real GDP'!AG129),"")),"")</f>
        <v>14.115175473886381</v>
      </c>
      <c r="AI98" s="70">
        <f>IF('[1]T61 Real GDP'!AH129&lt;&gt;"",(IF('[1]T34 Wine consumption vol'!AH129&lt;&gt;"",('[1]T34 Wine consumption vol'!AH129/'[1]T61 Real GDP'!AH129),"")),"")</f>
        <v>0.28299330023646158</v>
      </c>
      <c r="AJ98" s="70">
        <f>IF('[1]T61 Real GDP'!AI129&lt;&gt;"",(IF('[1]T34 Wine consumption vol'!AI129&lt;&gt;"",('[1]T34 Wine consumption vol'!AI129/'[1]T61 Real GDP'!AI129),"")),"")</f>
        <v>6.7700688141833698</v>
      </c>
      <c r="AK98" s="70" t="str">
        <f>IF('[1]T61 Real GDP'!AJ129&lt;&gt;"",(IF('[1]T34 Wine consumption vol'!AJ129&lt;&gt;"",('[1]T34 Wine consumption vol'!AJ129/'[1]T61 Real GDP'!AJ129),"")),"")</f>
        <v/>
      </c>
      <c r="AL98" s="70">
        <f>IF('[1]T61 Real GDP'!AK129&lt;&gt;"",(IF('[1]T34 Wine consumption vol'!AK129&lt;&gt;"",('[1]T34 Wine consumption vol'!AK129/'[1]T61 Real GDP'!AK129),"")),"")</f>
        <v>4.0724905994972289</v>
      </c>
      <c r="AM98" s="70">
        <f>IF('[1]T61 Real GDP'!AL129&lt;&gt;"",(IF('[1]T34 Wine consumption vol'!AL129&lt;&gt;"",('[1]T34 Wine consumption vol'!AL129/'[1]T61 Real GDP'!AL129),"")),"")</f>
        <v>4.408622536650241</v>
      </c>
      <c r="AN98" s="70">
        <f>IF('[1]T61 Real GDP'!AM129&lt;&gt;"",(IF('[1]T34 Wine consumption vol'!AM129&lt;&gt;"",('[1]T34 Wine consumption vol'!AM129/'[1]T61 Real GDP'!AM129),"")),"")</f>
        <v>3.1675959317529312</v>
      </c>
      <c r="AO98" s="70">
        <f>IF('[1]T61 Real GDP'!AN129&lt;&gt;"",(IF('[1]T34 Wine consumption vol'!AN129&lt;&gt;"",('[1]T34 Wine consumption vol'!AN129/'[1]T61 Real GDP'!AN129),"")),"")</f>
        <v>3.8965197654128008</v>
      </c>
      <c r="AP98" s="70">
        <f>IF('[1]T61 Real GDP'!AO129&lt;&gt;"",(IF('[1]T34 Wine consumption vol'!AO129&lt;&gt;"",('[1]T34 Wine consumption vol'!AO129/'[1]T61 Real GDP'!AO129),"")),"")</f>
        <v>0.4286659393774408</v>
      </c>
      <c r="AQ98" s="70" t="str">
        <f>IF('[1]T61 Real GDP'!AP129&lt;&gt;"",(IF('[1]T34 Wine consumption vol'!AP129&lt;&gt;"",('[1]T34 Wine consumption vol'!AP129/'[1]T61 Real GDP'!AP129),"")),"")</f>
        <v/>
      </c>
      <c r="AR98" s="70">
        <f>IF('[1]T61 Real GDP'!AQ129&lt;&gt;"",(IF('[1]T34 Wine consumption vol'!AQ129&lt;&gt;"",('[1]T34 Wine consumption vol'!AQ129/'[1]T61 Real GDP'!AQ129),"")),"")</f>
        <v>3.3460346981034915E-2</v>
      </c>
      <c r="AS98" s="70">
        <f>IF('[1]T61 Real GDP'!AR129&lt;&gt;"",(IF('[1]T34 Wine consumption vol'!AR129&lt;&gt;"",('[1]T34 Wine consumption vol'!AR129/'[1]T61 Real GDP'!AR129),"")),"")</f>
        <v>3.8925652004671081E-2</v>
      </c>
      <c r="AT98" s="70">
        <f>IF('[1]T61 Real GDP'!AS129&lt;&gt;"",(IF('[1]T34 Wine consumption vol'!AS129&lt;&gt;"",('[1]T34 Wine consumption vol'!AS129/'[1]T61 Real GDP'!AS129),"")),"")</f>
        <v>2.0787304302378067E-3</v>
      </c>
      <c r="AU98" s="70">
        <f>IF('[1]T61 Real GDP'!AT129&lt;&gt;"",(IF('[1]T34 Wine consumption vol'!AT129&lt;&gt;"",('[1]T34 Wine consumption vol'!AT129/'[1]T61 Real GDP'!AT129),"")),"")</f>
        <v>1.6157203161957519E-2</v>
      </c>
      <c r="AV98" s="70">
        <f>IF('[1]T61 Real GDP'!AU129&lt;&gt;"",(IF('[1]T34 Wine consumption vol'!AU129&lt;&gt;"",('[1]T34 Wine consumption vol'!AU129/'[1]T61 Real GDP'!AU129),"")),"")</f>
        <v>0</v>
      </c>
      <c r="AW98" s="70">
        <f>IF('[1]T61 Real GDP'!AV129&lt;&gt;"",(IF('[1]T34 Wine consumption vol'!AV129&lt;&gt;"",('[1]T34 Wine consumption vol'!AV129/'[1]T61 Real GDP'!AV129),"")),"")</f>
        <v>5.0601710888792222E-2</v>
      </c>
      <c r="AX98" s="70">
        <f>IF('[1]T61 Real GDP'!AW129&lt;&gt;"",(IF('[1]T34 Wine consumption vol'!AW129&lt;&gt;"",('[1]T34 Wine consumption vol'!AW129/'[1]T61 Real GDP'!AW129),"")),"")</f>
        <v>0</v>
      </c>
      <c r="AY98" s="70">
        <f>IF('[1]T61 Real GDP'!AX129&lt;&gt;"",(IF('[1]T34 Wine consumption vol'!AX129&lt;&gt;"",('[1]T34 Wine consumption vol'!AX129/'[1]T61 Real GDP'!AX129),"")),"")</f>
        <v>7.2762551540140677E-2</v>
      </c>
      <c r="AZ98" s="70">
        <f>IF('[1]T61 Real GDP'!AY129&lt;&gt;"",(IF('[1]T34 Wine consumption vol'!AY129&lt;&gt;"",('[1]T34 Wine consumption vol'!AY129/'[1]T61 Real GDP'!AY129),"")),"")</f>
        <v>0</v>
      </c>
      <c r="BA98" s="70">
        <f>IF('[1]T61 Real GDP'!AZ129&lt;&gt;"",(IF('[1]T34 Wine consumption vol'!AZ129&lt;&gt;"",('[1]T34 Wine consumption vol'!AZ129/'[1]T61 Real GDP'!AZ129),"")),"")</f>
        <v>0</v>
      </c>
      <c r="BB98" s="70">
        <f>IF('[1]T61 Real GDP'!BC129&lt;&gt;"",(IF('[1]T34 Wine consumption vol'!BC129&lt;&gt;"",('[1]T34 Wine consumption vol'!BC129/'[1]T61 Real GDP'!BC129),"")),"")</f>
        <v>2.504141560337652</v>
      </c>
    </row>
    <row r="99" spans="1:54" x14ac:dyDescent="0.55000000000000004">
      <c r="A99" s="69">
        <v>1962</v>
      </c>
      <c r="B99" s="70">
        <f>IF('[1]T61 Real GDP'!B130&lt;&gt;"",(IF('[1]T34 Wine consumption vol'!B130&lt;&gt;"",('[1]T34 Wine consumption vol'!B130/'[1]T61 Real GDP'!B130),"")),"")</f>
        <v>15.011493906742094</v>
      </c>
      <c r="C99" s="70">
        <f>IF('[1]T61 Real GDP'!C130&lt;&gt;"",(IF('[1]T34 Wine consumption vol'!C130&lt;&gt;"",('[1]T34 Wine consumption vol'!C130/'[1]T61 Real GDP'!C130),"")),"")</f>
        <v>15.799585593084295</v>
      </c>
      <c r="D99" s="70">
        <f>IF('[1]T61 Real GDP'!D130&lt;&gt;"",(IF('[1]T34 Wine consumption vol'!D130&lt;&gt;"",('[1]T34 Wine consumption vol'!D130/'[1]T61 Real GDP'!D130),"")),"")</f>
        <v>25.725894603529852</v>
      </c>
      <c r="E99" s="70">
        <f>IF('[1]T61 Real GDP'!E130&lt;&gt;"",(IF('[1]T34 Wine consumption vol'!E130&lt;&gt;"",('[1]T34 Wine consumption vol'!E130/'[1]T61 Real GDP'!E130),"")),"")</f>
        <v>14.568239918571456</v>
      </c>
      <c r="F99" s="70">
        <f>IF('[1]T61 Real GDP'!F130&lt;&gt;"",(IF('[1]T34 Wine consumption vol'!F130&lt;&gt;"",('[1]T34 Wine consumption vol'!F130/'[1]T61 Real GDP'!F130),"")),"")</f>
        <v>2.6899235266511359</v>
      </c>
      <c r="G99" s="70"/>
      <c r="H99" s="70">
        <f>IF('[1]T61 Real GDP'!G130&lt;&gt;"",(IF('[1]T34 Wine consumption vol'!G130&lt;&gt;"",('[1]T34 Wine consumption vol'!G130/'[1]T61 Real GDP'!G130),"")),"")</f>
        <v>1.0574920936616909</v>
      </c>
      <c r="I99" s="70">
        <f>IF('[1]T61 Real GDP'!H130&lt;&gt;"",(IF('[1]T34 Wine consumption vol'!H130&lt;&gt;"",('[1]T34 Wine consumption vol'!H130/'[1]T61 Real GDP'!H130),"")),"")</f>
        <v>0.36078632426987584</v>
      </c>
      <c r="J99" s="70">
        <f>IF('[1]T61 Real GDP'!I130&lt;&gt;"",(IF('[1]T34 Wine consumption vol'!I130&lt;&gt;"",('[1]T34 Wine consumption vol'!I130/'[1]T61 Real GDP'!I130),"")),"")</f>
        <v>0.31909654695519696</v>
      </c>
      <c r="K99" s="70">
        <f>IF('[1]T61 Real GDP'!J130&lt;&gt;"",(IF('[1]T34 Wine consumption vol'!J130&lt;&gt;"",('[1]T34 Wine consumption vol'!J130/'[1]T61 Real GDP'!J130),"")),"")</f>
        <v>1.7008377580409184</v>
      </c>
      <c r="L99" s="70">
        <f>IF('[1]T61 Real GDP'!K130&lt;&gt;"",(IF('[1]T34 Wine consumption vol'!K130&lt;&gt;"",('[1]T34 Wine consumption vol'!K130/'[1]T61 Real GDP'!K130),"")),"")</f>
        <v>7.7802584398890478</v>
      </c>
      <c r="M99" s="70">
        <f>IF('[1]T61 Real GDP'!L130&lt;&gt;"",(IF('[1]T34 Wine consumption vol'!L130&lt;&gt;"",('[1]T34 Wine consumption vol'!L130/'[1]T61 Real GDP'!L130),"")),"")</f>
        <v>0.45731707317073172</v>
      </c>
      <c r="N99" s="70">
        <f>IF('[1]T61 Real GDP'!M130&lt;&gt;"",(IF('[1]T34 Wine consumption vol'!M130&lt;&gt;"",('[1]T34 Wine consumption vol'!M130/'[1]T61 Real GDP'!M130),"")),"")</f>
        <v>0.28511119481566316</v>
      </c>
      <c r="O99" s="70">
        <f>IF('[1]T61 Real GDP'!N130&lt;&gt;"",(IF('[1]T34 Wine consumption vol'!N130&lt;&gt;"",('[1]T34 Wine consumption vol'!N130/'[1]T61 Real GDP'!N130),"")),"")</f>
        <v>0.39897636798932018</v>
      </c>
      <c r="P99" s="70">
        <f>IF('[1]T61 Real GDP'!O130&lt;&gt;"",(IF('[1]T34 Wine consumption vol'!O130&lt;&gt;"",('[1]T34 Wine consumption vol'!O130/'[1]T61 Real GDP'!O130),"")),"")</f>
        <v>2.6521457554089953</v>
      </c>
      <c r="Q99" s="70">
        <f>IF('[1]T61 Real GDP'!P130&lt;&gt;"",(IF('[1]T34 Wine consumption vol'!P130&lt;&gt;"",('[1]T34 Wine consumption vol'!P130/'[1]T61 Real GDP'!P130),"")),"")</f>
        <v>0.18843104302217784</v>
      </c>
      <c r="R99" s="70" t="str">
        <f>IF('[1]T61 Real GDP'!Q130&lt;&gt;"",(IF('[1]T34 Wine consumption vol'!Q130&lt;&gt;"",('[1]T34 Wine consumption vol'!Q130/'[1]T61 Real GDP'!Q130),"")),"")</f>
        <v/>
      </c>
      <c r="S99" s="70">
        <f>IF('[1]T61 Real GDP'!R130&lt;&gt;"",(IF('[1]T34 Wine consumption vol'!R130&lt;&gt;"",('[1]T34 Wine consumption vol'!R130/'[1]T61 Real GDP'!R130),"")),"")</f>
        <v>6.4382476447447905</v>
      </c>
      <c r="T99" s="70" t="str">
        <f>IF('[1]T61 Real GDP'!S130&lt;&gt;"",(IF('[1]T34 Wine consumption vol'!S130&lt;&gt;"",('[1]T34 Wine consumption vol'!S130/'[1]T61 Real GDP'!S130),"")),"")</f>
        <v/>
      </c>
      <c r="U99" s="70" t="str">
        <f>IF('[1]T61 Real GDP'!T130&lt;&gt;"",(IF('[1]T34 Wine consumption vol'!T130&lt;&gt;"",('[1]T34 Wine consumption vol'!T130/'[1]T61 Real GDP'!T130),"")),"")</f>
        <v/>
      </c>
      <c r="V99" s="70">
        <f>IF('[1]T61 Real GDP'!U130&lt;&gt;"",(IF('[1]T34 Wine consumption vol'!U130&lt;&gt;"",('[1]T34 Wine consumption vol'!U130/'[1]T61 Real GDP'!U130),"")),"")</f>
        <v>7.2808834734776608</v>
      </c>
      <c r="W99" s="70" t="str">
        <f>IF('[1]T61 Real GDP'!V130&lt;&gt;"",(IF('[1]T34 Wine consumption vol'!V130&lt;&gt;"",('[1]T34 Wine consumption vol'!V130/'[1]T61 Real GDP'!V130),"")),"")</f>
        <v/>
      </c>
      <c r="X99" s="70">
        <f>IF('[1]T61 Real GDP'!W130&lt;&gt;"",(IF('[1]T34 Wine consumption vol'!W130&lt;&gt;"",('[1]T34 Wine consumption vol'!W130/'[1]T61 Real GDP'!W130),"")),"")</f>
        <v>13.353857854175054</v>
      </c>
      <c r="Y99" s="70" t="str">
        <f>IF('[1]T61 Real GDP'!X130&lt;&gt;"",(IF('[1]T34 Wine consumption vol'!X130&lt;&gt;"",('[1]T34 Wine consumption vol'!X130/'[1]T61 Real GDP'!X130),"")),"")</f>
        <v/>
      </c>
      <c r="Z99" s="70" t="str">
        <f>IF('[1]T61 Real GDP'!Y130&lt;&gt;"",(IF('[1]T34 Wine consumption vol'!Y130&lt;&gt;"",('[1]T34 Wine consumption vol'!Y130/'[1]T61 Real GDP'!Y130),"")),"")</f>
        <v/>
      </c>
      <c r="AA99" s="70" t="str">
        <f>IF('[1]T61 Real GDP'!Z130&lt;&gt;"",(IF('[1]T34 Wine consumption vol'!Z130&lt;&gt;"",('[1]T34 Wine consumption vol'!Z130/'[1]T61 Real GDP'!Z130),"")),"")</f>
        <v/>
      </c>
      <c r="AB99" s="70">
        <f>IF('[1]T61 Real GDP'!AA130&lt;&gt;"",(IF('[1]T34 Wine consumption vol'!AA130&lt;&gt;"",('[1]T34 Wine consumption vol'!AA130/'[1]T61 Real GDP'!AA130),"")),"")</f>
        <v>0.55760231517589587</v>
      </c>
      <c r="AC99" s="70">
        <f>IF('[1]T61 Real GDP'!AB130&lt;&gt;"",(IF('[1]T34 Wine consumption vol'!AB130&lt;&gt;"",('[1]T34 Wine consumption vol'!AB130/'[1]T61 Real GDP'!AB130),"")),"")</f>
        <v>0.21767838247175417</v>
      </c>
      <c r="AD99" s="70">
        <f>IF('[1]T61 Real GDP'!AC130&lt;&gt;"",(IF('[1]T34 Wine consumption vol'!AC130&lt;&gt;"",('[1]T34 Wine consumption vol'!AC130/'[1]T61 Real GDP'!AC130),"")),"")</f>
        <v>0.24361561766876735</v>
      </c>
      <c r="AE99" s="70">
        <f>IF('[1]T61 Real GDP'!AD130&lt;&gt;"",(IF('[1]T34 Wine consumption vol'!AD130&lt;&gt;"",('[1]T34 Wine consumption vol'!AD130/'[1]T61 Real GDP'!AD130),"")),"")</f>
        <v>0.28636903507492123</v>
      </c>
      <c r="AF99" s="70">
        <f>IF('[1]T61 Real GDP'!AE130&lt;&gt;"",(IF('[1]T34 Wine consumption vol'!AE130&lt;&gt;"",('[1]T34 Wine consumption vol'!AE130/'[1]T61 Real GDP'!AE130),"")),"")</f>
        <v>14.298575470525048</v>
      </c>
      <c r="AG99" s="70">
        <f>IF('[1]T61 Real GDP'!AF130&lt;&gt;"",(IF('[1]T34 Wine consumption vol'!AF130&lt;&gt;"",('[1]T34 Wine consumption vol'!AF130/'[1]T61 Real GDP'!AF130),"")),"")</f>
        <v>0.8761010658410362</v>
      </c>
      <c r="AH99" s="70">
        <f>IF('[1]T61 Real GDP'!AG130&lt;&gt;"",(IF('[1]T34 Wine consumption vol'!AG130&lt;&gt;"",('[1]T34 Wine consumption vol'!AG130/'[1]T61 Real GDP'!AG130),"")),"")</f>
        <v>15.261369363847431</v>
      </c>
      <c r="AI99" s="70">
        <f>IF('[1]T61 Real GDP'!AH130&lt;&gt;"",(IF('[1]T34 Wine consumption vol'!AH130&lt;&gt;"",('[1]T34 Wine consumption vol'!AH130/'[1]T61 Real GDP'!AH130),"")),"")</f>
        <v>0.26426455553465927</v>
      </c>
      <c r="AJ99" s="70">
        <f>IF('[1]T61 Real GDP'!AI130&lt;&gt;"",(IF('[1]T34 Wine consumption vol'!AI130&lt;&gt;"",('[1]T34 Wine consumption vol'!AI130/'[1]T61 Real GDP'!AI130),"")),"")</f>
        <v>6.4813883204099509</v>
      </c>
      <c r="AK99" s="70" t="str">
        <f>IF('[1]T61 Real GDP'!AJ130&lt;&gt;"",(IF('[1]T34 Wine consumption vol'!AJ130&lt;&gt;"",('[1]T34 Wine consumption vol'!AJ130/'[1]T61 Real GDP'!AJ130),"")),"")</f>
        <v/>
      </c>
      <c r="AL99" s="70">
        <f>IF('[1]T61 Real GDP'!AK130&lt;&gt;"",(IF('[1]T34 Wine consumption vol'!AK130&lt;&gt;"",('[1]T34 Wine consumption vol'!AK130/'[1]T61 Real GDP'!AK130),"")),"")</f>
        <v>3.6013896193275001</v>
      </c>
      <c r="AM99" s="70">
        <f>IF('[1]T61 Real GDP'!AL130&lt;&gt;"",(IF('[1]T34 Wine consumption vol'!AL130&lt;&gt;"",('[1]T34 Wine consumption vol'!AL130/'[1]T61 Real GDP'!AL130),"")),"")</f>
        <v>3.5412381168183038</v>
      </c>
      <c r="AN99" s="70">
        <f>IF('[1]T61 Real GDP'!AM130&lt;&gt;"",(IF('[1]T34 Wine consumption vol'!AM130&lt;&gt;"",('[1]T34 Wine consumption vol'!AM130/'[1]T61 Real GDP'!AM130),"")),"")</f>
        <v>3.1705895250729581</v>
      </c>
      <c r="AO99" s="70">
        <f>IF('[1]T61 Real GDP'!AN130&lt;&gt;"",(IF('[1]T34 Wine consumption vol'!AN130&lt;&gt;"",('[1]T34 Wine consumption vol'!AN130/'[1]T61 Real GDP'!AN130),"")),"")</f>
        <v>4.8103042624356673</v>
      </c>
      <c r="AP99" s="70">
        <f>IF('[1]T61 Real GDP'!AO130&lt;&gt;"",(IF('[1]T34 Wine consumption vol'!AO130&lt;&gt;"",('[1]T34 Wine consumption vol'!AO130/'[1]T61 Real GDP'!AO130),"")),"")</f>
        <v>0.47422724608110528</v>
      </c>
      <c r="AQ99" s="70" t="str">
        <f>IF('[1]T61 Real GDP'!AP130&lt;&gt;"",(IF('[1]T34 Wine consumption vol'!AP130&lt;&gt;"",('[1]T34 Wine consumption vol'!AP130/'[1]T61 Real GDP'!AP130),"")),"")</f>
        <v/>
      </c>
      <c r="AR99" s="70">
        <f>IF('[1]T61 Real GDP'!AQ130&lt;&gt;"",(IF('[1]T34 Wine consumption vol'!AQ130&lt;&gt;"",('[1]T34 Wine consumption vol'!AQ130/'[1]T61 Real GDP'!AQ130),"")),"")</f>
        <v>3.3609608011679143E-2</v>
      </c>
      <c r="AS99" s="70">
        <f>IF('[1]T61 Real GDP'!AR130&lt;&gt;"",(IF('[1]T34 Wine consumption vol'!AR130&lt;&gt;"",('[1]T34 Wine consumption vol'!AR130/'[1]T61 Real GDP'!AR130),"")),"")</f>
        <v>3.5950960901259113E-2</v>
      </c>
      <c r="AT99" s="70">
        <f>IF('[1]T61 Real GDP'!AS130&lt;&gt;"",(IF('[1]T34 Wine consumption vol'!AS130&lt;&gt;"",('[1]T34 Wine consumption vol'!AS130/'[1]T61 Real GDP'!AS130),"")),"")</f>
        <v>2.033677702757667E-3</v>
      </c>
      <c r="AU99" s="70">
        <f>IF('[1]T61 Real GDP'!AT130&lt;&gt;"",(IF('[1]T34 Wine consumption vol'!AT130&lt;&gt;"",('[1]T34 Wine consumption vol'!AT130/'[1]T61 Real GDP'!AT130),"")),"")</f>
        <v>1.6585034073051341E-2</v>
      </c>
      <c r="AV99" s="70">
        <f>IF('[1]T61 Real GDP'!AU130&lt;&gt;"",(IF('[1]T34 Wine consumption vol'!AU130&lt;&gt;"",('[1]T34 Wine consumption vol'!AU130/'[1]T61 Real GDP'!AU130),"")),"")</f>
        <v>0</v>
      </c>
      <c r="AW99" s="70">
        <f>IF('[1]T61 Real GDP'!AV130&lt;&gt;"",(IF('[1]T34 Wine consumption vol'!AV130&lt;&gt;"",('[1]T34 Wine consumption vol'!AV130/'[1]T61 Real GDP'!AV130),"")),"")</f>
        <v>2.8398957332967489E-2</v>
      </c>
      <c r="AX99" s="70">
        <f>IF('[1]T61 Real GDP'!AW130&lt;&gt;"",(IF('[1]T34 Wine consumption vol'!AW130&lt;&gt;"",('[1]T34 Wine consumption vol'!AW130/'[1]T61 Real GDP'!AW130),"")),"")</f>
        <v>3.0040984485977299E-3</v>
      </c>
      <c r="AY99" s="70">
        <f>IF('[1]T61 Real GDP'!AX130&lt;&gt;"",(IF('[1]T34 Wine consumption vol'!AX130&lt;&gt;"",('[1]T34 Wine consumption vol'!AX130/'[1]T61 Real GDP'!AX130),"")),"")</f>
        <v>5.2595783269099979E-2</v>
      </c>
      <c r="AZ99" s="70">
        <f>IF('[1]T61 Real GDP'!AY130&lt;&gt;"",(IF('[1]T34 Wine consumption vol'!AY130&lt;&gt;"",('[1]T34 Wine consumption vol'!AY130/'[1]T61 Real GDP'!AY130),"")),"")</f>
        <v>0</v>
      </c>
      <c r="BA99" s="70">
        <f>IF('[1]T61 Real GDP'!AZ130&lt;&gt;"",(IF('[1]T34 Wine consumption vol'!AZ130&lt;&gt;"",('[1]T34 Wine consumption vol'!AZ130/'[1]T61 Real GDP'!AZ130),"")),"")</f>
        <v>0</v>
      </c>
      <c r="BB99" s="70">
        <f>IF('[1]T61 Real GDP'!BC130&lt;&gt;"",(IF('[1]T34 Wine consumption vol'!BC130&lt;&gt;"",('[1]T34 Wine consumption vol'!BC130/'[1]T61 Real GDP'!BC130),"")),"")</f>
        <v>2.4596446017478297</v>
      </c>
    </row>
    <row r="100" spans="1:54" x14ac:dyDescent="0.55000000000000004">
      <c r="A100" s="69">
        <v>1963</v>
      </c>
      <c r="B100" s="70">
        <f>IF('[1]T61 Real GDP'!B131&lt;&gt;"",(IF('[1]T34 Wine consumption vol'!B131&lt;&gt;"",('[1]T34 Wine consumption vol'!B131/'[1]T61 Real GDP'!B131),"")),"")</f>
        <v>13.967191487388794</v>
      </c>
      <c r="C100" s="70">
        <f>IF('[1]T61 Real GDP'!C131&lt;&gt;"",(IF('[1]T34 Wine consumption vol'!C131&lt;&gt;"",('[1]T34 Wine consumption vol'!C131/'[1]T61 Real GDP'!C131),"")),"")</f>
        <v>13.526178152978664</v>
      </c>
      <c r="D100" s="70">
        <f>IF('[1]T61 Real GDP'!D131&lt;&gt;"",(IF('[1]T34 Wine consumption vol'!D131&lt;&gt;"",('[1]T34 Wine consumption vol'!D131/'[1]T61 Real GDP'!D131),"")),"")</f>
        <v>30.032652789621999</v>
      </c>
      <c r="E100" s="70">
        <f>IF('[1]T61 Real GDP'!E131&lt;&gt;"",(IF('[1]T34 Wine consumption vol'!E131&lt;&gt;"",('[1]T34 Wine consumption vol'!E131/'[1]T61 Real GDP'!E131),"")),"")</f>
        <v>12.695536676962222</v>
      </c>
      <c r="F100" s="70">
        <f>IF('[1]T61 Real GDP'!F131&lt;&gt;"",(IF('[1]T34 Wine consumption vol'!F131&lt;&gt;"",('[1]T34 Wine consumption vol'!F131/'[1]T61 Real GDP'!F131),"")),"")</f>
        <v>2.683948813830594</v>
      </c>
      <c r="G100" s="70"/>
      <c r="H100" s="70">
        <f>IF('[1]T61 Real GDP'!G131&lt;&gt;"",(IF('[1]T34 Wine consumption vol'!G131&lt;&gt;"",('[1]T34 Wine consumption vol'!G131/'[1]T61 Real GDP'!G131),"")),"")</f>
        <v>1.0853686563709604</v>
      </c>
      <c r="I100" s="70">
        <f>IF('[1]T61 Real GDP'!H131&lt;&gt;"",(IF('[1]T34 Wine consumption vol'!H131&lt;&gt;"",('[1]T34 Wine consumption vol'!H131/'[1]T61 Real GDP'!H131),"")),"")</f>
        <v>0.31114697408999653</v>
      </c>
      <c r="J100" s="70">
        <f>IF('[1]T61 Real GDP'!I131&lt;&gt;"",(IF('[1]T34 Wine consumption vol'!I131&lt;&gt;"",('[1]T34 Wine consumption vol'!I131/'[1]T61 Real GDP'!I131),"")),"")</f>
        <v>0.35712992157965817</v>
      </c>
      <c r="K100" s="70">
        <f>IF('[1]T61 Real GDP'!J131&lt;&gt;"",(IF('[1]T34 Wine consumption vol'!J131&lt;&gt;"",('[1]T34 Wine consumption vol'!J131/'[1]T61 Real GDP'!J131),"")),"")</f>
        <v>1.8220397587247807</v>
      </c>
      <c r="L100" s="70">
        <f>IF('[1]T61 Real GDP'!K131&lt;&gt;"",(IF('[1]T34 Wine consumption vol'!K131&lt;&gt;"",('[1]T34 Wine consumption vol'!K131/'[1]T61 Real GDP'!K131),"")),"")</f>
        <v>7.1875820544470175</v>
      </c>
      <c r="M100" s="70">
        <f>IF('[1]T61 Real GDP'!L131&lt;&gt;"",(IF('[1]T34 Wine consumption vol'!L131&lt;&gt;"",('[1]T34 Wine consumption vol'!L131/'[1]T61 Real GDP'!L131),"")),"")</f>
        <v>0.4537192102109307</v>
      </c>
      <c r="N100" s="70">
        <f>IF('[1]T61 Real GDP'!M131&lt;&gt;"",(IF('[1]T34 Wine consumption vol'!M131&lt;&gt;"",('[1]T34 Wine consumption vol'!M131/'[1]T61 Real GDP'!M131),"")),"")</f>
        <v>0.2673799825424954</v>
      </c>
      <c r="O100" s="70">
        <f>IF('[1]T61 Real GDP'!N131&lt;&gt;"",(IF('[1]T34 Wine consumption vol'!N131&lt;&gt;"",('[1]T34 Wine consumption vol'!N131/'[1]T61 Real GDP'!N131),"")),"")</f>
        <v>0.35636254412011065</v>
      </c>
      <c r="P100" s="70">
        <f>IF('[1]T61 Real GDP'!O131&lt;&gt;"",(IF('[1]T34 Wine consumption vol'!O131&lt;&gt;"",('[1]T34 Wine consumption vol'!O131/'[1]T61 Real GDP'!O131),"")),"")</f>
        <v>2.6041602620637523</v>
      </c>
      <c r="Q100" s="70">
        <f>IF('[1]T61 Real GDP'!P131&lt;&gt;"",(IF('[1]T34 Wine consumption vol'!P131&lt;&gt;"",('[1]T34 Wine consumption vol'!P131/'[1]T61 Real GDP'!P131),"")),"")</f>
        <v>0.21080662420382165</v>
      </c>
      <c r="R100" s="70" t="str">
        <f>IF('[1]T61 Real GDP'!Q131&lt;&gt;"",(IF('[1]T34 Wine consumption vol'!Q131&lt;&gt;"",('[1]T34 Wine consumption vol'!Q131/'[1]T61 Real GDP'!Q131),"")),"")</f>
        <v/>
      </c>
      <c r="S100" s="70">
        <f>IF('[1]T61 Real GDP'!R131&lt;&gt;"",(IF('[1]T34 Wine consumption vol'!R131&lt;&gt;"",('[1]T34 Wine consumption vol'!R131/'[1]T61 Real GDP'!R131),"")),"")</f>
        <v>6.3984751703018388</v>
      </c>
      <c r="T100" s="70" t="str">
        <f>IF('[1]T61 Real GDP'!S131&lt;&gt;"",(IF('[1]T34 Wine consumption vol'!S131&lt;&gt;"",('[1]T34 Wine consumption vol'!S131/'[1]T61 Real GDP'!S131),"")),"")</f>
        <v/>
      </c>
      <c r="U100" s="70" t="str">
        <f>IF('[1]T61 Real GDP'!T131&lt;&gt;"",(IF('[1]T34 Wine consumption vol'!T131&lt;&gt;"",('[1]T34 Wine consumption vol'!T131/'[1]T61 Real GDP'!T131),"")),"")</f>
        <v/>
      </c>
      <c r="V100" s="70">
        <f>IF('[1]T61 Real GDP'!U131&lt;&gt;"",(IF('[1]T34 Wine consumption vol'!U131&lt;&gt;"",('[1]T34 Wine consumption vol'!U131/'[1]T61 Real GDP'!U131),"")),"")</f>
        <v>6.4357649423480217</v>
      </c>
      <c r="W100" s="70" t="str">
        <f>IF('[1]T61 Real GDP'!V131&lt;&gt;"",(IF('[1]T34 Wine consumption vol'!V131&lt;&gt;"",('[1]T34 Wine consumption vol'!V131/'[1]T61 Real GDP'!V131),"")),"")</f>
        <v/>
      </c>
      <c r="X100" s="70">
        <f>IF('[1]T61 Real GDP'!W131&lt;&gt;"",(IF('[1]T34 Wine consumption vol'!W131&lt;&gt;"",('[1]T34 Wine consumption vol'!W131/'[1]T61 Real GDP'!W131),"")),"")</f>
        <v>12.635418011300624</v>
      </c>
      <c r="Y100" s="70" t="str">
        <f>IF('[1]T61 Real GDP'!X131&lt;&gt;"",(IF('[1]T34 Wine consumption vol'!X131&lt;&gt;"",('[1]T34 Wine consumption vol'!X131/'[1]T61 Real GDP'!X131),"")),"")</f>
        <v/>
      </c>
      <c r="Z100" s="70" t="str">
        <f>IF('[1]T61 Real GDP'!Y131&lt;&gt;"",(IF('[1]T34 Wine consumption vol'!Y131&lt;&gt;"",('[1]T34 Wine consumption vol'!Y131/'[1]T61 Real GDP'!Y131),"")),"")</f>
        <v/>
      </c>
      <c r="AA100" s="70" t="str">
        <f>IF('[1]T61 Real GDP'!Z131&lt;&gt;"",(IF('[1]T34 Wine consumption vol'!Z131&lt;&gt;"",('[1]T34 Wine consumption vol'!Z131/'[1]T61 Real GDP'!Z131),"")),"")</f>
        <v/>
      </c>
      <c r="AB100" s="70">
        <f>IF('[1]T61 Real GDP'!AA131&lt;&gt;"",(IF('[1]T34 Wine consumption vol'!AA131&lt;&gt;"",('[1]T34 Wine consumption vol'!AA131/'[1]T61 Real GDP'!AA131),"")),"")</f>
        <v>0.55188419250964582</v>
      </c>
      <c r="AC100" s="70">
        <f>IF('[1]T61 Real GDP'!AB131&lt;&gt;"",(IF('[1]T34 Wine consumption vol'!AB131&lt;&gt;"",('[1]T34 Wine consumption vol'!AB131/'[1]T61 Real GDP'!AB131),"")),"")</f>
        <v>0.22607001368297638</v>
      </c>
      <c r="AD100" s="70">
        <f>IF('[1]T61 Real GDP'!AC131&lt;&gt;"",(IF('[1]T34 Wine consumption vol'!AC131&lt;&gt;"",('[1]T34 Wine consumption vol'!AC131/'[1]T61 Real GDP'!AC131),"")),"")</f>
        <v>0.2529692080133592</v>
      </c>
      <c r="AE100" s="70">
        <f>IF('[1]T61 Real GDP'!AD131&lt;&gt;"",(IF('[1]T34 Wine consumption vol'!AD131&lt;&gt;"",('[1]T34 Wine consumption vol'!AD131/'[1]T61 Real GDP'!AD131),"")),"")</f>
        <v>0.28757002112859958</v>
      </c>
      <c r="AF100" s="70">
        <f>IF('[1]T61 Real GDP'!AE131&lt;&gt;"",(IF('[1]T34 Wine consumption vol'!AE131&lt;&gt;"",('[1]T34 Wine consumption vol'!AE131/'[1]T61 Real GDP'!AE131),"")),"")</f>
        <v>15.776682694262812</v>
      </c>
      <c r="AG100" s="70">
        <f>IF('[1]T61 Real GDP'!AF131&lt;&gt;"",(IF('[1]T34 Wine consumption vol'!AF131&lt;&gt;"",('[1]T34 Wine consumption vol'!AF131/'[1]T61 Real GDP'!AF131),"")),"")</f>
        <v>0.85446843467359668</v>
      </c>
      <c r="AH100" s="70">
        <f>IF('[1]T61 Real GDP'!AG131&lt;&gt;"",(IF('[1]T34 Wine consumption vol'!AG131&lt;&gt;"",('[1]T34 Wine consumption vol'!AG131/'[1]T61 Real GDP'!AG131),"")),"")</f>
        <v>11.735745622976149</v>
      </c>
      <c r="AI100" s="70">
        <f>IF('[1]T61 Real GDP'!AH131&lt;&gt;"",(IF('[1]T34 Wine consumption vol'!AH131&lt;&gt;"",('[1]T34 Wine consumption vol'!AH131/'[1]T61 Real GDP'!AH131),"")),"")</f>
        <v>5.3176364268981605E-2</v>
      </c>
      <c r="AJ100" s="70">
        <f>IF('[1]T61 Real GDP'!AI131&lt;&gt;"",(IF('[1]T34 Wine consumption vol'!AI131&lt;&gt;"",('[1]T34 Wine consumption vol'!AI131/'[1]T61 Real GDP'!AI131),"")),"")</f>
        <v>6.1078216747527767</v>
      </c>
      <c r="AK100" s="70" t="str">
        <f>IF('[1]T61 Real GDP'!AJ131&lt;&gt;"",(IF('[1]T34 Wine consumption vol'!AJ131&lt;&gt;"",('[1]T34 Wine consumption vol'!AJ131/'[1]T61 Real GDP'!AJ131),"")),"")</f>
        <v/>
      </c>
      <c r="AL100" s="70">
        <f>IF('[1]T61 Real GDP'!AK131&lt;&gt;"",(IF('[1]T34 Wine consumption vol'!AK131&lt;&gt;"",('[1]T34 Wine consumption vol'!AK131/'[1]T61 Real GDP'!AK131),"")),"")</f>
        <v>1.8471894193959051</v>
      </c>
      <c r="AM100" s="70">
        <f>IF('[1]T61 Real GDP'!AL131&lt;&gt;"",(IF('[1]T34 Wine consumption vol'!AL131&lt;&gt;"",('[1]T34 Wine consumption vol'!AL131/'[1]T61 Real GDP'!AL131),"")),"")</f>
        <v>1.8741623075886691</v>
      </c>
      <c r="AN100" s="70">
        <f>IF('[1]T61 Real GDP'!AM131&lt;&gt;"",(IF('[1]T34 Wine consumption vol'!AM131&lt;&gt;"",('[1]T34 Wine consumption vol'!AM131/'[1]T61 Real GDP'!AM131),"")),"")</f>
        <v>2.3593694631133268</v>
      </c>
      <c r="AO100" s="70">
        <f>IF('[1]T61 Real GDP'!AN131&lt;&gt;"",(IF('[1]T34 Wine consumption vol'!AN131&lt;&gt;"",('[1]T34 Wine consumption vol'!AN131/'[1]T61 Real GDP'!AN131),"")),"")</f>
        <v>1.8413834344505651</v>
      </c>
      <c r="AP100" s="70">
        <f>IF('[1]T61 Real GDP'!AO131&lt;&gt;"",(IF('[1]T34 Wine consumption vol'!AO131&lt;&gt;"",('[1]T34 Wine consumption vol'!AO131/'[1]T61 Real GDP'!AO131),"")),"")</f>
        <v>0.28813657413507243</v>
      </c>
      <c r="AQ100" s="70" t="str">
        <f>IF('[1]T61 Real GDP'!AP131&lt;&gt;"",(IF('[1]T34 Wine consumption vol'!AP131&lt;&gt;"",('[1]T34 Wine consumption vol'!AP131/'[1]T61 Real GDP'!AP131),"")),"")</f>
        <v/>
      </c>
      <c r="AR100" s="70">
        <f>IF('[1]T61 Real GDP'!AQ131&lt;&gt;"",(IF('[1]T34 Wine consumption vol'!AQ131&lt;&gt;"",('[1]T34 Wine consumption vol'!AQ131/'[1]T61 Real GDP'!AQ131),"")),"")</f>
        <v>3.1340490744235006E-2</v>
      </c>
      <c r="AS100" s="70">
        <f>IF('[1]T61 Real GDP'!AR131&lt;&gt;"",(IF('[1]T34 Wine consumption vol'!AR131&lt;&gt;"",('[1]T34 Wine consumption vol'!AR131/'[1]T61 Real GDP'!AR131),"")),"")</f>
        <v>3.379152348224513E-2</v>
      </c>
      <c r="AT100" s="70">
        <f>IF('[1]T61 Real GDP'!AS131&lt;&gt;"",(IF('[1]T34 Wine consumption vol'!AS131&lt;&gt;"",('[1]T34 Wine consumption vol'!AS131/'[1]T61 Real GDP'!AS131),"")),"")</f>
        <v>1.9366869373232769E-3</v>
      </c>
      <c r="AU100" s="70">
        <f>IF('[1]T61 Real GDP'!AT131&lt;&gt;"",(IF('[1]T34 Wine consumption vol'!AT131&lt;&gt;"",('[1]T34 Wine consumption vol'!AT131/'[1]T61 Real GDP'!AT131),"")),"")</f>
        <v>1.7488597166108774E-2</v>
      </c>
      <c r="AV100" s="70">
        <f>IF('[1]T61 Real GDP'!AU131&lt;&gt;"",(IF('[1]T34 Wine consumption vol'!AU131&lt;&gt;"",('[1]T34 Wine consumption vol'!AU131/'[1]T61 Real GDP'!AU131),"")),"")</f>
        <v>0</v>
      </c>
      <c r="AW100" s="70">
        <f>IF('[1]T61 Real GDP'!AV131&lt;&gt;"",(IF('[1]T34 Wine consumption vol'!AV131&lt;&gt;"",('[1]T34 Wine consumption vol'!AV131/'[1]T61 Real GDP'!AV131),"")),"")</f>
        <v>2.560408617641281E-2</v>
      </c>
      <c r="AX100" s="70">
        <f>IF('[1]T61 Real GDP'!AW131&lt;&gt;"",(IF('[1]T34 Wine consumption vol'!AW131&lt;&gt;"",('[1]T34 Wine consumption vol'!AW131/'[1]T61 Real GDP'!AW131),"")),"")</f>
        <v>2.1445894213617139E-3</v>
      </c>
      <c r="AY100" s="70">
        <f>IF('[1]T61 Real GDP'!AX131&lt;&gt;"",(IF('[1]T34 Wine consumption vol'!AX131&lt;&gt;"",('[1]T34 Wine consumption vol'!AX131/'[1]T61 Real GDP'!AX131),"")),"")</f>
        <v>5.6930693069306933E-2</v>
      </c>
      <c r="AZ100" s="70">
        <f>IF('[1]T61 Real GDP'!AY131&lt;&gt;"",(IF('[1]T34 Wine consumption vol'!AY131&lt;&gt;"",('[1]T34 Wine consumption vol'!AY131/'[1]T61 Real GDP'!AY131),"")),"")</f>
        <v>0</v>
      </c>
      <c r="BA100" s="70">
        <f>IF('[1]T61 Real GDP'!AZ131&lt;&gt;"",(IF('[1]T34 Wine consumption vol'!AZ131&lt;&gt;"",('[1]T34 Wine consumption vol'!AZ131/'[1]T61 Real GDP'!AZ131),"")),"")</f>
        <v>0</v>
      </c>
      <c r="BB100" s="70">
        <f>IF('[1]T61 Real GDP'!BC131&lt;&gt;"",(IF('[1]T34 Wine consumption vol'!BC131&lt;&gt;"",('[1]T34 Wine consumption vol'!BC131/'[1]T61 Real GDP'!BC131),"")),"")</f>
        <v>2.3223098686124435</v>
      </c>
    </row>
    <row r="101" spans="1:54" x14ac:dyDescent="0.55000000000000004">
      <c r="A101" s="69">
        <v>1964</v>
      </c>
      <c r="B101" s="70">
        <f>IF('[1]T61 Real GDP'!B132&lt;&gt;"",(IF('[1]T34 Wine consumption vol'!B132&lt;&gt;"",('[1]T34 Wine consumption vol'!B132/'[1]T61 Real GDP'!B132),"")),"")</f>
        <v>12.573195114019182</v>
      </c>
      <c r="C101" s="70">
        <f>IF('[1]T61 Real GDP'!C132&lt;&gt;"",(IF('[1]T34 Wine consumption vol'!C132&lt;&gt;"",('[1]T34 Wine consumption vol'!C132/'[1]T61 Real GDP'!C132),"")),"")</f>
        <v>12.661820627267543</v>
      </c>
      <c r="D101" s="70">
        <f>IF('[1]T61 Real GDP'!D132&lt;&gt;"",(IF('[1]T34 Wine consumption vol'!D132&lt;&gt;"",('[1]T34 Wine consumption vol'!D132/'[1]T61 Real GDP'!D132),"")),"")</f>
        <v>29.601855646948813</v>
      </c>
      <c r="E101" s="70">
        <f>IF('[1]T61 Real GDP'!E132&lt;&gt;"",(IF('[1]T34 Wine consumption vol'!E132&lt;&gt;"",('[1]T34 Wine consumption vol'!E132/'[1]T61 Real GDP'!E132),"")),"")</f>
        <v>11.938580349084956</v>
      </c>
      <c r="F101" s="70">
        <f>IF('[1]T61 Real GDP'!F132&lt;&gt;"",(IF('[1]T34 Wine consumption vol'!F132&lt;&gt;"",('[1]T34 Wine consumption vol'!F132/'[1]T61 Real GDP'!F132),"")),"")</f>
        <v>2.6253581787522431</v>
      </c>
      <c r="G101" s="70"/>
      <c r="H101" s="70">
        <f>IF('[1]T61 Real GDP'!G132&lt;&gt;"",(IF('[1]T34 Wine consumption vol'!G132&lt;&gt;"",('[1]T34 Wine consumption vol'!G132/'[1]T61 Real GDP'!G132),"")),"")</f>
        <v>1.2485791711727294</v>
      </c>
      <c r="I101" s="70">
        <f>IF('[1]T61 Real GDP'!H132&lt;&gt;"",(IF('[1]T34 Wine consumption vol'!H132&lt;&gt;"",('[1]T34 Wine consumption vol'!H132/'[1]T61 Real GDP'!H132),"")),"")</f>
        <v>0.32985720535407737</v>
      </c>
      <c r="J101" s="70">
        <f>IF('[1]T61 Real GDP'!I132&lt;&gt;"",(IF('[1]T34 Wine consumption vol'!I132&lt;&gt;"",('[1]T34 Wine consumption vol'!I132/'[1]T61 Real GDP'!I132),"")),"")</f>
        <v>0.40324672722355226</v>
      </c>
      <c r="K101" s="70">
        <f>IF('[1]T61 Real GDP'!J132&lt;&gt;"",(IF('[1]T34 Wine consumption vol'!J132&lt;&gt;"",('[1]T34 Wine consumption vol'!J132/'[1]T61 Real GDP'!J132),"")),"")</f>
        <v>2.0242007617772337</v>
      </c>
      <c r="L101" s="70">
        <f>IF('[1]T61 Real GDP'!K132&lt;&gt;"",(IF('[1]T34 Wine consumption vol'!K132&lt;&gt;"",('[1]T34 Wine consumption vol'!K132/'[1]T61 Real GDP'!K132),"")),"")</f>
        <v>6.6051323090253558</v>
      </c>
      <c r="M101" s="70">
        <f>IF('[1]T61 Real GDP'!L132&lt;&gt;"",(IF('[1]T34 Wine consumption vol'!L132&lt;&gt;"",('[1]T34 Wine consumption vol'!L132/'[1]T61 Real GDP'!L132),"")),"")</f>
        <v>0.46197230315947729</v>
      </c>
      <c r="N101" s="70">
        <f>IF('[1]T61 Real GDP'!M132&lt;&gt;"",(IF('[1]T34 Wine consumption vol'!M132&lt;&gt;"",('[1]T34 Wine consumption vol'!M132/'[1]T61 Real GDP'!M132),"")),"")</f>
        <v>0.28327866095832327</v>
      </c>
      <c r="O101" s="70">
        <f>IF('[1]T61 Real GDP'!N132&lt;&gt;"",(IF('[1]T34 Wine consumption vol'!N132&lt;&gt;"",('[1]T34 Wine consumption vol'!N132/'[1]T61 Real GDP'!N132),"")),"")</f>
        <v>0.36866593597143565</v>
      </c>
      <c r="P101" s="70">
        <f>IF('[1]T61 Real GDP'!O132&lt;&gt;"",(IF('[1]T34 Wine consumption vol'!O132&lt;&gt;"",('[1]T34 Wine consumption vol'!O132/'[1]T61 Real GDP'!O132),"")),"")</f>
        <v>2.6262924791419784</v>
      </c>
      <c r="Q101" s="70">
        <f>IF('[1]T61 Real GDP'!P132&lt;&gt;"",(IF('[1]T34 Wine consumption vol'!P132&lt;&gt;"",('[1]T34 Wine consumption vol'!P132/'[1]T61 Real GDP'!P132),"")),"")</f>
        <v>0.22730282006411348</v>
      </c>
      <c r="R101" s="70" t="str">
        <f>IF('[1]T61 Real GDP'!Q132&lt;&gt;"",(IF('[1]T34 Wine consumption vol'!Q132&lt;&gt;"",('[1]T34 Wine consumption vol'!Q132/'[1]T61 Real GDP'!Q132),"")),"")</f>
        <v/>
      </c>
      <c r="S101" s="70">
        <f>IF('[1]T61 Real GDP'!R132&lt;&gt;"",(IF('[1]T34 Wine consumption vol'!R132&lt;&gt;"",('[1]T34 Wine consumption vol'!R132/'[1]T61 Real GDP'!R132),"")),"")</f>
        <v>5.3093036152062787</v>
      </c>
      <c r="T101" s="70" t="str">
        <f>IF('[1]T61 Real GDP'!S132&lt;&gt;"",(IF('[1]T34 Wine consumption vol'!S132&lt;&gt;"",('[1]T34 Wine consumption vol'!S132/'[1]T61 Real GDP'!S132),"")),"")</f>
        <v/>
      </c>
      <c r="U101" s="70" t="str">
        <f>IF('[1]T61 Real GDP'!T132&lt;&gt;"",(IF('[1]T34 Wine consumption vol'!T132&lt;&gt;"",('[1]T34 Wine consumption vol'!T132/'[1]T61 Real GDP'!T132),"")),"")</f>
        <v/>
      </c>
      <c r="V101" s="70">
        <f>IF('[1]T61 Real GDP'!U132&lt;&gt;"",(IF('[1]T34 Wine consumption vol'!U132&lt;&gt;"",('[1]T34 Wine consumption vol'!U132/'[1]T61 Real GDP'!U132),"")),"")</f>
        <v>7.1412286285170827</v>
      </c>
      <c r="W101" s="70" t="str">
        <f>IF('[1]T61 Real GDP'!V132&lt;&gt;"",(IF('[1]T34 Wine consumption vol'!V132&lt;&gt;"",('[1]T34 Wine consumption vol'!V132/'[1]T61 Real GDP'!V132),"")),"")</f>
        <v/>
      </c>
      <c r="X101" s="70">
        <f>IF('[1]T61 Real GDP'!W132&lt;&gt;"",(IF('[1]T34 Wine consumption vol'!W132&lt;&gt;"",('[1]T34 Wine consumption vol'!W132/'[1]T61 Real GDP'!W132),"")),"")</f>
        <v>11.8504994933439</v>
      </c>
      <c r="Y101" s="70" t="str">
        <f>IF('[1]T61 Real GDP'!X132&lt;&gt;"",(IF('[1]T34 Wine consumption vol'!X132&lt;&gt;"",('[1]T34 Wine consumption vol'!X132/'[1]T61 Real GDP'!X132),"")),"")</f>
        <v/>
      </c>
      <c r="Z101" s="70" t="str">
        <f>IF('[1]T61 Real GDP'!Y132&lt;&gt;"",(IF('[1]T34 Wine consumption vol'!Y132&lt;&gt;"",('[1]T34 Wine consumption vol'!Y132/'[1]T61 Real GDP'!Y132),"")),"")</f>
        <v/>
      </c>
      <c r="AA101" s="70" t="str">
        <f>IF('[1]T61 Real GDP'!Z132&lt;&gt;"",(IF('[1]T34 Wine consumption vol'!Z132&lt;&gt;"",('[1]T34 Wine consumption vol'!Z132/'[1]T61 Real GDP'!Z132),"")),"")</f>
        <v/>
      </c>
      <c r="AB101" s="70">
        <f>IF('[1]T61 Real GDP'!AA132&lt;&gt;"",(IF('[1]T34 Wine consumption vol'!AA132&lt;&gt;"",('[1]T34 Wine consumption vol'!AA132/'[1]T61 Real GDP'!AA132),"")),"")</f>
        <v>0.55147165303019341</v>
      </c>
      <c r="AC101" s="70">
        <f>IF('[1]T61 Real GDP'!AB132&lt;&gt;"",(IF('[1]T34 Wine consumption vol'!AB132&lt;&gt;"",('[1]T34 Wine consumption vol'!AB132/'[1]T61 Real GDP'!AB132),"")),"")</f>
        <v>0.25271992496429374</v>
      </c>
      <c r="AD101" s="70">
        <f>IF('[1]T61 Real GDP'!AC132&lt;&gt;"",(IF('[1]T34 Wine consumption vol'!AC132&lt;&gt;"",('[1]T34 Wine consumption vol'!AC132/'[1]T61 Real GDP'!AC132),"")),"")</f>
        <v>0.23501493952247102</v>
      </c>
      <c r="AE101" s="70">
        <f>IF('[1]T61 Real GDP'!AD132&lt;&gt;"",(IF('[1]T34 Wine consumption vol'!AD132&lt;&gt;"",('[1]T34 Wine consumption vol'!AD132/'[1]T61 Real GDP'!AD132),"")),"")</f>
        <v>0.28727485857322677</v>
      </c>
      <c r="AF101" s="70">
        <f>IF('[1]T61 Real GDP'!AE132&lt;&gt;"",(IF('[1]T34 Wine consumption vol'!AE132&lt;&gt;"",('[1]T34 Wine consumption vol'!AE132/'[1]T61 Real GDP'!AE132),"")),"")</f>
        <v>14.662887640974683</v>
      </c>
      <c r="AG101" s="70">
        <f>IF('[1]T61 Real GDP'!AF132&lt;&gt;"",(IF('[1]T34 Wine consumption vol'!AF132&lt;&gt;"",('[1]T34 Wine consumption vol'!AF132/'[1]T61 Real GDP'!AF132),"")),"")</f>
        <v>0.83203051691890351</v>
      </c>
      <c r="AH101" s="70">
        <f>IF('[1]T61 Real GDP'!AG132&lt;&gt;"",(IF('[1]T34 Wine consumption vol'!AG132&lt;&gt;"",('[1]T34 Wine consumption vol'!AG132/'[1]T61 Real GDP'!AG132),"")),"")</f>
        <v>12.140945219868183</v>
      </c>
      <c r="AI101" s="70">
        <f>IF('[1]T61 Real GDP'!AH132&lt;&gt;"",(IF('[1]T34 Wine consumption vol'!AH132&lt;&gt;"",('[1]T34 Wine consumption vol'!AH132/'[1]T61 Real GDP'!AH132),"")),"")</f>
        <v>4.9297735826588911E-2</v>
      </c>
      <c r="AJ101" s="70">
        <f>IF('[1]T61 Real GDP'!AI132&lt;&gt;"",(IF('[1]T34 Wine consumption vol'!AI132&lt;&gt;"",('[1]T34 Wine consumption vol'!AI132/'[1]T61 Real GDP'!AI132),"")),"")</f>
        <v>5.8859112578517729</v>
      </c>
      <c r="AK101" s="70" t="str">
        <f>IF('[1]T61 Real GDP'!AJ132&lt;&gt;"",(IF('[1]T34 Wine consumption vol'!AJ132&lt;&gt;"",('[1]T34 Wine consumption vol'!AJ132/'[1]T61 Real GDP'!AJ132),"")),"")</f>
        <v/>
      </c>
      <c r="AL101" s="70">
        <f>IF('[1]T61 Real GDP'!AK132&lt;&gt;"",(IF('[1]T34 Wine consumption vol'!AK132&lt;&gt;"",('[1]T34 Wine consumption vol'!AK132/'[1]T61 Real GDP'!AK132),"")),"")</f>
        <v>1.3989087180666653</v>
      </c>
      <c r="AM101" s="70">
        <f>IF('[1]T61 Real GDP'!AL132&lt;&gt;"",(IF('[1]T34 Wine consumption vol'!AL132&lt;&gt;"",('[1]T34 Wine consumption vol'!AL132/'[1]T61 Real GDP'!AL132),"")),"")</f>
        <v>1.2350023262784464</v>
      </c>
      <c r="AN101" s="70">
        <f>IF('[1]T61 Real GDP'!AM132&lt;&gt;"",(IF('[1]T34 Wine consumption vol'!AM132&lt;&gt;"",('[1]T34 Wine consumption vol'!AM132/'[1]T61 Real GDP'!AM132),"")),"")</f>
        <v>2.6453180116377983</v>
      </c>
      <c r="AO101" s="70">
        <f>IF('[1]T61 Real GDP'!AN132&lt;&gt;"",(IF('[1]T34 Wine consumption vol'!AN132&lt;&gt;"",('[1]T34 Wine consumption vol'!AN132/'[1]T61 Real GDP'!AN132),"")),"")</f>
        <v>2.8394262172441613</v>
      </c>
      <c r="AP101" s="70">
        <f>IF('[1]T61 Real GDP'!AO132&lt;&gt;"",(IF('[1]T34 Wine consumption vol'!AO132&lt;&gt;"",('[1]T34 Wine consumption vol'!AO132/'[1]T61 Real GDP'!AO132),"")),"")</f>
        <v>0.32038371490207218</v>
      </c>
      <c r="AQ101" s="70" t="str">
        <f>IF('[1]T61 Real GDP'!AP132&lt;&gt;"",(IF('[1]T34 Wine consumption vol'!AP132&lt;&gt;"",('[1]T34 Wine consumption vol'!AP132/'[1]T61 Real GDP'!AP132),"")),"")</f>
        <v/>
      </c>
      <c r="AR101" s="70">
        <f>IF('[1]T61 Real GDP'!AQ132&lt;&gt;"",(IF('[1]T34 Wine consumption vol'!AQ132&lt;&gt;"",('[1]T34 Wine consumption vol'!AQ132/'[1]T61 Real GDP'!AQ132),"")),"")</f>
        <v>2.8690258087725851E-2</v>
      </c>
      <c r="AS101" s="70">
        <f>IF('[1]T61 Real GDP'!AR132&lt;&gt;"",(IF('[1]T34 Wine consumption vol'!AR132&lt;&gt;"",('[1]T34 Wine consumption vol'!AR132/'[1]T61 Real GDP'!AR132),"")),"")</f>
        <v>2.6904055390702272E-2</v>
      </c>
      <c r="AT101" s="70">
        <f>IF('[1]T61 Real GDP'!AS132&lt;&gt;"",(IF('[1]T34 Wine consumption vol'!AS132&lt;&gt;"",('[1]T34 Wine consumption vol'!AS132/'[1]T61 Real GDP'!AS132),"")),"")</f>
        <v>1.7982746838890002E-3</v>
      </c>
      <c r="AU101" s="70">
        <f>IF('[1]T61 Real GDP'!AT132&lt;&gt;"",(IF('[1]T34 Wine consumption vol'!AT132&lt;&gt;"",('[1]T34 Wine consumption vol'!AT132/'[1]T61 Real GDP'!AT132),"")),"")</f>
        <v>1.3928031853846492E-2</v>
      </c>
      <c r="AV101" s="70">
        <f>IF('[1]T61 Real GDP'!AU132&lt;&gt;"",(IF('[1]T34 Wine consumption vol'!AU132&lt;&gt;"",('[1]T34 Wine consumption vol'!AU132/'[1]T61 Real GDP'!AU132),"")),"")</f>
        <v>0</v>
      </c>
      <c r="AW101" s="70">
        <f>IF('[1]T61 Real GDP'!AV132&lt;&gt;"",(IF('[1]T34 Wine consumption vol'!AV132&lt;&gt;"",('[1]T34 Wine consumption vol'!AV132/'[1]T61 Real GDP'!AV132),"")),"")</f>
        <v>2.7348321527563908E-2</v>
      </c>
      <c r="AX101" s="70">
        <f>IF('[1]T61 Real GDP'!AW132&lt;&gt;"",(IF('[1]T34 Wine consumption vol'!AW132&lt;&gt;"",('[1]T34 Wine consumption vol'!AW132/'[1]T61 Real GDP'!AW132),"")),"")</f>
        <v>1.8793714761784822E-3</v>
      </c>
      <c r="AY101" s="70">
        <f>IF('[1]T61 Real GDP'!AX132&lt;&gt;"",(IF('[1]T34 Wine consumption vol'!AX132&lt;&gt;"",('[1]T34 Wine consumption vol'!AX132/'[1]T61 Real GDP'!AX132),"")),"")</f>
        <v>5.1495726495726493E-2</v>
      </c>
      <c r="AZ101" s="70">
        <f>IF('[1]T61 Real GDP'!AY132&lt;&gt;"",(IF('[1]T34 Wine consumption vol'!AY132&lt;&gt;"",('[1]T34 Wine consumption vol'!AY132/'[1]T61 Real GDP'!AY132),"")),"")</f>
        <v>0</v>
      </c>
      <c r="BA101" s="70">
        <f>IF('[1]T61 Real GDP'!AZ132&lt;&gt;"",(IF('[1]T34 Wine consumption vol'!AZ132&lt;&gt;"",('[1]T34 Wine consumption vol'!AZ132/'[1]T61 Real GDP'!AZ132),"")),"")</f>
        <v>0</v>
      </c>
      <c r="BB101" s="70">
        <f>IF('[1]T61 Real GDP'!BC132&lt;&gt;"",(IF('[1]T34 Wine consumption vol'!BC132&lt;&gt;"",('[1]T34 Wine consumption vol'!BC132/'[1]T61 Real GDP'!BC132),"")),"")</f>
        <v>2.1933566847726249</v>
      </c>
    </row>
    <row r="102" spans="1:54" x14ac:dyDescent="0.55000000000000004">
      <c r="A102" s="69">
        <v>1965</v>
      </c>
      <c r="B102" s="70">
        <f>IF('[1]T61 Real GDP'!B133&lt;&gt;"",(IF('[1]T34 Wine consumption vol'!B133&lt;&gt;"",('[1]T34 Wine consumption vol'!B133/'[1]T61 Real GDP'!B133),"")),"")</f>
        <v>11.785334231355778</v>
      </c>
      <c r="C102" s="70">
        <f>IF('[1]T61 Real GDP'!C133&lt;&gt;"",(IF('[1]T34 Wine consumption vol'!C133&lt;&gt;"",('[1]T34 Wine consumption vol'!C133/'[1]T61 Real GDP'!C133),"")),"")</f>
        <v>13.23726390042677</v>
      </c>
      <c r="D102" s="70">
        <f>IF('[1]T61 Real GDP'!D133&lt;&gt;"",(IF('[1]T34 Wine consumption vol'!D133&lt;&gt;"",('[1]T34 Wine consumption vol'!D133/'[1]T61 Real GDP'!D133),"")),"")</f>
        <v>27.742741908188776</v>
      </c>
      <c r="E102" s="70">
        <f>IF('[1]T61 Real GDP'!E133&lt;&gt;"",(IF('[1]T34 Wine consumption vol'!E133&lt;&gt;"",('[1]T34 Wine consumption vol'!E133/'[1]T61 Real GDP'!E133),"")),"")</f>
        <v>12.068069405637374</v>
      </c>
      <c r="F102" s="70">
        <f>IF('[1]T61 Real GDP'!F133&lt;&gt;"",(IF('[1]T34 Wine consumption vol'!F133&lt;&gt;"",('[1]T34 Wine consumption vol'!F133/'[1]T61 Real GDP'!F133),"")),"")</f>
        <v>3.3016319693893541</v>
      </c>
      <c r="G102" s="70"/>
      <c r="H102" s="70">
        <f>IF('[1]T61 Real GDP'!G133&lt;&gt;"",(IF('[1]T34 Wine consumption vol'!G133&lt;&gt;"",('[1]T34 Wine consumption vol'!G133/'[1]T61 Real GDP'!G133),"")),"")</f>
        <v>1.4129080136029932</v>
      </c>
      <c r="I102" s="70">
        <f>IF('[1]T61 Real GDP'!H133&lt;&gt;"",(IF('[1]T34 Wine consumption vol'!H133&lt;&gt;"",('[1]T34 Wine consumption vol'!H133/'[1]T61 Real GDP'!H133),"")),"")</f>
        <v>0.34213122006154906</v>
      </c>
      <c r="J102" s="70">
        <f>IF('[1]T61 Real GDP'!I133&lt;&gt;"",(IF('[1]T34 Wine consumption vol'!I133&lt;&gt;"",('[1]T34 Wine consumption vol'!I133/'[1]T61 Real GDP'!I133),"")),"")</f>
        <v>0.41954472805437559</v>
      </c>
      <c r="K102" s="70">
        <f>IF('[1]T61 Real GDP'!J133&lt;&gt;"",(IF('[1]T34 Wine consumption vol'!J133&lt;&gt;"",('[1]T34 Wine consumption vol'!J133/'[1]T61 Real GDP'!J133),"")),"")</f>
        <v>1.8192062932961777</v>
      </c>
      <c r="L102" s="70">
        <f>IF('[1]T61 Real GDP'!K133&lt;&gt;"",(IF('[1]T34 Wine consumption vol'!K133&lt;&gt;"",('[1]T34 Wine consumption vol'!K133/'[1]T61 Real GDP'!K133),"")),"")</f>
        <v>5.8466618068868721</v>
      </c>
      <c r="M102" s="70">
        <f>IF('[1]T61 Real GDP'!L133&lt;&gt;"",(IF('[1]T34 Wine consumption vol'!L133&lt;&gt;"",('[1]T34 Wine consumption vol'!L133/'[1]T61 Real GDP'!L133),"")),"")</f>
        <v>0.4789652658117125</v>
      </c>
      <c r="N102" s="70">
        <f>IF('[1]T61 Real GDP'!M133&lt;&gt;"",(IF('[1]T34 Wine consumption vol'!M133&lt;&gt;"",('[1]T34 Wine consumption vol'!M133/'[1]T61 Real GDP'!M133),"")),"")</f>
        <v>0.31677788918161071</v>
      </c>
      <c r="O102" s="70">
        <f>IF('[1]T61 Real GDP'!N133&lt;&gt;"",(IF('[1]T34 Wine consumption vol'!N133&lt;&gt;"",('[1]T34 Wine consumption vol'!N133/'[1]T61 Real GDP'!N133),"")),"")</f>
        <v>0.3655195858631104</v>
      </c>
      <c r="P102" s="70">
        <f>IF('[1]T61 Real GDP'!O133&lt;&gt;"",(IF('[1]T34 Wine consumption vol'!O133&lt;&gt;"",('[1]T34 Wine consumption vol'!O133/'[1]T61 Real GDP'!O133),"")),"")</f>
        <v>2.5884749695457976</v>
      </c>
      <c r="Q102" s="70">
        <f>IF('[1]T61 Real GDP'!P133&lt;&gt;"",(IF('[1]T34 Wine consumption vol'!P133&lt;&gt;"",('[1]T34 Wine consumption vol'!P133/'[1]T61 Real GDP'!P133),"")),"")</f>
        <v>0.21927335300643774</v>
      </c>
      <c r="R102" s="70" t="str">
        <f>IF('[1]T61 Real GDP'!Q133&lt;&gt;"",(IF('[1]T34 Wine consumption vol'!Q133&lt;&gt;"",('[1]T34 Wine consumption vol'!Q133/'[1]T61 Real GDP'!Q133),"")),"")</f>
        <v/>
      </c>
      <c r="S102" s="70">
        <f>IF('[1]T61 Real GDP'!R133&lt;&gt;"",(IF('[1]T34 Wine consumption vol'!R133&lt;&gt;"",('[1]T34 Wine consumption vol'!R133/'[1]T61 Real GDP'!R133),"")),"")</f>
        <v>5.7752696654695539</v>
      </c>
      <c r="T102" s="70" t="str">
        <f>IF('[1]T61 Real GDP'!S133&lt;&gt;"",(IF('[1]T34 Wine consumption vol'!S133&lt;&gt;"",('[1]T34 Wine consumption vol'!S133/'[1]T61 Real GDP'!S133),"")),"")</f>
        <v/>
      </c>
      <c r="U102" s="70" t="str">
        <f>IF('[1]T61 Real GDP'!T133&lt;&gt;"",(IF('[1]T34 Wine consumption vol'!T133&lt;&gt;"",('[1]T34 Wine consumption vol'!T133/'[1]T61 Real GDP'!T133),"")),"")</f>
        <v/>
      </c>
      <c r="V102" s="70">
        <f>IF('[1]T61 Real GDP'!U133&lt;&gt;"",(IF('[1]T34 Wine consumption vol'!U133&lt;&gt;"",('[1]T34 Wine consumption vol'!U133/'[1]T61 Real GDP'!U133),"")),"")</f>
        <v>6.8031836399830432</v>
      </c>
      <c r="W102" s="70" t="str">
        <f>IF('[1]T61 Real GDP'!V133&lt;&gt;"",(IF('[1]T34 Wine consumption vol'!V133&lt;&gt;"",('[1]T34 Wine consumption vol'!V133/'[1]T61 Real GDP'!V133),"")),"")</f>
        <v/>
      </c>
      <c r="X102" s="70">
        <f>IF('[1]T61 Real GDP'!W133&lt;&gt;"",(IF('[1]T34 Wine consumption vol'!W133&lt;&gt;"",('[1]T34 Wine consumption vol'!W133/'[1]T61 Real GDP'!W133),"")),"")</f>
        <v>11.324228036115358</v>
      </c>
      <c r="Y102" s="70" t="str">
        <f>IF('[1]T61 Real GDP'!X133&lt;&gt;"",(IF('[1]T34 Wine consumption vol'!X133&lt;&gt;"",('[1]T34 Wine consumption vol'!X133/'[1]T61 Real GDP'!X133),"")),"")</f>
        <v/>
      </c>
      <c r="Z102" s="70" t="str">
        <f>IF('[1]T61 Real GDP'!Y133&lt;&gt;"",(IF('[1]T34 Wine consumption vol'!Y133&lt;&gt;"",('[1]T34 Wine consumption vol'!Y133/'[1]T61 Real GDP'!Y133),"")),"")</f>
        <v/>
      </c>
      <c r="AA102" s="70" t="str">
        <f>IF('[1]T61 Real GDP'!Z133&lt;&gt;"",(IF('[1]T34 Wine consumption vol'!Z133&lt;&gt;"",('[1]T34 Wine consumption vol'!Z133/'[1]T61 Real GDP'!Z133),"")),"")</f>
        <v/>
      </c>
      <c r="AB102" s="70">
        <f>IF('[1]T61 Real GDP'!AA133&lt;&gt;"",(IF('[1]T34 Wine consumption vol'!AA133&lt;&gt;"",('[1]T34 Wine consumption vol'!AA133/'[1]T61 Real GDP'!AA133),"")),"")</f>
        <v>0.54198276084766339</v>
      </c>
      <c r="AC102" s="70">
        <f>IF('[1]T61 Real GDP'!AB133&lt;&gt;"",(IF('[1]T34 Wine consumption vol'!AB133&lt;&gt;"",('[1]T34 Wine consumption vol'!AB133/'[1]T61 Real GDP'!AB133),"")),"")</f>
        <v>0.2581114376227448</v>
      </c>
      <c r="AD102" s="70">
        <f>IF('[1]T61 Real GDP'!AC133&lt;&gt;"",(IF('[1]T34 Wine consumption vol'!AC133&lt;&gt;"",('[1]T34 Wine consumption vol'!AC133/'[1]T61 Real GDP'!AC133),"")),"")</f>
        <v>0.26544658791739412</v>
      </c>
      <c r="AE102" s="70">
        <f>IF('[1]T61 Real GDP'!AD133&lt;&gt;"",(IF('[1]T34 Wine consumption vol'!AD133&lt;&gt;"",('[1]T34 Wine consumption vol'!AD133/'[1]T61 Real GDP'!AD133),"")),"")</f>
        <v>0.27585224374389689</v>
      </c>
      <c r="AF102" s="70">
        <f>IF('[1]T61 Real GDP'!AE133&lt;&gt;"",(IF('[1]T34 Wine consumption vol'!AE133&lt;&gt;"",('[1]T34 Wine consumption vol'!AE133/'[1]T61 Real GDP'!AE133),"")),"")</f>
        <v>13.482837089351671</v>
      </c>
      <c r="AG102" s="70">
        <f>IF('[1]T61 Real GDP'!AF133&lt;&gt;"",(IF('[1]T34 Wine consumption vol'!AF133&lt;&gt;"",('[1]T34 Wine consumption vol'!AF133/'[1]T61 Real GDP'!AF133),"")),"")</f>
        <v>0.68861186208057867</v>
      </c>
      <c r="AH102" s="70">
        <f>IF('[1]T61 Real GDP'!AG133&lt;&gt;"",(IF('[1]T34 Wine consumption vol'!AG133&lt;&gt;"",('[1]T34 Wine consumption vol'!AG133/'[1]T61 Real GDP'!AG133),"")),"")</f>
        <v>9.1005199002628174</v>
      </c>
      <c r="AI102" s="70">
        <f>IF('[1]T61 Real GDP'!AH133&lt;&gt;"",(IF('[1]T34 Wine consumption vol'!AH133&lt;&gt;"",('[1]T34 Wine consumption vol'!AH133/'[1]T61 Real GDP'!AH133),"")),"")</f>
        <v>7.1721858034352159E-2</v>
      </c>
      <c r="AJ102" s="70">
        <f>IF('[1]T61 Real GDP'!AI133&lt;&gt;"",(IF('[1]T34 Wine consumption vol'!AI133&lt;&gt;"",('[1]T34 Wine consumption vol'!AI133/'[1]T61 Real GDP'!AI133),"")),"")</f>
        <v>6.1307850992596409</v>
      </c>
      <c r="AK102" s="70" t="str">
        <f>IF('[1]T61 Real GDP'!AJ133&lt;&gt;"",(IF('[1]T34 Wine consumption vol'!AJ133&lt;&gt;"",('[1]T34 Wine consumption vol'!AJ133/'[1]T61 Real GDP'!AJ133),"")),"")</f>
        <v/>
      </c>
      <c r="AL102" s="70">
        <f>IF('[1]T61 Real GDP'!AK133&lt;&gt;"",(IF('[1]T34 Wine consumption vol'!AK133&lt;&gt;"",('[1]T34 Wine consumption vol'!AK133/'[1]T61 Real GDP'!AK133),"")),"")</f>
        <v>1.3679307390128268</v>
      </c>
      <c r="AM102" s="70">
        <f>IF('[1]T61 Real GDP'!AL133&lt;&gt;"",(IF('[1]T34 Wine consumption vol'!AL133&lt;&gt;"",('[1]T34 Wine consumption vol'!AL133/'[1]T61 Real GDP'!AL133),"")),"")</f>
        <v>1.2789269405106252</v>
      </c>
      <c r="AN102" s="70">
        <f>IF('[1]T61 Real GDP'!AM133&lt;&gt;"",(IF('[1]T34 Wine consumption vol'!AM133&lt;&gt;"",('[1]T34 Wine consumption vol'!AM133/'[1]T61 Real GDP'!AM133),"")),"")</f>
        <v>2.4507439436174017</v>
      </c>
      <c r="AO102" s="70">
        <f>IF('[1]T61 Real GDP'!AN133&lt;&gt;"",(IF('[1]T34 Wine consumption vol'!AN133&lt;&gt;"",('[1]T34 Wine consumption vol'!AN133/'[1]T61 Real GDP'!AN133),"")),"")</f>
        <v>3.5910294819522099</v>
      </c>
      <c r="AP102" s="70">
        <f>IF('[1]T61 Real GDP'!AO133&lt;&gt;"",(IF('[1]T34 Wine consumption vol'!AO133&lt;&gt;"",('[1]T34 Wine consumption vol'!AO133/'[1]T61 Real GDP'!AO133),"")),"")</f>
        <v>0.31988583408845411</v>
      </c>
      <c r="AQ102" s="70" t="str">
        <f>IF('[1]T61 Real GDP'!AP133&lt;&gt;"",(IF('[1]T34 Wine consumption vol'!AP133&lt;&gt;"",('[1]T34 Wine consumption vol'!AP133/'[1]T61 Real GDP'!AP133),"")),"")</f>
        <v/>
      </c>
      <c r="AR102" s="70">
        <f>IF('[1]T61 Real GDP'!AQ133&lt;&gt;"",(IF('[1]T34 Wine consumption vol'!AQ133&lt;&gt;"",('[1]T34 Wine consumption vol'!AQ133/'[1]T61 Real GDP'!AQ133),"")),"")</f>
        <v>2.6368553059276281E-2</v>
      </c>
      <c r="AS102" s="70">
        <f>IF('[1]T61 Real GDP'!AR133&lt;&gt;"",(IF('[1]T34 Wine consumption vol'!AR133&lt;&gt;"",('[1]T34 Wine consumption vol'!AR133/'[1]T61 Real GDP'!AR133),"")),"")</f>
        <v>3.0126728110599077E-2</v>
      </c>
      <c r="AT102" s="70">
        <f>IF('[1]T61 Real GDP'!AS133&lt;&gt;"",(IF('[1]T34 Wine consumption vol'!AS133&lt;&gt;"",('[1]T34 Wine consumption vol'!AS133/'[1]T61 Real GDP'!AS133),"")),"")</f>
        <v>1.8725890416089286E-3</v>
      </c>
      <c r="AU102" s="70">
        <f>IF('[1]T61 Real GDP'!AT133&lt;&gt;"",(IF('[1]T34 Wine consumption vol'!AT133&lt;&gt;"",('[1]T34 Wine consumption vol'!AT133/'[1]T61 Real GDP'!AT133),"")),"")</f>
        <v>1.1406877048025487E-2</v>
      </c>
      <c r="AV102" s="70">
        <f>IF('[1]T61 Real GDP'!AU133&lt;&gt;"",(IF('[1]T34 Wine consumption vol'!AU133&lt;&gt;"",('[1]T34 Wine consumption vol'!AU133/'[1]T61 Real GDP'!AU133),"")),"")</f>
        <v>0</v>
      </c>
      <c r="AW102" s="70">
        <f>IF('[1]T61 Real GDP'!AV133&lt;&gt;"",(IF('[1]T34 Wine consumption vol'!AV133&lt;&gt;"",('[1]T34 Wine consumption vol'!AV133/'[1]T61 Real GDP'!AV133),"")),"")</f>
        <v>2.3728813559322035E-2</v>
      </c>
      <c r="AX102" s="70">
        <f>IF('[1]T61 Real GDP'!AW133&lt;&gt;"",(IF('[1]T34 Wine consumption vol'!AW133&lt;&gt;"",('[1]T34 Wine consumption vol'!AW133/'[1]T61 Real GDP'!AW133),"")),"")</f>
        <v>3.0369402366972817E-3</v>
      </c>
      <c r="AY102" s="70">
        <f>IF('[1]T61 Real GDP'!AX133&lt;&gt;"",(IF('[1]T34 Wine consumption vol'!AX133&lt;&gt;"",('[1]T34 Wine consumption vol'!AX133/'[1]T61 Real GDP'!AX133),"")),"")</f>
        <v>7.1130538446254735E-2</v>
      </c>
      <c r="AZ102" s="70">
        <f>IF('[1]T61 Real GDP'!AY133&lt;&gt;"",(IF('[1]T34 Wine consumption vol'!AY133&lt;&gt;"",('[1]T34 Wine consumption vol'!AY133/'[1]T61 Real GDP'!AY133),"")),"")</f>
        <v>0</v>
      </c>
      <c r="BA102" s="70">
        <f>IF('[1]T61 Real GDP'!AZ133&lt;&gt;"",(IF('[1]T34 Wine consumption vol'!AZ133&lt;&gt;"",('[1]T34 Wine consumption vol'!AZ133/'[1]T61 Real GDP'!AZ133),"")),"")</f>
        <v>0</v>
      </c>
      <c r="BB102" s="70">
        <f>IF('[1]T61 Real GDP'!BC133&lt;&gt;"",(IF('[1]T34 Wine consumption vol'!BC133&lt;&gt;"",('[1]T34 Wine consumption vol'!BC133/'[1]T61 Real GDP'!BC133),"")),"")</f>
        <v>2.1162548481863919</v>
      </c>
    </row>
    <row r="103" spans="1:54" x14ac:dyDescent="0.55000000000000004">
      <c r="A103" s="69">
        <v>1966</v>
      </c>
      <c r="B103" s="70">
        <f>IF('[1]T61 Real GDP'!B134&lt;&gt;"",(IF('[1]T34 Wine consumption vol'!B134&lt;&gt;"",('[1]T34 Wine consumption vol'!B134/'[1]T61 Real GDP'!B134),"")),"")</f>
        <v>11.235302168762527</v>
      </c>
      <c r="C103" s="70">
        <f>IF('[1]T61 Real GDP'!C134&lt;&gt;"",(IF('[1]T34 Wine consumption vol'!C134&lt;&gt;"",('[1]T34 Wine consumption vol'!C134/'[1]T61 Real GDP'!C134),"")),"")</f>
        <v>12.738926612694097</v>
      </c>
      <c r="D103" s="70">
        <f>IF('[1]T61 Real GDP'!D134&lt;&gt;"",(IF('[1]T34 Wine consumption vol'!D134&lt;&gt;"",('[1]T34 Wine consumption vol'!D134/'[1]T61 Real GDP'!D134),"")),"")</f>
        <v>22.689182732168351</v>
      </c>
      <c r="E103" s="70">
        <f>IF('[1]T61 Real GDP'!E134&lt;&gt;"",(IF('[1]T34 Wine consumption vol'!E134&lt;&gt;"",('[1]T34 Wine consumption vol'!E134/'[1]T61 Real GDP'!E134),"")),"")</f>
        <v>11.989906086611118</v>
      </c>
      <c r="F103" s="70">
        <f>IF('[1]T61 Real GDP'!F134&lt;&gt;"",(IF('[1]T34 Wine consumption vol'!F134&lt;&gt;"",('[1]T34 Wine consumption vol'!F134/'[1]T61 Real GDP'!F134),"")),"")</f>
        <v>3.6848857689554024</v>
      </c>
      <c r="G103" s="70"/>
      <c r="H103" s="70">
        <f>IF('[1]T61 Real GDP'!G134&lt;&gt;"",(IF('[1]T34 Wine consumption vol'!G134&lt;&gt;"",('[1]T34 Wine consumption vol'!G134/'[1]T61 Real GDP'!G134),"")),"")</f>
        <v>1.2198827735817981</v>
      </c>
      <c r="I103" s="70">
        <f>IF('[1]T61 Real GDP'!H134&lt;&gt;"",(IF('[1]T34 Wine consumption vol'!H134&lt;&gt;"",('[1]T34 Wine consumption vol'!H134/'[1]T61 Real GDP'!H134),"")),"")</f>
        <v>0.34208319162507261</v>
      </c>
      <c r="J103" s="70">
        <f>IF('[1]T61 Real GDP'!I134&lt;&gt;"",(IF('[1]T34 Wine consumption vol'!I134&lt;&gt;"",('[1]T34 Wine consumption vol'!I134/'[1]T61 Real GDP'!I134),"")),"")</f>
        <v>0.45352389356716644</v>
      </c>
      <c r="K103" s="70">
        <f>IF('[1]T61 Real GDP'!J134&lt;&gt;"",(IF('[1]T34 Wine consumption vol'!J134&lt;&gt;"",('[1]T34 Wine consumption vol'!J134/'[1]T61 Real GDP'!J134),"")),"")</f>
        <v>1.6442181874000608</v>
      </c>
      <c r="L103" s="70">
        <f>IF('[1]T61 Real GDP'!K134&lt;&gt;"",(IF('[1]T34 Wine consumption vol'!K134&lt;&gt;"",('[1]T34 Wine consumption vol'!K134/'[1]T61 Real GDP'!K134),"")),"")</f>
        <v>5.4317245040499653</v>
      </c>
      <c r="M103" s="70">
        <f>IF('[1]T61 Real GDP'!L134&lt;&gt;"",(IF('[1]T34 Wine consumption vol'!L134&lt;&gt;"",('[1]T34 Wine consumption vol'!L134/'[1]T61 Real GDP'!L134),"")),"")</f>
        <v>0.51029975126183014</v>
      </c>
      <c r="N103" s="70">
        <f>IF('[1]T61 Real GDP'!M134&lt;&gt;"",(IF('[1]T34 Wine consumption vol'!M134&lt;&gt;"",('[1]T34 Wine consumption vol'!M134/'[1]T61 Real GDP'!M134),"")),"")</f>
        <v>0.31934166535243125</v>
      </c>
      <c r="O103" s="70">
        <f>IF('[1]T61 Real GDP'!N134&lt;&gt;"",(IF('[1]T34 Wine consumption vol'!N134&lt;&gt;"",('[1]T34 Wine consumption vol'!N134/'[1]T61 Real GDP'!N134),"")),"")</f>
        <v>0.38608646745838848</v>
      </c>
      <c r="P103" s="70">
        <f>IF('[1]T61 Real GDP'!O134&lt;&gt;"",(IF('[1]T34 Wine consumption vol'!O134&lt;&gt;"",('[1]T34 Wine consumption vol'!O134/'[1]T61 Real GDP'!O134),"")),"")</f>
        <v>2.6424251119528845</v>
      </c>
      <c r="Q103" s="70">
        <f>IF('[1]T61 Real GDP'!P134&lt;&gt;"",(IF('[1]T34 Wine consumption vol'!P134&lt;&gt;"",('[1]T34 Wine consumption vol'!P134/'[1]T61 Real GDP'!P134),"")),"")</f>
        <v>0.21844702432413921</v>
      </c>
      <c r="R103" s="70" t="str">
        <f>IF('[1]T61 Real GDP'!Q134&lt;&gt;"",(IF('[1]T34 Wine consumption vol'!Q134&lt;&gt;"",('[1]T34 Wine consumption vol'!Q134/'[1]T61 Real GDP'!Q134),"")),"")</f>
        <v/>
      </c>
      <c r="S103" s="70">
        <f>IF('[1]T61 Real GDP'!R134&lt;&gt;"",(IF('[1]T34 Wine consumption vol'!R134&lt;&gt;"",('[1]T34 Wine consumption vol'!R134/'[1]T61 Real GDP'!R134),"")),"")</f>
        <v>4.9669037187260141</v>
      </c>
      <c r="T103" s="70" t="str">
        <f>IF('[1]T61 Real GDP'!S134&lt;&gt;"",(IF('[1]T34 Wine consumption vol'!S134&lt;&gt;"",('[1]T34 Wine consumption vol'!S134/'[1]T61 Real GDP'!S134),"")),"")</f>
        <v/>
      </c>
      <c r="U103" s="70" t="str">
        <f>IF('[1]T61 Real GDP'!T134&lt;&gt;"",(IF('[1]T34 Wine consumption vol'!T134&lt;&gt;"",('[1]T34 Wine consumption vol'!T134/'[1]T61 Real GDP'!T134),"")),"")</f>
        <v/>
      </c>
      <c r="V103" s="70">
        <f>IF('[1]T61 Real GDP'!U134&lt;&gt;"",(IF('[1]T34 Wine consumption vol'!U134&lt;&gt;"",('[1]T34 Wine consumption vol'!U134/'[1]T61 Real GDP'!U134),"")),"")</f>
        <v>5.9779030468750323</v>
      </c>
      <c r="W103" s="70" t="str">
        <f>IF('[1]T61 Real GDP'!V134&lt;&gt;"",(IF('[1]T34 Wine consumption vol'!V134&lt;&gt;"",('[1]T34 Wine consumption vol'!V134/'[1]T61 Real GDP'!V134),"")),"")</f>
        <v/>
      </c>
      <c r="X103" s="70">
        <f>IF('[1]T61 Real GDP'!W134&lt;&gt;"",(IF('[1]T34 Wine consumption vol'!W134&lt;&gt;"",('[1]T34 Wine consumption vol'!W134/'[1]T61 Real GDP'!W134),"")),"")</f>
        <v>10.13681686922313</v>
      </c>
      <c r="Y103" s="70" t="str">
        <f>IF('[1]T61 Real GDP'!X134&lt;&gt;"",(IF('[1]T34 Wine consumption vol'!X134&lt;&gt;"",('[1]T34 Wine consumption vol'!X134/'[1]T61 Real GDP'!X134),"")),"")</f>
        <v/>
      </c>
      <c r="Z103" s="70" t="str">
        <f>IF('[1]T61 Real GDP'!Y134&lt;&gt;"",(IF('[1]T34 Wine consumption vol'!Y134&lt;&gt;"",('[1]T34 Wine consumption vol'!Y134/'[1]T61 Real GDP'!Y134),"")),"")</f>
        <v/>
      </c>
      <c r="AA103" s="70" t="str">
        <f>IF('[1]T61 Real GDP'!Z134&lt;&gt;"",(IF('[1]T34 Wine consumption vol'!Z134&lt;&gt;"",('[1]T34 Wine consumption vol'!Z134/'[1]T61 Real GDP'!Z134),"")),"")</f>
        <v/>
      </c>
      <c r="AB103" s="70">
        <f>IF('[1]T61 Real GDP'!AA134&lt;&gt;"",(IF('[1]T34 Wine consumption vol'!AA134&lt;&gt;"",('[1]T34 Wine consumption vol'!AA134/'[1]T61 Real GDP'!AA134),"")),"")</f>
        <v>0.58310364183205854</v>
      </c>
      <c r="AC103" s="70">
        <f>IF('[1]T61 Real GDP'!AB134&lt;&gt;"",(IF('[1]T34 Wine consumption vol'!AB134&lt;&gt;"",('[1]T34 Wine consumption vol'!AB134/'[1]T61 Real GDP'!AB134),"")),"")</f>
        <v>0.28233216043715015</v>
      </c>
      <c r="AD103" s="70">
        <f>IF('[1]T61 Real GDP'!AC134&lt;&gt;"",(IF('[1]T34 Wine consumption vol'!AC134&lt;&gt;"",('[1]T34 Wine consumption vol'!AC134/'[1]T61 Real GDP'!AC134),"")),"")</f>
        <v>0.26310656420887096</v>
      </c>
      <c r="AE103" s="70">
        <f>IF('[1]T61 Real GDP'!AD134&lt;&gt;"",(IF('[1]T34 Wine consumption vol'!AD134&lt;&gt;"",('[1]T34 Wine consumption vol'!AD134/'[1]T61 Real GDP'!AD134),"")),"")</f>
        <v>0.26025591360382649</v>
      </c>
      <c r="AF103" s="70">
        <f>IF('[1]T61 Real GDP'!AE134&lt;&gt;"",(IF('[1]T34 Wine consumption vol'!AE134&lt;&gt;"",('[1]T34 Wine consumption vol'!AE134/'[1]T61 Real GDP'!AE134),"")),"")</f>
        <v>12.694384912206749</v>
      </c>
      <c r="AG103" s="70">
        <f>IF('[1]T61 Real GDP'!AF134&lt;&gt;"",(IF('[1]T34 Wine consumption vol'!AF134&lt;&gt;"",('[1]T34 Wine consumption vol'!AF134/'[1]T61 Real GDP'!AF134),"")),"")</f>
        <v>0.66741387042797939</v>
      </c>
      <c r="AH103" s="70">
        <f>IF('[1]T61 Real GDP'!AG134&lt;&gt;"",(IF('[1]T34 Wine consumption vol'!AG134&lt;&gt;"",('[1]T34 Wine consumption vol'!AG134/'[1]T61 Real GDP'!AG134),"")),"")</f>
        <v>10.642989263217522</v>
      </c>
      <c r="AI103" s="70">
        <f>IF('[1]T61 Real GDP'!AH134&lt;&gt;"",(IF('[1]T34 Wine consumption vol'!AH134&lt;&gt;"",('[1]T34 Wine consumption vol'!AH134/'[1]T61 Real GDP'!AH134),"")),"")</f>
        <v>4.6393380563163111E-2</v>
      </c>
      <c r="AJ103" s="70">
        <f>IF('[1]T61 Real GDP'!AI134&lt;&gt;"",(IF('[1]T34 Wine consumption vol'!AI134&lt;&gt;"",('[1]T34 Wine consumption vol'!AI134/'[1]T61 Real GDP'!AI134),"")),"")</f>
        <v>5.9883343295480556</v>
      </c>
      <c r="AK103" s="70" t="str">
        <f>IF('[1]T61 Real GDP'!AJ134&lt;&gt;"",(IF('[1]T34 Wine consumption vol'!AJ134&lt;&gt;"",('[1]T34 Wine consumption vol'!AJ134/'[1]T61 Real GDP'!AJ134),"")),"")</f>
        <v/>
      </c>
      <c r="AL103" s="70">
        <f>IF('[1]T61 Real GDP'!AK134&lt;&gt;"",(IF('[1]T34 Wine consumption vol'!AK134&lt;&gt;"",('[1]T34 Wine consumption vol'!AK134/'[1]T61 Real GDP'!AK134),"")),"")</f>
        <v>1.2716329536161859</v>
      </c>
      <c r="AM103" s="70">
        <f>IF('[1]T61 Real GDP'!AL134&lt;&gt;"",(IF('[1]T34 Wine consumption vol'!AL134&lt;&gt;"",('[1]T34 Wine consumption vol'!AL134/'[1]T61 Real GDP'!AL134),"")),"")</f>
        <v>0.63216388644937738</v>
      </c>
      <c r="AN103" s="70">
        <f>IF('[1]T61 Real GDP'!AM134&lt;&gt;"",(IF('[1]T34 Wine consumption vol'!AM134&lt;&gt;"",('[1]T34 Wine consumption vol'!AM134/'[1]T61 Real GDP'!AM134),"")),"")</f>
        <v>2.3413558714100637</v>
      </c>
      <c r="AO103" s="70">
        <f>IF('[1]T61 Real GDP'!AN134&lt;&gt;"",(IF('[1]T34 Wine consumption vol'!AN134&lt;&gt;"",('[1]T34 Wine consumption vol'!AN134/'[1]T61 Real GDP'!AN134),"")),"")</f>
        <v>4.1341965727227263</v>
      </c>
      <c r="AP103" s="70">
        <f>IF('[1]T61 Real GDP'!AO134&lt;&gt;"",(IF('[1]T34 Wine consumption vol'!AO134&lt;&gt;"",('[1]T34 Wine consumption vol'!AO134/'[1]T61 Real GDP'!AO134),"")),"")</f>
        <v>0.25860232057746912</v>
      </c>
      <c r="AQ103" s="70" t="str">
        <f>IF('[1]T61 Real GDP'!AP134&lt;&gt;"",(IF('[1]T34 Wine consumption vol'!AP134&lt;&gt;"",('[1]T34 Wine consumption vol'!AP134/'[1]T61 Real GDP'!AP134),"")),"")</f>
        <v/>
      </c>
      <c r="AR103" s="70">
        <f>IF('[1]T61 Real GDP'!AQ134&lt;&gt;"",(IF('[1]T34 Wine consumption vol'!AQ134&lt;&gt;"",('[1]T34 Wine consumption vol'!AQ134/'[1]T61 Real GDP'!AQ134),"")),"")</f>
        <v>2.4788417774911132E-2</v>
      </c>
      <c r="AS103" s="70">
        <f>IF('[1]T61 Real GDP'!AR134&lt;&gt;"",(IF('[1]T34 Wine consumption vol'!AR134&lt;&gt;"",('[1]T34 Wine consumption vol'!AR134/'[1]T61 Real GDP'!AR134),"")),"")</f>
        <v>2.6218925193952091E-2</v>
      </c>
      <c r="AT103" s="70">
        <f>IF('[1]T61 Real GDP'!AS134&lt;&gt;"",(IF('[1]T34 Wine consumption vol'!AS134&lt;&gt;"",('[1]T34 Wine consumption vol'!AS134/'[1]T61 Real GDP'!AS134),"")),"")</f>
        <v>1.8557449888257642E-3</v>
      </c>
      <c r="AU103" s="70">
        <f>IF('[1]T61 Real GDP'!AT134&lt;&gt;"",(IF('[1]T34 Wine consumption vol'!AT134&lt;&gt;"",('[1]T34 Wine consumption vol'!AT134/'[1]T61 Real GDP'!AT134),"")),"")</f>
        <v>9.3223493723194103E-3</v>
      </c>
      <c r="AV103" s="70">
        <f>IF('[1]T61 Real GDP'!AU134&lt;&gt;"",(IF('[1]T34 Wine consumption vol'!AU134&lt;&gt;"",('[1]T34 Wine consumption vol'!AU134/'[1]T61 Real GDP'!AU134),"")),"")</f>
        <v>0</v>
      </c>
      <c r="AW103" s="70">
        <f>IF('[1]T61 Real GDP'!AV134&lt;&gt;"",(IF('[1]T34 Wine consumption vol'!AV134&lt;&gt;"",('[1]T34 Wine consumption vol'!AV134/'[1]T61 Real GDP'!AV134),"")),"")</f>
        <v>2.1391837181310866E-2</v>
      </c>
      <c r="AX103" s="70">
        <f>IF('[1]T61 Real GDP'!AW134&lt;&gt;"",(IF('[1]T34 Wine consumption vol'!AW134&lt;&gt;"",('[1]T34 Wine consumption vol'!AW134/'[1]T61 Real GDP'!AW134),"")),"")</f>
        <v>2.4146926113931188E-3</v>
      </c>
      <c r="AY103" s="70">
        <f>IF('[1]T61 Real GDP'!AX134&lt;&gt;"",(IF('[1]T34 Wine consumption vol'!AX134&lt;&gt;"",('[1]T34 Wine consumption vol'!AX134/'[1]T61 Real GDP'!AX134),"")),"")</f>
        <v>5.9359914178437334E-2</v>
      </c>
      <c r="AZ103" s="70">
        <f>IF('[1]T61 Real GDP'!AY134&lt;&gt;"",(IF('[1]T34 Wine consumption vol'!AY134&lt;&gt;"",('[1]T34 Wine consumption vol'!AY134/'[1]T61 Real GDP'!AY134),"")),"")</f>
        <v>1.589130348416829E-4</v>
      </c>
      <c r="BA103" s="70">
        <f>IF('[1]T61 Real GDP'!AZ134&lt;&gt;"",(IF('[1]T34 Wine consumption vol'!AZ134&lt;&gt;"",('[1]T34 Wine consumption vol'!AZ134/'[1]T61 Real GDP'!AZ134),"")),"")</f>
        <v>0</v>
      </c>
      <c r="BB103" s="70">
        <f>IF('[1]T61 Real GDP'!BC134&lt;&gt;"",(IF('[1]T34 Wine consumption vol'!BC134&lt;&gt;"",('[1]T34 Wine consumption vol'!BC134/'[1]T61 Real GDP'!BC134),"")),"")</f>
        <v>2.0211647559128343</v>
      </c>
    </row>
    <row r="104" spans="1:54" x14ac:dyDescent="0.55000000000000004">
      <c r="A104" s="69">
        <v>1967</v>
      </c>
      <c r="B104" s="70">
        <f>IF('[1]T61 Real GDP'!B135&lt;&gt;"",(IF('[1]T34 Wine consumption vol'!B135&lt;&gt;"",('[1]T34 Wine consumption vol'!B135/'[1]T61 Real GDP'!B135),"")),"")</f>
        <v>10.682201203315328</v>
      </c>
      <c r="C104" s="70">
        <f>IF('[1]T61 Real GDP'!C135&lt;&gt;"",(IF('[1]T34 Wine consumption vol'!C135&lt;&gt;"",('[1]T34 Wine consumption vol'!C135/'[1]T61 Real GDP'!C135),"")),"")</f>
        <v>12.04024072207871</v>
      </c>
      <c r="D104" s="70">
        <f>IF('[1]T61 Real GDP'!D135&lt;&gt;"",(IF('[1]T34 Wine consumption vol'!D135&lt;&gt;"",('[1]T34 Wine consumption vol'!D135/'[1]T61 Real GDP'!D135),"")),"")</f>
        <v>21.200006833288509</v>
      </c>
      <c r="E104" s="70">
        <f>IF('[1]T61 Real GDP'!E135&lt;&gt;"",(IF('[1]T34 Wine consumption vol'!E135&lt;&gt;"",('[1]T34 Wine consumption vol'!E135/'[1]T61 Real GDP'!E135),"")),"")</f>
        <v>10.432545727133865</v>
      </c>
      <c r="F104" s="70">
        <f>IF('[1]T61 Real GDP'!F135&lt;&gt;"",(IF('[1]T34 Wine consumption vol'!F135&lt;&gt;"",('[1]T34 Wine consumption vol'!F135/'[1]T61 Real GDP'!F135),"")),"")</f>
        <v>3.664838528923382</v>
      </c>
      <c r="G104" s="70"/>
      <c r="H104" s="70">
        <f>IF('[1]T61 Real GDP'!G135&lt;&gt;"",(IF('[1]T34 Wine consumption vol'!G135&lt;&gt;"",('[1]T34 Wine consumption vol'!G135/'[1]T61 Real GDP'!G135),"")),"")</f>
        <v>1.2654110587926284</v>
      </c>
      <c r="I104" s="70">
        <f>IF('[1]T61 Real GDP'!H135&lt;&gt;"",(IF('[1]T34 Wine consumption vol'!H135&lt;&gt;"",('[1]T34 Wine consumption vol'!H135/'[1]T61 Real GDP'!H135),"")),"")</f>
        <v>0.35101772217192057</v>
      </c>
      <c r="J104" s="70">
        <f>IF('[1]T61 Real GDP'!I135&lt;&gt;"",(IF('[1]T34 Wine consumption vol'!I135&lt;&gt;"",('[1]T34 Wine consumption vol'!I135/'[1]T61 Real GDP'!I135),"")),"")</f>
        <v>0.48073946724807248</v>
      </c>
      <c r="K104" s="70">
        <f>IF('[1]T61 Real GDP'!J135&lt;&gt;"",(IF('[1]T34 Wine consumption vol'!J135&lt;&gt;"",('[1]T34 Wine consumption vol'!J135/'[1]T61 Real GDP'!J135),"")),"")</f>
        <v>1.6457684200712679</v>
      </c>
      <c r="L104" s="70">
        <f>IF('[1]T61 Real GDP'!K135&lt;&gt;"",(IF('[1]T34 Wine consumption vol'!K135&lt;&gt;"",('[1]T34 Wine consumption vol'!K135/'[1]T61 Real GDP'!K135),"")),"")</f>
        <v>5.7602690098791189</v>
      </c>
      <c r="M104" s="70">
        <f>IF('[1]T61 Real GDP'!L135&lt;&gt;"",(IF('[1]T34 Wine consumption vol'!L135&lt;&gt;"",('[1]T34 Wine consumption vol'!L135/'[1]T61 Real GDP'!L135),"")),"")</f>
        <v>0.50674396143779565</v>
      </c>
      <c r="N104" s="70">
        <f>IF('[1]T61 Real GDP'!M135&lt;&gt;"",(IF('[1]T34 Wine consumption vol'!M135&lt;&gt;"",('[1]T34 Wine consumption vol'!M135/'[1]T61 Real GDP'!M135),"")),"")</f>
        <v>0.371409282863081</v>
      </c>
      <c r="O104" s="70">
        <f>IF('[1]T61 Real GDP'!N135&lt;&gt;"",(IF('[1]T34 Wine consumption vol'!N135&lt;&gt;"",('[1]T34 Wine consumption vol'!N135/'[1]T61 Real GDP'!N135),"")),"")</f>
        <v>0.40594724478061028</v>
      </c>
      <c r="P104" s="70">
        <f>IF('[1]T61 Real GDP'!O135&lt;&gt;"",(IF('[1]T34 Wine consumption vol'!O135&lt;&gt;"",('[1]T34 Wine consumption vol'!O135/'[1]T61 Real GDP'!O135),"")),"")</f>
        <v>2.6659867073994383</v>
      </c>
      <c r="Q104" s="70">
        <f>IF('[1]T61 Real GDP'!P135&lt;&gt;"",(IF('[1]T34 Wine consumption vol'!P135&lt;&gt;"",('[1]T34 Wine consumption vol'!P135/'[1]T61 Real GDP'!P135),"")),"")</f>
        <v>0.24752615082648743</v>
      </c>
      <c r="R104" s="70" t="str">
        <f>IF('[1]T61 Real GDP'!Q135&lt;&gt;"",(IF('[1]T34 Wine consumption vol'!Q135&lt;&gt;"",('[1]T34 Wine consumption vol'!Q135/'[1]T61 Real GDP'!Q135),"")),"")</f>
        <v/>
      </c>
      <c r="S104" s="70">
        <f>IF('[1]T61 Real GDP'!R135&lt;&gt;"",(IF('[1]T34 Wine consumption vol'!R135&lt;&gt;"",('[1]T34 Wine consumption vol'!R135/'[1]T61 Real GDP'!R135),"")),"")</f>
        <v>4.9978356035406426</v>
      </c>
      <c r="T104" s="70" t="str">
        <f>IF('[1]T61 Real GDP'!S135&lt;&gt;"",(IF('[1]T34 Wine consumption vol'!S135&lt;&gt;"",('[1]T34 Wine consumption vol'!S135/'[1]T61 Real GDP'!S135),"")),"")</f>
        <v/>
      </c>
      <c r="U104" s="70" t="str">
        <f>IF('[1]T61 Real GDP'!T135&lt;&gt;"",(IF('[1]T34 Wine consumption vol'!T135&lt;&gt;"",('[1]T34 Wine consumption vol'!T135/'[1]T61 Real GDP'!T135),"")),"")</f>
        <v/>
      </c>
      <c r="V104" s="70">
        <f>IF('[1]T61 Real GDP'!U135&lt;&gt;"",(IF('[1]T34 Wine consumption vol'!U135&lt;&gt;"",('[1]T34 Wine consumption vol'!U135/'[1]T61 Real GDP'!U135),"")),"")</f>
        <v>6.3873951733296712</v>
      </c>
      <c r="W104" s="70" t="str">
        <f>IF('[1]T61 Real GDP'!V135&lt;&gt;"",(IF('[1]T34 Wine consumption vol'!V135&lt;&gt;"",('[1]T34 Wine consumption vol'!V135/'[1]T61 Real GDP'!V135),"")),"")</f>
        <v/>
      </c>
      <c r="X104" s="70">
        <f>IF('[1]T61 Real GDP'!W135&lt;&gt;"",(IF('[1]T34 Wine consumption vol'!W135&lt;&gt;"",('[1]T34 Wine consumption vol'!W135/'[1]T61 Real GDP'!W135),"")),"")</f>
        <v>8.870777630548659</v>
      </c>
      <c r="Y104" s="70" t="str">
        <f>IF('[1]T61 Real GDP'!X135&lt;&gt;"",(IF('[1]T34 Wine consumption vol'!X135&lt;&gt;"",('[1]T34 Wine consumption vol'!X135/'[1]T61 Real GDP'!X135),"")),"")</f>
        <v/>
      </c>
      <c r="Z104" s="70" t="str">
        <f>IF('[1]T61 Real GDP'!Y135&lt;&gt;"",(IF('[1]T34 Wine consumption vol'!Y135&lt;&gt;"",('[1]T34 Wine consumption vol'!Y135/'[1]T61 Real GDP'!Y135),"")),"")</f>
        <v/>
      </c>
      <c r="AA104" s="70" t="str">
        <f>IF('[1]T61 Real GDP'!Z135&lt;&gt;"",(IF('[1]T34 Wine consumption vol'!Z135&lt;&gt;"",('[1]T34 Wine consumption vol'!Z135/'[1]T61 Real GDP'!Z135),"")),"")</f>
        <v/>
      </c>
      <c r="AB104" s="70">
        <f>IF('[1]T61 Real GDP'!AA135&lt;&gt;"",(IF('[1]T34 Wine consumption vol'!AA135&lt;&gt;"",('[1]T34 Wine consumption vol'!AA135/'[1]T61 Real GDP'!AA135),"")),"")</f>
        <v>0.62482145940261491</v>
      </c>
      <c r="AC104" s="70">
        <f>IF('[1]T61 Real GDP'!AB135&lt;&gt;"",(IF('[1]T34 Wine consumption vol'!AB135&lt;&gt;"",('[1]T34 Wine consumption vol'!AB135/'[1]T61 Real GDP'!AB135),"")),"")</f>
        <v>0.33782215905580326</v>
      </c>
      <c r="AD104" s="70">
        <f>IF('[1]T61 Real GDP'!AC135&lt;&gt;"",(IF('[1]T34 Wine consumption vol'!AC135&lt;&gt;"",('[1]T34 Wine consumption vol'!AC135/'[1]T61 Real GDP'!AC135),"")),"")</f>
        <v>0.27621641304677713</v>
      </c>
      <c r="AE104" s="70">
        <f>IF('[1]T61 Real GDP'!AD135&lt;&gt;"",(IF('[1]T34 Wine consumption vol'!AD135&lt;&gt;"",('[1]T34 Wine consumption vol'!AD135/'[1]T61 Real GDP'!AD135),"")),"")</f>
        <v>0.26985952831715976</v>
      </c>
      <c r="AF104" s="70">
        <f>IF('[1]T61 Real GDP'!AE135&lt;&gt;"",(IF('[1]T34 Wine consumption vol'!AE135&lt;&gt;"",('[1]T34 Wine consumption vol'!AE135/'[1]T61 Real GDP'!AE135),"")),"")</f>
        <v>12.944625955068105</v>
      </c>
      <c r="AG104" s="70">
        <f>IF('[1]T61 Real GDP'!AF135&lt;&gt;"",(IF('[1]T34 Wine consumption vol'!AF135&lt;&gt;"",('[1]T34 Wine consumption vol'!AF135/'[1]T61 Real GDP'!AF135),"")),"")</f>
        <v>0.81006260914301798</v>
      </c>
      <c r="AH104" s="70">
        <f>IF('[1]T61 Real GDP'!AG135&lt;&gt;"",(IF('[1]T34 Wine consumption vol'!AG135&lt;&gt;"",('[1]T34 Wine consumption vol'!AG135/'[1]T61 Real GDP'!AG135),"")),"")</f>
        <v>10.66189316831411</v>
      </c>
      <c r="AI104" s="70">
        <f>IF('[1]T61 Real GDP'!AH135&lt;&gt;"",(IF('[1]T34 Wine consumption vol'!AH135&lt;&gt;"",('[1]T34 Wine consumption vol'!AH135/'[1]T61 Real GDP'!AH135),"")),"")</f>
        <v>4.5151071569021567E-2</v>
      </c>
      <c r="AJ104" s="70">
        <f>IF('[1]T61 Real GDP'!AI135&lt;&gt;"",(IF('[1]T34 Wine consumption vol'!AI135&lt;&gt;"",('[1]T34 Wine consumption vol'!AI135/'[1]T61 Real GDP'!AI135),"")),"")</f>
        <v>5.1816727922100796</v>
      </c>
      <c r="AK104" s="70" t="str">
        <f>IF('[1]T61 Real GDP'!AJ135&lt;&gt;"",(IF('[1]T34 Wine consumption vol'!AJ135&lt;&gt;"",('[1]T34 Wine consumption vol'!AJ135/'[1]T61 Real GDP'!AJ135),"")),"")</f>
        <v/>
      </c>
      <c r="AL104" s="70">
        <f>IF('[1]T61 Real GDP'!AK135&lt;&gt;"",(IF('[1]T34 Wine consumption vol'!AK135&lt;&gt;"",('[1]T34 Wine consumption vol'!AK135/'[1]T61 Real GDP'!AK135),"")),"")</f>
        <v>1.2024445732568825</v>
      </c>
      <c r="AM104" s="70">
        <f>IF('[1]T61 Real GDP'!AL135&lt;&gt;"",(IF('[1]T34 Wine consumption vol'!AL135&lt;&gt;"",('[1]T34 Wine consumption vol'!AL135/'[1]T61 Real GDP'!AL135),"")),"")</f>
        <v>1.4005245692378987</v>
      </c>
      <c r="AN104" s="70">
        <f>IF('[1]T61 Real GDP'!AM135&lt;&gt;"",(IF('[1]T34 Wine consumption vol'!AM135&lt;&gt;"",('[1]T34 Wine consumption vol'!AM135/'[1]T61 Real GDP'!AM135),"")),"")</f>
        <v>2.4660388009518361</v>
      </c>
      <c r="AO104" s="70">
        <f>IF('[1]T61 Real GDP'!AN135&lt;&gt;"",(IF('[1]T34 Wine consumption vol'!AN135&lt;&gt;"",('[1]T34 Wine consumption vol'!AN135/'[1]T61 Real GDP'!AN135),"")),"")</f>
        <v>4.263829710000576</v>
      </c>
      <c r="AP104" s="70">
        <f>IF('[1]T61 Real GDP'!AO135&lt;&gt;"",(IF('[1]T34 Wine consumption vol'!AO135&lt;&gt;"",('[1]T34 Wine consumption vol'!AO135/'[1]T61 Real GDP'!AO135),"")),"")</f>
        <v>0.25404469510560818</v>
      </c>
      <c r="AQ104" s="70" t="str">
        <f>IF('[1]T61 Real GDP'!AP135&lt;&gt;"",(IF('[1]T34 Wine consumption vol'!AP135&lt;&gt;"",('[1]T34 Wine consumption vol'!AP135/'[1]T61 Real GDP'!AP135),"")),"")</f>
        <v/>
      </c>
      <c r="AR104" s="70">
        <f>IF('[1]T61 Real GDP'!AQ135&lt;&gt;"",(IF('[1]T34 Wine consumption vol'!AQ135&lt;&gt;"",('[1]T34 Wine consumption vol'!AQ135/'[1]T61 Real GDP'!AQ135),"")),"")</f>
        <v>2.6169838416068777E-2</v>
      </c>
      <c r="AS104" s="70">
        <f>IF('[1]T61 Real GDP'!AR135&lt;&gt;"",(IF('[1]T34 Wine consumption vol'!AR135&lt;&gt;"",('[1]T34 Wine consumption vol'!AR135/'[1]T61 Real GDP'!AR135),"")),"")</f>
        <v>3.6082187204187315E-2</v>
      </c>
      <c r="AT104" s="70">
        <f>IF('[1]T61 Real GDP'!AS135&lt;&gt;"",(IF('[1]T34 Wine consumption vol'!AS135&lt;&gt;"",('[1]T34 Wine consumption vol'!AS135/'[1]T61 Real GDP'!AS135),"")),"")</f>
        <v>1.7142199442143854E-3</v>
      </c>
      <c r="AU104" s="70">
        <f>IF('[1]T61 Real GDP'!AT135&lt;&gt;"",(IF('[1]T34 Wine consumption vol'!AT135&lt;&gt;"",('[1]T34 Wine consumption vol'!AT135/'[1]T61 Real GDP'!AT135),"")),"")</f>
        <v>1.2343024578024549E-2</v>
      </c>
      <c r="AV104" s="70">
        <f>IF('[1]T61 Real GDP'!AU135&lt;&gt;"",(IF('[1]T34 Wine consumption vol'!AU135&lt;&gt;"",('[1]T34 Wine consumption vol'!AU135/'[1]T61 Real GDP'!AU135),"")),"")</f>
        <v>0</v>
      </c>
      <c r="AW104" s="70">
        <f>IF('[1]T61 Real GDP'!AV135&lt;&gt;"",(IF('[1]T34 Wine consumption vol'!AV135&lt;&gt;"",('[1]T34 Wine consumption vol'!AV135/'[1]T61 Real GDP'!AV135),"")),"")</f>
        <v>1.7162532953139291E-2</v>
      </c>
      <c r="AX104" s="70">
        <f>IF('[1]T61 Real GDP'!AW135&lt;&gt;"",(IF('[1]T34 Wine consumption vol'!AW135&lt;&gt;"",('[1]T34 Wine consumption vol'!AW135/'[1]T61 Real GDP'!AW135),"")),"")</f>
        <v>3.1628623067139704E-3</v>
      </c>
      <c r="AY104" s="70">
        <f>IF('[1]T61 Real GDP'!AX135&lt;&gt;"",(IF('[1]T34 Wine consumption vol'!AX135&lt;&gt;"",('[1]T34 Wine consumption vol'!AX135/'[1]T61 Real GDP'!AX135),"")),"")</f>
        <v>5.6754596322941636E-2</v>
      </c>
      <c r="AZ104" s="70">
        <f>IF('[1]T61 Real GDP'!AY135&lt;&gt;"",(IF('[1]T34 Wine consumption vol'!AY135&lt;&gt;"",('[1]T34 Wine consumption vol'!AY135/'[1]T61 Real GDP'!AY135),"")),"")</f>
        <v>2.1530842932500805E-4</v>
      </c>
      <c r="BA104" s="70">
        <f>IF('[1]T61 Real GDP'!AZ135&lt;&gt;"",(IF('[1]T34 Wine consumption vol'!AZ135&lt;&gt;"",('[1]T34 Wine consumption vol'!AZ135/'[1]T61 Real GDP'!AZ135),"")),"")</f>
        <v>0</v>
      </c>
      <c r="BB104" s="70">
        <f>IF('[1]T61 Real GDP'!BC135&lt;&gt;"",(IF('[1]T34 Wine consumption vol'!BC135&lt;&gt;"",('[1]T34 Wine consumption vol'!BC135/'[1]T61 Real GDP'!BC135),"")),"")</f>
        <v>1.9935967766292308</v>
      </c>
    </row>
    <row r="105" spans="1:54" x14ac:dyDescent="0.55000000000000004">
      <c r="A105" s="69">
        <v>1968</v>
      </c>
      <c r="B105" s="70">
        <f>IF('[1]T61 Real GDP'!B136&lt;&gt;"",(IF('[1]T34 Wine consumption vol'!B136&lt;&gt;"",('[1]T34 Wine consumption vol'!B136/'[1]T61 Real GDP'!B136),"")),"")</f>
        <v>10.309793254270339</v>
      </c>
      <c r="C105" s="70">
        <f>IF('[1]T61 Real GDP'!C136&lt;&gt;"",(IF('[1]T34 Wine consumption vol'!C136&lt;&gt;"",('[1]T34 Wine consumption vol'!C136/'[1]T61 Real GDP'!C136),"")),"")</f>
        <v>11.652305363743396</v>
      </c>
      <c r="D105" s="70">
        <f>IF('[1]T61 Real GDP'!D136&lt;&gt;"",(IF('[1]T34 Wine consumption vol'!D136&lt;&gt;"",('[1]T34 Wine consumption vol'!D136/'[1]T61 Real GDP'!D136),"")),"")</f>
        <v>21.066232586643178</v>
      </c>
      <c r="E105" s="70">
        <f>IF('[1]T61 Real GDP'!E136&lt;&gt;"",(IF('[1]T34 Wine consumption vol'!E136&lt;&gt;"",('[1]T34 Wine consumption vol'!E136/'[1]T61 Real GDP'!E136),"")),"")</f>
        <v>10.146169827343959</v>
      </c>
      <c r="F105" s="70">
        <f>IF('[1]T61 Real GDP'!F136&lt;&gt;"",(IF('[1]T34 Wine consumption vol'!F136&lt;&gt;"",('[1]T34 Wine consumption vol'!F136/'[1]T61 Real GDP'!F136),"")),"")</f>
        <v>3.6599672521429856</v>
      </c>
      <c r="G105" s="70"/>
      <c r="H105" s="70">
        <f>IF('[1]T61 Real GDP'!G136&lt;&gt;"",(IF('[1]T34 Wine consumption vol'!G136&lt;&gt;"",('[1]T34 Wine consumption vol'!G136/'[1]T61 Real GDP'!G136),"")),"")</f>
        <v>1.3444916849543891</v>
      </c>
      <c r="I105" s="70">
        <f>IF('[1]T61 Real GDP'!H136&lt;&gt;"",(IF('[1]T34 Wine consumption vol'!H136&lt;&gt;"",('[1]T34 Wine consumption vol'!H136/'[1]T61 Real GDP'!H136),"")),"")</f>
        <v>0.3395494375880887</v>
      </c>
      <c r="J105" s="70">
        <f>IF('[1]T61 Real GDP'!I136&lt;&gt;"",(IF('[1]T34 Wine consumption vol'!I136&lt;&gt;"",('[1]T34 Wine consumption vol'!I136/'[1]T61 Real GDP'!I136),"")),"")</f>
        <v>0.49811405794449048</v>
      </c>
      <c r="K105" s="70">
        <f>IF('[1]T61 Real GDP'!J136&lt;&gt;"",(IF('[1]T34 Wine consumption vol'!J136&lt;&gt;"",('[1]T34 Wine consumption vol'!J136/'[1]T61 Real GDP'!J136),"")),"")</f>
        <v>1.533663120199878</v>
      </c>
      <c r="L105" s="70">
        <f>IF('[1]T61 Real GDP'!K136&lt;&gt;"",(IF('[1]T34 Wine consumption vol'!K136&lt;&gt;"",('[1]T34 Wine consumption vol'!K136/'[1]T61 Real GDP'!K136),"")),"")</f>
        <v>4.8897566605220941</v>
      </c>
      <c r="M105" s="70">
        <f>IF('[1]T61 Real GDP'!L136&lt;&gt;"",(IF('[1]T34 Wine consumption vol'!L136&lt;&gt;"",('[1]T34 Wine consumption vol'!L136/'[1]T61 Real GDP'!L136),"")),"")</f>
        <v>0.49095549467626692</v>
      </c>
      <c r="N105" s="70">
        <f>IF('[1]T61 Real GDP'!M136&lt;&gt;"",(IF('[1]T34 Wine consumption vol'!M136&lt;&gt;"",('[1]T34 Wine consumption vol'!M136/'[1]T61 Real GDP'!M136),"")),"")</f>
        <v>0.35877660711445752</v>
      </c>
      <c r="O105" s="70">
        <f>IF('[1]T61 Real GDP'!N136&lt;&gt;"",(IF('[1]T34 Wine consumption vol'!N136&lt;&gt;"",('[1]T34 Wine consumption vol'!N136/'[1]T61 Real GDP'!N136),"")),"")</f>
        <v>0.42241768234722676</v>
      </c>
      <c r="P105" s="70">
        <f>IF('[1]T61 Real GDP'!O136&lt;&gt;"",(IF('[1]T34 Wine consumption vol'!O136&lt;&gt;"",('[1]T34 Wine consumption vol'!O136/'[1]T61 Real GDP'!O136),"")),"")</f>
        <v>2.564022415154696</v>
      </c>
      <c r="Q105" s="70">
        <f>IF('[1]T61 Real GDP'!P136&lt;&gt;"",(IF('[1]T34 Wine consumption vol'!P136&lt;&gt;"",('[1]T34 Wine consumption vol'!P136/'[1]T61 Real GDP'!P136),"")),"")</f>
        <v>0.2760019137923535</v>
      </c>
      <c r="R105" s="70" t="str">
        <f>IF('[1]T61 Real GDP'!Q136&lt;&gt;"",(IF('[1]T34 Wine consumption vol'!Q136&lt;&gt;"",('[1]T34 Wine consumption vol'!Q136/'[1]T61 Real GDP'!Q136),"")),"")</f>
        <v/>
      </c>
      <c r="S105" s="70">
        <f>IF('[1]T61 Real GDP'!R136&lt;&gt;"",(IF('[1]T34 Wine consumption vol'!R136&lt;&gt;"",('[1]T34 Wine consumption vol'!R136/'[1]T61 Real GDP'!R136),"")),"")</f>
        <v>6.2477976055221518</v>
      </c>
      <c r="T105" s="70" t="str">
        <f>IF('[1]T61 Real GDP'!S136&lt;&gt;"",(IF('[1]T34 Wine consumption vol'!S136&lt;&gt;"",('[1]T34 Wine consumption vol'!S136/'[1]T61 Real GDP'!S136),"")),"")</f>
        <v/>
      </c>
      <c r="U105" s="70" t="str">
        <f>IF('[1]T61 Real GDP'!T136&lt;&gt;"",(IF('[1]T34 Wine consumption vol'!T136&lt;&gt;"",('[1]T34 Wine consumption vol'!T136/'[1]T61 Real GDP'!T136),"")),"")</f>
        <v/>
      </c>
      <c r="V105" s="70">
        <f>IF('[1]T61 Real GDP'!U136&lt;&gt;"",(IF('[1]T34 Wine consumption vol'!U136&lt;&gt;"",('[1]T34 Wine consumption vol'!U136/'[1]T61 Real GDP'!U136),"")),"")</f>
        <v>6.4415165222287216</v>
      </c>
      <c r="W105" s="70" t="str">
        <f>IF('[1]T61 Real GDP'!V136&lt;&gt;"",(IF('[1]T34 Wine consumption vol'!V136&lt;&gt;"",('[1]T34 Wine consumption vol'!V136/'[1]T61 Real GDP'!V136),"")),"")</f>
        <v/>
      </c>
      <c r="X105" s="70">
        <f>IF('[1]T61 Real GDP'!W136&lt;&gt;"",(IF('[1]T34 Wine consumption vol'!W136&lt;&gt;"",('[1]T34 Wine consumption vol'!W136/'[1]T61 Real GDP'!W136),"")),"")</f>
        <v>9.7117505394618391</v>
      </c>
      <c r="Y105" s="70" t="str">
        <f>IF('[1]T61 Real GDP'!X136&lt;&gt;"",(IF('[1]T34 Wine consumption vol'!X136&lt;&gt;"",('[1]T34 Wine consumption vol'!X136/'[1]T61 Real GDP'!X136),"")),"")</f>
        <v/>
      </c>
      <c r="Z105" s="70" t="str">
        <f>IF('[1]T61 Real GDP'!Y136&lt;&gt;"",(IF('[1]T34 Wine consumption vol'!Y136&lt;&gt;"",('[1]T34 Wine consumption vol'!Y136/'[1]T61 Real GDP'!Y136),"")),"")</f>
        <v/>
      </c>
      <c r="AA105" s="70" t="str">
        <f>IF('[1]T61 Real GDP'!Z136&lt;&gt;"",(IF('[1]T34 Wine consumption vol'!Z136&lt;&gt;"",('[1]T34 Wine consumption vol'!Z136/'[1]T61 Real GDP'!Z136),"")),"")</f>
        <v/>
      </c>
      <c r="AB105" s="70">
        <f>IF('[1]T61 Real GDP'!AA136&lt;&gt;"",(IF('[1]T34 Wine consumption vol'!AA136&lt;&gt;"",('[1]T34 Wine consumption vol'!AA136/'[1]T61 Real GDP'!AA136),"")),"")</f>
        <v>0.6679637988926197</v>
      </c>
      <c r="AC105" s="70">
        <f>IF('[1]T61 Real GDP'!AB136&lt;&gt;"",(IF('[1]T34 Wine consumption vol'!AB136&lt;&gt;"",('[1]T34 Wine consumption vol'!AB136/'[1]T61 Real GDP'!AB136),"")),"")</f>
        <v>0.39114425583949958</v>
      </c>
      <c r="AD105" s="70">
        <f>IF('[1]T61 Real GDP'!AC136&lt;&gt;"",(IF('[1]T34 Wine consumption vol'!AC136&lt;&gt;"",('[1]T34 Wine consumption vol'!AC136/'[1]T61 Real GDP'!AC136),"")),"")</f>
        <v>0.27789722005908457</v>
      </c>
      <c r="AE105" s="70">
        <f>IF('[1]T61 Real GDP'!AD136&lt;&gt;"",(IF('[1]T34 Wine consumption vol'!AD136&lt;&gt;"",('[1]T34 Wine consumption vol'!AD136/'[1]T61 Real GDP'!AD136),"")),"")</f>
        <v>0.27155740658735045</v>
      </c>
      <c r="AF105" s="70">
        <f>IF('[1]T61 Real GDP'!AE136&lt;&gt;"",(IF('[1]T34 Wine consumption vol'!AE136&lt;&gt;"",('[1]T34 Wine consumption vol'!AE136/'[1]T61 Real GDP'!AE136),"")),"")</f>
        <v>13.312736855333748</v>
      </c>
      <c r="AG105" s="70">
        <f>IF('[1]T61 Real GDP'!AF136&lt;&gt;"",(IF('[1]T34 Wine consumption vol'!AF136&lt;&gt;"",('[1]T34 Wine consumption vol'!AF136/'[1]T61 Real GDP'!AF136),"")),"")</f>
        <v>0.82211807838057338</v>
      </c>
      <c r="AH105" s="70">
        <f>IF('[1]T61 Real GDP'!AG136&lt;&gt;"",(IF('[1]T34 Wine consumption vol'!AG136&lt;&gt;"",('[1]T34 Wine consumption vol'!AG136/'[1]T61 Real GDP'!AG136),"")),"")</f>
        <v>11.280525009294236</v>
      </c>
      <c r="AI105" s="70">
        <f>IF('[1]T61 Real GDP'!AH136&lt;&gt;"",(IF('[1]T34 Wine consumption vol'!AH136&lt;&gt;"",('[1]T34 Wine consumption vol'!AH136/'[1]T61 Real GDP'!AH136),"")),"")</f>
        <v>4.3596916726290846E-2</v>
      </c>
      <c r="AJ105" s="70">
        <f>IF('[1]T61 Real GDP'!AI136&lt;&gt;"",(IF('[1]T34 Wine consumption vol'!AI136&lt;&gt;"",('[1]T34 Wine consumption vol'!AI136/'[1]T61 Real GDP'!AI136),"")),"")</f>
        <v>5.1434318570469451</v>
      </c>
      <c r="AK105" s="70" t="str">
        <f>IF('[1]T61 Real GDP'!AJ136&lt;&gt;"",(IF('[1]T34 Wine consumption vol'!AJ136&lt;&gt;"",('[1]T34 Wine consumption vol'!AJ136/'[1]T61 Real GDP'!AJ136),"")),"")</f>
        <v/>
      </c>
      <c r="AL105" s="70">
        <f>IF('[1]T61 Real GDP'!AK136&lt;&gt;"",(IF('[1]T34 Wine consumption vol'!AK136&lt;&gt;"",('[1]T34 Wine consumption vol'!AK136/'[1]T61 Real GDP'!AK136),"")),"")</f>
        <v>1.8245988770543167</v>
      </c>
      <c r="AM105" s="70">
        <f>IF('[1]T61 Real GDP'!AL136&lt;&gt;"",(IF('[1]T34 Wine consumption vol'!AL136&lt;&gt;"",('[1]T34 Wine consumption vol'!AL136/'[1]T61 Real GDP'!AL136),"")),"")</f>
        <v>1.3621454968429003</v>
      </c>
      <c r="AN105" s="70">
        <f>IF('[1]T61 Real GDP'!AM136&lt;&gt;"",(IF('[1]T34 Wine consumption vol'!AM136&lt;&gt;"",('[1]T34 Wine consumption vol'!AM136/'[1]T61 Real GDP'!AM136),"")),"")</f>
        <v>2.4011821228150128</v>
      </c>
      <c r="AO105" s="70">
        <f>IF('[1]T61 Real GDP'!AN136&lt;&gt;"",(IF('[1]T34 Wine consumption vol'!AN136&lt;&gt;"",('[1]T34 Wine consumption vol'!AN136/'[1]T61 Real GDP'!AN136),"")),"")</f>
        <v>1.7101637428744265</v>
      </c>
      <c r="AP105" s="70">
        <f>IF('[1]T61 Real GDP'!AO136&lt;&gt;"",(IF('[1]T34 Wine consumption vol'!AO136&lt;&gt;"",('[1]T34 Wine consumption vol'!AO136/'[1]T61 Real GDP'!AO136),"")),"")</f>
        <v>0.27758302751318725</v>
      </c>
      <c r="AQ105" s="70" t="str">
        <f>IF('[1]T61 Real GDP'!AP136&lt;&gt;"",(IF('[1]T34 Wine consumption vol'!AP136&lt;&gt;"",('[1]T34 Wine consumption vol'!AP136/'[1]T61 Real GDP'!AP136),"")),"")</f>
        <v/>
      </c>
      <c r="AR105" s="70">
        <f>IF('[1]T61 Real GDP'!AQ136&lt;&gt;"",(IF('[1]T34 Wine consumption vol'!AQ136&lt;&gt;"",('[1]T34 Wine consumption vol'!AQ136/'[1]T61 Real GDP'!AQ136),"")),"")</f>
        <v>2.7410880993556881E-2</v>
      </c>
      <c r="AS105" s="70">
        <f>IF('[1]T61 Real GDP'!AR136&lt;&gt;"",(IF('[1]T34 Wine consumption vol'!AR136&lt;&gt;"",('[1]T34 Wine consumption vol'!AR136/'[1]T61 Real GDP'!AR136),"")),"")</f>
        <v>3.4218893140054975E-2</v>
      </c>
      <c r="AT105" s="70">
        <f>IF('[1]T61 Real GDP'!AS136&lt;&gt;"",(IF('[1]T34 Wine consumption vol'!AS136&lt;&gt;"",('[1]T34 Wine consumption vol'!AS136/'[1]T61 Real GDP'!AS136),"")),"")</f>
        <v>1.6710152850155284E-3</v>
      </c>
      <c r="AU105" s="70">
        <f>IF('[1]T61 Real GDP'!AT136&lt;&gt;"",(IF('[1]T34 Wine consumption vol'!AT136&lt;&gt;"",('[1]T34 Wine consumption vol'!AT136/'[1]T61 Real GDP'!AT136),"")),"")</f>
        <v>1.4496701818872771E-2</v>
      </c>
      <c r="AV105" s="70">
        <f>IF('[1]T61 Real GDP'!AU136&lt;&gt;"",(IF('[1]T34 Wine consumption vol'!AU136&lt;&gt;"",('[1]T34 Wine consumption vol'!AU136/'[1]T61 Real GDP'!AU136),"")),"")</f>
        <v>0</v>
      </c>
      <c r="AW105" s="70">
        <f>IF('[1]T61 Real GDP'!AV136&lt;&gt;"",(IF('[1]T34 Wine consumption vol'!AV136&lt;&gt;"",('[1]T34 Wine consumption vol'!AV136/'[1]T61 Real GDP'!AV136),"")),"")</f>
        <v>1.7460552999950536E-2</v>
      </c>
      <c r="AX105" s="70">
        <f>IF('[1]T61 Real GDP'!AW136&lt;&gt;"",(IF('[1]T34 Wine consumption vol'!AW136&lt;&gt;"",('[1]T34 Wine consumption vol'!AW136/'[1]T61 Real GDP'!AW136),"")),"")</f>
        <v>2.9021558872305139E-3</v>
      </c>
      <c r="AY105" s="70">
        <f>IF('[1]T61 Real GDP'!AX136&lt;&gt;"",(IF('[1]T34 Wine consumption vol'!AX136&lt;&gt;"",('[1]T34 Wine consumption vol'!AX136/'[1]T61 Real GDP'!AX136),"")),"")</f>
        <v>6.5421872806401798E-2</v>
      </c>
      <c r="AZ105" s="70">
        <f>IF('[1]T61 Real GDP'!AY136&lt;&gt;"",(IF('[1]T34 Wine consumption vol'!AY136&lt;&gt;"",('[1]T34 Wine consumption vol'!AY136/'[1]T61 Real GDP'!AY136),"")),"")</f>
        <v>1.9721920915097133E-4</v>
      </c>
      <c r="BA105" s="70">
        <f>IF('[1]T61 Real GDP'!AZ136&lt;&gt;"",(IF('[1]T34 Wine consumption vol'!AZ136&lt;&gt;"",('[1]T34 Wine consumption vol'!AZ136/'[1]T61 Real GDP'!AZ136),"")),"")</f>
        <v>0</v>
      </c>
      <c r="BB105" s="70">
        <f>IF('[1]T61 Real GDP'!BC136&lt;&gt;"",(IF('[1]T34 Wine consumption vol'!BC136&lt;&gt;"",('[1]T34 Wine consumption vol'!BC136/'[1]T61 Real GDP'!BC136),"")),"")</f>
        <v>1.9732404825346863</v>
      </c>
    </row>
    <row r="106" spans="1:54" x14ac:dyDescent="0.55000000000000004">
      <c r="A106" s="69">
        <v>1969</v>
      </c>
      <c r="B106" s="70">
        <f>IF('[1]T61 Real GDP'!B137&lt;&gt;"",(IF('[1]T34 Wine consumption vol'!B137&lt;&gt;"",('[1]T34 Wine consumption vol'!B137/'[1]T61 Real GDP'!B137),"")),"")</f>
        <v>9.4771626855292617</v>
      </c>
      <c r="C106" s="70">
        <f>IF('[1]T61 Real GDP'!C137&lt;&gt;"",(IF('[1]T34 Wine consumption vol'!C137&lt;&gt;"",('[1]T34 Wine consumption vol'!C137/'[1]T61 Real GDP'!C137),"")),"")</f>
        <v>10.996230758210221</v>
      </c>
      <c r="D106" s="70">
        <f>IF('[1]T61 Real GDP'!D137&lt;&gt;"",(IF('[1]T34 Wine consumption vol'!D137&lt;&gt;"",('[1]T34 Wine consumption vol'!D137/'[1]T61 Real GDP'!D137),"")),"")</f>
        <v>15.1322863844939</v>
      </c>
      <c r="E106" s="70">
        <f>IF('[1]T61 Real GDP'!E137&lt;&gt;"",(IF('[1]T34 Wine consumption vol'!E137&lt;&gt;"",('[1]T34 Wine consumption vol'!E137/'[1]T61 Real GDP'!E137),"")),"")</f>
        <v>9.4681965446411205</v>
      </c>
      <c r="F106" s="70">
        <f>IF('[1]T61 Real GDP'!F137&lt;&gt;"",(IF('[1]T34 Wine consumption vol'!F137&lt;&gt;"",('[1]T34 Wine consumption vol'!F137/'[1]T61 Real GDP'!F137),"")),"")</f>
        <v>3.4456713357695055</v>
      </c>
      <c r="G106" s="70"/>
      <c r="H106" s="70">
        <f>IF('[1]T61 Real GDP'!G137&lt;&gt;"",(IF('[1]T34 Wine consumption vol'!G137&lt;&gt;"",('[1]T34 Wine consumption vol'!G137/'[1]T61 Real GDP'!G137),"")),"")</f>
        <v>1.2817824033568554</v>
      </c>
      <c r="I106" s="70">
        <f>IF('[1]T61 Real GDP'!H137&lt;&gt;"",(IF('[1]T34 Wine consumption vol'!H137&lt;&gt;"",('[1]T34 Wine consumption vol'!H137/'[1]T61 Real GDP'!H137),"")),"")</f>
        <v>0.37204527271804894</v>
      </c>
      <c r="J106" s="70">
        <f>IF('[1]T61 Real GDP'!I137&lt;&gt;"",(IF('[1]T34 Wine consumption vol'!I137&lt;&gt;"",('[1]T34 Wine consumption vol'!I137/'[1]T61 Real GDP'!I137),"")),"")</f>
        <v>0.45699763354876349</v>
      </c>
      <c r="K106" s="70">
        <f>IF('[1]T61 Real GDP'!J137&lt;&gt;"",(IF('[1]T34 Wine consumption vol'!J137&lt;&gt;"",('[1]T34 Wine consumption vol'!J137/'[1]T61 Real GDP'!J137),"")),"")</f>
        <v>1.4855738547300763</v>
      </c>
      <c r="L106" s="70">
        <f>IF('[1]T61 Real GDP'!K137&lt;&gt;"",(IF('[1]T34 Wine consumption vol'!K137&lt;&gt;"",('[1]T34 Wine consumption vol'!K137/'[1]T61 Real GDP'!K137),"")),"")</f>
        <v>4.7572673752100751</v>
      </c>
      <c r="M106" s="70">
        <f>IF('[1]T61 Real GDP'!L137&lt;&gt;"",(IF('[1]T34 Wine consumption vol'!L137&lt;&gt;"",('[1]T34 Wine consumption vol'!L137/'[1]T61 Real GDP'!L137),"")),"")</f>
        <v>0.48433218881645074</v>
      </c>
      <c r="N106" s="70">
        <f>IF('[1]T61 Real GDP'!M137&lt;&gt;"",(IF('[1]T34 Wine consumption vol'!M137&lt;&gt;"",('[1]T34 Wine consumption vol'!M137/'[1]T61 Real GDP'!M137),"")),"")</f>
        <v>0.38914238227130954</v>
      </c>
      <c r="O106" s="70">
        <f>IF('[1]T61 Real GDP'!N137&lt;&gt;"",(IF('[1]T34 Wine consumption vol'!N137&lt;&gt;"",('[1]T34 Wine consumption vol'!N137/'[1]T61 Real GDP'!N137),"")),"")</f>
        <v>0.44326894430147296</v>
      </c>
      <c r="P106" s="70">
        <f>IF('[1]T61 Real GDP'!O137&lt;&gt;"",(IF('[1]T34 Wine consumption vol'!O137&lt;&gt;"",('[1]T34 Wine consumption vol'!O137/'[1]T61 Real GDP'!O137),"")),"")</f>
        <v>2.552902585864874</v>
      </c>
      <c r="Q106" s="70">
        <f>IF('[1]T61 Real GDP'!P137&lt;&gt;"",(IF('[1]T34 Wine consumption vol'!P137&lt;&gt;"",('[1]T34 Wine consumption vol'!P137/'[1]T61 Real GDP'!P137),"")),"")</f>
        <v>0.27647482002094986</v>
      </c>
      <c r="R106" s="70" t="str">
        <f>IF('[1]T61 Real GDP'!Q137&lt;&gt;"",(IF('[1]T34 Wine consumption vol'!Q137&lt;&gt;"",('[1]T34 Wine consumption vol'!Q137/'[1]T61 Real GDP'!Q137),"")),"")</f>
        <v/>
      </c>
      <c r="S106" s="70">
        <f>IF('[1]T61 Real GDP'!R137&lt;&gt;"",(IF('[1]T34 Wine consumption vol'!R137&lt;&gt;"",('[1]T34 Wine consumption vol'!R137/'[1]T61 Real GDP'!R137),"")),"")</f>
        <v>4.880725052442572</v>
      </c>
      <c r="T106" s="70" t="str">
        <f>IF('[1]T61 Real GDP'!S137&lt;&gt;"",(IF('[1]T34 Wine consumption vol'!S137&lt;&gt;"",('[1]T34 Wine consumption vol'!S137/'[1]T61 Real GDP'!S137),"")),"")</f>
        <v/>
      </c>
      <c r="U106" s="70" t="str">
        <f>IF('[1]T61 Real GDP'!T137&lt;&gt;"",(IF('[1]T34 Wine consumption vol'!T137&lt;&gt;"",('[1]T34 Wine consumption vol'!T137/'[1]T61 Real GDP'!T137),"")),"")</f>
        <v/>
      </c>
      <c r="V106" s="70">
        <f>IF('[1]T61 Real GDP'!U137&lt;&gt;"",(IF('[1]T34 Wine consumption vol'!U137&lt;&gt;"",('[1]T34 Wine consumption vol'!U137/'[1]T61 Real GDP'!U137),"")),"")</f>
        <v>6.9519805359332727</v>
      </c>
      <c r="W106" s="70" t="str">
        <f>IF('[1]T61 Real GDP'!V137&lt;&gt;"",(IF('[1]T34 Wine consumption vol'!V137&lt;&gt;"",('[1]T34 Wine consumption vol'!V137/'[1]T61 Real GDP'!V137),"")),"")</f>
        <v/>
      </c>
      <c r="X106" s="70">
        <f>IF('[1]T61 Real GDP'!W137&lt;&gt;"",(IF('[1]T34 Wine consumption vol'!W137&lt;&gt;"",('[1]T34 Wine consumption vol'!W137/'[1]T61 Real GDP'!W137),"")),"")</f>
        <v>9.5162664659269467</v>
      </c>
      <c r="Y106" s="70" t="str">
        <f>IF('[1]T61 Real GDP'!X137&lt;&gt;"",(IF('[1]T34 Wine consumption vol'!X137&lt;&gt;"",('[1]T34 Wine consumption vol'!X137/'[1]T61 Real GDP'!X137),"")),"")</f>
        <v/>
      </c>
      <c r="Z106" s="70" t="str">
        <f>IF('[1]T61 Real GDP'!Y137&lt;&gt;"",(IF('[1]T34 Wine consumption vol'!Y137&lt;&gt;"",('[1]T34 Wine consumption vol'!Y137/'[1]T61 Real GDP'!Y137),"")),"")</f>
        <v/>
      </c>
      <c r="AA106" s="70" t="str">
        <f>IF('[1]T61 Real GDP'!Z137&lt;&gt;"",(IF('[1]T34 Wine consumption vol'!Z137&lt;&gt;"",('[1]T34 Wine consumption vol'!Z137/'[1]T61 Real GDP'!Z137),"")),"")</f>
        <v/>
      </c>
      <c r="AB106" s="70">
        <f>IF('[1]T61 Real GDP'!AA137&lt;&gt;"",(IF('[1]T34 Wine consumption vol'!AA137&lt;&gt;"",('[1]T34 Wine consumption vol'!AA137/'[1]T61 Real GDP'!AA137),"")),"")</f>
        <v>0.69999580765522151</v>
      </c>
      <c r="AC106" s="70">
        <f>IF('[1]T61 Real GDP'!AB137&lt;&gt;"",(IF('[1]T34 Wine consumption vol'!AB137&lt;&gt;"",('[1]T34 Wine consumption vol'!AB137/'[1]T61 Real GDP'!AB137),"")),"")</f>
        <v>0.42827123393885352</v>
      </c>
      <c r="AD106" s="70">
        <f>IF('[1]T61 Real GDP'!AC137&lt;&gt;"",(IF('[1]T34 Wine consumption vol'!AC137&lt;&gt;"",('[1]T34 Wine consumption vol'!AC137/'[1]T61 Real GDP'!AC137),"")),"")</f>
        <v>0.31060196440662707</v>
      </c>
      <c r="AE106" s="70">
        <f>IF('[1]T61 Real GDP'!AD137&lt;&gt;"",(IF('[1]T34 Wine consumption vol'!AD137&lt;&gt;"",('[1]T34 Wine consumption vol'!AD137/'[1]T61 Real GDP'!AD137),"")),"")</f>
        <v>0.29037926980413242</v>
      </c>
      <c r="AF106" s="70">
        <f>IF('[1]T61 Real GDP'!AE137&lt;&gt;"",(IF('[1]T34 Wine consumption vol'!AE137&lt;&gt;"",('[1]T34 Wine consumption vol'!AE137/'[1]T61 Real GDP'!AE137),"")),"")</f>
        <v>12.591449046879317</v>
      </c>
      <c r="AG106" s="70">
        <f>IF('[1]T61 Real GDP'!AF137&lt;&gt;"",(IF('[1]T34 Wine consumption vol'!AF137&lt;&gt;"",('[1]T34 Wine consumption vol'!AF137/'[1]T61 Real GDP'!AF137),"")),"")</f>
        <v>0.88239542944669636</v>
      </c>
      <c r="AH106" s="70">
        <f>IF('[1]T61 Real GDP'!AG137&lt;&gt;"",(IF('[1]T34 Wine consumption vol'!AG137&lt;&gt;"",('[1]T34 Wine consumption vol'!AG137/'[1]T61 Real GDP'!AG137),"")),"")</f>
        <v>8.0890940235403885</v>
      </c>
      <c r="AI106" s="70">
        <f>IF('[1]T61 Real GDP'!AH137&lt;&gt;"",(IF('[1]T34 Wine consumption vol'!AH137&lt;&gt;"",('[1]T34 Wine consumption vol'!AH137/'[1]T61 Real GDP'!AH137),"")),"")</f>
        <v>4.2524771167269472E-2</v>
      </c>
      <c r="AJ106" s="70">
        <f>IF('[1]T61 Real GDP'!AI137&lt;&gt;"",(IF('[1]T34 Wine consumption vol'!AI137&lt;&gt;"",('[1]T34 Wine consumption vol'!AI137/'[1]T61 Real GDP'!AI137),"")),"")</f>
        <v>5.0884396999666013</v>
      </c>
      <c r="AK106" s="70" t="str">
        <f>IF('[1]T61 Real GDP'!AJ137&lt;&gt;"",(IF('[1]T34 Wine consumption vol'!AJ137&lt;&gt;"",('[1]T34 Wine consumption vol'!AJ137/'[1]T61 Real GDP'!AJ137),"")),"")</f>
        <v/>
      </c>
      <c r="AL106" s="70">
        <f>IF('[1]T61 Real GDP'!AK137&lt;&gt;"",(IF('[1]T34 Wine consumption vol'!AK137&lt;&gt;"",('[1]T34 Wine consumption vol'!AK137/'[1]T61 Real GDP'!AK137),"")),"")</f>
        <v>2.6634535735220752</v>
      </c>
      <c r="AM106" s="70">
        <f>IF('[1]T61 Real GDP'!AL137&lt;&gt;"",(IF('[1]T34 Wine consumption vol'!AL137&lt;&gt;"",('[1]T34 Wine consumption vol'!AL137/'[1]T61 Real GDP'!AL137),"")),"")</f>
        <v>0.80176386616753637</v>
      </c>
      <c r="AN106" s="70">
        <f>IF('[1]T61 Real GDP'!AM137&lt;&gt;"",(IF('[1]T34 Wine consumption vol'!AM137&lt;&gt;"",('[1]T34 Wine consumption vol'!AM137/'[1]T61 Real GDP'!AM137),"")),"")</f>
        <v>2.40903519451156</v>
      </c>
      <c r="AO106" s="70">
        <f>IF('[1]T61 Real GDP'!AN137&lt;&gt;"",(IF('[1]T34 Wine consumption vol'!AN137&lt;&gt;"",('[1]T34 Wine consumption vol'!AN137/'[1]T61 Real GDP'!AN137),"")),"")</f>
        <v>1.9781268363930296</v>
      </c>
      <c r="AP106" s="70">
        <f>IF('[1]T61 Real GDP'!AO137&lt;&gt;"",(IF('[1]T34 Wine consumption vol'!AO137&lt;&gt;"",('[1]T34 Wine consumption vol'!AO137/'[1]T61 Real GDP'!AO137),"")),"")</f>
        <v>0.2714988038738399</v>
      </c>
      <c r="AQ106" s="70" t="str">
        <f>IF('[1]T61 Real GDP'!AP137&lt;&gt;"",(IF('[1]T34 Wine consumption vol'!AP137&lt;&gt;"",('[1]T34 Wine consumption vol'!AP137/'[1]T61 Real GDP'!AP137),"")),"")</f>
        <v/>
      </c>
      <c r="AR106" s="70">
        <f>IF('[1]T61 Real GDP'!AQ137&lt;&gt;"",(IF('[1]T34 Wine consumption vol'!AQ137&lt;&gt;"",('[1]T34 Wine consumption vol'!AQ137/'[1]T61 Real GDP'!AQ137),"")),"")</f>
        <v>2.5947656132993858E-2</v>
      </c>
      <c r="AS106" s="70">
        <f>IF('[1]T61 Real GDP'!AR137&lt;&gt;"",(IF('[1]T34 Wine consumption vol'!AR137&lt;&gt;"",('[1]T34 Wine consumption vol'!AR137/'[1]T61 Real GDP'!AR137),"")),"")</f>
        <v>3.2055006779004455E-2</v>
      </c>
      <c r="AT106" s="70">
        <f>IF('[1]T61 Real GDP'!AS137&lt;&gt;"",(IF('[1]T34 Wine consumption vol'!AS137&lt;&gt;"",('[1]T34 Wine consumption vol'!AS137/'[1]T61 Real GDP'!AS137),"")),"")</f>
        <v>1.5664440824218122E-3</v>
      </c>
      <c r="AU106" s="70">
        <f>IF('[1]T61 Real GDP'!AT137&lt;&gt;"",(IF('[1]T34 Wine consumption vol'!AT137&lt;&gt;"",('[1]T34 Wine consumption vol'!AT137/'[1]T61 Real GDP'!AT137),"")),"")</f>
        <v>1.4479034233478528E-2</v>
      </c>
      <c r="AV106" s="70">
        <f>IF('[1]T61 Real GDP'!AU137&lt;&gt;"",(IF('[1]T34 Wine consumption vol'!AU137&lt;&gt;"",('[1]T34 Wine consumption vol'!AU137/'[1]T61 Real GDP'!AU137),"")),"")</f>
        <v>0</v>
      </c>
      <c r="AW106" s="70">
        <f>IF('[1]T61 Real GDP'!AV137&lt;&gt;"",(IF('[1]T34 Wine consumption vol'!AV137&lt;&gt;"",('[1]T34 Wine consumption vol'!AV137/'[1]T61 Real GDP'!AV137),"")),"")</f>
        <v>1.6883359835375547E-2</v>
      </c>
      <c r="AX106" s="70">
        <f>IF('[1]T61 Real GDP'!AW137&lt;&gt;"",(IF('[1]T34 Wine consumption vol'!AW137&lt;&gt;"",('[1]T34 Wine consumption vol'!AW137/'[1]T61 Real GDP'!AW137),"")),"")</f>
        <v>3.2758410531448083E-3</v>
      </c>
      <c r="AY106" s="70">
        <f>IF('[1]T61 Real GDP'!AX137&lt;&gt;"",(IF('[1]T34 Wine consumption vol'!AX137&lt;&gt;"",('[1]T34 Wine consumption vol'!AX137/'[1]T61 Real GDP'!AX137),"")),"")</f>
        <v>6.4954309706100277E-2</v>
      </c>
      <c r="AZ106" s="70">
        <f>IF('[1]T61 Real GDP'!AY137&lt;&gt;"",(IF('[1]T34 Wine consumption vol'!AY137&lt;&gt;"",('[1]T34 Wine consumption vol'!AY137/'[1]T61 Real GDP'!AY137),"")),"")</f>
        <v>3.0170463116608838E-4</v>
      </c>
      <c r="BA106" s="70">
        <f>IF('[1]T61 Real GDP'!AZ137&lt;&gt;"",(IF('[1]T34 Wine consumption vol'!AZ137&lt;&gt;"",('[1]T34 Wine consumption vol'!AZ137/'[1]T61 Real GDP'!AZ137),"")),"")</f>
        <v>0</v>
      </c>
      <c r="BB106" s="70">
        <f>IF('[1]T61 Real GDP'!BC137&lt;&gt;"",(IF('[1]T34 Wine consumption vol'!BC137&lt;&gt;"",('[1]T34 Wine consumption vol'!BC137/'[1]T61 Real GDP'!BC137),"")),"")</f>
        <v>1.9251889076789657</v>
      </c>
    </row>
    <row r="107" spans="1:54" x14ac:dyDescent="0.55000000000000004">
      <c r="A107" s="69">
        <v>1970</v>
      </c>
      <c r="B107" s="70">
        <f>IF('[1]T61 Real GDP'!B138&lt;&gt;"",(IF('[1]T34 Wine consumption vol'!B138&lt;&gt;"",('[1]T34 Wine consumption vol'!B138/'[1]T61 Real GDP'!B138),"")),"")</f>
        <v>8.770953246239948</v>
      </c>
      <c r="C107" s="70">
        <f>IF('[1]T61 Real GDP'!C138&lt;&gt;"",(IF('[1]T34 Wine consumption vol'!C138&lt;&gt;"",('[1]T34 Wine consumption vol'!C138/'[1]T61 Real GDP'!C138),"")),"")</f>
        <v>10.711907745075473</v>
      </c>
      <c r="D107" s="70">
        <f>IF('[1]T61 Real GDP'!D138&lt;&gt;"",(IF('[1]T34 Wine consumption vol'!D138&lt;&gt;"",('[1]T34 Wine consumption vol'!D138/'[1]T61 Real GDP'!D138),"")),"")</f>
        <v>19.948066993315049</v>
      </c>
      <c r="E107" s="70">
        <f>IF('[1]T61 Real GDP'!E138&lt;&gt;"",(IF('[1]T34 Wine consumption vol'!E138&lt;&gt;"",('[1]T34 Wine consumption vol'!E138/'[1]T61 Real GDP'!E138),"")),"")</f>
        <v>8.9014476761042172</v>
      </c>
      <c r="F107" s="70">
        <f>IF('[1]T61 Real GDP'!F138&lt;&gt;"",(IF('[1]T34 Wine consumption vol'!F138&lt;&gt;"",('[1]T34 Wine consumption vol'!F138/'[1]T61 Real GDP'!F138),"")),"")</f>
        <v>3.3529492801988372</v>
      </c>
      <c r="G107" s="70"/>
      <c r="H107" s="70">
        <f>IF('[1]T61 Real GDP'!G138&lt;&gt;"",(IF('[1]T34 Wine consumption vol'!G138&lt;&gt;"",('[1]T34 Wine consumption vol'!G138/'[1]T61 Real GDP'!G138),"")),"")</f>
        <v>1.3777239483165751</v>
      </c>
      <c r="I107" s="70">
        <f>IF('[1]T61 Real GDP'!H138&lt;&gt;"",(IF('[1]T34 Wine consumption vol'!H138&lt;&gt;"",('[1]T34 Wine consumption vol'!H138/'[1]T61 Real GDP'!H138),"")),"")</f>
        <v>0.42836446973161302</v>
      </c>
      <c r="J107" s="70">
        <f>IF('[1]T61 Real GDP'!I138&lt;&gt;"",(IF('[1]T34 Wine consumption vol'!I138&lt;&gt;"",('[1]T34 Wine consumption vol'!I138/'[1]T61 Real GDP'!I138),"")),"")</f>
        <v>0.45916436454706616</v>
      </c>
      <c r="K107" s="70">
        <f>IF('[1]T61 Real GDP'!J138&lt;&gt;"",(IF('[1]T34 Wine consumption vol'!J138&lt;&gt;"",('[1]T34 Wine consumption vol'!J138/'[1]T61 Real GDP'!J138),"")),"")</f>
        <v>1.4676434002856562</v>
      </c>
      <c r="L107" s="70">
        <f>IF('[1]T61 Real GDP'!K138&lt;&gt;"",(IF('[1]T34 Wine consumption vol'!K138&lt;&gt;"",('[1]T34 Wine consumption vol'!K138/'[1]T61 Real GDP'!K138),"")),"")</f>
        <v>4.5246712345031215</v>
      </c>
      <c r="M107" s="70">
        <f>IF('[1]T61 Real GDP'!L138&lt;&gt;"",(IF('[1]T34 Wine consumption vol'!L138&lt;&gt;"",('[1]T34 Wine consumption vol'!L138/'[1]T61 Real GDP'!L138),"")),"")</f>
        <v>0.5307051458338542</v>
      </c>
      <c r="N107" s="70">
        <f>IF('[1]T61 Real GDP'!M138&lt;&gt;"",(IF('[1]T34 Wine consumption vol'!M138&lt;&gt;"",('[1]T34 Wine consumption vol'!M138/'[1]T61 Real GDP'!M138),"")),"")</f>
        <v>0.39919638326580603</v>
      </c>
      <c r="O107" s="70">
        <f>IF('[1]T61 Real GDP'!N138&lt;&gt;"",(IF('[1]T34 Wine consumption vol'!N138&lt;&gt;"",('[1]T34 Wine consumption vol'!N138/'[1]T61 Real GDP'!N138),"")),"")</f>
        <v>0.46166160182072752</v>
      </c>
      <c r="P107" s="70">
        <f>IF('[1]T61 Real GDP'!O138&lt;&gt;"",(IF('[1]T34 Wine consumption vol'!O138&lt;&gt;"",('[1]T34 Wine consumption vol'!O138/'[1]T61 Real GDP'!O138),"")),"")</f>
        <v>2.4816101680274851</v>
      </c>
      <c r="Q107" s="70">
        <f>IF('[1]T61 Real GDP'!P138&lt;&gt;"",(IF('[1]T34 Wine consumption vol'!P138&lt;&gt;"",('[1]T34 Wine consumption vol'!P138/'[1]T61 Real GDP'!P138),"")),"")</f>
        <v>0.25145071250183637</v>
      </c>
      <c r="R107" s="70" t="str">
        <f>IF('[1]T61 Real GDP'!Q138&lt;&gt;"",(IF('[1]T34 Wine consumption vol'!Q138&lt;&gt;"",('[1]T34 Wine consumption vol'!Q138/'[1]T61 Real GDP'!Q138),"")),"")</f>
        <v/>
      </c>
      <c r="S107" s="70">
        <f>IF('[1]T61 Real GDP'!R138&lt;&gt;"",(IF('[1]T34 Wine consumption vol'!R138&lt;&gt;"",('[1]T34 Wine consumption vol'!R138/'[1]T61 Real GDP'!R138),"")),"")</f>
        <v>4.0155105308393022</v>
      </c>
      <c r="T107" s="70" t="str">
        <f>IF('[1]T61 Real GDP'!S138&lt;&gt;"",(IF('[1]T34 Wine consumption vol'!S138&lt;&gt;"",('[1]T34 Wine consumption vol'!S138/'[1]T61 Real GDP'!S138),"")),"")</f>
        <v/>
      </c>
      <c r="U107" s="70" t="str">
        <f>IF('[1]T61 Real GDP'!T138&lt;&gt;"",(IF('[1]T34 Wine consumption vol'!T138&lt;&gt;"",('[1]T34 Wine consumption vol'!T138/'[1]T61 Real GDP'!T138),"")),"")</f>
        <v/>
      </c>
      <c r="V107" s="70">
        <f>IF('[1]T61 Real GDP'!U138&lt;&gt;"",(IF('[1]T34 Wine consumption vol'!U138&lt;&gt;"",('[1]T34 Wine consumption vol'!U138/'[1]T61 Real GDP'!U138),"")),"")</f>
        <v>6.8711207286397427</v>
      </c>
      <c r="W107" s="70" t="str">
        <f>IF('[1]T61 Real GDP'!V138&lt;&gt;"",(IF('[1]T34 Wine consumption vol'!V138&lt;&gt;"",('[1]T34 Wine consumption vol'!V138/'[1]T61 Real GDP'!V138),"")),"")</f>
        <v/>
      </c>
      <c r="X107" s="70">
        <f>IF('[1]T61 Real GDP'!W138&lt;&gt;"",(IF('[1]T34 Wine consumption vol'!W138&lt;&gt;"",('[1]T34 Wine consumption vol'!W138/'[1]T61 Real GDP'!W138),"")),"")</f>
        <v>9.7129216821433673</v>
      </c>
      <c r="Y107" s="70" t="str">
        <f>IF('[1]T61 Real GDP'!X138&lt;&gt;"",(IF('[1]T34 Wine consumption vol'!X138&lt;&gt;"",('[1]T34 Wine consumption vol'!X138/'[1]T61 Real GDP'!X138),"")),"")</f>
        <v/>
      </c>
      <c r="Z107" s="70" t="str">
        <f>IF('[1]T61 Real GDP'!Y138&lt;&gt;"",(IF('[1]T34 Wine consumption vol'!Y138&lt;&gt;"",('[1]T34 Wine consumption vol'!Y138/'[1]T61 Real GDP'!Y138),"")),"")</f>
        <v/>
      </c>
      <c r="AA107" s="70" t="str">
        <f>IF('[1]T61 Real GDP'!Z138&lt;&gt;"",(IF('[1]T34 Wine consumption vol'!Z138&lt;&gt;"",('[1]T34 Wine consumption vol'!Z138/'[1]T61 Real GDP'!Z138),"")),"")</f>
        <v/>
      </c>
      <c r="AB107" s="70">
        <f>IF('[1]T61 Real GDP'!AA138&lt;&gt;"",(IF('[1]T34 Wine consumption vol'!AA138&lt;&gt;"",('[1]T34 Wine consumption vol'!AA138/'[1]T61 Real GDP'!AA138),"")),"")</f>
        <v>0.72826172644856113</v>
      </c>
      <c r="AC107" s="70">
        <f>IF('[1]T61 Real GDP'!AB138&lt;&gt;"",(IF('[1]T34 Wine consumption vol'!AB138&lt;&gt;"",('[1]T34 Wine consumption vol'!AB138/'[1]T61 Real GDP'!AB138),"")),"")</f>
        <v>0.50316371458714992</v>
      </c>
      <c r="AD107" s="70">
        <f>IF('[1]T61 Real GDP'!AC138&lt;&gt;"",(IF('[1]T34 Wine consumption vol'!AC138&lt;&gt;"",('[1]T34 Wine consumption vol'!AC138/'[1]T61 Real GDP'!AC138),"")),"")</f>
        <v>0.3452141632519134</v>
      </c>
      <c r="AE107" s="70">
        <f>IF('[1]T61 Real GDP'!AD138&lt;&gt;"",(IF('[1]T34 Wine consumption vol'!AD138&lt;&gt;"",('[1]T34 Wine consumption vol'!AD138/'[1]T61 Real GDP'!AD138),"")),"")</f>
        <v>0.32794849605762677</v>
      </c>
      <c r="AF107" s="70">
        <f>IF('[1]T61 Real GDP'!AE138&lt;&gt;"",(IF('[1]T34 Wine consumption vol'!AE138&lt;&gt;"",('[1]T34 Wine consumption vol'!AE138/'[1]T61 Real GDP'!AE138),"")),"")</f>
        <v>12.588041225465719</v>
      </c>
      <c r="AG107" s="70">
        <f>IF('[1]T61 Real GDP'!AF138&lt;&gt;"",(IF('[1]T34 Wine consumption vol'!AF138&lt;&gt;"",('[1]T34 Wine consumption vol'!AF138/'[1]T61 Real GDP'!AF138),"")),"")</f>
        <v>0.78382188342068104</v>
      </c>
      <c r="AH107" s="70">
        <f>IF('[1]T61 Real GDP'!AG138&lt;&gt;"",(IF('[1]T34 Wine consumption vol'!AG138&lt;&gt;"",('[1]T34 Wine consumption vol'!AG138/'[1]T61 Real GDP'!AG138),"")),"")</f>
        <v>7.9084722221707642</v>
      </c>
      <c r="AI107" s="70">
        <f>IF('[1]T61 Real GDP'!AH138&lt;&gt;"",(IF('[1]T34 Wine consumption vol'!AH138&lt;&gt;"",('[1]T34 Wine consumption vol'!AH138/'[1]T61 Real GDP'!AH138),"")),"")</f>
        <v>6.1903938069453171E-2</v>
      </c>
      <c r="AJ107" s="70">
        <f>IF('[1]T61 Real GDP'!AI138&lt;&gt;"",(IF('[1]T34 Wine consumption vol'!AI138&lt;&gt;"",('[1]T34 Wine consumption vol'!AI138/'[1]T61 Real GDP'!AI138),"")),"")</f>
        <v>4.8915642420121817</v>
      </c>
      <c r="AK107" s="70" t="str">
        <f>IF('[1]T61 Real GDP'!AJ138&lt;&gt;"",(IF('[1]T34 Wine consumption vol'!AJ138&lt;&gt;"",('[1]T34 Wine consumption vol'!AJ138/'[1]T61 Real GDP'!AJ138),"")),"")</f>
        <v/>
      </c>
      <c r="AL107" s="70">
        <f>IF('[1]T61 Real GDP'!AK138&lt;&gt;"",(IF('[1]T34 Wine consumption vol'!AK138&lt;&gt;"",('[1]T34 Wine consumption vol'!AK138/'[1]T61 Real GDP'!AK138),"")),"")</f>
        <v>2.3035677760751652</v>
      </c>
      <c r="AM107" s="70">
        <f>IF('[1]T61 Real GDP'!AL138&lt;&gt;"",(IF('[1]T34 Wine consumption vol'!AL138&lt;&gt;"",('[1]T34 Wine consumption vol'!AL138/'[1]T61 Real GDP'!AL138),"")),"")</f>
        <v>0.78172595848157989</v>
      </c>
      <c r="AN107" s="70">
        <f>IF('[1]T61 Real GDP'!AM138&lt;&gt;"",(IF('[1]T34 Wine consumption vol'!AM138&lt;&gt;"",('[1]T34 Wine consumption vol'!AM138/'[1]T61 Real GDP'!AM138),"")),"")</f>
        <v>2.3033916775288703</v>
      </c>
      <c r="AO107" s="70">
        <f>IF('[1]T61 Real GDP'!AN138&lt;&gt;"",(IF('[1]T34 Wine consumption vol'!AN138&lt;&gt;"",('[1]T34 Wine consumption vol'!AN138/'[1]T61 Real GDP'!AN138),"")),"")</f>
        <v>1.4918108913045938</v>
      </c>
      <c r="AP107" s="70">
        <f>IF('[1]T61 Real GDP'!AO138&lt;&gt;"",(IF('[1]T34 Wine consumption vol'!AO138&lt;&gt;"",('[1]T34 Wine consumption vol'!AO138/'[1]T61 Real GDP'!AO138),"")),"")</f>
        <v>0.26642486470136684</v>
      </c>
      <c r="AQ107" s="70" t="str">
        <f>IF('[1]T61 Real GDP'!AP138&lt;&gt;"",(IF('[1]T34 Wine consumption vol'!AP138&lt;&gt;"",('[1]T34 Wine consumption vol'!AP138/'[1]T61 Real GDP'!AP138),"")),"")</f>
        <v/>
      </c>
      <c r="AR107" s="70">
        <f>IF('[1]T61 Real GDP'!AQ138&lt;&gt;"",(IF('[1]T34 Wine consumption vol'!AQ138&lt;&gt;"",('[1]T34 Wine consumption vol'!AQ138/'[1]T61 Real GDP'!AQ138),"")),"")</f>
        <v>2.3768170949403158E-2</v>
      </c>
      <c r="AS107" s="70">
        <f>IF('[1]T61 Real GDP'!AR138&lt;&gt;"",(IF('[1]T34 Wine consumption vol'!AR138&lt;&gt;"",('[1]T34 Wine consumption vol'!AR138/'[1]T61 Real GDP'!AR138),"")),"")</f>
        <v>4.0934894447401102E-2</v>
      </c>
      <c r="AT107" s="70">
        <f>IF('[1]T61 Real GDP'!AS138&lt;&gt;"",(IF('[1]T34 Wine consumption vol'!AS138&lt;&gt;"",('[1]T34 Wine consumption vol'!AS138/'[1]T61 Real GDP'!AS138),"")),"")</f>
        <v>1.5971583358887866E-3</v>
      </c>
      <c r="AU107" s="70">
        <f>IF('[1]T61 Real GDP'!AT138&lt;&gt;"",(IF('[1]T34 Wine consumption vol'!AT138&lt;&gt;"",('[1]T34 Wine consumption vol'!AT138/'[1]T61 Real GDP'!AT138),"")),"")</f>
        <v>1.2923547243724198E-2</v>
      </c>
      <c r="AV107" s="70">
        <f>IF('[1]T61 Real GDP'!AU138&lt;&gt;"",(IF('[1]T34 Wine consumption vol'!AU138&lt;&gt;"",('[1]T34 Wine consumption vol'!AU138/'[1]T61 Real GDP'!AU138),"")),"")</f>
        <v>0</v>
      </c>
      <c r="AW107" s="70">
        <f>IF('[1]T61 Real GDP'!AV138&lt;&gt;"",(IF('[1]T34 Wine consumption vol'!AV138&lt;&gt;"",('[1]T34 Wine consumption vol'!AV138/'[1]T61 Real GDP'!AV138),"")),"")</f>
        <v>1.437136307529536E-2</v>
      </c>
      <c r="AX107" s="70">
        <f>IF('[1]T61 Real GDP'!AW138&lt;&gt;"",(IF('[1]T34 Wine consumption vol'!AW138&lt;&gt;"",('[1]T34 Wine consumption vol'!AW138/'[1]T61 Real GDP'!AW138),"")),"")</f>
        <v>1.747378931602596E-3</v>
      </c>
      <c r="AY107" s="70">
        <f>IF('[1]T61 Real GDP'!AX138&lt;&gt;"",(IF('[1]T34 Wine consumption vol'!AX138&lt;&gt;"",('[1]T34 Wine consumption vol'!AX138/'[1]T61 Real GDP'!AX138),"")),"")</f>
        <v>7.8401563687696824E-2</v>
      </c>
      <c r="AZ107" s="70">
        <f>IF('[1]T61 Real GDP'!AY138&lt;&gt;"",(IF('[1]T34 Wine consumption vol'!AY138&lt;&gt;"",('[1]T34 Wine consumption vol'!AY138/'[1]T61 Real GDP'!AY138),"")),"")</f>
        <v>3.5260930888575458E-4</v>
      </c>
      <c r="BA107" s="70">
        <f>IF('[1]T61 Real GDP'!AZ138&lt;&gt;"",(IF('[1]T34 Wine consumption vol'!AZ138&lt;&gt;"",('[1]T34 Wine consumption vol'!AZ138/'[1]T61 Real GDP'!AZ138),"")),"")</f>
        <v>0</v>
      </c>
      <c r="BB107" s="70">
        <f>IF('[1]T61 Real GDP'!BC138&lt;&gt;"",(IF('[1]T34 Wine consumption vol'!BC138&lt;&gt;"",('[1]T34 Wine consumption vol'!BC138/'[1]T61 Real GDP'!BC138),"")),"")</f>
        <v>1.8933318701193118</v>
      </c>
    </row>
    <row r="108" spans="1:54" x14ac:dyDescent="0.55000000000000004">
      <c r="A108" s="69">
        <v>1971</v>
      </c>
      <c r="B108" s="70">
        <f>IF('[1]T61 Real GDP'!B139&lt;&gt;"",(IF('[1]T34 Wine consumption vol'!B139&lt;&gt;"",('[1]T34 Wine consumption vol'!B139/'[1]T61 Real GDP'!B139),"")),"")</f>
        <v>8.370043602081445</v>
      </c>
      <c r="C108" s="70">
        <f>IF('[1]T61 Real GDP'!C139&lt;&gt;"",(IF('[1]T34 Wine consumption vol'!C139&lt;&gt;"",('[1]T34 Wine consumption vol'!C139/'[1]T61 Real GDP'!C139),"")),"")</f>
        <v>10.499691690352075</v>
      </c>
      <c r="D108" s="70">
        <f>IF('[1]T61 Real GDP'!D139&lt;&gt;"",(IF('[1]T34 Wine consumption vol'!D139&lt;&gt;"",('[1]T34 Wine consumption vol'!D139/'[1]T61 Real GDP'!D139),"")),"")</f>
        <v>14.41589797929975</v>
      </c>
      <c r="E108" s="70">
        <f>IF('[1]T61 Real GDP'!E139&lt;&gt;"",(IF('[1]T34 Wine consumption vol'!E139&lt;&gt;"",('[1]T34 Wine consumption vol'!E139/'[1]T61 Real GDP'!E139),"")),"")</f>
        <v>8.30174528791005</v>
      </c>
      <c r="F108" s="70">
        <f>IF('[1]T61 Real GDP'!F139&lt;&gt;"",(IF('[1]T34 Wine consumption vol'!F139&lt;&gt;"",('[1]T34 Wine consumption vol'!F139/'[1]T61 Real GDP'!F139),"")),"")</f>
        <v>3.3294254190029147</v>
      </c>
      <c r="G108" s="70"/>
      <c r="H108" s="70">
        <f>IF('[1]T61 Real GDP'!G139&lt;&gt;"",(IF('[1]T34 Wine consumption vol'!G139&lt;&gt;"",('[1]T34 Wine consumption vol'!G139/'[1]T61 Real GDP'!G139),"")),"")</f>
        <v>1.3607502441706791</v>
      </c>
      <c r="I108" s="70">
        <f>IF('[1]T61 Real GDP'!H139&lt;&gt;"",(IF('[1]T34 Wine consumption vol'!H139&lt;&gt;"",('[1]T34 Wine consumption vol'!H139/'[1]T61 Real GDP'!H139),"")),"")</f>
        <v>0.47523422558930573</v>
      </c>
      <c r="J108" s="70">
        <f>IF('[1]T61 Real GDP'!I139&lt;&gt;"",(IF('[1]T34 Wine consumption vol'!I139&lt;&gt;"",('[1]T34 Wine consumption vol'!I139/'[1]T61 Real GDP'!I139),"")),"")</f>
        <v>0.49252336119013401</v>
      </c>
      <c r="K108" s="70">
        <f>IF('[1]T61 Real GDP'!J139&lt;&gt;"",(IF('[1]T34 Wine consumption vol'!J139&lt;&gt;"",('[1]T34 Wine consumption vol'!J139/'[1]T61 Real GDP'!J139),"")),"")</f>
        <v>1.6465377221885371</v>
      </c>
      <c r="L108" s="70">
        <f>IF('[1]T61 Real GDP'!K139&lt;&gt;"",(IF('[1]T34 Wine consumption vol'!K139&lt;&gt;"",('[1]T34 Wine consumption vol'!K139/'[1]T61 Real GDP'!K139),"")),"")</f>
        <v>5.4203268748548448</v>
      </c>
      <c r="M108" s="70">
        <f>IF('[1]T61 Real GDP'!L139&lt;&gt;"",(IF('[1]T34 Wine consumption vol'!L139&lt;&gt;"",('[1]T34 Wine consumption vol'!L139/'[1]T61 Real GDP'!L139),"")),"")</f>
        <v>0.50979177213154969</v>
      </c>
      <c r="N108" s="70">
        <f>IF('[1]T61 Real GDP'!M139&lt;&gt;"",(IF('[1]T34 Wine consumption vol'!M139&lt;&gt;"",('[1]T34 Wine consumption vol'!M139/'[1]T61 Real GDP'!M139),"")),"")</f>
        <v>0.45805733123059778</v>
      </c>
      <c r="O108" s="70">
        <f>IF('[1]T61 Real GDP'!N139&lt;&gt;"",(IF('[1]T34 Wine consumption vol'!N139&lt;&gt;"",('[1]T34 Wine consumption vol'!N139/'[1]T61 Real GDP'!N139),"")),"")</f>
        <v>0.50179432305081162</v>
      </c>
      <c r="P108" s="70">
        <f>IF('[1]T61 Real GDP'!O139&lt;&gt;"",(IF('[1]T34 Wine consumption vol'!O139&lt;&gt;"",('[1]T34 Wine consumption vol'!O139/'[1]T61 Real GDP'!O139),"")),"")</f>
        <v>2.4017641323018708</v>
      </c>
      <c r="Q108" s="70">
        <f>IF('[1]T61 Real GDP'!P139&lt;&gt;"",(IF('[1]T34 Wine consumption vol'!P139&lt;&gt;"",('[1]T34 Wine consumption vol'!P139/'[1]T61 Real GDP'!P139),"")),"")</f>
        <v>0.30606256283666144</v>
      </c>
      <c r="R108" s="70" t="str">
        <f>IF('[1]T61 Real GDP'!Q139&lt;&gt;"",(IF('[1]T34 Wine consumption vol'!Q139&lt;&gt;"",('[1]T34 Wine consumption vol'!Q139/'[1]T61 Real GDP'!Q139),"")),"")</f>
        <v/>
      </c>
      <c r="S108" s="70">
        <f>IF('[1]T61 Real GDP'!R139&lt;&gt;"",(IF('[1]T34 Wine consumption vol'!R139&lt;&gt;"",('[1]T34 Wine consumption vol'!R139/'[1]T61 Real GDP'!R139),"")),"")</f>
        <v>4.3127923942178983</v>
      </c>
      <c r="T108" s="70" t="str">
        <f>IF('[1]T61 Real GDP'!S139&lt;&gt;"",(IF('[1]T34 Wine consumption vol'!S139&lt;&gt;"",('[1]T34 Wine consumption vol'!S139/'[1]T61 Real GDP'!S139),"")),"")</f>
        <v/>
      </c>
      <c r="U108" s="70" t="str">
        <f>IF('[1]T61 Real GDP'!T139&lt;&gt;"",(IF('[1]T34 Wine consumption vol'!T139&lt;&gt;"",('[1]T34 Wine consumption vol'!T139/'[1]T61 Real GDP'!T139),"")),"")</f>
        <v/>
      </c>
      <c r="V108" s="70">
        <f>IF('[1]T61 Real GDP'!U139&lt;&gt;"",(IF('[1]T34 Wine consumption vol'!U139&lt;&gt;"",('[1]T34 Wine consumption vol'!U139/'[1]T61 Real GDP'!U139),"")),"")</f>
        <v>6.7226674899606182</v>
      </c>
      <c r="W108" s="70" t="str">
        <f>IF('[1]T61 Real GDP'!V139&lt;&gt;"",(IF('[1]T34 Wine consumption vol'!V139&lt;&gt;"",('[1]T34 Wine consumption vol'!V139/'[1]T61 Real GDP'!V139),"")),"")</f>
        <v/>
      </c>
      <c r="X108" s="70">
        <f>IF('[1]T61 Real GDP'!W139&lt;&gt;"",(IF('[1]T34 Wine consumption vol'!W139&lt;&gt;"",('[1]T34 Wine consumption vol'!W139/'[1]T61 Real GDP'!W139),"")),"")</f>
        <v>8.3859338500224521</v>
      </c>
      <c r="Y108" s="70" t="str">
        <f>IF('[1]T61 Real GDP'!X139&lt;&gt;"",(IF('[1]T34 Wine consumption vol'!X139&lt;&gt;"",('[1]T34 Wine consumption vol'!X139/'[1]T61 Real GDP'!X139),"")),"")</f>
        <v/>
      </c>
      <c r="Z108" s="70" t="str">
        <f>IF('[1]T61 Real GDP'!Y139&lt;&gt;"",(IF('[1]T34 Wine consumption vol'!Y139&lt;&gt;"",('[1]T34 Wine consumption vol'!Y139/'[1]T61 Real GDP'!Y139),"")),"")</f>
        <v/>
      </c>
      <c r="AA108" s="70" t="str">
        <f>IF('[1]T61 Real GDP'!Z139&lt;&gt;"",(IF('[1]T34 Wine consumption vol'!Z139&lt;&gt;"",('[1]T34 Wine consumption vol'!Z139/'[1]T61 Real GDP'!Z139),"")),"")</f>
        <v/>
      </c>
      <c r="AB108" s="70">
        <f>IF('[1]T61 Real GDP'!AA139&lt;&gt;"",(IF('[1]T34 Wine consumption vol'!AA139&lt;&gt;"",('[1]T34 Wine consumption vol'!AA139/'[1]T61 Real GDP'!AA139),"")),"")</f>
        <v>0.69493433631880852</v>
      </c>
      <c r="AC108" s="70">
        <f>IF('[1]T61 Real GDP'!AB139&lt;&gt;"",(IF('[1]T34 Wine consumption vol'!AB139&lt;&gt;"",('[1]T34 Wine consumption vol'!AB139/'[1]T61 Real GDP'!AB139),"")),"")</f>
        <v>0.58718351802266133</v>
      </c>
      <c r="AD108" s="70">
        <f>IF('[1]T61 Real GDP'!AC139&lt;&gt;"",(IF('[1]T34 Wine consumption vol'!AC139&lt;&gt;"",('[1]T34 Wine consumption vol'!AC139/'[1]T61 Real GDP'!AC139),"")),"")</f>
        <v>0.3892715273912698</v>
      </c>
      <c r="AE108" s="70">
        <f>IF('[1]T61 Real GDP'!AD139&lt;&gt;"",(IF('[1]T34 Wine consumption vol'!AD139&lt;&gt;"",('[1]T34 Wine consumption vol'!AD139/'[1]T61 Real GDP'!AD139),"")),"")</f>
        <v>0.36328242355667184</v>
      </c>
      <c r="AF108" s="70">
        <f>IF('[1]T61 Real GDP'!AE139&lt;&gt;"",(IF('[1]T34 Wine consumption vol'!AE139&lt;&gt;"",('[1]T34 Wine consumption vol'!AE139/'[1]T61 Real GDP'!AE139),"")),"")</f>
        <v>11.298192293194367</v>
      </c>
      <c r="AG108" s="70">
        <f>IF('[1]T61 Real GDP'!AF139&lt;&gt;"",(IF('[1]T34 Wine consumption vol'!AF139&lt;&gt;"",('[1]T34 Wine consumption vol'!AF139/'[1]T61 Real GDP'!AF139),"")),"")</f>
        <v>0.67705306057710046</v>
      </c>
      <c r="AH108" s="70">
        <f>IF('[1]T61 Real GDP'!AG139&lt;&gt;"",(IF('[1]T34 Wine consumption vol'!AG139&lt;&gt;"",('[1]T34 Wine consumption vol'!AG139/'[1]T61 Real GDP'!AG139),"")),"")</f>
        <v>9.5622212169126684</v>
      </c>
      <c r="AI108" s="70">
        <f>IF('[1]T61 Real GDP'!AH139&lt;&gt;"",(IF('[1]T34 Wine consumption vol'!AH139&lt;&gt;"",('[1]T34 Wine consumption vol'!AH139/'[1]T61 Real GDP'!AH139),"")),"")</f>
        <v>4.085706999267872E-2</v>
      </c>
      <c r="AJ108" s="70">
        <f>IF('[1]T61 Real GDP'!AI139&lt;&gt;"",(IF('[1]T34 Wine consumption vol'!AI139&lt;&gt;"",('[1]T34 Wine consumption vol'!AI139/'[1]T61 Real GDP'!AI139),"")),"")</f>
        <v>4.937647049429418</v>
      </c>
      <c r="AK108" s="70" t="str">
        <f>IF('[1]T61 Real GDP'!AJ139&lt;&gt;"",(IF('[1]T34 Wine consumption vol'!AJ139&lt;&gt;"",('[1]T34 Wine consumption vol'!AJ139/'[1]T61 Real GDP'!AJ139),"")),"")</f>
        <v/>
      </c>
      <c r="AL108" s="70">
        <f>IF('[1]T61 Real GDP'!AK139&lt;&gt;"",(IF('[1]T34 Wine consumption vol'!AK139&lt;&gt;"",('[1]T34 Wine consumption vol'!AK139/'[1]T61 Real GDP'!AK139),"")),"")</f>
        <v>3.5665046564694207</v>
      </c>
      <c r="AM108" s="70">
        <f>IF('[1]T61 Real GDP'!AL139&lt;&gt;"",(IF('[1]T34 Wine consumption vol'!AL139&lt;&gt;"",('[1]T34 Wine consumption vol'!AL139/'[1]T61 Real GDP'!AL139),"")),"")</f>
        <v>0.65705379512847939</v>
      </c>
      <c r="AN108" s="70">
        <f>IF('[1]T61 Real GDP'!AM139&lt;&gt;"",(IF('[1]T34 Wine consumption vol'!AM139&lt;&gt;"",('[1]T34 Wine consumption vol'!AM139/'[1]T61 Real GDP'!AM139),"")),"")</f>
        <v>2.7536676130307329</v>
      </c>
      <c r="AO108" s="70">
        <f>IF('[1]T61 Real GDP'!AN139&lt;&gt;"",(IF('[1]T34 Wine consumption vol'!AN139&lt;&gt;"",('[1]T34 Wine consumption vol'!AN139/'[1]T61 Real GDP'!AN139),"")),"")</f>
        <v>1.5247890746468558</v>
      </c>
      <c r="AP108" s="70">
        <f>IF('[1]T61 Real GDP'!AO139&lt;&gt;"",(IF('[1]T34 Wine consumption vol'!AO139&lt;&gt;"",('[1]T34 Wine consumption vol'!AO139/'[1]T61 Real GDP'!AO139),"")),"")</f>
        <v>0.25101690523353404</v>
      </c>
      <c r="AQ108" s="70" t="str">
        <f>IF('[1]T61 Real GDP'!AP139&lt;&gt;"",(IF('[1]T34 Wine consumption vol'!AP139&lt;&gt;"",('[1]T34 Wine consumption vol'!AP139/'[1]T61 Real GDP'!AP139),"")),"")</f>
        <v/>
      </c>
      <c r="AR108" s="70">
        <f>IF('[1]T61 Real GDP'!AQ139&lt;&gt;"",(IF('[1]T34 Wine consumption vol'!AQ139&lt;&gt;"",('[1]T34 Wine consumption vol'!AQ139/'[1]T61 Real GDP'!AQ139),"")),"")</f>
        <v>2.3271570457312239E-2</v>
      </c>
      <c r="AS108" s="70">
        <f>IF('[1]T61 Real GDP'!AR139&lt;&gt;"",(IF('[1]T34 Wine consumption vol'!AR139&lt;&gt;"",('[1]T34 Wine consumption vol'!AR139/'[1]T61 Real GDP'!AR139),"")),"")</f>
        <v>4.2909211398276997E-2</v>
      </c>
      <c r="AT108" s="70">
        <f>IF('[1]T61 Real GDP'!AS139&lt;&gt;"",(IF('[1]T34 Wine consumption vol'!AS139&lt;&gt;"",('[1]T34 Wine consumption vol'!AS139/'[1]T61 Real GDP'!AS139),"")),"")</f>
        <v>1.5811509935952843E-3</v>
      </c>
      <c r="AU108" s="70">
        <f>IF('[1]T61 Real GDP'!AT139&lt;&gt;"",(IF('[1]T34 Wine consumption vol'!AT139&lt;&gt;"",('[1]T34 Wine consumption vol'!AT139/'[1]T61 Real GDP'!AT139),"")),"")</f>
        <v>1.0455163662291239E-2</v>
      </c>
      <c r="AV108" s="70">
        <f>IF('[1]T61 Real GDP'!AU139&lt;&gt;"",(IF('[1]T34 Wine consumption vol'!AU139&lt;&gt;"",('[1]T34 Wine consumption vol'!AU139/'[1]T61 Real GDP'!AU139),"")),"")</f>
        <v>0</v>
      </c>
      <c r="AW108" s="70">
        <f>IF('[1]T61 Real GDP'!AV139&lt;&gt;"",(IF('[1]T34 Wine consumption vol'!AV139&lt;&gt;"",('[1]T34 Wine consumption vol'!AV139/'[1]T61 Real GDP'!AV139),"")),"")</f>
        <v>1.2521039451537418E-2</v>
      </c>
      <c r="AX108" s="70">
        <f>IF('[1]T61 Real GDP'!AW139&lt;&gt;"",(IF('[1]T34 Wine consumption vol'!AW139&lt;&gt;"",('[1]T34 Wine consumption vol'!AW139/'[1]T61 Real GDP'!AW139),"")),"")</f>
        <v>2.7716263457708327E-3</v>
      </c>
      <c r="AY108" s="70">
        <f>IF('[1]T61 Real GDP'!AX139&lt;&gt;"",(IF('[1]T34 Wine consumption vol'!AX139&lt;&gt;"",('[1]T34 Wine consumption vol'!AX139/'[1]T61 Real GDP'!AX139),"")),"")</f>
        <v>9.5927427137618218E-2</v>
      </c>
      <c r="AZ108" s="70">
        <f>IF('[1]T61 Real GDP'!AY139&lt;&gt;"",(IF('[1]T34 Wine consumption vol'!AY139&lt;&gt;"",('[1]T34 Wine consumption vol'!AY139/'[1]T61 Real GDP'!AY139),"")),"")</f>
        <v>1.5117339348274703E-3</v>
      </c>
      <c r="BA108" s="70">
        <f>IF('[1]T61 Real GDP'!AZ139&lt;&gt;"",(IF('[1]T34 Wine consumption vol'!AZ139&lt;&gt;"",('[1]T34 Wine consumption vol'!AZ139/'[1]T61 Real GDP'!AZ139),"")),"")</f>
        <v>0</v>
      </c>
      <c r="BB108" s="70">
        <f>IF('[1]T61 Real GDP'!BC139&lt;&gt;"",(IF('[1]T34 Wine consumption vol'!BC139&lt;&gt;"",('[1]T34 Wine consumption vol'!BC139/'[1]T61 Real GDP'!BC139),"")),"")</f>
        <v>1.8569875543574312</v>
      </c>
    </row>
    <row r="109" spans="1:54" x14ac:dyDescent="0.55000000000000004">
      <c r="A109" s="69">
        <v>1972</v>
      </c>
      <c r="B109" s="70">
        <f>IF('[1]T61 Real GDP'!B140&lt;&gt;"",(IF('[1]T34 Wine consumption vol'!B140&lt;&gt;"",('[1]T34 Wine consumption vol'!B140/'[1]T61 Real GDP'!B140),"")),"")</f>
        <v>8.0028359640161177</v>
      </c>
      <c r="C109" s="70">
        <f>IF('[1]T61 Real GDP'!C140&lt;&gt;"",(IF('[1]T34 Wine consumption vol'!C140&lt;&gt;"",('[1]T34 Wine consumption vol'!C140/'[1]T61 Real GDP'!C140),"")),"")</f>
        <v>10.111937182473785</v>
      </c>
      <c r="D109" s="70">
        <f>IF('[1]T61 Real GDP'!D140&lt;&gt;"",(IF('[1]T34 Wine consumption vol'!D140&lt;&gt;"",('[1]T34 Wine consumption vol'!D140/'[1]T61 Real GDP'!D140),"")),"")</f>
        <v>12.884863833560393</v>
      </c>
      <c r="E109" s="70">
        <f>IF('[1]T61 Real GDP'!E140&lt;&gt;"",(IF('[1]T34 Wine consumption vol'!E140&lt;&gt;"",('[1]T34 Wine consumption vol'!E140/'[1]T61 Real GDP'!E140),"")),"")</f>
        <v>8.6472185839720268</v>
      </c>
      <c r="F109" s="70">
        <f>IF('[1]T61 Real GDP'!F140&lt;&gt;"",(IF('[1]T34 Wine consumption vol'!F140&lt;&gt;"",('[1]T34 Wine consumption vol'!F140/'[1]T61 Real GDP'!F140),"")),"")</f>
        <v>3.1601539697061023</v>
      </c>
      <c r="G109" s="70"/>
      <c r="H109" s="70">
        <f>IF('[1]T61 Real GDP'!G140&lt;&gt;"",(IF('[1]T34 Wine consumption vol'!G140&lt;&gt;"",('[1]T34 Wine consumption vol'!G140/'[1]T61 Real GDP'!G140),"")),"")</f>
        <v>1.3814013495557498</v>
      </c>
      <c r="I109" s="70">
        <f>IF('[1]T61 Real GDP'!H140&lt;&gt;"",(IF('[1]T34 Wine consumption vol'!H140&lt;&gt;"",('[1]T34 Wine consumption vol'!H140/'[1]T61 Real GDP'!H140),"")),"")</f>
        <v>0.5066757190968707</v>
      </c>
      <c r="J109" s="70">
        <f>IF('[1]T61 Real GDP'!I140&lt;&gt;"",(IF('[1]T34 Wine consumption vol'!I140&lt;&gt;"",('[1]T34 Wine consumption vol'!I140/'[1]T61 Real GDP'!I140),"")),"")</f>
        <v>0.46369883542801899</v>
      </c>
      <c r="K109" s="70">
        <f>IF('[1]T61 Real GDP'!J140&lt;&gt;"",(IF('[1]T34 Wine consumption vol'!J140&lt;&gt;"",('[1]T34 Wine consumption vol'!J140/'[1]T61 Real GDP'!J140),"")),"")</f>
        <v>1.689284016623898</v>
      </c>
      <c r="L109" s="70">
        <f>IF('[1]T61 Real GDP'!K140&lt;&gt;"",(IF('[1]T34 Wine consumption vol'!K140&lt;&gt;"",('[1]T34 Wine consumption vol'!K140/'[1]T61 Real GDP'!K140),"")),"")</f>
        <v>3.8142394564545699</v>
      </c>
      <c r="M109" s="70">
        <f>IF('[1]T61 Real GDP'!L140&lt;&gt;"",(IF('[1]T34 Wine consumption vol'!L140&lt;&gt;"",('[1]T34 Wine consumption vol'!L140/'[1]T61 Real GDP'!L140),"")),"")</f>
        <v>0.48536909436297071</v>
      </c>
      <c r="N109" s="70">
        <f>IF('[1]T61 Real GDP'!M140&lt;&gt;"",(IF('[1]T34 Wine consumption vol'!M140&lt;&gt;"",('[1]T34 Wine consumption vol'!M140/'[1]T61 Real GDP'!M140),"")),"")</f>
        <v>0.56597535562526369</v>
      </c>
      <c r="O109" s="70">
        <f>IF('[1]T61 Real GDP'!N140&lt;&gt;"",(IF('[1]T34 Wine consumption vol'!N140&lt;&gt;"",('[1]T34 Wine consumption vol'!N140/'[1]T61 Real GDP'!N140),"")),"")</f>
        <v>0.55792172067763068</v>
      </c>
      <c r="P109" s="70">
        <f>IF('[1]T61 Real GDP'!O140&lt;&gt;"",(IF('[1]T34 Wine consumption vol'!O140&lt;&gt;"",('[1]T34 Wine consumption vol'!O140/'[1]T61 Real GDP'!O140),"")),"")</f>
        <v>2.4930967834534341</v>
      </c>
      <c r="Q109" s="70">
        <f>IF('[1]T61 Real GDP'!P140&lt;&gt;"",(IF('[1]T34 Wine consumption vol'!P140&lt;&gt;"",('[1]T34 Wine consumption vol'!P140/'[1]T61 Real GDP'!P140),"")),"")</f>
        <v>0.35487375108944158</v>
      </c>
      <c r="R109" s="70" t="str">
        <f>IF('[1]T61 Real GDP'!Q140&lt;&gt;"",(IF('[1]T34 Wine consumption vol'!Q140&lt;&gt;"",('[1]T34 Wine consumption vol'!Q140/'[1]T61 Real GDP'!Q140),"")),"")</f>
        <v/>
      </c>
      <c r="S109" s="70">
        <f>IF('[1]T61 Real GDP'!R140&lt;&gt;"",(IF('[1]T34 Wine consumption vol'!R140&lt;&gt;"",('[1]T34 Wine consumption vol'!R140/'[1]T61 Real GDP'!R140),"")),"")</f>
        <v>4.1318778436076595</v>
      </c>
      <c r="T109" s="70" t="str">
        <f>IF('[1]T61 Real GDP'!S140&lt;&gt;"",(IF('[1]T34 Wine consumption vol'!S140&lt;&gt;"",('[1]T34 Wine consumption vol'!S140/'[1]T61 Real GDP'!S140),"")),"")</f>
        <v/>
      </c>
      <c r="U109" s="70" t="str">
        <f>IF('[1]T61 Real GDP'!T140&lt;&gt;"",(IF('[1]T34 Wine consumption vol'!T140&lt;&gt;"",('[1]T34 Wine consumption vol'!T140/'[1]T61 Real GDP'!T140),"")),"")</f>
        <v/>
      </c>
      <c r="V109" s="70">
        <f>IF('[1]T61 Real GDP'!U140&lt;&gt;"",(IF('[1]T34 Wine consumption vol'!U140&lt;&gt;"",('[1]T34 Wine consumption vol'!U140/'[1]T61 Real GDP'!U140),"")),"")</f>
        <v>6.5854859013738523</v>
      </c>
      <c r="W109" s="70" t="str">
        <f>IF('[1]T61 Real GDP'!V140&lt;&gt;"",(IF('[1]T34 Wine consumption vol'!V140&lt;&gt;"",('[1]T34 Wine consumption vol'!V140/'[1]T61 Real GDP'!V140),"")),"")</f>
        <v/>
      </c>
      <c r="X109" s="70">
        <f>IF('[1]T61 Real GDP'!W140&lt;&gt;"",(IF('[1]T34 Wine consumption vol'!W140&lt;&gt;"",('[1]T34 Wine consumption vol'!W140/'[1]T61 Real GDP'!W140),"")),"")</f>
        <v>7.9065714706653889</v>
      </c>
      <c r="Y109" s="70" t="str">
        <f>IF('[1]T61 Real GDP'!X140&lt;&gt;"",(IF('[1]T34 Wine consumption vol'!X140&lt;&gt;"",('[1]T34 Wine consumption vol'!X140/'[1]T61 Real GDP'!X140),"")),"")</f>
        <v/>
      </c>
      <c r="Z109" s="70" t="str">
        <f>IF('[1]T61 Real GDP'!Y140&lt;&gt;"",(IF('[1]T34 Wine consumption vol'!Y140&lt;&gt;"",('[1]T34 Wine consumption vol'!Y140/'[1]T61 Real GDP'!Y140),"")),"")</f>
        <v/>
      </c>
      <c r="AA109" s="70" t="str">
        <f>IF('[1]T61 Real GDP'!Z140&lt;&gt;"",(IF('[1]T34 Wine consumption vol'!Z140&lt;&gt;"",('[1]T34 Wine consumption vol'!Z140/'[1]T61 Real GDP'!Z140),"")),"")</f>
        <v/>
      </c>
      <c r="AB109" s="70">
        <f>IF('[1]T61 Real GDP'!AA140&lt;&gt;"",(IF('[1]T34 Wine consumption vol'!AA140&lt;&gt;"",('[1]T34 Wine consumption vol'!AA140/'[1]T61 Real GDP'!AA140),"")),"")</f>
        <v>0.70710234746379708</v>
      </c>
      <c r="AC109" s="70">
        <f>IF('[1]T61 Real GDP'!AB140&lt;&gt;"",(IF('[1]T34 Wine consumption vol'!AB140&lt;&gt;"",('[1]T34 Wine consumption vol'!AB140/'[1]T61 Real GDP'!AB140),"")),"")</f>
        <v>0.63887045836210765</v>
      </c>
      <c r="AD109" s="70">
        <f>IF('[1]T61 Real GDP'!AC140&lt;&gt;"",(IF('[1]T34 Wine consumption vol'!AC140&lt;&gt;"",('[1]T34 Wine consumption vol'!AC140/'[1]T61 Real GDP'!AC140),"")),"")</f>
        <v>0.40466645955910119</v>
      </c>
      <c r="AE109" s="70">
        <f>IF('[1]T61 Real GDP'!AD140&lt;&gt;"",(IF('[1]T34 Wine consumption vol'!AD140&lt;&gt;"",('[1]T34 Wine consumption vol'!AD140/'[1]T61 Real GDP'!AD140),"")),"")</f>
        <v>0.38119306307323891</v>
      </c>
      <c r="AF109" s="70">
        <f>IF('[1]T61 Real GDP'!AE140&lt;&gt;"",(IF('[1]T34 Wine consumption vol'!AE140&lt;&gt;"",('[1]T34 Wine consumption vol'!AE140/'[1]T61 Real GDP'!AE140),"")),"")</f>
        <v>10.325771675572732</v>
      </c>
      <c r="AG109" s="70">
        <f>IF('[1]T61 Real GDP'!AF140&lt;&gt;"",(IF('[1]T34 Wine consumption vol'!AF140&lt;&gt;"",('[1]T34 Wine consumption vol'!AF140/'[1]T61 Real GDP'!AF140),"")),"")</f>
        <v>0.74111749417845718</v>
      </c>
      <c r="AH109" s="70">
        <f>IF('[1]T61 Real GDP'!AG140&lt;&gt;"",(IF('[1]T34 Wine consumption vol'!AG140&lt;&gt;"",('[1]T34 Wine consumption vol'!AG140/'[1]T61 Real GDP'!AG140),"")),"")</f>
        <v>11.823431602827206</v>
      </c>
      <c r="AI109" s="70">
        <f>IF('[1]T61 Real GDP'!AH140&lt;&gt;"",(IF('[1]T34 Wine consumption vol'!AH140&lt;&gt;"",('[1]T34 Wine consumption vol'!AH140/'[1]T61 Real GDP'!AH140),"")),"")</f>
        <v>5.808582048229198E-2</v>
      </c>
      <c r="AJ109" s="70">
        <f>IF('[1]T61 Real GDP'!AI140&lt;&gt;"",(IF('[1]T34 Wine consumption vol'!AI140&lt;&gt;"",('[1]T34 Wine consumption vol'!AI140/'[1]T61 Real GDP'!AI140),"")),"")</f>
        <v>4.9161320788377374</v>
      </c>
      <c r="AK109" s="70" t="str">
        <f>IF('[1]T61 Real GDP'!AJ140&lt;&gt;"",(IF('[1]T34 Wine consumption vol'!AJ140&lt;&gt;"",('[1]T34 Wine consumption vol'!AJ140/'[1]T61 Real GDP'!AJ140),"")),"")</f>
        <v/>
      </c>
      <c r="AL109" s="70">
        <f>IF('[1]T61 Real GDP'!AK140&lt;&gt;"",(IF('[1]T34 Wine consumption vol'!AK140&lt;&gt;"",('[1]T34 Wine consumption vol'!AK140/'[1]T61 Real GDP'!AK140),"")),"")</f>
        <v>3.8451911511655137</v>
      </c>
      <c r="AM109" s="70">
        <f>IF('[1]T61 Real GDP'!AL140&lt;&gt;"",(IF('[1]T34 Wine consumption vol'!AL140&lt;&gt;"",('[1]T34 Wine consumption vol'!AL140/'[1]T61 Real GDP'!AL140),"")),"")</f>
        <v>1.0278387377287144</v>
      </c>
      <c r="AN109" s="70">
        <f>IF('[1]T61 Real GDP'!AM140&lt;&gt;"",(IF('[1]T34 Wine consumption vol'!AM140&lt;&gt;"",('[1]T34 Wine consumption vol'!AM140/'[1]T61 Real GDP'!AM140),"")),"")</f>
        <v>2.4545989638387811</v>
      </c>
      <c r="AO109" s="70">
        <f>IF('[1]T61 Real GDP'!AN140&lt;&gt;"",(IF('[1]T34 Wine consumption vol'!AN140&lt;&gt;"",('[1]T34 Wine consumption vol'!AN140/'[1]T61 Real GDP'!AN140),"")),"")</f>
        <v>1.249742469553377</v>
      </c>
      <c r="AP109" s="70">
        <f>IF('[1]T61 Real GDP'!AO140&lt;&gt;"",(IF('[1]T34 Wine consumption vol'!AO140&lt;&gt;"",('[1]T34 Wine consumption vol'!AO140/'[1]T61 Real GDP'!AO140),"")),"")</f>
        <v>0.21390594933292262</v>
      </c>
      <c r="AQ109" s="70" t="str">
        <f>IF('[1]T61 Real GDP'!AP140&lt;&gt;"",(IF('[1]T34 Wine consumption vol'!AP140&lt;&gt;"",('[1]T34 Wine consumption vol'!AP140/'[1]T61 Real GDP'!AP140),"")),"")</f>
        <v/>
      </c>
      <c r="AR109" s="70">
        <f>IF('[1]T61 Real GDP'!AQ140&lt;&gt;"",(IF('[1]T34 Wine consumption vol'!AQ140&lt;&gt;"",('[1]T34 Wine consumption vol'!AQ140/'[1]T61 Real GDP'!AQ140),"")),"")</f>
        <v>2.3173320875460993E-2</v>
      </c>
      <c r="AS109" s="70">
        <f>IF('[1]T61 Real GDP'!AR140&lt;&gt;"",(IF('[1]T34 Wine consumption vol'!AR140&lt;&gt;"",('[1]T34 Wine consumption vol'!AR140/'[1]T61 Real GDP'!AR140),"")),"")</f>
        <v>4.5384586508502578E-2</v>
      </c>
      <c r="AT109" s="70">
        <f>IF('[1]T61 Real GDP'!AS140&lt;&gt;"",(IF('[1]T34 Wine consumption vol'!AS140&lt;&gt;"",('[1]T34 Wine consumption vol'!AS140/'[1]T61 Real GDP'!AS140),"")),"")</f>
        <v>1.6921690646112453E-3</v>
      </c>
      <c r="AU109" s="70">
        <f>IF('[1]T61 Real GDP'!AT140&lt;&gt;"",(IF('[1]T34 Wine consumption vol'!AT140&lt;&gt;"",('[1]T34 Wine consumption vol'!AT140/'[1]T61 Real GDP'!AT140),"")),"")</f>
        <v>1.191928954776234E-2</v>
      </c>
      <c r="AV109" s="70">
        <f>IF('[1]T61 Real GDP'!AU140&lt;&gt;"",(IF('[1]T34 Wine consumption vol'!AU140&lt;&gt;"",('[1]T34 Wine consumption vol'!AU140/'[1]T61 Real GDP'!AU140),"")),"")</f>
        <v>2.0655132192846034E-4</v>
      </c>
      <c r="AW109" s="70">
        <f>IF('[1]T61 Real GDP'!AV140&lt;&gt;"",(IF('[1]T34 Wine consumption vol'!AV140&lt;&gt;"",('[1]T34 Wine consumption vol'!AV140/'[1]T61 Real GDP'!AV140),"")),"")</f>
        <v>1.3208627600687153E-2</v>
      </c>
      <c r="AX109" s="70">
        <f>IF('[1]T61 Real GDP'!AW140&lt;&gt;"",(IF('[1]T34 Wine consumption vol'!AW140&lt;&gt;"",('[1]T34 Wine consumption vol'!AW140/'[1]T61 Real GDP'!AW140),"")),"")</f>
        <v>1.9416193369436005E-3</v>
      </c>
      <c r="AY109" s="70">
        <f>IF('[1]T61 Real GDP'!AX140&lt;&gt;"",(IF('[1]T34 Wine consumption vol'!AX140&lt;&gt;"",('[1]T34 Wine consumption vol'!AX140/'[1]T61 Real GDP'!AX140),"")),"")</f>
        <v>6.8413886997957793E-2</v>
      </c>
      <c r="AZ109" s="70">
        <f>IF('[1]T61 Real GDP'!AY140&lt;&gt;"",(IF('[1]T34 Wine consumption vol'!AY140&lt;&gt;"",('[1]T34 Wine consumption vol'!AY140/'[1]T61 Real GDP'!AY140),"")),"")</f>
        <v>-6.3527020159241061E-5</v>
      </c>
      <c r="BA109" s="70">
        <f>IF('[1]T61 Real GDP'!AZ140&lt;&gt;"",(IF('[1]T34 Wine consumption vol'!AZ140&lt;&gt;"",('[1]T34 Wine consumption vol'!AZ140/'[1]T61 Real GDP'!AZ140),"")),"")</f>
        <v>0</v>
      </c>
      <c r="BB109" s="70">
        <f>IF('[1]T61 Real GDP'!BC140&lt;&gt;"",(IF('[1]T34 Wine consumption vol'!BC140&lt;&gt;"",('[1]T34 Wine consumption vol'!BC140/'[1]T61 Real GDP'!BC140),"")),"")</f>
        <v>1.8178320857903691</v>
      </c>
    </row>
    <row r="110" spans="1:54" x14ac:dyDescent="0.55000000000000004">
      <c r="A110" s="69">
        <v>1973</v>
      </c>
      <c r="B110" s="70">
        <f>IF('[1]T61 Real GDP'!B141&lt;&gt;"",(IF('[1]T34 Wine consumption vol'!B141&lt;&gt;"",('[1]T34 Wine consumption vol'!B141/'[1]T61 Real GDP'!B141),"")),"")</f>
        <v>7.5488360945969584</v>
      </c>
      <c r="C110" s="70">
        <f>IF('[1]T61 Real GDP'!C141&lt;&gt;"",(IF('[1]T34 Wine consumption vol'!C141&lt;&gt;"",('[1]T34 Wine consumption vol'!C141/'[1]T61 Real GDP'!C141),"")),"")</f>
        <v>9.4250779953785564</v>
      </c>
      <c r="D110" s="70">
        <f>IF('[1]T61 Real GDP'!D141&lt;&gt;"",(IF('[1]T34 Wine consumption vol'!D141&lt;&gt;"",('[1]T34 Wine consumption vol'!D141/'[1]T61 Real GDP'!D141),"")),"")</f>
        <v>13.848212309191394</v>
      </c>
      <c r="E110" s="70">
        <f>IF('[1]T61 Real GDP'!E141&lt;&gt;"",(IF('[1]T34 Wine consumption vol'!E141&lt;&gt;"",('[1]T34 Wine consumption vol'!E141/'[1]T61 Real GDP'!E141),"")),"")</f>
        <v>8.9772484301057869</v>
      </c>
      <c r="F110" s="70">
        <f>IF('[1]T61 Real GDP'!F141&lt;&gt;"",(IF('[1]T34 Wine consumption vol'!F141&lt;&gt;"",('[1]T34 Wine consumption vol'!F141/'[1]T61 Real GDP'!F141),"")),"")</f>
        <v>3.0972354963756805</v>
      </c>
      <c r="G110" s="70"/>
      <c r="H110" s="70">
        <f>IF('[1]T61 Real GDP'!G141&lt;&gt;"",(IF('[1]T34 Wine consumption vol'!G141&lt;&gt;"",('[1]T34 Wine consumption vol'!G141/'[1]T61 Real GDP'!G141),"")),"")</f>
        <v>1.320961561381268</v>
      </c>
      <c r="I110" s="70">
        <f>IF('[1]T61 Real GDP'!H141&lt;&gt;"",(IF('[1]T34 Wine consumption vol'!H141&lt;&gt;"",('[1]T34 Wine consumption vol'!H141/'[1]T61 Real GDP'!H141),"")),"")</f>
        <v>0.70435166491948675</v>
      </c>
      <c r="J110" s="70">
        <f>IF('[1]T61 Real GDP'!I141&lt;&gt;"",(IF('[1]T34 Wine consumption vol'!I141&lt;&gt;"",('[1]T34 Wine consumption vol'!I141/'[1]T61 Real GDP'!I141),"")),"")</f>
        <v>0.53277574205260747</v>
      </c>
      <c r="K110" s="70">
        <f>IF('[1]T61 Real GDP'!J141&lt;&gt;"",(IF('[1]T34 Wine consumption vol'!J141&lt;&gt;"",('[1]T34 Wine consumption vol'!J141/'[1]T61 Real GDP'!J141),"")),"")</f>
        <v>1.8012521369463534</v>
      </c>
      <c r="L110" s="70">
        <f>IF('[1]T61 Real GDP'!K141&lt;&gt;"",(IF('[1]T34 Wine consumption vol'!K141&lt;&gt;"",('[1]T34 Wine consumption vol'!K141/'[1]T61 Real GDP'!K141),"")),"")</f>
        <v>3.8769893780406752</v>
      </c>
      <c r="M110" s="70">
        <f>IF('[1]T61 Real GDP'!L141&lt;&gt;"",(IF('[1]T34 Wine consumption vol'!L141&lt;&gt;"",('[1]T34 Wine consumption vol'!L141/'[1]T61 Real GDP'!L141),"")),"")</f>
        <v>0.51136826349097619</v>
      </c>
      <c r="N110" s="70">
        <f>IF('[1]T61 Real GDP'!M141&lt;&gt;"",(IF('[1]T34 Wine consumption vol'!M141&lt;&gt;"",('[1]T34 Wine consumption vol'!M141/'[1]T61 Real GDP'!M141),"")),"")</f>
        <v>0.6226775308768292</v>
      </c>
      <c r="O110" s="70">
        <f>IF('[1]T61 Real GDP'!N141&lt;&gt;"",(IF('[1]T34 Wine consumption vol'!N141&lt;&gt;"",('[1]T34 Wine consumption vol'!N141/'[1]T61 Real GDP'!N141),"")),"")</f>
        <v>0.49371864331626086</v>
      </c>
      <c r="P110" s="70">
        <f>IF('[1]T61 Real GDP'!O141&lt;&gt;"",(IF('[1]T34 Wine consumption vol'!O141&lt;&gt;"",('[1]T34 Wine consumption vol'!O141/'[1]T61 Real GDP'!O141),"")),"")</f>
        <v>2.5497482224642147</v>
      </c>
      <c r="Q110" s="70">
        <f>IF('[1]T61 Real GDP'!P141&lt;&gt;"",(IF('[1]T34 Wine consumption vol'!P141&lt;&gt;"",('[1]T34 Wine consumption vol'!P141/'[1]T61 Real GDP'!P141),"")),"")</f>
        <v>0.45732097919788856</v>
      </c>
      <c r="R110" s="70" t="str">
        <f>IF('[1]T61 Real GDP'!Q141&lt;&gt;"",(IF('[1]T34 Wine consumption vol'!Q141&lt;&gt;"",('[1]T34 Wine consumption vol'!Q141/'[1]T61 Real GDP'!Q141),"")),"")</f>
        <v/>
      </c>
      <c r="S110" s="70">
        <f>IF('[1]T61 Real GDP'!R141&lt;&gt;"",(IF('[1]T34 Wine consumption vol'!R141&lt;&gt;"",('[1]T34 Wine consumption vol'!R141/'[1]T61 Real GDP'!R141),"")),"")</f>
        <v>4.7481121566505164</v>
      </c>
      <c r="T110" s="70" t="str">
        <f>IF('[1]T61 Real GDP'!S141&lt;&gt;"",(IF('[1]T34 Wine consumption vol'!S141&lt;&gt;"",('[1]T34 Wine consumption vol'!S141/'[1]T61 Real GDP'!S141),"")),"")</f>
        <v/>
      </c>
      <c r="U110" s="70" t="str">
        <f>IF('[1]T61 Real GDP'!T141&lt;&gt;"",(IF('[1]T34 Wine consumption vol'!T141&lt;&gt;"",('[1]T34 Wine consumption vol'!T141/'[1]T61 Real GDP'!T141),"")),"")</f>
        <v/>
      </c>
      <c r="V110" s="70">
        <f>IF('[1]T61 Real GDP'!U141&lt;&gt;"",(IF('[1]T34 Wine consumption vol'!U141&lt;&gt;"",('[1]T34 Wine consumption vol'!U141/'[1]T61 Real GDP'!U141),"")),"")</f>
        <v>6.3135773451819066</v>
      </c>
      <c r="W110" s="70" t="str">
        <f>IF('[1]T61 Real GDP'!V141&lt;&gt;"",(IF('[1]T34 Wine consumption vol'!V141&lt;&gt;"",('[1]T34 Wine consumption vol'!V141/'[1]T61 Real GDP'!V141),"")),"")</f>
        <v/>
      </c>
      <c r="X110" s="70">
        <f>IF('[1]T61 Real GDP'!W141&lt;&gt;"",(IF('[1]T34 Wine consumption vol'!W141&lt;&gt;"",('[1]T34 Wine consumption vol'!W141/'[1]T61 Real GDP'!W141),"")),"")</f>
        <v>9.5010989390722891</v>
      </c>
      <c r="Y110" s="70">
        <f>IF('[1]T61 Real GDP'!X141&lt;&gt;"",(IF('[1]T34 Wine consumption vol'!X141&lt;&gt;"",('[1]T34 Wine consumption vol'!X141/'[1]T61 Real GDP'!X141),"")),"")</f>
        <v>1.9000760727073285</v>
      </c>
      <c r="Z110" s="70">
        <f>IF('[1]T61 Real GDP'!Y141&lt;&gt;"",(IF('[1]T34 Wine consumption vol'!Y141&lt;&gt;"",('[1]T34 Wine consumption vol'!Y141/'[1]T61 Real GDP'!Y141),"")),"")</f>
        <v>3.0232284720939218</v>
      </c>
      <c r="AA110" s="70" t="str">
        <f>IF('[1]T61 Real GDP'!Z141&lt;&gt;"",(IF('[1]T34 Wine consumption vol'!Z141&lt;&gt;"",('[1]T34 Wine consumption vol'!Z141/'[1]T61 Real GDP'!Z141),"")),"")</f>
        <v/>
      </c>
      <c r="AB110" s="70">
        <f>IF('[1]T61 Real GDP'!AA141&lt;&gt;"",(IF('[1]T34 Wine consumption vol'!AA141&lt;&gt;"",('[1]T34 Wine consumption vol'!AA141/'[1]T61 Real GDP'!AA141),"")),"")</f>
        <v>0.75452371832816834</v>
      </c>
      <c r="AC110" s="70">
        <f>IF('[1]T61 Real GDP'!AB141&lt;&gt;"",(IF('[1]T34 Wine consumption vol'!AB141&lt;&gt;"",('[1]T34 Wine consumption vol'!AB141/'[1]T61 Real GDP'!AB141),"")),"")</f>
        <v>0.70013600336215898</v>
      </c>
      <c r="AD110" s="70">
        <f>IF('[1]T61 Real GDP'!AC141&lt;&gt;"",(IF('[1]T34 Wine consumption vol'!AC141&lt;&gt;"",('[1]T34 Wine consumption vol'!AC141/'[1]T61 Real GDP'!AC141),"")),"")</f>
        <v>0.40613112475014096</v>
      </c>
      <c r="AE110" s="70">
        <f>IF('[1]T61 Real GDP'!AD141&lt;&gt;"",(IF('[1]T34 Wine consumption vol'!AD141&lt;&gt;"",('[1]T34 Wine consumption vol'!AD141/'[1]T61 Real GDP'!AD141),"")),"")</f>
        <v>0.37141013939290096</v>
      </c>
      <c r="AF110" s="70">
        <f>IF('[1]T61 Real GDP'!AE141&lt;&gt;"",(IF('[1]T34 Wine consumption vol'!AE141&lt;&gt;"",('[1]T34 Wine consumption vol'!AE141/'[1]T61 Real GDP'!AE141),"")),"")</f>
        <v>9.0451020038712251</v>
      </c>
      <c r="AG110" s="70">
        <f>IF('[1]T61 Real GDP'!AF141&lt;&gt;"",(IF('[1]T34 Wine consumption vol'!AF141&lt;&gt;"",('[1]T34 Wine consumption vol'!AF141/'[1]T61 Real GDP'!AF141),"")),"")</f>
        <v>0.67989863021370001</v>
      </c>
      <c r="AH110" s="70">
        <f>IF('[1]T61 Real GDP'!AG141&lt;&gt;"",(IF('[1]T34 Wine consumption vol'!AG141&lt;&gt;"",('[1]T34 Wine consumption vol'!AG141/'[1]T61 Real GDP'!AG141),"")),"")</f>
        <v>10.643095393584064</v>
      </c>
      <c r="AI110" s="70">
        <f>IF('[1]T61 Real GDP'!AH141&lt;&gt;"",(IF('[1]T34 Wine consumption vol'!AH141&lt;&gt;"",('[1]T34 Wine consumption vol'!AH141/'[1]T61 Real GDP'!AH141),"")),"")</f>
        <v>3.6686057189884269E-2</v>
      </c>
      <c r="AJ110" s="70">
        <f>IF('[1]T61 Real GDP'!AI141&lt;&gt;"",(IF('[1]T34 Wine consumption vol'!AI141&lt;&gt;"",('[1]T34 Wine consumption vol'!AI141/'[1]T61 Real GDP'!AI141),"")),"")</f>
        <v>4.9465356358945201</v>
      </c>
      <c r="AK110" s="70" t="str">
        <f>IF('[1]T61 Real GDP'!AJ141&lt;&gt;"",(IF('[1]T34 Wine consumption vol'!AJ141&lt;&gt;"",('[1]T34 Wine consumption vol'!AJ141/'[1]T61 Real GDP'!AJ141),"")),"")</f>
        <v/>
      </c>
      <c r="AL110" s="70">
        <f>IF('[1]T61 Real GDP'!AK141&lt;&gt;"",(IF('[1]T34 Wine consumption vol'!AK141&lt;&gt;"",('[1]T34 Wine consumption vol'!AK141/'[1]T61 Real GDP'!AK141),"")),"")</f>
        <v>2.0108447310582673</v>
      </c>
      <c r="AM110" s="70">
        <f>IF('[1]T61 Real GDP'!AL141&lt;&gt;"",(IF('[1]T34 Wine consumption vol'!AL141&lt;&gt;"",('[1]T34 Wine consumption vol'!AL141/'[1]T61 Real GDP'!AL141),"")),"")</f>
        <v>0.91474751730571924</v>
      </c>
      <c r="AN110" s="70">
        <f>IF('[1]T61 Real GDP'!AM141&lt;&gt;"",(IF('[1]T34 Wine consumption vol'!AM141&lt;&gt;"",('[1]T34 Wine consumption vol'!AM141/'[1]T61 Real GDP'!AM141),"")),"")</f>
        <v>2.5802382307010627</v>
      </c>
      <c r="AO110" s="70">
        <f>IF('[1]T61 Real GDP'!AN141&lt;&gt;"",(IF('[1]T34 Wine consumption vol'!AN141&lt;&gt;"",('[1]T34 Wine consumption vol'!AN141/'[1]T61 Real GDP'!AN141),"")),"")</f>
        <v>1.3361013718756098</v>
      </c>
      <c r="AP110" s="70">
        <f>IF('[1]T61 Real GDP'!AO141&lt;&gt;"",(IF('[1]T34 Wine consumption vol'!AO141&lt;&gt;"",('[1]T34 Wine consumption vol'!AO141/'[1]T61 Real GDP'!AO141),"")),"")</f>
        <v>0.18267051092059775</v>
      </c>
      <c r="AQ110" s="70" t="str">
        <f>IF('[1]T61 Real GDP'!AP141&lt;&gt;"",(IF('[1]T34 Wine consumption vol'!AP141&lt;&gt;"",('[1]T34 Wine consumption vol'!AP141/'[1]T61 Real GDP'!AP141),"")),"")</f>
        <v/>
      </c>
      <c r="AR110" s="70">
        <f>IF('[1]T61 Real GDP'!AQ141&lt;&gt;"",(IF('[1]T34 Wine consumption vol'!AQ141&lt;&gt;"",('[1]T34 Wine consumption vol'!AQ141/'[1]T61 Real GDP'!AQ141),"")),"")</f>
        <v>2.2065973865791014E-2</v>
      </c>
      <c r="AS110" s="70">
        <f>IF('[1]T61 Real GDP'!AR141&lt;&gt;"",(IF('[1]T34 Wine consumption vol'!AR141&lt;&gt;"",('[1]T34 Wine consumption vol'!AR141/'[1]T61 Real GDP'!AR141),"")),"")</f>
        <v>5.3289231900036753E-2</v>
      </c>
      <c r="AT110" s="70">
        <f>IF('[1]T61 Real GDP'!AS141&lt;&gt;"",(IF('[1]T34 Wine consumption vol'!AS141&lt;&gt;"",('[1]T34 Wine consumption vol'!AS141/'[1]T61 Real GDP'!AS141),"")),"")</f>
        <v>1.6167103178452485E-3</v>
      </c>
      <c r="AU110" s="70">
        <f>IF('[1]T61 Real GDP'!AT141&lt;&gt;"",(IF('[1]T34 Wine consumption vol'!AT141&lt;&gt;"",('[1]T34 Wine consumption vol'!AT141/'[1]T61 Real GDP'!AT141),"")),"")</f>
        <v>1.3841733363798932E-2</v>
      </c>
      <c r="AV110" s="70">
        <f>IF('[1]T61 Real GDP'!AU141&lt;&gt;"",(IF('[1]T34 Wine consumption vol'!AU141&lt;&gt;"",('[1]T34 Wine consumption vol'!AU141/'[1]T61 Real GDP'!AU141),"")),"")</f>
        <v>2.4939988153505624E-4</v>
      </c>
      <c r="AW110" s="70">
        <f>IF('[1]T61 Real GDP'!AV141&lt;&gt;"",(IF('[1]T34 Wine consumption vol'!AV141&lt;&gt;"",('[1]T34 Wine consumption vol'!AV141/'[1]T61 Real GDP'!AV141),"")),"")</f>
        <v>1.6576612634247215E-2</v>
      </c>
      <c r="AX110" s="70">
        <f>IF('[1]T61 Real GDP'!AW141&lt;&gt;"",(IF('[1]T34 Wine consumption vol'!AW141&lt;&gt;"",('[1]T34 Wine consumption vol'!AW141/'[1]T61 Real GDP'!AW141),"")),"")</f>
        <v>1.6977105161039968E-3</v>
      </c>
      <c r="AY110" s="70">
        <f>IF('[1]T61 Real GDP'!AX141&lt;&gt;"",(IF('[1]T34 Wine consumption vol'!AX141&lt;&gt;"",('[1]T34 Wine consumption vol'!AX141/'[1]T61 Real GDP'!AX141),"")),"")</f>
        <v>8.3689350015257874E-2</v>
      </c>
      <c r="AZ110" s="70">
        <f>IF('[1]T61 Real GDP'!AY141&lt;&gt;"",(IF('[1]T34 Wine consumption vol'!AY141&lt;&gt;"",('[1]T34 Wine consumption vol'!AY141/'[1]T61 Real GDP'!AY141),"")),"")</f>
        <v>1.3512499061632008E-3</v>
      </c>
      <c r="BA110" s="70">
        <f>IF('[1]T61 Real GDP'!AZ141&lt;&gt;"",(IF('[1]T34 Wine consumption vol'!AZ141&lt;&gt;"",('[1]T34 Wine consumption vol'!AZ141/'[1]T61 Real GDP'!AZ141),"")),"")</f>
        <v>0</v>
      </c>
      <c r="BB110" s="70">
        <f>IF('[1]T61 Real GDP'!BC141&lt;&gt;"",(IF('[1]T34 Wine consumption vol'!BC141&lt;&gt;"",('[1]T34 Wine consumption vol'!BC141/'[1]T61 Real GDP'!BC141),"")),"")</f>
        <v>1.7400758644032173</v>
      </c>
    </row>
    <row r="111" spans="1:54" x14ac:dyDescent="0.55000000000000004">
      <c r="A111" s="69">
        <v>1974</v>
      </c>
      <c r="B111" s="70">
        <f>IF('[1]T61 Real GDP'!B142&lt;&gt;"",(IF('[1]T34 Wine consumption vol'!B142&lt;&gt;"",('[1]T34 Wine consumption vol'!B142/'[1]T61 Real GDP'!B142),"")),"")</f>
        <v>7.2808682718417321</v>
      </c>
      <c r="C111" s="70">
        <f>IF('[1]T61 Real GDP'!C142&lt;&gt;"",(IF('[1]T34 Wine consumption vol'!C142&lt;&gt;"",('[1]T34 Wine consumption vol'!C142/'[1]T61 Real GDP'!C142),"")),"")</f>
        <v>9.0658190895470572</v>
      </c>
      <c r="D111" s="70">
        <f>IF('[1]T61 Real GDP'!D142&lt;&gt;"",(IF('[1]T34 Wine consumption vol'!D142&lt;&gt;"",('[1]T34 Wine consumption vol'!D142/'[1]T61 Real GDP'!D142),"")),"")</f>
        <v>13.236392412100548</v>
      </c>
      <c r="E111" s="70">
        <f>IF('[1]T61 Real GDP'!E142&lt;&gt;"",(IF('[1]T34 Wine consumption vol'!E142&lt;&gt;"",('[1]T34 Wine consumption vol'!E142/'[1]T61 Real GDP'!E142),"")),"")</f>
        <v>8.6735605574147741</v>
      </c>
      <c r="F111" s="70">
        <f>IF('[1]T61 Real GDP'!F142&lt;&gt;"",(IF('[1]T34 Wine consumption vol'!F142&lt;&gt;"",('[1]T34 Wine consumption vol'!F142/'[1]T61 Real GDP'!F142),"")),"")</f>
        <v>2.8899134212370736</v>
      </c>
      <c r="G111" s="70"/>
      <c r="H111" s="70">
        <f>IF('[1]T61 Real GDP'!G142&lt;&gt;"",(IF('[1]T34 Wine consumption vol'!G142&lt;&gt;"",('[1]T34 Wine consumption vol'!G142/'[1]T61 Real GDP'!G142),"")),"")</f>
        <v>1.3060524602322403</v>
      </c>
      <c r="I111" s="70">
        <f>IF('[1]T61 Real GDP'!H142&lt;&gt;"",(IF('[1]T34 Wine consumption vol'!H142&lt;&gt;"",('[1]T34 Wine consumption vol'!H142/'[1]T61 Real GDP'!H142),"")),"")</f>
        <v>0.64558825441424494</v>
      </c>
      <c r="J111" s="70">
        <f>IF('[1]T61 Real GDP'!I142&lt;&gt;"",(IF('[1]T34 Wine consumption vol'!I142&lt;&gt;"",('[1]T34 Wine consumption vol'!I142/'[1]T61 Real GDP'!I142),"")),"")</f>
        <v>0.65971203376335119</v>
      </c>
      <c r="K111" s="70">
        <f>IF('[1]T61 Real GDP'!J142&lt;&gt;"",(IF('[1]T34 Wine consumption vol'!J142&lt;&gt;"",('[1]T34 Wine consumption vol'!J142/'[1]T61 Real GDP'!J142),"")),"")</f>
        <v>1.6514497599427695</v>
      </c>
      <c r="L111" s="70">
        <f>IF('[1]T61 Real GDP'!K142&lt;&gt;"",(IF('[1]T34 Wine consumption vol'!K142&lt;&gt;"",('[1]T34 Wine consumption vol'!K142/'[1]T61 Real GDP'!K142),"")),"")</f>
        <v>4.4855380340921522</v>
      </c>
      <c r="M111" s="70">
        <f>IF('[1]T61 Real GDP'!L142&lt;&gt;"",(IF('[1]T34 Wine consumption vol'!L142&lt;&gt;"",('[1]T34 Wine consumption vol'!L142/'[1]T61 Real GDP'!L142),"")),"")</f>
        <v>0.55471142973934628</v>
      </c>
      <c r="N111" s="70">
        <f>IF('[1]T61 Real GDP'!M142&lt;&gt;"",(IF('[1]T34 Wine consumption vol'!M142&lt;&gt;"",('[1]T34 Wine consumption vol'!M142/'[1]T61 Real GDP'!M142),"")),"")</f>
        <v>0.70266563144001692</v>
      </c>
      <c r="O111" s="70">
        <f>IF('[1]T61 Real GDP'!N142&lt;&gt;"",(IF('[1]T34 Wine consumption vol'!N142&lt;&gt;"",('[1]T34 Wine consumption vol'!N142/'[1]T61 Real GDP'!N142),"")),"")</f>
        <v>0.50867559490914449</v>
      </c>
      <c r="P111" s="70">
        <f>IF('[1]T61 Real GDP'!O142&lt;&gt;"",(IF('[1]T34 Wine consumption vol'!O142&lt;&gt;"",('[1]T34 Wine consumption vol'!O142/'[1]T61 Real GDP'!O142),"")),"")</f>
        <v>2.4912252793405707</v>
      </c>
      <c r="Q111" s="70">
        <f>IF('[1]T61 Real GDP'!P142&lt;&gt;"",(IF('[1]T34 Wine consumption vol'!P142&lt;&gt;"",('[1]T34 Wine consumption vol'!P142/'[1]T61 Real GDP'!P142),"")),"")</f>
        <v>0.42558361017165225</v>
      </c>
      <c r="R111" s="70" t="str">
        <f>IF('[1]T61 Real GDP'!Q142&lt;&gt;"",(IF('[1]T34 Wine consumption vol'!Q142&lt;&gt;"",('[1]T34 Wine consumption vol'!Q142/'[1]T61 Real GDP'!Q142),"")),"")</f>
        <v/>
      </c>
      <c r="S111" s="70">
        <f>IF('[1]T61 Real GDP'!R142&lt;&gt;"",(IF('[1]T34 Wine consumption vol'!R142&lt;&gt;"",('[1]T34 Wine consumption vol'!R142/'[1]T61 Real GDP'!R142),"")),"")</f>
        <v>4.4245918836299261</v>
      </c>
      <c r="T111" s="70" t="str">
        <f>IF('[1]T61 Real GDP'!S142&lt;&gt;"",(IF('[1]T34 Wine consumption vol'!S142&lt;&gt;"",('[1]T34 Wine consumption vol'!S142/'[1]T61 Real GDP'!S142),"")),"")</f>
        <v/>
      </c>
      <c r="U111" s="70" t="str">
        <f>IF('[1]T61 Real GDP'!T142&lt;&gt;"",(IF('[1]T34 Wine consumption vol'!T142&lt;&gt;"",('[1]T34 Wine consumption vol'!T142/'[1]T61 Real GDP'!T142),"")),"")</f>
        <v/>
      </c>
      <c r="V111" s="70">
        <f>IF('[1]T61 Real GDP'!U142&lt;&gt;"",(IF('[1]T34 Wine consumption vol'!U142&lt;&gt;"",('[1]T34 Wine consumption vol'!U142/'[1]T61 Real GDP'!U142),"")),"")</f>
        <v>5.5605770538540185</v>
      </c>
      <c r="W111" s="70" t="str">
        <f>IF('[1]T61 Real GDP'!V142&lt;&gt;"",(IF('[1]T34 Wine consumption vol'!V142&lt;&gt;"",('[1]T34 Wine consumption vol'!V142/'[1]T61 Real GDP'!V142),"")),"")</f>
        <v/>
      </c>
      <c r="X111" s="70">
        <f>IF('[1]T61 Real GDP'!W142&lt;&gt;"",(IF('[1]T34 Wine consumption vol'!W142&lt;&gt;"",('[1]T34 Wine consumption vol'!W142/'[1]T61 Real GDP'!W142),"")),"")</f>
        <v>9.0268580363725324</v>
      </c>
      <c r="Y111" s="70" t="str">
        <f>IF('[1]T61 Real GDP'!X142&lt;&gt;"",(IF('[1]T34 Wine consumption vol'!X142&lt;&gt;"",('[1]T34 Wine consumption vol'!X142/'[1]T61 Real GDP'!X142),"")),"")</f>
        <v/>
      </c>
      <c r="Z111" s="70" t="str">
        <f>IF('[1]T61 Real GDP'!Y142&lt;&gt;"",(IF('[1]T34 Wine consumption vol'!Y142&lt;&gt;"",('[1]T34 Wine consumption vol'!Y142/'[1]T61 Real GDP'!Y142),"")),"")</f>
        <v/>
      </c>
      <c r="AA111" s="70" t="str">
        <f>IF('[1]T61 Real GDP'!Z142&lt;&gt;"",(IF('[1]T34 Wine consumption vol'!Z142&lt;&gt;"",('[1]T34 Wine consumption vol'!Z142/'[1]T61 Real GDP'!Z142),"")),"")</f>
        <v/>
      </c>
      <c r="AB111" s="70">
        <f>IF('[1]T61 Real GDP'!AA142&lt;&gt;"",(IF('[1]T34 Wine consumption vol'!AA142&lt;&gt;"",('[1]T34 Wine consumption vol'!AA142/'[1]T61 Real GDP'!AA142),"")),"")</f>
        <v>0.83854325937503538</v>
      </c>
      <c r="AC111" s="70">
        <f>IF('[1]T61 Real GDP'!AB142&lt;&gt;"",(IF('[1]T34 Wine consumption vol'!AB142&lt;&gt;"",('[1]T34 Wine consumption vol'!AB142/'[1]T61 Real GDP'!AB142),"")),"")</f>
        <v>0.7106059970126446</v>
      </c>
      <c r="AD111" s="70">
        <f>IF('[1]T61 Real GDP'!AC142&lt;&gt;"",(IF('[1]T34 Wine consumption vol'!AC142&lt;&gt;"",('[1]T34 Wine consumption vol'!AC142/'[1]T61 Real GDP'!AC142),"")),"")</f>
        <v>0.41535580190072879</v>
      </c>
      <c r="AE111" s="70">
        <f>IF('[1]T61 Real GDP'!AD142&lt;&gt;"",(IF('[1]T34 Wine consumption vol'!AD142&lt;&gt;"",('[1]T34 Wine consumption vol'!AD142/'[1]T61 Real GDP'!AD142),"")),"")</f>
        <v>0.37459922863257789</v>
      </c>
      <c r="AF111" s="70">
        <f>IF('[1]T61 Real GDP'!AE142&lt;&gt;"",(IF('[1]T34 Wine consumption vol'!AE142&lt;&gt;"",('[1]T34 Wine consumption vol'!AE142/'[1]T61 Real GDP'!AE142),"")),"")</f>
        <v>9.1796100323117731</v>
      </c>
      <c r="AG111" s="70">
        <f>IF('[1]T61 Real GDP'!AF142&lt;&gt;"",(IF('[1]T34 Wine consumption vol'!AF142&lt;&gt;"",('[1]T34 Wine consumption vol'!AF142/'[1]T61 Real GDP'!AF142),"")),"")</f>
        <v>0.55452950076521856</v>
      </c>
      <c r="AH111" s="70">
        <f>IF('[1]T61 Real GDP'!AG142&lt;&gt;"",(IF('[1]T34 Wine consumption vol'!AG142&lt;&gt;"",('[1]T34 Wine consumption vol'!AG142/'[1]T61 Real GDP'!AG142),"")),"")</f>
        <v>9.0237830194150579</v>
      </c>
      <c r="AI111" s="70">
        <f>IF('[1]T61 Real GDP'!AH142&lt;&gt;"",(IF('[1]T34 Wine consumption vol'!AH142&lt;&gt;"",('[1]T34 Wine consumption vol'!AH142/'[1]T61 Real GDP'!AH142),"")),"")</f>
        <v>3.5518244186698154E-2</v>
      </c>
      <c r="AJ111" s="70">
        <f>IF('[1]T61 Real GDP'!AI142&lt;&gt;"",(IF('[1]T34 Wine consumption vol'!AI142&lt;&gt;"",('[1]T34 Wine consumption vol'!AI142/'[1]T61 Real GDP'!AI142),"")),"")</f>
        <v>4.7462493597352733</v>
      </c>
      <c r="AK111" s="70" t="str">
        <f>IF('[1]T61 Real GDP'!AJ142&lt;&gt;"",(IF('[1]T34 Wine consumption vol'!AJ142&lt;&gt;"",('[1]T34 Wine consumption vol'!AJ142/'[1]T61 Real GDP'!AJ142),"")),"")</f>
        <v/>
      </c>
      <c r="AL111" s="70">
        <f>IF('[1]T61 Real GDP'!AK142&lt;&gt;"",(IF('[1]T34 Wine consumption vol'!AK142&lt;&gt;"",('[1]T34 Wine consumption vol'!AK142/'[1]T61 Real GDP'!AK142),"")),"")</f>
        <v>2.0445806454686335</v>
      </c>
      <c r="AM111" s="70">
        <f>IF('[1]T61 Real GDP'!AL142&lt;&gt;"",(IF('[1]T34 Wine consumption vol'!AL142&lt;&gt;"",('[1]T34 Wine consumption vol'!AL142/'[1]T61 Real GDP'!AL142),"")),"")</f>
        <v>0.99412539280114265</v>
      </c>
      <c r="AN111" s="70">
        <f>IF('[1]T61 Real GDP'!AM142&lt;&gt;"",(IF('[1]T34 Wine consumption vol'!AM142&lt;&gt;"",('[1]T34 Wine consumption vol'!AM142/'[1]T61 Real GDP'!AM142),"")),"")</f>
        <v>2.6438433207684575</v>
      </c>
      <c r="AO111" s="70">
        <f>IF('[1]T61 Real GDP'!AN142&lt;&gt;"",(IF('[1]T34 Wine consumption vol'!AN142&lt;&gt;"",('[1]T34 Wine consumption vol'!AN142/'[1]T61 Real GDP'!AN142),"")),"")</f>
        <v>1.2341297305759023</v>
      </c>
      <c r="AP111" s="70">
        <f>IF('[1]T61 Real GDP'!AO142&lt;&gt;"",(IF('[1]T34 Wine consumption vol'!AO142&lt;&gt;"",('[1]T34 Wine consumption vol'!AO142/'[1]T61 Real GDP'!AO142),"")),"")</f>
        <v>0.14719853915404385</v>
      </c>
      <c r="AQ111" s="70" t="str">
        <f>IF('[1]T61 Real GDP'!AP142&lt;&gt;"",(IF('[1]T34 Wine consumption vol'!AP142&lt;&gt;"",('[1]T34 Wine consumption vol'!AP142/'[1]T61 Real GDP'!AP142),"")),"")</f>
        <v/>
      </c>
      <c r="AR111" s="70">
        <f>IF('[1]T61 Real GDP'!AQ142&lt;&gt;"",(IF('[1]T34 Wine consumption vol'!AQ142&lt;&gt;"",('[1]T34 Wine consumption vol'!AQ142/'[1]T61 Real GDP'!AQ142),"")),"")</f>
        <v>2.2151806565557156E-2</v>
      </c>
      <c r="AS111" s="70">
        <f>IF('[1]T61 Real GDP'!AR142&lt;&gt;"",(IF('[1]T34 Wine consumption vol'!AR142&lt;&gt;"",('[1]T34 Wine consumption vol'!AR142/'[1]T61 Real GDP'!AR142),"")),"")</f>
        <v>4.2900519115870582E-2</v>
      </c>
      <c r="AT111" s="70">
        <f>IF('[1]T61 Real GDP'!AS142&lt;&gt;"",(IF('[1]T34 Wine consumption vol'!AS142&lt;&gt;"",('[1]T34 Wine consumption vol'!AS142/'[1]T61 Real GDP'!AS142),"")),"")</f>
        <v>1.6995037449064874E-3</v>
      </c>
      <c r="AU111" s="70">
        <f>IF('[1]T61 Real GDP'!AT142&lt;&gt;"",(IF('[1]T34 Wine consumption vol'!AT142&lt;&gt;"",('[1]T34 Wine consumption vol'!AT142/'[1]T61 Real GDP'!AT142),"")),"")</f>
        <v>3.0676997044352096E-2</v>
      </c>
      <c r="AV111" s="70">
        <f>IF('[1]T61 Real GDP'!AU142&lt;&gt;"",(IF('[1]T34 Wine consumption vol'!AU142&lt;&gt;"",('[1]T34 Wine consumption vol'!AU142/'[1]T61 Real GDP'!AU142),"")),"")</f>
        <v>1.8163567707088572E-4</v>
      </c>
      <c r="AW111" s="70">
        <f>IF('[1]T61 Real GDP'!AV142&lt;&gt;"",(IF('[1]T34 Wine consumption vol'!AV142&lt;&gt;"",('[1]T34 Wine consumption vol'!AV142/'[1]T61 Real GDP'!AV142),"")),"")</f>
        <v>1.6789770963937682E-2</v>
      </c>
      <c r="AX111" s="70">
        <f>IF('[1]T61 Real GDP'!AW142&lt;&gt;"",(IF('[1]T34 Wine consumption vol'!AW142&lt;&gt;"",('[1]T34 Wine consumption vol'!AW142/'[1]T61 Real GDP'!AW142),"")),"")</f>
        <v>2.0492283191643835E-3</v>
      </c>
      <c r="AY111" s="70">
        <f>IF('[1]T61 Real GDP'!AX142&lt;&gt;"",(IF('[1]T34 Wine consumption vol'!AX142&lt;&gt;"",('[1]T34 Wine consumption vol'!AX142/'[1]T61 Real GDP'!AX142),"")),"")</f>
        <v>9.3325711019008134E-2</v>
      </c>
      <c r="AZ111" s="70">
        <f>IF('[1]T61 Real GDP'!AY142&lt;&gt;"",(IF('[1]T34 Wine consumption vol'!AY142&lt;&gt;"",('[1]T34 Wine consumption vol'!AY142/'[1]T61 Real GDP'!AY142),"")),"")</f>
        <v>1.9664953713151401E-3</v>
      </c>
      <c r="BA111" s="70">
        <f>IF('[1]T61 Real GDP'!AZ142&lt;&gt;"",(IF('[1]T34 Wine consumption vol'!AZ142&lt;&gt;"",('[1]T34 Wine consumption vol'!AZ142/'[1]T61 Real GDP'!AZ142),"")),"")</f>
        <v>0</v>
      </c>
      <c r="BB111" s="70">
        <f>IF('[1]T61 Real GDP'!BC142&lt;&gt;"",(IF('[1]T34 Wine consumption vol'!BC142&lt;&gt;"",('[1]T34 Wine consumption vol'!BC142/'[1]T61 Real GDP'!BC142),"")),"")</f>
        <v>1.6697254278443585</v>
      </c>
    </row>
    <row r="112" spans="1:54" x14ac:dyDescent="0.55000000000000004">
      <c r="A112" s="69">
        <v>1975</v>
      </c>
      <c r="B112" s="70">
        <f>IF('[1]T61 Real GDP'!B143&lt;&gt;"",(IF('[1]T34 Wine consumption vol'!B143&lt;&gt;"",('[1]T34 Wine consumption vol'!B143/'[1]T61 Real GDP'!B143),"")),"")</f>
        <v>7.3457016709997003</v>
      </c>
      <c r="C112" s="70">
        <f>IF('[1]T61 Real GDP'!C143&lt;&gt;"",(IF('[1]T34 Wine consumption vol'!C143&lt;&gt;"",('[1]T34 Wine consumption vol'!C143/'[1]T61 Real GDP'!C143),"")),"")</f>
        <v>8.8864628010439706</v>
      </c>
      <c r="D112" s="70">
        <f>IF('[1]T61 Real GDP'!D143&lt;&gt;"",(IF('[1]T34 Wine consumption vol'!D143&lt;&gt;"",('[1]T34 Wine consumption vol'!D143/'[1]T61 Real GDP'!D143),"")),"")</f>
        <v>15.699665275045753</v>
      </c>
      <c r="E112" s="70">
        <f>IF('[1]T61 Real GDP'!E143&lt;&gt;"",(IF('[1]T34 Wine consumption vol'!E143&lt;&gt;"",('[1]T34 Wine consumption vol'!E143/'[1]T61 Real GDP'!E143),"")),"")</f>
        <v>8.370209234707378</v>
      </c>
      <c r="F112" s="70">
        <f>IF('[1]T61 Real GDP'!F143&lt;&gt;"",(IF('[1]T34 Wine consumption vol'!F143&lt;&gt;"",('[1]T34 Wine consumption vol'!F143/'[1]T61 Real GDP'!F143),"")),"")</f>
        <v>2.8536794690509701</v>
      </c>
      <c r="G112" s="70"/>
      <c r="H112" s="70">
        <f>IF('[1]T61 Real GDP'!G143&lt;&gt;"",(IF('[1]T34 Wine consumption vol'!G143&lt;&gt;"",('[1]T34 Wine consumption vol'!G143/'[1]T61 Real GDP'!G143),"")),"")</f>
        <v>1.4372002082529549</v>
      </c>
      <c r="I112" s="70">
        <f>IF('[1]T61 Real GDP'!H143&lt;&gt;"",(IF('[1]T34 Wine consumption vol'!H143&lt;&gt;"",('[1]T34 Wine consumption vol'!H143/'[1]T61 Real GDP'!H143),"")),"")</f>
        <v>0.77206322272926498</v>
      </c>
      <c r="J112" s="70">
        <f>IF('[1]T61 Real GDP'!I143&lt;&gt;"",(IF('[1]T34 Wine consumption vol'!I143&lt;&gt;"",('[1]T34 Wine consumption vol'!I143/'[1]T61 Real GDP'!I143),"")),"")</f>
        <v>0.56235881305129454</v>
      </c>
      <c r="K112" s="70">
        <f>IF('[1]T61 Real GDP'!J143&lt;&gt;"",(IF('[1]T34 Wine consumption vol'!J143&lt;&gt;"",('[1]T34 Wine consumption vol'!J143/'[1]T61 Real GDP'!J143),"")),"")</f>
        <v>1.9241116787119381</v>
      </c>
      <c r="L112" s="70">
        <f>IF('[1]T61 Real GDP'!K143&lt;&gt;"",(IF('[1]T34 Wine consumption vol'!K143&lt;&gt;"",('[1]T34 Wine consumption vol'!K143/'[1]T61 Real GDP'!K143),"")),"")</f>
        <v>4.6745681991472692</v>
      </c>
      <c r="M112" s="70">
        <f>IF('[1]T61 Real GDP'!L143&lt;&gt;"",(IF('[1]T34 Wine consumption vol'!L143&lt;&gt;"",('[1]T34 Wine consumption vol'!L143/'[1]T61 Real GDP'!L143),"")),"")</f>
        <v>0.57341313868990118</v>
      </c>
      <c r="N112" s="70">
        <f>IF('[1]T61 Real GDP'!M143&lt;&gt;"",(IF('[1]T34 Wine consumption vol'!M143&lt;&gt;"",('[1]T34 Wine consumption vol'!M143/'[1]T61 Real GDP'!M143),"")),"")</f>
        <v>0.70425125983491499</v>
      </c>
      <c r="O112" s="70">
        <f>IF('[1]T61 Real GDP'!N143&lt;&gt;"",(IF('[1]T34 Wine consumption vol'!N143&lt;&gt;"",('[1]T34 Wine consumption vol'!N143/'[1]T61 Real GDP'!N143),"")),"")</f>
        <v>0.53586653947044371</v>
      </c>
      <c r="P112" s="70">
        <f>IF('[1]T61 Real GDP'!O143&lt;&gt;"",(IF('[1]T34 Wine consumption vol'!O143&lt;&gt;"",('[1]T34 Wine consumption vol'!O143/'[1]T61 Real GDP'!O143),"")),"")</f>
        <v>2.5409334372929706</v>
      </c>
      <c r="Q112" s="70">
        <f>IF('[1]T61 Real GDP'!P143&lt;&gt;"",(IF('[1]T34 Wine consumption vol'!P143&lt;&gt;"",('[1]T34 Wine consumption vol'!P143/'[1]T61 Real GDP'!P143),"")),"")</f>
        <v>0.38124339323467232</v>
      </c>
      <c r="R112" s="70" t="str">
        <f>IF('[1]T61 Real GDP'!Q143&lt;&gt;"",(IF('[1]T34 Wine consumption vol'!Q143&lt;&gt;"",('[1]T34 Wine consumption vol'!Q143/'[1]T61 Real GDP'!Q143),"")),"")</f>
        <v/>
      </c>
      <c r="S112" s="70">
        <f>IF('[1]T61 Real GDP'!R143&lt;&gt;"",(IF('[1]T34 Wine consumption vol'!R143&lt;&gt;"",('[1]T34 Wine consumption vol'!R143/'[1]T61 Real GDP'!R143),"")),"")</f>
        <v>3.6894952308415547</v>
      </c>
      <c r="T112" s="70" t="str">
        <f>IF('[1]T61 Real GDP'!S143&lt;&gt;"",(IF('[1]T34 Wine consumption vol'!S143&lt;&gt;"",('[1]T34 Wine consumption vol'!S143/'[1]T61 Real GDP'!S143),"")),"")</f>
        <v/>
      </c>
      <c r="U112" s="70" t="str">
        <f>IF('[1]T61 Real GDP'!T143&lt;&gt;"",(IF('[1]T34 Wine consumption vol'!T143&lt;&gt;"",('[1]T34 Wine consumption vol'!T143/'[1]T61 Real GDP'!T143),"")),"")</f>
        <v/>
      </c>
      <c r="V112" s="70">
        <f>IF('[1]T61 Real GDP'!U143&lt;&gt;"",(IF('[1]T34 Wine consumption vol'!U143&lt;&gt;"",('[1]T34 Wine consumption vol'!U143/'[1]T61 Real GDP'!U143),"")),"")</f>
        <v>5.4109755701511997</v>
      </c>
      <c r="W112" s="70" t="str">
        <f>IF('[1]T61 Real GDP'!V143&lt;&gt;"",(IF('[1]T34 Wine consumption vol'!V143&lt;&gt;"",('[1]T34 Wine consumption vol'!V143/'[1]T61 Real GDP'!V143),"")),"")</f>
        <v/>
      </c>
      <c r="X112" s="70">
        <f>IF('[1]T61 Real GDP'!W143&lt;&gt;"",(IF('[1]T34 Wine consumption vol'!W143&lt;&gt;"",('[1]T34 Wine consumption vol'!W143/'[1]T61 Real GDP'!W143),"")),"")</f>
        <v>8.0380888874230241</v>
      </c>
      <c r="Y112" s="70" t="str">
        <f>IF('[1]T61 Real GDP'!X143&lt;&gt;"",(IF('[1]T34 Wine consumption vol'!X143&lt;&gt;"",('[1]T34 Wine consumption vol'!X143/'[1]T61 Real GDP'!X143),"")),"")</f>
        <v/>
      </c>
      <c r="Z112" s="70" t="str">
        <f>IF('[1]T61 Real GDP'!Y143&lt;&gt;"",(IF('[1]T34 Wine consumption vol'!Y143&lt;&gt;"",('[1]T34 Wine consumption vol'!Y143/'[1]T61 Real GDP'!Y143),"")),"")</f>
        <v/>
      </c>
      <c r="AA112" s="70" t="str">
        <f>IF('[1]T61 Real GDP'!Z143&lt;&gt;"",(IF('[1]T34 Wine consumption vol'!Z143&lt;&gt;"",('[1]T34 Wine consumption vol'!Z143/'[1]T61 Real GDP'!Z143),"")),"")</f>
        <v/>
      </c>
      <c r="AB112" s="70">
        <f>IF('[1]T61 Real GDP'!AA143&lt;&gt;"",(IF('[1]T34 Wine consumption vol'!AA143&lt;&gt;"",('[1]T34 Wine consumption vol'!AA143/'[1]T61 Real GDP'!AA143),"")),"")</f>
        <v>0.92639234259815728</v>
      </c>
      <c r="AC112" s="70">
        <f>IF('[1]T61 Real GDP'!AB143&lt;&gt;"",(IF('[1]T34 Wine consumption vol'!AB143&lt;&gt;"",('[1]T34 Wine consumption vol'!AB143/'[1]T61 Real GDP'!AB143),"")),"")</f>
        <v>0.69606239516843293</v>
      </c>
      <c r="AD112" s="70">
        <f>IF('[1]T61 Real GDP'!AC143&lt;&gt;"",(IF('[1]T34 Wine consumption vol'!AC143&lt;&gt;"",('[1]T34 Wine consumption vol'!AC143/'[1]T61 Real GDP'!AC143),"")),"")</f>
        <v>0.43586795036551707</v>
      </c>
      <c r="AE112" s="70">
        <f>IF('[1]T61 Real GDP'!AD143&lt;&gt;"",(IF('[1]T34 Wine consumption vol'!AD143&lt;&gt;"",('[1]T34 Wine consumption vol'!AD143/'[1]T61 Real GDP'!AD143),"")),"")</f>
        <v>0.39610469102102047</v>
      </c>
      <c r="AF112" s="70">
        <f>IF('[1]T61 Real GDP'!AE143&lt;&gt;"",(IF('[1]T34 Wine consumption vol'!AE143&lt;&gt;"",('[1]T34 Wine consumption vol'!AE143/'[1]T61 Real GDP'!AE143),"")),"")</f>
        <v>10.19033375876476</v>
      </c>
      <c r="AG112" s="70">
        <f>IF('[1]T61 Real GDP'!AF143&lt;&gt;"",(IF('[1]T34 Wine consumption vol'!AF143&lt;&gt;"",('[1]T34 Wine consumption vol'!AF143/'[1]T61 Real GDP'!AF143),"")),"")</f>
        <v>0.52110855196016448</v>
      </c>
      <c r="AH112" s="70">
        <f>IF('[1]T61 Real GDP'!AG143&lt;&gt;"",(IF('[1]T34 Wine consumption vol'!AG143&lt;&gt;"",('[1]T34 Wine consumption vol'!AG143/'[1]T61 Real GDP'!AG143),"")),"")</f>
        <v>10.236531619657999</v>
      </c>
      <c r="AI112" s="70">
        <f>IF('[1]T61 Real GDP'!AH143&lt;&gt;"",(IF('[1]T34 Wine consumption vol'!AH143&lt;&gt;"",('[1]T34 Wine consumption vol'!AH143/'[1]T61 Real GDP'!AH143),"")),"")</f>
        <v>3.4587620538377856E-2</v>
      </c>
      <c r="AJ112" s="70">
        <f>IF('[1]T61 Real GDP'!AI143&lt;&gt;"",(IF('[1]T34 Wine consumption vol'!AI143&lt;&gt;"",('[1]T34 Wine consumption vol'!AI143/'[1]T61 Real GDP'!AI143),"")),"")</f>
        <v>4.4728356544619148</v>
      </c>
      <c r="AK112" s="70" t="str">
        <f>IF('[1]T61 Real GDP'!AJ143&lt;&gt;"",(IF('[1]T34 Wine consumption vol'!AJ143&lt;&gt;"",('[1]T34 Wine consumption vol'!AJ143/'[1]T61 Real GDP'!AJ143),"")),"")</f>
        <v/>
      </c>
      <c r="AL112" s="70">
        <f>IF('[1]T61 Real GDP'!AK143&lt;&gt;"",(IF('[1]T34 Wine consumption vol'!AK143&lt;&gt;"",('[1]T34 Wine consumption vol'!AK143/'[1]T61 Real GDP'!AK143),"")),"")</f>
        <v>1.8306068157566853</v>
      </c>
      <c r="AM112" s="70">
        <f>IF('[1]T61 Real GDP'!AL143&lt;&gt;"",(IF('[1]T34 Wine consumption vol'!AL143&lt;&gt;"",('[1]T34 Wine consumption vol'!AL143/'[1]T61 Real GDP'!AL143),"")),"")</f>
        <v>0.93440135977213201</v>
      </c>
      <c r="AN112" s="70">
        <f>IF('[1]T61 Real GDP'!AM143&lt;&gt;"",(IF('[1]T34 Wine consumption vol'!AM143&lt;&gt;"",('[1]T34 Wine consumption vol'!AM143/'[1]T61 Real GDP'!AM143),"")),"")</f>
        <v>2.4498655755305339</v>
      </c>
      <c r="AO112" s="70">
        <f>IF('[1]T61 Real GDP'!AN143&lt;&gt;"",(IF('[1]T34 Wine consumption vol'!AN143&lt;&gt;"",('[1]T34 Wine consumption vol'!AN143/'[1]T61 Real GDP'!AN143),"")),"")</f>
        <v>1.2860654818067472</v>
      </c>
      <c r="AP112" s="70">
        <f>IF('[1]T61 Real GDP'!AO143&lt;&gt;"",(IF('[1]T34 Wine consumption vol'!AO143&lt;&gt;"",('[1]T34 Wine consumption vol'!AO143/'[1]T61 Real GDP'!AO143),"")),"")</f>
        <v>0.1391173794615303</v>
      </c>
      <c r="AQ112" s="70" t="str">
        <f>IF('[1]T61 Real GDP'!AP143&lt;&gt;"",(IF('[1]T34 Wine consumption vol'!AP143&lt;&gt;"",('[1]T34 Wine consumption vol'!AP143/'[1]T61 Real GDP'!AP143),"")),"")</f>
        <v/>
      </c>
      <c r="AR112" s="70">
        <f>IF('[1]T61 Real GDP'!AQ143&lt;&gt;"",(IF('[1]T34 Wine consumption vol'!AQ143&lt;&gt;"",('[1]T34 Wine consumption vol'!AQ143/'[1]T61 Real GDP'!AQ143),"")),"")</f>
        <v>2.1235538851575635E-2</v>
      </c>
      <c r="AS112" s="70">
        <f>IF('[1]T61 Real GDP'!AR143&lt;&gt;"",(IF('[1]T34 Wine consumption vol'!AR143&lt;&gt;"",('[1]T34 Wine consumption vol'!AR143/'[1]T61 Real GDP'!AR143),"")),"")</f>
        <v>4.0092420840248631E-2</v>
      </c>
      <c r="AT112" s="70">
        <f>IF('[1]T61 Real GDP'!AS143&lt;&gt;"",(IF('[1]T34 Wine consumption vol'!AS143&lt;&gt;"",('[1]T34 Wine consumption vol'!AS143/'[1]T61 Real GDP'!AS143),"")),"")</f>
        <v>1.5605407181791978E-3</v>
      </c>
      <c r="AU112" s="70">
        <f>IF('[1]T61 Real GDP'!AT143&lt;&gt;"",(IF('[1]T34 Wine consumption vol'!AT143&lt;&gt;"",('[1]T34 Wine consumption vol'!AT143/'[1]T61 Real GDP'!AT143),"")),"")</f>
        <v>1.9716706658944743E-2</v>
      </c>
      <c r="AV112" s="70">
        <f>IF('[1]T61 Real GDP'!AU143&lt;&gt;"",(IF('[1]T34 Wine consumption vol'!AU143&lt;&gt;"",('[1]T34 Wine consumption vol'!AU143/'[1]T61 Real GDP'!AU143),"")),"")</f>
        <v>2.061892638146807E-4</v>
      </c>
      <c r="AW112" s="70">
        <f>IF('[1]T61 Real GDP'!AV143&lt;&gt;"",(IF('[1]T34 Wine consumption vol'!AV143&lt;&gt;"",('[1]T34 Wine consumption vol'!AV143/'[1]T61 Real GDP'!AV143),"")),"")</f>
        <v>1.2250300101572841E-2</v>
      </c>
      <c r="AX112" s="70">
        <f>IF('[1]T61 Real GDP'!AW143&lt;&gt;"",(IF('[1]T34 Wine consumption vol'!AW143&lt;&gt;"",('[1]T34 Wine consumption vol'!AW143/'[1]T61 Real GDP'!AW143),"")),"")</f>
        <v>2.8618968386023296E-3</v>
      </c>
      <c r="AY112" s="70">
        <f>IF('[1]T61 Real GDP'!AX143&lt;&gt;"",(IF('[1]T34 Wine consumption vol'!AX143&lt;&gt;"",('[1]T34 Wine consumption vol'!AX143/'[1]T61 Real GDP'!AX143),"")),"")</f>
        <v>8.6603890301738956E-2</v>
      </c>
      <c r="AZ112" s="70">
        <f>IF('[1]T61 Real GDP'!AY143&lt;&gt;"",(IF('[1]T34 Wine consumption vol'!AY143&lt;&gt;"",('[1]T34 Wine consumption vol'!AY143/'[1]T61 Real GDP'!AY143),"")),"")</f>
        <v>1.4144271570014144E-4</v>
      </c>
      <c r="BA112" s="70">
        <f>IF('[1]T61 Real GDP'!AZ143&lt;&gt;"",(IF('[1]T34 Wine consumption vol'!AZ143&lt;&gt;"",('[1]T34 Wine consumption vol'!AZ143/'[1]T61 Real GDP'!AZ143),"")),"")</f>
        <v>0</v>
      </c>
      <c r="BB112" s="70">
        <f>IF('[1]T61 Real GDP'!BC143&lt;&gt;"",(IF('[1]T34 Wine consumption vol'!BC143&lt;&gt;"",('[1]T34 Wine consumption vol'!BC143/'[1]T61 Real GDP'!BC143),"")),"")</f>
        <v>1.6816632710491466</v>
      </c>
    </row>
    <row r="113" spans="1:54" x14ac:dyDescent="0.55000000000000004">
      <c r="A113" s="69">
        <v>1976</v>
      </c>
      <c r="B113" s="70">
        <f>IF('[1]T61 Real GDP'!B144&lt;&gt;"",(IF('[1]T34 Wine consumption vol'!B144&lt;&gt;"",('[1]T34 Wine consumption vol'!B144/'[1]T61 Real GDP'!B144),"")),"")</f>
        <v>6.9008967223767232</v>
      </c>
      <c r="C113" s="70">
        <f>IF('[1]T61 Real GDP'!C144&lt;&gt;"",(IF('[1]T34 Wine consumption vol'!C144&lt;&gt;"",('[1]T34 Wine consumption vol'!C144/'[1]T61 Real GDP'!C144),"")),"")</f>
        <v>7.8997321170844792</v>
      </c>
      <c r="D113" s="70">
        <f>IF('[1]T61 Real GDP'!D144&lt;&gt;"",(IF('[1]T34 Wine consumption vol'!D144&lt;&gt;"",('[1]T34 Wine consumption vol'!D144/'[1]T61 Real GDP'!D144),"")),"")</f>
        <v>12.70289818291894</v>
      </c>
      <c r="E113" s="70">
        <f>IF('[1]T61 Real GDP'!E144&lt;&gt;"",(IF('[1]T34 Wine consumption vol'!E144&lt;&gt;"",('[1]T34 Wine consumption vol'!E144/'[1]T61 Real GDP'!E144),"")),"")</f>
        <v>7.5939819528661037</v>
      </c>
      <c r="F113" s="70">
        <f>IF('[1]T61 Real GDP'!F144&lt;&gt;"",(IF('[1]T34 Wine consumption vol'!F144&lt;&gt;"",('[1]T34 Wine consumption vol'!F144/'[1]T61 Real GDP'!F144),"")),"")</f>
        <v>2.8480695156906859</v>
      </c>
      <c r="G113" s="70"/>
      <c r="H113" s="70">
        <f>IF('[1]T61 Real GDP'!G144&lt;&gt;"",(IF('[1]T34 Wine consumption vol'!G144&lt;&gt;"",('[1]T34 Wine consumption vol'!G144/'[1]T61 Real GDP'!G144),"")),"")</f>
        <v>1.2665120350571542</v>
      </c>
      <c r="I113" s="70">
        <f>IF('[1]T61 Real GDP'!H144&lt;&gt;"",(IF('[1]T34 Wine consumption vol'!H144&lt;&gt;"",('[1]T34 Wine consumption vol'!H144/'[1]T61 Real GDP'!H144),"")),"")</f>
        <v>0.79185489383595919</v>
      </c>
      <c r="J113" s="70">
        <f>IF('[1]T61 Real GDP'!I144&lt;&gt;"",(IF('[1]T34 Wine consumption vol'!I144&lt;&gt;"",('[1]T34 Wine consumption vol'!I144/'[1]T61 Real GDP'!I144),"")),"")</f>
        <v>0.52961136510629037</v>
      </c>
      <c r="K113" s="70">
        <f>IF('[1]T61 Real GDP'!J144&lt;&gt;"",(IF('[1]T34 Wine consumption vol'!J144&lt;&gt;"",('[1]T34 Wine consumption vol'!J144/'[1]T61 Real GDP'!J144),"")),"")</f>
        <v>1.8525612575474557</v>
      </c>
      <c r="L113" s="70">
        <f>IF('[1]T61 Real GDP'!K144&lt;&gt;"",(IF('[1]T34 Wine consumption vol'!K144&lt;&gt;"",('[1]T34 Wine consumption vol'!K144/'[1]T61 Real GDP'!K144),"")),"")</f>
        <v>3.924711668792547</v>
      </c>
      <c r="M113" s="70">
        <f>IF('[1]T61 Real GDP'!L144&lt;&gt;"",(IF('[1]T34 Wine consumption vol'!L144&lt;&gt;"",('[1]T34 Wine consumption vol'!L144/'[1]T61 Real GDP'!L144),"")),"")</f>
        <v>0.66751650958835129</v>
      </c>
      <c r="N113" s="70">
        <f>IF('[1]T61 Real GDP'!M144&lt;&gt;"",(IF('[1]T34 Wine consumption vol'!M144&lt;&gt;"",('[1]T34 Wine consumption vol'!M144/'[1]T61 Real GDP'!M144),"")),"")</f>
        <v>0.75118391646062699</v>
      </c>
      <c r="O113" s="70">
        <f>IF('[1]T61 Real GDP'!N144&lt;&gt;"",(IF('[1]T34 Wine consumption vol'!N144&lt;&gt;"",('[1]T34 Wine consumption vol'!N144/'[1]T61 Real GDP'!N144),"")),"")</f>
        <v>0.54707064668213123</v>
      </c>
      <c r="P113" s="70">
        <f>IF('[1]T61 Real GDP'!O144&lt;&gt;"",(IF('[1]T34 Wine consumption vol'!O144&lt;&gt;"",('[1]T34 Wine consumption vol'!O144/'[1]T61 Real GDP'!O144),"")),"")</f>
        <v>2.5068786160482519</v>
      </c>
      <c r="Q113" s="70">
        <f>IF('[1]T61 Real GDP'!P144&lt;&gt;"",(IF('[1]T34 Wine consumption vol'!P144&lt;&gt;"",('[1]T34 Wine consumption vol'!P144/'[1]T61 Real GDP'!P144),"")),"")</f>
        <v>0.38163813473572289</v>
      </c>
      <c r="R113" s="70" t="str">
        <f>IF('[1]T61 Real GDP'!Q144&lt;&gt;"",(IF('[1]T34 Wine consumption vol'!Q144&lt;&gt;"",('[1]T34 Wine consumption vol'!Q144/'[1]T61 Real GDP'!Q144),"")),"")</f>
        <v/>
      </c>
      <c r="S113" s="70">
        <f>IF('[1]T61 Real GDP'!R144&lt;&gt;"",(IF('[1]T34 Wine consumption vol'!R144&lt;&gt;"",('[1]T34 Wine consumption vol'!R144/'[1]T61 Real GDP'!R144),"")),"")</f>
        <v>4.0838314949994281</v>
      </c>
      <c r="T113" s="70" t="str">
        <f>IF('[1]T61 Real GDP'!S144&lt;&gt;"",(IF('[1]T34 Wine consumption vol'!S144&lt;&gt;"",('[1]T34 Wine consumption vol'!S144/'[1]T61 Real GDP'!S144),"")),"")</f>
        <v/>
      </c>
      <c r="U113" s="70" t="str">
        <f>IF('[1]T61 Real GDP'!T144&lt;&gt;"",(IF('[1]T34 Wine consumption vol'!T144&lt;&gt;"",('[1]T34 Wine consumption vol'!T144/'[1]T61 Real GDP'!T144),"")),"")</f>
        <v/>
      </c>
      <c r="V113" s="70">
        <f>IF('[1]T61 Real GDP'!U144&lt;&gt;"",(IF('[1]T34 Wine consumption vol'!U144&lt;&gt;"",('[1]T34 Wine consumption vol'!U144/'[1]T61 Real GDP'!U144),"")),"")</f>
        <v>5.6095148281043725</v>
      </c>
      <c r="W113" s="70" t="str">
        <f>IF('[1]T61 Real GDP'!V144&lt;&gt;"",(IF('[1]T34 Wine consumption vol'!V144&lt;&gt;"",('[1]T34 Wine consumption vol'!V144/'[1]T61 Real GDP'!V144),"")),"")</f>
        <v/>
      </c>
      <c r="X113" s="70">
        <f>IF('[1]T61 Real GDP'!W144&lt;&gt;"",(IF('[1]T34 Wine consumption vol'!W144&lt;&gt;"",('[1]T34 Wine consumption vol'!W144/'[1]T61 Real GDP'!W144),"")),"")</f>
        <v>7.0408866013209259</v>
      </c>
      <c r="Y113" s="70" t="str">
        <f>IF('[1]T61 Real GDP'!X144&lt;&gt;"",(IF('[1]T34 Wine consumption vol'!X144&lt;&gt;"",('[1]T34 Wine consumption vol'!X144/'[1]T61 Real GDP'!X144),"")),"")</f>
        <v/>
      </c>
      <c r="Z113" s="70" t="str">
        <f>IF('[1]T61 Real GDP'!Y144&lt;&gt;"",(IF('[1]T34 Wine consumption vol'!Y144&lt;&gt;"",('[1]T34 Wine consumption vol'!Y144/'[1]T61 Real GDP'!Y144),"")),"")</f>
        <v/>
      </c>
      <c r="AA113" s="70" t="str">
        <f>IF('[1]T61 Real GDP'!Z144&lt;&gt;"",(IF('[1]T34 Wine consumption vol'!Z144&lt;&gt;"",('[1]T34 Wine consumption vol'!Z144/'[1]T61 Real GDP'!Z144),"")),"")</f>
        <v/>
      </c>
      <c r="AB113" s="70">
        <f>IF('[1]T61 Real GDP'!AA144&lt;&gt;"",(IF('[1]T34 Wine consumption vol'!AA144&lt;&gt;"",('[1]T34 Wine consumption vol'!AA144/'[1]T61 Real GDP'!AA144),"")),"")</f>
        <v>0.95446739948483661</v>
      </c>
      <c r="AC113" s="70">
        <f>IF('[1]T61 Real GDP'!AB144&lt;&gt;"",(IF('[1]T34 Wine consumption vol'!AB144&lt;&gt;"",('[1]T34 Wine consumption vol'!AB144/'[1]T61 Real GDP'!AB144),"")),"")</f>
        <v>0.77892933171017087</v>
      </c>
      <c r="AD113" s="70">
        <f>IF('[1]T61 Real GDP'!AC144&lt;&gt;"",(IF('[1]T34 Wine consumption vol'!AC144&lt;&gt;"",('[1]T34 Wine consumption vol'!AC144/'[1]T61 Real GDP'!AC144),"")),"")</f>
        <v>0.44086882645156322</v>
      </c>
      <c r="AE113" s="70">
        <f>IF('[1]T61 Real GDP'!AD144&lt;&gt;"",(IF('[1]T34 Wine consumption vol'!AD144&lt;&gt;"",('[1]T34 Wine consumption vol'!AD144/'[1]T61 Real GDP'!AD144),"")),"")</f>
        <v>0.38455862657224221</v>
      </c>
      <c r="AF113" s="70">
        <f>IF('[1]T61 Real GDP'!AE144&lt;&gt;"",(IF('[1]T34 Wine consumption vol'!AE144&lt;&gt;"",('[1]T34 Wine consumption vol'!AE144/'[1]T61 Real GDP'!AE144),"")),"")</f>
        <v>10.507234179328156</v>
      </c>
      <c r="AG113" s="70">
        <f>IF('[1]T61 Real GDP'!AF144&lt;&gt;"",(IF('[1]T34 Wine consumption vol'!AF144&lt;&gt;"",('[1]T34 Wine consumption vol'!AF144/'[1]T61 Real GDP'!AF144),"")),"")</f>
        <v>0.51375324378742548</v>
      </c>
      <c r="AH113" s="70">
        <f>IF('[1]T61 Real GDP'!AG144&lt;&gt;"",(IF('[1]T34 Wine consumption vol'!AG144&lt;&gt;"",('[1]T34 Wine consumption vol'!AG144/'[1]T61 Real GDP'!AG144),"")),"")</f>
        <v>10.961594431516426</v>
      </c>
      <c r="AI113" s="70">
        <f>IF('[1]T61 Real GDP'!AH144&lt;&gt;"",(IF('[1]T34 Wine consumption vol'!AH144&lt;&gt;"",('[1]T34 Wine consumption vol'!AH144/'[1]T61 Real GDP'!AH144),"")),"")</f>
        <v>3.4038207986644572E-2</v>
      </c>
      <c r="AJ113" s="70">
        <f>IF('[1]T61 Real GDP'!AI144&lt;&gt;"",(IF('[1]T34 Wine consumption vol'!AI144&lt;&gt;"",('[1]T34 Wine consumption vol'!AI144/'[1]T61 Real GDP'!AI144),"")),"")</f>
        <v>4.3068124965097292</v>
      </c>
      <c r="AK113" s="70" t="str">
        <f>IF('[1]T61 Real GDP'!AJ144&lt;&gt;"",(IF('[1]T34 Wine consumption vol'!AJ144&lt;&gt;"",('[1]T34 Wine consumption vol'!AJ144/'[1]T61 Real GDP'!AJ144),"")),"")</f>
        <v/>
      </c>
      <c r="AL113" s="70">
        <f>IF('[1]T61 Real GDP'!AK144&lt;&gt;"",(IF('[1]T34 Wine consumption vol'!AK144&lt;&gt;"",('[1]T34 Wine consumption vol'!AK144/'[1]T61 Real GDP'!AK144),"")),"")</f>
        <v>1.6677522869812296</v>
      </c>
      <c r="AM113" s="70">
        <f>IF('[1]T61 Real GDP'!AL144&lt;&gt;"",(IF('[1]T34 Wine consumption vol'!AL144&lt;&gt;"",('[1]T34 Wine consumption vol'!AL144/'[1]T61 Real GDP'!AL144),"")),"")</f>
        <v>0.8665951061283429</v>
      </c>
      <c r="AN113" s="70">
        <f>IF('[1]T61 Real GDP'!AM144&lt;&gt;"",(IF('[1]T34 Wine consumption vol'!AM144&lt;&gt;"",('[1]T34 Wine consumption vol'!AM144/'[1]T61 Real GDP'!AM144),"")),"")</f>
        <v>2.3271552613898749</v>
      </c>
      <c r="AO113" s="70">
        <f>IF('[1]T61 Real GDP'!AN144&lt;&gt;"",(IF('[1]T34 Wine consumption vol'!AN144&lt;&gt;"",('[1]T34 Wine consumption vol'!AN144/'[1]T61 Real GDP'!AN144),"")),"")</f>
        <v>1.4902639986872364</v>
      </c>
      <c r="AP113" s="70">
        <f>IF('[1]T61 Real GDP'!AO144&lt;&gt;"",(IF('[1]T34 Wine consumption vol'!AO144&lt;&gt;"",('[1]T34 Wine consumption vol'!AO144/'[1]T61 Real GDP'!AO144),"")),"")</f>
        <v>8.3477368057762416E-2</v>
      </c>
      <c r="AQ113" s="70" t="str">
        <f>IF('[1]T61 Real GDP'!AP144&lt;&gt;"",(IF('[1]T34 Wine consumption vol'!AP144&lt;&gt;"",('[1]T34 Wine consumption vol'!AP144/'[1]T61 Real GDP'!AP144),"")),"")</f>
        <v/>
      </c>
      <c r="AR113" s="70">
        <f>IF('[1]T61 Real GDP'!AQ144&lt;&gt;"",(IF('[1]T34 Wine consumption vol'!AQ144&lt;&gt;"",('[1]T34 Wine consumption vol'!AQ144/'[1]T61 Real GDP'!AQ144),"")),"")</f>
        <v>2.169653073208597E-2</v>
      </c>
      <c r="AS113" s="70">
        <f>IF('[1]T61 Real GDP'!AR144&lt;&gt;"",(IF('[1]T34 Wine consumption vol'!AR144&lt;&gt;"",('[1]T34 Wine consumption vol'!AR144/'[1]T61 Real GDP'!AR144),"")),"")</f>
        <v>4.9218881236351417E-2</v>
      </c>
      <c r="AT113" s="70">
        <f>IF('[1]T61 Real GDP'!AS144&lt;&gt;"",(IF('[1]T34 Wine consumption vol'!AS144&lt;&gt;"",('[1]T34 Wine consumption vol'!AS144/'[1]T61 Real GDP'!AS144),"")),"")</f>
        <v>1.632203002528101E-3</v>
      </c>
      <c r="AU113" s="70">
        <f>IF('[1]T61 Real GDP'!AT144&lt;&gt;"",(IF('[1]T34 Wine consumption vol'!AT144&lt;&gt;"",('[1]T34 Wine consumption vol'!AT144/'[1]T61 Real GDP'!AT144),"")),"")</f>
        <v>2.4713657749009729E-2</v>
      </c>
      <c r="AV113" s="70">
        <f>IF('[1]T61 Real GDP'!AU144&lt;&gt;"",(IF('[1]T34 Wine consumption vol'!AU144&lt;&gt;"",('[1]T34 Wine consumption vol'!AU144/'[1]T61 Real GDP'!AU144),"")),"")</f>
        <v>1.3636655329525766E-4</v>
      </c>
      <c r="AW113" s="70">
        <f>IF('[1]T61 Real GDP'!AV144&lt;&gt;"",(IF('[1]T34 Wine consumption vol'!AV144&lt;&gt;"",('[1]T34 Wine consumption vol'!AV144/'[1]T61 Real GDP'!AV144),"")),"")</f>
        <v>1.1112327567330852E-2</v>
      </c>
      <c r="AX113" s="70">
        <f>IF('[1]T61 Real GDP'!AW144&lt;&gt;"",(IF('[1]T34 Wine consumption vol'!AW144&lt;&gt;"",('[1]T34 Wine consumption vol'!AW144/'[1]T61 Real GDP'!AW144),"")),"")</f>
        <v>3.3744520338464677E-3</v>
      </c>
      <c r="AY113" s="70">
        <f>IF('[1]T61 Real GDP'!AX144&lt;&gt;"",(IF('[1]T34 Wine consumption vol'!AX144&lt;&gt;"",('[1]T34 Wine consumption vol'!AX144/'[1]T61 Real GDP'!AX144),"")),"")</f>
        <v>9.5778804208365403E-2</v>
      </c>
      <c r="AZ113" s="70">
        <f>IF('[1]T61 Real GDP'!AY144&lt;&gt;"",(IF('[1]T34 Wine consumption vol'!AY144&lt;&gt;"",('[1]T34 Wine consumption vol'!AY144/'[1]T61 Real GDP'!AY144),"")),"")</f>
        <v>3.2609202006242334E-4</v>
      </c>
      <c r="BA113" s="70">
        <f>IF('[1]T61 Real GDP'!AZ144&lt;&gt;"",(IF('[1]T34 Wine consumption vol'!AZ144&lt;&gt;"",('[1]T34 Wine consumption vol'!AZ144/'[1]T61 Real GDP'!AZ144),"")),"")</f>
        <v>0</v>
      </c>
      <c r="BB113" s="70">
        <f>IF('[1]T61 Real GDP'!BC144&lt;&gt;"",(IF('[1]T34 Wine consumption vol'!BC144&lt;&gt;"",('[1]T34 Wine consumption vol'!BC144/'[1]T61 Real GDP'!BC144),"")),"")</f>
        <v>1.5811576577962452</v>
      </c>
    </row>
    <row r="114" spans="1:54" x14ac:dyDescent="0.55000000000000004">
      <c r="A114" s="69">
        <v>1977</v>
      </c>
      <c r="B114" s="70">
        <f>IF('[1]T61 Real GDP'!B145&lt;&gt;"",(IF('[1]T34 Wine consumption vol'!B145&lt;&gt;"",('[1]T34 Wine consumption vol'!B145/'[1]T61 Real GDP'!B145),"")),"")</f>
        <v>6.7332087497380719</v>
      </c>
      <c r="C114" s="70">
        <f>IF('[1]T61 Real GDP'!C145&lt;&gt;"",(IF('[1]T34 Wine consumption vol'!C145&lt;&gt;"",('[1]T34 Wine consumption vol'!C145/'[1]T61 Real GDP'!C145),"")),"")</f>
        <v>7.3536250051054788</v>
      </c>
      <c r="D114" s="70">
        <f>IF('[1]T61 Real GDP'!D145&lt;&gt;"",(IF('[1]T34 Wine consumption vol'!D145&lt;&gt;"",('[1]T34 Wine consumption vol'!D145/'[1]T61 Real GDP'!D145),"")),"")</f>
        <v>8.9487396806425359</v>
      </c>
      <c r="E114" s="70">
        <f>IF('[1]T61 Real GDP'!E145&lt;&gt;"",(IF('[1]T34 Wine consumption vol'!E145&lt;&gt;"",('[1]T34 Wine consumption vol'!E145/'[1]T61 Real GDP'!E145),"")),"")</f>
        <v>6.7846730045922632</v>
      </c>
      <c r="F114" s="70">
        <f>IF('[1]T61 Real GDP'!F145&lt;&gt;"",(IF('[1]T34 Wine consumption vol'!F145&lt;&gt;"",('[1]T34 Wine consumption vol'!F145/'[1]T61 Real GDP'!F145),"")),"")</f>
        <v>2.6899336042266251</v>
      </c>
      <c r="G114" s="70"/>
      <c r="H114" s="70">
        <f>IF('[1]T61 Real GDP'!G145&lt;&gt;"",(IF('[1]T34 Wine consumption vol'!G145&lt;&gt;"",('[1]T34 Wine consumption vol'!G145/'[1]T61 Real GDP'!G145),"")),"")</f>
        <v>1.3690786480403314</v>
      </c>
      <c r="I114" s="70">
        <f>IF('[1]T61 Real GDP'!H145&lt;&gt;"",(IF('[1]T34 Wine consumption vol'!H145&lt;&gt;"",('[1]T34 Wine consumption vol'!H145/'[1]T61 Real GDP'!H145),"")),"")</f>
        <v>0.73155266167822619</v>
      </c>
      <c r="J114" s="70">
        <f>IF('[1]T61 Real GDP'!I145&lt;&gt;"",(IF('[1]T34 Wine consumption vol'!I145&lt;&gt;"",('[1]T34 Wine consumption vol'!I145/'[1]T61 Real GDP'!I145),"")),"")</f>
        <v>0.50902284084098059</v>
      </c>
      <c r="K114" s="70">
        <f>IF('[1]T61 Real GDP'!J145&lt;&gt;"",(IF('[1]T34 Wine consumption vol'!J145&lt;&gt;"",('[1]T34 Wine consumption vol'!J145/'[1]T61 Real GDP'!J145),"")),"")</f>
        <v>1.7800800736794506</v>
      </c>
      <c r="L114" s="70">
        <f>IF('[1]T61 Real GDP'!K145&lt;&gt;"",(IF('[1]T34 Wine consumption vol'!K145&lt;&gt;"",('[1]T34 Wine consumption vol'!K145/'[1]T61 Real GDP'!K145),"")),"")</f>
        <v>4.6601131457690705</v>
      </c>
      <c r="M114" s="70">
        <f>IF('[1]T61 Real GDP'!L145&lt;&gt;"",(IF('[1]T34 Wine consumption vol'!L145&lt;&gt;"",('[1]T34 Wine consumption vol'!L145/'[1]T61 Real GDP'!L145),"")),"")</f>
        <v>0.64114544467282031</v>
      </c>
      <c r="N114" s="70">
        <f>IF('[1]T61 Real GDP'!M145&lt;&gt;"",(IF('[1]T34 Wine consumption vol'!M145&lt;&gt;"",('[1]T34 Wine consumption vol'!M145/'[1]T61 Real GDP'!M145),"")),"")</f>
        <v>0.75489975620861327</v>
      </c>
      <c r="O114" s="70">
        <f>IF('[1]T61 Real GDP'!N145&lt;&gt;"",(IF('[1]T34 Wine consumption vol'!N145&lt;&gt;"",('[1]T34 Wine consumption vol'!N145/'[1]T61 Real GDP'!N145),"")),"")</f>
        <v>0.62092937821262828</v>
      </c>
      <c r="P114" s="70">
        <f>IF('[1]T61 Real GDP'!O145&lt;&gt;"",(IF('[1]T34 Wine consumption vol'!O145&lt;&gt;"",('[1]T34 Wine consumption vol'!O145/'[1]T61 Real GDP'!O145),"")),"")</f>
        <v>2.5152155328898456</v>
      </c>
      <c r="Q114" s="70">
        <f>IF('[1]T61 Real GDP'!P145&lt;&gt;"",(IF('[1]T34 Wine consumption vol'!P145&lt;&gt;"",('[1]T34 Wine consumption vol'!P145/'[1]T61 Real GDP'!P145),"")),"")</f>
        <v>0.4354397519616961</v>
      </c>
      <c r="R114" s="70" t="str">
        <f>IF('[1]T61 Real GDP'!Q145&lt;&gt;"",(IF('[1]T34 Wine consumption vol'!Q145&lt;&gt;"",('[1]T34 Wine consumption vol'!Q145/'[1]T61 Real GDP'!Q145),"")),"")</f>
        <v/>
      </c>
      <c r="S114" s="70">
        <f>IF('[1]T61 Real GDP'!R145&lt;&gt;"",(IF('[1]T34 Wine consumption vol'!R145&lt;&gt;"",('[1]T34 Wine consumption vol'!R145/'[1]T61 Real GDP'!R145),"")),"")</f>
        <v>3.6487996753683021</v>
      </c>
      <c r="T114" s="70" t="str">
        <f>IF('[1]T61 Real GDP'!S145&lt;&gt;"",(IF('[1]T34 Wine consumption vol'!S145&lt;&gt;"",('[1]T34 Wine consumption vol'!S145/'[1]T61 Real GDP'!S145),"")),"")</f>
        <v/>
      </c>
      <c r="U114" s="70" t="str">
        <f>IF('[1]T61 Real GDP'!T145&lt;&gt;"",(IF('[1]T34 Wine consumption vol'!T145&lt;&gt;"",('[1]T34 Wine consumption vol'!T145/'[1]T61 Real GDP'!T145),"")),"")</f>
        <v/>
      </c>
      <c r="V114" s="70">
        <f>IF('[1]T61 Real GDP'!U145&lt;&gt;"",(IF('[1]T34 Wine consumption vol'!U145&lt;&gt;"",('[1]T34 Wine consumption vol'!U145/'[1]T61 Real GDP'!U145),"")),"")</f>
        <v>5.1020486576999096</v>
      </c>
      <c r="W114" s="70" t="str">
        <f>IF('[1]T61 Real GDP'!V145&lt;&gt;"",(IF('[1]T34 Wine consumption vol'!V145&lt;&gt;"",('[1]T34 Wine consumption vol'!V145/'[1]T61 Real GDP'!V145),"")),"")</f>
        <v/>
      </c>
      <c r="X114" s="70">
        <f>IF('[1]T61 Real GDP'!W145&lt;&gt;"",(IF('[1]T34 Wine consumption vol'!W145&lt;&gt;"",('[1]T34 Wine consumption vol'!W145/'[1]T61 Real GDP'!W145),"")),"")</f>
        <v>6.9477639018244615</v>
      </c>
      <c r="Y114" s="70" t="str">
        <f>IF('[1]T61 Real GDP'!X145&lt;&gt;"",(IF('[1]T34 Wine consumption vol'!X145&lt;&gt;"",('[1]T34 Wine consumption vol'!X145/'[1]T61 Real GDP'!X145),"")),"")</f>
        <v/>
      </c>
      <c r="Z114" s="70" t="str">
        <f>IF('[1]T61 Real GDP'!Y145&lt;&gt;"",(IF('[1]T34 Wine consumption vol'!Y145&lt;&gt;"",('[1]T34 Wine consumption vol'!Y145/'[1]T61 Real GDP'!Y145),"")),"")</f>
        <v/>
      </c>
      <c r="AA114" s="70" t="str">
        <f>IF('[1]T61 Real GDP'!Z145&lt;&gt;"",(IF('[1]T34 Wine consumption vol'!Z145&lt;&gt;"",('[1]T34 Wine consumption vol'!Z145/'[1]T61 Real GDP'!Z145),"")),"")</f>
        <v/>
      </c>
      <c r="AB114" s="70">
        <f>IF('[1]T61 Real GDP'!AA145&lt;&gt;"",(IF('[1]T34 Wine consumption vol'!AA145&lt;&gt;"",('[1]T34 Wine consumption vol'!AA145/'[1]T61 Real GDP'!AA145),"")),"")</f>
        <v>1.0022291807629569</v>
      </c>
      <c r="AC114" s="70">
        <f>IF('[1]T61 Real GDP'!AB145&lt;&gt;"",(IF('[1]T34 Wine consumption vol'!AB145&lt;&gt;"",('[1]T34 Wine consumption vol'!AB145/'[1]T61 Real GDP'!AB145),"")),"")</f>
        <v>0.79353640449779461</v>
      </c>
      <c r="AD114" s="70">
        <f>IF('[1]T61 Real GDP'!AC145&lt;&gt;"",(IF('[1]T34 Wine consumption vol'!AC145&lt;&gt;"",('[1]T34 Wine consumption vol'!AC145/'[1]T61 Real GDP'!AC145),"")),"")</f>
        <v>0.47560611188560231</v>
      </c>
      <c r="AE114" s="70">
        <f>IF('[1]T61 Real GDP'!AD145&lt;&gt;"",(IF('[1]T34 Wine consumption vol'!AD145&lt;&gt;"",('[1]T34 Wine consumption vol'!AD145/'[1]T61 Real GDP'!AD145),"")),"")</f>
        <v>0.39235370961084082</v>
      </c>
      <c r="AF114" s="70">
        <f>IF('[1]T61 Real GDP'!AE145&lt;&gt;"",(IF('[1]T34 Wine consumption vol'!AE145&lt;&gt;"",('[1]T34 Wine consumption vol'!AE145/'[1]T61 Real GDP'!AE145),"")),"")</f>
        <v>10.53797577397893</v>
      </c>
      <c r="AG114" s="70">
        <f>IF('[1]T61 Real GDP'!AF145&lt;&gt;"",(IF('[1]T34 Wine consumption vol'!AF145&lt;&gt;"",('[1]T34 Wine consumption vol'!AF145/'[1]T61 Real GDP'!AF145),"")),"")</f>
        <v>0.55075136164789706</v>
      </c>
      <c r="AH114" s="70">
        <f>IF('[1]T61 Real GDP'!AG145&lt;&gt;"",(IF('[1]T34 Wine consumption vol'!AG145&lt;&gt;"",('[1]T34 Wine consumption vol'!AG145/'[1]T61 Real GDP'!AG145),"")),"")</f>
        <v>11.342260218386958</v>
      </c>
      <c r="AI114" s="70">
        <f>IF('[1]T61 Real GDP'!AH145&lt;&gt;"",(IF('[1]T34 Wine consumption vol'!AH145&lt;&gt;"",('[1]T34 Wine consumption vol'!AH145/'[1]T61 Real GDP'!AH145),"")),"")</f>
        <v>3.3851818270014537E-2</v>
      </c>
      <c r="AJ114" s="70">
        <f>IF('[1]T61 Real GDP'!AI145&lt;&gt;"",(IF('[1]T34 Wine consumption vol'!AI145&lt;&gt;"",('[1]T34 Wine consumption vol'!AI145/'[1]T61 Real GDP'!AI145),"")),"")</f>
        <v>4.2854653982647521</v>
      </c>
      <c r="AK114" s="70" t="str">
        <f>IF('[1]T61 Real GDP'!AJ145&lt;&gt;"",(IF('[1]T34 Wine consumption vol'!AJ145&lt;&gt;"",('[1]T34 Wine consumption vol'!AJ145/'[1]T61 Real GDP'!AJ145),"")),"")</f>
        <v/>
      </c>
      <c r="AL114" s="70">
        <f>IF('[1]T61 Real GDP'!AK145&lt;&gt;"",(IF('[1]T34 Wine consumption vol'!AK145&lt;&gt;"",('[1]T34 Wine consumption vol'!AK145/'[1]T61 Real GDP'!AK145),"")),"")</f>
        <v>1.0793997819424159</v>
      </c>
      <c r="AM114" s="70">
        <f>IF('[1]T61 Real GDP'!AL145&lt;&gt;"",(IF('[1]T34 Wine consumption vol'!AL145&lt;&gt;"",('[1]T34 Wine consumption vol'!AL145/'[1]T61 Real GDP'!AL145),"")),"")</f>
        <v>0.85053943976978108</v>
      </c>
      <c r="AN114" s="70">
        <f>IF('[1]T61 Real GDP'!AM145&lt;&gt;"",(IF('[1]T34 Wine consumption vol'!AM145&lt;&gt;"",('[1]T34 Wine consumption vol'!AM145/'[1]T61 Real GDP'!AM145),"")),"")</f>
        <v>2.1696957553180201</v>
      </c>
      <c r="AO114" s="70">
        <f>IF('[1]T61 Real GDP'!AN145&lt;&gt;"",(IF('[1]T34 Wine consumption vol'!AN145&lt;&gt;"",('[1]T34 Wine consumption vol'!AN145/'[1]T61 Real GDP'!AN145),"")),"")</f>
        <v>1.4870909309823215</v>
      </c>
      <c r="AP114" s="70">
        <f>IF('[1]T61 Real GDP'!AO145&lt;&gt;"",(IF('[1]T34 Wine consumption vol'!AO145&lt;&gt;"",('[1]T34 Wine consumption vol'!AO145/'[1]T61 Real GDP'!AO145),"")),"")</f>
        <v>8.1982244295968273E-2</v>
      </c>
      <c r="AQ114" s="70" t="str">
        <f>IF('[1]T61 Real GDP'!AP145&lt;&gt;"",(IF('[1]T34 Wine consumption vol'!AP145&lt;&gt;"",('[1]T34 Wine consumption vol'!AP145/'[1]T61 Real GDP'!AP145),"")),"")</f>
        <v/>
      </c>
      <c r="AR114" s="70">
        <f>IF('[1]T61 Real GDP'!AQ145&lt;&gt;"",(IF('[1]T34 Wine consumption vol'!AQ145&lt;&gt;"",('[1]T34 Wine consumption vol'!AQ145/'[1]T61 Real GDP'!AQ145),"")),"")</f>
        <v>2.0702146372244233E-2</v>
      </c>
      <c r="AS114" s="70">
        <f>IF('[1]T61 Real GDP'!AR145&lt;&gt;"",(IF('[1]T34 Wine consumption vol'!AR145&lt;&gt;"",('[1]T34 Wine consumption vol'!AR145/'[1]T61 Real GDP'!AR145),"")),"")</f>
        <v>4.7584444221709939E-2</v>
      </c>
      <c r="AT114" s="70">
        <f>IF('[1]T61 Real GDP'!AS145&lt;&gt;"",(IF('[1]T34 Wine consumption vol'!AS145&lt;&gt;"",('[1]T34 Wine consumption vol'!AS145/'[1]T61 Real GDP'!AS145),"")),"")</f>
        <v>1.5155750596968177E-3</v>
      </c>
      <c r="AU114" s="70">
        <f>IF('[1]T61 Real GDP'!AT145&lt;&gt;"",(IF('[1]T34 Wine consumption vol'!AT145&lt;&gt;"",('[1]T34 Wine consumption vol'!AT145/'[1]T61 Real GDP'!AT145),"")),"")</f>
        <v>2.8871526728837534E-2</v>
      </c>
      <c r="AV114" s="70">
        <f>IF('[1]T61 Real GDP'!AU145&lt;&gt;"",(IF('[1]T34 Wine consumption vol'!AU145&lt;&gt;"",('[1]T34 Wine consumption vol'!AU145/'[1]T61 Real GDP'!AU145),"")),"")</f>
        <v>9.4524143647613994E-4</v>
      </c>
      <c r="AW114" s="70">
        <f>IF('[1]T61 Real GDP'!AV145&lt;&gt;"",(IF('[1]T34 Wine consumption vol'!AV145&lt;&gt;"",('[1]T34 Wine consumption vol'!AV145/'[1]T61 Real GDP'!AV145),"")),"")</f>
        <v>1.214790069091185E-2</v>
      </c>
      <c r="AX114" s="70">
        <f>IF('[1]T61 Real GDP'!AW145&lt;&gt;"",(IF('[1]T34 Wine consumption vol'!AW145&lt;&gt;"",('[1]T34 Wine consumption vol'!AW145/'[1]T61 Real GDP'!AW145),"")),"")</f>
        <v>3.9581020418014189E-3</v>
      </c>
      <c r="AY114" s="70">
        <f>IF('[1]T61 Real GDP'!AX145&lt;&gt;"",(IF('[1]T34 Wine consumption vol'!AX145&lt;&gt;"",('[1]T34 Wine consumption vol'!AX145/'[1]T61 Real GDP'!AX145),"")),"")</f>
        <v>0.10650711436566053</v>
      </c>
      <c r="AZ114" s="70">
        <f>IF('[1]T61 Real GDP'!AY145&lt;&gt;"",(IF('[1]T34 Wine consumption vol'!AY145&lt;&gt;"",('[1]T34 Wine consumption vol'!AY145/'[1]T61 Real GDP'!AY145),"")),"")</f>
        <v>0</v>
      </c>
      <c r="BA114" s="70">
        <f>IF('[1]T61 Real GDP'!AZ145&lt;&gt;"",(IF('[1]T34 Wine consumption vol'!AZ145&lt;&gt;"",('[1]T34 Wine consumption vol'!AZ145/'[1]T61 Real GDP'!AZ145),"")),"")</f>
        <v>0</v>
      </c>
      <c r="BB114" s="70">
        <f>IF('[1]T61 Real GDP'!BC145&lt;&gt;"",(IF('[1]T34 Wine consumption vol'!BC145&lt;&gt;"",('[1]T34 Wine consumption vol'!BC145/'[1]T61 Real GDP'!BC145),"")),"")</f>
        <v>1.5137988925934789</v>
      </c>
    </row>
    <row r="115" spans="1:54" x14ac:dyDescent="0.55000000000000004">
      <c r="A115" s="69">
        <v>1978</v>
      </c>
      <c r="B115" s="70">
        <f>IF('[1]T61 Real GDP'!B146&lt;&gt;"",(IF('[1]T34 Wine consumption vol'!B146&lt;&gt;"",('[1]T34 Wine consumption vol'!B146/'[1]T61 Real GDP'!B146),"")),"")</f>
        <v>6.2117862118609937</v>
      </c>
      <c r="C115" s="70">
        <f>IF('[1]T61 Real GDP'!C146&lt;&gt;"",(IF('[1]T34 Wine consumption vol'!C146&lt;&gt;"",('[1]T34 Wine consumption vol'!C146/'[1]T61 Real GDP'!C146),"")),"")</f>
        <v>6.9285230630744081</v>
      </c>
      <c r="D115" s="70">
        <f>IF('[1]T61 Real GDP'!D146&lt;&gt;"",(IF('[1]T34 Wine consumption vol'!D146&lt;&gt;"",('[1]T34 Wine consumption vol'!D146/'[1]T61 Real GDP'!D146),"")),"")</f>
        <v>9.0317750996952739</v>
      </c>
      <c r="E115" s="70">
        <f>IF('[1]T61 Real GDP'!E146&lt;&gt;"",(IF('[1]T34 Wine consumption vol'!E146&lt;&gt;"",('[1]T34 Wine consumption vol'!E146/'[1]T61 Real GDP'!E146),"")),"")</f>
        <v>7.1643858783800916</v>
      </c>
      <c r="F115" s="70">
        <f>IF('[1]T61 Real GDP'!F146&lt;&gt;"",(IF('[1]T34 Wine consumption vol'!F146&lt;&gt;"",('[1]T34 Wine consumption vol'!F146/'[1]T61 Real GDP'!F146),"")),"")</f>
        <v>2.6142755074471067</v>
      </c>
      <c r="G115" s="70"/>
      <c r="H115" s="70">
        <f>IF('[1]T61 Real GDP'!G146&lt;&gt;"",(IF('[1]T34 Wine consumption vol'!G146&lt;&gt;"",('[1]T34 Wine consumption vol'!G146/'[1]T61 Real GDP'!G146),"")),"")</f>
        <v>1.3108332454437812</v>
      </c>
      <c r="I115" s="70">
        <f>IF('[1]T61 Real GDP'!H146&lt;&gt;"",(IF('[1]T34 Wine consumption vol'!H146&lt;&gt;"",('[1]T34 Wine consumption vol'!H146/'[1]T61 Real GDP'!H146),"")),"")</f>
        <v>0.75298051035875879</v>
      </c>
      <c r="J115" s="70">
        <f>IF('[1]T61 Real GDP'!I146&lt;&gt;"",(IF('[1]T34 Wine consumption vol'!I146&lt;&gt;"",('[1]T34 Wine consumption vol'!I146/'[1]T61 Real GDP'!I146),"")),"")</f>
        <v>0.52463815829049487</v>
      </c>
      <c r="K115" s="70">
        <f>IF('[1]T61 Real GDP'!J146&lt;&gt;"",(IF('[1]T34 Wine consumption vol'!J146&lt;&gt;"",('[1]T34 Wine consumption vol'!J146/'[1]T61 Real GDP'!J146),"")),"")</f>
        <v>1.7559574607728017</v>
      </c>
      <c r="L115" s="70">
        <f>IF('[1]T61 Real GDP'!K146&lt;&gt;"",(IF('[1]T34 Wine consumption vol'!K146&lt;&gt;"",('[1]T34 Wine consumption vol'!K146/'[1]T61 Real GDP'!K146),"")),"")</f>
        <v>4.2614083660517847</v>
      </c>
      <c r="M115" s="70">
        <f>IF('[1]T61 Real GDP'!L146&lt;&gt;"",(IF('[1]T34 Wine consumption vol'!L146&lt;&gt;"",('[1]T34 Wine consumption vol'!L146/'[1]T61 Real GDP'!L146),"")),"")</f>
        <v>0.58024696346039339</v>
      </c>
      <c r="N115" s="70">
        <f>IF('[1]T61 Real GDP'!M146&lt;&gt;"",(IF('[1]T34 Wine consumption vol'!M146&lt;&gt;"",('[1]T34 Wine consumption vol'!M146/'[1]T61 Real GDP'!M146),"")),"")</f>
        <v>0.77446087855985213</v>
      </c>
      <c r="O115" s="70">
        <f>IF('[1]T61 Real GDP'!N146&lt;&gt;"",(IF('[1]T34 Wine consumption vol'!N146&lt;&gt;"",('[1]T34 Wine consumption vol'!N146/'[1]T61 Real GDP'!N146),"")),"")</f>
        <v>0.58570731195382619</v>
      </c>
      <c r="P115" s="70">
        <f>IF('[1]T61 Real GDP'!O146&lt;&gt;"",(IF('[1]T34 Wine consumption vol'!O146&lt;&gt;"",('[1]T34 Wine consumption vol'!O146/'[1]T61 Real GDP'!O146),"")),"")</f>
        <v>2.565997098784313</v>
      </c>
      <c r="Q115" s="70">
        <f>IF('[1]T61 Real GDP'!P146&lt;&gt;"",(IF('[1]T34 Wine consumption vol'!P146&lt;&gt;"",('[1]T34 Wine consumption vol'!P146/'[1]T61 Real GDP'!P146),"")),"")</f>
        <v>0.42588282320218845</v>
      </c>
      <c r="R115" s="70" t="str">
        <f>IF('[1]T61 Real GDP'!Q146&lt;&gt;"",(IF('[1]T34 Wine consumption vol'!Q146&lt;&gt;"",('[1]T34 Wine consumption vol'!Q146/'[1]T61 Real GDP'!Q146),"")),"")</f>
        <v/>
      </c>
      <c r="S115" s="70">
        <f>IF('[1]T61 Real GDP'!R146&lt;&gt;"",(IF('[1]T34 Wine consumption vol'!R146&lt;&gt;"",('[1]T34 Wine consumption vol'!R146/'[1]T61 Real GDP'!R146),"")),"")</f>
        <v>3.9732480376279429</v>
      </c>
      <c r="T115" s="70" t="str">
        <f>IF('[1]T61 Real GDP'!S146&lt;&gt;"",(IF('[1]T34 Wine consumption vol'!S146&lt;&gt;"",('[1]T34 Wine consumption vol'!S146/'[1]T61 Real GDP'!S146),"")),"")</f>
        <v/>
      </c>
      <c r="U115" s="70" t="str">
        <f>IF('[1]T61 Real GDP'!T146&lt;&gt;"",(IF('[1]T34 Wine consumption vol'!T146&lt;&gt;"",('[1]T34 Wine consumption vol'!T146/'[1]T61 Real GDP'!T146),"")),"")</f>
        <v/>
      </c>
      <c r="V115" s="70">
        <f>IF('[1]T61 Real GDP'!U146&lt;&gt;"",(IF('[1]T34 Wine consumption vol'!U146&lt;&gt;"",('[1]T34 Wine consumption vol'!U146/'[1]T61 Real GDP'!U146),"")),"")</f>
        <v>4.9628502784735051</v>
      </c>
      <c r="W115" s="70" t="str">
        <f>IF('[1]T61 Real GDP'!V146&lt;&gt;"",(IF('[1]T34 Wine consumption vol'!V146&lt;&gt;"",('[1]T34 Wine consumption vol'!V146/'[1]T61 Real GDP'!V146),"")),"")</f>
        <v/>
      </c>
      <c r="X115" s="70">
        <f>IF('[1]T61 Real GDP'!W146&lt;&gt;"",(IF('[1]T34 Wine consumption vol'!W146&lt;&gt;"",('[1]T34 Wine consumption vol'!W146/'[1]T61 Real GDP'!W146),"")),"")</f>
        <v>7.4691469811793203</v>
      </c>
      <c r="Y115" s="70" t="str">
        <f>IF('[1]T61 Real GDP'!X146&lt;&gt;"",(IF('[1]T34 Wine consumption vol'!X146&lt;&gt;"",('[1]T34 Wine consumption vol'!X146/'[1]T61 Real GDP'!X146),"")),"")</f>
        <v/>
      </c>
      <c r="Z115" s="70" t="str">
        <f>IF('[1]T61 Real GDP'!Y146&lt;&gt;"",(IF('[1]T34 Wine consumption vol'!Y146&lt;&gt;"",('[1]T34 Wine consumption vol'!Y146/'[1]T61 Real GDP'!Y146),"")),"")</f>
        <v/>
      </c>
      <c r="AA115" s="70" t="str">
        <f>IF('[1]T61 Real GDP'!Z146&lt;&gt;"",(IF('[1]T34 Wine consumption vol'!Z146&lt;&gt;"",('[1]T34 Wine consumption vol'!Z146/'[1]T61 Real GDP'!Z146),"")),"")</f>
        <v/>
      </c>
      <c r="AB115" s="70">
        <f>IF('[1]T61 Real GDP'!AA146&lt;&gt;"",(IF('[1]T34 Wine consumption vol'!AA146&lt;&gt;"",('[1]T34 Wine consumption vol'!AA146/'[1]T61 Real GDP'!AA146),"")),"")</f>
        <v>1.0305682420584756</v>
      </c>
      <c r="AC115" s="70">
        <f>IF('[1]T61 Real GDP'!AB146&lt;&gt;"",(IF('[1]T34 Wine consumption vol'!AB146&lt;&gt;"",('[1]T34 Wine consumption vol'!AB146/'[1]T61 Real GDP'!AB146),"")),"")</f>
        <v>0.97138778166318795</v>
      </c>
      <c r="AD115" s="70">
        <f>IF('[1]T61 Real GDP'!AC146&lt;&gt;"",(IF('[1]T34 Wine consumption vol'!AC146&lt;&gt;"",('[1]T34 Wine consumption vol'!AC146/'[1]T61 Real GDP'!AC146),"")),"")</f>
        <v>0.52422799513921681</v>
      </c>
      <c r="AE115" s="70">
        <f>IF('[1]T61 Real GDP'!AD146&lt;&gt;"",(IF('[1]T34 Wine consumption vol'!AD146&lt;&gt;"",('[1]T34 Wine consumption vol'!AD146/'[1]T61 Real GDP'!AD146),"")),"")</f>
        <v>0.4026492292057704</v>
      </c>
      <c r="AF115" s="70">
        <f>IF('[1]T61 Real GDP'!AE146&lt;&gt;"",(IF('[1]T34 Wine consumption vol'!AE146&lt;&gt;"",('[1]T34 Wine consumption vol'!AE146/'[1]T61 Real GDP'!AE146),"")),"")</f>
        <v>10.429931982097447</v>
      </c>
      <c r="AG115" s="70">
        <f>IF('[1]T61 Real GDP'!AF146&lt;&gt;"",(IF('[1]T34 Wine consumption vol'!AF146&lt;&gt;"",('[1]T34 Wine consumption vol'!AF146/'[1]T61 Real GDP'!AF146),"")),"")</f>
        <v>0.57406508636148612</v>
      </c>
      <c r="AH115" s="70">
        <f>IF('[1]T61 Real GDP'!AG146&lt;&gt;"",(IF('[1]T34 Wine consumption vol'!AG146&lt;&gt;"",('[1]T34 Wine consumption vol'!AG146/'[1]T61 Real GDP'!AG146),"")),"")</f>
        <v>10.103368527126779</v>
      </c>
      <c r="AI115" s="70">
        <f>IF('[1]T61 Real GDP'!AH146&lt;&gt;"",(IF('[1]T34 Wine consumption vol'!AH146&lt;&gt;"",('[1]T34 Wine consumption vol'!AH146/'[1]T61 Real GDP'!AH146),"")),"")</f>
        <v>3.2217300798181955E-2</v>
      </c>
      <c r="AJ115" s="70">
        <f>IF('[1]T61 Real GDP'!AI146&lt;&gt;"",(IF('[1]T34 Wine consumption vol'!AI146&lt;&gt;"",('[1]T34 Wine consumption vol'!AI146/'[1]T61 Real GDP'!AI146),"")),"")</f>
        <v>4.0887372901135004</v>
      </c>
      <c r="AK115" s="70" t="str">
        <f>IF('[1]T61 Real GDP'!AJ146&lt;&gt;"",(IF('[1]T34 Wine consumption vol'!AJ146&lt;&gt;"",('[1]T34 Wine consumption vol'!AJ146/'[1]T61 Real GDP'!AJ146),"")),"")</f>
        <v/>
      </c>
      <c r="AL115" s="70">
        <f>IF('[1]T61 Real GDP'!AK146&lt;&gt;"",(IF('[1]T34 Wine consumption vol'!AK146&lt;&gt;"",('[1]T34 Wine consumption vol'!AK146/'[1]T61 Real GDP'!AK146),"")),"")</f>
        <v>0.85582879613408291</v>
      </c>
      <c r="AM115" s="70">
        <f>IF('[1]T61 Real GDP'!AL146&lt;&gt;"",(IF('[1]T34 Wine consumption vol'!AL146&lt;&gt;"",('[1]T34 Wine consumption vol'!AL146/'[1]T61 Real GDP'!AL146),"")),"")</f>
        <v>0.80630718820555414</v>
      </c>
      <c r="AN115" s="70">
        <f>IF('[1]T61 Real GDP'!AM146&lt;&gt;"",(IF('[1]T34 Wine consumption vol'!AM146&lt;&gt;"",('[1]T34 Wine consumption vol'!AM146/'[1]T61 Real GDP'!AM146),"")),"")</f>
        <v>2.1160720938636062</v>
      </c>
      <c r="AO115" s="70">
        <f>IF('[1]T61 Real GDP'!AN146&lt;&gt;"",(IF('[1]T34 Wine consumption vol'!AN146&lt;&gt;"",('[1]T34 Wine consumption vol'!AN146/'[1]T61 Real GDP'!AN146),"")),"")</f>
        <v>1.1890191859736012</v>
      </c>
      <c r="AP115" s="70">
        <f>IF('[1]T61 Real GDP'!AO146&lt;&gt;"",(IF('[1]T34 Wine consumption vol'!AO146&lt;&gt;"",('[1]T34 Wine consumption vol'!AO146/'[1]T61 Real GDP'!AO146),"")),"")</f>
        <v>0.10497543585841992</v>
      </c>
      <c r="AQ115" s="70" t="str">
        <f>IF('[1]T61 Real GDP'!AP146&lt;&gt;"",(IF('[1]T34 Wine consumption vol'!AP146&lt;&gt;"",('[1]T34 Wine consumption vol'!AP146/'[1]T61 Real GDP'!AP146),"")),"")</f>
        <v/>
      </c>
      <c r="AR115" s="70">
        <f>IF('[1]T61 Real GDP'!AQ146&lt;&gt;"",(IF('[1]T34 Wine consumption vol'!AQ146&lt;&gt;"",('[1]T34 Wine consumption vol'!AQ146/'[1]T61 Real GDP'!AQ146),"")),"")</f>
        <v>1.8917093455875039E-2</v>
      </c>
      <c r="AS115" s="70">
        <f>IF('[1]T61 Real GDP'!AR146&lt;&gt;"",(IF('[1]T34 Wine consumption vol'!AR146&lt;&gt;"",('[1]T34 Wine consumption vol'!AR146/'[1]T61 Real GDP'!AR146),"")),"")</f>
        <v>5.1016166281755197E-2</v>
      </c>
      <c r="AT115" s="70">
        <f>IF('[1]T61 Real GDP'!AS146&lt;&gt;"",(IF('[1]T34 Wine consumption vol'!AS146&lt;&gt;"",('[1]T34 Wine consumption vol'!AS146/'[1]T61 Real GDP'!AS146),"")),"")</f>
        <v>1.5183116374591454E-3</v>
      </c>
      <c r="AU115" s="70">
        <f>IF('[1]T61 Real GDP'!AT146&lt;&gt;"",(IF('[1]T34 Wine consumption vol'!AT146&lt;&gt;"",('[1]T34 Wine consumption vol'!AT146/'[1]T61 Real GDP'!AT146),"")),"")</f>
        <v>2.6199407859176977E-2</v>
      </c>
      <c r="AV115" s="70">
        <f>IF('[1]T61 Real GDP'!AU146&lt;&gt;"",(IF('[1]T34 Wine consumption vol'!AU146&lt;&gt;"",('[1]T34 Wine consumption vol'!AU146/'[1]T61 Real GDP'!AU146),"")),"")</f>
        <v>1.5952991850679997E-3</v>
      </c>
      <c r="AW115" s="70">
        <f>IF('[1]T61 Real GDP'!AV146&lt;&gt;"",(IF('[1]T34 Wine consumption vol'!AV146&lt;&gt;"",('[1]T34 Wine consumption vol'!AV146/'[1]T61 Real GDP'!AV146),"")),"")</f>
        <v>1.3730509657900861E-2</v>
      </c>
      <c r="AX115" s="70">
        <f>IF('[1]T61 Real GDP'!AW146&lt;&gt;"",(IF('[1]T34 Wine consumption vol'!AW146&lt;&gt;"",('[1]T34 Wine consumption vol'!AW146/'[1]T61 Real GDP'!AW146),"")),"")</f>
        <v>4.2683262653522066E-3</v>
      </c>
      <c r="AY115" s="70">
        <f>IF('[1]T61 Real GDP'!AX146&lt;&gt;"",(IF('[1]T34 Wine consumption vol'!AX146&lt;&gt;"",('[1]T34 Wine consumption vol'!AX146/'[1]T61 Real GDP'!AX146),"")),"")</f>
        <v>9.4710879693066588E-2</v>
      </c>
      <c r="AZ115" s="70">
        <f>IF('[1]T61 Real GDP'!AY146&lt;&gt;"",(IF('[1]T34 Wine consumption vol'!AY146&lt;&gt;"",('[1]T34 Wine consumption vol'!AY146/'[1]T61 Real GDP'!AY146),"")),"")</f>
        <v>1.9476974990075427E-3</v>
      </c>
      <c r="BA115" s="70">
        <f>IF('[1]T61 Real GDP'!AZ146&lt;&gt;"",(IF('[1]T34 Wine consumption vol'!AZ146&lt;&gt;"",('[1]T34 Wine consumption vol'!AZ146/'[1]T61 Real GDP'!AZ146),"")),"")</f>
        <v>0</v>
      </c>
      <c r="BB115" s="70">
        <f>IF('[1]T61 Real GDP'!BC146&lt;&gt;"",(IF('[1]T34 Wine consumption vol'!BC146&lt;&gt;"",('[1]T34 Wine consumption vol'!BC146/'[1]T61 Real GDP'!BC146),"")),"")</f>
        <v>1.4639300026910911</v>
      </c>
    </row>
    <row r="116" spans="1:54" x14ac:dyDescent="0.55000000000000004">
      <c r="A116" s="69">
        <v>1979</v>
      </c>
      <c r="B116" s="70">
        <f>IF('[1]T61 Real GDP'!B147&lt;&gt;"",(IF('[1]T34 Wine consumption vol'!B147&lt;&gt;"",('[1]T34 Wine consumption vol'!B147/'[1]T61 Real GDP'!B147),"")),"")</f>
        <v>5.8274403608584144</v>
      </c>
      <c r="C116" s="70">
        <f>IF('[1]T61 Real GDP'!C147&lt;&gt;"",(IF('[1]T34 Wine consumption vol'!C147&lt;&gt;"",('[1]T34 Wine consumption vol'!C147/'[1]T61 Real GDP'!C147),"")),"")</f>
        <v>6.5046214212272462</v>
      </c>
      <c r="D116" s="70">
        <f>IF('[1]T61 Real GDP'!D147&lt;&gt;"",(IF('[1]T34 Wine consumption vol'!D147&lt;&gt;"",('[1]T34 Wine consumption vol'!D147/'[1]T61 Real GDP'!D147),"")),"")</f>
        <v>8.8804544461573762</v>
      </c>
      <c r="E116" s="70">
        <f>IF('[1]T61 Real GDP'!E147&lt;&gt;"",(IF('[1]T34 Wine consumption vol'!E147&lt;&gt;"",('[1]T34 Wine consumption vol'!E147/'[1]T61 Real GDP'!E147),"")),"")</f>
        <v>6.6285813714258719</v>
      </c>
      <c r="F116" s="70">
        <f>IF('[1]T61 Real GDP'!F147&lt;&gt;"",(IF('[1]T34 Wine consumption vol'!F147&lt;&gt;"",('[1]T34 Wine consumption vol'!F147/'[1]T61 Real GDP'!F147),"")),"")</f>
        <v>2.5419718732682819</v>
      </c>
      <c r="G116" s="70"/>
      <c r="H116" s="70">
        <f>IF('[1]T61 Real GDP'!G147&lt;&gt;"",(IF('[1]T34 Wine consumption vol'!G147&lt;&gt;"",('[1]T34 Wine consumption vol'!G147/'[1]T61 Real GDP'!G147),"")),"")</f>
        <v>1.4475131188212407</v>
      </c>
      <c r="I116" s="70">
        <f>IF('[1]T61 Real GDP'!H147&lt;&gt;"",(IF('[1]T34 Wine consumption vol'!H147&lt;&gt;"",('[1]T34 Wine consumption vol'!H147/'[1]T61 Real GDP'!H147),"")),"")</f>
        <v>0.83132617911716744</v>
      </c>
      <c r="J116" s="70">
        <f>IF('[1]T61 Real GDP'!I147&lt;&gt;"",(IF('[1]T34 Wine consumption vol'!I147&lt;&gt;"",('[1]T34 Wine consumption vol'!I147/'[1]T61 Real GDP'!I147),"")),"")</f>
        <v>0.48818046689426653</v>
      </c>
      <c r="K116" s="70">
        <f>IF('[1]T61 Real GDP'!J147&lt;&gt;"",(IF('[1]T34 Wine consumption vol'!J147&lt;&gt;"",('[1]T34 Wine consumption vol'!J147/'[1]T61 Real GDP'!J147),"")),"")</f>
        <v>1.7251934555528734</v>
      </c>
      <c r="L116" s="70">
        <f>IF('[1]T61 Real GDP'!K147&lt;&gt;"",(IF('[1]T34 Wine consumption vol'!K147&lt;&gt;"",('[1]T34 Wine consumption vol'!K147/'[1]T61 Real GDP'!K147),"")),"")</f>
        <v>4.4367649526238724</v>
      </c>
      <c r="M116" s="70">
        <f>IF('[1]T61 Real GDP'!L147&lt;&gt;"",(IF('[1]T34 Wine consumption vol'!L147&lt;&gt;"",('[1]T34 Wine consumption vol'!L147/'[1]T61 Real GDP'!L147),"")),"")</f>
        <v>0.56724938810153724</v>
      </c>
      <c r="N116" s="70">
        <f>IF('[1]T61 Real GDP'!M147&lt;&gt;"",(IF('[1]T34 Wine consumption vol'!M147&lt;&gt;"",('[1]T34 Wine consumption vol'!M147/'[1]T61 Real GDP'!M147),"")),"")</f>
        <v>0.74733275498603957</v>
      </c>
      <c r="O116" s="70">
        <f>IF('[1]T61 Real GDP'!N147&lt;&gt;"",(IF('[1]T34 Wine consumption vol'!N147&lt;&gt;"",('[1]T34 Wine consumption vol'!N147/'[1]T61 Real GDP'!N147),"")),"")</f>
        <v>0.58521876209833201</v>
      </c>
      <c r="P116" s="70">
        <f>IF('[1]T61 Real GDP'!O147&lt;&gt;"",(IF('[1]T34 Wine consumption vol'!O147&lt;&gt;"",('[1]T34 Wine consumption vol'!O147/'[1]T61 Real GDP'!O147),"")),"")</f>
        <v>2.5295152347198595</v>
      </c>
      <c r="Q116" s="70">
        <f>IF('[1]T61 Real GDP'!P147&lt;&gt;"",(IF('[1]T34 Wine consumption vol'!P147&lt;&gt;"",('[1]T34 Wine consumption vol'!P147/'[1]T61 Real GDP'!P147),"")),"")</f>
        <v>0.52410416413414918</v>
      </c>
      <c r="R116" s="70" t="str">
        <f>IF('[1]T61 Real GDP'!Q147&lt;&gt;"",(IF('[1]T34 Wine consumption vol'!Q147&lt;&gt;"",('[1]T34 Wine consumption vol'!Q147/'[1]T61 Real GDP'!Q147),"")),"")</f>
        <v/>
      </c>
      <c r="S116" s="70">
        <f>IF('[1]T61 Real GDP'!R147&lt;&gt;"",(IF('[1]T34 Wine consumption vol'!R147&lt;&gt;"",('[1]T34 Wine consumption vol'!R147/'[1]T61 Real GDP'!R147),"")),"")</f>
        <v>3.2914526012757825</v>
      </c>
      <c r="T116" s="70" t="str">
        <f>IF('[1]T61 Real GDP'!S147&lt;&gt;"",(IF('[1]T34 Wine consumption vol'!S147&lt;&gt;"",('[1]T34 Wine consumption vol'!S147/'[1]T61 Real GDP'!S147),"")),"")</f>
        <v/>
      </c>
      <c r="U116" s="70" t="str">
        <f>IF('[1]T61 Real GDP'!T147&lt;&gt;"",(IF('[1]T34 Wine consumption vol'!T147&lt;&gt;"",('[1]T34 Wine consumption vol'!T147/'[1]T61 Real GDP'!T147),"")),"")</f>
        <v/>
      </c>
      <c r="V116" s="70">
        <f>IF('[1]T61 Real GDP'!U147&lt;&gt;"",(IF('[1]T34 Wine consumption vol'!U147&lt;&gt;"",('[1]T34 Wine consumption vol'!U147/'[1]T61 Real GDP'!U147),"")),"")</f>
        <v>4.9869493428697229</v>
      </c>
      <c r="W116" s="70" t="str">
        <f>IF('[1]T61 Real GDP'!V147&lt;&gt;"",(IF('[1]T34 Wine consumption vol'!V147&lt;&gt;"",('[1]T34 Wine consumption vol'!V147/'[1]T61 Real GDP'!V147),"")),"")</f>
        <v/>
      </c>
      <c r="X116" s="70">
        <f>IF('[1]T61 Real GDP'!W147&lt;&gt;"",(IF('[1]T34 Wine consumption vol'!W147&lt;&gt;"",('[1]T34 Wine consumption vol'!W147/'[1]T61 Real GDP'!W147),"")),"")</f>
        <v>7.8326912598725809</v>
      </c>
      <c r="Y116" s="70" t="str">
        <f>IF('[1]T61 Real GDP'!X147&lt;&gt;"",(IF('[1]T34 Wine consumption vol'!X147&lt;&gt;"",('[1]T34 Wine consumption vol'!X147/'[1]T61 Real GDP'!X147),"")),"")</f>
        <v/>
      </c>
      <c r="Z116" s="70" t="str">
        <f>IF('[1]T61 Real GDP'!Y147&lt;&gt;"",(IF('[1]T34 Wine consumption vol'!Y147&lt;&gt;"",('[1]T34 Wine consumption vol'!Y147/'[1]T61 Real GDP'!Y147),"")),"")</f>
        <v/>
      </c>
      <c r="AA116" s="70" t="str">
        <f>IF('[1]T61 Real GDP'!Z147&lt;&gt;"",(IF('[1]T34 Wine consumption vol'!Z147&lt;&gt;"",('[1]T34 Wine consumption vol'!Z147/'[1]T61 Real GDP'!Z147),"")),"")</f>
        <v/>
      </c>
      <c r="AB116" s="70">
        <f>IF('[1]T61 Real GDP'!AA147&lt;&gt;"",(IF('[1]T34 Wine consumption vol'!AA147&lt;&gt;"",('[1]T34 Wine consumption vol'!AA147/'[1]T61 Real GDP'!AA147),"")),"")</f>
        <v>1.1440185942909715</v>
      </c>
      <c r="AC116" s="70">
        <f>IF('[1]T61 Real GDP'!AB147&lt;&gt;"",(IF('[1]T34 Wine consumption vol'!AB147&lt;&gt;"",('[1]T34 Wine consumption vol'!AB147/'[1]T61 Real GDP'!AB147),"")),"")</f>
        <v>0.92609219007488175</v>
      </c>
      <c r="AD116" s="70">
        <f>IF('[1]T61 Real GDP'!AC147&lt;&gt;"",(IF('[1]T34 Wine consumption vol'!AC147&lt;&gt;"",('[1]T34 Wine consumption vol'!AC147/'[1]T61 Real GDP'!AC147),"")),"")</f>
        <v>0.52009427579408052</v>
      </c>
      <c r="AE116" s="70">
        <f>IF('[1]T61 Real GDP'!AD147&lt;&gt;"",(IF('[1]T34 Wine consumption vol'!AD147&lt;&gt;"",('[1]T34 Wine consumption vol'!AD147/'[1]T61 Real GDP'!AD147),"")),"")</f>
        <v>0.39746094672835064</v>
      </c>
      <c r="AF116" s="70">
        <f>IF('[1]T61 Real GDP'!AE147&lt;&gt;"",(IF('[1]T34 Wine consumption vol'!AE147&lt;&gt;"",('[1]T34 Wine consumption vol'!AE147/'[1]T61 Real GDP'!AE147),"")),"")</f>
        <v>9.2941539512954936</v>
      </c>
      <c r="AG116" s="70">
        <f>IF('[1]T61 Real GDP'!AF147&lt;&gt;"",(IF('[1]T34 Wine consumption vol'!AF147&lt;&gt;"",('[1]T34 Wine consumption vol'!AF147/'[1]T61 Real GDP'!AF147),"")),"")</f>
        <v>0.55320576258854182</v>
      </c>
      <c r="AH116" s="70">
        <f>IF('[1]T61 Real GDP'!AG147&lt;&gt;"",(IF('[1]T34 Wine consumption vol'!AG147&lt;&gt;"",('[1]T34 Wine consumption vol'!AG147/'[1]T61 Real GDP'!AG147),"")),"")</f>
        <v>8.6854724538317996</v>
      </c>
      <c r="AI116" s="70">
        <f>IF('[1]T61 Real GDP'!AH147&lt;&gt;"",(IF('[1]T34 Wine consumption vol'!AH147&lt;&gt;"",('[1]T34 Wine consumption vol'!AH147/'[1]T61 Real GDP'!AH147),"")),"")</f>
        <v>3.0395356614891362E-2</v>
      </c>
      <c r="AJ116" s="70">
        <f>IF('[1]T61 Real GDP'!AI147&lt;&gt;"",(IF('[1]T34 Wine consumption vol'!AI147&lt;&gt;"",('[1]T34 Wine consumption vol'!AI147/'[1]T61 Real GDP'!AI147),"")),"")</f>
        <v>3.8739870306685451</v>
      </c>
      <c r="AK116" s="70" t="str">
        <f>IF('[1]T61 Real GDP'!AJ147&lt;&gt;"",(IF('[1]T34 Wine consumption vol'!AJ147&lt;&gt;"",('[1]T34 Wine consumption vol'!AJ147/'[1]T61 Real GDP'!AJ147),"")),"")</f>
        <v/>
      </c>
      <c r="AL116" s="70">
        <f>IF('[1]T61 Real GDP'!AK147&lt;&gt;"",(IF('[1]T34 Wine consumption vol'!AK147&lt;&gt;"",('[1]T34 Wine consumption vol'!AK147/'[1]T61 Real GDP'!AK147),"")),"")</f>
        <v>0.36372335768923092</v>
      </c>
      <c r="AM116" s="70">
        <f>IF('[1]T61 Real GDP'!AL147&lt;&gt;"",(IF('[1]T34 Wine consumption vol'!AL147&lt;&gt;"",('[1]T34 Wine consumption vol'!AL147/'[1]T61 Real GDP'!AL147),"")),"")</f>
        <v>0.55119982400098966</v>
      </c>
      <c r="AN116" s="70">
        <f>IF('[1]T61 Real GDP'!AM147&lt;&gt;"",(IF('[1]T34 Wine consumption vol'!AM147&lt;&gt;"",('[1]T34 Wine consumption vol'!AM147/'[1]T61 Real GDP'!AM147),"")),"")</f>
        <v>1.9988293810202287</v>
      </c>
      <c r="AO116" s="70">
        <f>IF('[1]T61 Real GDP'!AN147&lt;&gt;"",(IF('[1]T34 Wine consumption vol'!AN147&lt;&gt;"",('[1]T34 Wine consumption vol'!AN147/'[1]T61 Real GDP'!AN147),"")),"")</f>
        <v>0.82377802487830654</v>
      </c>
      <c r="AP116" s="70">
        <f>IF('[1]T61 Real GDP'!AO147&lt;&gt;"",(IF('[1]T34 Wine consumption vol'!AO147&lt;&gt;"",('[1]T34 Wine consumption vol'!AO147/'[1]T61 Real GDP'!AO147),"")),"")</f>
        <v>0.13250322084345381</v>
      </c>
      <c r="AQ116" s="70" t="str">
        <f>IF('[1]T61 Real GDP'!AP147&lt;&gt;"",(IF('[1]T34 Wine consumption vol'!AP147&lt;&gt;"",('[1]T34 Wine consumption vol'!AP147/'[1]T61 Real GDP'!AP147),"")),"")</f>
        <v/>
      </c>
      <c r="AR116" s="70">
        <f>IF('[1]T61 Real GDP'!AQ147&lt;&gt;"",(IF('[1]T34 Wine consumption vol'!AQ147&lt;&gt;"",('[1]T34 Wine consumption vol'!AQ147/'[1]T61 Real GDP'!AQ147),"")),"")</f>
        <v>2.5565110162600414E-2</v>
      </c>
      <c r="AS116" s="70">
        <f>IF('[1]T61 Real GDP'!AR147&lt;&gt;"",(IF('[1]T34 Wine consumption vol'!AR147&lt;&gt;"",('[1]T34 Wine consumption vol'!AR147/'[1]T61 Real GDP'!AR147),"")),"")</f>
        <v>5.6493197208473969E-2</v>
      </c>
      <c r="AT116" s="70">
        <f>IF('[1]T61 Real GDP'!AS147&lt;&gt;"",(IF('[1]T34 Wine consumption vol'!AS147&lt;&gt;"",('[1]T34 Wine consumption vol'!AS147/'[1]T61 Real GDP'!AS147),"")),"")</f>
        <v>1.5979546180888463E-3</v>
      </c>
      <c r="AU116" s="70">
        <f>IF('[1]T61 Real GDP'!AT147&lt;&gt;"",(IF('[1]T34 Wine consumption vol'!AT147&lt;&gt;"",('[1]T34 Wine consumption vol'!AT147/'[1]T61 Real GDP'!AT147),"")),"")</f>
        <v>3.067324734055861E-2</v>
      </c>
      <c r="AV116" s="70">
        <f>IF('[1]T61 Real GDP'!AU147&lt;&gt;"",(IF('[1]T34 Wine consumption vol'!AU147&lt;&gt;"",('[1]T34 Wine consumption vol'!AU147/'[1]T61 Real GDP'!AU147),"")),"")</f>
        <v>2.9657756930484202E-3</v>
      </c>
      <c r="AW116" s="70">
        <f>IF('[1]T61 Real GDP'!AV147&lt;&gt;"",(IF('[1]T34 Wine consumption vol'!AV147&lt;&gt;"",('[1]T34 Wine consumption vol'!AV147/'[1]T61 Real GDP'!AV147),"")),"")</f>
        <v>1.4267576233618112E-2</v>
      </c>
      <c r="AX116" s="70">
        <f>IF('[1]T61 Real GDP'!AW147&lt;&gt;"",(IF('[1]T34 Wine consumption vol'!AW147&lt;&gt;"",('[1]T34 Wine consumption vol'!AW147/'[1]T61 Real GDP'!AW147),"")),"")</f>
        <v>5.4654779903724167E-3</v>
      </c>
      <c r="AY116" s="70">
        <f>IF('[1]T61 Real GDP'!AX147&lt;&gt;"",(IF('[1]T34 Wine consumption vol'!AX147&lt;&gt;"",('[1]T34 Wine consumption vol'!AX147/'[1]T61 Real GDP'!AX147),"")),"")</f>
        <v>8.5741521171984747E-2</v>
      </c>
      <c r="AZ116" s="70">
        <f>IF('[1]T61 Real GDP'!AY147&lt;&gt;"",(IF('[1]T34 Wine consumption vol'!AY147&lt;&gt;"",('[1]T34 Wine consumption vol'!AY147/'[1]T61 Real GDP'!AY147),"")),"")</f>
        <v>1.651432962143193E-3</v>
      </c>
      <c r="BA116" s="70">
        <f>IF('[1]T61 Real GDP'!AZ147&lt;&gt;"",(IF('[1]T34 Wine consumption vol'!AZ147&lt;&gt;"",('[1]T34 Wine consumption vol'!AZ147/'[1]T61 Real GDP'!AZ147),"")),"")</f>
        <v>0</v>
      </c>
      <c r="BB116" s="70">
        <f>IF('[1]T61 Real GDP'!BC147&lt;&gt;"",(IF('[1]T34 Wine consumption vol'!BC147&lt;&gt;"",('[1]T34 Wine consumption vol'!BC147/'[1]T61 Real GDP'!BC147),"")),"")</f>
        <v>1.4055135946256538</v>
      </c>
    </row>
    <row r="117" spans="1:54" x14ac:dyDescent="0.55000000000000004">
      <c r="A117" s="69">
        <v>1980</v>
      </c>
      <c r="B117" s="70">
        <f>IF('[1]T61 Real GDP'!B148&lt;&gt;"",(IF('[1]T34 Wine consumption vol'!B148&lt;&gt;"",('[1]T34 Wine consumption vol'!B148/'[1]T61 Real GDP'!B148),"")),"")</f>
        <v>5.6623586358963962</v>
      </c>
      <c r="C117" s="70">
        <f>IF('[1]T61 Real GDP'!C148&lt;&gt;"",(IF('[1]T34 Wine consumption vol'!C148&lt;&gt;"",('[1]T34 Wine consumption vol'!C148/'[1]T61 Real GDP'!C148),"")),"")</f>
        <v>6.5034650466848243</v>
      </c>
      <c r="D117" s="70">
        <f>IF('[1]T61 Real GDP'!D148&lt;&gt;"",(IF('[1]T34 Wine consumption vol'!D148&lt;&gt;"",('[1]T34 Wine consumption vol'!D148/'[1]T61 Real GDP'!D148),"")),"")</f>
        <v>8.8804841171648583</v>
      </c>
      <c r="E117" s="70">
        <f>IF('[1]T61 Real GDP'!E148&lt;&gt;"",(IF('[1]T34 Wine consumption vol'!E148&lt;&gt;"",('[1]T34 Wine consumption vol'!E148/'[1]T61 Real GDP'!E148),"")),"")</f>
        <v>6.5002217923304348</v>
      </c>
      <c r="F117" s="70">
        <f>IF('[1]T61 Real GDP'!F148&lt;&gt;"",(IF('[1]T34 Wine consumption vol'!F148&lt;&gt;"",('[1]T34 Wine consumption vol'!F148/'[1]T61 Real GDP'!F148),"")),"")</f>
        <v>2.4548085572019547</v>
      </c>
      <c r="G117" s="70"/>
      <c r="H117" s="70">
        <f>IF('[1]T61 Real GDP'!G148&lt;&gt;"",(IF('[1]T34 Wine consumption vol'!G148&lt;&gt;"",('[1]T34 Wine consumption vol'!G148/'[1]T61 Real GDP'!G148),"")),"")</f>
        <v>1.397357807786292</v>
      </c>
      <c r="I117" s="70">
        <f>IF('[1]T61 Real GDP'!H148&lt;&gt;"",(IF('[1]T34 Wine consumption vol'!H148&lt;&gt;"",('[1]T34 Wine consumption vol'!H148/'[1]T61 Real GDP'!H148),"")),"")</f>
        <v>0.84495749571905432</v>
      </c>
      <c r="J117" s="70">
        <f>IF('[1]T61 Real GDP'!I148&lt;&gt;"",(IF('[1]T34 Wine consumption vol'!I148&lt;&gt;"",('[1]T34 Wine consumption vol'!I148/'[1]T61 Real GDP'!I148),"")),"")</f>
        <v>0.47696767692496334</v>
      </c>
      <c r="K117" s="70">
        <f>IF('[1]T61 Real GDP'!J148&lt;&gt;"",(IF('[1]T34 Wine consumption vol'!J148&lt;&gt;"",('[1]T34 Wine consumption vol'!J148/'[1]T61 Real GDP'!J148),"")),"")</f>
        <v>1.8019206914069685</v>
      </c>
      <c r="L117" s="70">
        <f>IF('[1]T61 Real GDP'!K148&lt;&gt;"",(IF('[1]T34 Wine consumption vol'!K148&lt;&gt;"",('[1]T34 Wine consumption vol'!K148/'[1]T61 Real GDP'!K148),"")),"")</f>
        <v>4.5923505113316372</v>
      </c>
      <c r="M117" s="70">
        <f>IF('[1]T61 Real GDP'!L148&lt;&gt;"",(IF('[1]T34 Wine consumption vol'!L148&lt;&gt;"",('[1]T34 Wine consumption vol'!L148/'[1]T61 Real GDP'!L148),"")),"")</f>
        <v>0.42100419298817976</v>
      </c>
      <c r="N117" s="70">
        <f>IF('[1]T61 Real GDP'!M148&lt;&gt;"",(IF('[1]T34 Wine consumption vol'!M148&lt;&gt;"",('[1]T34 Wine consumption vol'!M148/'[1]T61 Real GDP'!M148),"")),"")</f>
        <v>1.0012569202266781</v>
      </c>
      <c r="O117" s="70">
        <f>IF('[1]T61 Real GDP'!N148&lt;&gt;"",(IF('[1]T34 Wine consumption vol'!N148&lt;&gt;"",('[1]T34 Wine consumption vol'!N148/'[1]T61 Real GDP'!N148),"")),"")</f>
        <v>0.58318454068162628</v>
      </c>
      <c r="P117" s="70">
        <f>IF('[1]T61 Real GDP'!O148&lt;&gt;"",(IF('[1]T34 Wine consumption vol'!O148&lt;&gt;"",('[1]T34 Wine consumption vol'!O148/'[1]T61 Real GDP'!O148),"")),"")</f>
        <v>2.5239922574738189</v>
      </c>
      <c r="Q117" s="70">
        <f>IF('[1]T61 Real GDP'!P148&lt;&gt;"",(IF('[1]T34 Wine consumption vol'!P148&lt;&gt;"",('[1]T34 Wine consumption vol'!P148/'[1]T61 Real GDP'!P148),"")),"")</f>
        <v>0.45887529111921604</v>
      </c>
      <c r="R117" s="70" t="str">
        <f>IF('[1]T61 Real GDP'!Q148&lt;&gt;"",(IF('[1]T34 Wine consumption vol'!Q148&lt;&gt;"",('[1]T34 Wine consumption vol'!Q148/'[1]T61 Real GDP'!Q148),"")),"")</f>
        <v/>
      </c>
      <c r="S117" s="70">
        <f>IF('[1]T61 Real GDP'!R148&lt;&gt;"",(IF('[1]T34 Wine consumption vol'!R148&lt;&gt;"",('[1]T34 Wine consumption vol'!R148/'[1]T61 Real GDP'!R148),"")),"")</f>
        <v>3.3393846639616562</v>
      </c>
      <c r="T117" s="70" t="str">
        <f>IF('[1]T61 Real GDP'!S148&lt;&gt;"",(IF('[1]T34 Wine consumption vol'!S148&lt;&gt;"",('[1]T34 Wine consumption vol'!S148/'[1]T61 Real GDP'!S148),"")),"")</f>
        <v/>
      </c>
      <c r="U117" s="70" t="str">
        <f>IF('[1]T61 Real GDP'!T148&lt;&gt;"",(IF('[1]T34 Wine consumption vol'!T148&lt;&gt;"",('[1]T34 Wine consumption vol'!T148/'[1]T61 Real GDP'!T148),"")),"")</f>
        <v/>
      </c>
      <c r="V117" s="70">
        <f>IF('[1]T61 Real GDP'!U148&lt;&gt;"",(IF('[1]T34 Wine consumption vol'!U148&lt;&gt;"",('[1]T34 Wine consumption vol'!U148/'[1]T61 Real GDP'!U148),"")),"")</f>
        <v>5.5148746201538934</v>
      </c>
      <c r="W117" s="70" t="str">
        <f>IF('[1]T61 Real GDP'!V148&lt;&gt;"",(IF('[1]T34 Wine consumption vol'!V148&lt;&gt;"",('[1]T34 Wine consumption vol'!V148/'[1]T61 Real GDP'!V148),"")),"")</f>
        <v/>
      </c>
      <c r="X117" s="70">
        <f>IF('[1]T61 Real GDP'!W148&lt;&gt;"",(IF('[1]T34 Wine consumption vol'!W148&lt;&gt;"",('[1]T34 Wine consumption vol'!W148/'[1]T61 Real GDP'!W148),"")),"")</f>
        <v>6.4021738316249905</v>
      </c>
      <c r="Y117" s="70" t="str">
        <f>IF('[1]T61 Real GDP'!X148&lt;&gt;"",(IF('[1]T34 Wine consumption vol'!X148&lt;&gt;"",('[1]T34 Wine consumption vol'!X148/'[1]T61 Real GDP'!X148),"")),"")</f>
        <v/>
      </c>
      <c r="Z117" s="70" t="str">
        <f>IF('[1]T61 Real GDP'!Y148&lt;&gt;"",(IF('[1]T34 Wine consumption vol'!Y148&lt;&gt;"",('[1]T34 Wine consumption vol'!Y148/'[1]T61 Real GDP'!Y148),"")),"")</f>
        <v/>
      </c>
      <c r="AA117" s="70" t="str">
        <f>IF('[1]T61 Real GDP'!Z148&lt;&gt;"",(IF('[1]T34 Wine consumption vol'!Z148&lt;&gt;"",('[1]T34 Wine consumption vol'!Z148/'[1]T61 Real GDP'!Z148),"")),"")</f>
        <v/>
      </c>
      <c r="AB117" s="70">
        <f>IF('[1]T61 Real GDP'!AA148&lt;&gt;"",(IF('[1]T34 Wine consumption vol'!AA148&lt;&gt;"",('[1]T34 Wine consumption vol'!AA148/'[1]T61 Real GDP'!AA148),"")),"")</f>
        <v>1.1982463136506489</v>
      </c>
      <c r="AC117" s="70">
        <f>IF('[1]T61 Real GDP'!AB148&lt;&gt;"",(IF('[1]T34 Wine consumption vol'!AB148&lt;&gt;"",('[1]T34 Wine consumption vol'!AB148/'[1]T61 Real GDP'!AB148),"")),"")</f>
        <v>1.091000317729131</v>
      </c>
      <c r="AD117" s="70">
        <f>IF('[1]T61 Real GDP'!AC148&lt;&gt;"",(IF('[1]T34 Wine consumption vol'!AC148&lt;&gt;"",('[1]T34 Wine consumption vol'!AC148/'[1]T61 Real GDP'!AC148),"")),"")</f>
        <v>0.55515349887133181</v>
      </c>
      <c r="AE117" s="70">
        <f>IF('[1]T61 Real GDP'!AD148&lt;&gt;"",(IF('[1]T34 Wine consumption vol'!AD148&lt;&gt;"",('[1]T34 Wine consumption vol'!AD148/'[1]T61 Real GDP'!AD148),"")),"")</f>
        <v>0.42949341434392341</v>
      </c>
      <c r="AF117" s="70">
        <f>IF('[1]T61 Real GDP'!AE148&lt;&gt;"",(IF('[1]T34 Wine consumption vol'!AE148&lt;&gt;"",('[1]T34 Wine consumption vol'!AE148/'[1]T61 Real GDP'!AE148),"")),"")</f>
        <v>9.325472441014961</v>
      </c>
      <c r="AG117" s="70">
        <f>IF('[1]T61 Real GDP'!AF148&lt;&gt;"",(IF('[1]T34 Wine consumption vol'!AF148&lt;&gt;"",('[1]T34 Wine consumption vol'!AF148/'[1]T61 Real GDP'!AF148),"")),"")</f>
        <v>0.45485559569974243</v>
      </c>
      <c r="AH117" s="70">
        <f>IF('[1]T61 Real GDP'!AG148&lt;&gt;"",(IF('[1]T34 Wine consumption vol'!AG148&lt;&gt;"",('[1]T34 Wine consumption vol'!AG148/'[1]T61 Real GDP'!AG148),"")),"")</f>
        <v>9.0145780334675827</v>
      </c>
      <c r="AI117" s="70">
        <f>IF('[1]T61 Real GDP'!AH148&lt;&gt;"",(IF('[1]T34 Wine consumption vol'!AH148&lt;&gt;"",('[1]T34 Wine consumption vol'!AH148/'[1]T61 Real GDP'!AH148),"")),"")</f>
        <v>4.3300640145591721E-2</v>
      </c>
      <c r="AJ117" s="70">
        <f>IF('[1]T61 Real GDP'!AI148&lt;&gt;"",(IF('[1]T34 Wine consumption vol'!AI148&lt;&gt;"",('[1]T34 Wine consumption vol'!AI148/'[1]T61 Real GDP'!AI148),"")),"")</f>
        <v>3.4836043374694952</v>
      </c>
      <c r="AK117" s="70" t="str">
        <f>IF('[1]T61 Real GDP'!AJ148&lt;&gt;"",(IF('[1]T34 Wine consumption vol'!AJ148&lt;&gt;"",('[1]T34 Wine consumption vol'!AJ148/'[1]T61 Real GDP'!AJ148),"")),"")</f>
        <v/>
      </c>
      <c r="AL117" s="70">
        <f>IF('[1]T61 Real GDP'!AK148&lt;&gt;"",(IF('[1]T34 Wine consumption vol'!AK148&lt;&gt;"",('[1]T34 Wine consumption vol'!AK148/'[1]T61 Real GDP'!AK148),"")),"")</f>
        <v>0.26990488608208096</v>
      </c>
      <c r="AM117" s="70">
        <f>IF('[1]T61 Real GDP'!AL148&lt;&gt;"",(IF('[1]T34 Wine consumption vol'!AL148&lt;&gt;"",('[1]T34 Wine consumption vol'!AL148/'[1]T61 Real GDP'!AL148),"")),"")</f>
        <v>0.51941678561409466</v>
      </c>
      <c r="AN117" s="70">
        <f>IF('[1]T61 Real GDP'!AM148&lt;&gt;"",(IF('[1]T34 Wine consumption vol'!AM148&lt;&gt;"",('[1]T34 Wine consumption vol'!AM148/'[1]T61 Real GDP'!AM148),"")),"")</f>
        <v>1.7974774158750355</v>
      </c>
      <c r="AO117" s="70">
        <f>IF('[1]T61 Real GDP'!AN148&lt;&gt;"",(IF('[1]T34 Wine consumption vol'!AN148&lt;&gt;"",('[1]T34 Wine consumption vol'!AN148/'[1]T61 Real GDP'!AN148),"")),"")</f>
        <v>0.97334997329287365</v>
      </c>
      <c r="AP117" s="70">
        <f>IF('[1]T61 Real GDP'!AO148&lt;&gt;"",(IF('[1]T34 Wine consumption vol'!AO148&lt;&gt;"",('[1]T34 Wine consumption vol'!AO148/'[1]T61 Real GDP'!AO148),"")),"")</f>
        <v>0.13662623743564603</v>
      </c>
      <c r="AQ117" s="70" t="str">
        <f>IF('[1]T61 Real GDP'!AP148&lt;&gt;"",(IF('[1]T34 Wine consumption vol'!AP148&lt;&gt;"",('[1]T34 Wine consumption vol'!AP148/'[1]T61 Real GDP'!AP148),"")),"")</f>
        <v/>
      </c>
      <c r="AR117" s="70">
        <f>IF('[1]T61 Real GDP'!AQ148&lt;&gt;"",(IF('[1]T34 Wine consumption vol'!AQ148&lt;&gt;"",('[1]T34 Wine consumption vol'!AQ148/'[1]T61 Real GDP'!AQ148),"")),"")</f>
        <v>4.2910253036249298E-2</v>
      </c>
      <c r="AS117" s="70">
        <f>IF('[1]T61 Real GDP'!AR148&lt;&gt;"",(IF('[1]T34 Wine consumption vol'!AR148&lt;&gt;"",('[1]T34 Wine consumption vol'!AR148/'[1]T61 Real GDP'!AR148),"")),"")</f>
        <v>4.7840231679109391E-2</v>
      </c>
      <c r="AT117" s="70">
        <f>IF('[1]T61 Real GDP'!AS148&lt;&gt;"",(IF('[1]T34 Wine consumption vol'!AS148&lt;&gt;"",('[1]T34 Wine consumption vol'!AS148/'[1]T61 Real GDP'!AS148),"")),"")</f>
        <v>1.5693610503419637E-3</v>
      </c>
      <c r="AU117" s="70">
        <f>IF('[1]T61 Real GDP'!AT148&lt;&gt;"",(IF('[1]T34 Wine consumption vol'!AT148&lt;&gt;"",('[1]T34 Wine consumption vol'!AT148/'[1]T61 Real GDP'!AT148),"")),"")</f>
        <v>3.4236195190559891E-2</v>
      </c>
      <c r="AV117" s="70">
        <f>IF('[1]T61 Real GDP'!AU148&lt;&gt;"",(IF('[1]T34 Wine consumption vol'!AU148&lt;&gt;"",('[1]T34 Wine consumption vol'!AU148/'[1]T61 Real GDP'!AU148),"")),"")</f>
        <v>1.077490022059855E-3</v>
      </c>
      <c r="AW117" s="70">
        <f>IF('[1]T61 Real GDP'!AV148&lt;&gt;"",(IF('[1]T34 Wine consumption vol'!AV148&lt;&gt;"",('[1]T34 Wine consumption vol'!AV148/'[1]T61 Real GDP'!AV148),"")),"")</f>
        <v>1.207955019569666E-2</v>
      </c>
      <c r="AX117" s="70">
        <f>IF('[1]T61 Real GDP'!AW148&lt;&gt;"",(IF('[1]T34 Wine consumption vol'!AW148&lt;&gt;"",('[1]T34 Wine consumption vol'!AW148/'[1]T61 Real GDP'!AW148),"")),"")</f>
        <v>4.6193765907513304E-3</v>
      </c>
      <c r="AY117" s="70">
        <f>IF('[1]T61 Real GDP'!AX148&lt;&gt;"",(IF('[1]T34 Wine consumption vol'!AX148&lt;&gt;"",('[1]T34 Wine consumption vol'!AX148/'[1]T61 Real GDP'!AX148),"")),"")</f>
        <v>8.4107020352160985E-2</v>
      </c>
      <c r="AZ117" s="70">
        <f>IF('[1]T61 Real GDP'!AY148&lt;&gt;"",(IF('[1]T34 Wine consumption vol'!AY148&lt;&gt;"",('[1]T34 Wine consumption vol'!AY148/'[1]T61 Real GDP'!AY148),"")),"")</f>
        <v>1.3787501469598024E-3</v>
      </c>
      <c r="BA117" s="70">
        <f>IF('[1]T61 Real GDP'!AZ148&lt;&gt;"",(IF('[1]T34 Wine consumption vol'!AZ148&lt;&gt;"",('[1]T34 Wine consumption vol'!AZ148/'[1]T61 Real GDP'!AZ148),"")),"")</f>
        <v>0</v>
      </c>
      <c r="BB117" s="70">
        <f>IF('[1]T61 Real GDP'!BC148&lt;&gt;"",(IF('[1]T34 Wine consumption vol'!BC148&lt;&gt;"",('[1]T34 Wine consumption vol'!BC148/'[1]T61 Real GDP'!BC148),"")),"")</f>
        <v>1.4139901035588793</v>
      </c>
    </row>
    <row r="118" spans="1:54" x14ac:dyDescent="0.55000000000000004">
      <c r="A118" s="69">
        <v>1981</v>
      </c>
      <c r="B118" s="70">
        <f>IF('[1]T61 Real GDP'!B149&lt;&gt;"",(IF('[1]T34 Wine consumption vol'!B149&lt;&gt;"",('[1]T34 Wine consumption vol'!B149/'[1]T61 Real GDP'!B149),"")),"")</f>
        <v>5.5144459618721564</v>
      </c>
      <c r="C118" s="70">
        <f>IF('[1]T61 Real GDP'!C149&lt;&gt;"",(IF('[1]T34 Wine consumption vol'!C149&lt;&gt;"",('[1]T34 Wine consumption vol'!C149/'[1]T61 Real GDP'!C149),"")),"")</f>
        <v>6.0200290585119776</v>
      </c>
      <c r="D118" s="70">
        <f>IF('[1]T61 Real GDP'!D149&lt;&gt;"",(IF('[1]T34 Wine consumption vol'!D149&lt;&gt;"",('[1]T34 Wine consumption vol'!D149/'[1]T61 Real GDP'!D149),"")),"")</f>
        <v>9.5773934980761481</v>
      </c>
      <c r="E118" s="70">
        <f>IF('[1]T61 Real GDP'!E149&lt;&gt;"",(IF('[1]T34 Wine consumption vol'!E149&lt;&gt;"",('[1]T34 Wine consumption vol'!E149/'[1]T61 Real GDP'!E149),"")),"")</f>
        <v>5.9326612132672158</v>
      </c>
      <c r="F118" s="70">
        <f>IF('[1]T61 Real GDP'!F149&lt;&gt;"",(IF('[1]T34 Wine consumption vol'!F149&lt;&gt;"",('[1]T34 Wine consumption vol'!F149/'[1]T61 Real GDP'!F149),"")),"")</f>
        <v>2.4304578276401618</v>
      </c>
      <c r="G118" s="70"/>
      <c r="H118" s="70">
        <f>IF('[1]T61 Real GDP'!G149&lt;&gt;"",(IF('[1]T34 Wine consumption vol'!G149&lt;&gt;"",('[1]T34 Wine consumption vol'!G149/'[1]T61 Real GDP'!G149),"")),"")</f>
        <v>1.4368490405770447</v>
      </c>
      <c r="I118" s="70">
        <f>IF('[1]T61 Real GDP'!H149&lt;&gt;"",(IF('[1]T34 Wine consumption vol'!H149&lt;&gt;"",('[1]T34 Wine consumption vol'!H149/'[1]T61 Real GDP'!H149),"")),"")</f>
        <v>0.97606819029947911</v>
      </c>
      <c r="J118" s="70">
        <f>IF('[1]T61 Real GDP'!I149&lt;&gt;"",(IF('[1]T34 Wine consumption vol'!I149&lt;&gt;"",('[1]T34 Wine consumption vol'!I149/'[1]T61 Real GDP'!I149),"")),"")</f>
        <v>0.54196292756491093</v>
      </c>
      <c r="K118" s="70">
        <f>IF('[1]T61 Real GDP'!J149&lt;&gt;"",(IF('[1]T34 Wine consumption vol'!J149&lt;&gt;"",('[1]T34 Wine consumption vol'!J149/'[1]T61 Real GDP'!J149),"")),"")</f>
        <v>1.7460290913648215</v>
      </c>
      <c r="L118" s="70">
        <f>IF('[1]T61 Real GDP'!K149&lt;&gt;"",(IF('[1]T34 Wine consumption vol'!K149&lt;&gt;"",('[1]T34 Wine consumption vol'!K149/'[1]T61 Real GDP'!K149),"")),"")</f>
        <v>4.6258977552050506</v>
      </c>
      <c r="M118" s="70">
        <f>IF('[1]T61 Real GDP'!L149&lt;&gt;"",(IF('[1]T34 Wine consumption vol'!L149&lt;&gt;"",('[1]T34 Wine consumption vol'!L149/'[1]T61 Real GDP'!L149),"")),"")</f>
        <v>0.41349555656674808</v>
      </c>
      <c r="N118" s="70">
        <f>IF('[1]T61 Real GDP'!M149&lt;&gt;"",(IF('[1]T34 Wine consumption vol'!M149&lt;&gt;"",('[1]T34 Wine consumption vol'!M149/'[1]T61 Real GDP'!M149),"")),"")</f>
        <v>1.0358643570159562</v>
      </c>
      <c r="O118" s="70">
        <f>IF('[1]T61 Real GDP'!N149&lt;&gt;"",(IF('[1]T34 Wine consumption vol'!N149&lt;&gt;"",('[1]T34 Wine consumption vol'!N149/'[1]T61 Real GDP'!N149),"")),"")</f>
        <v>0.59536178245016358</v>
      </c>
      <c r="P118" s="70">
        <f>IF('[1]T61 Real GDP'!O149&lt;&gt;"",(IF('[1]T34 Wine consumption vol'!O149&lt;&gt;"",('[1]T34 Wine consumption vol'!O149/'[1]T61 Real GDP'!O149),"")),"")</f>
        <v>2.5908191260449485</v>
      </c>
      <c r="Q118" s="70">
        <f>IF('[1]T61 Real GDP'!P149&lt;&gt;"",(IF('[1]T34 Wine consumption vol'!P149&lt;&gt;"",('[1]T34 Wine consumption vol'!P149/'[1]T61 Real GDP'!P149),"")),"")</f>
        <v>0.55091575499292966</v>
      </c>
      <c r="R118" s="70" t="str">
        <f>IF('[1]T61 Real GDP'!Q149&lt;&gt;"",(IF('[1]T34 Wine consumption vol'!Q149&lt;&gt;"",('[1]T34 Wine consumption vol'!Q149/'[1]T61 Real GDP'!Q149),"")),"")</f>
        <v/>
      </c>
      <c r="S118" s="70">
        <f>IF('[1]T61 Real GDP'!R149&lt;&gt;"",(IF('[1]T34 Wine consumption vol'!R149&lt;&gt;"",('[1]T34 Wine consumption vol'!R149/'[1]T61 Real GDP'!R149),"")),"")</f>
        <v>3.7359114047714717</v>
      </c>
      <c r="T118" s="70" t="str">
        <f>IF('[1]T61 Real GDP'!S149&lt;&gt;"",(IF('[1]T34 Wine consumption vol'!S149&lt;&gt;"",('[1]T34 Wine consumption vol'!S149/'[1]T61 Real GDP'!S149),"")),"")</f>
        <v/>
      </c>
      <c r="U118" s="70" t="str">
        <f>IF('[1]T61 Real GDP'!T149&lt;&gt;"",(IF('[1]T34 Wine consumption vol'!T149&lt;&gt;"",('[1]T34 Wine consumption vol'!T149/'[1]T61 Real GDP'!T149),"")),"")</f>
        <v/>
      </c>
      <c r="V118" s="70">
        <f>IF('[1]T61 Real GDP'!U149&lt;&gt;"",(IF('[1]T34 Wine consumption vol'!U149&lt;&gt;"",('[1]T34 Wine consumption vol'!U149/'[1]T61 Real GDP'!U149),"")),"")</f>
        <v>4.6801060541523105</v>
      </c>
      <c r="W118" s="70" t="str">
        <f>IF('[1]T61 Real GDP'!V149&lt;&gt;"",(IF('[1]T34 Wine consumption vol'!V149&lt;&gt;"",('[1]T34 Wine consumption vol'!V149/'[1]T61 Real GDP'!V149),"")),"")</f>
        <v/>
      </c>
      <c r="X118" s="70">
        <f>IF('[1]T61 Real GDP'!W149&lt;&gt;"",(IF('[1]T34 Wine consumption vol'!W149&lt;&gt;"",('[1]T34 Wine consumption vol'!W149/'[1]T61 Real GDP'!W149),"")),"")</f>
        <v>6.4420715386413896</v>
      </c>
      <c r="Y118" s="70" t="str">
        <f>IF('[1]T61 Real GDP'!X149&lt;&gt;"",(IF('[1]T34 Wine consumption vol'!X149&lt;&gt;"",('[1]T34 Wine consumption vol'!X149/'[1]T61 Real GDP'!X149),"")),"")</f>
        <v/>
      </c>
      <c r="Z118" s="70" t="str">
        <f>IF('[1]T61 Real GDP'!Y149&lt;&gt;"",(IF('[1]T34 Wine consumption vol'!Y149&lt;&gt;"",('[1]T34 Wine consumption vol'!Y149/'[1]T61 Real GDP'!Y149),"")),"")</f>
        <v/>
      </c>
      <c r="AA118" s="70" t="str">
        <f>IF('[1]T61 Real GDP'!Z149&lt;&gt;"",(IF('[1]T34 Wine consumption vol'!Z149&lt;&gt;"",('[1]T34 Wine consumption vol'!Z149/'[1]T61 Real GDP'!Z149),"")),"")</f>
        <v/>
      </c>
      <c r="AB118" s="70">
        <f>IF('[1]T61 Real GDP'!AA149&lt;&gt;"",(IF('[1]T34 Wine consumption vol'!AA149&lt;&gt;"",('[1]T34 Wine consumption vol'!AA149/'[1]T61 Real GDP'!AA149),"")),"")</f>
        <v>1.2313602705914615</v>
      </c>
      <c r="AC118" s="70">
        <f>IF('[1]T61 Real GDP'!AB149&lt;&gt;"",(IF('[1]T34 Wine consumption vol'!AB149&lt;&gt;"",('[1]T34 Wine consumption vol'!AB149/'[1]T61 Real GDP'!AB149),"")),"")</f>
        <v>1.1217812318581448</v>
      </c>
      <c r="AD118" s="70">
        <f>IF('[1]T61 Real GDP'!AC149&lt;&gt;"",(IF('[1]T34 Wine consumption vol'!AC149&lt;&gt;"",('[1]T34 Wine consumption vol'!AC149/'[1]T61 Real GDP'!AC149),"")),"")</f>
        <v>0.55790122975200163</v>
      </c>
      <c r="AE118" s="70">
        <f>IF('[1]T61 Real GDP'!AD149&lt;&gt;"",(IF('[1]T34 Wine consumption vol'!AD149&lt;&gt;"",('[1]T34 Wine consumption vol'!AD149/'[1]T61 Real GDP'!AD149),"")),"")</f>
        <v>0.4417332047089797</v>
      </c>
      <c r="AF118" s="70">
        <f>IF('[1]T61 Real GDP'!AE149&lt;&gt;"",(IF('[1]T34 Wine consumption vol'!AE149&lt;&gt;"",('[1]T34 Wine consumption vol'!AE149/'[1]T61 Real GDP'!AE149),"")),"")</f>
        <v>9.8349251344071895</v>
      </c>
      <c r="AG118" s="70">
        <f>IF('[1]T61 Real GDP'!AF149&lt;&gt;"",(IF('[1]T34 Wine consumption vol'!AF149&lt;&gt;"",('[1]T34 Wine consumption vol'!AF149/'[1]T61 Real GDP'!AF149),"")),"")</f>
        <v>0.43603300984757254</v>
      </c>
      <c r="AH118" s="70">
        <f>IF('[1]T61 Real GDP'!AG149&lt;&gt;"",(IF('[1]T34 Wine consumption vol'!AG149&lt;&gt;"",('[1]T34 Wine consumption vol'!AG149/'[1]T61 Real GDP'!AG149),"")),"")</f>
        <v>8.6846600605988229</v>
      </c>
      <c r="AI118" s="70">
        <f>IF('[1]T61 Real GDP'!AH149&lt;&gt;"",(IF('[1]T34 Wine consumption vol'!AH149&lt;&gt;"",('[1]T34 Wine consumption vol'!AH149/'[1]T61 Real GDP'!AH149),"")),"")</f>
        <v>4.1128709858405395E-2</v>
      </c>
      <c r="AJ118" s="70">
        <f>IF('[1]T61 Real GDP'!AI149&lt;&gt;"",(IF('[1]T34 Wine consumption vol'!AI149&lt;&gt;"",('[1]T34 Wine consumption vol'!AI149/'[1]T61 Real GDP'!AI149),"")),"")</f>
        <v>3.768653602203099</v>
      </c>
      <c r="AK118" s="70" t="str">
        <f>IF('[1]T61 Real GDP'!AJ149&lt;&gt;"",(IF('[1]T34 Wine consumption vol'!AJ149&lt;&gt;"",('[1]T34 Wine consumption vol'!AJ149/'[1]T61 Real GDP'!AJ149),"")),"")</f>
        <v/>
      </c>
      <c r="AL118" s="70">
        <f>IF('[1]T61 Real GDP'!AK149&lt;&gt;"",(IF('[1]T34 Wine consumption vol'!AK149&lt;&gt;"",('[1]T34 Wine consumption vol'!AK149/'[1]T61 Real GDP'!AK149),"")),"")</f>
        <v>0.24348948546139812</v>
      </c>
      <c r="AM118" s="70">
        <f>IF('[1]T61 Real GDP'!AL149&lt;&gt;"",(IF('[1]T34 Wine consumption vol'!AL149&lt;&gt;"",('[1]T34 Wine consumption vol'!AL149/'[1]T61 Real GDP'!AL149),"")),"")</f>
        <v>0.54749275679403764</v>
      </c>
      <c r="AN118" s="70">
        <f>IF('[1]T61 Real GDP'!AM149&lt;&gt;"",(IF('[1]T34 Wine consumption vol'!AM149&lt;&gt;"",('[1]T34 Wine consumption vol'!AM149/'[1]T61 Real GDP'!AM149),"")),"")</f>
        <v>1.8534046924796066</v>
      </c>
      <c r="AO118" s="70">
        <f>IF('[1]T61 Real GDP'!AN149&lt;&gt;"",(IF('[1]T34 Wine consumption vol'!AN149&lt;&gt;"",('[1]T34 Wine consumption vol'!AN149/'[1]T61 Real GDP'!AN149),"")),"")</f>
        <v>0.92102858271605625</v>
      </c>
      <c r="AP118" s="70">
        <f>IF('[1]T61 Real GDP'!AO149&lt;&gt;"",(IF('[1]T34 Wine consumption vol'!AO149&lt;&gt;"",('[1]T34 Wine consumption vol'!AO149/'[1]T61 Real GDP'!AO149),"")),"")</f>
        <v>0.18405334264838752</v>
      </c>
      <c r="AQ118" s="70" t="str">
        <f>IF('[1]T61 Real GDP'!AP149&lt;&gt;"",(IF('[1]T34 Wine consumption vol'!AP149&lt;&gt;"",('[1]T34 Wine consumption vol'!AP149/'[1]T61 Real GDP'!AP149),"")),"")</f>
        <v/>
      </c>
      <c r="AR118" s="70">
        <f>IF('[1]T61 Real GDP'!AQ149&lt;&gt;"",(IF('[1]T34 Wine consumption vol'!AQ149&lt;&gt;"",('[1]T34 Wine consumption vol'!AQ149/'[1]T61 Real GDP'!AQ149),"")),"")</f>
        <v>7.0168760539603525E-2</v>
      </c>
      <c r="AS118" s="70">
        <f>IF('[1]T61 Real GDP'!AR149&lt;&gt;"",(IF('[1]T34 Wine consumption vol'!AR149&lt;&gt;"",('[1]T34 Wine consumption vol'!AR149/'[1]T61 Real GDP'!AR149),"")),"")</f>
        <v>5.4661936417180458E-2</v>
      </c>
      <c r="AT118" s="70">
        <f>IF('[1]T61 Real GDP'!AS149&lt;&gt;"",(IF('[1]T34 Wine consumption vol'!AS149&lt;&gt;"",('[1]T34 Wine consumption vol'!AS149/'[1]T61 Real GDP'!AS149),"")),"")</f>
        <v>1.6275030256760795E-3</v>
      </c>
      <c r="AU118" s="70">
        <f>IF('[1]T61 Real GDP'!AT149&lt;&gt;"",(IF('[1]T34 Wine consumption vol'!AT149&lt;&gt;"",('[1]T34 Wine consumption vol'!AT149/'[1]T61 Real GDP'!AT149),"")),"")</f>
        <v>3.5111972158107185E-2</v>
      </c>
      <c r="AV118" s="70">
        <f>IF('[1]T61 Real GDP'!AU149&lt;&gt;"",(IF('[1]T34 Wine consumption vol'!AU149&lt;&gt;"",('[1]T34 Wine consumption vol'!AU149/'[1]T61 Real GDP'!AU149),"")),"")</f>
        <v>4.8624993246528718E-4</v>
      </c>
      <c r="AW118" s="70">
        <f>IF('[1]T61 Real GDP'!AV149&lt;&gt;"",(IF('[1]T34 Wine consumption vol'!AV149&lt;&gt;"",('[1]T34 Wine consumption vol'!AV149/'[1]T61 Real GDP'!AV149),"")),"")</f>
        <v>1.5806756831969724E-2</v>
      </c>
      <c r="AX118" s="70">
        <f>IF('[1]T61 Real GDP'!AW149&lt;&gt;"",(IF('[1]T34 Wine consumption vol'!AW149&lt;&gt;"",('[1]T34 Wine consumption vol'!AW149/'[1]T61 Real GDP'!AW149),"")),"")</f>
        <v>4.834044457228695E-3</v>
      </c>
      <c r="AY118" s="70">
        <f>IF('[1]T61 Real GDP'!AX149&lt;&gt;"",(IF('[1]T34 Wine consumption vol'!AX149&lt;&gt;"",('[1]T34 Wine consumption vol'!AX149/'[1]T61 Real GDP'!AX149),"")),"")</f>
        <v>7.3747913188647762E-2</v>
      </c>
      <c r="AZ118" s="70">
        <f>IF('[1]T61 Real GDP'!AY149&lt;&gt;"",(IF('[1]T34 Wine consumption vol'!AY149&lt;&gt;"",('[1]T34 Wine consumption vol'!AY149/'[1]T61 Real GDP'!AY149),"")),"")</f>
        <v>1.7819569310070572E-3</v>
      </c>
      <c r="BA118" s="70">
        <f>IF('[1]T61 Real GDP'!AZ149&lt;&gt;"",(IF('[1]T34 Wine consumption vol'!AZ149&lt;&gt;"",('[1]T34 Wine consumption vol'!AZ149/'[1]T61 Real GDP'!AZ149),"")),"")</f>
        <v>0</v>
      </c>
      <c r="BB118" s="70">
        <f>IF('[1]T61 Real GDP'!BC149&lt;&gt;"",(IF('[1]T34 Wine consumption vol'!BC149&lt;&gt;"",('[1]T34 Wine consumption vol'!BC149/'[1]T61 Real GDP'!BC149),"")),"")</f>
        <v>1.3434221892796188</v>
      </c>
    </row>
    <row r="119" spans="1:54" x14ac:dyDescent="0.55000000000000004">
      <c r="A119" s="69">
        <v>1982</v>
      </c>
      <c r="B119" s="70">
        <f>IF('[1]T61 Real GDP'!B150&lt;&gt;"",(IF('[1]T34 Wine consumption vol'!B150&lt;&gt;"",('[1]T34 Wine consumption vol'!B150/'[1]T61 Real GDP'!B150),"")),"")</f>
        <v>5.3450653292843322</v>
      </c>
      <c r="C119" s="70">
        <f>IF('[1]T61 Real GDP'!C150&lt;&gt;"",(IF('[1]T34 Wine consumption vol'!C150&lt;&gt;"",('[1]T34 Wine consumption vol'!C150/'[1]T61 Real GDP'!C150),"")),"")</f>
        <v>5.7148619488696406</v>
      </c>
      <c r="D119" s="70">
        <f>IF('[1]T61 Real GDP'!D150&lt;&gt;"",(IF('[1]T34 Wine consumption vol'!D150&lt;&gt;"",('[1]T34 Wine consumption vol'!D150/'[1]T61 Real GDP'!D150),"")),"")</f>
        <v>10.616481121332644</v>
      </c>
      <c r="E119" s="70">
        <f>IF('[1]T61 Real GDP'!E150&lt;&gt;"",(IF('[1]T34 Wine consumption vol'!E150&lt;&gt;"",('[1]T34 Wine consumption vol'!E150/'[1]T61 Real GDP'!E150),"")),"")</f>
        <v>5.6460996868058571</v>
      </c>
      <c r="F119" s="70">
        <f>IF('[1]T61 Real GDP'!F150&lt;&gt;"",(IF('[1]T34 Wine consumption vol'!F150&lt;&gt;"",('[1]T34 Wine consumption vol'!F150/'[1]T61 Real GDP'!F150),"")),"")</f>
        <v>2.4036420905563269</v>
      </c>
      <c r="G119" s="70"/>
      <c r="H119" s="70">
        <f>IF('[1]T61 Real GDP'!G150&lt;&gt;"",(IF('[1]T34 Wine consumption vol'!G150&lt;&gt;"",('[1]T34 Wine consumption vol'!G150/'[1]T61 Real GDP'!G150),"")),"")</f>
        <v>1.4618967853152325</v>
      </c>
      <c r="I119" s="70">
        <f>IF('[1]T61 Real GDP'!H150&lt;&gt;"",(IF('[1]T34 Wine consumption vol'!H150&lt;&gt;"",('[1]T34 Wine consumption vol'!H150/'[1]T61 Real GDP'!H150),"")),"")</f>
        <v>1.0256247601956785</v>
      </c>
      <c r="J119" s="70">
        <f>IF('[1]T61 Real GDP'!I150&lt;&gt;"",(IF('[1]T34 Wine consumption vol'!I150&lt;&gt;"",('[1]T34 Wine consumption vol'!I150/'[1]T61 Real GDP'!I150),"")),"")</f>
        <v>0.47991378125576889</v>
      </c>
      <c r="K119" s="70">
        <f>IF('[1]T61 Real GDP'!J150&lt;&gt;"",(IF('[1]T34 Wine consumption vol'!J150&lt;&gt;"",('[1]T34 Wine consumption vol'!J150/'[1]T61 Real GDP'!J150),"")),"")</f>
        <v>1.7728645002381163</v>
      </c>
      <c r="L119" s="70">
        <f>IF('[1]T61 Real GDP'!K150&lt;&gt;"",(IF('[1]T34 Wine consumption vol'!K150&lt;&gt;"",('[1]T34 Wine consumption vol'!K150/'[1]T61 Real GDP'!K150),"")),"")</f>
        <v>3.6386912023198272</v>
      </c>
      <c r="M119" s="70">
        <f>IF('[1]T61 Real GDP'!L150&lt;&gt;"",(IF('[1]T34 Wine consumption vol'!L150&lt;&gt;"",('[1]T34 Wine consumption vol'!L150/'[1]T61 Real GDP'!L150),"")),"")</f>
        <v>0.3889143148858043</v>
      </c>
      <c r="N119" s="70">
        <f>IF('[1]T61 Real GDP'!M150&lt;&gt;"",(IF('[1]T34 Wine consumption vol'!M150&lt;&gt;"",('[1]T34 Wine consumption vol'!M150/'[1]T61 Real GDP'!M150),"")),"")</f>
        <v>1.185672231303873</v>
      </c>
      <c r="O119" s="70">
        <f>IF('[1]T61 Real GDP'!N150&lt;&gt;"",(IF('[1]T34 Wine consumption vol'!N150&lt;&gt;"",('[1]T34 Wine consumption vol'!N150/'[1]T61 Real GDP'!N150),"")),"")</f>
        <v>0.63239721515861425</v>
      </c>
      <c r="P119" s="70">
        <f>IF('[1]T61 Real GDP'!O150&lt;&gt;"",(IF('[1]T34 Wine consumption vol'!O150&lt;&gt;"",('[1]T34 Wine consumption vol'!O150/'[1]T61 Real GDP'!O150),"")),"")</f>
        <v>2.6476616068918348</v>
      </c>
      <c r="Q119" s="70">
        <f>IF('[1]T61 Real GDP'!P150&lt;&gt;"",(IF('[1]T34 Wine consumption vol'!P150&lt;&gt;"",('[1]T34 Wine consumption vol'!P150/'[1]T61 Real GDP'!P150),"")),"")</f>
        <v>0.53831574322599318</v>
      </c>
      <c r="R119" s="70" t="str">
        <f>IF('[1]T61 Real GDP'!Q150&lt;&gt;"",(IF('[1]T34 Wine consumption vol'!Q150&lt;&gt;"",('[1]T34 Wine consumption vol'!Q150/'[1]T61 Real GDP'!Q150),"")),"")</f>
        <v/>
      </c>
      <c r="S119" s="70">
        <f>IF('[1]T61 Real GDP'!R150&lt;&gt;"",(IF('[1]T34 Wine consumption vol'!R150&lt;&gt;"",('[1]T34 Wine consumption vol'!R150/'[1]T61 Real GDP'!R150),"")),"")</f>
        <v>3.5607059190692985</v>
      </c>
      <c r="T119" s="70" t="str">
        <f>IF('[1]T61 Real GDP'!S150&lt;&gt;"",(IF('[1]T34 Wine consumption vol'!S150&lt;&gt;"",('[1]T34 Wine consumption vol'!S150/'[1]T61 Real GDP'!S150),"")),"")</f>
        <v/>
      </c>
      <c r="U119" s="70" t="str">
        <f>IF('[1]T61 Real GDP'!T150&lt;&gt;"",(IF('[1]T34 Wine consumption vol'!T150&lt;&gt;"",('[1]T34 Wine consumption vol'!T150/'[1]T61 Real GDP'!T150),"")),"")</f>
        <v/>
      </c>
      <c r="V119" s="70">
        <f>IF('[1]T61 Real GDP'!U150&lt;&gt;"",(IF('[1]T34 Wine consumption vol'!U150&lt;&gt;"",('[1]T34 Wine consumption vol'!U150/'[1]T61 Real GDP'!U150),"")),"")</f>
        <v>4.8314203430468403</v>
      </c>
      <c r="W119" s="70" t="str">
        <f>IF('[1]T61 Real GDP'!V150&lt;&gt;"",(IF('[1]T34 Wine consumption vol'!V150&lt;&gt;"",('[1]T34 Wine consumption vol'!V150/'[1]T61 Real GDP'!V150),"")),"")</f>
        <v/>
      </c>
      <c r="X119" s="70">
        <f>IF('[1]T61 Real GDP'!W150&lt;&gt;"",(IF('[1]T34 Wine consumption vol'!W150&lt;&gt;"",('[1]T34 Wine consumption vol'!W150/'[1]T61 Real GDP'!W150),"")),"")</f>
        <v>6.2657373207530345</v>
      </c>
      <c r="Y119" s="70" t="str">
        <f>IF('[1]T61 Real GDP'!X150&lt;&gt;"",(IF('[1]T34 Wine consumption vol'!X150&lt;&gt;"",('[1]T34 Wine consumption vol'!X150/'[1]T61 Real GDP'!X150),"")),"")</f>
        <v/>
      </c>
      <c r="Z119" s="70" t="str">
        <f>IF('[1]T61 Real GDP'!Y150&lt;&gt;"",(IF('[1]T34 Wine consumption vol'!Y150&lt;&gt;"",('[1]T34 Wine consumption vol'!Y150/'[1]T61 Real GDP'!Y150),"")),"")</f>
        <v/>
      </c>
      <c r="AA119" s="70" t="str">
        <f>IF('[1]T61 Real GDP'!Z150&lt;&gt;"",(IF('[1]T34 Wine consumption vol'!Z150&lt;&gt;"",('[1]T34 Wine consumption vol'!Z150/'[1]T61 Real GDP'!Z150),"")),"")</f>
        <v/>
      </c>
      <c r="AB119" s="70">
        <f>IF('[1]T61 Real GDP'!AA150&lt;&gt;"",(IF('[1]T34 Wine consumption vol'!AA150&lt;&gt;"",('[1]T34 Wine consumption vol'!AA150/'[1]T61 Real GDP'!AA150),"")),"")</f>
        <v>1.3135479973639892</v>
      </c>
      <c r="AC119" s="70">
        <f>IF('[1]T61 Real GDP'!AB150&lt;&gt;"",(IF('[1]T34 Wine consumption vol'!AB150&lt;&gt;"",('[1]T34 Wine consumption vol'!AB150/'[1]T61 Real GDP'!AB150),"")),"")</f>
        <v>0.90646568455988408</v>
      </c>
      <c r="AD119" s="70">
        <f>IF('[1]T61 Real GDP'!AC150&lt;&gt;"",(IF('[1]T34 Wine consumption vol'!AC150&lt;&gt;"",('[1]T34 Wine consumption vol'!AC150/'[1]T61 Real GDP'!AC150),"")),"")</f>
        <v>0.59888187723017261</v>
      </c>
      <c r="AE119" s="70">
        <f>IF('[1]T61 Real GDP'!AD150&lt;&gt;"",(IF('[1]T34 Wine consumption vol'!AD150&lt;&gt;"",('[1]T34 Wine consumption vol'!AD150/'[1]T61 Real GDP'!AD150),"")),"")</f>
        <v>0.45728794064213479</v>
      </c>
      <c r="AF119" s="70">
        <f>IF('[1]T61 Real GDP'!AE150&lt;&gt;"",(IF('[1]T34 Wine consumption vol'!AE150&lt;&gt;"",('[1]T34 Wine consumption vol'!AE150/'[1]T61 Real GDP'!AE150),"")),"")</f>
        <v>10.170720820254129</v>
      </c>
      <c r="AG119" s="70">
        <f>IF('[1]T61 Real GDP'!AF150&lt;&gt;"",(IF('[1]T34 Wine consumption vol'!AF150&lt;&gt;"",('[1]T34 Wine consumption vol'!AF150/'[1]T61 Real GDP'!AF150),"")),"")</f>
        <v>0.52183591542415653</v>
      </c>
      <c r="AH119" s="70">
        <f>IF('[1]T61 Real GDP'!AG150&lt;&gt;"",(IF('[1]T34 Wine consumption vol'!AG150&lt;&gt;"",('[1]T34 Wine consumption vol'!AG150/'[1]T61 Real GDP'!AG150),"")),"")</f>
        <v>10.375925039277078</v>
      </c>
      <c r="AI119" s="70">
        <f>IF('[1]T61 Real GDP'!AH150&lt;&gt;"",(IF('[1]T34 Wine consumption vol'!AH150&lt;&gt;"",('[1]T34 Wine consumption vol'!AH150/'[1]T61 Real GDP'!AH150),"")),"")</f>
        <v>2.8491322662493997E-2</v>
      </c>
      <c r="AJ119" s="70">
        <f>IF('[1]T61 Real GDP'!AI150&lt;&gt;"",(IF('[1]T34 Wine consumption vol'!AI150&lt;&gt;"",('[1]T34 Wine consumption vol'!AI150/'[1]T61 Real GDP'!AI150),"")),"")</f>
        <v>4.5234214296728545</v>
      </c>
      <c r="AK119" s="70" t="str">
        <f>IF('[1]T61 Real GDP'!AJ150&lt;&gt;"",(IF('[1]T34 Wine consumption vol'!AJ150&lt;&gt;"",('[1]T34 Wine consumption vol'!AJ150/'[1]T61 Real GDP'!AJ150),"")),"")</f>
        <v/>
      </c>
      <c r="AL119" s="70">
        <f>IF('[1]T61 Real GDP'!AK150&lt;&gt;"",(IF('[1]T34 Wine consumption vol'!AK150&lt;&gt;"",('[1]T34 Wine consumption vol'!AK150/'[1]T61 Real GDP'!AK150),"")),"")</f>
        <v>0.1811006687141461</v>
      </c>
      <c r="AM119" s="70">
        <f>IF('[1]T61 Real GDP'!AL150&lt;&gt;"",(IF('[1]T34 Wine consumption vol'!AL150&lt;&gt;"",('[1]T34 Wine consumption vol'!AL150/'[1]T61 Real GDP'!AL150),"")),"")</f>
        <v>0.51132157643911069</v>
      </c>
      <c r="AN119" s="70">
        <f>IF('[1]T61 Real GDP'!AM150&lt;&gt;"",(IF('[1]T34 Wine consumption vol'!AM150&lt;&gt;"",('[1]T34 Wine consumption vol'!AM150/'[1]T61 Real GDP'!AM150),"")),"")</f>
        <v>1.869936754349242</v>
      </c>
      <c r="AO119" s="70">
        <f>IF('[1]T61 Real GDP'!AN150&lt;&gt;"",(IF('[1]T34 Wine consumption vol'!AN150&lt;&gt;"",('[1]T34 Wine consumption vol'!AN150/'[1]T61 Real GDP'!AN150),"")),"")</f>
        <v>0.95173341083290341</v>
      </c>
      <c r="AP119" s="70">
        <f>IF('[1]T61 Real GDP'!AO150&lt;&gt;"",(IF('[1]T34 Wine consumption vol'!AO150&lt;&gt;"",('[1]T34 Wine consumption vol'!AO150/'[1]T61 Real GDP'!AO150),"")),"")</f>
        <v>8.428756166409658E-2</v>
      </c>
      <c r="AQ119" s="70" t="str">
        <f>IF('[1]T61 Real GDP'!AP150&lt;&gt;"",(IF('[1]T34 Wine consumption vol'!AP150&lt;&gt;"",('[1]T34 Wine consumption vol'!AP150/'[1]T61 Real GDP'!AP150),"")),"")</f>
        <v/>
      </c>
      <c r="AR119" s="70">
        <f>IF('[1]T61 Real GDP'!AQ150&lt;&gt;"",(IF('[1]T34 Wine consumption vol'!AQ150&lt;&gt;"",('[1]T34 Wine consumption vol'!AQ150/'[1]T61 Real GDP'!AQ150),"")),"")</f>
        <v>9.0140063908319953E-2</v>
      </c>
      <c r="AS119" s="70">
        <f>IF('[1]T61 Real GDP'!AR150&lt;&gt;"",(IF('[1]T34 Wine consumption vol'!AR150&lt;&gt;"",('[1]T34 Wine consumption vol'!AR150/'[1]T61 Real GDP'!AR150),"")),"")</f>
        <v>5.7071502799101607E-2</v>
      </c>
      <c r="AT119" s="70">
        <f>IF('[1]T61 Real GDP'!AS150&lt;&gt;"",(IF('[1]T34 Wine consumption vol'!AS150&lt;&gt;"",('[1]T34 Wine consumption vol'!AS150/'[1]T61 Real GDP'!AS150),"")),"")</f>
        <v>1.719924609971263E-3</v>
      </c>
      <c r="AU119" s="70">
        <f>IF('[1]T61 Real GDP'!AT150&lt;&gt;"",(IF('[1]T34 Wine consumption vol'!AT150&lt;&gt;"",('[1]T34 Wine consumption vol'!AT150/'[1]T61 Real GDP'!AT150),"")),"")</f>
        <v>3.8711690421608498E-2</v>
      </c>
      <c r="AV119" s="70">
        <f>IF('[1]T61 Real GDP'!AU150&lt;&gt;"",(IF('[1]T34 Wine consumption vol'!AU150&lt;&gt;"",('[1]T34 Wine consumption vol'!AU150/'[1]T61 Real GDP'!AU150),"")),"")</f>
        <v>7.2536547260350403E-4</v>
      </c>
      <c r="AW119" s="70">
        <f>IF('[1]T61 Real GDP'!AV150&lt;&gt;"",(IF('[1]T34 Wine consumption vol'!AV150&lt;&gt;"",('[1]T34 Wine consumption vol'!AV150/'[1]T61 Real GDP'!AV150),"")),"")</f>
        <v>1.0104724878287976E-2</v>
      </c>
      <c r="AX119" s="70">
        <f>IF('[1]T61 Real GDP'!AW150&lt;&gt;"",(IF('[1]T34 Wine consumption vol'!AW150&lt;&gt;"",('[1]T34 Wine consumption vol'!AW150/'[1]T61 Real GDP'!AW150),"")),"")</f>
        <v>6.031716648155004E-3</v>
      </c>
      <c r="AY119" s="70">
        <f>IF('[1]T61 Real GDP'!AX150&lt;&gt;"",(IF('[1]T34 Wine consumption vol'!AX150&lt;&gt;"",('[1]T34 Wine consumption vol'!AX150/'[1]T61 Real GDP'!AX150),"")),"")</f>
        <v>7.1872192492480766E-2</v>
      </c>
      <c r="AZ119" s="70">
        <f>IF('[1]T61 Real GDP'!AY150&lt;&gt;"",(IF('[1]T34 Wine consumption vol'!AY150&lt;&gt;"",('[1]T34 Wine consumption vol'!AY150/'[1]T61 Real GDP'!AY150),"")),"")</f>
        <v>6.8055650077291773E-4</v>
      </c>
      <c r="BA119" s="70">
        <f>IF('[1]T61 Real GDP'!AZ150&lt;&gt;"",(IF('[1]T34 Wine consumption vol'!AZ150&lt;&gt;"",('[1]T34 Wine consumption vol'!AZ150/'[1]T61 Real GDP'!AZ150),"")),"")</f>
        <v>0</v>
      </c>
      <c r="BB119" s="70">
        <f>IF('[1]T61 Real GDP'!BC150&lt;&gt;"",(IF('[1]T34 Wine consumption vol'!BC150&lt;&gt;"",('[1]T34 Wine consumption vol'!BC150/'[1]T61 Real GDP'!BC150),"")),"")</f>
        <v>1.3215654657234566</v>
      </c>
    </row>
    <row r="120" spans="1:54" x14ac:dyDescent="0.55000000000000004">
      <c r="A120" s="69">
        <v>1983</v>
      </c>
      <c r="B120" s="70">
        <f>IF('[1]T61 Real GDP'!B151&lt;&gt;"",(IF('[1]T34 Wine consumption vol'!B151&lt;&gt;"",('[1]T34 Wine consumption vol'!B151/'[1]T61 Real GDP'!B151),"")),"")</f>
        <v>5.1174221781475184</v>
      </c>
      <c r="C120" s="70">
        <f>IF('[1]T61 Real GDP'!C151&lt;&gt;"",(IF('[1]T34 Wine consumption vol'!C151&lt;&gt;"",('[1]T34 Wine consumption vol'!C151/'[1]T61 Real GDP'!C151),"")),"")</f>
        <v>5.6997850682669942</v>
      </c>
      <c r="D120" s="70">
        <f>IF('[1]T61 Real GDP'!D151&lt;&gt;"",(IF('[1]T34 Wine consumption vol'!D151&lt;&gt;"",('[1]T34 Wine consumption vol'!D151/'[1]T61 Real GDP'!D151),"")),"")</f>
        <v>10.032384061648671</v>
      </c>
      <c r="E120" s="70">
        <f>IF('[1]T61 Real GDP'!E151&lt;&gt;"",(IF('[1]T34 Wine consumption vol'!E151&lt;&gt;"",('[1]T34 Wine consumption vol'!E151/'[1]T61 Real GDP'!E151),"")),"")</f>
        <v>5.5218092615193175</v>
      </c>
      <c r="F120" s="70">
        <f>IF('[1]T61 Real GDP'!F151&lt;&gt;"",(IF('[1]T34 Wine consumption vol'!F151&lt;&gt;"",('[1]T34 Wine consumption vol'!F151/'[1]T61 Real GDP'!F151),"")),"")</f>
        <v>2.4861410022328361</v>
      </c>
      <c r="G120" s="70"/>
      <c r="H120" s="70">
        <f>IF('[1]T61 Real GDP'!G151&lt;&gt;"",(IF('[1]T34 Wine consumption vol'!G151&lt;&gt;"",('[1]T34 Wine consumption vol'!G151/'[1]T61 Real GDP'!G151),"")),"")</f>
        <v>1.4611016129780681</v>
      </c>
      <c r="I120" s="70">
        <f>IF('[1]T61 Real GDP'!H151&lt;&gt;"",(IF('[1]T34 Wine consumption vol'!H151&lt;&gt;"",('[1]T34 Wine consumption vol'!H151/'[1]T61 Real GDP'!H151),"")),"")</f>
        <v>1.0860781437259064</v>
      </c>
      <c r="J120" s="70">
        <f>IF('[1]T61 Real GDP'!I151&lt;&gt;"",(IF('[1]T34 Wine consumption vol'!I151&lt;&gt;"",('[1]T34 Wine consumption vol'!I151/'[1]T61 Real GDP'!I151),"")),"")</f>
        <v>0.45212181438457349</v>
      </c>
      <c r="K120" s="70">
        <f>IF('[1]T61 Real GDP'!J151&lt;&gt;"",(IF('[1]T34 Wine consumption vol'!J151&lt;&gt;"",('[1]T34 Wine consumption vol'!J151/'[1]T61 Real GDP'!J151),"")),"")</f>
        <v>1.8569984910124442</v>
      </c>
      <c r="L120" s="70">
        <f>IF('[1]T61 Real GDP'!K151&lt;&gt;"",(IF('[1]T34 Wine consumption vol'!K151&lt;&gt;"",('[1]T34 Wine consumption vol'!K151/'[1]T61 Real GDP'!K151),"")),"")</f>
        <v>4.5569689583287474</v>
      </c>
      <c r="M120" s="70">
        <f>IF('[1]T61 Real GDP'!L151&lt;&gt;"",(IF('[1]T34 Wine consumption vol'!L151&lt;&gt;"",('[1]T34 Wine consumption vol'!L151/'[1]T61 Real GDP'!L151),"")),"")</f>
        <v>0.36578296283502681</v>
      </c>
      <c r="N120" s="70">
        <f>IF('[1]T61 Real GDP'!M151&lt;&gt;"",(IF('[1]T34 Wine consumption vol'!M151&lt;&gt;"",('[1]T34 Wine consumption vol'!M151/'[1]T61 Real GDP'!M151),"")),"")</f>
        <v>1.092393402825425</v>
      </c>
      <c r="O120" s="70">
        <f>IF('[1]T61 Real GDP'!N151&lt;&gt;"",(IF('[1]T34 Wine consumption vol'!N151&lt;&gt;"",('[1]T34 Wine consumption vol'!N151/'[1]T61 Real GDP'!N151),"")),"")</f>
        <v>0.64172868072180667</v>
      </c>
      <c r="P120" s="70">
        <f>IF('[1]T61 Real GDP'!O151&lt;&gt;"",(IF('[1]T34 Wine consumption vol'!O151&lt;&gt;"",('[1]T34 Wine consumption vol'!O151/'[1]T61 Real GDP'!O151),"")),"")</f>
        <v>2.5929501618545654</v>
      </c>
      <c r="Q120" s="70">
        <f>IF('[1]T61 Real GDP'!P151&lt;&gt;"",(IF('[1]T34 Wine consumption vol'!P151&lt;&gt;"",('[1]T34 Wine consumption vol'!P151/'[1]T61 Real GDP'!P151),"")),"")</f>
        <v>0.58319032415560634</v>
      </c>
      <c r="R120" s="70" t="str">
        <f>IF('[1]T61 Real GDP'!Q151&lt;&gt;"",(IF('[1]T34 Wine consumption vol'!Q151&lt;&gt;"",('[1]T34 Wine consumption vol'!Q151/'[1]T61 Real GDP'!Q151),"")),"")</f>
        <v/>
      </c>
      <c r="S120" s="70">
        <f>IF('[1]T61 Real GDP'!R151&lt;&gt;"",(IF('[1]T34 Wine consumption vol'!R151&lt;&gt;"",('[1]T34 Wine consumption vol'!R151/'[1]T61 Real GDP'!R151),"")),"")</f>
        <v>3.3084540968430178</v>
      </c>
      <c r="T120" s="70" t="str">
        <f>IF('[1]T61 Real GDP'!S151&lt;&gt;"",(IF('[1]T34 Wine consumption vol'!S151&lt;&gt;"",('[1]T34 Wine consumption vol'!S151/'[1]T61 Real GDP'!S151),"")),"")</f>
        <v/>
      </c>
      <c r="U120" s="70" t="str">
        <f>IF('[1]T61 Real GDP'!T151&lt;&gt;"",(IF('[1]T34 Wine consumption vol'!T151&lt;&gt;"",('[1]T34 Wine consumption vol'!T151/'[1]T61 Real GDP'!T151),"")),"")</f>
        <v/>
      </c>
      <c r="V120" s="70">
        <f>IF('[1]T61 Real GDP'!U151&lt;&gt;"",(IF('[1]T34 Wine consumption vol'!U151&lt;&gt;"",('[1]T34 Wine consumption vol'!U151/'[1]T61 Real GDP'!U151),"")),"")</f>
        <v>4.541376974708812</v>
      </c>
      <c r="W120" s="70" t="str">
        <f>IF('[1]T61 Real GDP'!V151&lt;&gt;"",(IF('[1]T34 Wine consumption vol'!V151&lt;&gt;"",('[1]T34 Wine consumption vol'!V151/'[1]T61 Real GDP'!V151),"")),"")</f>
        <v/>
      </c>
      <c r="X120" s="70">
        <f>IF('[1]T61 Real GDP'!W151&lt;&gt;"",(IF('[1]T34 Wine consumption vol'!W151&lt;&gt;"",('[1]T34 Wine consumption vol'!W151/'[1]T61 Real GDP'!W151),"")),"")</f>
        <v>6.3358204940686518</v>
      </c>
      <c r="Y120" s="70" t="str">
        <f>IF('[1]T61 Real GDP'!X151&lt;&gt;"",(IF('[1]T34 Wine consumption vol'!X151&lt;&gt;"",('[1]T34 Wine consumption vol'!X151/'[1]T61 Real GDP'!X151),"")),"")</f>
        <v/>
      </c>
      <c r="Z120" s="70" t="str">
        <f>IF('[1]T61 Real GDP'!Y151&lt;&gt;"",(IF('[1]T34 Wine consumption vol'!Y151&lt;&gt;"",('[1]T34 Wine consumption vol'!Y151/'[1]T61 Real GDP'!Y151),"")),"")</f>
        <v/>
      </c>
      <c r="AA120" s="70" t="str">
        <f>IF('[1]T61 Real GDP'!Z151&lt;&gt;"",(IF('[1]T34 Wine consumption vol'!Z151&lt;&gt;"",('[1]T34 Wine consumption vol'!Z151/'[1]T61 Real GDP'!Z151),"")),"")</f>
        <v/>
      </c>
      <c r="AB120" s="70">
        <f>IF('[1]T61 Real GDP'!AA151&lt;&gt;"",(IF('[1]T34 Wine consumption vol'!AA151&lt;&gt;"",('[1]T34 Wine consumption vol'!AA151/'[1]T61 Real GDP'!AA151),"")),"")</f>
        <v>1.3788385597078785</v>
      </c>
      <c r="AC120" s="70">
        <f>IF('[1]T61 Real GDP'!AB151&lt;&gt;"",(IF('[1]T34 Wine consumption vol'!AB151&lt;&gt;"",('[1]T34 Wine consumption vol'!AB151/'[1]T61 Real GDP'!AB151),"")),"")</f>
        <v>0.87529480844609187</v>
      </c>
      <c r="AD120" s="70">
        <f>IF('[1]T61 Real GDP'!AC151&lt;&gt;"",(IF('[1]T34 Wine consumption vol'!AC151&lt;&gt;"",('[1]T34 Wine consumption vol'!AC151/'[1]T61 Real GDP'!AC151),"")),"")</f>
        <v>0.59030579895710655</v>
      </c>
      <c r="AE120" s="70">
        <f>IF('[1]T61 Real GDP'!AD151&lt;&gt;"",(IF('[1]T34 Wine consumption vol'!AD151&lt;&gt;"",('[1]T34 Wine consumption vol'!AD151/'[1]T61 Real GDP'!AD151),"")),"")</f>
        <v>0.45085457247014454</v>
      </c>
      <c r="AF120" s="70">
        <f>IF('[1]T61 Real GDP'!AE151&lt;&gt;"",(IF('[1]T34 Wine consumption vol'!AE151&lt;&gt;"",('[1]T34 Wine consumption vol'!AE151/'[1]T61 Real GDP'!AE151),"")),"")</f>
        <v>9.6447330657566681</v>
      </c>
      <c r="AG120" s="70">
        <f>IF('[1]T61 Real GDP'!AF151&lt;&gt;"",(IF('[1]T34 Wine consumption vol'!AF151&lt;&gt;"",('[1]T34 Wine consumption vol'!AF151/'[1]T61 Real GDP'!AF151),"")),"")</f>
        <v>0.54312417449684924</v>
      </c>
      <c r="AH120" s="70">
        <f>IF('[1]T61 Real GDP'!AG151&lt;&gt;"",(IF('[1]T34 Wine consumption vol'!AG151&lt;&gt;"",('[1]T34 Wine consumption vol'!AG151/'[1]T61 Real GDP'!AG151),"")),"")</f>
        <v>9.080288879082099</v>
      </c>
      <c r="AI120" s="70">
        <f>IF('[1]T61 Real GDP'!AH151&lt;&gt;"",(IF('[1]T34 Wine consumption vol'!AH151&lt;&gt;"",('[1]T34 Wine consumption vol'!AH151/'[1]T61 Real GDP'!AH151),"")),"")</f>
        <v>3.0709695998183462E-2</v>
      </c>
      <c r="AJ120" s="70">
        <f>IF('[1]T61 Real GDP'!AI151&lt;&gt;"",(IF('[1]T34 Wine consumption vol'!AI151&lt;&gt;"",('[1]T34 Wine consumption vol'!AI151/'[1]T61 Real GDP'!AI151),"")),"")</f>
        <v>5.2536259190839676</v>
      </c>
      <c r="AK120" s="70" t="str">
        <f>IF('[1]T61 Real GDP'!AJ151&lt;&gt;"",(IF('[1]T34 Wine consumption vol'!AJ151&lt;&gt;"",('[1]T34 Wine consumption vol'!AJ151/'[1]T61 Real GDP'!AJ151),"")),"")</f>
        <v/>
      </c>
      <c r="AL120" s="70">
        <f>IF('[1]T61 Real GDP'!AK151&lt;&gt;"",(IF('[1]T34 Wine consumption vol'!AK151&lt;&gt;"",('[1]T34 Wine consumption vol'!AK151/'[1]T61 Real GDP'!AK151),"")),"")</f>
        <v>0.17834368587118185</v>
      </c>
      <c r="AM120" s="70">
        <f>IF('[1]T61 Real GDP'!AL151&lt;&gt;"",(IF('[1]T34 Wine consumption vol'!AL151&lt;&gt;"",('[1]T34 Wine consumption vol'!AL151/'[1]T61 Real GDP'!AL151),"")),"")</f>
        <v>0.53141455563955575</v>
      </c>
      <c r="AN120" s="70">
        <f>IF('[1]T61 Real GDP'!AM151&lt;&gt;"",(IF('[1]T34 Wine consumption vol'!AM151&lt;&gt;"",('[1]T34 Wine consumption vol'!AM151/'[1]T61 Real GDP'!AM151),"")),"")</f>
        <v>2.0083647433363212</v>
      </c>
      <c r="AO120" s="70">
        <f>IF('[1]T61 Real GDP'!AN151&lt;&gt;"",(IF('[1]T34 Wine consumption vol'!AN151&lt;&gt;"",('[1]T34 Wine consumption vol'!AN151/'[1]T61 Real GDP'!AN151),"")),"")</f>
        <v>0.95070557856336035</v>
      </c>
      <c r="AP120" s="70">
        <f>IF('[1]T61 Real GDP'!AO151&lt;&gt;"",(IF('[1]T34 Wine consumption vol'!AO151&lt;&gt;"",('[1]T34 Wine consumption vol'!AO151/'[1]T61 Real GDP'!AO151),"")),"")</f>
        <v>5.9814636620596773E-2</v>
      </c>
      <c r="AQ120" s="70" t="str">
        <f>IF('[1]T61 Real GDP'!AP151&lt;&gt;"",(IF('[1]T34 Wine consumption vol'!AP151&lt;&gt;"",('[1]T34 Wine consumption vol'!AP151/'[1]T61 Real GDP'!AP151),"")),"")</f>
        <v/>
      </c>
      <c r="AR120" s="70">
        <f>IF('[1]T61 Real GDP'!AQ151&lt;&gt;"",(IF('[1]T34 Wine consumption vol'!AQ151&lt;&gt;"",('[1]T34 Wine consumption vol'!AQ151/'[1]T61 Real GDP'!AQ151),"")),"")</f>
        <v>9.5707909296361499E-2</v>
      </c>
      <c r="AS120" s="70">
        <f>IF('[1]T61 Real GDP'!AR151&lt;&gt;"",(IF('[1]T34 Wine consumption vol'!AR151&lt;&gt;"",('[1]T34 Wine consumption vol'!AR151/'[1]T61 Real GDP'!AR151),"")),"")</f>
        <v>5.062247244469114E-2</v>
      </c>
      <c r="AT120" s="70">
        <f>IF('[1]T61 Real GDP'!AS151&lt;&gt;"",(IF('[1]T34 Wine consumption vol'!AS151&lt;&gt;"",('[1]T34 Wine consumption vol'!AS151/'[1]T61 Real GDP'!AS151),"")),"")</f>
        <v>1.7242705672319621E-3</v>
      </c>
      <c r="AU120" s="70">
        <f>IF('[1]T61 Real GDP'!AT151&lt;&gt;"",(IF('[1]T34 Wine consumption vol'!AT151&lt;&gt;"",('[1]T34 Wine consumption vol'!AT151/'[1]T61 Real GDP'!AT151),"")),"")</f>
        <v>4.5860437495360548E-2</v>
      </c>
      <c r="AV120" s="70">
        <f>IF('[1]T61 Real GDP'!AU151&lt;&gt;"",(IF('[1]T34 Wine consumption vol'!AU151&lt;&gt;"",('[1]T34 Wine consumption vol'!AU151/'[1]T61 Real GDP'!AU151),"")),"")</f>
        <v>9.0077466621294312E-4</v>
      </c>
      <c r="AW120" s="70">
        <f>IF('[1]T61 Real GDP'!AV151&lt;&gt;"",(IF('[1]T34 Wine consumption vol'!AV151&lt;&gt;"",('[1]T34 Wine consumption vol'!AV151/'[1]T61 Real GDP'!AV151),"")),"")</f>
        <v>1.2692282300125436E-2</v>
      </c>
      <c r="AX120" s="70">
        <f>IF('[1]T61 Real GDP'!AW151&lt;&gt;"",(IF('[1]T34 Wine consumption vol'!AW151&lt;&gt;"",('[1]T34 Wine consumption vol'!AW151/'[1]T61 Real GDP'!AW151),"")),"")</f>
        <v>7.0014759868296545E-3</v>
      </c>
      <c r="AY120" s="70">
        <f>IF('[1]T61 Real GDP'!AX151&lt;&gt;"",(IF('[1]T34 Wine consumption vol'!AX151&lt;&gt;"",('[1]T34 Wine consumption vol'!AX151/'[1]T61 Real GDP'!AX151),"")),"")</f>
        <v>7.2973460913522303E-2</v>
      </c>
      <c r="AZ120" s="70">
        <f>IF('[1]T61 Real GDP'!AY151&lt;&gt;"",(IF('[1]T34 Wine consumption vol'!AY151&lt;&gt;"",('[1]T34 Wine consumption vol'!AY151/'[1]T61 Real GDP'!AY151),"")),"")</f>
        <v>1.4254336814738444E-3</v>
      </c>
      <c r="BA120" s="70">
        <f>IF('[1]T61 Real GDP'!AZ151&lt;&gt;"",(IF('[1]T34 Wine consumption vol'!AZ151&lt;&gt;"",('[1]T34 Wine consumption vol'!AZ151/'[1]T61 Real GDP'!AZ151),"")),"")</f>
        <v>4.5723089099954763E-3</v>
      </c>
      <c r="BB120" s="70">
        <f>IF('[1]T61 Real GDP'!BC151&lt;&gt;"",(IF('[1]T34 Wine consumption vol'!BC151&lt;&gt;"",('[1]T34 Wine consumption vol'!BC151/'[1]T61 Real GDP'!BC151),"")),"")</f>
        <v>1.2894822249857838</v>
      </c>
    </row>
    <row r="121" spans="1:54" x14ac:dyDescent="0.55000000000000004">
      <c r="A121" s="69">
        <v>1984</v>
      </c>
      <c r="B121" s="70">
        <f>IF('[1]T61 Real GDP'!B152&lt;&gt;"",(IF('[1]T34 Wine consumption vol'!B152&lt;&gt;"",('[1]T34 Wine consumption vol'!B152/'[1]T61 Real GDP'!B152),"")),"")</f>
        <v>4.88713704074899</v>
      </c>
      <c r="C121" s="70">
        <f>IF('[1]T61 Real GDP'!C152&lt;&gt;"",(IF('[1]T34 Wine consumption vol'!C152&lt;&gt;"",('[1]T34 Wine consumption vol'!C152/'[1]T61 Real GDP'!C152),"")),"")</f>
        <v>5.4619185370411758</v>
      </c>
      <c r="D121" s="70">
        <f>IF('[1]T61 Real GDP'!D152&lt;&gt;"",(IF('[1]T34 Wine consumption vol'!D152&lt;&gt;"",('[1]T34 Wine consumption vol'!D152/'[1]T61 Real GDP'!D152),"")),"")</f>
        <v>10.56067152229693</v>
      </c>
      <c r="E121" s="70">
        <f>IF('[1]T61 Real GDP'!E152&lt;&gt;"",(IF('[1]T34 Wine consumption vol'!E152&lt;&gt;"",('[1]T34 Wine consumption vol'!E152/'[1]T61 Real GDP'!E152),"")),"")</f>
        <v>4.5946119645315555</v>
      </c>
      <c r="F121" s="70">
        <f>IF('[1]T61 Real GDP'!F152&lt;&gt;"",(IF('[1]T34 Wine consumption vol'!F152&lt;&gt;"",('[1]T34 Wine consumption vol'!F152/'[1]T61 Real GDP'!F152),"")),"")</f>
        <v>2.3979390143517501</v>
      </c>
      <c r="G121" s="70"/>
      <c r="H121" s="70">
        <f>IF('[1]T61 Real GDP'!G152&lt;&gt;"",(IF('[1]T34 Wine consumption vol'!G152&lt;&gt;"",('[1]T34 Wine consumption vol'!G152/'[1]T61 Real GDP'!G152),"")),"")</f>
        <v>1.4964318103566334</v>
      </c>
      <c r="I121" s="70">
        <f>IF('[1]T61 Real GDP'!H152&lt;&gt;"",(IF('[1]T34 Wine consumption vol'!H152&lt;&gt;"",('[1]T34 Wine consumption vol'!H152/'[1]T61 Real GDP'!H152),"")),"")</f>
        <v>1.0381133866003625</v>
      </c>
      <c r="J121" s="70">
        <f>IF('[1]T61 Real GDP'!I152&lt;&gt;"",(IF('[1]T34 Wine consumption vol'!I152&lt;&gt;"",('[1]T34 Wine consumption vol'!I152/'[1]T61 Real GDP'!I152),"")),"")</f>
        <v>0.40421178943896963</v>
      </c>
      <c r="K121" s="70">
        <f>IF('[1]T61 Real GDP'!J152&lt;&gt;"",(IF('[1]T34 Wine consumption vol'!J152&lt;&gt;"",('[1]T34 Wine consumption vol'!J152/'[1]T61 Real GDP'!J152),"")),"")</f>
        <v>1.7454327788730668</v>
      </c>
      <c r="L121" s="70">
        <f>IF('[1]T61 Real GDP'!K152&lt;&gt;"",(IF('[1]T34 Wine consumption vol'!K152&lt;&gt;"",('[1]T34 Wine consumption vol'!K152/'[1]T61 Real GDP'!K152),"")),"")</f>
        <v>4.4413239033312468</v>
      </c>
      <c r="M121" s="70">
        <f>IF('[1]T61 Real GDP'!L152&lt;&gt;"",(IF('[1]T34 Wine consumption vol'!L152&lt;&gt;"",('[1]T34 Wine consumption vol'!L152/'[1]T61 Real GDP'!L152),"")),"")</f>
        <v>0.36622358145795431</v>
      </c>
      <c r="N121" s="70">
        <f>IF('[1]T61 Real GDP'!M152&lt;&gt;"",(IF('[1]T34 Wine consumption vol'!M152&lt;&gt;"",('[1]T34 Wine consumption vol'!M152/'[1]T61 Real GDP'!M152),"")),"")</f>
        <v>1.1635697626461561</v>
      </c>
      <c r="O121" s="70">
        <f>IF('[1]T61 Real GDP'!N152&lt;&gt;"",(IF('[1]T34 Wine consumption vol'!N152&lt;&gt;"",('[1]T34 Wine consumption vol'!N152/'[1]T61 Real GDP'!N152),"")),"")</f>
        <v>0.66258680836919781</v>
      </c>
      <c r="P121" s="70">
        <f>IF('[1]T61 Real GDP'!O152&lt;&gt;"",(IF('[1]T34 Wine consumption vol'!O152&lt;&gt;"",('[1]T34 Wine consumption vol'!O152/'[1]T61 Real GDP'!O152),"")),"")</f>
        <v>2.611955890046378</v>
      </c>
      <c r="Q121" s="70">
        <f>IF('[1]T61 Real GDP'!P152&lt;&gt;"",(IF('[1]T34 Wine consumption vol'!P152&lt;&gt;"",('[1]T34 Wine consumption vol'!P152/'[1]T61 Real GDP'!P152),"")),"")</f>
        <v>0.64982153576061907</v>
      </c>
      <c r="R121" s="70" t="str">
        <f>IF('[1]T61 Real GDP'!Q152&lt;&gt;"",(IF('[1]T34 Wine consumption vol'!Q152&lt;&gt;"",('[1]T34 Wine consumption vol'!Q152/'[1]T61 Real GDP'!Q152),"")),"")</f>
        <v/>
      </c>
      <c r="S121" s="70">
        <f>IF('[1]T61 Real GDP'!R152&lt;&gt;"",(IF('[1]T34 Wine consumption vol'!R152&lt;&gt;"",('[1]T34 Wine consumption vol'!R152/'[1]T61 Real GDP'!R152),"")),"")</f>
        <v>3.3261022949724026</v>
      </c>
      <c r="T121" s="70" t="str">
        <f>IF('[1]T61 Real GDP'!S152&lt;&gt;"",(IF('[1]T34 Wine consumption vol'!S152&lt;&gt;"",('[1]T34 Wine consumption vol'!S152/'[1]T61 Real GDP'!S152),"")),"")</f>
        <v/>
      </c>
      <c r="U121" s="70" t="str">
        <f>IF('[1]T61 Real GDP'!T152&lt;&gt;"",(IF('[1]T34 Wine consumption vol'!T152&lt;&gt;"",('[1]T34 Wine consumption vol'!T152/'[1]T61 Real GDP'!T152),"")),"")</f>
        <v/>
      </c>
      <c r="V121" s="70">
        <f>IF('[1]T61 Real GDP'!U152&lt;&gt;"",(IF('[1]T34 Wine consumption vol'!U152&lt;&gt;"",('[1]T34 Wine consumption vol'!U152/'[1]T61 Real GDP'!U152),"")),"")</f>
        <v>4.5861021071805101</v>
      </c>
      <c r="W121" s="70" t="str">
        <f>IF('[1]T61 Real GDP'!V152&lt;&gt;"",(IF('[1]T34 Wine consumption vol'!V152&lt;&gt;"",('[1]T34 Wine consumption vol'!V152/'[1]T61 Real GDP'!V152),"")),"")</f>
        <v/>
      </c>
      <c r="X121" s="70">
        <f>IF('[1]T61 Real GDP'!W152&lt;&gt;"",(IF('[1]T34 Wine consumption vol'!W152&lt;&gt;"",('[1]T34 Wine consumption vol'!W152/'[1]T61 Real GDP'!W152),"")),"")</f>
        <v>6.1041694431748255</v>
      </c>
      <c r="Y121" s="70" t="str">
        <f>IF('[1]T61 Real GDP'!X152&lt;&gt;"",(IF('[1]T34 Wine consumption vol'!X152&lt;&gt;"",('[1]T34 Wine consumption vol'!X152/'[1]T61 Real GDP'!X152),"")),"")</f>
        <v/>
      </c>
      <c r="Z121" s="70" t="str">
        <f>IF('[1]T61 Real GDP'!Y152&lt;&gt;"",(IF('[1]T34 Wine consumption vol'!Y152&lt;&gt;"",('[1]T34 Wine consumption vol'!Y152/'[1]T61 Real GDP'!Y152),"")),"")</f>
        <v/>
      </c>
      <c r="AA121" s="70" t="str">
        <f>IF('[1]T61 Real GDP'!Z152&lt;&gt;"",(IF('[1]T34 Wine consumption vol'!Z152&lt;&gt;"",('[1]T34 Wine consumption vol'!Z152/'[1]T61 Real GDP'!Z152),"")),"")</f>
        <v/>
      </c>
      <c r="AB121" s="70">
        <f>IF('[1]T61 Real GDP'!AA152&lt;&gt;"",(IF('[1]T34 Wine consumption vol'!AA152&lt;&gt;"",('[1]T34 Wine consumption vol'!AA152/'[1]T61 Real GDP'!AA152),"")),"")</f>
        <v>1.3493737640079104</v>
      </c>
      <c r="AC121" s="70">
        <f>IF('[1]T61 Real GDP'!AB152&lt;&gt;"",(IF('[1]T34 Wine consumption vol'!AB152&lt;&gt;"",('[1]T34 Wine consumption vol'!AB152/'[1]T61 Real GDP'!AB152),"")),"")</f>
        <v>0.93164284697132138</v>
      </c>
      <c r="AD121" s="70">
        <f>IF('[1]T61 Real GDP'!AC152&lt;&gt;"",(IF('[1]T34 Wine consumption vol'!AC152&lt;&gt;"",('[1]T34 Wine consumption vol'!AC152/'[1]T61 Real GDP'!AC152),"")),"")</f>
        <v>0.58506192354712494</v>
      </c>
      <c r="AE121" s="70">
        <f>IF('[1]T61 Real GDP'!AD152&lt;&gt;"",(IF('[1]T34 Wine consumption vol'!AD152&lt;&gt;"",('[1]T34 Wine consumption vol'!AD152/'[1]T61 Real GDP'!AD152),"")),"")</f>
        <v>0.44174119073381218</v>
      </c>
      <c r="AF121" s="70">
        <f>IF('[1]T61 Real GDP'!AE152&lt;&gt;"",(IF('[1]T34 Wine consumption vol'!AE152&lt;&gt;"",('[1]T34 Wine consumption vol'!AE152/'[1]T61 Real GDP'!AE152),"")),"")</f>
        <v>8.9544278215425663</v>
      </c>
      <c r="AG121" s="70">
        <f>IF('[1]T61 Real GDP'!AF152&lt;&gt;"",(IF('[1]T34 Wine consumption vol'!AF152&lt;&gt;"",('[1]T34 Wine consumption vol'!AF152/'[1]T61 Real GDP'!AF152),"")),"")</f>
        <v>0.49453941957156911</v>
      </c>
      <c r="AH121" s="70">
        <f>IF('[1]T61 Real GDP'!AG152&lt;&gt;"",(IF('[1]T34 Wine consumption vol'!AG152&lt;&gt;"",('[1]T34 Wine consumption vol'!AG152/'[1]T61 Real GDP'!AG152),"")),"")</f>
        <v>7.3751970123446045</v>
      </c>
      <c r="AI121" s="70">
        <f>IF('[1]T61 Real GDP'!AH152&lt;&gt;"",(IF('[1]T34 Wine consumption vol'!AH152&lt;&gt;"",('[1]T34 Wine consumption vol'!AH152/'[1]T61 Real GDP'!AH152),"")),"")</f>
        <v>7.6510464384182367E-2</v>
      </c>
      <c r="AJ121" s="70">
        <f>IF('[1]T61 Real GDP'!AI152&lt;&gt;"",(IF('[1]T34 Wine consumption vol'!AI152&lt;&gt;"",('[1]T34 Wine consumption vol'!AI152/'[1]T61 Real GDP'!AI152),"")),"")</f>
        <v>4.91214950106676</v>
      </c>
      <c r="AK121" s="70" t="str">
        <f>IF('[1]T61 Real GDP'!AJ152&lt;&gt;"",(IF('[1]T34 Wine consumption vol'!AJ152&lt;&gt;"",('[1]T34 Wine consumption vol'!AJ152/'[1]T61 Real GDP'!AJ152),"")),"")</f>
        <v/>
      </c>
      <c r="AL121" s="70">
        <f>IF('[1]T61 Real GDP'!AK152&lt;&gt;"",(IF('[1]T34 Wine consumption vol'!AK152&lt;&gt;"",('[1]T34 Wine consumption vol'!AK152/'[1]T61 Real GDP'!AK152),"")),"")</f>
        <v>0.16164017655514534</v>
      </c>
      <c r="AM121" s="70">
        <f>IF('[1]T61 Real GDP'!AL152&lt;&gt;"",(IF('[1]T34 Wine consumption vol'!AL152&lt;&gt;"",('[1]T34 Wine consumption vol'!AL152/'[1]T61 Real GDP'!AL152),"")),"")</f>
        <v>0.52707907038997137</v>
      </c>
      <c r="AN121" s="70">
        <f>IF('[1]T61 Real GDP'!AM152&lt;&gt;"",(IF('[1]T34 Wine consumption vol'!AM152&lt;&gt;"",('[1]T34 Wine consumption vol'!AM152/'[1]T61 Real GDP'!AM152),"")),"")</f>
        <v>2.0516386036052734</v>
      </c>
      <c r="AO121" s="70">
        <f>IF('[1]T61 Real GDP'!AN152&lt;&gt;"",(IF('[1]T34 Wine consumption vol'!AN152&lt;&gt;"",('[1]T34 Wine consumption vol'!AN152/'[1]T61 Real GDP'!AN152),"")),"")</f>
        <v>0.96625564146275345</v>
      </c>
      <c r="AP121" s="70">
        <f>IF('[1]T61 Real GDP'!AO152&lt;&gt;"",(IF('[1]T34 Wine consumption vol'!AO152&lt;&gt;"",('[1]T34 Wine consumption vol'!AO152/'[1]T61 Real GDP'!AO152),"")),"")</f>
        <v>8.1563832871259082E-2</v>
      </c>
      <c r="AQ121" s="70" t="str">
        <f>IF('[1]T61 Real GDP'!AP152&lt;&gt;"",(IF('[1]T34 Wine consumption vol'!AP152&lt;&gt;"",('[1]T34 Wine consumption vol'!AP152/'[1]T61 Real GDP'!AP152),"")),"")</f>
        <v/>
      </c>
      <c r="AR121" s="70">
        <f>IF('[1]T61 Real GDP'!AQ152&lt;&gt;"",(IF('[1]T34 Wine consumption vol'!AQ152&lt;&gt;"",('[1]T34 Wine consumption vol'!AQ152/'[1]T61 Real GDP'!AQ152),"")),"")</f>
        <v>9.6770084937396722E-2</v>
      </c>
      <c r="AS121" s="70">
        <f>IF('[1]T61 Real GDP'!AR152&lt;&gt;"",(IF('[1]T34 Wine consumption vol'!AR152&lt;&gt;"",('[1]T34 Wine consumption vol'!AR152/'[1]T61 Real GDP'!AR152),"")),"")</f>
        <v>4.9206807037784829E-2</v>
      </c>
      <c r="AT121" s="70">
        <f>IF('[1]T61 Real GDP'!AS152&lt;&gt;"",(IF('[1]T34 Wine consumption vol'!AS152&lt;&gt;"",('[1]T34 Wine consumption vol'!AS152/'[1]T61 Real GDP'!AS152),"")),"")</f>
        <v>1.7878989888154148E-3</v>
      </c>
      <c r="AU121" s="70">
        <f>IF('[1]T61 Real GDP'!AT152&lt;&gt;"",(IF('[1]T34 Wine consumption vol'!AT152&lt;&gt;"",('[1]T34 Wine consumption vol'!AT152/'[1]T61 Real GDP'!AT152),"")),"")</f>
        <v>4.6959124712458611E-2</v>
      </c>
      <c r="AV121" s="70">
        <f>IF('[1]T61 Real GDP'!AU152&lt;&gt;"",(IF('[1]T34 Wine consumption vol'!AU152&lt;&gt;"",('[1]T34 Wine consumption vol'!AU152/'[1]T61 Real GDP'!AU152),"")),"")</f>
        <v>1.0084405089171007E-3</v>
      </c>
      <c r="AW121" s="70">
        <f>IF('[1]T61 Real GDP'!AV152&lt;&gt;"",(IF('[1]T34 Wine consumption vol'!AV152&lt;&gt;"",('[1]T34 Wine consumption vol'!AV152/'[1]T61 Real GDP'!AV152),"")),"")</f>
        <v>1.3233266962781438E-2</v>
      </c>
      <c r="AX121" s="70">
        <f>IF('[1]T61 Real GDP'!AW152&lt;&gt;"",(IF('[1]T34 Wine consumption vol'!AW152&lt;&gt;"",('[1]T34 Wine consumption vol'!AW152/'[1]T61 Real GDP'!AW152),"")),"")</f>
        <v>2.1153217902646192E-3</v>
      </c>
      <c r="AY121" s="70">
        <f>IF('[1]T61 Real GDP'!AX152&lt;&gt;"",(IF('[1]T34 Wine consumption vol'!AX152&lt;&gt;"",('[1]T34 Wine consumption vol'!AX152/'[1]T61 Real GDP'!AX152),"")),"")</f>
        <v>7.4485102979404125E-2</v>
      </c>
      <c r="AZ121" s="70">
        <f>IF('[1]T61 Real GDP'!AY152&lt;&gt;"",(IF('[1]T34 Wine consumption vol'!AY152&lt;&gt;"",('[1]T34 Wine consumption vol'!AY152/'[1]T61 Real GDP'!AY152),"")),"")</f>
        <v>2.1642565332987483E-3</v>
      </c>
      <c r="BA121" s="70">
        <f>IF('[1]T61 Real GDP'!AZ152&lt;&gt;"",(IF('[1]T34 Wine consumption vol'!AZ152&lt;&gt;"",('[1]T34 Wine consumption vol'!AZ152/'[1]T61 Real GDP'!AZ152),"")),"")</f>
        <v>4.4104675095560132E-3</v>
      </c>
      <c r="BB121" s="70">
        <f>IF('[1]T61 Real GDP'!BC152&lt;&gt;"",(IF('[1]T34 Wine consumption vol'!BC152&lt;&gt;"",('[1]T34 Wine consumption vol'!BC152/'[1]T61 Real GDP'!BC152),"")),"")</f>
        <v>1.2370449196226192</v>
      </c>
    </row>
    <row r="122" spans="1:54" x14ac:dyDescent="0.55000000000000004">
      <c r="A122" s="69">
        <v>1985</v>
      </c>
      <c r="B122" s="70">
        <f>IF('[1]T61 Real GDP'!B153&lt;&gt;"",(IF('[1]T34 Wine consumption vol'!B153&lt;&gt;"",('[1]T34 Wine consumption vol'!B153/'[1]T61 Real GDP'!B153),"")),"")</f>
        <v>4.7076761283411219</v>
      </c>
      <c r="C122" s="70">
        <f>IF('[1]T61 Real GDP'!C153&lt;&gt;"",(IF('[1]T34 Wine consumption vol'!C153&lt;&gt;"",('[1]T34 Wine consumption vol'!C153/'[1]T61 Real GDP'!C153),"")),"")</f>
        <v>4.9200171097045731</v>
      </c>
      <c r="D122" s="70">
        <f>IF('[1]T61 Real GDP'!D153&lt;&gt;"",(IF('[1]T34 Wine consumption vol'!D153&lt;&gt;"",('[1]T34 Wine consumption vol'!D153/'[1]T61 Real GDP'!D153),"")),"")</f>
        <v>8.3565886625621797</v>
      </c>
      <c r="E122" s="70">
        <f>IF('[1]T61 Real GDP'!E153&lt;&gt;"",(IF('[1]T34 Wine consumption vol'!E153&lt;&gt;"",('[1]T34 Wine consumption vol'!E153/'[1]T61 Real GDP'!E153),"")),"")</f>
        <v>4.5048345837366908</v>
      </c>
      <c r="F122" s="70">
        <f>IF('[1]T61 Real GDP'!F153&lt;&gt;"",(IF('[1]T34 Wine consumption vol'!F153&lt;&gt;"",('[1]T34 Wine consumption vol'!F153/'[1]T61 Real GDP'!F153),"")),"")</f>
        <v>2.2200217185733671</v>
      </c>
      <c r="G122" s="70"/>
      <c r="H122" s="70">
        <f>IF('[1]T61 Real GDP'!G153&lt;&gt;"",(IF('[1]T34 Wine consumption vol'!G153&lt;&gt;"",('[1]T34 Wine consumption vol'!G153/'[1]T61 Real GDP'!G153),"")),"")</f>
        <v>1.4705857446698598</v>
      </c>
      <c r="I122" s="70">
        <f>IF('[1]T61 Real GDP'!H153&lt;&gt;"",(IF('[1]T34 Wine consumption vol'!H153&lt;&gt;"",('[1]T34 Wine consumption vol'!H153/'[1]T61 Real GDP'!H153),"")),"")</f>
        <v>1.0913209329518856</v>
      </c>
      <c r="J122" s="70">
        <f>IF('[1]T61 Real GDP'!I153&lt;&gt;"",(IF('[1]T34 Wine consumption vol'!I153&lt;&gt;"",('[1]T34 Wine consumption vol'!I153/'[1]T61 Real GDP'!I153),"")),"")</f>
        <v>0.38384464755703612</v>
      </c>
      <c r="K122" s="70">
        <f>IF('[1]T61 Real GDP'!J153&lt;&gt;"",(IF('[1]T34 Wine consumption vol'!J153&lt;&gt;"",('[1]T34 Wine consumption vol'!J153/'[1]T61 Real GDP'!J153),"")),"")</f>
        <v>1.6930749822562421</v>
      </c>
      <c r="L122" s="70">
        <f>IF('[1]T61 Real GDP'!K153&lt;&gt;"",(IF('[1]T34 Wine consumption vol'!K153&lt;&gt;"",('[1]T34 Wine consumption vol'!K153/'[1]T61 Real GDP'!K153),"")),"")</f>
        <v>3.6727047294881094</v>
      </c>
      <c r="M122" s="70">
        <f>IF('[1]T61 Real GDP'!L153&lt;&gt;"",(IF('[1]T34 Wine consumption vol'!L153&lt;&gt;"",('[1]T34 Wine consumption vol'!L153/'[1]T61 Real GDP'!L153),"")),"")</f>
        <v>0.37639944532439573</v>
      </c>
      <c r="N122" s="70">
        <f>IF('[1]T61 Real GDP'!M153&lt;&gt;"",(IF('[1]T34 Wine consumption vol'!M153&lt;&gt;"",('[1]T34 Wine consumption vol'!M153/'[1]T61 Real GDP'!M153),"")),"")</f>
        <v>1.1153920518931906</v>
      </c>
      <c r="O122" s="70">
        <f>IF('[1]T61 Real GDP'!N153&lt;&gt;"",(IF('[1]T34 Wine consumption vol'!N153&lt;&gt;"",('[1]T34 Wine consumption vol'!N153/'[1]T61 Real GDP'!N153),"")),"")</f>
        <v>0.65298582226946233</v>
      </c>
      <c r="P122" s="70">
        <f>IF('[1]T61 Real GDP'!O153&lt;&gt;"",(IF('[1]T34 Wine consumption vol'!O153&lt;&gt;"",('[1]T34 Wine consumption vol'!O153/'[1]T61 Real GDP'!O153),"")),"")</f>
        <v>2.521759521878252</v>
      </c>
      <c r="Q122" s="70">
        <f>IF('[1]T61 Real GDP'!P153&lt;&gt;"",(IF('[1]T34 Wine consumption vol'!P153&lt;&gt;"",('[1]T34 Wine consumption vol'!P153/'[1]T61 Real GDP'!P153),"")),"")</f>
        <v>0.66132876142975894</v>
      </c>
      <c r="R122" s="70" t="str">
        <f>IF('[1]T61 Real GDP'!Q153&lt;&gt;"",(IF('[1]T34 Wine consumption vol'!Q153&lt;&gt;"",('[1]T34 Wine consumption vol'!Q153/'[1]T61 Real GDP'!Q153),"")),"")</f>
        <v/>
      </c>
      <c r="S122" s="70">
        <f>IF('[1]T61 Real GDP'!R153&lt;&gt;"",(IF('[1]T34 Wine consumption vol'!R153&lt;&gt;"",('[1]T34 Wine consumption vol'!R153/'[1]T61 Real GDP'!R153),"")),"")</f>
        <v>2.9588060904344848</v>
      </c>
      <c r="T122" s="70" t="str">
        <f>IF('[1]T61 Real GDP'!S153&lt;&gt;"",(IF('[1]T34 Wine consumption vol'!S153&lt;&gt;"",('[1]T34 Wine consumption vol'!S153/'[1]T61 Real GDP'!S153),"")),"")</f>
        <v/>
      </c>
      <c r="U122" s="70" t="str">
        <f>IF('[1]T61 Real GDP'!T153&lt;&gt;"",(IF('[1]T34 Wine consumption vol'!T153&lt;&gt;"",('[1]T34 Wine consumption vol'!T153/'[1]T61 Real GDP'!T153),"")),"")</f>
        <v/>
      </c>
      <c r="V122" s="70">
        <f>IF('[1]T61 Real GDP'!U153&lt;&gt;"",(IF('[1]T34 Wine consumption vol'!U153&lt;&gt;"",('[1]T34 Wine consumption vol'!U153/'[1]T61 Real GDP'!U153),"")),"")</f>
        <v>3.7943543990875401</v>
      </c>
      <c r="W122" s="70" t="str">
        <f>IF('[1]T61 Real GDP'!V153&lt;&gt;"",(IF('[1]T34 Wine consumption vol'!V153&lt;&gt;"",('[1]T34 Wine consumption vol'!V153/'[1]T61 Real GDP'!V153),"")),"")</f>
        <v/>
      </c>
      <c r="X122" s="70">
        <f>IF('[1]T61 Real GDP'!W153&lt;&gt;"",(IF('[1]T34 Wine consumption vol'!W153&lt;&gt;"",('[1]T34 Wine consumption vol'!W153/'[1]T61 Real GDP'!W153),"")),"")</f>
        <v>6.1325993984270868</v>
      </c>
      <c r="Y122" s="70" t="str">
        <f>IF('[1]T61 Real GDP'!X153&lt;&gt;"",(IF('[1]T34 Wine consumption vol'!X153&lt;&gt;"",('[1]T34 Wine consumption vol'!X153/'[1]T61 Real GDP'!X153),"")),"")</f>
        <v/>
      </c>
      <c r="Z122" s="70" t="str">
        <f>IF('[1]T61 Real GDP'!Y153&lt;&gt;"",(IF('[1]T34 Wine consumption vol'!Y153&lt;&gt;"",('[1]T34 Wine consumption vol'!Y153/'[1]T61 Real GDP'!Y153),"")),"")</f>
        <v/>
      </c>
      <c r="AA122" s="70" t="str">
        <f>IF('[1]T61 Real GDP'!Z153&lt;&gt;"",(IF('[1]T34 Wine consumption vol'!Z153&lt;&gt;"",('[1]T34 Wine consumption vol'!Z153/'[1]T61 Real GDP'!Z153),"")),"")</f>
        <v/>
      </c>
      <c r="AB122" s="70">
        <f>IF('[1]T61 Real GDP'!AA153&lt;&gt;"",(IF('[1]T34 Wine consumption vol'!AA153&lt;&gt;"",('[1]T34 Wine consumption vol'!AA153/'[1]T61 Real GDP'!AA153),"")),"")</f>
        <v>1.355702319062597</v>
      </c>
      <c r="AC122" s="70">
        <f>IF('[1]T61 Real GDP'!AB153&lt;&gt;"",(IF('[1]T34 Wine consumption vol'!AB153&lt;&gt;"",('[1]T34 Wine consumption vol'!AB153/'[1]T61 Real GDP'!AB153),"")),"")</f>
        <v>0.9652413908157651</v>
      </c>
      <c r="AD122" s="70">
        <f>IF('[1]T61 Real GDP'!AC153&lt;&gt;"",(IF('[1]T34 Wine consumption vol'!AC153&lt;&gt;"",('[1]T34 Wine consumption vol'!AC153/'[1]T61 Real GDP'!AC153),"")),"")</f>
        <v>0.54430454257443983</v>
      </c>
      <c r="AE122" s="70">
        <f>IF('[1]T61 Real GDP'!AD153&lt;&gt;"",(IF('[1]T34 Wine consumption vol'!AD153&lt;&gt;"",('[1]T34 Wine consumption vol'!AD153/'[1]T61 Real GDP'!AD153),"")),"")</f>
        <v>0.44440639521267888</v>
      </c>
      <c r="AF122" s="70">
        <f>IF('[1]T61 Real GDP'!AE153&lt;&gt;"",(IF('[1]T34 Wine consumption vol'!AE153&lt;&gt;"",('[1]T34 Wine consumption vol'!AE153/'[1]T61 Real GDP'!AE153),"")),"")</f>
        <v>8.8096414624423787</v>
      </c>
      <c r="AG122" s="70">
        <f>IF('[1]T61 Real GDP'!AF153&lt;&gt;"",(IF('[1]T34 Wine consumption vol'!AF153&lt;&gt;"",('[1]T34 Wine consumption vol'!AF153/'[1]T61 Real GDP'!AF153),"")),"")</f>
        <v>0.46935072744163497</v>
      </c>
      <c r="AH122" s="70">
        <f>IF('[1]T61 Real GDP'!AG153&lt;&gt;"",(IF('[1]T34 Wine consumption vol'!AG153&lt;&gt;"",('[1]T34 Wine consumption vol'!AG153/'[1]T61 Real GDP'!AG153),"")),"")</f>
        <v>5.0744268472372784</v>
      </c>
      <c r="AI122" s="70">
        <f>IF('[1]T61 Real GDP'!AH153&lt;&gt;"",(IF('[1]T34 Wine consumption vol'!AH153&lt;&gt;"",('[1]T34 Wine consumption vol'!AH153/'[1]T61 Real GDP'!AH153),"")),"")</f>
        <v>4.6168859880828535E-2</v>
      </c>
      <c r="AJ122" s="70">
        <f>IF('[1]T61 Real GDP'!AI153&lt;&gt;"",(IF('[1]T34 Wine consumption vol'!AI153&lt;&gt;"",('[1]T34 Wine consumption vol'!AI153/'[1]T61 Real GDP'!AI153),"")),"")</f>
        <v>4.0038676786867002</v>
      </c>
      <c r="AK122" s="70" t="str">
        <f>IF('[1]T61 Real GDP'!AJ153&lt;&gt;"",(IF('[1]T34 Wine consumption vol'!AJ153&lt;&gt;"",('[1]T34 Wine consumption vol'!AJ153/'[1]T61 Real GDP'!AJ153),"")),"")</f>
        <v/>
      </c>
      <c r="AL122" s="70">
        <f>IF('[1]T61 Real GDP'!AK153&lt;&gt;"",(IF('[1]T34 Wine consumption vol'!AK153&lt;&gt;"",('[1]T34 Wine consumption vol'!AK153/'[1]T61 Real GDP'!AK153),"")),"")</f>
        <v>0.14597354686425515</v>
      </c>
      <c r="AM122" s="70">
        <f>IF('[1]T61 Real GDP'!AL153&lt;&gt;"",(IF('[1]T34 Wine consumption vol'!AL153&lt;&gt;"",('[1]T34 Wine consumption vol'!AL153/'[1]T61 Real GDP'!AL153),"")),"")</f>
        <v>0.5125616624940259</v>
      </c>
      <c r="AN122" s="70">
        <f>IF('[1]T61 Real GDP'!AM153&lt;&gt;"",(IF('[1]T34 Wine consumption vol'!AM153&lt;&gt;"",('[1]T34 Wine consumption vol'!AM153/'[1]T61 Real GDP'!AM153),"")),"")</f>
        <v>2.1416649444966143</v>
      </c>
      <c r="AO122" s="70">
        <f>IF('[1]T61 Real GDP'!AN153&lt;&gt;"",(IF('[1]T34 Wine consumption vol'!AN153&lt;&gt;"",('[1]T34 Wine consumption vol'!AN153/'[1]T61 Real GDP'!AN153),"")),"")</f>
        <v>0.9291285716713773</v>
      </c>
      <c r="AP122" s="70">
        <f>IF('[1]T61 Real GDP'!AO153&lt;&gt;"",(IF('[1]T34 Wine consumption vol'!AO153&lt;&gt;"",('[1]T34 Wine consumption vol'!AO153/'[1]T61 Real GDP'!AO153),"")),"")</f>
        <v>0.20551782536196114</v>
      </c>
      <c r="AQ122" s="70" t="str">
        <f>IF('[1]T61 Real GDP'!AP153&lt;&gt;"",(IF('[1]T34 Wine consumption vol'!AP153&lt;&gt;"",('[1]T34 Wine consumption vol'!AP153/'[1]T61 Real GDP'!AP153),"")),"")</f>
        <v/>
      </c>
      <c r="AR122" s="70">
        <f>IF('[1]T61 Real GDP'!AQ153&lt;&gt;"",(IF('[1]T34 Wine consumption vol'!AQ153&lt;&gt;"",('[1]T34 Wine consumption vol'!AQ153/'[1]T61 Real GDP'!AQ153),"")),"")</f>
        <v>0.11160330959465545</v>
      </c>
      <c r="AS122" s="70">
        <f>IF('[1]T61 Real GDP'!AR153&lt;&gt;"",(IF('[1]T34 Wine consumption vol'!AR153&lt;&gt;"",('[1]T34 Wine consumption vol'!AR153/'[1]T61 Real GDP'!AR153),"")),"")</f>
        <v>5.0316632921207943E-2</v>
      </c>
      <c r="AT122" s="70">
        <f>IF('[1]T61 Real GDP'!AS153&lt;&gt;"",(IF('[1]T34 Wine consumption vol'!AS153&lt;&gt;"",('[1]T34 Wine consumption vol'!AS153/'[1]T61 Real GDP'!AS153),"")),"")</f>
        <v>1.8419734166396514E-3</v>
      </c>
      <c r="AU122" s="70">
        <f>IF('[1]T61 Real GDP'!AT153&lt;&gt;"",(IF('[1]T34 Wine consumption vol'!AT153&lt;&gt;"",('[1]T34 Wine consumption vol'!AT153/'[1]T61 Real GDP'!AT153),"")),"")</f>
        <v>4.2574242272834899E-2</v>
      </c>
      <c r="AV122" s="70">
        <f>IF('[1]T61 Real GDP'!AU153&lt;&gt;"",(IF('[1]T34 Wine consumption vol'!AU153&lt;&gt;"",('[1]T34 Wine consumption vol'!AU153/'[1]T61 Real GDP'!AU153),"")),"")</f>
        <v>7.0877235442075152E-4</v>
      </c>
      <c r="AW122" s="70">
        <f>IF('[1]T61 Real GDP'!AV153&lt;&gt;"",(IF('[1]T34 Wine consumption vol'!AV153&lt;&gt;"",('[1]T34 Wine consumption vol'!AV153/'[1]T61 Real GDP'!AV153),"")),"")</f>
        <v>2.3492269836111239E-2</v>
      </c>
      <c r="AX122" s="70">
        <f>IF('[1]T61 Real GDP'!AW153&lt;&gt;"",(IF('[1]T34 Wine consumption vol'!AW153&lt;&gt;"",('[1]T34 Wine consumption vol'!AW153/'[1]T61 Real GDP'!AW153),"")),"")</f>
        <v>3.9209466663142215E-3</v>
      </c>
      <c r="AY122" s="70">
        <f>IF('[1]T61 Real GDP'!AX153&lt;&gt;"",(IF('[1]T34 Wine consumption vol'!AX153&lt;&gt;"",('[1]T34 Wine consumption vol'!AX153/'[1]T61 Real GDP'!AX153),"")),"")</f>
        <v>5.9692370377915867E-2</v>
      </c>
      <c r="AZ122" s="70">
        <f>IF('[1]T61 Real GDP'!AY153&lt;&gt;"",(IF('[1]T34 Wine consumption vol'!AY153&lt;&gt;"",('[1]T34 Wine consumption vol'!AY153/'[1]T61 Real GDP'!AY153),"")),"")</f>
        <v>9.1907505522173657E-4</v>
      </c>
      <c r="BA122" s="70">
        <f>IF('[1]T61 Real GDP'!AZ153&lt;&gt;"",(IF('[1]T34 Wine consumption vol'!AZ153&lt;&gt;"",('[1]T34 Wine consumption vol'!AZ153/'[1]T61 Real GDP'!AZ153),"")),"")</f>
        <v>4.4700443172965175E-3</v>
      </c>
      <c r="BB122" s="70">
        <f>IF('[1]T61 Real GDP'!BC153&lt;&gt;"",(IF('[1]T34 Wine consumption vol'!BC153&lt;&gt;"",('[1]T34 Wine consumption vol'!BC153/'[1]T61 Real GDP'!BC153),"")),"")</f>
        <v>1.1233414718127182</v>
      </c>
    </row>
    <row r="123" spans="1:54" x14ac:dyDescent="0.55000000000000004">
      <c r="A123" s="69">
        <v>1986</v>
      </c>
      <c r="B123" s="70">
        <f>IF('[1]T61 Real GDP'!B154&lt;&gt;"",(IF('[1]T34 Wine consumption vol'!B154&lt;&gt;"",('[1]T34 Wine consumption vol'!B154/'[1]T61 Real GDP'!B154),"")),"")</f>
        <v>4.424922745149015</v>
      </c>
      <c r="C123" s="70">
        <f>IF('[1]T61 Real GDP'!C154&lt;&gt;"",(IF('[1]T34 Wine consumption vol'!C154&lt;&gt;"",('[1]T34 Wine consumption vol'!C154/'[1]T61 Real GDP'!C154),"")),"")</f>
        <v>4.3955579276001799</v>
      </c>
      <c r="D123" s="70">
        <f>IF('[1]T61 Real GDP'!D154&lt;&gt;"",(IF('[1]T34 Wine consumption vol'!D154&lt;&gt;"",('[1]T34 Wine consumption vol'!D154/'[1]T61 Real GDP'!D154),"")),"")</f>
        <v>7.2999971650676851</v>
      </c>
      <c r="E123" s="70">
        <f>IF('[1]T61 Real GDP'!E154&lt;&gt;"",(IF('[1]T34 Wine consumption vol'!E154&lt;&gt;"",('[1]T34 Wine consumption vol'!E154/'[1]T61 Real GDP'!E154),"")),"")</f>
        <v>4.2846900646289807</v>
      </c>
      <c r="F123" s="70">
        <f>IF('[1]T61 Real GDP'!F154&lt;&gt;"",(IF('[1]T34 Wine consumption vol'!F154&lt;&gt;"",('[1]T34 Wine consumption vol'!F154/'[1]T61 Real GDP'!F154),"")),"")</f>
        <v>2.0883193032499645</v>
      </c>
      <c r="G123" s="70"/>
      <c r="H123" s="70">
        <f>IF('[1]T61 Real GDP'!G154&lt;&gt;"",(IF('[1]T34 Wine consumption vol'!G154&lt;&gt;"",('[1]T34 Wine consumption vol'!G154/'[1]T61 Real GDP'!G154),"")),"")</f>
        <v>1.3819708308154908</v>
      </c>
      <c r="I123" s="70">
        <f>IF('[1]T61 Real GDP'!H154&lt;&gt;"",(IF('[1]T34 Wine consumption vol'!H154&lt;&gt;"",('[1]T34 Wine consumption vol'!H154/'[1]T61 Real GDP'!H154),"")),"")</f>
        <v>1.0105372345814763</v>
      </c>
      <c r="J123" s="70">
        <f>IF('[1]T61 Real GDP'!I154&lt;&gt;"",(IF('[1]T34 Wine consumption vol'!I154&lt;&gt;"",('[1]T34 Wine consumption vol'!I154/'[1]T61 Real GDP'!I154),"")),"")</f>
        <v>0.39937204690821398</v>
      </c>
      <c r="K123" s="70">
        <f>IF('[1]T61 Real GDP'!J154&lt;&gt;"",(IF('[1]T34 Wine consumption vol'!J154&lt;&gt;"",('[1]T34 Wine consumption vol'!J154/'[1]T61 Real GDP'!J154),"")),"")</f>
        <v>1.5066375049668426</v>
      </c>
      <c r="L123" s="70">
        <f>IF('[1]T61 Real GDP'!K154&lt;&gt;"",(IF('[1]T34 Wine consumption vol'!K154&lt;&gt;"",('[1]T34 Wine consumption vol'!K154/'[1]T61 Real GDP'!K154),"")),"")</f>
        <v>2.3035479553545186</v>
      </c>
      <c r="M123" s="70">
        <f>IF('[1]T61 Real GDP'!L154&lt;&gt;"",(IF('[1]T34 Wine consumption vol'!L154&lt;&gt;"",('[1]T34 Wine consumption vol'!L154/'[1]T61 Real GDP'!L154),"")),"")</f>
        <v>0.36695074570901615</v>
      </c>
      <c r="N123" s="70">
        <f>IF('[1]T61 Real GDP'!M154&lt;&gt;"",(IF('[1]T34 Wine consumption vol'!M154&lt;&gt;"",('[1]T34 Wine consumption vol'!M154/'[1]T61 Real GDP'!M154),"")),"")</f>
        <v>1.1180150089252803</v>
      </c>
      <c r="O123" s="70">
        <f>IF('[1]T61 Real GDP'!N154&lt;&gt;"",(IF('[1]T34 Wine consumption vol'!N154&lt;&gt;"",('[1]T34 Wine consumption vol'!N154/'[1]T61 Real GDP'!N154),"")),"")</f>
        <v>0.66230034941641736</v>
      </c>
      <c r="P123" s="70">
        <f>IF('[1]T61 Real GDP'!O154&lt;&gt;"",(IF('[1]T34 Wine consumption vol'!O154&lt;&gt;"",('[1]T34 Wine consumption vol'!O154/'[1]T61 Real GDP'!O154),"")),"")</f>
        <v>2.4434089687059402</v>
      </c>
      <c r="Q123" s="70">
        <f>IF('[1]T61 Real GDP'!P154&lt;&gt;"",(IF('[1]T34 Wine consumption vol'!P154&lt;&gt;"",('[1]T34 Wine consumption vol'!P154/'[1]T61 Real GDP'!P154),"")),"")</f>
        <v>0.66125788266768581</v>
      </c>
      <c r="R123" s="70" t="str">
        <f>IF('[1]T61 Real GDP'!Q154&lt;&gt;"",(IF('[1]T34 Wine consumption vol'!Q154&lt;&gt;"",('[1]T34 Wine consumption vol'!Q154/'[1]T61 Real GDP'!Q154),"")),"")</f>
        <v/>
      </c>
      <c r="S123" s="70">
        <f>IF('[1]T61 Real GDP'!R154&lt;&gt;"",(IF('[1]T34 Wine consumption vol'!R154&lt;&gt;"",('[1]T34 Wine consumption vol'!R154/'[1]T61 Real GDP'!R154),"")),"")</f>
        <v>3.1640069774745614</v>
      </c>
      <c r="T123" s="70" t="str">
        <f>IF('[1]T61 Real GDP'!S154&lt;&gt;"",(IF('[1]T34 Wine consumption vol'!S154&lt;&gt;"",('[1]T34 Wine consumption vol'!S154/'[1]T61 Real GDP'!S154),"")),"")</f>
        <v/>
      </c>
      <c r="U123" s="70" t="str">
        <f>IF('[1]T61 Real GDP'!T154&lt;&gt;"",(IF('[1]T34 Wine consumption vol'!T154&lt;&gt;"",('[1]T34 Wine consumption vol'!T154/'[1]T61 Real GDP'!T154),"")),"")</f>
        <v/>
      </c>
      <c r="V123" s="70">
        <f>IF('[1]T61 Real GDP'!U154&lt;&gt;"",(IF('[1]T34 Wine consumption vol'!U154&lt;&gt;"",('[1]T34 Wine consumption vol'!U154/'[1]T61 Real GDP'!U154),"")),"")</f>
        <v>3.5000297609445878</v>
      </c>
      <c r="W123" s="70" t="str">
        <f>IF('[1]T61 Real GDP'!V154&lt;&gt;"",(IF('[1]T34 Wine consumption vol'!V154&lt;&gt;"",('[1]T34 Wine consumption vol'!V154/'[1]T61 Real GDP'!V154),"")),"")</f>
        <v/>
      </c>
      <c r="X123" s="70">
        <f>IF('[1]T61 Real GDP'!W154&lt;&gt;"",(IF('[1]T34 Wine consumption vol'!W154&lt;&gt;"",('[1]T34 Wine consumption vol'!W154/'[1]T61 Real GDP'!W154),"")),"")</f>
        <v>6.0558566214077461</v>
      </c>
      <c r="Y123" s="70" t="str">
        <f>IF('[1]T61 Real GDP'!X154&lt;&gt;"",(IF('[1]T34 Wine consumption vol'!X154&lt;&gt;"",('[1]T34 Wine consumption vol'!X154/'[1]T61 Real GDP'!X154),"")),"")</f>
        <v/>
      </c>
      <c r="Z123" s="70" t="str">
        <f>IF('[1]T61 Real GDP'!Y154&lt;&gt;"",(IF('[1]T34 Wine consumption vol'!Y154&lt;&gt;"",('[1]T34 Wine consumption vol'!Y154/'[1]T61 Real GDP'!Y154),"")),"")</f>
        <v/>
      </c>
      <c r="AA123" s="70" t="str">
        <f>IF('[1]T61 Real GDP'!Z154&lt;&gt;"",(IF('[1]T34 Wine consumption vol'!Z154&lt;&gt;"",('[1]T34 Wine consumption vol'!Z154/'[1]T61 Real GDP'!Z154),"")),"")</f>
        <v/>
      </c>
      <c r="AB123" s="70">
        <f>IF('[1]T61 Real GDP'!AA154&lt;&gt;"",(IF('[1]T34 Wine consumption vol'!AA154&lt;&gt;"",('[1]T34 Wine consumption vol'!AA154/'[1]T61 Real GDP'!AA154),"")),"")</f>
        <v>1.3694953679866211</v>
      </c>
      <c r="AC123" s="70">
        <f>IF('[1]T61 Real GDP'!AB154&lt;&gt;"",(IF('[1]T34 Wine consumption vol'!AB154&lt;&gt;"",('[1]T34 Wine consumption vol'!AB154/'[1]T61 Real GDP'!AB154),"")),"")</f>
        <v>1.104305548355986</v>
      </c>
      <c r="AD123" s="70">
        <f>IF('[1]T61 Real GDP'!AC154&lt;&gt;"",(IF('[1]T34 Wine consumption vol'!AC154&lt;&gt;"",('[1]T34 Wine consumption vol'!AC154/'[1]T61 Real GDP'!AC154),"")),"")</f>
        <v>0.55368617363344053</v>
      </c>
      <c r="AE123" s="70">
        <f>IF('[1]T61 Real GDP'!AD154&lt;&gt;"",(IF('[1]T34 Wine consumption vol'!AD154&lt;&gt;"",('[1]T34 Wine consumption vol'!AD154/'[1]T61 Real GDP'!AD154),"")),"")</f>
        <v>0.43479979767066879</v>
      </c>
      <c r="AF123" s="70">
        <f>IF('[1]T61 Real GDP'!AE154&lt;&gt;"",(IF('[1]T34 Wine consumption vol'!AE154&lt;&gt;"",('[1]T34 Wine consumption vol'!AE154/'[1]T61 Real GDP'!AE154),"")),"")</f>
        <v>8.227166017384036</v>
      </c>
      <c r="AG123" s="70">
        <f>IF('[1]T61 Real GDP'!AF154&lt;&gt;"",(IF('[1]T34 Wine consumption vol'!AF154&lt;&gt;"",('[1]T34 Wine consumption vol'!AF154/'[1]T61 Real GDP'!AF154),"")),"")</f>
        <v>0.49570534605305194</v>
      </c>
      <c r="AH123" s="70">
        <f>IF('[1]T61 Real GDP'!AG154&lt;&gt;"",(IF('[1]T34 Wine consumption vol'!AG154&lt;&gt;"",('[1]T34 Wine consumption vol'!AG154/'[1]T61 Real GDP'!AG154),"")),"")</f>
        <v>4.4898548120670441</v>
      </c>
      <c r="AI123" s="70">
        <f>IF('[1]T61 Real GDP'!AH154&lt;&gt;"",(IF('[1]T34 Wine consumption vol'!AH154&lt;&gt;"",('[1]T34 Wine consumption vol'!AH154/'[1]T61 Real GDP'!AH154),"")),"")</f>
        <v>4.9631629999978402E-2</v>
      </c>
      <c r="AJ123" s="70">
        <f>IF('[1]T61 Real GDP'!AI154&lt;&gt;"",(IF('[1]T34 Wine consumption vol'!AI154&lt;&gt;"",('[1]T34 Wine consumption vol'!AI154/'[1]T61 Real GDP'!AI154),"")),"")</f>
        <v>3.3551184368948377</v>
      </c>
      <c r="AK123" s="70" t="str">
        <f>IF('[1]T61 Real GDP'!AJ154&lt;&gt;"",(IF('[1]T34 Wine consumption vol'!AJ154&lt;&gt;"",('[1]T34 Wine consumption vol'!AJ154/'[1]T61 Real GDP'!AJ154),"")),"")</f>
        <v/>
      </c>
      <c r="AL123" s="70">
        <f>IF('[1]T61 Real GDP'!AK154&lt;&gt;"",(IF('[1]T34 Wine consumption vol'!AK154&lt;&gt;"",('[1]T34 Wine consumption vol'!AK154/'[1]T61 Real GDP'!AK154),"")),"")</f>
        <v>0.13861389191801396</v>
      </c>
      <c r="AM123" s="70">
        <f>IF('[1]T61 Real GDP'!AL154&lt;&gt;"",(IF('[1]T34 Wine consumption vol'!AL154&lt;&gt;"",('[1]T34 Wine consumption vol'!AL154/'[1]T61 Real GDP'!AL154),"")),"")</f>
        <v>0.58810976257326708</v>
      </c>
      <c r="AN123" s="70">
        <f>IF('[1]T61 Real GDP'!AM154&lt;&gt;"",(IF('[1]T34 Wine consumption vol'!AM154&lt;&gt;"",('[1]T34 Wine consumption vol'!AM154/'[1]T61 Real GDP'!AM154),"")),"")</f>
        <v>2.1121096931536734</v>
      </c>
      <c r="AO123" s="70">
        <f>IF('[1]T61 Real GDP'!AN154&lt;&gt;"",(IF('[1]T34 Wine consumption vol'!AN154&lt;&gt;"",('[1]T34 Wine consumption vol'!AN154/'[1]T61 Real GDP'!AN154),"")),"")</f>
        <v>0.97351147561368423</v>
      </c>
      <c r="AP123" s="70">
        <f>IF('[1]T61 Real GDP'!AO154&lt;&gt;"",(IF('[1]T34 Wine consumption vol'!AO154&lt;&gt;"",('[1]T34 Wine consumption vol'!AO154/'[1]T61 Real GDP'!AO154),"")),"")</f>
        <v>7.6774438738744039E-2</v>
      </c>
      <c r="AQ123" s="70" t="str">
        <f>IF('[1]T61 Real GDP'!AP154&lt;&gt;"",(IF('[1]T34 Wine consumption vol'!AP154&lt;&gt;"",('[1]T34 Wine consumption vol'!AP154/'[1]T61 Real GDP'!AP154),"")),"")</f>
        <v/>
      </c>
      <c r="AR123" s="70">
        <f>IF('[1]T61 Real GDP'!AQ154&lt;&gt;"",(IF('[1]T34 Wine consumption vol'!AQ154&lt;&gt;"",('[1]T34 Wine consumption vol'!AQ154/'[1]T61 Real GDP'!AQ154),"")),"")</f>
        <v>0.12820107963005356</v>
      </c>
      <c r="AS123" s="70">
        <f>IF('[1]T61 Real GDP'!AR154&lt;&gt;"",(IF('[1]T34 Wine consumption vol'!AR154&lt;&gt;"",('[1]T34 Wine consumption vol'!AR154/'[1]T61 Real GDP'!AR154),"")),"")</f>
        <v>4.7172013173932215E-2</v>
      </c>
      <c r="AT123" s="70">
        <f>IF('[1]T61 Real GDP'!AS154&lt;&gt;"",(IF('[1]T34 Wine consumption vol'!AS154&lt;&gt;"",('[1]T34 Wine consumption vol'!AS154/'[1]T61 Real GDP'!AS154),"")),"")</f>
        <v>1.8845922802388721E-3</v>
      </c>
      <c r="AU123" s="70">
        <f>IF('[1]T61 Real GDP'!AT154&lt;&gt;"",(IF('[1]T34 Wine consumption vol'!AT154&lt;&gt;"",('[1]T34 Wine consumption vol'!AT154/'[1]T61 Real GDP'!AT154),"")),"")</f>
        <v>3.4673933471152045E-2</v>
      </c>
      <c r="AV123" s="70">
        <f>IF('[1]T61 Real GDP'!AU154&lt;&gt;"",(IF('[1]T34 Wine consumption vol'!AU154&lt;&gt;"",('[1]T34 Wine consumption vol'!AU154/'[1]T61 Real GDP'!AU154),"")),"")</f>
        <v>7.4383431090724544E-4</v>
      </c>
      <c r="AW123" s="70">
        <f>IF('[1]T61 Real GDP'!AV154&lt;&gt;"",(IF('[1]T34 Wine consumption vol'!AV154&lt;&gt;"",('[1]T34 Wine consumption vol'!AV154/'[1]T61 Real GDP'!AV154),"")),"")</f>
        <v>1.6260659595928723E-2</v>
      </c>
      <c r="AX123" s="70">
        <f>IF('[1]T61 Real GDP'!AW154&lt;&gt;"",(IF('[1]T34 Wine consumption vol'!AW154&lt;&gt;"",('[1]T34 Wine consumption vol'!AW154/'[1]T61 Real GDP'!AW154),"")),"")</f>
        <v>4.6007957672678937E-3</v>
      </c>
      <c r="AY123" s="70">
        <f>IF('[1]T61 Real GDP'!AX154&lt;&gt;"",(IF('[1]T34 Wine consumption vol'!AX154&lt;&gt;"",('[1]T34 Wine consumption vol'!AX154/'[1]T61 Real GDP'!AX154),"")),"")</f>
        <v>6.0316930775646371E-2</v>
      </c>
      <c r="AZ123" s="70">
        <f>IF('[1]T61 Real GDP'!AY154&lt;&gt;"",(IF('[1]T34 Wine consumption vol'!AY154&lt;&gt;"",('[1]T34 Wine consumption vol'!AY154/'[1]T61 Real GDP'!AY154),"")),"")</f>
        <v>9.9618130499750952E-4</v>
      </c>
      <c r="BA123" s="70">
        <f>IF('[1]T61 Real GDP'!AZ154&lt;&gt;"",(IF('[1]T34 Wine consumption vol'!AZ154&lt;&gt;"",('[1]T34 Wine consumption vol'!AZ154/'[1]T61 Real GDP'!AZ154),"")),"")</f>
        <v>4.8407396650208146E-3</v>
      </c>
      <c r="BB123" s="70">
        <f>IF('[1]T61 Real GDP'!BC154&lt;&gt;"",(IF('[1]T34 Wine consumption vol'!BC154&lt;&gt;"",('[1]T34 Wine consumption vol'!BC154/'[1]T61 Real GDP'!BC154),"")),"")</f>
        <v>0.97933083705492674</v>
      </c>
    </row>
    <row r="124" spans="1:54" x14ac:dyDescent="0.55000000000000004">
      <c r="A124" s="69">
        <v>1987</v>
      </c>
      <c r="B124" s="70">
        <f>IF('[1]T61 Real GDP'!B155&lt;&gt;"",(IF('[1]T34 Wine consumption vol'!B155&lt;&gt;"",('[1]T34 Wine consumption vol'!B155/'[1]T61 Real GDP'!B155),"")),"")</f>
        <v>4.2676704153920939</v>
      </c>
      <c r="C124" s="70">
        <f>IF('[1]T61 Real GDP'!C155&lt;&gt;"",(IF('[1]T34 Wine consumption vol'!C155&lt;&gt;"",('[1]T34 Wine consumption vol'!C155/'[1]T61 Real GDP'!C155),"")),"")</f>
        <v>4.0640705370077779</v>
      </c>
      <c r="D124" s="70">
        <f>IF('[1]T61 Real GDP'!D155&lt;&gt;"",(IF('[1]T34 Wine consumption vol'!D155&lt;&gt;"",('[1]T34 Wine consumption vol'!D155/'[1]T61 Real GDP'!D155),"")),"")</f>
        <v>5.7733719276549786</v>
      </c>
      <c r="E124" s="70">
        <f>IF('[1]T61 Real GDP'!E155&lt;&gt;"",(IF('[1]T34 Wine consumption vol'!E155&lt;&gt;"",('[1]T34 Wine consumption vol'!E155/'[1]T61 Real GDP'!E155),"")),"")</f>
        <v>3.9827208427067586</v>
      </c>
      <c r="F124" s="70">
        <f>IF('[1]T61 Real GDP'!F155&lt;&gt;"",(IF('[1]T34 Wine consumption vol'!F155&lt;&gt;"",('[1]T34 Wine consumption vol'!F155/'[1]T61 Real GDP'!F155),"")),"")</f>
        <v>2.1094665422120031</v>
      </c>
      <c r="G124" s="70"/>
      <c r="H124" s="70">
        <f>IF('[1]T61 Real GDP'!G155&lt;&gt;"",(IF('[1]T34 Wine consumption vol'!G155&lt;&gt;"",('[1]T34 Wine consumption vol'!G155/'[1]T61 Real GDP'!G155),"")),"")</f>
        <v>1.4277317254210156</v>
      </c>
      <c r="I124" s="70">
        <f>IF('[1]T61 Real GDP'!H155&lt;&gt;"",(IF('[1]T34 Wine consumption vol'!H155&lt;&gt;"",('[1]T34 Wine consumption vol'!H155/'[1]T61 Real GDP'!H155),"")),"")</f>
        <v>1.0472051292330178</v>
      </c>
      <c r="J124" s="70">
        <f>IF('[1]T61 Real GDP'!I155&lt;&gt;"",(IF('[1]T34 Wine consumption vol'!I155&lt;&gt;"",('[1]T34 Wine consumption vol'!I155/'[1]T61 Real GDP'!I155),"")),"")</f>
        <v>0.38926666451664976</v>
      </c>
      <c r="K124" s="70">
        <f>IF('[1]T61 Real GDP'!J155&lt;&gt;"",(IF('[1]T34 Wine consumption vol'!J155&lt;&gt;"",('[1]T34 Wine consumption vol'!J155/'[1]T61 Real GDP'!J155),"")),"")</f>
        <v>1.6375833711306982</v>
      </c>
      <c r="L124" s="70">
        <f>IF('[1]T61 Real GDP'!K155&lt;&gt;"",(IF('[1]T34 Wine consumption vol'!K155&lt;&gt;"",('[1]T34 Wine consumption vol'!K155/'[1]T61 Real GDP'!K155),"")),"")</f>
        <v>3.1128155558848998</v>
      </c>
      <c r="M124" s="70">
        <f>IF('[1]T61 Real GDP'!L155&lt;&gt;"",(IF('[1]T34 Wine consumption vol'!L155&lt;&gt;"",('[1]T34 Wine consumption vol'!L155/'[1]T61 Real GDP'!L155),"")),"")</f>
        <v>0.35879019936104778</v>
      </c>
      <c r="N124" s="70">
        <f>IF('[1]T61 Real GDP'!M155&lt;&gt;"",(IF('[1]T34 Wine consumption vol'!M155&lt;&gt;"",('[1]T34 Wine consumption vol'!M155/'[1]T61 Real GDP'!M155),"")),"")</f>
        <v>1.066781896960969</v>
      </c>
      <c r="O124" s="70">
        <f>IF('[1]T61 Real GDP'!N155&lt;&gt;"",(IF('[1]T34 Wine consumption vol'!N155&lt;&gt;"",('[1]T34 Wine consumption vol'!N155/'[1]T61 Real GDP'!N155),"")),"")</f>
        <v>0.63365773347142418</v>
      </c>
      <c r="P124" s="70">
        <f>IF('[1]T61 Real GDP'!O155&lt;&gt;"",(IF('[1]T34 Wine consumption vol'!O155&lt;&gt;"",('[1]T34 Wine consumption vol'!O155/'[1]T61 Real GDP'!O155),"")),"")</f>
        <v>2.4907457881110999</v>
      </c>
      <c r="Q124" s="70">
        <f>IF('[1]T61 Real GDP'!P155&lt;&gt;"",(IF('[1]T34 Wine consumption vol'!P155&lt;&gt;"",('[1]T34 Wine consumption vol'!P155/'[1]T61 Real GDP'!P155),"")),"")</f>
        <v>0.68471199488946888</v>
      </c>
      <c r="R124" s="70" t="str">
        <f>IF('[1]T61 Real GDP'!Q155&lt;&gt;"",(IF('[1]T34 Wine consumption vol'!Q155&lt;&gt;"",('[1]T34 Wine consumption vol'!Q155/'[1]T61 Real GDP'!Q155),"")),"")</f>
        <v/>
      </c>
      <c r="S124" s="70">
        <f>IF('[1]T61 Real GDP'!R155&lt;&gt;"",(IF('[1]T34 Wine consumption vol'!R155&lt;&gt;"",('[1]T34 Wine consumption vol'!R155/'[1]T61 Real GDP'!R155),"")),"")</f>
        <v>3.2221599642332284</v>
      </c>
      <c r="T124" s="70">
        <f>IF('[1]T61 Real GDP'!S155&lt;&gt;"",(IF('[1]T34 Wine consumption vol'!S155&lt;&gt;"",('[1]T34 Wine consumption vol'!S155/'[1]T61 Real GDP'!S155),"")),"")</f>
        <v>4.8315725911084364</v>
      </c>
      <c r="U124" s="70" t="str">
        <f>IF('[1]T61 Real GDP'!T155&lt;&gt;"",(IF('[1]T34 Wine consumption vol'!T155&lt;&gt;"",('[1]T34 Wine consumption vol'!T155/'[1]T61 Real GDP'!T155),"")),"")</f>
        <v/>
      </c>
      <c r="V124" s="70">
        <f>IF('[1]T61 Real GDP'!U155&lt;&gt;"",(IF('[1]T34 Wine consumption vol'!U155&lt;&gt;"",('[1]T34 Wine consumption vol'!U155/'[1]T61 Real GDP'!U155),"")),"")</f>
        <v>3.2069787782319019</v>
      </c>
      <c r="W124" s="70" t="str">
        <f>IF('[1]T61 Real GDP'!V155&lt;&gt;"",(IF('[1]T34 Wine consumption vol'!V155&lt;&gt;"",('[1]T34 Wine consumption vol'!V155/'[1]T61 Real GDP'!V155),"")),"")</f>
        <v/>
      </c>
      <c r="X124" s="70">
        <f>IF('[1]T61 Real GDP'!W155&lt;&gt;"",(IF('[1]T34 Wine consumption vol'!W155&lt;&gt;"",('[1]T34 Wine consumption vol'!W155/'[1]T61 Real GDP'!W155),"")),"")</f>
        <v>6.212493073546562</v>
      </c>
      <c r="Y124" s="70" t="str">
        <f>IF('[1]T61 Real GDP'!X155&lt;&gt;"",(IF('[1]T34 Wine consumption vol'!X155&lt;&gt;"",('[1]T34 Wine consumption vol'!X155/'[1]T61 Real GDP'!X155),"")),"")</f>
        <v/>
      </c>
      <c r="Z124" s="70" t="str">
        <f>IF('[1]T61 Real GDP'!Y155&lt;&gt;"",(IF('[1]T34 Wine consumption vol'!Y155&lt;&gt;"",('[1]T34 Wine consumption vol'!Y155/'[1]T61 Real GDP'!Y155),"")),"")</f>
        <v/>
      </c>
      <c r="AA124" s="70" t="str">
        <f>IF('[1]T61 Real GDP'!Z155&lt;&gt;"",(IF('[1]T34 Wine consumption vol'!Z155&lt;&gt;"",('[1]T34 Wine consumption vol'!Z155/'[1]T61 Real GDP'!Z155),"")),"")</f>
        <v/>
      </c>
      <c r="AB124" s="70">
        <f>IF('[1]T61 Real GDP'!AA155&lt;&gt;"",(IF('[1]T34 Wine consumption vol'!AA155&lt;&gt;"",('[1]T34 Wine consumption vol'!AA155/'[1]T61 Real GDP'!AA155),"")),"")</f>
        <v>1.2839707140819623</v>
      </c>
      <c r="AC124" s="70">
        <f>IF('[1]T61 Real GDP'!AB155&lt;&gt;"",(IF('[1]T34 Wine consumption vol'!AB155&lt;&gt;"",('[1]T34 Wine consumption vol'!AB155/'[1]T61 Real GDP'!AB155),"")),"")</f>
        <v>1.0032879360670541</v>
      </c>
      <c r="AD124" s="70">
        <f>IF('[1]T61 Real GDP'!AC155&lt;&gt;"",(IF('[1]T34 Wine consumption vol'!AC155&lt;&gt;"",('[1]T34 Wine consumption vol'!AC155/'[1]T61 Real GDP'!AC155),"")),"")</f>
        <v>0.52593845070596013</v>
      </c>
      <c r="AE124" s="70">
        <f>IF('[1]T61 Real GDP'!AD155&lt;&gt;"",(IF('[1]T34 Wine consumption vol'!AD155&lt;&gt;"",('[1]T34 Wine consumption vol'!AD155/'[1]T61 Real GDP'!AD155),"")),"")</f>
        <v>0.41574094128895533</v>
      </c>
      <c r="AF124" s="70">
        <f>IF('[1]T61 Real GDP'!AE155&lt;&gt;"",(IF('[1]T34 Wine consumption vol'!AE155&lt;&gt;"",('[1]T34 Wine consumption vol'!AE155/'[1]T61 Real GDP'!AE155),"")),"")</f>
        <v>7.9826312497787821</v>
      </c>
      <c r="AG124" s="70">
        <f>IF('[1]T61 Real GDP'!AF155&lt;&gt;"",(IF('[1]T34 Wine consumption vol'!AF155&lt;&gt;"",('[1]T34 Wine consumption vol'!AF155/'[1]T61 Real GDP'!AF155),"")),"")</f>
        <v>0.35118138796695009</v>
      </c>
      <c r="AH124" s="70">
        <f>IF('[1]T61 Real GDP'!AG155&lt;&gt;"",(IF('[1]T34 Wine consumption vol'!AG155&lt;&gt;"",('[1]T34 Wine consumption vol'!AG155/'[1]T61 Real GDP'!AG155),"")),"")</f>
        <v>3.9715449053268341</v>
      </c>
      <c r="AI124" s="70">
        <f>IF('[1]T61 Real GDP'!AH155&lt;&gt;"",(IF('[1]T34 Wine consumption vol'!AH155&lt;&gt;"",('[1]T34 Wine consumption vol'!AH155/'[1]T61 Real GDP'!AH155),"")),"")</f>
        <v>5.044810954387919E-2</v>
      </c>
      <c r="AJ124" s="70">
        <f>IF('[1]T61 Real GDP'!AI155&lt;&gt;"",(IF('[1]T34 Wine consumption vol'!AI155&lt;&gt;"",('[1]T34 Wine consumption vol'!AI155/'[1]T61 Real GDP'!AI155),"")),"")</f>
        <v>3.654564710043998</v>
      </c>
      <c r="AK124" s="70" t="str">
        <f>IF('[1]T61 Real GDP'!AJ155&lt;&gt;"",(IF('[1]T34 Wine consumption vol'!AJ155&lt;&gt;"",('[1]T34 Wine consumption vol'!AJ155/'[1]T61 Real GDP'!AJ155),"")),"")</f>
        <v/>
      </c>
      <c r="AL124" s="70">
        <f>IF('[1]T61 Real GDP'!AK155&lt;&gt;"",(IF('[1]T34 Wine consumption vol'!AK155&lt;&gt;"",('[1]T34 Wine consumption vol'!AK155/'[1]T61 Real GDP'!AK155),"")),"")</f>
        <v>0.14424154475957618</v>
      </c>
      <c r="AM124" s="70">
        <f>IF('[1]T61 Real GDP'!AL155&lt;&gt;"",(IF('[1]T34 Wine consumption vol'!AL155&lt;&gt;"",('[1]T34 Wine consumption vol'!AL155/'[1]T61 Real GDP'!AL155),"")),"")</f>
        <v>0.62084775818222393</v>
      </c>
      <c r="AN124" s="70">
        <f>IF('[1]T61 Real GDP'!AM155&lt;&gt;"",(IF('[1]T34 Wine consumption vol'!AM155&lt;&gt;"",('[1]T34 Wine consumption vol'!AM155/'[1]T61 Real GDP'!AM155),"")),"")</f>
        <v>2.1682025870538904</v>
      </c>
      <c r="AO124" s="70">
        <f>IF('[1]T61 Real GDP'!AN155&lt;&gt;"",(IF('[1]T34 Wine consumption vol'!AN155&lt;&gt;"",('[1]T34 Wine consumption vol'!AN155/'[1]T61 Real GDP'!AN155),"")),"")</f>
        <v>0.92373608377994476</v>
      </c>
      <c r="AP124" s="70">
        <f>IF('[1]T61 Real GDP'!AO155&lt;&gt;"",(IF('[1]T34 Wine consumption vol'!AO155&lt;&gt;"",('[1]T34 Wine consumption vol'!AO155/'[1]T61 Real GDP'!AO155),"")),"")</f>
        <v>9.3351150913098799E-2</v>
      </c>
      <c r="AQ124" s="70" t="str">
        <f>IF('[1]T61 Real GDP'!AP155&lt;&gt;"",(IF('[1]T34 Wine consumption vol'!AP155&lt;&gt;"",('[1]T34 Wine consumption vol'!AP155/'[1]T61 Real GDP'!AP155),"")),"")</f>
        <v/>
      </c>
      <c r="AR124" s="70">
        <f>IF('[1]T61 Real GDP'!AQ155&lt;&gt;"",(IF('[1]T34 Wine consumption vol'!AQ155&lt;&gt;"",('[1]T34 Wine consumption vol'!AQ155/'[1]T61 Real GDP'!AQ155),"")),"")</f>
        <v>0.1373612805339488</v>
      </c>
      <c r="AS124" s="70">
        <f>IF('[1]T61 Real GDP'!AR155&lt;&gt;"",(IF('[1]T34 Wine consumption vol'!AR155&lt;&gt;"",('[1]T34 Wine consumption vol'!AR155/'[1]T61 Real GDP'!AR155),"")),"")</f>
        <v>4.6338075064007625E-2</v>
      </c>
      <c r="AT124" s="70">
        <f>IF('[1]T61 Real GDP'!AS155&lt;&gt;"",(IF('[1]T34 Wine consumption vol'!AS155&lt;&gt;"",('[1]T34 Wine consumption vol'!AS155/'[1]T61 Real GDP'!AS155),"")),"")</f>
        <v>1.9184024447217976E-3</v>
      </c>
      <c r="AU124" s="70">
        <f>IF('[1]T61 Real GDP'!AT155&lt;&gt;"",(IF('[1]T34 Wine consumption vol'!AT155&lt;&gt;"",('[1]T34 Wine consumption vol'!AT155/'[1]T61 Real GDP'!AT155),"")),"")</f>
        <v>4.3128297605043719E-2</v>
      </c>
      <c r="AV124" s="70">
        <f>IF('[1]T61 Real GDP'!AU155&lt;&gt;"",(IF('[1]T34 Wine consumption vol'!AU155&lt;&gt;"",('[1]T34 Wine consumption vol'!AU155/'[1]T61 Real GDP'!AU155),"")),"")</f>
        <v>4.6551376739597156E-4</v>
      </c>
      <c r="AW124" s="70">
        <f>IF('[1]T61 Real GDP'!AV155&lt;&gt;"",(IF('[1]T34 Wine consumption vol'!AV155&lt;&gt;"",('[1]T34 Wine consumption vol'!AV155/'[1]T61 Real GDP'!AV155),"")),"")</f>
        <v>1.4949635693343783E-2</v>
      </c>
      <c r="AX124" s="70">
        <f>IF('[1]T61 Real GDP'!AW155&lt;&gt;"",(IF('[1]T34 Wine consumption vol'!AW155&lt;&gt;"",('[1]T34 Wine consumption vol'!AW155/'[1]T61 Real GDP'!AW155),"")),"")</f>
        <v>1.0209749085206481E-2</v>
      </c>
      <c r="AY124" s="70">
        <f>IF('[1]T61 Real GDP'!AX155&lt;&gt;"",(IF('[1]T34 Wine consumption vol'!AX155&lt;&gt;"",('[1]T34 Wine consumption vol'!AX155/'[1]T61 Real GDP'!AX155),"")),"")</f>
        <v>6.4174056129445115E-2</v>
      </c>
      <c r="AZ124" s="70">
        <f>IF('[1]T61 Real GDP'!AY155&lt;&gt;"",(IF('[1]T34 Wine consumption vol'!AY155&lt;&gt;"",('[1]T34 Wine consumption vol'!AY155/'[1]T61 Real GDP'!AY155),"")),"")</f>
        <v>1.2561766982199202E-3</v>
      </c>
      <c r="BA124" s="70">
        <f>IF('[1]T61 Real GDP'!AZ155&lt;&gt;"",(IF('[1]T34 Wine consumption vol'!AZ155&lt;&gt;"",('[1]T34 Wine consumption vol'!AZ155/'[1]T61 Real GDP'!AZ155),"")),"")</f>
        <v>4.9724855797918183E-3</v>
      </c>
      <c r="BB124" s="70">
        <f>IF('[1]T61 Real GDP'!BC155&lt;&gt;"",(IF('[1]T34 Wine consumption vol'!BC155&lt;&gt;"",('[1]T34 Wine consumption vol'!BC155/'[1]T61 Real GDP'!BC155),"")),"")</f>
        <v>0.94936763672336899</v>
      </c>
    </row>
    <row r="125" spans="1:54" x14ac:dyDescent="0.55000000000000004">
      <c r="A125" s="69">
        <v>1988</v>
      </c>
      <c r="B125" s="70">
        <f>IF('[1]T61 Real GDP'!B156&lt;&gt;"",(IF('[1]T34 Wine consumption vol'!B156&lt;&gt;"",('[1]T34 Wine consumption vol'!B156/'[1]T61 Real GDP'!B156),"")),"")</f>
        <v>4.0673936918103619</v>
      </c>
      <c r="C125" s="70">
        <f>IF('[1]T61 Real GDP'!C156&lt;&gt;"",(IF('[1]T34 Wine consumption vol'!C156&lt;&gt;"",('[1]T34 Wine consumption vol'!C156/'[1]T61 Real GDP'!C156),"")),"")</f>
        <v>3.7666837787584742</v>
      </c>
      <c r="D125" s="70">
        <f>IF('[1]T61 Real GDP'!D156&lt;&gt;"",(IF('[1]T34 Wine consumption vol'!D156&lt;&gt;"",('[1]T34 Wine consumption vol'!D156/'[1]T61 Real GDP'!D156),"")),"")</f>
        <v>5.2805571952405215</v>
      </c>
      <c r="E125" s="70">
        <f>IF('[1]T61 Real GDP'!E156&lt;&gt;"",(IF('[1]T34 Wine consumption vol'!E156&lt;&gt;"",('[1]T34 Wine consumption vol'!E156/'[1]T61 Real GDP'!E156),"")),"")</f>
        <v>3.3440519862088847</v>
      </c>
      <c r="F125" s="70">
        <f>IF('[1]T61 Real GDP'!F156&lt;&gt;"",(IF('[1]T34 Wine consumption vol'!F156&lt;&gt;"",('[1]T34 Wine consumption vol'!F156/'[1]T61 Real GDP'!F156),"")),"")</f>
        <v>2.1014778901247158</v>
      </c>
      <c r="G125" s="70"/>
      <c r="H125" s="70">
        <f>IF('[1]T61 Real GDP'!G156&lt;&gt;"",(IF('[1]T34 Wine consumption vol'!G156&lt;&gt;"",('[1]T34 Wine consumption vol'!G156/'[1]T61 Real GDP'!G156),"")),"")</f>
        <v>1.4927892033883481</v>
      </c>
      <c r="I125" s="70">
        <f>IF('[1]T61 Real GDP'!H156&lt;&gt;"",(IF('[1]T34 Wine consumption vol'!H156&lt;&gt;"",('[1]T34 Wine consumption vol'!H156/'[1]T61 Real GDP'!H156),"")),"")</f>
        <v>1.087943898685501</v>
      </c>
      <c r="J125" s="70">
        <f>IF('[1]T61 Real GDP'!I156&lt;&gt;"",(IF('[1]T34 Wine consumption vol'!I156&lt;&gt;"",('[1]T34 Wine consumption vol'!I156/'[1]T61 Real GDP'!I156),"")),"")</f>
        <v>0.38879807994042248</v>
      </c>
      <c r="K125" s="70">
        <f>IF('[1]T61 Real GDP'!J156&lt;&gt;"",(IF('[1]T34 Wine consumption vol'!J156&lt;&gt;"",('[1]T34 Wine consumption vol'!J156/'[1]T61 Real GDP'!J156),"")),"")</f>
        <v>1.5944555702245375</v>
      </c>
      <c r="L125" s="70">
        <f>IF('[1]T61 Real GDP'!K156&lt;&gt;"",(IF('[1]T34 Wine consumption vol'!K156&lt;&gt;"",('[1]T34 Wine consumption vol'!K156/'[1]T61 Real GDP'!K156),"")),"")</f>
        <v>2.8075223029008893</v>
      </c>
      <c r="M125" s="70">
        <f>IF('[1]T61 Real GDP'!L156&lt;&gt;"",(IF('[1]T34 Wine consumption vol'!L156&lt;&gt;"",('[1]T34 Wine consumption vol'!L156/'[1]T61 Real GDP'!L156),"")),"")</f>
        <v>0.37752179462194446</v>
      </c>
      <c r="N125" s="70">
        <f>IF('[1]T61 Real GDP'!M156&lt;&gt;"",(IF('[1]T34 Wine consumption vol'!M156&lt;&gt;"",('[1]T34 Wine consumption vol'!M156/'[1]T61 Real GDP'!M156),"")),"")</f>
        <v>1.054305092738794</v>
      </c>
      <c r="O125" s="70">
        <f>IF('[1]T61 Real GDP'!N156&lt;&gt;"",(IF('[1]T34 Wine consumption vol'!N156&lt;&gt;"",('[1]T34 Wine consumption vol'!N156/'[1]T61 Real GDP'!N156),"")),"")</f>
        <v>0.64743299145873734</v>
      </c>
      <c r="P125" s="70">
        <f>IF('[1]T61 Real GDP'!O156&lt;&gt;"",(IF('[1]T34 Wine consumption vol'!O156&lt;&gt;"",('[1]T34 Wine consumption vol'!O156/'[1]T61 Real GDP'!O156),"")),"")</f>
        <v>2.4544965593302059</v>
      </c>
      <c r="Q125" s="70">
        <f>IF('[1]T61 Real GDP'!P156&lt;&gt;"",(IF('[1]T34 Wine consumption vol'!P156&lt;&gt;"",('[1]T34 Wine consumption vol'!P156/'[1]T61 Real GDP'!P156),"")),"")</f>
        <v>0.66160535134006138</v>
      </c>
      <c r="R125" s="70" t="str">
        <f>IF('[1]T61 Real GDP'!Q156&lt;&gt;"",(IF('[1]T34 Wine consumption vol'!Q156&lt;&gt;"",('[1]T34 Wine consumption vol'!Q156/'[1]T61 Real GDP'!Q156),"")),"")</f>
        <v/>
      </c>
      <c r="S125" s="70">
        <f>IF('[1]T61 Real GDP'!R156&lt;&gt;"",(IF('[1]T34 Wine consumption vol'!R156&lt;&gt;"",('[1]T34 Wine consumption vol'!R156/'[1]T61 Real GDP'!R156),"")),"")</f>
        <v>3.3477115759676117</v>
      </c>
      <c r="T125" s="70">
        <f>IF('[1]T61 Real GDP'!S156&lt;&gt;"",(IF('[1]T34 Wine consumption vol'!S156&lt;&gt;"",('[1]T34 Wine consumption vol'!S156/'[1]T61 Real GDP'!S156),"")),"")</f>
        <v>3.7455029637160626</v>
      </c>
      <c r="U125" s="70" t="str">
        <f>IF('[1]T61 Real GDP'!T156&lt;&gt;"",(IF('[1]T34 Wine consumption vol'!T156&lt;&gt;"",('[1]T34 Wine consumption vol'!T156/'[1]T61 Real GDP'!T156),"")),"")</f>
        <v/>
      </c>
      <c r="V125" s="70">
        <f>IF('[1]T61 Real GDP'!U156&lt;&gt;"",(IF('[1]T34 Wine consumption vol'!U156&lt;&gt;"",('[1]T34 Wine consumption vol'!U156/'[1]T61 Real GDP'!U156),"")),"")</f>
        <v>2.9508622540454046</v>
      </c>
      <c r="W125" s="70" t="str">
        <f>IF('[1]T61 Real GDP'!V156&lt;&gt;"",(IF('[1]T34 Wine consumption vol'!V156&lt;&gt;"",('[1]T34 Wine consumption vol'!V156/'[1]T61 Real GDP'!V156),"")),"")</f>
        <v/>
      </c>
      <c r="X125" s="70">
        <f>IF('[1]T61 Real GDP'!W156&lt;&gt;"",(IF('[1]T34 Wine consumption vol'!W156&lt;&gt;"",('[1]T34 Wine consumption vol'!W156/'[1]T61 Real GDP'!W156),"")),"")</f>
        <v>6.2601954479646231</v>
      </c>
      <c r="Y125" s="70" t="str">
        <f>IF('[1]T61 Real GDP'!X156&lt;&gt;"",(IF('[1]T34 Wine consumption vol'!X156&lt;&gt;"",('[1]T34 Wine consumption vol'!X156/'[1]T61 Real GDP'!X156),"")),"")</f>
        <v/>
      </c>
      <c r="Z125" s="70" t="str">
        <f>IF('[1]T61 Real GDP'!Y156&lt;&gt;"",(IF('[1]T34 Wine consumption vol'!Y156&lt;&gt;"",('[1]T34 Wine consumption vol'!Y156/'[1]T61 Real GDP'!Y156),"")),"")</f>
        <v/>
      </c>
      <c r="AA125" s="70" t="str">
        <f>IF('[1]T61 Real GDP'!Z156&lt;&gt;"",(IF('[1]T34 Wine consumption vol'!Z156&lt;&gt;"",('[1]T34 Wine consumption vol'!Z156/'[1]T61 Real GDP'!Z156),"")),"")</f>
        <v/>
      </c>
      <c r="AB125" s="70">
        <f>IF('[1]T61 Real GDP'!AA156&lt;&gt;"",(IF('[1]T34 Wine consumption vol'!AA156&lt;&gt;"",('[1]T34 Wine consumption vol'!AA156/'[1]T61 Real GDP'!AA156),"")),"")</f>
        <v>1.2421297459024445</v>
      </c>
      <c r="AC125" s="70">
        <f>IF('[1]T61 Real GDP'!AB156&lt;&gt;"",(IF('[1]T34 Wine consumption vol'!AB156&lt;&gt;"",('[1]T34 Wine consumption vol'!AB156/'[1]T61 Real GDP'!AB156),"")),"")</f>
        <v>0.97619805312899222</v>
      </c>
      <c r="AD125" s="70">
        <f>IF('[1]T61 Real GDP'!AC156&lt;&gt;"",(IF('[1]T34 Wine consumption vol'!AC156&lt;&gt;"",('[1]T34 Wine consumption vol'!AC156/'[1]T61 Real GDP'!AC156),"")),"")</f>
        <v>0.52229557863414344</v>
      </c>
      <c r="AE125" s="70">
        <f>IF('[1]T61 Real GDP'!AD156&lt;&gt;"",(IF('[1]T34 Wine consumption vol'!AD156&lt;&gt;"",('[1]T34 Wine consumption vol'!AD156/'[1]T61 Real GDP'!AD156),"")),"")</f>
        <v>0.37834564730189219</v>
      </c>
      <c r="AF125" s="70">
        <f>IF('[1]T61 Real GDP'!AE156&lt;&gt;"",(IF('[1]T34 Wine consumption vol'!AE156&lt;&gt;"",('[1]T34 Wine consumption vol'!AE156/'[1]T61 Real GDP'!AE156),"")),"")</f>
        <v>7.9331928976432984</v>
      </c>
      <c r="AG125" s="70">
        <f>IF('[1]T61 Real GDP'!AF156&lt;&gt;"",(IF('[1]T34 Wine consumption vol'!AF156&lt;&gt;"",('[1]T34 Wine consumption vol'!AF156/'[1]T61 Real GDP'!AF156),"")),"")</f>
        <v>0.49507665052708288</v>
      </c>
      <c r="AH125" s="70">
        <f>IF('[1]T61 Real GDP'!AG156&lt;&gt;"",(IF('[1]T34 Wine consumption vol'!AG156&lt;&gt;"",('[1]T34 Wine consumption vol'!AG156/'[1]T61 Real GDP'!AG156),"")),"")</f>
        <v>4.3012303445438747</v>
      </c>
      <c r="AI125" s="70">
        <f>IF('[1]T61 Real GDP'!AH156&lt;&gt;"",(IF('[1]T34 Wine consumption vol'!AH156&lt;&gt;"",('[1]T34 Wine consumption vol'!AH156/'[1]T61 Real GDP'!AH156),"")),"")</f>
        <v>3.4381460515879467E-2</v>
      </c>
      <c r="AJ125" s="70">
        <f>IF('[1]T61 Real GDP'!AI156&lt;&gt;"",(IF('[1]T34 Wine consumption vol'!AI156&lt;&gt;"",('[1]T34 Wine consumption vol'!AI156/'[1]T61 Real GDP'!AI156),"")),"")</f>
        <v>3.5680630601899384</v>
      </c>
      <c r="AK125" s="70" t="str">
        <f>IF('[1]T61 Real GDP'!AJ156&lt;&gt;"",(IF('[1]T34 Wine consumption vol'!AJ156&lt;&gt;"",('[1]T34 Wine consumption vol'!AJ156/'[1]T61 Real GDP'!AJ156),"")),"")</f>
        <v/>
      </c>
      <c r="AL125" s="70">
        <f>IF('[1]T61 Real GDP'!AK156&lt;&gt;"",(IF('[1]T34 Wine consumption vol'!AK156&lt;&gt;"",('[1]T34 Wine consumption vol'!AK156/'[1]T61 Real GDP'!AK156),"")),"")</f>
        <v>0.38096163318277965</v>
      </c>
      <c r="AM125" s="70">
        <f>IF('[1]T61 Real GDP'!AL156&lt;&gt;"",(IF('[1]T34 Wine consumption vol'!AL156&lt;&gt;"",('[1]T34 Wine consumption vol'!AL156/'[1]T61 Real GDP'!AL156),"")),"")</f>
        <v>0.58133255516411719</v>
      </c>
      <c r="AN125" s="70">
        <f>IF('[1]T61 Real GDP'!AM156&lt;&gt;"",(IF('[1]T34 Wine consumption vol'!AM156&lt;&gt;"",('[1]T34 Wine consumption vol'!AM156/'[1]T61 Real GDP'!AM156),"")),"")</f>
        <v>2.0925919823054038</v>
      </c>
      <c r="AO125" s="70">
        <f>IF('[1]T61 Real GDP'!AN156&lt;&gt;"",(IF('[1]T34 Wine consumption vol'!AN156&lt;&gt;"",('[1]T34 Wine consumption vol'!AN156/'[1]T61 Real GDP'!AN156),"")),"")</f>
        <v>0.91540987112494621</v>
      </c>
      <c r="AP125" s="70">
        <f>IF('[1]T61 Real GDP'!AO156&lt;&gt;"",(IF('[1]T34 Wine consumption vol'!AO156&lt;&gt;"",('[1]T34 Wine consumption vol'!AO156/'[1]T61 Real GDP'!AO156),"")),"")</f>
        <v>7.1892594839517779E-2</v>
      </c>
      <c r="AQ125" s="70" t="str">
        <f>IF('[1]T61 Real GDP'!AP156&lt;&gt;"",(IF('[1]T34 Wine consumption vol'!AP156&lt;&gt;"",('[1]T34 Wine consumption vol'!AP156/'[1]T61 Real GDP'!AP156),"")),"")</f>
        <v/>
      </c>
      <c r="AR125" s="70">
        <f>IF('[1]T61 Real GDP'!AQ156&lt;&gt;"",(IF('[1]T34 Wine consumption vol'!AQ156&lt;&gt;"",('[1]T34 Wine consumption vol'!AQ156/'[1]T61 Real GDP'!AQ156),"")),"")</f>
        <v>0.14136753001617705</v>
      </c>
      <c r="AS125" s="70">
        <f>IF('[1]T61 Real GDP'!AR156&lt;&gt;"",(IF('[1]T34 Wine consumption vol'!AR156&lt;&gt;"",('[1]T34 Wine consumption vol'!AR156/'[1]T61 Real GDP'!AR156),"")),"")</f>
        <v>3.8859305081683192E-2</v>
      </c>
      <c r="AT125" s="70">
        <f>IF('[1]T61 Real GDP'!AS156&lt;&gt;"",(IF('[1]T34 Wine consumption vol'!AS156&lt;&gt;"",('[1]T34 Wine consumption vol'!AS156/'[1]T61 Real GDP'!AS156),"")),"")</f>
        <v>1.838945181044153E-3</v>
      </c>
      <c r="AU125" s="70">
        <f>IF('[1]T61 Real GDP'!AT156&lt;&gt;"",(IF('[1]T34 Wine consumption vol'!AT156&lt;&gt;"",('[1]T34 Wine consumption vol'!AT156/'[1]T61 Real GDP'!AT156),"")),"")</f>
        <v>5.3489054347625506E-2</v>
      </c>
      <c r="AV125" s="70">
        <f>IF('[1]T61 Real GDP'!AU156&lt;&gt;"",(IF('[1]T34 Wine consumption vol'!AU156&lt;&gt;"",('[1]T34 Wine consumption vol'!AU156/'[1]T61 Real GDP'!AU156),"")),"")</f>
        <v>4.2491281638209061E-3</v>
      </c>
      <c r="AW125" s="70">
        <f>IF('[1]T61 Real GDP'!AV156&lt;&gt;"",(IF('[1]T34 Wine consumption vol'!AV156&lt;&gt;"",('[1]T34 Wine consumption vol'!AV156/'[1]T61 Real GDP'!AV156),"")),"")</f>
        <v>1.4670187511669467E-2</v>
      </c>
      <c r="AX125" s="70">
        <f>IF('[1]T61 Real GDP'!AW156&lt;&gt;"",(IF('[1]T34 Wine consumption vol'!AW156&lt;&gt;"",('[1]T34 Wine consumption vol'!AW156/'[1]T61 Real GDP'!AW156),"")),"")</f>
        <v>9.3038202281578285E-3</v>
      </c>
      <c r="AY125" s="70">
        <f>IF('[1]T61 Real GDP'!AX156&lt;&gt;"",(IF('[1]T34 Wine consumption vol'!AX156&lt;&gt;"",('[1]T34 Wine consumption vol'!AX156/'[1]T61 Real GDP'!AX156),"")),"")</f>
        <v>6.3851360609465349E-2</v>
      </c>
      <c r="AZ125" s="70">
        <f>IF('[1]T61 Real GDP'!AY156&lt;&gt;"",(IF('[1]T34 Wine consumption vol'!AY156&lt;&gt;"",('[1]T34 Wine consumption vol'!AY156/'[1]T61 Real GDP'!AY156),"")),"")</f>
        <v>1.0378555537221118E-2</v>
      </c>
      <c r="BA125" s="70">
        <f>IF('[1]T61 Real GDP'!AZ156&lt;&gt;"",(IF('[1]T34 Wine consumption vol'!AZ156&lt;&gt;"",('[1]T34 Wine consumption vol'!AZ156/'[1]T61 Real GDP'!AZ156),"")),"")</f>
        <v>5.5401932239925481E-3</v>
      </c>
      <c r="BB125" s="70">
        <f>IF('[1]T61 Real GDP'!BC156&lt;&gt;"",(IF('[1]T34 Wine consumption vol'!BC156&lt;&gt;"",('[1]T34 Wine consumption vol'!BC156/'[1]T61 Real GDP'!BC156),"")),"")</f>
        <v>0.90888893078334476</v>
      </c>
    </row>
    <row r="126" spans="1:54" x14ac:dyDescent="0.55000000000000004">
      <c r="A126" s="69">
        <v>1989</v>
      </c>
      <c r="B126" s="70">
        <f>IF('[1]T61 Real GDP'!B157&lt;&gt;"",(IF('[1]T34 Wine consumption vol'!B157&lt;&gt;"",('[1]T34 Wine consumption vol'!B157/'[1]T61 Real GDP'!B157),"")),"")</f>
        <v>3.9447357162240473</v>
      </c>
      <c r="C126" s="70">
        <f>IF('[1]T61 Real GDP'!C157&lt;&gt;"",(IF('[1]T34 Wine consumption vol'!C157&lt;&gt;"",('[1]T34 Wine consumption vol'!C157/'[1]T61 Real GDP'!C157),"")),"")</f>
        <v>3.5847296042271055</v>
      </c>
      <c r="D126" s="70">
        <f>IF('[1]T61 Real GDP'!D157&lt;&gt;"",(IF('[1]T34 Wine consumption vol'!D157&lt;&gt;"",('[1]T34 Wine consumption vol'!D157/'[1]T61 Real GDP'!D157),"")),"")</f>
        <v>6.0052786649543828</v>
      </c>
      <c r="E126" s="70">
        <f>IF('[1]T61 Real GDP'!E157&lt;&gt;"",(IF('[1]T34 Wine consumption vol'!E157&lt;&gt;"",('[1]T34 Wine consumption vol'!E157/'[1]T61 Real GDP'!E157),"")),"")</f>
        <v>3.0401938275162803</v>
      </c>
      <c r="F126" s="70">
        <f>IF('[1]T61 Real GDP'!F157&lt;&gt;"",(IF('[1]T34 Wine consumption vol'!F157&lt;&gt;"",('[1]T34 Wine consumption vol'!F157/'[1]T61 Real GDP'!F157),"")),"")</f>
        <v>2.0710590905394146</v>
      </c>
      <c r="G126" s="70"/>
      <c r="H126" s="70">
        <f>IF('[1]T61 Real GDP'!G157&lt;&gt;"",(IF('[1]T34 Wine consumption vol'!G157&lt;&gt;"",('[1]T34 Wine consumption vol'!G157/'[1]T61 Real GDP'!G157),"")),"")</f>
        <v>1.3206183343610776</v>
      </c>
      <c r="I126" s="70">
        <f>IF('[1]T61 Real GDP'!H157&lt;&gt;"",(IF('[1]T34 Wine consumption vol'!H157&lt;&gt;"",('[1]T34 Wine consumption vol'!H157/'[1]T61 Real GDP'!H157),"")),"")</f>
        <v>0.96369699648170204</v>
      </c>
      <c r="J126" s="70">
        <f>IF('[1]T61 Real GDP'!I157&lt;&gt;"",(IF('[1]T34 Wine consumption vol'!I157&lt;&gt;"",('[1]T34 Wine consumption vol'!I157/'[1]T61 Real GDP'!I157),"")),"")</f>
        <v>0.38884688625166647</v>
      </c>
      <c r="K126" s="70">
        <f>IF('[1]T61 Real GDP'!J157&lt;&gt;"",(IF('[1]T34 Wine consumption vol'!J157&lt;&gt;"",('[1]T34 Wine consumption vol'!J157/'[1]T61 Real GDP'!J157),"")),"")</f>
        <v>1.5840420958666821</v>
      </c>
      <c r="L126" s="70">
        <f>IF('[1]T61 Real GDP'!K157&lt;&gt;"",(IF('[1]T34 Wine consumption vol'!K157&lt;&gt;"",('[1]T34 Wine consumption vol'!K157/'[1]T61 Real GDP'!K157),"")),"")</f>
        <v>2.7265308229105347</v>
      </c>
      <c r="M126" s="70">
        <f>IF('[1]T61 Real GDP'!L157&lt;&gt;"",(IF('[1]T34 Wine consumption vol'!L157&lt;&gt;"",('[1]T34 Wine consumption vol'!L157/'[1]T61 Real GDP'!L157),"")),"")</f>
        <v>0.37458816278232437</v>
      </c>
      <c r="N126" s="70">
        <f>IF('[1]T61 Real GDP'!M157&lt;&gt;"",(IF('[1]T34 Wine consumption vol'!M157&lt;&gt;"",('[1]T34 Wine consumption vol'!M157/'[1]T61 Real GDP'!M157),"")),"")</f>
        <v>0.99946138322245015</v>
      </c>
      <c r="O126" s="70">
        <f>IF('[1]T61 Real GDP'!N157&lt;&gt;"",(IF('[1]T34 Wine consumption vol'!N157&lt;&gt;"",('[1]T34 Wine consumption vol'!N157/'[1]T61 Real GDP'!N157),"")),"")</f>
        <v>0.65220966750489806</v>
      </c>
      <c r="P126" s="70">
        <f>IF('[1]T61 Real GDP'!O157&lt;&gt;"",(IF('[1]T34 Wine consumption vol'!O157&lt;&gt;"",('[1]T34 Wine consumption vol'!O157/'[1]T61 Real GDP'!O157),"")),"")</f>
        <v>2.3570426229345269</v>
      </c>
      <c r="Q126" s="70">
        <f>IF('[1]T61 Real GDP'!P157&lt;&gt;"",(IF('[1]T34 Wine consumption vol'!P157&lt;&gt;"",('[1]T34 Wine consumption vol'!P157/'[1]T61 Real GDP'!P157),"")),"")</f>
        <v>0.65974958940371065</v>
      </c>
      <c r="R126" s="70" t="str">
        <f>IF('[1]T61 Real GDP'!Q157&lt;&gt;"",(IF('[1]T34 Wine consumption vol'!Q157&lt;&gt;"",('[1]T34 Wine consumption vol'!Q157/'[1]T61 Real GDP'!Q157),"")),"")</f>
        <v/>
      </c>
      <c r="S126" s="70">
        <f>IF('[1]T61 Real GDP'!R157&lt;&gt;"",(IF('[1]T34 Wine consumption vol'!R157&lt;&gt;"",('[1]T34 Wine consumption vol'!R157/'[1]T61 Real GDP'!R157),"")),"")</f>
        <v>3.210738760228141</v>
      </c>
      <c r="T126" s="70">
        <f>IF('[1]T61 Real GDP'!S157&lt;&gt;"",(IF('[1]T34 Wine consumption vol'!S157&lt;&gt;"",('[1]T34 Wine consumption vol'!S157/'[1]T61 Real GDP'!S157),"")),"")</f>
        <v>3.8855050645075724</v>
      </c>
      <c r="U126" s="70" t="str">
        <f>IF('[1]T61 Real GDP'!T157&lt;&gt;"",(IF('[1]T34 Wine consumption vol'!T157&lt;&gt;"",('[1]T34 Wine consumption vol'!T157/'[1]T61 Real GDP'!T157),"")),"")</f>
        <v/>
      </c>
      <c r="V126" s="70">
        <f>IF('[1]T61 Real GDP'!U157&lt;&gt;"",(IF('[1]T34 Wine consumption vol'!U157&lt;&gt;"",('[1]T34 Wine consumption vol'!U157/'[1]T61 Real GDP'!U157),"")),"")</f>
        <v>3.2895701344641735</v>
      </c>
      <c r="W126" s="70" t="str">
        <f>IF('[1]T61 Real GDP'!V157&lt;&gt;"",(IF('[1]T34 Wine consumption vol'!V157&lt;&gt;"",('[1]T34 Wine consumption vol'!V157/'[1]T61 Real GDP'!V157),"")),"")</f>
        <v/>
      </c>
      <c r="X126" s="70">
        <f>IF('[1]T61 Real GDP'!W157&lt;&gt;"",(IF('[1]T34 Wine consumption vol'!W157&lt;&gt;"",('[1]T34 Wine consumption vol'!W157/'[1]T61 Real GDP'!W157),"")),"")</f>
        <v>3.911989902557111</v>
      </c>
      <c r="Y126" s="70" t="str">
        <f>IF('[1]T61 Real GDP'!X157&lt;&gt;"",(IF('[1]T34 Wine consumption vol'!X157&lt;&gt;"",('[1]T34 Wine consumption vol'!X157/'[1]T61 Real GDP'!X157),"")),"")</f>
        <v/>
      </c>
      <c r="Z126" s="70" t="str">
        <f>IF('[1]T61 Real GDP'!Y157&lt;&gt;"",(IF('[1]T34 Wine consumption vol'!Y157&lt;&gt;"",('[1]T34 Wine consumption vol'!Y157/'[1]T61 Real GDP'!Y157),"")),"")</f>
        <v/>
      </c>
      <c r="AA126" s="70" t="str">
        <f>IF('[1]T61 Real GDP'!Z157&lt;&gt;"",(IF('[1]T34 Wine consumption vol'!Z157&lt;&gt;"",('[1]T34 Wine consumption vol'!Z157/'[1]T61 Real GDP'!Z157),"")),"")</f>
        <v/>
      </c>
      <c r="AB126" s="70">
        <f>IF('[1]T61 Real GDP'!AA157&lt;&gt;"",(IF('[1]T34 Wine consumption vol'!AA157&lt;&gt;"",('[1]T34 Wine consumption vol'!AA157/'[1]T61 Real GDP'!AA157),"")),"")</f>
        <v>1.1200927410919741</v>
      </c>
      <c r="AC126" s="70">
        <f>IF('[1]T61 Real GDP'!AB157&lt;&gt;"",(IF('[1]T34 Wine consumption vol'!AB157&lt;&gt;"",('[1]T34 Wine consumption vol'!AB157/'[1]T61 Real GDP'!AB157),"")),"")</f>
        <v>0.94809226681187397</v>
      </c>
      <c r="AD126" s="70">
        <f>IF('[1]T61 Real GDP'!AC157&lt;&gt;"",(IF('[1]T34 Wine consumption vol'!AC157&lt;&gt;"",('[1]T34 Wine consumption vol'!AC157/'[1]T61 Real GDP'!AC157),"")),"")</f>
        <v>0.49559130275222341</v>
      </c>
      <c r="AE126" s="70">
        <f>IF('[1]T61 Real GDP'!AD157&lt;&gt;"",(IF('[1]T34 Wine consumption vol'!AD157&lt;&gt;"",('[1]T34 Wine consumption vol'!AD157/'[1]T61 Real GDP'!AD157),"")),"")</f>
        <v>0.34777724847510866</v>
      </c>
      <c r="AF126" s="70">
        <f>IF('[1]T61 Real GDP'!AE157&lt;&gt;"",(IF('[1]T34 Wine consumption vol'!AE157&lt;&gt;"",('[1]T34 Wine consumption vol'!AE157/'[1]T61 Real GDP'!AE157),"")),"")</f>
        <v>8.2434324309966236</v>
      </c>
      <c r="AG126" s="70">
        <f>IF('[1]T61 Real GDP'!AF157&lt;&gt;"",(IF('[1]T34 Wine consumption vol'!AF157&lt;&gt;"",('[1]T34 Wine consumption vol'!AF157/'[1]T61 Real GDP'!AF157),"")),"")</f>
        <v>0.31744668141191462</v>
      </c>
      <c r="AH126" s="70">
        <f>IF('[1]T61 Real GDP'!AG157&lt;&gt;"",(IF('[1]T34 Wine consumption vol'!AG157&lt;&gt;"",('[1]T34 Wine consumption vol'!AG157/'[1]T61 Real GDP'!AG157),"")),"")</f>
        <v>3.7010799684582754</v>
      </c>
      <c r="AI126" s="70">
        <f>IF('[1]T61 Real GDP'!AH157&lt;&gt;"",(IF('[1]T34 Wine consumption vol'!AH157&lt;&gt;"",('[1]T34 Wine consumption vol'!AH157/'[1]T61 Real GDP'!AH157),"")),"")</f>
        <v>3.4081411414327897E-2</v>
      </c>
      <c r="AJ126" s="70">
        <f>IF('[1]T61 Real GDP'!AI157&lt;&gt;"",(IF('[1]T34 Wine consumption vol'!AI157&lt;&gt;"",('[1]T34 Wine consumption vol'!AI157/'[1]T61 Real GDP'!AI157),"")),"")</f>
        <v>3.5434685119354952</v>
      </c>
      <c r="AK126" s="70" t="str">
        <f>IF('[1]T61 Real GDP'!AJ157&lt;&gt;"",(IF('[1]T34 Wine consumption vol'!AJ157&lt;&gt;"",('[1]T34 Wine consumption vol'!AJ157/'[1]T61 Real GDP'!AJ157),"")),"")</f>
        <v/>
      </c>
      <c r="AL126" s="70">
        <f>IF('[1]T61 Real GDP'!AK157&lt;&gt;"",(IF('[1]T34 Wine consumption vol'!AK157&lt;&gt;"",('[1]T34 Wine consumption vol'!AK157/'[1]T61 Real GDP'!AK157),"")),"")</f>
        <v>0.35072402613287124</v>
      </c>
      <c r="AM126" s="70">
        <f>IF('[1]T61 Real GDP'!AL157&lt;&gt;"",(IF('[1]T34 Wine consumption vol'!AL157&lt;&gt;"",('[1]T34 Wine consumption vol'!AL157/'[1]T61 Real GDP'!AL157),"")),"")</f>
        <v>0.58629279649516797</v>
      </c>
      <c r="AN126" s="70">
        <f>IF('[1]T61 Real GDP'!AM157&lt;&gt;"",(IF('[1]T34 Wine consumption vol'!AM157&lt;&gt;"",('[1]T34 Wine consumption vol'!AM157/'[1]T61 Real GDP'!AM157),"")),"")</f>
        <v>2.0582728391989673</v>
      </c>
      <c r="AO126" s="70">
        <f>IF('[1]T61 Real GDP'!AN157&lt;&gt;"",(IF('[1]T34 Wine consumption vol'!AN157&lt;&gt;"",('[1]T34 Wine consumption vol'!AN157/'[1]T61 Real GDP'!AN157),"")),"")</f>
        <v>0.72520183184371378</v>
      </c>
      <c r="AP126" s="70">
        <f>IF('[1]T61 Real GDP'!AO157&lt;&gt;"",(IF('[1]T34 Wine consumption vol'!AO157&lt;&gt;"",('[1]T34 Wine consumption vol'!AO157/'[1]T61 Real GDP'!AO157),"")),"")</f>
        <v>7.3127094600890119E-2</v>
      </c>
      <c r="AQ126" s="70" t="str">
        <f>IF('[1]T61 Real GDP'!AP157&lt;&gt;"",(IF('[1]T34 Wine consumption vol'!AP157&lt;&gt;"",('[1]T34 Wine consumption vol'!AP157/'[1]T61 Real GDP'!AP157),"")),"")</f>
        <v/>
      </c>
      <c r="AR126" s="70">
        <f>IF('[1]T61 Real GDP'!AQ157&lt;&gt;"",(IF('[1]T34 Wine consumption vol'!AQ157&lt;&gt;"",('[1]T34 Wine consumption vol'!AQ157/'[1]T61 Real GDP'!AQ157),"")),"")</f>
        <v>0.14253524403377241</v>
      </c>
      <c r="AS126" s="70">
        <f>IF('[1]T61 Real GDP'!AR157&lt;&gt;"",(IF('[1]T34 Wine consumption vol'!AR157&lt;&gt;"",('[1]T34 Wine consumption vol'!AR157/'[1]T61 Real GDP'!AR157),"")),"")</f>
        <v>4.5969029208731527E-2</v>
      </c>
      <c r="AT126" s="70">
        <f>IF('[1]T61 Real GDP'!AS157&lt;&gt;"",(IF('[1]T34 Wine consumption vol'!AS157&lt;&gt;"",('[1]T34 Wine consumption vol'!AS157/'[1]T61 Real GDP'!AS157),"")),"")</f>
        <v>1.8200767880817541E-3</v>
      </c>
      <c r="AU126" s="70">
        <f>IF('[1]T61 Real GDP'!AT157&lt;&gt;"",(IF('[1]T34 Wine consumption vol'!AT157&lt;&gt;"",('[1]T34 Wine consumption vol'!AT157/'[1]T61 Real GDP'!AT157),"")),"")</f>
        <v>5.7016584295368496E-2</v>
      </c>
      <c r="AV126" s="70">
        <f>IF('[1]T61 Real GDP'!AU157&lt;&gt;"",(IF('[1]T34 Wine consumption vol'!AU157&lt;&gt;"",('[1]T34 Wine consumption vol'!AU157/'[1]T61 Real GDP'!AU157),"")),"")</f>
        <v>3.8239066062902235E-3</v>
      </c>
      <c r="AW126" s="70">
        <f>IF('[1]T61 Real GDP'!AV157&lt;&gt;"",(IF('[1]T34 Wine consumption vol'!AV157&lt;&gt;"",('[1]T34 Wine consumption vol'!AV157/'[1]T61 Real GDP'!AV157),"")),"")</f>
        <v>8.2808917508171119E-3</v>
      </c>
      <c r="AX126" s="70">
        <f>IF('[1]T61 Real GDP'!AW157&lt;&gt;"",(IF('[1]T34 Wine consumption vol'!AW157&lt;&gt;"",('[1]T34 Wine consumption vol'!AW157/'[1]T61 Real GDP'!AW157),"")),"")</f>
        <v>8.6377684444092235E-3</v>
      </c>
      <c r="AY126" s="70">
        <f>IF('[1]T61 Real GDP'!AX157&lt;&gt;"",(IF('[1]T34 Wine consumption vol'!AX157&lt;&gt;"",('[1]T34 Wine consumption vol'!AX157/'[1]T61 Real GDP'!AX157),"")),"")</f>
        <v>6.8394510374589157E-2</v>
      </c>
      <c r="AZ126" s="70">
        <f>IF('[1]T61 Real GDP'!AY157&lt;&gt;"",(IF('[1]T34 Wine consumption vol'!AY157&lt;&gt;"",('[1]T34 Wine consumption vol'!AY157/'[1]T61 Real GDP'!AY157),"")),"")</f>
        <v>1.0025392052235077E-2</v>
      </c>
      <c r="BA126" s="70">
        <f>IF('[1]T61 Real GDP'!AZ157&lt;&gt;"",(IF('[1]T34 Wine consumption vol'!AZ157&lt;&gt;"",('[1]T34 Wine consumption vol'!AZ157/'[1]T61 Real GDP'!AZ157),"")),"")</f>
        <v>5.8293449485530956E-3</v>
      </c>
      <c r="BB126" s="70">
        <f>IF('[1]T61 Real GDP'!BC157&lt;&gt;"",(IF('[1]T34 Wine consumption vol'!BC157&lt;&gt;"",('[1]T34 Wine consumption vol'!BC157/'[1]T61 Real GDP'!BC157),"")),"")</f>
        <v>0.86704781782304119</v>
      </c>
    </row>
    <row r="127" spans="1:54" x14ac:dyDescent="0.55000000000000004">
      <c r="A127" s="69">
        <v>1990</v>
      </c>
      <c r="B127" s="70">
        <f>IF('[1]T61 Real GDP'!B158&lt;&gt;"",(IF('[1]T34 Wine consumption vol'!B158&lt;&gt;"",('[1]T34 Wine consumption vol'!B158/'[1]T61 Real GDP'!B158),"")),"")</f>
        <v>3.7882116109907233</v>
      </c>
      <c r="C127" s="70">
        <f>IF('[1]T61 Real GDP'!C158&lt;&gt;"",(IF('[1]T34 Wine consumption vol'!C158&lt;&gt;"",('[1]T34 Wine consumption vol'!C158/'[1]T61 Real GDP'!C158),"")),"")</f>
        <v>3.5075013911856168</v>
      </c>
      <c r="D127" s="70">
        <f>IF('[1]T61 Real GDP'!D158&lt;&gt;"",(IF('[1]T34 Wine consumption vol'!D158&lt;&gt;"",('[1]T34 Wine consumption vol'!D158/'[1]T61 Real GDP'!D158),"")),"")</f>
        <v>5.7102961933097225</v>
      </c>
      <c r="E127" s="70">
        <f>IF('[1]T61 Real GDP'!E158&lt;&gt;"",(IF('[1]T34 Wine consumption vol'!E158&lt;&gt;"",('[1]T34 Wine consumption vol'!E158/'[1]T61 Real GDP'!E158),"")),"")</f>
        <v>2.8204074463105391</v>
      </c>
      <c r="F127" s="70">
        <f>IF('[1]T61 Real GDP'!F158&lt;&gt;"",(IF('[1]T34 Wine consumption vol'!F158&lt;&gt;"",('[1]T34 Wine consumption vol'!F158/'[1]T61 Real GDP'!F158),"")),"")</f>
        <v>1.9665453817230674</v>
      </c>
      <c r="G127" s="70"/>
      <c r="H127" s="70">
        <f>IF('[1]T61 Real GDP'!G158&lt;&gt;"",(IF('[1]T34 Wine consumption vol'!G158&lt;&gt;"",('[1]T34 Wine consumption vol'!G158/'[1]T61 Real GDP'!G158),"")),"")</f>
        <v>1.3776949359292692</v>
      </c>
      <c r="I127" s="70">
        <f>IF('[1]T61 Real GDP'!H158&lt;&gt;"",(IF('[1]T34 Wine consumption vol'!H158&lt;&gt;"",('[1]T34 Wine consumption vol'!H158/'[1]T61 Real GDP'!H158),"")),"")</f>
        <v>1.0567557827513385</v>
      </c>
      <c r="J127" s="70">
        <f>IF('[1]T61 Real GDP'!I158&lt;&gt;"",(IF('[1]T34 Wine consumption vol'!I158&lt;&gt;"",('[1]T34 Wine consumption vol'!I158/'[1]T61 Real GDP'!I158),"")),"")</f>
        <v>0.40661742155807362</v>
      </c>
      <c r="K127" s="70">
        <f>IF('[1]T61 Real GDP'!J158&lt;&gt;"",(IF('[1]T34 Wine consumption vol'!J158&lt;&gt;"",('[1]T34 Wine consumption vol'!J158/'[1]T61 Real GDP'!J158),"")),"")</f>
        <v>1.6405963022329064</v>
      </c>
      <c r="L127" s="70">
        <f>IF('[1]T61 Real GDP'!K158&lt;&gt;"",(IF('[1]T34 Wine consumption vol'!K158&lt;&gt;"",('[1]T34 Wine consumption vol'!K158/'[1]T61 Real GDP'!K158),"")),"")</f>
        <v>3.0199952775000636</v>
      </c>
      <c r="M127" s="70">
        <f>IF('[1]T61 Real GDP'!L158&lt;&gt;"",(IF('[1]T34 Wine consumption vol'!L158&lt;&gt;"",('[1]T34 Wine consumption vol'!L158/'[1]T61 Real GDP'!L158),"")),"")</f>
        <v>0.36289187981877957</v>
      </c>
      <c r="N127" s="70">
        <f>IF('[1]T61 Real GDP'!M158&lt;&gt;"",(IF('[1]T34 Wine consumption vol'!M158&lt;&gt;"",('[1]T34 Wine consumption vol'!M158/'[1]T61 Real GDP'!M158),"")),"")</f>
        <v>0.90498367146872249</v>
      </c>
      <c r="O127" s="70">
        <f>IF('[1]T61 Real GDP'!N158&lt;&gt;"",(IF('[1]T34 Wine consumption vol'!N158&lt;&gt;"",('[1]T34 Wine consumption vol'!N158/'[1]T61 Real GDP'!N158),"")),"")</f>
        <v>0.6408124054730967</v>
      </c>
      <c r="P127" s="70">
        <f>IF('[1]T61 Real GDP'!O158&lt;&gt;"",(IF('[1]T34 Wine consumption vol'!O158&lt;&gt;"",('[1]T34 Wine consumption vol'!O158/'[1]T61 Real GDP'!O158),"")),"")</f>
        <v>2.0915108156506355</v>
      </c>
      <c r="Q127" s="70">
        <f>IF('[1]T61 Real GDP'!P158&lt;&gt;"",(IF('[1]T34 Wine consumption vol'!P158&lt;&gt;"",('[1]T34 Wine consumption vol'!P158/'[1]T61 Real GDP'!P158),"")),"")</f>
        <v>0.67146444892209967</v>
      </c>
      <c r="R127" s="70" t="str">
        <f>IF('[1]T61 Real GDP'!Q158&lt;&gt;"",(IF('[1]T34 Wine consumption vol'!Q158&lt;&gt;"",('[1]T34 Wine consumption vol'!Q158/'[1]T61 Real GDP'!Q158),"")),"")</f>
        <v/>
      </c>
      <c r="S127" s="70">
        <f>IF('[1]T61 Real GDP'!R158&lt;&gt;"",(IF('[1]T34 Wine consumption vol'!R158&lt;&gt;"",('[1]T34 Wine consumption vol'!R158/'[1]T61 Real GDP'!R158),"")),"")</f>
        <v>3.8438674266876136</v>
      </c>
      <c r="T127" s="70">
        <f>IF('[1]T61 Real GDP'!S158&lt;&gt;"",(IF('[1]T34 Wine consumption vol'!S158&lt;&gt;"",('[1]T34 Wine consumption vol'!S158/'[1]T61 Real GDP'!S158),"")),"")</f>
        <v>6.2539759592930517</v>
      </c>
      <c r="U127" s="70">
        <f>IF('[1]T61 Real GDP'!T158&lt;&gt;"",(IF('[1]T34 Wine consumption vol'!T158&lt;&gt;"",('[1]T34 Wine consumption vol'!T158/'[1]T61 Real GDP'!T158),"")),"")</f>
        <v>3.9923982022743085</v>
      </c>
      <c r="V127" s="70">
        <f>IF('[1]T61 Real GDP'!U158&lt;&gt;"",(IF('[1]T34 Wine consumption vol'!U158&lt;&gt;"",('[1]T34 Wine consumption vol'!U158/'[1]T61 Real GDP'!U158),"")),"")</f>
        <v>4.2833000428033596</v>
      </c>
      <c r="W127" s="70" t="str">
        <f>IF('[1]T61 Real GDP'!V158&lt;&gt;"",(IF('[1]T34 Wine consumption vol'!V158&lt;&gt;"",('[1]T34 Wine consumption vol'!V158/'[1]T61 Real GDP'!V158),"")),"")</f>
        <v/>
      </c>
      <c r="X127" s="70">
        <f>IF('[1]T61 Real GDP'!W158&lt;&gt;"",(IF('[1]T34 Wine consumption vol'!W158&lt;&gt;"",('[1]T34 Wine consumption vol'!W158/'[1]T61 Real GDP'!W158),"")),"")</f>
        <v>5.7374830649706396</v>
      </c>
      <c r="Y127" s="70">
        <f>IF('[1]T61 Real GDP'!X158&lt;&gt;"",(IF('[1]T34 Wine consumption vol'!X158&lt;&gt;"",('[1]T34 Wine consumption vol'!X158/'[1]T61 Real GDP'!X158),"")),"")</f>
        <v>0.83616601440154448</v>
      </c>
      <c r="Z127" s="70">
        <f>IF('[1]T61 Real GDP'!Y158&lt;&gt;"",(IF('[1]T34 Wine consumption vol'!Y158&lt;&gt;"",('[1]T34 Wine consumption vol'!Y158/'[1]T61 Real GDP'!Y158),"")),"")</f>
        <v>0.88389265846074383</v>
      </c>
      <c r="AA127" s="70" t="str">
        <f>IF('[1]T61 Real GDP'!Z158&lt;&gt;"",(IF('[1]T34 Wine consumption vol'!Z158&lt;&gt;"",('[1]T34 Wine consumption vol'!Z158/'[1]T61 Real GDP'!Z158),"")),"")</f>
        <v/>
      </c>
      <c r="AB127" s="70">
        <f>IF('[1]T61 Real GDP'!AA158&lt;&gt;"",(IF('[1]T34 Wine consumption vol'!AA158&lt;&gt;"",('[1]T34 Wine consumption vol'!AA158/'[1]T61 Real GDP'!AA158),"")),"")</f>
        <v>1.0761831169723195</v>
      </c>
      <c r="AC127" s="70">
        <f>IF('[1]T61 Real GDP'!AB158&lt;&gt;"",(IF('[1]T34 Wine consumption vol'!AB158&lt;&gt;"",('[1]T34 Wine consumption vol'!AB158/'[1]T61 Real GDP'!AB158),"")),"")</f>
        <v>0.985973840384471</v>
      </c>
      <c r="AD127" s="70">
        <f>IF('[1]T61 Real GDP'!AC158&lt;&gt;"",(IF('[1]T34 Wine consumption vol'!AC158&lt;&gt;"",('[1]T34 Wine consumption vol'!AC158/'[1]T61 Real GDP'!AC158),"")),"")</f>
        <v>0.47317805043138372</v>
      </c>
      <c r="AE127" s="70">
        <f>IF('[1]T61 Real GDP'!AD158&lt;&gt;"",(IF('[1]T34 Wine consumption vol'!AD158&lt;&gt;"",('[1]T34 Wine consumption vol'!AD158/'[1]T61 Real GDP'!AD158),"")),"")</f>
        <v>0.33201917204092174</v>
      </c>
      <c r="AF127" s="70">
        <f>IF('[1]T61 Real GDP'!AE158&lt;&gt;"",(IF('[1]T34 Wine consumption vol'!AE158&lt;&gt;"",('[1]T34 Wine consumption vol'!AE158/'[1]T61 Real GDP'!AE158),"")),"")</f>
        <v>8.4671679079249351</v>
      </c>
      <c r="AG127" s="70">
        <f>IF('[1]T61 Real GDP'!AF158&lt;&gt;"",(IF('[1]T34 Wine consumption vol'!AF158&lt;&gt;"",('[1]T34 Wine consumption vol'!AF158/'[1]T61 Real GDP'!AF158),"")),"")</f>
        <v>0.32837580977888664</v>
      </c>
      <c r="AH127" s="70">
        <f>IF('[1]T61 Real GDP'!AG158&lt;&gt;"",(IF('[1]T34 Wine consumption vol'!AG158&lt;&gt;"",('[1]T34 Wine consumption vol'!AG158/'[1]T61 Real GDP'!AG158),"")),"")</f>
        <v>3.3729778647608315</v>
      </c>
      <c r="AI127" s="70">
        <f>IF('[1]T61 Real GDP'!AH158&lt;&gt;"",(IF('[1]T34 Wine consumption vol'!AH158&lt;&gt;"",('[1]T34 Wine consumption vol'!AH158/'[1]T61 Real GDP'!AH158),"")),"")</f>
        <v>3.3431823332076983E-2</v>
      </c>
      <c r="AJ127" s="70">
        <f>IF('[1]T61 Real GDP'!AI158&lt;&gt;"",(IF('[1]T34 Wine consumption vol'!AI158&lt;&gt;"",('[1]T34 Wine consumption vol'!AI158/'[1]T61 Real GDP'!AI158),"")),"")</f>
        <v>3.5382715919792438</v>
      </c>
      <c r="AK127" s="70" t="str">
        <f>IF('[1]T61 Real GDP'!AJ158&lt;&gt;"",(IF('[1]T34 Wine consumption vol'!AJ158&lt;&gt;"",('[1]T34 Wine consumption vol'!AJ158/'[1]T61 Real GDP'!AJ158),"")),"")</f>
        <v/>
      </c>
      <c r="AL127" s="70">
        <f>IF('[1]T61 Real GDP'!AK158&lt;&gt;"",(IF('[1]T34 Wine consumption vol'!AK158&lt;&gt;"",('[1]T34 Wine consumption vol'!AK158/'[1]T61 Real GDP'!AK158),"")),"")</f>
        <v>0.35166497047882128</v>
      </c>
      <c r="AM127" s="70">
        <f>IF('[1]T61 Real GDP'!AL158&lt;&gt;"",(IF('[1]T34 Wine consumption vol'!AL158&lt;&gt;"",('[1]T34 Wine consumption vol'!AL158/'[1]T61 Real GDP'!AL158),"")),"")</f>
        <v>0.67927397048764282</v>
      </c>
      <c r="AN127" s="70">
        <f>IF('[1]T61 Real GDP'!AM158&lt;&gt;"",(IF('[1]T34 Wine consumption vol'!AM158&lt;&gt;"",('[1]T34 Wine consumption vol'!AM158/'[1]T61 Real GDP'!AM158),"")),"")</f>
        <v>2.1104699506504154</v>
      </c>
      <c r="AO127" s="70">
        <f>IF('[1]T61 Real GDP'!AN158&lt;&gt;"",(IF('[1]T34 Wine consumption vol'!AN158&lt;&gt;"",('[1]T34 Wine consumption vol'!AN158/'[1]T61 Real GDP'!AN158),"")),"")</f>
        <v>0.59632155626944416</v>
      </c>
      <c r="AP127" s="70">
        <f>IF('[1]T61 Real GDP'!AO158&lt;&gt;"",(IF('[1]T34 Wine consumption vol'!AO158&lt;&gt;"",('[1]T34 Wine consumption vol'!AO158/'[1]T61 Real GDP'!AO158),"")),"")</f>
        <v>6.8869897414535947E-2</v>
      </c>
      <c r="AQ127" s="70" t="str">
        <f>IF('[1]T61 Real GDP'!AP158&lt;&gt;"",(IF('[1]T34 Wine consumption vol'!AP158&lt;&gt;"",('[1]T34 Wine consumption vol'!AP158/'[1]T61 Real GDP'!AP158),"")),"")</f>
        <v/>
      </c>
      <c r="AR127" s="70">
        <f>IF('[1]T61 Real GDP'!AQ158&lt;&gt;"",(IF('[1]T34 Wine consumption vol'!AQ158&lt;&gt;"",('[1]T34 Wine consumption vol'!AQ158/'[1]T61 Real GDP'!AQ158),"")),"")</f>
        <v>0.13380420732392528</v>
      </c>
      <c r="AS127" s="70">
        <f>IF('[1]T61 Real GDP'!AR158&lt;&gt;"",(IF('[1]T34 Wine consumption vol'!AR158&lt;&gt;"",('[1]T34 Wine consumption vol'!AR158/'[1]T61 Real GDP'!AR158),"")),"")</f>
        <v>4.4061348830918161E-2</v>
      </c>
      <c r="AT127" s="70">
        <f>IF('[1]T61 Real GDP'!AS158&lt;&gt;"",(IF('[1]T34 Wine consumption vol'!AS158&lt;&gt;"",('[1]T34 Wine consumption vol'!AS158/'[1]T61 Real GDP'!AS158),"")),"")</f>
        <v>1.8213277479282397E-3</v>
      </c>
      <c r="AU127" s="70">
        <f>IF('[1]T61 Real GDP'!AT158&lt;&gt;"",(IF('[1]T34 Wine consumption vol'!AT158&lt;&gt;"",('[1]T34 Wine consumption vol'!AT158/'[1]T61 Real GDP'!AT158),"")),"")</f>
        <v>5.7023301685249037E-2</v>
      </c>
      <c r="AV127" s="70">
        <f>IF('[1]T61 Real GDP'!AU158&lt;&gt;"",(IF('[1]T34 Wine consumption vol'!AU158&lt;&gt;"",('[1]T34 Wine consumption vol'!AU158/'[1]T61 Real GDP'!AU158),"")),"")</f>
        <v>5.0944660324266384E-3</v>
      </c>
      <c r="AW127" s="70">
        <f>IF('[1]T61 Real GDP'!AV158&lt;&gt;"",(IF('[1]T34 Wine consumption vol'!AV158&lt;&gt;"",('[1]T34 Wine consumption vol'!AV158/'[1]T61 Real GDP'!AV158),"")),"")</f>
        <v>9.6300507599166411E-3</v>
      </c>
      <c r="AX127" s="70">
        <f>IF('[1]T61 Real GDP'!AW158&lt;&gt;"",(IF('[1]T34 Wine consumption vol'!AW158&lt;&gt;"",('[1]T34 Wine consumption vol'!AW158/'[1]T61 Real GDP'!AW158),"")),"")</f>
        <v>5.4955427372836915E-3</v>
      </c>
      <c r="AY127" s="70">
        <f>IF('[1]T61 Real GDP'!AX158&lt;&gt;"",(IF('[1]T34 Wine consumption vol'!AX158&lt;&gt;"",('[1]T34 Wine consumption vol'!AX158/'[1]T61 Real GDP'!AX158),"")),"")</f>
        <v>5.3288714516501266E-2</v>
      </c>
      <c r="AZ127" s="70">
        <f>IF('[1]T61 Real GDP'!AY158&lt;&gt;"",(IF('[1]T34 Wine consumption vol'!AY158&lt;&gt;"",('[1]T34 Wine consumption vol'!AY158/'[1]T61 Real GDP'!AY158),"")),"")</f>
        <v>9.8415279558253573E-3</v>
      </c>
      <c r="BA127" s="70">
        <f>IF('[1]T61 Real GDP'!AZ158&lt;&gt;"",(IF('[1]T34 Wine consumption vol'!AZ158&lt;&gt;"",('[1]T34 Wine consumption vol'!AZ158/'[1]T61 Real GDP'!AZ158),"")),"")</f>
        <v>5.1147292970996246E-3</v>
      </c>
      <c r="BB127" s="70">
        <f>IF('[1]T61 Real GDP'!BC158&lt;&gt;"",(IF('[1]T34 Wine consumption vol'!BC158&lt;&gt;"",('[1]T34 Wine consumption vol'!BC158/'[1]T61 Real GDP'!BC158),"")),"")</f>
        <v>0.85504802587859607</v>
      </c>
    </row>
    <row r="128" spans="1:54" x14ac:dyDescent="0.55000000000000004">
      <c r="A128" s="69">
        <v>1991</v>
      </c>
      <c r="B128" s="70">
        <f>IF('[1]T61 Real GDP'!B159&lt;&gt;"",(IF('[1]T34 Wine consumption vol'!B159&lt;&gt;"",('[1]T34 Wine consumption vol'!B159/'[1]T61 Real GDP'!B159),"")),"")</f>
        <v>3.4773440393136803</v>
      </c>
      <c r="C128" s="70">
        <f>IF('[1]T61 Real GDP'!C159&lt;&gt;"",(IF('[1]T34 Wine consumption vol'!C159&lt;&gt;"",('[1]T34 Wine consumption vol'!C159/'[1]T61 Real GDP'!C159),"")),"")</f>
        <v>3.4327932291585257</v>
      </c>
      <c r="D128" s="70">
        <f>IF('[1]T61 Real GDP'!D159&lt;&gt;"",(IF('[1]T34 Wine consumption vol'!D159&lt;&gt;"",('[1]T34 Wine consumption vol'!D159/'[1]T61 Real GDP'!D159),"")),"")</f>
        <v>5.3580576620789122</v>
      </c>
      <c r="E128" s="70">
        <f>IF('[1]T61 Real GDP'!E159&lt;&gt;"",(IF('[1]T34 Wine consumption vol'!E159&lt;&gt;"",('[1]T34 Wine consumption vol'!E159/'[1]T61 Real GDP'!E159),"")),"")</f>
        <v>2.7646407837601554</v>
      </c>
      <c r="F128" s="70">
        <f>IF('[1]T61 Real GDP'!F159&lt;&gt;"",(IF('[1]T34 Wine consumption vol'!F159&lt;&gt;"",('[1]T34 Wine consumption vol'!F159/'[1]T61 Real GDP'!F159),"")),"")</f>
        <v>1.8839992581631999</v>
      </c>
      <c r="G128" s="70"/>
      <c r="H128" s="70">
        <f>IF('[1]T61 Real GDP'!G159&lt;&gt;"",(IF('[1]T34 Wine consumption vol'!G159&lt;&gt;"",('[1]T34 Wine consumption vol'!G159/'[1]T61 Real GDP'!G159),"")),"")</f>
        <v>1.3006993873394899</v>
      </c>
      <c r="I128" s="70">
        <f>IF('[1]T61 Real GDP'!H159&lt;&gt;"",(IF('[1]T34 Wine consumption vol'!H159&lt;&gt;"",('[1]T34 Wine consumption vol'!H159/'[1]T61 Real GDP'!H159),"")),"")</f>
        <v>1.0828969991632709</v>
      </c>
      <c r="J128" s="70">
        <f>IF('[1]T61 Real GDP'!I159&lt;&gt;"",(IF('[1]T34 Wine consumption vol'!I159&lt;&gt;"",('[1]T34 Wine consumption vol'!I159/'[1]T61 Real GDP'!I159),"")),"")</f>
        <v>0.4907121886787339</v>
      </c>
      <c r="K128" s="70">
        <f>IF('[1]T61 Real GDP'!J159&lt;&gt;"",(IF('[1]T34 Wine consumption vol'!J159&lt;&gt;"",('[1]T34 Wine consumption vol'!J159/'[1]T61 Real GDP'!J159),"")),"")</f>
        <v>1.2610376835938539</v>
      </c>
      <c r="L128" s="70">
        <f>IF('[1]T61 Real GDP'!K159&lt;&gt;"",(IF('[1]T34 Wine consumption vol'!K159&lt;&gt;"",('[1]T34 Wine consumption vol'!K159/'[1]T61 Real GDP'!K159),"")),"")</f>
        <v>2.9146652415567154</v>
      </c>
      <c r="M128" s="70">
        <f>IF('[1]T61 Real GDP'!L159&lt;&gt;"",(IF('[1]T34 Wine consumption vol'!L159&lt;&gt;"",('[1]T34 Wine consumption vol'!L159/'[1]T61 Real GDP'!L159),"")),"")</f>
        <v>0.37729789368877326</v>
      </c>
      <c r="N128" s="70">
        <f>IF('[1]T61 Real GDP'!M159&lt;&gt;"",(IF('[1]T34 Wine consumption vol'!M159&lt;&gt;"",('[1]T34 Wine consumption vol'!M159/'[1]T61 Real GDP'!M159),"")),"")</f>
        <v>0.95302227382134985</v>
      </c>
      <c r="O128" s="70">
        <f>IF('[1]T61 Real GDP'!N159&lt;&gt;"",(IF('[1]T34 Wine consumption vol'!N159&lt;&gt;"",('[1]T34 Wine consumption vol'!N159/'[1]T61 Real GDP'!N159),"")),"")</f>
        <v>0.65555752875016393</v>
      </c>
      <c r="P128" s="70">
        <f>IF('[1]T61 Real GDP'!O159&lt;&gt;"",(IF('[1]T34 Wine consumption vol'!O159&lt;&gt;"",('[1]T34 Wine consumption vol'!O159/'[1]T61 Real GDP'!O159),"")),"")</f>
        <v>2.0990063273734538</v>
      </c>
      <c r="Q128" s="70">
        <f>IF('[1]T61 Real GDP'!P159&lt;&gt;"",(IF('[1]T34 Wine consumption vol'!P159&lt;&gt;"",('[1]T34 Wine consumption vol'!P159/'[1]T61 Real GDP'!P159),"")),"")</f>
        <v>0.66163315792981414</v>
      </c>
      <c r="R128" s="70" t="str">
        <f>IF('[1]T61 Real GDP'!Q159&lt;&gt;"",(IF('[1]T34 Wine consumption vol'!Q159&lt;&gt;"",('[1]T34 Wine consumption vol'!Q159/'[1]T61 Real GDP'!Q159),"")),"")</f>
        <v/>
      </c>
      <c r="S128" s="70">
        <f>IF('[1]T61 Real GDP'!R159&lt;&gt;"",(IF('[1]T34 Wine consumption vol'!R159&lt;&gt;"",('[1]T34 Wine consumption vol'!R159/'[1]T61 Real GDP'!R159),"")),"")</f>
        <v>3.6041679710074903</v>
      </c>
      <c r="T128" s="70">
        <f>IF('[1]T61 Real GDP'!S159&lt;&gt;"",(IF('[1]T34 Wine consumption vol'!S159&lt;&gt;"",('[1]T34 Wine consumption vol'!S159/'[1]T61 Real GDP'!S159),"")),"")</f>
        <v>6.0522579383842174</v>
      </c>
      <c r="U128" s="70">
        <f>IF('[1]T61 Real GDP'!T159&lt;&gt;"",(IF('[1]T34 Wine consumption vol'!T159&lt;&gt;"",('[1]T34 Wine consumption vol'!T159/'[1]T61 Real GDP'!T159),"")),"")</f>
        <v>3.3154082947554078</v>
      </c>
      <c r="V128" s="70">
        <f>IF('[1]T61 Real GDP'!U159&lt;&gt;"",(IF('[1]T34 Wine consumption vol'!U159&lt;&gt;"",('[1]T34 Wine consumption vol'!U159/'[1]T61 Real GDP'!U159),"")),"")</f>
        <v>5.0518480961747114</v>
      </c>
      <c r="W128" s="70" t="str">
        <f>IF('[1]T61 Real GDP'!V159&lt;&gt;"",(IF('[1]T34 Wine consumption vol'!V159&lt;&gt;"",('[1]T34 Wine consumption vol'!V159/'[1]T61 Real GDP'!V159),"")),"")</f>
        <v/>
      </c>
      <c r="X128" s="70">
        <f>IF('[1]T61 Real GDP'!W159&lt;&gt;"",(IF('[1]T34 Wine consumption vol'!W159&lt;&gt;"",('[1]T34 Wine consumption vol'!W159/'[1]T61 Real GDP'!W159),"")),"")</f>
        <v>6.885550957141283</v>
      </c>
      <c r="Y128" s="70">
        <f>IF('[1]T61 Real GDP'!X159&lt;&gt;"",(IF('[1]T34 Wine consumption vol'!X159&lt;&gt;"",('[1]T34 Wine consumption vol'!X159/'[1]T61 Real GDP'!X159),"")),"")</f>
        <v>0.87311024347144384</v>
      </c>
      <c r="Z128" s="70">
        <f>IF('[1]T61 Real GDP'!Y159&lt;&gt;"",(IF('[1]T34 Wine consumption vol'!Y159&lt;&gt;"",('[1]T34 Wine consumption vol'!Y159/'[1]T61 Real GDP'!Y159),"")),"")</f>
        <v>0.99700730640897495</v>
      </c>
      <c r="AA128" s="70" t="str">
        <f>IF('[1]T61 Real GDP'!Z159&lt;&gt;"",(IF('[1]T34 Wine consumption vol'!Z159&lt;&gt;"",('[1]T34 Wine consumption vol'!Z159/'[1]T61 Real GDP'!Z159),"")),"")</f>
        <v/>
      </c>
      <c r="AB128" s="70">
        <f>IF('[1]T61 Real GDP'!AA159&lt;&gt;"",(IF('[1]T34 Wine consumption vol'!AA159&lt;&gt;"",('[1]T34 Wine consumption vol'!AA159/'[1]T61 Real GDP'!AA159),"")),"")</f>
        <v>1.0678266500353109</v>
      </c>
      <c r="AC128" s="70">
        <f>IF('[1]T61 Real GDP'!AB159&lt;&gt;"",(IF('[1]T34 Wine consumption vol'!AB159&lt;&gt;"",('[1]T34 Wine consumption vol'!AB159/'[1]T61 Real GDP'!AB159),"")),"")</f>
        <v>1.1536316116702403</v>
      </c>
      <c r="AD128" s="70">
        <f>IF('[1]T61 Real GDP'!AC159&lt;&gt;"",(IF('[1]T34 Wine consumption vol'!AC159&lt;&gt;"",('[1]T34 Wine consumption vol'!AC159/'[1]T61 Real GDP'!AC159),"")),"")</f>
        <v>0.46488798595635816</v>
      </c>
      <c r="AE128" s="70">
        <f>IF('[1]T61 Real GDP'!AD159&lt;&gt;"",(IF('[1]T34 Wine consumption vol'!AD159&lt;&gt;"",('[1]T34 Wine consumption vol'!AD159/'[1]T61 Real GDP'!AD159),"")),"")</f>
        <v>0.30477177112981141</v>
      </c>
      <c r="AF128" s="70">
        <f>IF('[1]T61 Real GDP'!AE159&lt;&gt;"",(IF('[1]T34 Wine consumption vol'!AE159&lt;&gt;"",('[1]T34 Wine consumption vol'!AE159/'[1]T61 Real GDP'!AE159),"")),"")</f>
        <v>7.7564459144010094</v>
      </c>
      <c r="AG128" s="70">
        <f>IF('[1]T61 Real GDP'!AF159&lt;&gt;"",(IF('[1]T34 Wine consumption vol'!AF159&lt;&gt;"",('[1]T34 Wine consumption vol'!AF159/'[1]T61 Real GDP'!AF159),"")),"")</f>
        <v>0.33321972766188029</v>
      </c>
      <c r="AH128" s="70">
        <f>IF('[1]T61 Real GDP'!AG159&lt;&gt;"",(IF('[1]T34 Wine consumption vol'!AG159&lt;&gt;"",('[1]T34 Wine consumption vol'!AG159/'[1]T61 Real GDP'!AG159),"")),"")</f>
        <v>1.8977114199983376</v>
      </c>
      <c r="AI128" s="70">
        <f>IF('[1]T61 Real GDP'!AH159&lt;&gt;"",(IF('[1]T34 Wine consumption vol'!AH159&lt;&gt;"",('[1]T34 Wine consumption vol'!AH159/'[1]T61 Real GDP'!AH159),"")),"")</f>
        <v>1.6505333212342533E-2</v>
      </c>
      <c r="AJ128" s="70">
        <f>IF('[1]T61 Real GDP'!AI159&lt;&gt;"",(IF('[1]T34 Wine consumption vol'!AI159&lt;&gt;"",('[1]T34 Wine consumption vol'!AI159/'[1]T61 Real GDP'!AI159),"")),"")</f>
        <v>3.4846843114509869</v>
      </c>
      <c r="AK128" s="70" t="str">
        <f>IF('[1]T61 Real GDP'!AJ159&lt;&gt;"",(IF('[1]T34 Wine consumption vol'!AJ159&lt;&gt;"",('[1]T34 Wine consumption vol'!AJ159/'[1]T61 Real GDP'!AJ159),"")),"")</f>
        <v/>
      </c>
      <c r="AL128" s="70">
        <f>IF('[1]T61 Real GDP'!AK159&lt;&gt;"",(IF('[1]T34 Wine consumption vol'!AK159&lt;&gt;"",('[1]T34 Wine consumption vol'!AK159/'[1]T61 Real GDP'!AK159),"")),"")</f>
        <v>0.34956591062274828</v>
      </c>
      <c r="AM128" s="70">
        <f>IF('[1]T61 Real GDP'!AL159&lt;&gt;"",(IF('[1]T34 Wine consumption vol'!AL159&lt;&gt;"",('[1]T34 Wine consumption vol'!AL159/'[1]T61 Real GDP'!AL159),"")),"")</f>
        <v>0.65248194928158432</v>
      </c>
      <c r="AN128" s="70">
        <f>IF('[1]T61 Real GDP'!AM159&lt;&gt;"",(IF('[1]T34 Wine consumption vol'!AM159&lt;&gt;"",('[1]T34 Wine consumption vol'!AM159/'[1]T61 Real GDP'!AM159),"")),"")</f>
        <v>2.2109890900087139</v>
      </c>
      <c r="AO128" s="70">
        <f>IF('[1]T61 Real GDP'!AN159&lt;&gt;"",(IF('[1]T34 Wine consumption vol'!AN159&lt;&gt;"",('[1]T34 Wine consumption vol'!AN159/'[1]T61 Real GDP'!AN159),"")),"")</f>
        <v>0.58951751791320128</v>
      </c>
      <c r="AP128" s="70">
        <f>IF('[1]T61 Real GDP'!AO159&lt;&gt;"",(IF('[1]T34 Wine consumption vol'!AO159&lt;&gt;"",('[1]T34 Wine consumption vol'!AO159/'[1]T61 Real GDP'!AO159),"")),"")</f>
        <v>8.0189957185117205E-2</v>
      </c>
      <c r="AQ128" s="70" t="str">
        <f>IF('[1]T61 Real GDP'!AP159&lt;&gt;"",(IF('[1]T34 Wine consumption vol'!AP159&lt;&gt;"",('[1]T34 Wine consumption vol'!AP159/'[1]T61 Real GDP'!AP159),"")),"")</f>
        <v/>
      </c>
      <c r="AR128" s="70">
        <f>IF('[1]T61 Real GDP'!AQ159&lt;&gt;"",(IF('[1]T34 Wine consumption vol'!AQ159&lt;&gt;"",('[1]T34 Wine consumption vol'!AQ159/'[1]T61 Real GDP'!AQ159),"")),"")</f>
        <v>0.11528846411525667</v>
      </c>
      <c r="AS128" s="70">
        <f>IF('[1]T61 Real GDP'!AR159&lt;&gt;"",(IF('[1]T34 Wine consumption vol'!AR159&lt;&gt;"",('[1]T34 Wine consumption vol'!AR159/'[1]T61 Real GDP'!AR159),"")),"")</f>
        <v>3.9949973870839546E-2</v>
      </c>
      <c r="AT128" s="70">
        <f>IF('[1]T61 Real GDP'!AS159&lt;&gt;"",(IF('[1]T34 Wine consumption vol'!AS159&lt;&gt;"",('[1]T34 Wine consumption vol'!AS159/'[1]T61 Real GDP'!AS159),"")),"")</f>
        <v>1.8854231579092532E-3</v>
      </c>
      <c r="AU128" s="70">
        <f>IF('[1]T61 Real GDP'!AT159&lt;&gt;"",(IF('[1]T34 Wine consumption vol'!AT159&lt;&gt;"",('[1]T34 Wine consumption vol'!AT159/'[1]T61 Real GDP'!AT159),"")),"")</f>
        <v>5.0977983365659729E-2</v>
      </c>
      <c r="AV128" s="70">
        <f>IF('[1]T61 Real GDP'!AU159&lt;&gt;"",(IF('[1]T34 Wine consumption vol'!AU159&lt;&gt;"",('[1]T34 Wine consumption vol'!AU159/'[1]T61 Real GDP'!AU159),"")),"")</f>
        <v>3.0288704563397324E-3</v>
      </c>
      <c r="AW128" s="70">
        <f>IF('[1]T61 Real GDP'!AV159&lt;&gt;"",(IF('[1]T34 Wine consumption vol'!AV159&lt;&gt;"",('[1]T34 Wine consumption vol'!AV159/'[1]T61 Real GDP'!AV159),"")),"")</f>
        <v>1.0698364291978324E-2</v>
      </c>
      <c r="AX128" s="70">
        <f>IF('[1]T61 Real GDP'!AW159&lt;&gt;"",(IF('[1]T34 Wine consumption vol'!AW159&lt;&gt;"",('[1]T34 Wine consumption vol'!AW159/'[1]T61 Real GDP'!AW159),"")),"")</f>
        <v>5.9847202655586539E-3</v>
      </c>
      <c r="AY128" s="70">
        <f>IF('[1]T61 Real GDP'!AX159&lt;&gt;"",(IF('[1]T34 Wine consumption vol'!AX159&lt;&gt;"",('[1]T34 Wine consumption vol'!AX159/'[1]T61 Real GDP'!AX159),"")),"")</f>
        <v>6.0285268129038422E-2</v>
      </c>
      <c r="AZ128" s="70">
        <f>IF('[1]T61 Real GDP'!AY159&lt;&gt;"",(IF('[1]T34 Wine consumption vol'!AY159&lt;&gt;"",('[1]T34 Wine consumption vol'!AY159/'[1]T61 Real GDP'!AY159),"")),"")</f>
        <v>9.338995560602149E-3</v>
      </c>
      <c r="BA128" s="70">
        <f>IF('[1]T61 Real GDP'!AZ159&lt;&gt;"",(IF('[1]T34 Wine consumption vol'!AZ159&lt;&gt;"",('[1]T34 Wine consumption vol'!AZ159/'[1]T61 Real GDP'!AZ159),"")),"")</f>
        <v>3.4593203498694308E-3</v>
      </c>
      <c r="BB128" s="70">
        <f>IF('[1]T61 Real GDP'!BC159&lt;&gt;"",(IF('[1]T34 Wine consumption vol'!BC159&lt;&gt;"",('[1]T34 Wine consumption vol'!BC159/'[1]T61 Real GDP'!BC159),"")),"")</f>
        <v>0.80071176171446878</v>
      </c>
    </row>
    <row r="129" spans="1:54" x14ac:dyDescent="0.55000000000000004">
      <c r="A129" s="69">
        <v>1992</v>
      </c>
      <c r="B129" s="70">
        <f>IF('[1]T61 Real GDP'!B160&lt;&gt;"",(IF('[1]T34 Wine consumption vol'!B160&lt;&gt;"",('[1]T34 Wine consumption vol'!B160/'[1]T61 Real GDP'!B160),"")),"")</f>
        <v>3.3232071355843855</v>
      </c>
      <c r="C129" s="70">
        <f>IF('[1]T61 Real GDP'!C160&lt;&gt;"",(IF('[1]T34 Wine consumption vol'!C160&lt;&gt;"",('[1]T34 Wine consumption vol'!C160/'[1]T61 Real GDP'!C160),"")),"")</f>
        <v>3.3204396322486827</v>
      </c>
      <c r="D129" s="70">
        <f>IF('[1]T61 Real GDP'!D160&lt;&gt;"",(IF('[1]T34 Wine consumption vol'!D160&lt;&gt;"",('[1]T34 Wine consumption vol'!D160/'[1]T61 Real GDP'!D160),"")),"")</f>
        <v>5.1960537493124805</v>
      </c>
      <c r="E129" s="70">
        <f>IF('[1]T61 Real GDP'!E160&lt;&gt;"",(IF('[1]T34 Wine consumption vol'!E160&lt;&gt;"",('[1]T34 Wine consumption vol'!E160/'[1]T61 Real GDP'!E160),"")),"")</f>
        <v>2.4525001810483515</v>
      </c>
      <c r="F129" s="70">
        <f>IF('[1]T61 Real GDP'!F160&lt;&gt;"",(IF('[1]T34 Wine consumption vol'!F160&lt;&gt;"",('[1]T34 Wine consumption vol'!F160/'[1]T61 Real GDP'!F160),"")),"")</f>
        <v>1.8245923456630846</v>
      </c>
      <c r="G129" s="70"/>
      <c r="H129" s="70">
        <f>IF('[1]T61 Real GDP'!G160&lt;&gt;"",(IF('[1]T34 Wine consumption vol'!G160&lt;&gt;"",('[1]T34 Wine consumption vol'!G160/'[1]T61 Real GDP'!G160),"")),"")</f>
        <v>1.3289032528088534</v>
      </c>
      <c r="I129" s="70">
        <f>IF('[1]T61 Real GDP'!H160&lt;&gt;"",(IF('[1]T34 Wine consumption vol'!H160&lt;&gt;"",('[1]T34 Wine consumption vol'!H160/'[1]T61 Real GDP'!H160),"")),"")</f>
        <v>1.1747007799140923</v>
      </c>
      <c r="J129" s="70">
        <f>IF('[1]T61 Real GDP'!I160&lt;&gt;"",(IF('[1]T34 Wine consumption vol'!I160&lt;&gt;"",('[1]T34 Wine consumption vol'!I160/'[1]T61 Real GDP'!I160),"")),"")</f>
        <v>0.53358566478383185</v>
      </c>
      <c r="K129" s="70">
        <f>IF('[1]T61 Real GDP'!J160&lt;&gt;"",(IF('[1]T34 Wine consumption vol'!J160&lt;&gt;"",('[1]T34 Wine consumption vol'!J160/'[1]T61 Real GDP'!J160),"")),"")</f>
        <v>1.2546634834064776</v>
      </c>
      <c r="L129" s="70">
        <f>IF('[1]T61 Real GDP'!K160&lt;&gt;"",(IF('[1]T34 Wine consumption vol'!K160&lt;&gt;"",('[1]T34 Wine consumption vol'!K160/'[1]T61 Real GDP'!K160),"")),"")</f>
        <v>2.8325614959967544</v>
      </c>
      <c r="M129" s="70">
        <f>IF('[1]T61 Real GDP'!L160&lt;&gt;"",(IF('[1]T34 Wine consumption vol'!L160&lt;&gt;"",('[1]T34 Wine consumption vol'!L160/'[1]T61 Real GDP'!L160),"")),"")</f>
        <v>0.40130060162682624</v>
      </c>
      <c r="N129" s="70">
        <f>IF('[1]T61 Real GDP'!M160&lt;&gt;"",(IF('[1]T34 Wine consumption vol'!M160&lt;&gt;"",('[1]T34 Wine consumption vol'!M160/'[1]T61 Real GDP'!M160),"")),"")</f>
        <v>1.01299042555527</v>
      </c>
      <c r="O129" s="70">
        <f>IF('[1]T61 Real GDP'!N160&lt;&gt;"",(IF('[1]T34 Wine consumption vol'!N160&lt;&gt;"",('[1]T34 Wine consumption vol'!N160/'[1]T61 Real GDP'!N160),"")),"")</f>
        <v>0.68181600092312578</v>
      </c>
      <c r="P129" s="70">
        <f>IF('[1]T61 Real GDP'!O160&lt;&gt;"",(IF('[1]T34 Wine consumption vol'!O160&lt;&gt;"",('[1]T34 Wine consumption vol'!O160/'[1]T61 Real GDP'!O160),"")),"")</f>
        <v>2.043296727574595</v>
      </c>
      <c r="Q129" s="70">
        <f>IF('[1]T61 Real GDP'!P160&lt;&gt;"",(IF('[1]T34 Wine consumption vol'!P160&lt;&gt;"",('[1]T34 Wine consumption vol'!P160/'[1]T61 Real GDP'!P160),"")),"")</f>
        <v>0.68006665082753637</v>
      </c>
      <c r="R129" s="70" t="str">
        <f>IF('[1]T61 Real GDP'!Q160&lt;&gt;"",(IF('[1]T34 Wine consumption vol'!Q160&lt;&gt;"",('[1]T34 Wine consumption vol'!Q160/'[1]T61 Real GDP'!Q160),"")),"")</f>
        <v/>
      </c>
      <c r="S129" s="70">
        <f>IF('[1]T61 Real GDP'!R160&lt;&gt;"",(IF('[1]T34 Wine consumption vol'!R160&lt;&gt;"",('[1]T34 Wine consumption vol'!R160/'[1]T61 Real GDP'!R160),"")),"")</f>
        <v>4.2972865368252631</v>
      </c>
      <c r="T129" s="70">
        <f>IF('[1]T61 Real GDP'!S160&lt;&gt;"",(IF('[1]T34 Wine consumption vol'!S160&lt;&gt;"",('[1]T34 Wine consumption vol'!S160/'[1]T61 Real GDP'!S160),"")),"")</f>
        <v>7.0046309088686449</v>
      </c>
      <c r="U129" s="70">
        <f>IF('[1]T61 Real GDP'!T160&lt;&gt;"",(IF('[1]T34 Wine consumption vol'!T160&lt;&gt;"",('[1]T34 Wine consumption vol'!T160/'[1]T61 Real GDP'!T160),"")),"")</f>
        <v>9.8754925498589472</v>
      </c>
      <c r="V129" s="70">
        <f>IF('[1]T61 Real GDP'!U160&lt;&gt;"",(IF('[1]T34 Wine consumption vol'!U160&lt;&gt;"",('[1]T34 Wine consumption vol'!U160/'[1]T61 Real GDP'!U160),"")),"")</f>
        <v>5.3701753404230352</v>
      </c>
      <c r="W129" s="70" t="str">
        <f>IF('[1]T61 Real GDP'!V160&lt;&gt;"",(IF('[1]T34 Wine consumption vol'!V160&lt;&gt;"",('[1]T34 Wine consumption vol'!V160/'[1]T61 Real GDP'!V160),"")),"")</f>
        <v/>
      </c>
      <c r="X129" s="70">
        <f>IF('[1]T61 Real GDP'!W160&lt;&gt;"",(IF('[1]T34 Wine consumption vol'!W160&lt;&gt;"",('[1]T34 Wine consumption vol'!W160/'[1]T61 Real GDP'!W160),"")),"")</f>
        <v>7.1538701555455635</v>
      </c>
      <c r="Y129" s="70">
        <f>IF('[1]T61 Real GDP'!X160&lt;&gt;"",(IF('[1]T34 Wine consumption vol'!X160&lt;&gt;"",('[1]T34 Wine consumption vol'!X160/'[1]T61 Real GDP'!X160),"")),"")</f>
        <v>1.5869273963955592</v>
      </c>
      <c r="Z129" s="70">
        <f>IF('[1]T61 Real GDP'!Y160&lt;&gt;"",(IF('[1]T34 Wine consumption vol'!Y160&lt;&gt;"",('[1]T34 Wine consumption vol'!Y160/'[1]T61 Real GDP'!Y160),"")),"")</f>
        <v>0.76449188164933091</v>
      </c>
      <c r="AA129" s="70" t="str">
        <f>IF('[1]T61 Real GDP'!Z160&lt;&gt;"",(IF('[1]T34 Wine consumption vol'!Z160&lt;&gt;"",('[1]T34 Wine consumption vol'!Z160/'[1]T61 Real GDP'!Z160),"")),"")</f>
        <v/>
      </c>
      <c r="AB129" s="70">
        <f>IF('[1]T61 Real GDP'!AA160&lt;&gt;"",(IF('[1]T34 Wine consumption vol'!AA160&lt;&gt;"",('[1]T34 Wine consumption vol'!AA160/'[1]T61 Real GDP'!AA160),"")),"")</f>
        <v>1.101611479779909</v>
      </c>
      <c r="AC129" s="70">
        <f>IF('[1]T61 Real GDP'!AB160&lt;&gt;"",(IF('[1]T34 Wine consumption vol'!AB160&lt;&gt;"",('[1]T34 Wine consumption vol'!AB160/'[1]T61 Real GDP'!AB160),"")),"")</f>
        <v>1.0777186152752891</v>
      </c>
      <c r="AD129" s="70">
        <f>IF('[1]T61 Real GDP'!AC160&lt;&gt;"",(IF('[1]T34 Wine consumption vol'!AC160&lt;&gt;"",('[1]T34 Wine consumption vol'!AC160/'[1]T61 Real GDP'!AC160),"")),"")</f>
        <v>0.45242324124116268</v>
      </c>
      <c r="AE129" s="70">
        <f>IF('[1]T61 Real GDP'!AD160&lt;&gt;"",(IF('[1]T34 Wine consumption vol'!AD160&lt;&gt;"",('[1]T34 Wine consumption vol'!AD160/'[1]T61 Real GDP'!AD160),"")),"")</f>
        <v>0.30122408438334564</v>
      </c>
      <c r="AF129" s="70">
        <f>IF('[1]T61 Real GDP'!AE160&lt;&gt;"",(IF('[1]T34 Wine consumption vol'!AE160&lt;&gt;"",('[1]T34 Wine consumption vol'!AE160/'[1]T61 Real GDP'!AE160),"")),"")</f>
        <v>6.7845350737383949</v>
      </c>
      <c r="AG129" s="70">
        <f>IF('[1]T61 Real GDP'!AF160&lt;&gt;"",(IF('[1]T34 Wine consumption vol'!AF160&lt;&gt;"",('[1]T34 Wine consumption vol'!AF160/'[1]T61 Real GDP'!AF160),"")),"")</f>
        <v>0.34337987532593622</v>
      </c>
      <c r="AH129" s="70">
        <f>IF('[1]T61 Real GDP'!AG160&lt;&gt;"",(IF('[1]T34 Wine consumption vol'!AG160&lt;&gt;"",('[1]T34 Wine consumption vol'!AG160/'[1]T61 Real GDP'!AG160),"")),"")</f>
        <v>1.3567184176713474</v>
      </c>
      <c r="AI129" s="70">
        <f>IF('[1]T61 Real GDP'!AH160&lt;&gt;"",(IF('[1]T34 Wine consumption vol'!AH160&lt;&gt;"",('[1]T34 Wine consumption vol'!AH160/'[1]T61 Real GDP'!AH160),"")),"")</f>
        <v>4.0960777770906773E-2</v>
      </c>
      <c r="AJ129" s="70">
        <f>IF('[1]T61 Real GDP'!AI160&lt;&gt;"",(IF('[1]T34 Wine consumption vol'!AI160&lt;&gt;"",('[1]T34 Wine consumption vol'!AI160/'[1]T61 Real GDP'!AI160),"")),"")</f>
        <v>3.2427771178058276</v>
      </c>
      <c r="AK129" s="70" t="str">
        <f>IF('[1]T61 Real GDP'!AJ160&lt;&gt;"",(IF('[1]T34 Wine consumption vol'!AJ160&lt;&gt;"",('[1]T34 Wine consumption vol'!AJ160/'[1]T61 Real GDP'!AJ160),"")),"")</f>
        <v/>
      </c>
      <c r="AL129" s="70">
        <f>IF('[1]T61 Real GDP'!AK160&lt;&gt;"",(IF('[1]T34 Wine consumption vol'!AK160&lt;&gt;"",('[1]T34 Wine consumption vol'!AK160/'[1]T61 Real GDP'!AK160),"")),"")</f>
        <v>0.33799057213591305</v>
      </c>
      <c r="AM129" s="70">
        <f>IF('[1]T61 Real GDP'!AL160&lt;&gt;"",(IF('[1]T34 Wine consumption vol'!AL160&lt;&gt;"",('[1]T34 Wine consumption vol'!AL160/'[1]T61 Real GDP'!AL160),"")),"")</f>
        <v>0.53755221199049985</v>
      </c>
      <c r="AN129" s="70">
        <f>IF('[1]T61 Real GDP'!AM160&lt;&gt;"",(IF('[1]T34 Wine consumption vol'!AM160&lt;&gt;"",('[1]T34 Wine consumption vol'!AM160/'[1]T61 Real GDP'!AM160),"")),"")</f>
        <v>2.2538847710211463</v>
      </c>
      <c r="AO129" s="70">
        <f>IF('[1]T61 Real GDP'!AN160&lt;&gt;"",(IF('[1]T34 Wine consumption vol'!AN160&lt;&gt;"",('[1]T34 Wine consumption vol'!AN160/'[1]T61 Real GDP'!AN160),"")),"")</f>
        <v>0.66597708004688616</v>
      </c>
      <c r="AP129" s="70">
        <f>IF('[1]T61 Real GDP'!AO160&lt;&gt;"",(IF('[1]T34 Wine consumption vol'!AO160&lt;&gt;"",('[1]T34 Wine consumption vol'!AO160/'[1]T61 Real GDP'!AO160),"")),"")</f>
        <v>9.7215355608996704E-2</v>
      </c>
      <c r="AQ129" s="70" t="str">
        <f>IF('[1]T61 Real GDP'!AP160&lt;&gt;"",(IF('[1]T34 Wine consumption vol'!AP160&lt;&gt;"",('[1]T34 Wine consumption vol'!AP160/'[1]T61 Real GDP'!AP160),"")),"")</f>
        <v/>
      </c>
      <c r="AR129" s="70">
        <f>IF('[1]T61 Real GDP'!AQ160&lt;&gt;"",(IF('[1]T34 Wine consumption vol'!AQ160&lt;&gt;"",('[1]T34 Wine consumption vol'!AQ160/'[1]T61 Real GDP'!AQ160),"")),"")</f>
        <v>0.1015732786992823</v>
      </c>
      <c r="AS129" s="70">
        <f>IF('[1]T61 Real GDP'!AR160&lt;&gt;"",(IF('[1]T34 Wine consumption vol'!AR160&lt;&gt;"",('[1]T34 Wine consumption vol'!AR160/'[1]T61 Real GDP'!AR160),"")),"")</f>
        <v>3.9646193214879229E-2</v>
      </c>
      <c r="AT129" s="70">
        <f>IF('[1]T61 Real GDP'!AS160&lt;&gt;"",(IF('[1]T34 Wine consumption vol'!AS160&lt;&gt;"",('[1]T34 Wine consumption vol'!AS160/'[1]T61 Real GDP'!AS160),"")),"")</f>
        <v>1.8746518792763047E-3</v>
      </c>
      <c r="AU129" s="70">
        <f>IF('[1]T61 Real GDP'!AT160&lt;&gt;"",(IF('[1]T34 Wine consumption vol'!AT160&lt;&gt;"",('[1]T34 Wine consumption vol'!AT160/'[1]T61 Real GDP'!AT160),"")),"")</f>
        <v>4.6716761138686627E-2</v>
      </c>
      <c r="AV129" s="70">
        <f>IF('[1]T61 Real GDP'!AU160&lt;&gt;"",(IF('[1]T34 Wine consumption vol'!AU160&lt;&gt;"",('[1]T34 Wine consumption vol'!AU160/'[1]T61 Real GDP'!AU160),"")),"")</f>
        <v>4.8614780085313386E-3</v>
      </c>
      <c r="AW129" s="70">
        <f>IF('[1]T61 Real GDP'!AV160&lt;&gt;"",(IF('[1]T34 Wine consumption vol'!AV160&lt;&gt;"",('[1]T34 Wine consumption vol'!AV160/'[1]T61 Real GDP'!AV160),"")),"")</f>
        <v>6.4242920309080416E-3</v>
      </c>
      <c r="AX129" s="70">
        <f>IF('[1]T61 Real GDP'!AW160&lt;&gt;"",(IF('[1]T34 Wine consumption vol'!AW160&lt;&gt;"",('[1]T34 Wine consumption vol'!AW160/'[1]T61 Real GDP'!AW160),"")),"")</f>
        <v>8.7048604752083484E-3</v>
      </c>
      <c r="AY129" s="70">
        <f>IF('[1]T61 Real GDP'!AX160&lt;&gt;"",(IF('[1]T34 Wine consumption vol'!AX160&lt;&gt;"",('[1]T34 Wine consumption vol'!AX160/'[1]T61 Real GDP'!AX160),"")),"")</f>
        <v>6.0514855852908708E-2</v>
      </c>
      <c r="AZ129" s="70">
        <f>IF('[1]T61 Real GDP'!AY160&lt;&gt;"",(IF('[1]T34 Wine consumption vol'!AY160&lt;&gt;"",('[1]T34 Wine consumption vol'!AY160/'[1]T61 Real GDP'!AY160),"")),"")</f>
        <v>1.0813421521815978E-2</v>
      </c>
      <c r="BA129" s="70">
        <f>IF('[1]T61 Real GDP'!AZ160&lt;&gt;"",(IF('[1]T34 Wine consumption vol'!AZ160&lt;&gt;"",('[1]T34 Wine consumption vol'!AZ160/'[1]T61 Real GDP'!AZ160),"")),"")</f>
        <v>4.3720959300292588E-3</v>
      </c>
      <c r="BB129" s="70">
        <f>IF('[1]T61 Real GDP'!BC160&lt;&gt;"",(IF('[1]T34 Wine consumption vol'!BC160&lt;&gt;"",('[1]T34 Wine consumption vol'!BC160/'[1]T61 Real GDP'!BC160),"")),"")</f>
        <v>0.77270150333006926</v>
      </c>
    </row>
    <row r="130" spans="1:54" x14ac:dyDescent="0.55000000000000004">
      <c r="A130" s="69">
        <v>1993</v>
      </c>
      <c r="B130" s="70">
        <f>IF('[1]T61 Real GDP'!B161&lt;&gt;"",(IF('[1]T34 Wine consumption vol'!B161&lt;&gt;"",('[1]T34 Wine consumption vol'!B161/'[1]T61 Real GDP'!B161),"")),"")</f>
        <v>3.3040272458577338</v>
      </c>
      <c r="C130" s="70">
        <f>IF('[1]T61 Real GDP'!C161&lt;&gt;"",(IF('[1]T34 Wine consumption vol'!C161&lt;&gt;"",('[1]T34 Wine consumption vol'!C161/'[1]T61 Real GDP'!C161),"")),"")</f>
        <v>3.273891106349196</v>
      </c>
      <c r="D130" s="70">
        <f>IF('[1]T61 Real GDP'!D161&lt;&gt;"",(IF('[1]T34 Wine consumption vol'!D161&lt;&gt;"",('[1]T34 Wine consumption vol'!D161/'[1]T61 Real GDP'!D161),"")),"")</f>
        <v>5.2275886139906023</v>
      </c>
      <c r="E130" s="70">
        <f>IF('[1]T61 Real GDP'!E161&lt;&gt;"",(IF('[1]T34 Wine consumption vol'!E161&lt;&gt;"",('[1]T34 Wine consumption vol'!E161/'[1]T61 Real GDP'!E161),"")),"")</f>
        <v>2.5438933419431948</v>
      </c>
      <c r="F130" s="70">
        <f>IF('[1]T61 Real GDP'!F161&lt;&gt;"",(IF('[1]T34 Wine consumption vol'!F161&lt;&gt;"",('[1]T34 Wine consumption vol'!F161/'[1]T61 Real GDP'!F161),"")),"")</f>
        <v>1.7864797621592079</v>
      </c>
      <c r="G130" s="70"/>
      <c r="H130" s="70">
        <f>IF('[1]T61 Real GDP'!G161&lt;&gt;"",(IF('[1]T34 Wine consumption vol'!G161&lt;&gt;"",('[1]T34 Wine consumption vol'!G161/'[1]T61 Real GDP'!G161),"")),"")</f>
        <v>1.3878625634064492</v>
      </c>
      <c r="I130" s="70">
        <f>IF('[1]T61 Real GDP'!H161&lt;&gt;"",(IF('[1]T34 Wine consumption vol'!H161&lt;&gt;"",('[1]T34 Wine consumption vol'!H161/'[1]T61 Real GDP'!H161),"")),"")</f>
        <v>1.2228937402347915</v>
      </c>
      <c r="J130" s="70">
        <f>IF('[1]T61 Real GDP'!I161&lt;&gt;"",(IF('[1]T34 Wine consumption vol'!I161&lt;&gt;"",('[1]T34 Wine consumption vol'!I161/'[1]T61 Real GDP'!I161),"")),"")</f>
        <v>0.54516455715132051</v>
      </c>
      <c r="K130" s="70">
        <f>IF('[1]T61 Real GDP'!J161&lt;&gt;"",(IF('[1]T34 Wine consumption vol'!J161&lt;&gt;"",('[1]T34 Wine consumption vol'!J161/'[1]T61 Real GDP'!J161),"")),"")</f>
        <v>1.289676941347887</v>
      </c>
      <c r="L130" s="70">
        <f>IF('[1]T61 Real GDP'!K161&lt;&gt;"",(IF('[1]T34 Wine consumption vol'!K161&lt;&gt;"",('[1]T34 Wine consumption vol'!K161/'[1]T61 Real GDP'!K161),"")),"")</f>
        <v>3.2348787944955997</v>
      </c>
      <c r="M130" s="70">
        <f>IF('[1]T61 Real GDP'!L161&lt;&gt;"",(IF('[1]T34 Wine consumption vol'!L161&lt;&gt;"",('[1]T34 Wine consumption vol'!L161/'[1]T61 Real GDP'!L161),"")),"")</f>
        <v>0.42603188030818828</v>
      </c>
      <c r="N130" s="70">
        <f>IF('[1]T61 Real GDP'!M161&lt;&gt;"",(IF('[1]T34 Wine consumption vol'!M161&lt;&gt;"",('[1]T34 Wine consumption vol'!M161/'[1]T61 Real GDP'!M161),"")),"")</f>
        <v>0.93747321968823061</v>
      </c>
      <c r="O130" s="70">
        <f>IF('[1]T61 Real GDP'!N161&lt;&gt;"",(IF('[1]T34 Wine consumption vol'!N161&lt;&gt;"",('[1]T34 Wine consumption vol'!N161/'[1]T61 Real GDP'!N161),"")),"")</f>
        <v>0.70657880113159133</v>
      </c>
      <c r="P130" s="70">
        <f>IF('[1]T61 Real GDP'!O161&lt;&gt;"",(IF('[1]T34 Wine consumption vol'!O161&lt;&gt;"",('[1]T34 Wine consumption vol'!O161/'[1]T61 Real GDP'!O161),"")),"")</f>
        <v>2.0599244823743295</v>
      </c>
      <c r="Q130" s="70">
        <f>IF('[1]T61 Real GDP'!P161&lt;&gt;"",(IF('[1]T34 Wine consumption vol'!P161&lt;&gt;"",('[1]T34 Wine consumption vol'!P161/'[1]T61 Real GDP'!P161),"")),"")</f>
        <v>0.68128847042119345</v>
      </c>
      <c r="R130" s="70" t="str">
        <f>IF('[1]T61 Real GDP'!Q161&lt;&gt;"",(IF('[1]T34 Wine consumption vol'!Q161&lt;&gt;"",('[1]T34 Wine consumption vol'!Q161/'[1]T61 Real GDP'!Q161),"")),"")</f>
        <v/>
      </c>
      <c r="S130" s="70">
        <f>IF('[1]T61 Real GDP'!R161&lt;&gt;"",(IF('[1]T34 Wine consumption vol'!R161&lt;&gt;"",('[1]T34 Wine consumption vol'!R161/'[1]T61 Real GDP'!R161),"")),"")</f>
        <v>4.0908803992253242</v>
      </c>
      <c r="T130" s="70">
        <f>IF('[1]T61 Real GDP'!S161&lt;&gt;"",(IF('[1]T34 Wine consumption vol'!S161&lt;&gt;"",('[1]T34 Wine consumption vol'!S161/'[1]T61 Real GDP'!S161),"")),"")</f>
        <v>7.5523991736882943</v>
      </c>
      <c r="U130" s="70">
        <f>IF('[1]T61 Real GDP'!T161&lt;&gt;"",(IF('[1]T34 Wine consumption vol'!T161&lt;&gt;"",('[1]T34 Wine consumption vol'!T161/'[1]T61 Real GDP'!T161),"")),"")</f>
        <v>12.686804254798668</v>
      </c>
      <c r="V130" s="70">
        <f>IF('[1]T61 Real GDP'!U161&lt;&gt;"",(IF('[1]T34 Wine consumption vol'!U161&lt;&gt;"",('[1]T34 Wine consumption vol'!U161/'[1]T61 Real GDP'!U161),"")),"")</f>
        <v>5.6734872144382216</v>
      </c>
      <c r="W130" s="70" t="str">
        <f>IF('[1]T61 Real GDP'!V161&lt;&gt;"",(IF('[1]T34 Wine consumption vol'!V161&lt;&gt;"",('[1]T34 Wine consumption vol'!V161/'[1]T61 Real GDP'!V161),"")),"")</f>
        <v/>
      </c>
      <c r="X130" s="70">
        <f>IF('[1]T61 Real GDP'!W161&lt;&gt;"",(IF('[1]T34 Wine consumption vol'!W161&lt;&gt;"",('[1]T34 Wine consumption vol'!W161/'[1]T61 Real GDP'!W161),"")),"")</f>
        <v>8.8085632906687934</v>
      </c>
      <c r="Y130" s="70">
        <f>IF('[1]T61 Real GDP'!X161&lt;&gt;"",(IF('[1]T34 Wine consumption vol'!X161&lt;&gt;"",('[1]T34 Wine consumption vol'!X161/'[1]T61 Real GDP'!X161),"")),"")</f>
        <v>0.55245149718400011</v>
      </c>
      <c r="Z130" s="70">
        <f>IF('[1]T61 Real GDP'!Y161&lt;&gt;"",(IF('[1]T34 Wine consumption vol'!Y161&lt;&gt;"",('[1]T34 Wine consumption vol'!Y161/'[1]T61 Real GDP'!Y161),"")),"")</f>
        <v>0.70593856620400419</v>
      </c>
      <c r="AA130" s="70" t="str">
        <f>IF('[1]T61 Real GDP'!Z161&lt;&gt;"",(IF('[1]T34 Wine consumption vol'!Z161&lt;&gt;"",('[1]T34 Wine consumption vol'!Z161/'[1]T61 Real GDP'!Z161),"")),"")</f>
        <v/>
      </c>
      <c r="AB130" s="70">
        <f>IF('[1]T61 Real GDP'!AA161&lt;&gt;"",(IF('[1]T34 Wine consumption vol'!AA161&lt;&gt;"",('[1]T34 Wine consumption vol'!AA161/'[1]T61 Real GDP'!AA161),"")),"")</f>
        <v>1.045861396958329</v>
      </c>
      <c r="AC130" s="70">
        <f>IF('[1]T61 Real GDP'!AB161&lt;&gt;"",(IF('[1]T34 Wine consumption vol'!AB161&lt;&gt;"",('[1]T34 Wine consumption vol'!AB161/'[1]T61 Real GDP'!AB161),"")),"")</f>
        <v>1.0731795467330119</v>
      </c>
      <c r="AD130" s="70">
        <f>IF('[1]T61 Real GDP'!AC161&lt;&gt;"",(IF('[1]T34 Wine consumption vol'!AC161&lt;&gt;"",('[1]T34 Wine consumption vol'!AC161/'[1]T61 Real GDP'!AC161),"")),"")</f>
        <v>0.43912571474340911</v>
      </c>
      <c r="AE130" s="70">
        <f>IF('[1]T61 Real GDP'!AD161&lt;&gt;"",(IF('[1]T34 Wine consumption vol'!AD161&lt;&gt;"",('[1]T34 Wine consumption vol'!AD161/'[1]T61 Real GDP'!AD161),"")),"")</f>
        <v>0.27625494225047265</v>
      </c>
      <c r="AF130" s="70">
        <f>IF('[1]T61 Real GDP'!AE161&lt;&gt;"",(IF('[1]T34 Wine consumption vol'!AE161&lt;&gt;"",('[1]T34 Wine consumption vol'!AE161/'[1]T61 Real GDP'!AE161),"")),"")</f>
        <v>5.978991097845074</v>
      </c>
      <c r="AG130" s="70">
        <f>IF('[1]T61 Real GDP'!AF161&lt;&gt;"",(IF('[1]T34 Wine consumption vol'!AF161&lt;&gt;"",('[1]T34 Wine consumption vol'!AF161/'[1]T61 Real GDP'!AF161),"")),"")</f>
        <v>0.33541350910151146</v>
      </c>
      <c r="AH130" s="70">
        <f>IF('[1]T61 Real GDP'!AG161&lt;&gt;"",(IF('[1]T34 Wine consumption vol'!AG161&lt;&gt;"",('[1]T34 Wine consumption vol'!AG161/'[1]T61 Real GDP'!AG161),"")),"")</f>
        <v>1.2541220173745233</v>
      </c>
      <c r="AI130" s="70">
        <f>IF('[1]T61 Real GDP'!AH161&lt;&gt;"",(IF('[1]T34 Wine consumption vol'!AH161&lt;&gt;"",('[1]T34 Wine consumption vol'!AH161/'[1]T61 Real GDP'!AH161),"")),"")</f>
        <v>2.4775043018087691E-2</v>
      </c>
      <c r="AJ130" s="70">
        <f>IF('[1]T61 Real GDP'!AI161&lt;&gt;"",(IF('[1]T34 Wine consumption vol'!AI161&lt;&gt;"",('[1]T34 Wine consumption vol'!AI161/'[1]T61 Real GDP'!AI161),"")),"")</f>
        <v>3.3691591912296661</v>
      </c>
      <c r="AK130" s="70" t="str">
        <f>IF('[1]T61 Real GDP'!AJ161&lt;&gt;"",(IF('[1]T34 Wine consumption vol'!AJ161&lt;&gt;"",('[1]T34 Wine consumption vol'!AJ161/'[1]T61 Real GDP'!AJ161),"")),"")</f>
        <v/>
      </c>
      <c r="AL130" s="70">
        <f>IF('[1]T61 Real GDP'!AK161&lt;&gt;"",(IF('[1]T34 Wine consumption vol'!AK161&lt;&gt;"",('[1]T34 Wine consumption vol'!AK161/'[1]T61 Real GDP'!AK161),"")),"")</f>
        <v>0.33882527580667665</v>
      </c>
      <c r="AM130" s="70">
        <f>IF('[1]T61 Real GDP'!AL161&lt;&gt;"",(IF('[1]T34 Wine consumption vol'!AL161&lt;&gt;"",('[1]T34 Wine consumption vol'!AL161/'[1]T61 Real GDP'!AL161),"")),"")</f>
        <v>0.55640976809384401</v>
      </c>
      <c r="AN130" s="70">
        <f>IF('[1]T61 Real GDP'!AM161&lt;&gt;"",(IF('[1]T34 Wine consumption vol'!AM161&lt;&gt;"",('[1]T34 Wine consumption vol'!AM161/'[1]T61 Real GDP'!AM161),"")),"")</f>
        <v>2.1625137076698966</v>
      </c>
      <c r="AO130" s="70">
        <f>IF('[1]T61 Real GDP'!AN161&lt;&gt;"",(IF('[1]T34 Wine consumption vol'!AN161&lt;&gt;"",('[1]T34 Wine consumption vol'!AN161/'[1]T61 Real GDP'!AN161),"")),"")</f>
        <v>0.6110912755874971</v>
      </c>
      <c r="AP130" s="70">
        <f>IF('[1]T61 Real GDP'!AO161&lt;&gt;"",(IF('[1]T34 Wine consumption vol'!AO161&lt;&gt;"",('[1]T34 Wine consumption vol'!AO161/'[1]T61 Real GDP'!AO161),"")),"")</f>
        <v>0.11094216182940303</v>
      </c>
      <c r="AQ130" s="70" t="str">
        <f>IF('[1]T61 Real GDP'!AP161&lt;&gt;"",(IF('[1]T34 Wine consumption vol'!AP161&lt;&gt;"",('[1]T34 Wine consumption vol'!AP161/'[1]T61 Real GDP'!AP161),"")),"")</f>
        <v/>
      </c>
      <c r="AR130" s="70">
        <f>IF('[1]T61 Real GDP'!AQ161&lt;&gt;"",(IF('[1]T34 Wine consumption vol'!AQ161&lt;&gt;"",('[1]T34 Wine consumption vol'!AQ161/'[1]T61 Real GDP'!AQ161),"")),"")</f>
        <v>9.5382839563089891E-2</v>
      </c>
      <c r="AS130" s="70">
        <f>IF('[1]T61 Real GDP'!AR161&lt;&gt;"",(IF('[1]T34 Wine consumption vol'!AR161&lt;&gt;"",('[1]T34 Wine consumption vol'!AR161/'[1]T61 Real GDP'!AR161),"")),"")</f>
        <v>3.8110279856423894E-2</v>
      </c>
      <c r="AT130" s="70">
        <f>IF('[1]T61 Real GDP'!AS161&lt;&gt;"",(IF('[1]T34 Wine consumption vol'!AS161&lt;&gt;"",('[1]T34 Wine consumption vol'!AS161/'[1]T61 Real GDP'!AS161),"")),"")</f>
        <v>1.8545029100496826E-3</v>
      </c>
      <c r="AU130" s="70">
        <f>IF('[1]T61 Real GDP'!AT161&lt;&gt;"",(IF('[1]T34 Wine consumption vol'!AT161&lt;&gt;"",('[1]T34 Wine consumption vol'!AT161/'[1]T61 Real GDP'!AT161),"")),"")</f>
        <v>4.4654306853795976E-2</v>
      </c>
      <c r="AV130" s="70">
        <f>IF('[1]T61 Real GDP'!AU161&lt;&gt;"",(IF('[1]T34 Wine consumption vol'!AU161&lt;&gt;"",('[1]T34 Wine consumption vol'!AU161/'[1]T61 Real GDP'!AU161),"")),"")</f>
        <v>7.0047487971762294E-3</v>
      </c>
      <c r="AW130" s="70">
        <f>IF('[1]T61 Real GDP'!AV161&lt;&gt;"",(IF('[1]T34 Wine consumption vol'!AV161&lt;&gt;"",('[1]T34 Wine consumption vol'!AV161/'[1]T61 Real GDP'!AV161),"")),"")</f>
        <v>6.567967776264786E-3</v>
      </c>
      <c r="AX130" s="70">
        <f>IF('[1]T61 Real GDP'!AW161&lt;&gt;"",(IF('[1]T34 Wine consumption vol'!AW161&lt;&gt;"",('[1]T34 Wine consumption vol'!AW161/'[1]T61 Real GDP'!AW161),"")),"")</f>
        <v>8.9702594073479709E-3</v>
      </c>
      <c r="AY130" s="70">
        <f>IF('[1]T61 Real GDP'!AX161&lt;&gt;"",(IF('[1]T34 Wine consumption vol'!AX161&lt;&gt;"",('[1]T34 Wine consumption vol'!AX161/'[1]T61 Real GDP'!AX161),"")),"")</f>
        <v>5.9125948009644033E-2</v>
      </c>
      <c r="AZ130" s="70">
        <f>IF('[1]T61 Real GDP'!AY161&lt;&gt;"",(IF('[1]T34 Wine consumption vol'!AY161&lt;&gt;"",('[1]T34 Wine consumption vol'!AY161/'[1]T61 Real GDP'!AY161),"")),"")</f>
        <v>8.7252751951917996E-3</v>
      </c>
      <c r="BA130" s="70">
        <f>IF('[1]T61 Real GDP'!AZ161&lt;&gt;"",(IF('[1]T34 Wine consumption vol'!AZ161&lt;&gt;"",('[1]T34 Wine consumption vol'!AZ161/'[1]T61 Real GDP'!AZ161),"")),"")</f>
        <v>5.4022034984885104E-3</v>
      </c>
      <c r="BB130" s="70">
        <f>IF('[1]T61 Real GDP'!BC161&lt;&gt;"",(IF('[1]T34 Wine consumption vol'!BC161&lt;&gt;"",('[1]T34 Wine consumption vol'!BC161/'[1]T61 Real GDP'!BC161),"")),"")</f>
        <v>0.75025436959085035</v>
      </c>
    </row>
    <row r="131" spans="1:54" x14ac:dyDescent="0.55000000000000004">
      <c r="A131" s="69">
        <v>1994</v>
      </c>
      <c r="B131" s="70">
        <f>IF('[1]T61 Real GDP'!B162&lt;&gt;"",(IF('[1]T34 Wine consumption vol'!B162&lt;&gt;"",('[1]T34 Wine consumption vol'!B162/'[1]T61 Real GDP'!B162),"")),"")</f>
        <v>3.1924724109205114</v>
      </c>
      <c r="C131" s="70">
        <f>IF('[1]T61 Real GDP'!C162&lt;&gt;"",(IF('[1]T34 Wine consumption vol'!C162&lt;&gt;"",('[1]T34 Wine consumption vol'!C162/'[1]T61 Real GDP'!C162),"")),"")</f>
        <v>3.1918065913967753</v>
      </c>
      <c r="D131" s="70">
        <f>IF('[1]T61 Real GDP'!D162&lt;&gt;"",(IF('[1]T34 Wine consumption vol'!D162&lt;&gt;"",('[1]T34 Wine consumption vol'!D162/'[1]T61 Real GDP'!D162),"")),"")</f>
        <v>5.1375217148453558</v>
      </c>
      <c r="E131" s="70">
        <f>IF('[1]T61 Real GDP'!E162&lt;&gt;"",(IF('[1]T34 Wine consumption vol'!E162&lt;&gt;"",('[1]T34 Wine consumption vol'!E162/'[1]T61 Real GDP'!E162),"")),"")</f>
        <v>2.3494237325260738</v>
      </c>
      <c r="F131" s="70">
        <f>IF('[1]T61 Real GDP'!F162&lt;&gt;"",(IF('[1]T34 Wine consumption vol'!F162&lt;&gt;"",('[1]T34 Wine consumption vol'!F162/'[1]T61 Real GDP'!F162),"")),"")</f>
        <v>1.67061899831821</v>
      </c>
      <c r="G131" s="70"/>
      <c r="H131" s="70">
        <f>IF('[1]T61 Real GDP'!G162&lt;&gt;"",(IF('[1]T34 Wine consumption vol'!G162&lt;&gt;"",('[1]T34 Wine consumption vol'!G162/'[1]T61 Real GDP'!G162),"")),"")</f>
        <v>1.2665769852420385</v>
      </c>
      <c r="I131" s="70">
        <f>IF('[1]T61 Real GDP'!H162&lt;&gt;"",(IF('[1]T34 Wine consumption vol'!H162&lt;&gt;"",('[1]T34 Wine consumption vol'!H162/'[1]T61 Real GDP'!H162),"")),"")</f>
        <v>1.2098980937116008</v>
      </c>
      <c r="J131" s="70">
        <f>IF('[1]T61 Real GDP'!I162&lt;&gt;"",(IF('[1]T34 Wine consumption vol'!I162&lt;&gt;"",('[1]T34 Wine consumption vol'!I162/'[1]T61 Real GDP'!I162),"")),"")</f>
        <v>0.56787175249965993</v>
      </c>
      <c r="K131" s="70">
        <f>IF('[1]T61 Real GDP'!J162&lt;&gt;"",(IF('[1]T34 Wine consumption vol'!J162&lt;&gt;"",('[1]T34 Wine consumption vol'!J162/'[1]T61 Real GDP'!J162),"")),"")</f>
        <v>1.2030994157928954</v>
      </c>
      <c r="L131" s="70">
        <f>IF('[1]T61 Real GDP'!K162&lt;&gt;"",(IF('[1]T34 Wine consumption vol'!K162&lt;&gt;"",('[1]T34 Wine consumption vol'!K162/'[1]T61 Real GDP'!K162),"")),"")</f>
        <v>3.0620704875264195</v>
      </c>
      <c r="M131" s="70">
        <f>IF('[1]T61 Real GDP'!L162&lt;&gt;"",(IF('[1]T34 Wine consumption vol'!L162&lt;&gt;"",('[1]T34 Wine consumption vol'!L162/'[1]T61 Real GDP'!L162),"")),"")</f>
        <v>0.42711270360191678</v>
      </c>
      <c r="N131" s="70">
        <f>IF('[1]T61 Real GDP'!M162&lt;&gt;"",(IF('[1]T34 Wine consumption vol'!M162&lt;&gt;"",('[1]T34 Wine consumption vol'!M162/'[1]T61 Real GDP'!M162),"")),"")</f>
        <v>0.94598419608932571</v>
      </c>
      <c r="O131" s="70">
        <f>IF('[1]T61 Real GDP'!N162&lt;&gt;"",(IF('[1]T34 Wine consumption vol'!N162&lt;&gt;"",('[1]T34 Wine consumption vol'!N162/'[1]T61 Real GDP'!N162),"")),"")</f>
        <v>0.70638241046024974</v>
      </c>
      <c r="P131" s="70">
        <f>IF('[1]T61 Real GDP'!O162&lt;&gt;"",(IF('[1]T34 Wine consumption vol'!O162&lt;&gt;"",('[1]T34 Wine consumption vol'!O162/'[1]T61 Real GDP'!O162),"")),"")</f>
        <v>1.9800118282851591</v>
      </c>
      <c r="Q131" s="70">
        <f>IF('[1]T61 Real GDP'!P162&lt;&gt;"",(IF('[1]T34 Wine consumption vol'!P162&lt;&gt;"",('[1]T34 Wine consumption vol'!P162/'[1]T61 Real GDP'!P162),"")),"")</f>
        <v>0.74146708480007861</v>
      </c>
      <c r="R131" s="70" t="str">
        <f>IF('[1]T61 Real GDP'!Q162&lt;&gt;"",(IF('[1]T34 Wine consumption vol'!Q162&lt;&gt;"",('[1]T34 Wine consumption vol'!Q162/'[1]T61 Real GDP'!Q162),"")),"")</f>
        <v/>
      </c>
      <c r="S131" s="70">
        <f>IF('[1]T61 Real GDP'!R162&lt;&gt;"",(IF('[1]T34 Wine consumption vol'!R162&lt;&gt;"",('[1]T34 Wine consumption vol'!R162/'[1]T61 Real GDP'!R162),"")),"")</f>
        <v>3.9636193406609932</v>
      </c>
      <c r="T131" s="70">
        <f>IF('[1]T61 Real GDP'!S162&lt;&gt;"",(IF('[1]T34 Wine consumption vol'!S162&lt;&gt;"",('[1]T34 Wine consumption vol'!S162/'[1]T61 Real GDP'!S162),"")),"")</f>
        <v>6.3352484913235108</v>
      </c>
      <c r="U131" s="70">
        <f>IF('[1]T61 Real GDP'!T162&lt;&gt;"",(IF('[1]T34 Wine consumption vol'!T162&lt;&gt;"",('[1]T34 Wine consumption vol'!T162/'[1]T61 Real GDP'!T162),"")),"")</f>
        <v>13.806755203972529</v>
      </c>
      <c r="V131" s="70">
        <f>IF('[1]T61 Real GDP'!U162&lt;&gt;"",(IF('[1]T34 Wine consumption vol'!U162&lt;&gt;"",('[1]T34 Wine consumption vol'!U162/'[1]T61 Real GDP'!U162),"")),"")</f>
        <v>5.1011815090461017</v>
      </c>
      <c r="W131" s="70" t="str">
        <f>IF('[1]T61 Real GDP'!V162&lt;&gt;"",(IF('[1]T34 Wine consumption vol'!V162&lt;&gt;"",('[1]T34 Wine consumption vol'!V162/'[1]T61 Real GDP'!V162),"")),"")</f>
        <v/>
      </c>
      <c r="X131" s="70">
        <f>IF('[1]T61 Real GDP'!W162&lt;&gt;"",(IF('[1]T34 Wine consumption vol'!W162&lt;&gt;"",('[1]T34 Wine consumption vol'!W162/'[1]T61 Real GDP'!W162),"")),"")</f>
        <v>7.2120754743037345</v>
      </c>
      <c r="Y131" s="70">
        <f>IF('[1]T61 Real GDP'!X162&lt;&gt;"",(IF('[1]T34 Wine consumption vol'!X162&lt;&gt;"",('[1]T34 Wine consumption vol'!X162/'[1]T61 Real GDP'!X162),"")),"")</f>
        <v>0.85770628316382092</v>
      </c>
      <c r="Z131" s="70">
        <f>IF('[1]T61 Real GDP'!Y162&lt;&gt;"",(IF('[1]T34 Wine consumption vol'!Y162&lt;&gt;"",('[1]T34 Wine consumption vol'!Y162/'[1]T61 Real GDP'!Y162),"")),"")</f>
        <v>0.2643392375893302</v>
      </c>
      <c r="AA131" s="70" t="str">
        <f>IF('[1]T61 Real GDP'!Z162&lt;&gt;"",(IF('[1]T34 Wine consumption vol'!Z162&lt;&gt;"",('[1]T34 Wine consumption vol'!Z162/'[1]T61 Real GDP'!Z162),"")),"")</f>
        <v/>
      </c>
      <c r="AB131" s="70">
        <f>IF('[1]T61 Real GDP'!AA162&lt;&gt;"",(IF('[1]T34 Wine consumption vol'!AA162&lt;&gt;"",('[1]T34 Wine consumption vol'!AA162/'[1]T61 Real GDP'!AA162),"")),"")</f>
        <v>1.0241057945633376</v>
      </c>
      <c r="AC131" s="70">
        <f>IF('[1]T61 Real GDP'!AB162&lt;&gt;"",(IF('[1]T34 Wine consumption vol'!AB162&lt;&gt;"",('[1]T34 Wine consumption vol'!AB162/'[1]T61 Real GDP'!AB162),"")),"")</f>
        <v>1.0264418695001598</v>
      </c>
      <c r="AD131" s="70">
        <f>IF('[1]T61 Real GDP'!AC162&lt;&gt;"",(IF('[1]T34 Wine consumption vol'!AC162&lt;&gt;"",('[1]T34 Wine consumption vol'!AC162/'[1]T61 Real GDP'!AC162),"")),"")</f>
        <v>0.41442804252966281</v>
      </c>
      <c r="AE131" s="70">
        <f>IF('[1]T61 Real GDP'!AD162&lt;&gt;"",(IF('[1]T34 Wine consumption vol'!AD162&lt;&gt;"",('[1]T34 Wine consumption vol'!AD162/'[1]T61 Real GDP'!AD162),"")),"")</f>
        <v>0.27127904377830681</v>
      </c>
      <c r="AF131" s="70">
        <f>IF('[1]T61 Real GDP'!AE162&lt;&gt;"",(IF('[1]T34 Wine consumption vol'!AE162&lt;&gt;"",('[1]T34 Wine consumption vol'!AE162/'[1]T61 Real GDP'!AE162),"")),"")</f>
        <v>5.1634572391052549</v>
      </c>
      <c r="AG131" s="70">
        <f>IF('[1]T61 Real GDP'!AF162&lt;&gt;"",(IF('[1]T34 Wine consumption vol'!AF162&lt;&gt;"",('[1]T34 Wine consumption vol'!AF162/'[1]T61 Real GDP'!AF162),"")),"")</f>
        <v>0.31391533665934673</v>
      </c>
      <c r="AH131" s="70">
        <f>IF('[1]T61 Real GDP'!AG162&lt;&gt;"",(IF('[1]T34 Wine consumption vol'!AG162&lt;&gt;"",('[1]T34 Wine consumption vol'!AG162/'[1]T61 Real GDP'!AG162),"")),"")</f>
        <v>1.4562323878863286</v>
      </c>
      <c r="AI131" s="70">
        <f>IF('[1]T61 Real GDP'!AH162&lt;&gt;"",(IF('[1]T34 Wine consumption vol'!AH162&lt;&gt;"",('[1]T34 Wine consumption vol'!AH162/'[1]T61 Real GDP'!AH162),"")),"")</f>
        <v>2.4345760720661722E-2</v>
      </c>
      <c r="AJ131" s="70">
        <f>IF('[1]T61 Real GDP'!AI162&lt;&gt;"",(IF('[1]T34 Wine consumption vol'!AI162&lt;&gt;"",('[1]T34 Wine consumption vol'!AI162/'[1]T61 Real GDP'!AI162),"")),"")</f>
        <v>3.6335486648126842</v>
      </c>
      <c r="AK131" s="70" t="str">
        <f>IF('[1]T61 Real GDP'!AJ162&lt;&gt;"",(IF('[1]T34 Wine consumption vol'!AJ162&lt;&gt;"",('[1]T34 Wine consumption vol'!AJ162/'[1]T61 Real GDP'!AJ162),"")),"")</f>
        <v/>
      </c>
      <c r="AL131" s="70">
        <f>IF('[1]T61 Real GDP'!AK162&lt;&gt;"",(IF('[1]T34 Wine consumption vol'!AK162&lt;&gt;"",('[1]T34 Wine consumption vol'!AK162/'[1]T61 Real GDP'!AK162),"")),"")</f>
        <v>0.33484476135826524</v>
      </c>
      <c r="AM131" s="70">
        <f>IF('[1]T61 Real GDP'!AL162&lt;&gt;"",(IF('[1]T34 Wine consumption vol'!AL162&lt;&gt;"",('[1]T34 Wine consumption vol'!AL162/'[1]T61 Real GDP'!AL162),"")),"")</f>
        <v>0.38297945385001519</v>
      </c>
      <c r="AN131" s="70">
        <f>IF('[1]T61 Real GDP'!AM162&lt;&gt;"",(IF('[1]T34 Wine consumption vol'!AM162&lt;&gt;"",('[1]T34 Wine consumption vol'!AM162/'[1]T61 Real GDP'!AM162),"")),"")</f>
        <v>2.2112546485000268</v>
      </c>
      <c r="AO131" s="70">
        <f>IF('[1]T61 Real GDP'!AN162&lt;&gt;"",(IF('[1]T34 Wine consumption vol'!AN162&lt;&gt;"",('[1]T34 Wine consumption vol'!AN162/'[1]T61 Real GDP'!AN162),"")),"")</f>
        <v>0.66872558252447944</v>
      </c>
      <c r="AP131" s="70">
        <f>IF('[1]T61 Real GDP'!AO162&lt;&gt;"",(IF('[1]T34 Wine consumption vol'!AO162&lt;&gt;"",('[1]T34 Wine consumption vol'!AO162/'[1]T61 Real GDP'!AO162),"")),"")</f>
        <v>0.10044234856909556</v>
      </c>
      <c r="AQ131" s="70" t="str">
        <f>IF('[1]T61 Real GDP'!AP162&lt;&gt;"",(IF('[1]T34 Wine consumption vol'!AP162&lt;&gt;"",('[1]T34 Wine consumption vol'!AP162/'[1]T61 Real GDP'!AP162),"")),"")</f>
        <v/>
      </c>
      <c r="AR131" s="70">
        <f>IF('[1]T61 Real GDP'!AQ162&lt;&gt;"",(IF('[1]T34 Wine consumption vol'!AQ162&lt;&gt;"",('[1]T34 Wine consumption vol'!AQ162/'[1]T61 Real GDP'!AQ162),"")),"")</f>
        <v>7.9750155152049002E-2</v>
      </c>
      <c r="AS131" s="70">
        <f>IF('[1]T61 Real GDP'!AR162&lt;&gt;"",(IF('[1]T34 Wine consumption vol'!AR162&lt;&gt;"",('[1]T34 Wine consumption vol'!AR162/'[1]T61 Real GDP'!AR162),"")),"")</f>
        <v>4.0566567457418864E-2</v>
      </c>
      <c r="AT131" s="70">
        <f>IF('[1]T61 Real GDP'!AS162&lt;&gt;"",(IF('[1]T34 Wine consumption vol'!AS162&lt;&gt;"",('[1]T34 Wine consumption vol'!AS162/'[1]T61 Real GDP'!AS162),"")),"")</f>
        <v>1.8188233530037315E-3</v>
      </c>
      <c r="AU131" s="70">
        <f>IF('[1]T61 Real GDP'!AT162&lt;&gt;"",(IF('[1]T34 Wine consumption vol'!AT162&lt;&gt;"",('[1]T34 Wine consumption vol'!AT162/'[1]T61 Real GDP'!AT162),"")),"")</f>
        <v>5.5602348218394042E-2</v>
      </c>
      <c r="AV131" s="70">
        <f>IF('[1]T61 Real GDP'!AU162&lt;&gt;"",(IF('[1]T34 Wine consumption vol'!AU162&lt;&gt;"",('[1]T34 Wine consumption vol'!AU162/'[1]T61 Real GDP'!AU162),"")),"")</f>
        <v>7.8356554513252727E-3</v>
      </c>
      <c r="AW131" s="70">
        <f>IF('[1]T61 Real GDP'!AV162&lt;&gt;"",(IF('[1]T34 Wine consumption vol'!AV162&lt;&gt;"",('[1]T34 Wine consumption vol'!AV162/'[1]T61 Real GDP'!AV162),"")),"")</f>
        <v>5.9346950192858388E-3</v>
      </c>
      <c r="AX131" s="70">
        <f>IF('[1]T61 Real GDP'!AW162&lt;&gt;"",(IF('[1]T34 Wine consumption vol'!AW162&lt;&gt;"",('[1]T34 Wine consumption vol'!AW162/'[1]T61 Real GDP'!AW162),"")),"")</f>
        <v>9.2439115288175128E-3</v>
      </c>
      <c r="AY131" s="70">
        <f>IF('[1]T61 Real GDP'!AX162&lt;&gt;"",(IF('[1]T34 Wine consumption vol'!AX162&lt;&gt;"",('[1]T34 Wine consumption vol'!AX162/'[1]T61 Real GDP'!AX162),"")),"")</f>
        <v>6.5504835631251854E-2</v>
      </c>
      <c r="AZ131" s="70">
        <f>IF('[1]T61 Real GDP'!AY162&lt;&gt;"",(IF('[1]T34 Wine consumption vol'!AY162&lt;&gt;"",('[1]T34 Wine consumption vol'!AY162/'[1]T61 Real GDP'!AY162),"")),"")</f>
        <v>1.2719249429079274E-2</v>
      </c>
      <c r="BA131" s="70">
        <f>IF('[1]T61 Real GDP'!AZ162&lt;&gt;"",(IF('[1]T34 Wine consumption vol'!AZ162&lt;&gt;"",('[1]T34 Wine consumption vol'!AZ162/'[1]T61 Real GDP'!AZ162),"")),"")</f>
        <v>5.3982663696950251E-3</v>
      </c>
      <c r="BB131" s="70">
        <f>IF('[1]T61 Real GDP'!BC162&lt;&gt;"",(IF('[1]T34 Wine consumption vol'!BC162&lt;&gt;"",('[1]T34 Wine consumption vol'!BC162/'[1]T61 Real GDP'!BC162),"")),"")</f>
        <v>0.71259846067682397</v>
      </c>
    </row>
    <row r="132" spans="1:54" x14ac:dyDescent="0.55000000000000004">
      <c r="A132" s="69">
        <v>1995</v>
      </c>
      <c r="B132" s="70">
        <f>IF('[1]T61 Real GDP'!B163&lt;&gt;"",(IF('[1]T34 Wine consumption vol'!B163&lt;&gt;"",('[1]T34 Wine consumption vol'!B163/'[1]T61 Real GDP'!B163),"")),"")</f>
        <v>3.164493592942744</v>
      </c>
      <c r="C132" s="70">
        <f>IF('[1]T61 Real GDP'!C163&lt;&gt;"",(IF('[1]T34 Wine consumption vol'!C163&lt;&gt;"",('[1]T34 Wine consumption vol'!C163/'[1]T61 Real GDP'!C163),"")),"")</f>
        <v>2.9581502932054531</v>
      </c>
      <c r="D132" s="70">
        <f>IF('[1]T61 Real GDP'!D163&lt;&gt;"",(IF('[1]T34 Wine consumption vol'!D163&lt;&gt;"",('[1]T34 Wine consumption vol'!D163/'[1]T61 Real GDP'!D163),"")),"")</f>
        <v>4.8151649993794097</v>
      </c>
      <c r="E132" s="70">
        <f>IF('[1]T61 Real GDP'!E163&lt;&gt;"",(IF('[1]T34 Wine consumption vol'!E163&lt;&gt;"",('[1]T34 Wine consumption vol'!E163/'[1]T61 Real GDP'!E163),"")),"")</f>
        <v>2.1304315843466579</v>
      </c>
      <c r="F132" s="70">
        <f>IF('[1]T61 Real GDP'!F163&lt;&gt;"",(IF('[1]T34 Wine consumption vol'!F163&lt;&gt;"",('[1]T34 Wine consumption vol'!F163/'[1]T61 Real GDP'!F163),"")),"")</f>
        <v>1.7048317964888207</v>
      </c>
      <c r="G132" s="70"/>
      <c r="H132" s="70">
        <f>IF('[1]T61 Real GDP'!G163&lt;&gt;"",(IF('[1]T34 Wine consumption vol'!G163&lt;&gt;"",('[1]T34 Wine consumption vol'!G163/'[1]T61 Real GDP'!G163),"")),"")</f>
        <v>1.28885945118167</v>
      </c>
      <c r="I132" s="70">
        <f>IF('[1]T61 Real GDP'!H163&lt;&gt;"",(IF('[1]T34 Wine consumption vol'!H163&lt;&gt;"",('[1]T34 Wine consumption vol'!H163/'[1]T61 Real GDP'!H163),"")),"")</f>
        <v>1.2453584266636186</v>
      </c>
      <c r="J132" s="70">
        <f>IF('[1]T61 Real GDP'!I163&lt;&gt;"",(IF('[1]T34 Wine consumption vol'!I163&lt;&gt;"",('[1]T34 Wine consumption vol'!I163/'[1]T61 Real GDP'!I163),"")),"")</f>
        <v>0.59971576007112881</v>
      </c>
      <c r="K132" s="70">
        <f>IF('[1]T61 Real GDP'!J163&lt;&gt;"",(IF('[1]T34 Wine consumption vol'!J163&lt;&gt;"",('[1]T34 Wine consumption vol'!J163/'[1]T61 Real GDP'!J163),"")),"")</f>
        <v>1.2167210137775706</v>
      </c>
      <c r="L132" s="70">
        <f>IF('[1]T61 Real GDP'!K163&lt;&gt;"",(IF('[1]T34 Wine consumption vol'!K163&lt;&gt;"",('[1]T34 Wine consumption vol'!K163/'[1]T61 Real GDP'!K163),"")),"")</f>
        <v>3.0654425280759265</v>
      </c>
      <c r="M132" s="70">
        <f>IF('[1]T61 Real GDP'!L163&lt;&gt;"",(IF('[1]T34 Wine consumption vol'!L163&lt;&gt;"",('[1]T34 Wine consumption vol'!L163/'[1]T61 Real GDP'!L163),"")),"")</f>
        <v>0.42554723562501867</v>
      </c>
      <c r="N132" s="70">
        <f>IF('[1]T61 Real GDP'!M163&lt;&gt;"",(IF('[1]T34 Wine consumption vol'!M163&lt;&gt;"",('[1]T34 Wine consumption vol'!M163/'[1]T61 Real GDP'!M163),"")),"")</f>
        <v>0.95763893582194104</v>
      </c>
      <c r="O132" s="70">
        <f>IF('[1]T61 Real GDP'!N163&lt;&gt;"",(IF('[1]T34 Wine consumption vol'!N163&lt;&gt;"",('[1]T34 Wine consumption vol'!N163/'[1]T61 Real GDP'!N163),"")),"")</f>
        <v>0.65531773282319672</v>
      </c>
      <c r="P132" s="70">
        <f>IF('[1]T61 Real GDP'!O163&lt;&gt;"",(IF('[1]T34 Wine consumption vol'!O163&lt;&gt;"",('[1]T34 Wine consumption vol'!O163/'[1]T61 Real GDP'!O163),"")),"")</f>
        <v>1.9435460098033495</v>
      </c>
      <c r="Q132" s="70">
        <f>IF('[1]T61 Real GDP'!P163&lt;&gt;"",(IF('[1]T34 Wine consumption vol'!P163&lt;&gt;"",('[1]T34 Wine consumption vol'!P163/'[1]T61 Real GDP'!P163),"")),"")</f>
        <v>0.61327131049174932</v>
      </c>
      <c r="R132" s="70" t="str">
        <f>IF('[1]T61 Real GDP'!Q163&lt;&gt;"",(IF('[1]T34 Wine consumption vol'!Q163&lt;&gt;"",('[1]T34 Wine consumption vol'!Q163/'[1]T61 Real GDP'!Q163),"")),"")</f>
        <v/>
      </c>
      <c r="S132" s="70">
        <f>IF('[1]T61 Real GDP'!R163&lt;&gt;"",(IF('[1]T34 Wine consumption vol'!R163&lt;&gt;"",('[1]T34 Wine consumption vol'!R163/'[1]T61 Real GDP'!R163),"")),"")</f>
        <v>3.7802577138481088</v>
      </c>
      <c r="T132" s="70">
        <f>IF('[1]T61 Real GDP'!S163&lt;&gt;"",(IF('[1]T34 Wine consumption vol'!S163&lt;&gt;"",('[1]T34 Wine consumption vol'!S163/'[1]T61 Real GDP'!S163),"")),"")</f>
        <v>5.5818693138038427</v>
      </c>
      <c r="U132" s="70">
        <f>IF('[1]T61 Real GDP'!T163&lt;&gt;"",(IF('[1]T34 Wine consumption vol'!T163&lt;&gt;"",('[1]T34 Wine consumption vol'!T163/'[1]T61 Real GDP'!T163),"")),"")</f>
        <v>6.5173175430300283</v>
      </c>
      <c r="V132" s="70">
        <f>IF('[1]T61 Real GDP'!U163&lt;&gt;"",(IF('[1]T34 Wine consumption vol'!U163&lt;&gt;"",('[1]T34 Wine consumption vol'!U163/'[1]T61 Real GDP'!U163),"")),"")</f>
        <v>4.5470620608283392</v>
      </c>
      <c r="W132" s="70" t="str">
        <f>IF('[1]T61 Real GDP'!V163&lt;&gt;"",(IF('[1]T34 Wine consumption vol'!V163&lt;&gt;"",('[1]T34 Wine consumption vol'!V163/'[1]T61 Real GDP'!V163),"")),"")</f>
        <v/>
      </c>
      <c r="X132" s="70">
        <f>IF('[1]T61 Real GDP'!W163&lt;&gt;"",(IF('[1]T34 Wine consumption vol'!W163&lt;&gt;"",('[1]T34 Wine consumption vol'!W163/'[1]T61 Real GDP'!W163),"")),"")</f>
        <v>7.7110853565330242</v>
      </c>
      <c r="Y132" s="70">
        <f>IF('[1]T61 Real GDP'!X163&lt;&gt;"",(IF('[1]T34 Wine consumption vol'!X163&lt;&gt;"",('[1]T34 Wine consumption vol'!X163/'[1]T61 Real GDP'!X163),"")),"")</f>
        <v>1.0455578198826714</v>
      </c>
      <c r="Z132" s="70">
        <f>IF('[1]T61 Real GDP'!Y163&lt;&gt;"",(IF('[1]T34 Wine consumption vol'!Y163&lt;&gt;"",('[1]T34 Wine consumption vol'!Y163/'[1]T61 Real GDP'!Y163),"")),"")</f>
        <v>0.69241874451471297</v>
      </c>
      <c r="AA132" s="70" t="str">
        <f>IF('[1]T61 Real GDP'!Z163&lt;&gt;"",(IF('[1]T34 Wine consumption vol'!Z163&lt;&gt;"",('[1]T34 Wine consumption vol'!Z163/'[1]T61 Real GDP'!Z163),"")),"")</f>
        <v/>
      </c>
      <c r="AB132" s="70">
        <f>IF('[1]T61 Real GDP'!AA163&lt;&gt;"",(IF('[1]T34 Wine consumption vol'!AA163&lt;&gt;"",('[1]T34 Wine consumption vol'!AA163/'[1]T61 Real GDP'!AA163),"")),"")</f>
        <v>0.99051798743848907</v>
      </c>
      <c r="AC132" s="70">
        <f>IF('[1]T61 Real GDP'!AB163&lt;&gt;"",(IF('[1]T34 Wine consumption vol'!AB163&lt;&gt;"",('[1]T34 Wine consumption vol'!AB163/'[1]T61 Real GDP'!AB163),"")),"")</f>
        <v>1.0195913786958011</v>
      </c>
      <c r="AD132" s="70">
        <f>IF('[1]T61 Real GDP'!AC163&lt;&gt;"",(IF('[1]T34 Wine consumption vol'!AC163&lt;&gt;"",('[1]T34 Wine consumption vol'!AC163/'[1]T61 Real GDP'!AC163),"")),"")</f>
        <v>0.42676402592308793</v>
      </c>
      <c r="AE132" s="70">
        <f>IF('[1]T61 Real GDP'!AD163&lt;&gt;"",(IF('[1]T34 Wine consumption vol'!AD163&lt;&gt;"",('[1]T34 Wine consumption vol'!AD163/'[1]T61 Real GDP'!AD163),"")),"")</f>
        <v>0.26745272511694146</v>
      </c>
      <c r="AF132" s="70">
        <f>IF('[1]T61 Real GDP'!AE163&lt;&gt;"",(IF('[1]T34 Wine consumption vol'!AE163&lt;&gt;"",('[1]T34 Wine consumption vol'!AE163/'[1]T61 Real GDP'!AE163),"")),"")</f>
        <v>5.1273331341309314</v>
      </c>
      <c r="AG132" s="70">
        <f>IF('[1]T61 Real GDP'!AF163&lt;&gt;"",(IF('[1]T34 Wine consumption vol'!AF163&lt;&gt;"",('[1]T34 Wine consumption vol'!AF163/'[1]T61 Real GDP'!AF163),"")),"")</f>
        <v>0.32989903987491115</v>
      </c>
      <c r="AH132" s="70">
        <f>IF('[1]T61 Real GDP'!AG163&lt;&gt;"",(IF('[1]T34 Wine consumption vol'!AG163&lt;&gt;"",('[1]T34 Wine consumption vol'!AG163/'[1]T61 Real GDP'!AG163),"")),"")</f>
        <v>1.2624634876967238</v>
      </c>
      <c r="AI132" s="70">
        <f>IF('[1]T61 Real GDP'!AH163&lt;&gt;"",(IF('[1]T34 Wine consumption vol'!AH163&lt;&gt;"",('[1]T34 Wine consumption vol'!AH163/'[1]T61 Real GDP'!AH163),"")),"")</f>
        <v>2.6581946723624836E-2</v>
      </c>
      <c r="AJ132" s="70">
        <f>IF('[1]T61 Real GDP'!AI163&lt;&gt;"",(IF('[1]T34 Wine consumption vol'!AI163&lt;&gt;"",('[1]T34 Wine consumption vol'!AI163/'[1]T61 Real GDP'!AI163),"")),"")</f>
        <v>3.5397419648644246</v>
      </c>
      <c r="AK132" s="70" t="str">
        <f>IF('[1]T61 Real GDP'!AJ163&lt;&gt;"",(IF('[1]T34 Wine consumption vol'!AJ163&lt;&gt;"",('[1]T34 Wine consumption vol'!AJ163/'[1]T61 Real GDP'!AJ163),"")),"")</f>
        <v/>
      </c>
      <c r="AL132" s="70">
        <f>IF('[1]T61 Real GDP'!AK163&lt;&gt;"",(IF('[1]T34 Wine consumption vol'!AK163&lt;&gt;"",('[1]T34 Wine consumption vol'!AK163/'[1]T61 Real GDP'!AK163),"")),"")</f>
        <v>0.31561637700920159</v>
      </c>
      <c r="AM132" s="70">
        <f>IF('[1]T61 Real GDP'!AL163&lt;&gt;"",(IF('[1]T34 Wine consumption vol'!AL163&lt;&gt;"",('[1]T34 Wine consumption vol'!AL163/'[1]T61 Real GDP'!AL163),"")),"")</f>
        <v>0.294633030538406</v>
      </c>
      <c r="AN132" s="70">
        <f>IF('[1]T61 Real GDP'!AM163&lt;&gt;"",(IF('[1]T34 Wine consumption vol'!AM163&lt;&gt;"",('[1]T34 Wine consumption vol'!AM163/'[1]T61 Real GDP'!AM163),"")),"")</f>
        <v>2.3106034262226354</v>
      </c>
      <c r="AO132" s="70">
        <f>IF('[1]T61 Real GDP'!AN163&lt;&gt;"",(IF('[1]T34 Wine consumption vol'!AN163&lt;&gt;"",('[1]T34 Wine consumption vol'!AN163/'[1]T61 Real GDP'!AN163),"")),"")</f>
        <v>0.59682184306427333</v>
      </c>
      <c r="AP132" s="70">
        <f>IF('[1]T61 Real GDP'!AO163&lt;&gt;"",(IF('[1]T34 Wine consumption vol'!AO163&lt;&gt;"",('[1]T34 Wine consumption vol'!AO163/'[1]T61 Real GDP'!AO163),"")),"")</f>
        <v>7.697390551972394E-2</v>
      </c>
      <c r="AQ132" s="70" t="str">
        <f>IF('[1]T61 Real GDP'!AP163&lt;&gt;"",(IF('[1]T34 Wine consumption vol'!AP163&lt;&gt;"",('[1]T34 Wine consumption vol'!AP163/'[1]T61 Real GDP'!AP163),"")),"")</f>
        <v/>
      </c>
      <c r="AR132" s="70">
        <f>IF('[1]T61 Real GDP'!AQ163&lt;&gt;"",(IF('[1]T34 Wine consumption vol'!AQ163&lt;&gt;"",('[1]T34 Wine consumption vol'!AQ163/'[1]T61 Real GDP'!AQ163),"")),"")</f>
        <v>6.313664211372727E-2</v>
      </c>
      <c r="AS132" s="70">
        <f>IF('[1]T61 Real GDP'!AR163&lt;&gt;"",(IF('[1]T34 Wine consumption vol'!AR163&lt;&gt;"",('[1]T34 Wine consumption vol'!AR163/'[1]T61 Real GDP'!AR163),"")),"")</f>
        <v>4.0595340891877336E-2</v>
      </c>
      <c r="AT132" s="70">
        <f>IF('[1]T61 Real GDP'!AS163&lt;&gt;"",(IF('[1]T34 Wine consumption vol'!AS163&lt;&gt;"",('[1]T34 Wine consumption vol'!AS163/'[1]T61 Real GDP'!AS163),"")),"")</f>
        <v>1.7659051313805515E-3</v>
      </c>
      <c r="AU132" s="70">
        <f>IF('[1]T61 Real GDP'!AT163&lt;&gt;"",(IF('[1]T34 Wine consumption vol'!AT163&lt;&gt;"",('[1]T34 Wine consumption vol'!AT163/'[1]T61 Real GDP'!AT163),"")),"")</f>
        <v>6.3441675674859643E-2</v>
      </c>
      <c r="AV132" s="70">
        <f>IF('[1]T61 Real GDP'!AU163&lt;&gt;"",(IF('[1]T34 Wine consumption vol'!AU163&lt;&gt;"",('[1]T34 Wine consumption vol'!AU163/'[1]T61 Real GDP'!AU163),"")),"")</f>
        <v>1.0371916468422317E-2</v>
      </c>
      <c r="AW132" s="70">
        <f>IF('[1]T61 Real GDP'!AV163&lt;&gt;"",(IF('[1]T34 Wine consumption vol'!AV163&lt;&gt;"",('[1]T34 Wine consumption vol'!AV163/'[1]T61 Real GDP'!AV163),"")),"")</f>
        <v>8.7322471207072865E-3</v>
      </c>
      <c r="AX132" s="70">
        <f>IF('[1]T61 Real GDP'!AW163&lt;&gt;"",(IF('[1]T34 Wine consumption vol'!AW163&lt;&gt;"",('[1]T34 Wine consumption vol'!AW163/'[1]T61 Real GDP'!AW163),"")),"")</f>
        <v>1.050757989645678E-2</v>
      </c>
      <c r="AY132" s="70">
        <f>IF('[1]T61 Real GDP'!AX163&lt;&gt;"",(IF('[1]T34 Wine consumption vol'!AX163&lt;&gt;"",('[1]T34 Wine consumption vol'!AX163/'[1]T61 Real GDP'!AX163),"")),"")</f>
        <v>6.4914280432329649E-2</v>
      </c>
      <c r="AZ132" s="70">
        <f>IF('[1]T61 Real GDP'!AY163&lt;&gt;"",(IF('[1]T34 Wine consumption vol'!AY163&lt;&gt;"",('[1]T34 Wine consumption vol'!AY163/'[1]T61 Real GDP'!AY163),"")),"")</f>
        <v>1.2746773148249024E-2</v>
      </c>
      <c r="BA132" s="70">
        <f>IF('[1]T61 Real GDP'!AZ163&lt;&gt;"",(IF('[1]T34 Wine consumption vol'!AZ163&lt;&gt;"",('[1]T34 Wine consumption vol'!AZ163/'[1]T61 Real GDP'!AZ163),"")),"")</f>
        <v>1.0332921308049456E-2</v>
      </c>
      <c r="BB132" s="70">
        <f>IF('[1]T61 Real GDP'!BC163&lt;&gt;"",(IF('[1]T34 Wine consumption vol'!BC163&lt;&gt;"",('[1]T34 Wine consumption vol'!BC163/'[1]T61 Real GDP'!BC163),"")),"")</f>
        <v>0.68912073682996</v>
      </c>
    </row>
    <row r="133" spans="1:54" x14ac:dyDescent="0.55000000000000004">
      <c r="A133" s="69">
        <v>1996</v>
      </c>
      <c r="B133" s="70">
        <f>IF('[1]T61 Real GDP'!B164&lt;&gt;"",(IF('[1]T34 Wine consumption vol'!B164&lt;&gt;"",('[1]T34 Wine consumption vol'!B164/'[1]T61 Real GDP'!B164),"")),"")</f>
        <v>2.992918801345771</v>
      </c>
      <c r="C133" s="70">
        <f>IF('[1]T61 Real GDP'!C164&lt;&gt;"",(IF('[1]T34 Wine consumption vol'!C164&lt;&gt;"",('[1]T34 Wine consumption vol'!C164/'[1]T61 Real GDP'!C164),"")),"")</f>
        <v>2.8511667726574434</v>
      </c>
      <c r="D133" s="70">
        <f>IF('[1]T61 Real GDP'!D164&lt;&gt;"",(IF('[1]T34 Wine consumption vol'!D164&lt;&gt;"",('[1]T34 Wine consumption vol'!D164/'[1]T61 Real GDP'!D164),"")),"")</f>
        <v>4.3184331313747899</v>
      </c>
      <c r="E133" s="70">
        <f>IF('[1]T61 Real GDP'!E164&lt;&gt;"",(IF('[1]T34 Wine consumption vol'!E164&lt;&gt;"",('[1]T34 Wine consumption vol'!E164/'[1]T61 Real GDP'!E164),"")),"")</f>
        <v>2.0651176280892125</v>
      </c>
      <c r="F133" s="70">
        <f>IF('[1]T61 Real GDP'!F164&lt;&gt;"",(IF('[1]T34 Wine consumption vol'!F164&lt;&gt;"",('[1]T34 Wine consumption vol'!F164/'[1]T61 Real GDP'!F164),"")),"")</f>
        <v>1.6299550255987343</v>
      </c>
      <c r="G133" s="70"/>
      <c r="H133" s="70">
        <f>IF('[1]T61 Real GDP'!G164&lt;&gt;"",(IF('[1]T34 Wine consumption vol'!G164&lt;&gt;"",('[1]T34 Wine consumption vol'!G164/'[1]T61 Real GDP'!G164),"")),"")</f>
        <v>1.271835357975444</v>
      </c>
      <c r="I133" s="70">
        <f>IF('[1]T61 Real GDP'!H164&lt;&gt;"",(IF('[1]T34 Wine consumption vol'!H164&lt;&gt;"",('[1]T34 Wine consumption vol'!H164/'[1]T61 Real GDP'!H164),"")),"")</f>
        <v>1.2475952221064044</v>
      </c>
      <c r="J133" s="70">
        <f>IF('[1]T61 Real GDP'!I164&lt;&gt;"",(IF('[1]T34 Wine consumption vol'!I164&lt;&gt;"",('[1]T34 Wine consumption vol'!I164/'[1]T61 Real GDP'!I164),"")),"")</f>
        <v>0.60577893859336318</v>
      </c>
      <c r="K133" s="70">
        <f>IF('[1]T61 Real GDP'!J164&lt;&gt;"",(IF('[1]T34 Wine consumption vol'!J164&lt;&gt;"",('[1]T34 Wine consumption vol'!J164/'[1]T61 Real GDP'!J164),"")),"")</f>
        <v>1.2303236286723735</v>
      </c>
      <c r="L133" s="70">
        <f>IF('[1]T61 Real GDP'!K164&lt;&gt;"",(IF('[1]T34 Wine consumption vol'!K164&lt;&gt;"",('[1]T34 Wine consumption vol'!K164/'[1]T61 Real GDP'!K164),"")),"")</f>
        <v>2.9534365012921464</v>
      </c>
      <c r="M133" s="70">
        <f>IF('[1]T61 Real GDP'!L164&lt;&gt;"",(IF('[1]T34 Wine consumption vol'!L164&lt;&gt;"",('[1]T34 Wine consumption vol'!L164/'[1]T61 Real GDP'!L164),"")),"")</f>
        <v>0.44705513500978283</v>
      </c>
      <c r="N133" s="70">
        <f>IF('[1]T61 Real GDP'!M164&lt;&gt;"",(IF('[1]T34 Wine consumption vol'!M164&lt;&gt;"",('[1]T34 Wine consumption vol'!M164/'[1]T61 Real GDP'!M164),"")),"")</f>
        <v>0.91891805532937942</v>
      </c>
      <c r="O133" s="70">
        <f>IF('[1]T61 Real GDP'!N164&lt;&gt;"",(IF('[1]T34 Wine consumption vol'!N164&lt;&gt;"",('[1]T34 Wine consumption vol'!N164/'[1]T61 Real GDP'!N164),"")),"")</f>
        <v>0.68316607875040791</v>
      </c>
      <c r="P133" s="70">
        <f>IF('[1]T61 Real GDP'!O164&lt;&gt;"",(IF('[1]T34 Wine consumption vol'!O164&lt;&gt;"",('[1]T34 Wine consumption vol'!O164/'[1]T61 Real GDP'!O164),"")),"")</f>
        <v>1.9390485193786986</v>
      </c>
      <c r="Q133" s="70">
        <f>IF('[1]T61 Real GDP'!P164&lt;&gt;"",(IF('[1]T34 Wine consumption vol'!P164&lt;&gt;"",('[1]T34 Wine consumption vol'!P164/'[1]T61 Real GDP'!P164),"")),"")</f>
        <v>0.64449003722921205</v>
      </c>
      <c r="R133" s="70" t="str">
        <f>IF('[1]T61 Real GDP'!Q164&lt;&gt;"",(IF('[1]T34 Wine consumption vol'!Q164&lt;&gt;"",('[1]T34 Wine consumption vol'!Q164/'[1]T61 Real GDP'!Q164),"")),"")</f>
        <v/>
      </c>
      <c r="S133" s="70">
        <f>IF('[1]T61 Real GDP'!R164&lt;&gt;"",(IF('[1]T34 Wine consumption vol'!R164&lt;&gt;"",('[1]T34 Wine consumption vol'!R164/'[1]T61 Real GDP'!R164),"")),"")</f>
        <v>4.107769463462521</v>
      </c>
      <c r="T133" s="70">
        <f>IF('[1]T61 Real GDP'!S164&lt;&gt;"",(IF('[1]T34 Wine consumption vol'!S164&lt;&gt;"",('[1]T34 Wine consumption vol'!S164/'[1]T61 Real GDP'!S164),"")),"")</f>
        <v>5.5507608963978656</v>
      </c>
      <c r="U133" s="70">
        <f>IF('[1]T61 Real GDP'!T164&lt;&gt;"",(IF('[1]T34 Wine consumption vol'!T164&lt;&gt;"",('[1]T34 Wine consumption vol'!T164/'[1]T61 Real GDP'!T164),"")),"")</f>
        <v>5.7430557570358571</v>
      </c>
      <c r="V133" s="70">
        <f>IF('[1]T61 Real GDP'!U164&lt;&gt;"",(IF('[1]T34 Wine consumption vol'!U164&lt;&gt;"",('[1]T34 Wine consumption vol'!U164/'[1]T61 Real GDP'!U164),"")),"")</f>
        <v>5.1641726703345414</v>
      </c>
      <c r="W133" s="70" t="str">
        <f>IF('[1]T61 Real GDP'!V164&lt;&gt;"",(IF('[1]T34 Wine consumption vol'!V164&lt;&gt;"",('[1]T34 Wine consumption vol'!V164/'[1]T61 Real GDP'!V164),"")),"")</f>
        <v/>
      </c>
      <c r="X133" s="70">
        <f>IF('[1]T61 Real GDP'!W164&lt;&gt;"",(IF('[1]T34 Wine consumption vol'!W164&lt;&gt;"",('[1]T34 Wine consumption vol'!W164/'[1]T61 Real GDP'!W164),"")),"")</f>
        <v>7.5990307933560999</v>
      </c>
      <c r="Y133" s="70">
        <f>IF('[1]T61 Real GDP'!X164&lt;&gt;"",(IF('[1]T34 Wine consumption vol'!X164&lt;&gt;"",('[1]T34 Wine consumption vol'!X164/'[1]T61 Real GDP'!X164),"")),"")</f>
        <v>0.6849017331761984</v>
      </c>
      <c r="Z133" s="70">
        <f>IF('[1]T61 Real GDP'!Y164&lt;&gt;"",(IF('[1]T34 Wine consumption vol'!Y164&lt;&gt;"",('[1]T34 Wine consumption vol'!Y164/'[1]T61 Real GDP'!Y164),"")),"")</f>
        <v>0.89539839255767628</v>
      </c>
      <c r="AA133" s="70" t="str">
        <f>IF('[1]T61 Real GDP'!Z164&lt;&gt;"",(IF('[1]T34 Wine consumption vol'!Z164&lt;&gt;"",('[1]T34 Wine consumption vol'!Z164/'[1]T61 Real GDP'!Z164),"")),"")</f>
        <v/>
      </c>
      <c r="AB133" s="70">
        <f>IF('[1]T61 Real GDP'!AA164&lt;&gt;"",(IF('[1]T34 Wine consumption vol'!AA164&lt;&gt;"",('[1]T34 Wine consumption vol'!AA164/'[1]T61 Real GDP'!AA164),"")),"")</f>
        <v>0.95712658126985128</v>
      </c>
      <c r="AC133" s="70">
        <f>IF('[1]T61 Real GDP'!AB164&lt;&gt;"",(IF('[1]T34 Wine consumption vol'!AB164&lt;&gt;"",('[1]T34 Wine consumption vol'!AB164/'[1]T61 Real GDP'!AB164),"")),"")</f>
        <v>0.97810946951511624</v>
      </c>
      <c r="AD133" s="70">
        <f>IF('[1]T61 Real GDP'!AC164&lt;&gt;"",(IF('[1]T34 Wine consumption vol'!AC164&lt;&gt;"",('[1]T34 Wine consumption vol'!AC164/'[1]T61 Real GDP'!AC164),"")),"")</f>
        <v>0.39184217050277048</v>
      </c>
      <c r="AE133" s="70">
        <f>IF('[1]T61 Real GDP'!AD164&lt;&gt;"",(IF('[1]T34 Wine consumption vol'!AD164&lt;&gt;"",('[1]T34 Wine consumption vol'!AD164/'[1]T61 Real GDP'!AD164),"")),"")</f>
        <v>0.27782276321739197</v>
      </c>
      <c r="AF133" s="70">
        <f>IF('[1]T61 Real GDP'!AE164&lt;&gt;"",(IF('[1]T34 Wine consumption vol'!AE164&lt;&gt;"",('[1]T34 Wine consumption vol'!AE164/'[1]T61 Real GDP'!AE164),"")),"")</f>
        <v>4.6889387462424574</v>
      </c>
      <c r="AG133" s="70">
        <f>IF('[1]T61 Real GDP'!AF164&lt;&gt;"",(IF('[1]T34 Wine consumption vol'!AF164&lt;&gt;"",('[1]T34 Wine consumption vol'!AF164/'[1]T61 Real GDP'!AF164),"")),"")</f>
        <v>0.32017356412088666</v>
      </c>
      <c r="AH133" s="70">
        <f>IF('[1]T61 Real GDP'!AG164&lt;&gt;"",(IF('[1]T34 Wine consumption vol'!AG164&lt;&gt;"",('[1]T34 Wine consumption vol'!AG164/'[1]T61 Real GDP'!AG164),"")),"")</f>
        <v>1.1121812261137543</v>
      </c>
      <c r="AI133" s="70">
        <f>IF('[1]T61 Real GDP'!AH164&lt;&gt;"",(IF('[1]T34 Wine consumption vol'!AH164&lt;&gt;"",('[1]T34 Wine consumption vol'!AH164/'[1]T61 Real GDP'!AH164),"")),"")</f>
        <v>2.5857211092292137E-2</v>
      </c>
      <c r="AJ133" s="70">
        <f>IF('[1]T61 Real GDP'!AI164&lt;&gt;"",(IF('[1]T34 Wine consumption vol'!AI164&lt;&gt;"",('[1]T34 Wine consumption vol'!AI164/'[1]T61 Real GDP'!AI164),"")),"")</f>
        <v>3.4038870522377032</v>
      </c>
      <c r="AK133" s="70" t="str">
        <f>IF('[1]T61 Real GDP'!AJ164&lt;&gt;"",(IF('[1]T34 Wine consumption vol'!AJ164&lt;&gt;"",('[1]T34 Wine consumption vol'!AJ164/'[1]T61 Real GDP'!AJ164),"")),"")</f>
        <v/>
      </c>
      <c r="AL133" s="70">
        <f>IF('[1]T61 Real GDP'!AK164&lt;&gt;"",(IF('[1]T34 Wine consumption vol'!AK164&lt;&gt;"",('[1]T34 Wine consumption vol'!AK164/'[1]T61 Real GDP'!AK164),"")),"")</f>
        <v>0.2975590457690222</v>
      </c>
      <c r="AM133" s="70">
        <f>IF('[1]T61 Real GDP'!AL164&lt;&gt;"",(IF('[1]T34 Wine consumption vol'!AL164&lt;&gt;"",('[1]T34 Wine consumption vol'!AL164/'[1]T61 Real GDP'!AL164),"")),"")</f>
        <v>0.3461175800404635</v>
      </c>
      <c r="AN133" s="70">
        <f>IF('[1]T61 Real GDP'!AM164&lt;&gt;"",(IF('[1]T34 Wine consumption vol'!AM164&lt;&gt;"",('[1]T34 Wine consumption vol'!AM164/'[1]T61 Real GDP'!AM164),"")),"")</f>
        <v>2.3559918255844763</v>
      </c>
      <c r="AO133" s="70">
        <f>IF('[1]T61 Real GDP'!AN164&lt;&gt;"",(IF('[1]T34 Wine consumption vol'!AN164&lt;&gt;"",('[1]T34 Wine consumption vol'!AN164/'[1]T61 Real GDP'!AN164),"")),"")</f>
        <v>0.58626014173208574</v>
      </c>
      <c r="AP133" s="70">
        <f>IF('[1]T61 Real GDP'!AO164&lt;&gt;"",(IF('[1]T34 Wine consumption vol'!AO164&lt;&gt;"",('[1]T34 Wine consumption vol'!AO164/'[1]T61 Real GDP'!AO164),"")),"")</f>
        <v>9.2244220145624362E-2</v>
      </c>
      <c r="AQ133" s="70" t="str">
        <f>IF('[1]T61 Real GDP'!AP164&lt;&gt;"",(IF('[1]T34 Wine consumption vol'!AP164&lt;&gt;"",('[1]T34 Wine consumption vol'!AP164/'[1]T61 Real GDP'!AP164),"")),"")</f>
        <v/>
      </c>
      <c r="AR133" s="70">
        <f>IF('[1]T61 Real GDP'!AQ164&lt;&gt;"",(IF('[1]T34 Wine consumption vol'!AQ164&lt;&gt;"",('[1]T34 Wine consumption vol'!AQ164/'[1]T61 Real GDP'!AQ164),"")),"")</f>
        <v>5.1146336355959304E-2</v>
      </c>
      <c r="AS133" s="70">
        <f>IF('[1]T61 Real GDP'!AR164&lt;&gt;"",(IF('[1]T34 Wine consumption vol'!AR164&lt;&gt;"",('[1]T34 Wine consumption vol'!AR164/'[1]T61 Real GDP'!AR164),"")),"")</f>
        <v>5.5412690130521941E-2</v>
      </c>
      <c r="AT133" s="70">
        <f>IF('[1]T61 Real GDP'!AS164&lt;&gt;"",(IF('[1]T34 Wine consumption vol'!AS164&lt;&gt;"",('[1]T34 Wine consumption vol'!AS164/'[1]T61 Real GDP'!AS164),"")),"")</f>
        <v>1.7009007950985063E-3</v>
      </c>
      <c r="AU133" s="70">
        <f>IF('[1]T61 Real GDP'!AT164&lt;&gt;"",(IF('[1]T34 Wine consumption vol'!AT164&lt;&gt;"",('[1]T34 Wine consumption vol'!AT164/'[1]T61 Real GDP'!AT164),"")),"")</f>
        <v>6.4367464373705191E-2</v>
      </c>
      <c r="AV133" s="70">
        <f>IF('[1]T61 Real GDP'!AU164&lt;&gt;"",(IF('[1]T34 Wine consumption vol'!AU164&lt;&gt;"",('[1]T34 Wine consumption vol'!AU164/'[1]T61 Real GDP'!AU164),"")),"")</f>
        <v>9.967310928988839E-3</v>
      </c>
      <c r="AW133" s="70">
        <f>IF('[1]T61 Real GDP'!AV164&lt;&gt;"",(IF('[1]T34 Wine consumption vol'!AV164&lt;&gt;"",('[1]T34 Wine consumption vol'!AV164/'[1]T61 Real GDP'!AV164),"")),"")</f>
        <v>5.4601557723315455E-3</v>
      </c>
      <c r="AX133" s="70">
        <f>IF('[1]T61 Real GDP'!AW164&lt;&gt;"",(IF('[1]T34 Wine consumption vol'!AW164&lt;&gt;"",('[1]T34 Wine consumption vol'!AW164/'[1]T61 Real GDP'!AW164),"")),"")</f>
        <v>1.3439531106578133E-2</v>
      </c>
      <c r="AY133" s="70">
        <f>IF('[1]T61 Real GDP'!AX164&lt;&gt;"",(IF('[1]T34 Wine consumption vol'!AX164&lt;&gt;"",('[1]T34 Wine consumption vol'!AX164/'[1]T61 Real GDP'!AX164),"")),"")</f>
        <v>6.4056377450673802E-2</v>
      </c>
      <c r="AZ133" s="70">
        <f>IF('[1]T61 Real GDP'!AY164&lt;&gt;"",(IF('[1]T34 Wine consumption vol'!AY164&lt;&gt;"",('[1]T34 Wine consumption vol'!AY164/'[1]T61 Real GDP'!AY164),"")),"")</f>
        <v>1.7743886696645627E-2</v>
      </c>
      <c r="BA133" s="70">
        <f>IF('[1]T61 Real GDP'!AZ164&lt;&gt;"",(IF('[1]T34 Wine consumption vol'!AZ164&lt;&gt;"",('[1]T34 Wine consumption vol'!AZ164/'[1]T61 Real GDP'!AZ164),"")),"")</f>
        <v>1.9632398606958822E-2</v>
      </c>
      <c r="BB133" s="70">
        <f>IF('[1]T61 Real GDP'!BC164&lt;&gt;"",(IF('[1]T34 Wine consumption vol'!BC164&lt;&gt;"",('[1]T34 Wine consumption vol'!BC164/'[1]T61 Real GDP'!BC164),"")),"")</f>
        <v>0.66792604695482738</v>
      </c>
    </row>
    <row r="134" spans="1:54" x14ac:dyDescent="0.55000000000000004">
      <c r="A134" s="69">
        <v>1997</v>
      </c>
      <c r="B134" s="70">
        <f>IF('[1]T61 Real GDP'!B165&lt;&gt;"",(IF('[1]T34 Wine consumption vol'!B165&lt;&gt;"",('[1]T34 Wine consumption vol'!B165/'[1]T61 Real GDP'!B165),"")),"")</f>
        <v>2.8892370988876896</v>
      </c>
      <c r="C134" s="70">
        <f>IF('[1]T61 Real GDP'!C165&lt;&gt;"",(IF('[1]T34 Wine consumption vol'!C165&lt;&gt;"",('[1]T34 Wine consumption vol'!C165/'[1]T61 Real GDP'!C165),"")),"")</f>
        <v>2.7650293043348024</v>
      </c>
      <c r="D134" s="70">
        <f>IF('[1]T61 Real GDP'!D165&lt;&gt;"",(IF('[1]T34 Wine consumption vol'!D165&lt;&gt;"",('[1]T34 Wine consumption vol'!D165/'[1]T61 Real GDP'!D165),"")),"")</f>
        <v>4.0061394539796735</v>
      </c>
      <c r="E134" s="70">
        <f>IF('[1]T61 Real GDP'!E165&lt;&gt;"",(IF('[1]T34 Wine consumption vol'!E165&lt;&gt;"",('[1]T34 Wine consumption vol'!E165/'[1]T61 Real GDP'!E165),"")),"")</f>
        <v>2.3060202785527566</v>
      </c>
      <c r="F134" s="70">
        <f>IF('[1]T61 Real GDP'!F165&lt;&gt;"",(IF('[1]T34 Wine consumption vol'!F165&lt;&gt;"",('[1]T34 Wine consumption vol'!F165/'[1]T61 Real GDP'!F165),"")),"")</f>
        <v>1.5254096424756372</v>
      </c>
      <c r="G134" s="70"/>
      <c r="H134" s="70">
        <f>IF('[1]T61 Real GDP'!G165&lt;&gt;"",(IF('[1]T34 Wine consumption vol'!G165&lt;&gt;"",('[1]T34 Wine consumption vol'!G165/'[1]T61 Real GDP'!G165),"")),"")</f>
        <v>1.2253581771072621</v>
      </c>
      <c r="I134" s="70">
        <f>IF('[1]T61 Real GDP'!H165&lt;&gt;"",(IF('[1]T34 Wine consumption vol'!H165&lt;&gt;"",('[1]T34 Wine consumption vol'!H165/'[1]T61 Real GDP'!H165),"")),"")</f>
        <v>1.2585913193071652</v>
      </c>
      <c r="J134" s="70">
        <f>IF('[1]T61 Real GDP'!I165&lt;&gt;"",(IF('[1]T34 Wine consumption vol'!I165&lt;&gt;"",('[1]T34 Wine consumption vol'!I165/'[1]T61 Real GDP'!I165),"")),"")</f>
        <v>0.63905510694166001</v>
      </c>
      <c r="K134" s="70">
        <f>IF('[1]T61 Real GDP'!J165&lt;&gt;"",(IF('[1]T34 Wine consumption vol'!J165&lt;&gt;"",('[1]T34 Wine consumption vol'!J165/'[1]T61 Real GDP'!J165),"")),"")</f>
        <v>1.2235867541128653</v>
      </c>
      <c r="L134" s="70">
        <f>IF('[1]T61 Real GDP'!K165&lt;&gt;"",(IF('[1]T34 Wine consumption vol'!K165&lt;&gt;"",('[1]T34 Wine consumption vol'!K165/'[1]T61 Real GDP'!K165),"")),"")</f>
        <v>2.9255027605593273</v>
      </c>
      <c r="M134" s="70">
        <f>IF('[1]T61 Real GDP'!L165&lt;&gt;"",(IF('[1]T34 Wine consumption vol'!L165&lt;&gt;"",('[1]T34 Wine consumption vol'!L165/'[1]T61 Real GDP'!L165),"")),"")</f>
        <v>0.45719798540954476</v>
      </c>
      <c r="N134" s="70">
        <f>IF('[1]T61 Real GDP'!M165&lt;&gt;"",(IF('[1]T34 Wine consumption vol'!M165&lt;&gt;"",('[1]T34 Wine consumption vol'!M165/'[1]T61 Real GDP'!M165),"")),"")</f>
        <v>0.94635567884921457</v>
      </c>
      <c r="O134" s="70">
        <f>IF('[1]T61 Real GDP'!N165&lt;&gt;"",(IF('[1]T34 Wine consumption vol'!N165&lt;&gt;"",('[1]T34 Wine consumption vol'!N165/'[1]T61 Real GDP'!N165),"")),"")</f>
        <v>0.72488008345121324</v>
      </c>
      <c r="P134" s="70">
        <f>IF('[1]T61 Real GDP'!O165&lt;&gt;"",(IF('[1]T34 Wine consumption vol'!O165&lt;&gt;"",('[1]T34 Wine consumption vol'!O165/'[1]T61 Real GDP'!O165),"")),"")</f>
        <v>1.9037127191754948</v>
      </c>
      <c r="Q134" s="70">
        <f>IF('[1]T61 Real GDP'!P165&lt;&gt;"",(IF('[1]T34 Wine consumption vol'!P165&lt;&gt;"",('[1]T34 Wine consumption vol'!P165/'[1]T61 Real GDP'!P165),"")),"")</f>
        <v>0.72459871623237826</v>
      </c>
      <c r="R134" s="70" t="str">
        <f>IF('[1]T61 Real GDP'!Q165&lt;&gt;"",(IF('[1]T34 Wine consumption vol'!Q165&lt;&gt;"",('[1]T34 Wine consumption vol'!Q165/'[1]T61 Real GDP'!Q165),"")),"")</f>
        <v/>
      </c>
      <c r="S134" s="70">
        <f>IF('[1]T61 Real GDP'!R165&lt;&gt;"",(IF('[1]T34 Wine consumption vol'!R165&lt;&gt;"",('[1]T34 Wine consumption vol'!R165/'[1]T61 Real GDP'!R165),"")),"")</f>
        <v>4.2775753847286033</v>
      </c>
      <c r="T134" s="70">
        <f>IF('[1]T61 Real GDP'!S165&lt;&gt;"",(IF('[1]T34 Wine consumption vol'!S165&lt;&gt;"",('[1]T34 Wine consumption vol'!S165/'[1]T61 Real GDP'!S165),"")),"")</f>
        <v>6.6894798000414992</v>
      </c>
      <c r="U134" s="70">
        <f>IF('[1]T61 Real GDP'!T165&lt;&gt;"",(IF('[1]T34 Wine consumption vol'!T165&lt;&gt;"",('[1]T34 Wine consumption vol'!T165/'[1]T61 Real GDP'!T165),"")),"")</f>
        <v>4.6467194729010624</v>
      </c>
      <c r="V134" s="70">
        <f>IF('[1]T61 Real GDP'!U165&lt;&gt;"",(IF('[1]T34 Wine consumption vol'!U165&lt;&gt;"",('[1]T34 Wine consumption vol'!U165/'[1]T61 Real GDP'!U165),"")),"")</f>
        <v>5.2615361500145923</v>
      </c>
      <c r="W134" s="70" t="str">
        <f>IF('[1]T61 Real GDP'!V165&lt;&gt;"",(IF('[1]T34 Wine consumption vol'!V165&lt;&gt;"",('[1]T34 Wine consumption vol'!V165/'[1]T61 Real GDP'!V165),"")),"")</f>
        <v/>
      </c>
      <c r="X134" s="70">
        <f>IF('[1]T61 Real GDP'!W165&lt;&gt;"",(IF('[1]T34 Wine consumption vol'!W165&lt;&gt;"",('[1]T34 Wine consumption vol'!W165/'[1]T61 Real GDP'!W165),"")),"")</f>
        <v>10.062776143451122</v>
      </c>
      <c r="Y134" s="70">
        <f>IF('[1]T61 Real GDP'!X165&lt;&gt;"",(IF('[1]T34 Wine consumption vol'!X165&lt;&gt;"",('[1]T34 Wine consumption vol'!X165/'[1]T61 Real GDP'!X165),"")),"")</f>
        <v>0.76695439749512151</v>
      </c>
      <c r="Z134" s="70">
        <f>IF('[1]T61 Real GDP'!Y165&lt;&gt;"",(IF('[1]T34 Wine consumption vol'!Y165&lt;&gt;"",('[1]T34 Wine consumption vol'!Y165/'[1]T61 Real GDP'!Y165),"")),"")</f>
        <v>0.99982947384844378</v>
      </c>
      <c r="AA134" s="70" t="str">
        <f>IF('[1]T61 Real GDP'!Z165&lt;&gt;"",(IF('[1]T34 Wine consumption vol'!Z165&lt;&gt;"",('[1]T34 Wine consumption vol'!Z165/'[1]T61 Real GDP'!Z165),"")),"")</f>
        <v/>
      </c>
      <c r="AB134" s="70">
        <f>IF('[1]T61 Real GDP'!AA165&lt;&gt;"",(IF('[1]T34 Wine consumption vol'!AA165&lt;&gt;"",('[1]T34 Wine consumption vol'!AA165/'[1]T61 Real GDP'!AA165),"")),"")</f>
        <v>0.9682058481711</v>
      </c>
      <c r="AC134" s="70">
        <f>IF('[1]T61 Real GDP'!AB165&lt;&gt;"",(IF('[1]T34 Wine consumption vol'!AB165&lt;&gt;"",('[1]T34 Wine consumption vol'!AB165/'[1]T61 Real GDP'!AB165),"")),"")</f>
        <v>1.015581262354583</v>
      </c>
      <c r="AD134" s="70">
        <f>IF('[1]T61 Real GDP'!AC165&lt;&gt;"",(IF('[1]T34 Wine consumption vol'!AC165&lt;&gt;"",('[1]T34 Wine consumption vol'!AC165/'[1]T61 Real GDP'!AC165),"")),"")</f>
        <v>0.39383928124164175</v>
      </c>
      <c r="AE134" s="70">
        <f>IF('[1]T61 Real GDP'!AD165&lt;&gt;"",(IF('[1]T34 Wine consumption vol'!AD165&lt;&gt;"",('[1]T34 Wine consumption vol'!AD165/'[1]T61 Real GDP'!AD165),"")),"")</f>
        <v>0.27608727082473516</v>
      </c>
      <c r="AF134" s="70">
        <f>IF('[1]T61 Real GDP'!AE165&lt;&gt;"",(IF('[1]T34 Wine consumption vol'!AE165&lt;&gt;"",('[1]T34 Wine consumption vol'!AE165/'[1]T61 Real GDP'!AE165),"")),"")</f>
        <v>4.3980491979622558</v>
      </c>
      <c r="AG134" s="70">
        <f>IF('[1]T61 Real GDP'!AF165&lt;&gt;"",(IF('[1]T34 Wine consumption vol'!AF165&lt;&gt;"",('[1]T34 Wine consumption vol'!AF165/'[1]T61 Real GDP'!AF165),"")),"")</f>
        <v>0.31711108819706424</v>
      </c>
      <c r="AH134" s="70">
        <f>IF('[1]T61 Real GDP'!AG165&lt;&gt;"",(IF('[1]T34 Wine consumption vol'!AG165&lt;&gt;"",('[1]T34 Wine consumption vol'!AG165/'[1]T61 Real GDP'!AG165),"")),"")</f>
        <v>1.1267805540798514</v>
      </c>
      <c r="AI134" s="70">
        <f>IF('[1]T61 Real GDP'!AH165&lt;&gt;"",(IF('[1]T34 Wine consumption vol'!AH165&lt;&gt;"",('[1]T34 Wine consumption vol'!AH165/'[1]T61 Real GDP'!AH165),"")),"")</f>
        <v>2.4744476956990179E-2</v>
      </c>
      <c r="AJ134" s="70">
        <f>IF('[1]T61 Real GDP'!AI165&lt;&gt;"",(IF('[1]T34 Wine consumption vol'!AI165&lt;&gt;"",('[1]T34 Wine consumption vol'!AI165/'[1]T61 Real GDP'!AI165),"")),"")</f>
        <v>3.3281865538621029</v>
      </c>
      <c r="AK134" s="70" t="str">
        <f>IF('[1]T61 Real GDP'!AJ165&lt;&gt;"",(IF('[1]T34 Wine consumption vol'!AJ165&lt;&gt;"",('[1]T34 Wine consumption vol'!AJ165/'[1]T61 Real GDP'!AJ165),"")),"")</f>
        <v/>
      </c>
      <c r="AL134" s="70">
        <f>IF('[1]T61 Real GDP'!AK165&lt;&gt;"",(IF('[1]T34 Wine consumption vol'!AK165&lt;&gt;"",('[1]T34 Wine consumption vol'!AK165/'[1]T61 Real GDP'!AK165),"")),"")</f>
        <v>0.28789519784275214</v>
      </c>
      <c r="AM134" s="70">
        <f>IF('[1]T61 Real GDP'!AL165&lt;&gt;"",(IF('[1]T34 Wine consumption vol'!AL165&lt;&gt;"",('[1]T34 Wine consumption vol'!AL165/'[1]T61 Real GDP'!AL165),"")),"")</f>
        <v>0.48454784419930091</v>
      </c>
      <c r="AN134" s="70">
        <f>IF('[1]T61 Real GDP'!AM165&lt;&gt;"",(IF('[1]T34 Wine consumption vol'!AM165&lt;&gt;"",('[1]T34 Wine consumption vol'!AM165/'[1]T61 Real GDP'!AM165),"")),"")</f>
        <v>2.4180914237817972</v>
      </c>
      <c r="AO134" s="70">
        <f>IF('[1]T61 Real GDP'!AN165&lt;&gt;"",(IF('[1]T34 Wine consumption vol'!AN165&lt;&gt;"",('[1]T34 Wine consumption vol'!AN165/'[1]T61 Real GDP'!AN165),"")),"")</f>
        <v>0.61194897566785023</v>
      </c>
      <c r="AP134" s="70">
        <f>IF('[1]T61 Real GDP'!AO165&lt;&gt;"",(IF('[1]T34 Wine consumption vol'!AO165&lt;&gt;"",('[1]T34 Wine consumption vol'!AO165/'[1]T61 Real GDP'!AO165),"")),"")</f>
        <v>9.6741480205212352E-2</v>
      </c>
      <c r="AQ134" s="70" t="str">
        <f>IF('[1]T61 Real GDP'!AP165&lt;&gt;"",(IF('[1]T34 Wine consumption vol'!AP165&lt;&gt;"",('[1]T34 Wine consumption vol'!AP165/'[1]T61 Real GDP'!AP165),"")),"")</f>
        <v/>
      </c>
      <c r="AR134" s="70">
        <f>IF('[1]T61 Real GDP'!AQ165&lt;&gt;"",(IF('[1]T34 Wine consumption vol'!AQ165&lt;&gt;"",('[1]T34 Wine consumption vol'!AQ165/'[1]T61 Real GDP'!AQ165),"")),"")</f>
        <v>5.4286489206637228E-2</v>
      </c>
      <c r="AS134" s="70">
        <f>IF('[1]T61 Real GDP'!AR165&lt;&gt;"",(IF('[1]T34 Wine consumption vol'!AR165&lt;&gt;"",('[1]T34 Wine consumption vol'!AR165/'[1]T61 Real GDP'!AR165),"")),"")</f>
        <v>6.908198655967035E-2</v>
      </c>
      <c r="AT134" s="70">
        <f>IF('[1]T61 Real GDP'!AS165&lt;&gt;"",(IF('[1]T34 Wine consumption vol'!AS165&lt;&gt;"",('[1]T34 Wine consumption vol'!AS165/'[1]T61 Real GDP'!AS165),"")),"")</f>
        <v>1.6934727832486744E-3</v>
      </c>
      <c r="AU134" s="70">
        <f>IF('[1]T61 Real GDP'!AT165&lt;&gt;"",(IF('[1]T34 Wine consumption vol'!AT165&lt;&gt;"",('[1]T34 Wine consumption vol'!AT165/'[1]T61 Real GDP'!AT165),"")),"")</f>
        <v>8.2733124031860172E-2</v>
      </c>
      <c r="AV134" s="70">
        <f>IF('[1]T61 Real GDP'!AU165&lt;&gt;"",(IF('[1]T34 Wine consumption vol'!AU165&lt;&gt;"",('[1]T34 Wine consumption vol'!AU165/'[1]T61 Real GDP'!AU165),"")),"")</f>
        <v>1.5089821975375952E-2</v>
      </c>
      <c r="AW134" s="70">
        <f>IF('[1]T61 Real GDP'!AV165&lt;&gt;"",(IF('[1]T34 Wine consumption vol'!AV165&lt;&gt;"",('[1]T34 Wine consumption vol'!AV165/'[1]T61 Real GDP'!AV165),"")),"")</f>
        <v>5.1116979190816651E-3</v>
      </c>
      <c r="AX134" s="70">
        <f>IF('[1]T61 Real GDP'!AW165&lt;&gt;"",(IF('[1]T34 Wine consumption vol'!AW165&lt;&gt;"",('[1]T34 Wine consumption vol'!AW165/'[1]T61 Real GDP'!AW165),"")),"")</f>
        <v>1.3267185033669728E-2</v>
      </c>
      <c r="AY134" s="70">
        <f>IF('[1]T61 Real GDP'!AX165&lt;&gt;"",(IF('[1]T34 Wine consumption vol'!AX165&lt;&gt;"",('[1]T34 Wine consumption vol'!AX165/'[1]T61 Real GDP'!AX165),"")),"")</f>
        <v>8.0065047732067435E-2</v>
      </c>
      <c r="AZ134" s="70">
        <f>IF('[1]T61 Real GDP'!AY165&lt;&gt;"",(IF('[1]T34 Wine consumption vol'!AY165&lt;&gt;"",('[1]T34 Wine consumption vol'!AY165/'[1]T61 Real GDP'!AY165),"")),"")</f>
        <v>7.7449679400085847E-2</v>
      </c>
      <c r="BA134" s="70">
        <f>IF('[1]T61 Real GDP'!AZ165&lt;&gt;"",(IF('[1]T34 Wine consumption vol'!AZ165&lt;&gt;"",('[1]T34 Wine consumption vol'!AZ165/'[1]T61 Real GDP'!AZ165),"")),"")</f>
        <v>1.287011879316048E-2</v>
      </c>
      <c r="BB134" s="70">
        <f>IF('[1]T61 Real GDP'!BC165&lt;&gt;"",(IF('[1]T34 Wine consumption vol'!BC165&lt;&gt;"",('[1]T34 Wine consumption vol'!BC165/'[1]T61 Real GDP'!BC165),"")),"")</f>
        <v>0.66607112796446188</v>
      </c>
    </row>
    <row r="135" spans="1:54" x14ac:dyDescent="0.55000000000000004">
      <c r="A135" s="69">
        <v>1998</v>
      </c>
      <c r="B135" s="70">
        <f>IF('[1]T61 Real GDP'!B166&lt;&gt;"",(IF('[1]T34 Wine consumption vol'!B166&lt;&gt;"",('[1]T34 Wine consumption vol'!B166/'[1]T61 Real GDP'!B166),"")),"")</f>
        <v>2.766901866394897</v>
      </c>
      <c r="C135" s="70">
        <f>IF('[1]T61 Real GDP'!C166&lt;&gt;"",(IF('[1]T34 Wine consumption vol'!C166&lt;&gt;"",('[1]T34 Wine consumption vol'!C166/'[1]T61 Real GDP'!C166),"")),"")</f>
        <v>2.663706466739272</v>
      </c>
      <c r="D135" s="70">
        <f>IF('[1]T61 Real GDP'!D166&lt;&gt;"",(IF('[1]T34 Wine consumption vol'!D166&lt;&gt;"",('[1]T34 Wine consumption vol'!D166/'[1]T61 Real GDP'!D166),"")),"")</f>
        <v>3.8214083222145754</v>
      </c>
      <c r="E135" s="70">
        <f>IF('[1]T61 Real GDP'!E166&lt;&gt;"",(IF('[1]T34 Wine consumption vol'!E166&lt;&gt;"",('[1]T34 Wine consumption vol'!E166/'[1]T61 Real GDP'!E166),"")),"")</f>
        <v>2.2499768035004895</v>
      </c>
      <c r="F135" s="70">
        <f>IF('[1]T61 Real GDP'!F166&lt;&gt;"",(IF('[1]T34 Wine consumption vol'!F166&lt;&gt;"",('[1]T34 Wine consumption vol'!F166/'[1]T61 Real GDP'!F166),"")),"")</f>
        <v>1.5110573688071411</v>
      </c>
      <c r="G135" s="70"/>
      <c r="H135" s="70">
        <f>IF('[1]T61 Real GDP'!G166&lt;&gt;"",(IF('[1]T34 Wine consumption vol'!G166&lt;&gt;"",('[1]T34 Wine consumption vol'!G166/'[1]T61 Real GDP'!G166),"")),"")</f>
        <v>0.95113251002383448</v>
      </c>
      <c r="I135" s="70">
        <f>IF('[1]T61 Real GDP'!H166&lt;&gt;"",(IF('[1]T34 Wine consumption vol'!H166&lt;&gt;"",('[1]T34 Wine consumption vol'!H166/'[1]T61 Real GDP'!H166),"")),"")</f>
        <v>1.226668640808025</v>
      </c>
      <c r="J135" s="70">
        <f>IF('[1]T61 Real GDP'!I166&lt;&gt;"",(IF('[1]T34 Wine consumption vol'!I166&lt;&gt;"",('[1]T34 Wine consumption vol'!I166/'[1]T61 Real GDP'!I166),"")),"")</f>
        <v>0.64144150436026959</v>
      </c>
      <c r="K135" s="70">
        <f>IF('[1]T61 Real GDP'!J166&lt;&gt;"",(IF('[1]T34 Wine consumption vol'!J166&lt;&gt;"",('[1]T34 Wine consumption vol'!J166/'[1]T61 Real GDP'!J166),"")),"")</f>
        <v>1.1877114500284176</v>
      </c>
      <c r="L135" s="70">
        <f>IF('[1]T61 Real GDP'!K166&lt;&gt;"",(IF('[1]T34 Wine consumption vol'!K166&lt;&gt;"",('[1]T34 Wine consumption vol'!K166/'[1]T61 Real GDP'!K166),"")),"")</f>
        <v>2.6029950631460888</v>
      </c>
      <c r="M135" s="70">
        <f>IF('[1]T61 Real GDP'!L166&lt;&gt;"",(IF('[1]T34 Wine consumption vol'!L166&lt;&gt;"",('[1]T34 Wine consumption vol'!L166/'[1]T61 Real GDP'!L166),"")),"")</f>
        <v>0.48692105266351643</v>
      </c>
      <c r="N135" s="70">
        <f>IF('[1]T61 Real GDP'!M166&lt;&gt;"",(IF('[1]T34 Wine consumption vol'!M166&lt;&gt;"",('[1]T34 Wine consumption vol'!M166/'[1]T61 Real GDP'!M166),"")),"")</f>
        <v>0.93892136828097217</v>
      </c>
      <c r="O135" s="70">
        <f>IF('[1]T61 Real GDP'!N166&lt;&gt;"",(IF('[1]T34 Wine consumption vol'!N166&lt;&gt;"",('[1]T34 Wine consumption vol'!N166/'[1]T61 Real GDP'!N166),"")),"")</f>
        <v>0.70078927501826282</v>
      </c>
      <c r="P135" s="70">
        <f>IF('[1]T61 Real GDP'!O166&lt;&gt;"",(IF('[1]T34 Wine consumption vol'!O166&lt;&gt;"",('[1]T34 Wine consumption vol'!O166/'[1]T61 Real GDP'!O166),"")),"")</f>
        <v>1.8169830397587965</v>
      </c>
      <c r="Q135" s="70">
        <f>IF('[1]T61 Real GDP'!P166&lt;&gt;"",(IF('[1]T34 Wine consumption vol'!P166&lt;&gt;"",('[1]T34 Wine consumption vol'!P166/'[1]T61 Real GDP'!P166),"")),"")</f>
        <v>0.71108189764916663</v>
      </c>
      <c r="R135" s="70" t="str">
        <f>IF('[1]T61 Real GDP'!Q166&lt;&gt;"",(IF('[1]T34 Wine consumption vol'!Q166&lt;&gt;"",('[1]T34 Wine consumption vol'!Q166/'[1]T61 Real GDP'!Q166),"")),"")</f>
        <v/>
      </c>
      <c r="S135" s="70">
        <f>IF('[1]T61 Real GDP'!R166&lt;&gt;"",(IF('[1]T34 Wine consumption vol'!R166&lt;&gt;"",('[1]T34 Wine consumption vol'!R166/'[1]T61 Real GDP'!R166),"")),"")</f>
        <v>4.1552388620545191</v>
      </c>
      <c r="T135" s="70">
        <f>IF('[1]T61 Real GDP'!S166&lt;&gt;"",(IF('[1]T34 Wine consumption vol'!S166&lt;&gt;"",('[1]T34 Wine consumption vol'!S166/'[1]T61 Real GDP'!S166),"")),"")</f>
        <v>6.409590930210971</v>
      </c>
      <c r="U135" s="70">
        <f>IF('[1]T61 Real GDP'!T166&lt;&gt;"",(IF('[1]T34 Wine consumption vol'!T166&lt;&gt;"",('[1]T34 Wine consumption vol'!T166/'[1]T61 Real GDP'!T166),"")),"")</f>
        <v>3.9739177943831305</v>
      </c>
      <c r="V135" s="70">
        <f>IF('[1]T61 Real GDP'!U166&lt;&gt;"",(IF('[1]T34 Wine consumption vol'!U166&lt;&gt;"",('[1]T34 Wine consumption vol'!U166/'[1]T61 Real GDP'!U166),"")),"")</f>
        <v>5.2959647148046987</v>
      </c>
      <c r="W135" s="70" t="str">
        <f>IF('[1]T61 Real GDP'!V166&lt;&gt;"",(IF('[1]T34 Wine consumption vol'!V166&lt;&gt;"",('[1]T34 Wine consumption vol'!V166/'[1]T61 Real GDP'!V166),"")),"")</f>
        <v/>
      </c>
      <c r="X135" s="70">
        <f>IF('[1]T61 Real GDP'!W166&lt;&gt;"",(IF('[1]T34 Wine consumption vol'!W166&lt;&gt;"",('[1]T34 Wine consumption vol'!W166/'[1]T61 Real GDP'!W166),"")),"")</f>
        <v>7.5506611128459333</v>
      </c>
      <c r="Y135" s="70">
        <f>IF('[1]T61 Real GDP'!X166&lt;&gt;"",(IF('[1]T34 Wine consumption vol'!X166&lt;&gt;"",('[1]T34 Wine consumption vol'!X166/'[1]T61 Real GDP'!X166),"")),"")</f>
        <v>0.76659733655911499</v>
      </c>
      <c r="Z135" s="70">
        <f>IF('[1]T61 Real GDP'!Y166&lt;&gt;"",(IF('[1]T34 Wine consumption vol'!Y166&lt;&gt;"",('[1]T34 Wine consumption vol'!Y166/'[1]T61 Real GDP'!Y166),"")),"")</f>
        <v>1.1254186279504477</v>
      </c>
      <c r="AA135" s="70" t="str">
        <f>IF('[1]T61 Real GDP'!Z166&lt;&gt;"",(IF('[1]T34 Wine consumption vol'!Z166&lt;&gt;"",('[1]T34 Wine consumption vol'!Z166/'[1]T61 Real GDP'!Z166),"")),"")</f>
        <v/>
      </c>
      <c r="AB135" s="70">
        <f>IF('[1]T61 Real GDP'!AA166&lt;&gt;"",(IF('[1]T34 Wine consumption vol'!AA166&lt;&gt;"",('[1]T34 Wine consumption vol'!AA166/'[1]T61 Real GDP'!AA166),"")),"")</f>
        <v>0.96847132292709259</v>
      </c>
      <c r="AC135" s="70">
        <f>IF('[1]T61 Real GDP'!AB166&lt;&gt;"",(IF('[1]T34 Wine consumption vol'!AB166&lt;&gt;"",('[1]T34 Wine consumption vol'!AB166/'[1]T61 Real GDP'!AB166),"")),"")</f>
        <v>1.0034168151004781</v>
      </c>
      <c r="AD135" s="70">
        <f>IF('[1]T61 Real GDP'!AC166&lt;&gt;"",(IF('[1]T34 Wine consumption vol'!AC166&lt;&gt;"",('[1]T34 Wine consumption vol'!AC166/'[1]T61 Real GDP'!AC166),"")),"")</f>
        <v>0.38925901307154664</v>
      </c>
      <c r="AE135" s="70">
        <f>IF('[1]T61 Real GDP'!AD166&lt;&gt;"",(IF('[1]T34 Wine consumption vol'!AD166&lt;&gt;"",('[1]T34 Wine consumption vol'!AD166/'[1]T61 Real GDP'!AD166),"")),"")</f>
        <v>0.26814004821127768</v>
      </c>
      <c r="AF135" s="70">
        <f>IF('[1]T61 Real GDP'!AE166&lt;&gt;"",(IF('[1]T34 Wine consumption vol'!AE166&lt;&gt;"",('[1]T34 Wine consumption vol'!AE166/'[1]T61 Real GDP'!AE166),"")),"")</f>
        <v>3.9350163976404291</v>
      </c>
      <c r="AG135" s="70">
        <f>IF('[1]T61 Real GDP'!AF166&lt;&gt;"",(IF('[1]T34 Wine consumption vol'!AF166&lt;&gt;"",('[1]T34 Wine consumption vol'!AF166/'[1]T61 Real GDP'!AF166),"")),"")</f>
        <v>0.32440708212308256</v>
      </c>
      <c r="AH135" s="70">
        <f>IF('[1]T61 Real GDP'!AG166&lt;&gt;"",(IF('[1]T34 Wine consumption vol'!AG166&lt;&gt;"",('[1]T34 Wine consumption vol'!AG166/'[1]T61 Real GDP'!AG166),"")),"")</f>
        <v>1.41400920855692</v>
      </c>
      <c r="AI135" s="70">
        <f>IF('[1]T61 Real GDP'!AH166&lt;&gt;"",(IF('[1]T34 Wine consumption vol'!AH166&lt;&gt;"",('[1]T34 Wine consumption vol'!AH166/'[1]T61 Real GDP'!AH166),"")),"")</f>
        <v>2.4042825319033075E-2</v>
      </c>
      <c r="AJ135" s="70">
        <f>IF('[1]T61 Real GDP'!AI166&lt;&gt;"",(IF('[1]T34 Wine consumption vol'!AI166&lt;&gt;"",('[1]T34 Wine consumption vol'!AI166/'[1]T61 Real GDP'!AI166),"")),"")</f>
        <v>3.1730139998231741</v>
      </c>
      <c r="AK135" s="70" t="str">
        <f>IF('[1]T61 Real GDP'!AJ166&lt;&gt;"",(IF('[1]T34 Wine consumption vol'!AJ166&lt;&gt;"",('[1]T34 Wine consumption vol'!AJ166/'[1]T61 Real GDP'!AJ166),"")),"")</f>
        <v/>
      </c>
      <c r="AL135" s="70">
        <f>IF('[1]T61 Real GDP'!AK166&lt;&gt;"",(IF('[1]T34 Wine consumption vol'!AK166&lt;&gt;"",('[1]T34 Wine consumption vol'!AK166/'[1]T61 Real GDP'!AK166),"")),"")</f>
        <v>0.26778998710215596</v>
      </c>
      <c r="AM135" s="70">
        <f>IF('[1]T61 Real GDP'!AL166&lt;&gt;"",(IF('[1]T34 Wine consumption vol'!AL166&lt;&gt;"",('[1]T34 Wine consumption vol'!AL166/'[1]T61 Real GDP'!AL166),"")),"")</f>
        <v>0.46211674740805631</v>
      </c>
      <c r="AN135" s="70">
        <f>IF('[1]T61 Real GDP'!AM166&lt;&gt;"",(IF('[1]T34 Wine consumption vol'!AM166&lt;&gt;"",('[1]T34 Wine consumption vol'!AM166/'[1]T61 Real GDP'!AM166),"")),"")</f>
        <v>2.259786089920655</v>
      </c>
      <c r="AO135" s="70">
        <f>IF('[1]T61 Real GDP'!AN166&lt;&gt;"",(IF('[1]T34 Wine consumption vol'!AN166&lt;&gt;"",('[1]T34 Wine consumption vol'!AN166/'[1]T61 Real GDP'!AN166),"")),"")</f>
        <v>0.58364258874291919</v>
      </c>
      <c r="AP135" s="70">
        <f>IF('[1]T61 Real GDP'!AO166&lt;&gt;"",(IF('[1]T34 Wine consumption vol'!AO166&lt;&gt;"",('[1]T34 Wine consumption vol'!AO166/'[1]T61 Real GDP'!AO166),"")),"")</f>
        <v>9.6143224300089231E-2</v>
      </c>
      <c r="AQ135" s="70" t="str">
        <f>IF('[1]T61 Real GDP'!AP166&lt;&gt;"",(IF('[1]T34 Wine consumption vol'!AP166&lt;&gt;"",('[1]T34 Wine consumption vol'!AP166/'[1]T61 Real GDP'!AP166),"")),"")</f>
        <v/>
      </c>
      <c r="AR135" s="70">
        <f>IF('[1]T61 Real GDP'!AQ166&lt;&gt;"",(IF('[1]T34 Wine consumption vol'!AQ166&lt;&gt;"",('[1]T34 Wine consumption vol'!AQ166/'[1]T61 Real GDP'!AQ166),"")),"")</f>
        <v>5.7667904638194482E-2</v>
      </c>
      <c r="AS135" s="70">
        <f>IF('[1]T61 Real GDP'!AR166&lt;&gt;"",(IF('[1]T34 Wine consumption vol'!AR166&lt;&gt;"",('[1]T34 Wine consumption vol'!AR166/'[1]T61 Real GDP'!AR166),"")),"")</f>
        <v>4.0915000218364431E-2</v>
      </c>
      <c r="AT135" s="70">
        <f>IF('[1]T61 Real GDP'!AS166&lt;&gt;"",(IF('[1]T34 Wine consumption vol'!AS166&lt;&gt;"",('[1]T34 Wine consumption vol'!AS166/'[1]T61 Real GDP'!AS166),"")),"")</f>
        <v>1.6461737824037404E-3</v>
      </c>
      <c r="AU135" s="70">
        <f>IF('[1]T61 Real GDP'!AT166&lt;&gt;"",(IF('[1]T34 Wine consumption vol'!AT166&lt;&gt;"",('[1]T34 Wine consumption vol'!AT166/'[1]T61 Real GDP'!AT166),"")),"")</f>
        <v>0.16136425555993167</v>
      </c>
      <c r="AV135" s="70">
        <f>IF('[1]T61 Real GDP'!AU166&lt;&gt;"",(IF('[1]T34 Wine consumption vol'!AU166&lt;&gt;"",('[1]T34 Wine consumption vol'!AU166/'[1]T61 Real GDP'!AU166),"")),"")</f>
        <v>3.7712631633085489E-3</v>
      </c>
      <c r="AW135" s="70">
        <f>IF('[1]T61 Real GDP'!AV166&lt;&gt;"",(IF('[1]T34 Wine consumption vol'!AV166&lt;&gt;"",('[1]T34 Wine consumption vol'!AV166/'[1]T61 Real GDP'!AV166),"")),"")</f>
        <v>9.7213631627197788E-3</v>
      </c>
      <c r="AX135" s="70">
        <f>IF('[1]T61 Real GDP'!AW166&lt;&gt;"",(IF('[1]T34 Wine consumption vol'!AW166&lt;&gt;"",('[1]T34 Wine consumption vol'!AW166/'[1]T61 Real GDP'!AW166),"")),"")</f>
        <v>1.6663158231395823E-2</v>
      </c>
      <c r="AY135" s="70">
        <f>IF('[1]T61 Real GDP'!AX166&lt;&gt;"",(IF('[1]T34 Wine consumption vol'!AX166&lt;&gt;"",('[1]T34 Wine consumption vol'!AX166/'[1]T61 Real GDP'!AX166),"")),"")</f>
        <v>6.250457593684193E-2</v>
      </c>
      <c r="AZ135" s="70">
        <f>IF('[1]T61 Real GDP'!AY166&lt;&gt;"",(IF('[1]T34 Wine consumption vol'!AY166&lt;&gt;"",('[1]T34 Wine consumption vol'!AY166/'[1]T61 Real GDP'!AY166),"")),"")</f>
        <v>4.7561950932176841E-2</v>
      </c>
      <c r="BA135" s="70">
        <f>IF('[1]T61 Real GDP'!AZ166&lt;&gt;"",(IF('[1]T34 Wine consumption vol'!AZ166&lt;&gt;"",('[1]T34 Wine consumption vol'!AZ166/'[1]T61 Real GDP'!AZ166),"")),"")</f>
        <v>5.4179198223534251E-3</v>
      </c>
      <c r="BB135" s="70">
        <f>IF('[1]T61 Real GDP'!BC166&lt;&gt;"",(IF('[1]T34 Wine consumption vol'!BC166&lt;&gt;"",('[1]T34 Wine consumption vol'!BC166/'[1]T61 Real GDP'!BC166),"")),"")</f>
        <v>0.64497685132904448</v>
      </c>
    </row>
    <row r="136" spans="1:54" x14ac:dyDescent="0.55000000000000004">
      <c r="A136" s="69">
        <v>1999</v>
      </c>
      <c r="B136" s="70">
        <f>IF('[1]T61 Real GDP'!B167&lt;&gt;"",(IF('[1]T34 Wine consumption vol'!B167&lt;&gt;"",('[1]T34 Wine consumption vol'!B167/'[1]T61 Real GDP'!B167),"")),"")</f>
        <v>2.6654808359120277</v>
      </c>
      <c r="C136" s="70">
        <f>IF('[1]T61 Real GDP'!C167&lt;&gt;"",(IF('[1]T34 Wine consumption vol'!C167&lt;&gt;"",('[1]T34 Wine consumption vol'!C167/'[1]T61 Real GDP'!C167),"")),"")</f>
        <v>2.5918646991085752</v>
      </c>
      <c r="D136" s="70">
        <f>IF('[1]T61 Real GDP'!D167&lt;&gt;"",(IF('[1]T34 Wine consumption vol'!D167&lt;&gt;"",('[1]T34 Wine consumption vol'!D167/'[1]T61 Real GDP'!D167),"")),"")</f>
        <v>3.4801439789331901</v>
      </c>
      <c r="E136" s="70">
        <f>IF('[1]T61 Real GDP'!E167&lt;&gt;"",(IF('[1]T34 Wine consumption vol'!E167&lt;&gt;"",('[1]T34 Wine consumption vol'!E167/'[1]T61 Real GDP'!E167),"")),"")</f>
        <v>2.0596614756710636</v>
      </c>
      <c r="F136" s="70">
        <f>IF('[1]T61 Real GDP'!F167&lt;&gt;"",(IF('[1]T34 Wine consumption vol'!F167&lt;&gt;"",('[1]T34 Wine consumption vol'!F167/'[1]T61 Real GDP'!F167),"")),"")</f>
        <v>1.4326082951698336</v>
      </c>
      <c r="G136" s="70"/>
      <c r="H136" s="70">
        <f>IF('[1]T61 Real GDP'!G167&lt;&gt;"",(IF('[1]T34 Wine consumption vol'!G167&lt;&gt;"",('[1]T34 Wine consumption vol'!G167/'[1]T61 Real GDP'!G167),"")),"")</f>
        <v>0.94701424626963648</v>
      </c>
      <c r="I136" s="70">
        <f>IF('[1]T61 Real GDP'!H167&lt;&gt;"",(IF('[1]T34 Wine consumption vol'!H167&lt;&gt;"",('[1]T34 Wine consumption vol'!H167/'[1]T61 Real GDP'!H167),"")),"")</f>
        <v>1.2272642409031114</v>
      </c>
      <c r="J136" s="70">
        <f>IF('[1]T61 Real GDP'!I167&lt;&gt;"",(IF('[1]T34 Wine consumption vol'!I167&lt;&gt;"",('[1]T34 Wine consumption vol'!I167/'[1]T61 Real GDP'!I167),"")),"")</f>
        <v>0.68492514277888061</v>
      </c>
      <c r="K136" s="70">
        <f>IF('[1]T61 Real GDP'!J167&lt;&gt;"",(IF('[1]T34 Wine consumption vol'!J167&lt;&gt;"",('[1]T34 Wine consumption vol'!J167/'[1]T61 Real GDP'!J167),"")),"")</f>
        <v>1.1479908136230006</v>
      </c>
      <c r="L136" s="70">
        <f>IF('[1]T61 Real GDP'!K167&lt;&gt;"",(IF('[1]T34 Wine consumption vol'!K167&lt;&gt;"",('[1]T34 Wine consumption vol'!K167/'[1]T61 Real GDP'!K167),"")),"")</f>
        <v>2.7726389033682008</v>
      </c>
      <c r="M136" s="70">
        <f>IF('[1]T61 Real GDP'!L167&lt;&gt;"",(IF('[1]T34 Wine consumption vol'!L167&lt;&gt;"",('[1]T34 Wine consumption vol'!L167/'[1]T61 Real GDP'!L167),"")),"")</f>
        <v>0.51512732679191053</v>
      </c>
      <c r="N136" s="70">
        <f>IF('[1]T61 Real GDP'!M167&lt;&gt;"",(IF('[1]T34 Wine consumption vol'!M167&lt;&gt;"",('[1]T34 Wine consumption vol'!M167/'[1]T61 Real GDP'!M167),"")),"")</f>
        <v>0.92475274765513493</v>
      </c>
      <c r="O136" s="70">
        <f>IF('[1]T61 Real GDP'!N167&lt;&gt;"",(IF('[1]T34 Wine consumption vol'!N167&lt;&gt;"",('[1]T34 Wine consumption vol'!N167/'[1]T61 Real GDP'!N167),"")),"")</f>
        <v>0.6782217555507446</v>
      </c>
      <c r="P136" s="70">
        <f>IF('[1]T61 Real GDP'!O167&lt;&gt;"",(IF('[1]T34 Wine consumption vol'!O167&lt;&gt;"",('[1]T34 Wine consumption vol'!O167/'[1]T61 Real GDP'!O167),"")),"")</f>
        <v>1.83503779808152</v>
      </c>
      <c r="Q136" s="70">
        <f>IF('[1]T61 Real GDP'!P167&lt;&gt;"",(IF('[1]T34 Wine consumption vol'!P167&lt;&gt;"",('[1]T34 Wine consumption vol'!P167/'[1]T61 Real GDP'!P167),"")),"")</f>
        <v>0.72831863123767149</v>
      </c>
      <c r="R136" s="70" t="str">
        <f>IF('[1]T61 Real GDP'!Q167&lt;&gt;"",(IF('[1]T34 Wine consumption vol'!Q167&lt;&gt;"",('[1]T34 Wine consumption vol'!Q167/'[1]T61 Real GDP'!Q167),"")),"")</f>
        <v/>
      </c>
      <c r="S136" s="70">
        <f>IF('[1]T61 Real GDP'!R167&lt;&gt;"",(IF('[1]T34 Wine consumption vol'!R167&lt;&gt;"",('[1]T34 Wine consumption vol'!R167/'[1]T61 Real GDP'!R167),"")),"")</f>
        <v>3.8228636185146661</v>
      </c>
      <c r="T136" s="70">
        <f>IF('[1]T61 Real GDP'!S167&lt;&gt;"",(IF('[1]T34 Wine consumption vol'!S167&lt;&gt;"",('[1]T34 Wine consumption vol'!S167/'[1]T61 Real GDP'!S167),"")),"")</f>
        <v>6.3482066354541908</v>
      </c>
      <c r="U136" s="70">
        <f>IF('[1]T61 Real GDP'!T167&lt;&gt;"",(IF('[1]T34 Wine consumption vol'!T167&lt;&gt;"",('[1]T34 Wine consumption vol'!T167/'[1]T61 Real GDP'!T167),"")),"")</f>
        <v>3.8202125469396773</v>
      </c>
      <c r="V136" s="70">
        <f>IF('[1]T61 Real GDP'!U167&lt;&gt;"",(IF('[1]T34 Wine consumption vol'!U167&lt;&gt;"",('[1]T34 Wine consumption vol'!U167/'[1]T61 Real GDP'!U167),"")),"")</f>
        <v>4.6606671689472101</v>
      </c>
      <c r="W136" s="70" t="str">
        <f>IF('[1]T61 Real GDP'!V167&lt;&gt;"",(IF('[1]T34 Wine consumption vol'!V167&lt;&gt;"",('[1]T34 Wine consumption vol'!V167/'[1]T61 Real GDP'!V167),"")),"")</f>
        <v/>
      </c>
      <c r="X136" s="70">
        <f>IF('[1]T61 Real GDP'!W167&lt;&gt;"",(IF('[1]T34 Wine consumption vol'!W167&lt;&gt;"",('[1]T34 Wine consumption vol'!W167/'[1]T61 Real GDP'!W167),"")),"")</f>
        <v>7.9919888447839069</v>
      </c>
      <c r="Y136" s="70">
        <f>IF('[1]T61 Real GDP'!X167&lt;&gt;"",(IF('[1]T34 Wine consumption vol'!X167&lt;&gt;"",('[1]T34 Wine consumption vol'!X167/'[1]T61 Real GDP'!X167),"")),"")</f>
        <v>0.44599011755104628</v>
      </c>
      <c r="Z136" s="70">
        <f>IF('[1]T61 Real GDP'!Y167&lt;&gt;"",(IF('[1]T34 Wine consumption vol'!Y167&lt;&gt;"",('[1]T34 Wine consumption vol'!Y167/'[1]T61 Real GDP'!Y167),"")),"")</f>
        <v>0.99132141699243892</v>
      </c>
      <c r="AA136" s="70" t="str">
        <f>IF('[1]T61 Real GDP'!Z167&lt;&gt;"",(IF('[1]T34 Wine consumption vol'!Z167&lt;&gt;"",('[1]T34 Wine consumption vol'!Z167/'[1]T61 Real GDP'!Z167),"")),"")</f>
        <v/>
      </c>
      <c r="AB136" s="70">
        <f>IF('[1]T61 Real GDP'!AA167&lt;&gt;"",(IF('[1]T34 Wine consumption vol'!AA167&lt;&gt;"",('[1]T34 Wine consumption vol'!AA167/'[1]T61 Real GDP'!AA167),"")),"")</f>
        <v>0.95086648063345947</v>
      </c>
      <c r="AC136" s="70">
        <f>IF('[1]T61 Real GDP'!AB167&lt;&gt;"",(IF('[1]T34 Wine consumption vol'!AB167&lt;&gt;"",('[1]T34 Wine consumption vol'!AB167/'[1]T61 Real GDP'!AB167),"")),"")</f>
        <v>1.0391767036069628</v>
      </c>
      <c r="AD136" s="70">
        <f>IF('[1]T61 Real GDP'!AC167&lt;&gt;"",(IF('[1]T34 Wine consumption vol'!AC167&lt;&gt;"",('[1]T34 Wine consumption vol'!AC167/'[1]T61 Real GDP'!AC167),"")),"")</f>
        <v>0.37350449030006805</v>
      </c>
      <c r="AE136" s="70">
        <f>IF('[1]T61 Real GDP'!AD167&lt;&gt;"",(IF('[1]T34 Wine consumption vol'!AD167&lt;&gt;"",('[1]T34 Wine consumption vol'!AD167/'[1]T61 Real GDP'!AD167),"")),"")</f>
        <v>0.26406813635477705</v>
      </c>
      <c r="AF136" s="70">
        <f>IF('[1]T61 Real GDP'!AE167&lt;&gt;"",(IF('[1]T34 Wine consumption vol'!AE167&lt;&gt;"",('[1]T34 Wine consumption vol'!AE167/'[1]T61 Real GDP'!AE167),"")),"")</f>
        <v>4.0334243414824096</v>
      </c>
      <c r="AG136" s="70">
        <f>IF('[1]T61 Real GDP'!AF167&lt;&gt;"",(IF('[1]T34 Wine consumption vol'!AF167&lt;&gt;"",('[1]T34 Wine consumption vol'!AF167/'[1]T61 Real GDP'!AF167),"")),"")</f>
        <v>0.33100731855470755</v>
      </c>
      <c r="AH136" s="70">
        <f>IF('[1]T61 Real GDP'!AG167&lt;&gt;"",(IF('[1]T34 Wine consumption vol'!AG167&lt;&gt;"",('[1]T34 Wine consumption vol'!AG167/'[1]T61 Real GDP'!AG167),"")),"")</f>
        <v>0.94188726519449861</v>
      </c>
      <c r="AI136" s="70">
        <f>IF('[1]T61 Real GDP'!AH167&lt;&gt;"",(IF('[1]T34 Wine consumption vol'!AH167&lt;&gt;"",('[1]T34 Wine consumption vol'!AH167/'[1]T61 Real GDP'!AH167),"")),"")</f>
        <v>2.3611171793403694E-2</v>
      </c>
      <c r="AJ136" s="70">
        <f>IF('[1]T61 Real GDP'!AI167&lt;&gt;"",(IF('[1]T34 Wine consumption vol'!AI167&lt;&gt;"",('[1]T34 Wine consumption vol'!AI167/'[1]T61 Real GDP'!AI167),"")),"")</f>
        <v>3.444144726800499</v>
      </c>
      <c r="AK136" s="70" t="str">
        <f>IF('[1]T61 Real GDP'!AJ167&lt;&gt;"",(IF('[1]T34 Wine consumption vol'!AJ167&lt;&gt;"",('[1]T34 Wine consumption vol'!AJ167/'[1]T61 Real GDP'!AJ167),"")),"")</f>
        <v/>
      </c>
      <c r="AL136" s="70">
        <f>IF('[1]T61 Real GDP'!AK167&lt;&gt;"",(IF('[1]T34 Wine consumption vol'!AK167&lt;&gt;"",('[1]T34 Wine consumption vol'!AK167/'[1]T61 Real GDP'!AK167),"")),"")</f>
        <v>0.25349028639807697</v>
      </c>
      <c r="AM136" s="70">
        <f>IF('[1]T61 Real GDP'!AL167&lt;&gt;"",(IF('[1]T34 Wine consumption vol'!AL167&lt;&gt;"",('[1]T34 Wine consumption vol'!AL167/'[1]T61 Real GDP'!AL167),"")),"")</f>
        <v>0.37335330539226969</v>
      </c>
      <c r="AN136" s="70">
        <f>IF('[1]T61 Real GDP'!AM167&lt;&gt;"",(IF('[1]T34 Wine consumption vol'!AM167&lt;&gt;"",('[1]T34 Wine consumption vol'!AM167/'[1]T61 Real GDP'!AM167),"")),"")</f>
        <v>2.2424538754253178</v>
      </c>
      <c r="AO136" s="70">
        <f>IF('[1]T61 Real GDP'!AN167&lt;&gt;"",(IF('[1]T34 Wine consumption vol'!AN167&lt;&gt;"",('[1]T34 Wine consumption vol'!AN167/'[1]T61 Real GDP'!AN167),"")),"")</f>
        <v>0.55052478861897447</v>
      </c>
      <c r="AP136" s="70">
        <f>IF('[1]T61 Real GDP'!AO167&lt;&gt;"",(IF('[1]T34 Wine consumption vol'!AO167&lt;&gt;"",('[1]T34 Wine consumption vol'!AO167/'[1]T61 Real GDP'!AO167),"")),"")</f>
        <v>0.10188060547715495</v>
      </c>
      <c r="AQ136" s="70" t="str">
        <f>IF('[1]T61 Real GDP'!AP167&lt;&gt;"",(IF('[1]T34 Wine consumption vol'!AP167&lt;&gt;"",('[1]T34 Wine consumption vol'!AP167/'[1]T61 Real GDP'!AP167),"")),"")</f>
        <v/>
      </c>
      <c r="AR136" s="70">
        <f>IF('[1]T61 Real GDP'!AQ167&lt;&gt;"",(IF('[1]T34 Wine consumption vol'!AQ167&lt;&gt;"",('[1]T34 Wine consumption vol'!AQ167/'[1]T61 Real GDP'!AQ167),"")),"")</f>
        <v>5.7897882653552911E-2</v>
      </c>
      <c r="AS136" s="70">
        <f>IF('[1]T61 Real GDP'!AR167&lt;&gt;"",(IF('[1]T34 Wine consumption vol'!AR167&lt;&gt;"",('[1]T34 Wine consumption vol'!AR167/'[1]T61 Real GDP'!AR167),"")),"")</f>
        <v>6.0682314990701397E-2</v>
      </c>
      <c r="AT136" s="70">
        <f>IF('[1]T61 Real GDP'!AS167&lt;&gt;"",(IF('[1]T34 Wine consumption vol'!AS167&lt;&gt;"",('[1]T34 Wine consumption vol'!AS167/'[1]T61 Real GDP'!AS167),"")),"")</f>
        <v>1.6017863209425573E-3</v>
      </c>
      <c r="AU136" s="70">
        <f>IF('[1]T61 Real GDP'!AT167&lt;&gt;"",(IF('[1]T34 Wine consumption vol'!AT167&lt;&gt;"",('[1]T34 Wine consumption vol'!AT167/'[1]T61 Real GDP'!AT167),"")),"")</f>
        <v>0.11253489502063277</v>
      </c>
      <c r="AV136" s="70">
        <f>IF('[1]T61 Real GDP'!AU167&lt;&gt;"",(IF('[1]T34 Wine consumption vol'!AU167&lt;&gt;"",('[1]T34 Wine consumption vol'!AU167/'[1]T61 Real GDP'!AU167),"")),"")</f>
        <v>8.8033515114138063E-3</v>
      </c>
      <c r="AW136" s="70">
        <f>IF('[1]T61 Real GDP'!AV167&lt;&gt;"",(IF('[1]T34 Wine consumption vol'!AV167&lt;&gt;"",('[1]T34 Wine consumption vol'!AV167/'[1]T61 Real GDP'!AV167),"")),"")</f>
        <v>1.4449518100968662E-2</v>
      </c>
      <c r="AX136" s="70">
        <f>IF('[1]T61 Real GDP'!AW167&lt;&gt;"",(IF('[1]T34 Wine consumption vol'!AW167&lt;&gt;"",('[1]T34 Wine consumption vol'!AW167/'[1]T61 Real GDP'!AW167),"")),"")</f>
        <v>1.9049011362578732E-2</v>
      </c>
      <c r="AY136" s="70">
        <f>IF('[1]T61 Real GDP'!AX167&lt;&gt;"",(IF('[1]T34 Wine consumption vol'!AX167&lt;&gt;"",('[1]T34 Wine consumption vol'!AX167/'[1]T61 Real GDP'!AX167),"")),"")</f>
        <v>8.3846088790263049E-2</v>
      </c>
      <c r="AZ136" s="70">
        <f>IF('[1]T61 Real GDP'!AY167&lt;&gt;"",(IF('[1]T34 Wine consumption vol'!AY167&lt;&gt;"",('[1]T34 Wine consumption vol'!AY167/'[1]T61 Real GDP'!AY167),"")),"")</f>
        <v>2.5600581534466815E-2</v>
      </c>
      <c r="BA136" s="70">
        <f>IF('[1]T61 Real GDP'!AZ167&lt;&gt;"",(IF('[1]T34 Wine consumption vol'!AZ167&lt;&gt;"",('[1]T34 Wine consumption vol'!AZ167/'[1]T61 Real GDP'!AZ167),"")),"")</f>
        <v>1.1850820498957517E-2</v>
      </c>
      <c r="BB136" s="70">
        <f>IF('[1]T61 Real GDP'!BC167&lt;&gt;"",(IF('[1]T34 Wine consumption vol'!BC167&lt;&gt;"",('[1]T34 Wine consumption vol'!BC167/'[1]T61 Real GDP'!BC167),"")),"")</f>
        <v>0.62236031603593689</v>
      </c>
    </row>
    <row r="137" spans="1:54" x14ac:dyDescent="0.55000000000000004">
      <c r="A137" s="69">
        <v>2000</v>
      </c>
      <c r="B137" s="70">
        <f>IF('[1]T61 Real GDP'!B168&lt;&gt;"",(IF('[1]T34 Wine consumption vol'!B168&lt;&gt;"",('[1]T34 Wine consumption vol'!B168/'[1]T61 Real GDP'!B168),"")),"")</f>
        <v>2.8507581588878561</v>
      </c>
      <c r="C137" s="70">
        <f>IF('[1]T61 Real GDP'!C168&lt;&gt;"",(IF('[1]T34 Wine consumption vol'!C168&lt;&gt;"",('[1]T34 Wine consumption vol'!C168/'[1]T61 Real GDP'!C168),"")),"")</f>
        <v>2.6844930243394058</v>
      </c>
      <c r="D137" s="70">
        <f>IF('[1]T61 Real GDP'!D168&lt;&gt;"",(IF('[1]T34 Wine consumption vol'!D168&lt;&gt;"",('[1]T34 Wine consumption vol'!D168/'[1]T61 Real GDP'!D168),"")),"")</f>
        <v>3.2918701799348029</v>
      </c>
      <c r="E137" s="70">
        <f>IF('[1]T61 Real GDP'!E168&lt;&gt;"",(IF('[1]T34 Wine consumption vol'!E168&lt;&gt;"",('[1]T34 Wine consumption vol'!E168/'[1]T61 Real GDP'!E168),"")),"")</f>
        <v>1.8610544499903297</v>
      </c>
      <c r="F137" s="70">
        <f>IF('[1]T61 Real GDP'!F168&lt;&gt;"",(IF('[1]T34 Wine consumption vol'!F168&lt;&gt;"",('[1]T34 Wine consumption vol'!F168/'[1]T61 Real GDP'!F168),"")),"")</f>
        <v>1.4215588765297347</v>
      </c>
      <c r="G137" s="70"/>
      <c r="H137" s="70">
        <f>IF('[1]T61 Real GDP'!G168&lt;&gt;"",(IF('[1]T34 Wine consumption vol'!G168&lt;&gt;"",('[1]T34 Wine consumption vol'!G168/'[1]T61 Real GDP'!G168),"")),"")</f>
        <v>1.3606403222523529</v>
      </c>
      <c r="I137" s="70">
        <f>IF('[1]T61 Real GDP'!H168&lt;&gt;"",(IF('[1]T34 Wine consumption vol'!H168&lt;&gt;"",('[1]T34 Wine consumption vol'!H168/'[1]T61 Real GDP'!H168),"")),"")</f>
        <v>1.3401686584941988</v>
      </c>
      <c r="J137" s="70">
        <f>IF('[1]T61 Real GDP'!I168&lt;&gt;"",(IF('[1]T34 Wine consumption vol'!I168&lt;&gt;"",('[1]T34 Wine consumption vol'!I168/'[1]T61 Real GDP'!I168),"")),"")</f>
        <v>0.36580239618781812</v>
      </c>
      <c r="K137" s="70">
        <f>IF('[1]T61 Real GDP'!J168&lt;&gt;"",(IF('[1]T34 Wine consumption vol'!J168&lt;&gt;"",('[1]T34 Wine consumption vol'!J168/'[1]T61 Real GDP'!J168),"")),"")</f>
        <v>1.183721214878799</v>
      </c>
      <c r="L137" s="70">
        <f>IF('[1]T61 Real GDP'!K168&lt;&gt;"",(IF('[1]T34 Wine consumption vol'!K168&lt;&gt;"",('[1]T34 Wine consumption vol'!K168/'[1]T61 Real GDP'!K168),"")),"")</f>
        <v>2.1538568460443464</v>
      </c>
      <c r="M137" s="70">
        <f>IF('[1]T61 Real GDP'!L168&lt;&gt;"",(IF('[1]T34 Wine consumption vol'!L168&lt;&gt;"",('[1]T34 Wine consumption vol'!L168/'[1]T61 Real GDP'!L168),"")),"")</f>
        <v>0.55775895524888108</v>
      </c>
      <c r="N137" s="70">
        <f>IF('[1]T61 Real GDP'!M168&lt;&gt;"",(IF('[1]T34 Wine consumption vol'!M168&lt;&gt;"",('[1]T34 Wine consumption vol'!M168/'[1]T61 Real GDP'!M168),"")),"")</f>
        <v>0.92334099765633204</v>
      </c>
      <c r="O137" s="70">
        <f>IF('[1]T61 Real GDP'!N168&lt;&gt;"",(IF('[1]T34 Wine consumption vol'!N168&lt;&gt;"",('[1]T34 Wine consumption vol'!N168/'[1]T61 Real GDP'!N168),"")),"")</f>
        <v>0.71650245574251092</v>
      </c>
      <c r="P137" s="70">
        <f>IF('[1]T61 Real GDP'!O168&lt;&gt;"",(IF('[1]T34 Wine consumption vol'!O168&lt;&gt;"",('[1]T34 Wine consumption vol'!O168/'[1]T61 Real GDP'!O168),"")),"")</f>
        <v>1.7749297629953436</v>
      </c>
      <c r="Q137" s="70">
        <f>IF('[1]T61 Real GDP'!P168&lt;&gt;"",(IF('[1]T34 Wine consumption vol'!P168&lt;&gt;"",('[1]T34 Wine consumption vol'!P168/'[1]T61 Real GDP'!P168),"")),"")</f>
        <v>0.69419471782025577</v>
      </c>
      <c r="R137" s="70" t="str">
        <f>IF('[1]T61 Real GDP'!Q168&lt;&gt;"",(IF('[1]T34 Wine consumption vol'!Q168&lt;&gt;"",('[1]T34 Wine consumption vol'!Q168/'[1]T61 Real GDP'!Q168),"")),"")</f>
        <v/>
      </c>
      <c r="S137" s="70">
        <f>IF('[1]T61 Real GDP'!R168&lt;&gt;"",(IF('[1]T34 Wine consumption vol'!R168&lt;&gt;"",('[1]T34 Wine consumption vol'!R168/'[1]T61 Real GDP'!R168),"")),"")</f>
        <v>2.6272000468134244</v>
      </c>
      <c r="T137" s="70">
        <f>IF('[1]T61 Real GDP'!S168&lt;&gt;"",(IF('[1]T34 Wine consumption vol'!S168&lt;&gt;"",('[1]T34 Wine consumption vol'!S168/'[1]T61 Real GDP'!S168),"")),"")</f>
        <v>5.425092066616517</v>
      </c>
      <c r="U137" s="70">
        <f>IF('[1]T61 Real GDP'!T168&lt;&gt;"",(IF('[1]T34 Wine consumption vol'!T168&lt;&gt;"",('[1]T34 Wine consumption vol'!T168/'[1]T61 Real GDP'!T168),"")),"")</f>
        <v>3.1469986845310682</v>
      </c>
      <c r="V137" s="70">
        <f>IF('[1]T61 Real GDP'!U168&lt;&gt;"",(IF('[1]T34 Wine consumption vol'!U168&lt;&gt;"",('[1]T34 Wine consumption vol'!U168/'[1]T61 Real GDP'!U168),"")),"")</f>
        <v>4.1764316092432576</v>
      </c>
      <c r="W137" s="70">
        <f>IF('[1]T61 Real GDP'!V168&lt;&gt;"",(IF('[1]T34 Wine consumption vol'!V168&lt;&gt;"",('[1]T34 Wine consumption vol'!V168/'[1]T61 Real GDP'!V168),"")),"")</f>
        <v>16.530115824781113</v>
      </c>
      <c r="X137" s="70">
        <f>IF('[1]T61 Real GDP'!W168&lt;&gt;"",(IF('[1]T34 Wine consumption vol'!W168&lt;&gt;"",('[1]T34 Wine consumption vol'!W168/'[1]T61 Real GDP'!W168),"")),"")</f>
        <v>7.7317023503095292</v>
      </c>
      <c r="Y137" s="70">
        <f>IF('[1]T61 Real GDP'!X168&lt;&gt;"",(IF('[1]T34 Wine consumption vol'!X168&lt;&gt;"",('[1]T34 Wine consumption vol'!X168/'[1]T61 Real GDP'!X168),"")),"")</f>
        <v>0.54660491053112292</v>
      </c>
      <c r="Z137" s="70">
        <f>IF('[1]T61 Real GDP'!Y168&lt;&gt;"",(IF('[1]T34 Wine consumption vol'!Y168&lt;&gt;"",('[1]T34 Wine consumption vol'!Y168/'[1]T61 Real GDP'!Y168),"")),"")</f>
        <v>0.90845466553323462</v>
      </c>
      <c r="AA137" s="70" t="str">
        <f>IF('[1]T61 Real GDP'!Z168&lt;&gt;"",(IF('[1]T34 Wine consumption vol'!Z168&lt;&gt;"",('[1]T34 Wine consumption vol'!Z168/'[1]T61 Real GDP'!Z168),"")),"")</f>
        <v/>
      </c>
      <c r="AB137" s="70">
        <f>IF('[1]T61 Real GDP'!AA168&lt;&gt;"",(IF('[1]T34 Wine consumption vol'!AA168&lt;&gt;"",('[1]T34 Wine consumption vol'!AA168/'[1]T61 Real GDP'!AA168),"")),"")</f>
        <v>0.96229014447293759</v>
      </c>
      <c r="AC137" s="70">
        <f>IF('[1]T61 Real GDP'!AB168&lt;&gt;"",(IF('[1]T34 Wine consumption vol'!AB168&lt;&gt;"",('[1]T34 Wine consumption vol'!AB168/'[1]T61 Real GDP'!AB168),"")),"")</f>
        <v>1.0016452489779573</v>
      </c>
      <c r="AD137" s="70">
        <f>IF('[1]T61 Real GDP'!AC168&lt;&gt;"",(IF('[1]T34 Wine consumption vol'!AC168&lt;&gt;"",('[1]T34 Wine consumption vol'!AC168/'[1]T61 Real GDP'!AC168),"")),"")</f>
        <v>0.38940330638241566</v>
      </c>
      <c r="AE137" s="70">
        <f>IF('[1]T61 Real GDP'!AD168&lt;&gt;"",(IF('[1]T34 Wine consumption vol'!AD168&lt;&gt;"",('[1]T34 Wine consumption vol'!AD168/'[1]T61 Real GDP'!AD168),"")),"")</f>
        <v>0.26549584344379884</v>
      </c>
      <c r="AF137" s="70">
        <f>IF('[1]T61 Real GDP'!AE168&lt;&gt;"",(IF('[1]T34 Wine consumption vol'!AE168&lt;&gt;"",('[1]T34 Wine consumption vol'!AE168/'[1]T61 Real GDP'!AE168),"")),"")</f>
        <v>3.782023225796852</v>
      </c>
      <c r="AG137" s="70">
        <f>IF('[1]T61 Real GDP'!AF168&lt;&gt;"",(IF('[1]T34 Wine consumption vol'!AF168&lt;&gt;"",('[1]T34 Wine consumption vol'!AF168/'[1]T61 Real GDP'!AF168),"")),"")</f>
        <v>0.33529039288839807</v>
      </c>
      <c r="AH137" s="70">
        <f>IF('[1]T61 Real GDP'!AG168&lt;&gt;"",(IF('[1]T34 Wine consumption vol'!AG168&lt;&gt;"",('[1]T34 Wine consumption vol'!AG168/'[1]T61 Real GDP'!AG168),"")),"")</f>
        <v>1.9464789986866204</v>
      </c>
      <c r="AI137" s="70">
        <f>IF('[1]T61 Real GDP'!AH168&lt;&gt;"",(IF('[1]T34 Wine consumption vol'!AH168&lt;&gt;"",('[1]T34 Wine consumption vol'!AH168/'[1]T61 Real GDP'!AH168),"")),"")</f>
        <v>4.5152562324115533E-2</v>
      </c>
      <c r="AJ137" s="70">
        <f>IF('[1]T61 Real GDP'!AI168&lt;&gt;"",(IF('[1]T34 Wine consumption vol'!AI168&lt;&gt;"",('[1]T34 Wine consumption vol'!AI168/'[1]T61 Real GDP'!AI168),"")),"")</f>
        <v>3.3464332074992704</v>
      </c>
      <c r="AK137" s="70" t="str">
        <f>IF('[1]T61 Real GDP'!AJ168&lt;&gt;"",(IF('[1]T34 Wine consumption vol'!AJ168&lt;&gt;"",('[1]T34 Wine consumption vol'!AJ168/'[1]T61 Real GDP'!AJ168),"")),"")</f>
        <v/>
      </c>
      <c r="AL137" s="70">
        <f>IF('[1]T61 Real GDP'!AK168&lt;&gt;"",(IF('[1]T34 Wine consumption vol'!AK168&lt;&gt;"",('[1]T34 Wine consumption vol'!AK168/'[1]T61 Real GDP'!AK168),"")),"")</f>
        <v>0.24992374114525454</v>
      </c>
      <c r="AM137" s="70">
        <f>IF('[1]T61 Real GDP'!AL168&lt;&gt;"",(IF('[1]T34 Wine consumption vol'!AL168&lt;&gt;"",('[1]T34 Wine consumption vol'!AL168/'[1]T61 Real GDP'!AL168),"")),"")</f>
        <v>0.37648093915268688</v>
      </c>
      <c r="AN137" s="70">
        <f>IF('[1]T61 Real GDP'!AM168&lt;&gt;"",(IF('[1]T34 Wine consumption vol'!AM168&lt;&gt;"",('[1]T34 Wine consumption vol'!AM168/'[1]T61 Real GDP'!AM168),"")),"")</f>
        <v>2.0767489586907057</v>
      </c>
      <c r="AO137" s="70">
        <f>IF('[1]T61 Real GDP'!AN168&lt;&gt;"",(IF('[1]T34 Wine consumption vol'!AN168&lt;&gt;"",('[1]T34 Wine consumption vol'!AN168/'[1]T61 Real GDP'!AN168),"")),"")</f>
        <v>0.47610309823016311</v>
      </c>
      <c r="AP137" s="70">
        <f>IF('[1]T61 Real GDP'!AO168&lt;&gt;"",(IF('[1]T34 Wine consumption vol'!AO168&lt;&gt;"",('[1]T34 Wine consumption vol'!AO168/'[1]T61 Real GDP'!AO168),"")),"")</f>
        <v>4.4394430545255867E-2</v>
      </c>
      <c r="AQ137" s="70" t="str">
        <f>IF('[1]T61 Real GDP'!AP168&lt;&gt;"",(IF('[1]T34 Wine consumption vol'!AP168&lt;&gt;"",('[1]T34 Wine consumption vol'!AP168/'[1]T61 Real GDP'!AP168),"")),"")</f>
        <v/>
      </c>
      <c r="AR137" s="70">
        <f>IF('[1]T61 Real GDP'!AQ168&lt;&gt;"",(IF('[1]T34 Wine consumption vol'!AQ168&lt;&gt;"",('[1]T34 Wine consumption vol'!AQ168/'[1]T61 Real GDP'!AQ168),"")),"")</f>
        <v>7.606302339356974E-2</v>
      </c>
      <c r="AS137" s="70">
        <f>IF('[1]T61 Real GDP'!AR168&lt;&gt;"",(IF('[1]T34 Wine consumption vol'!AR168&lt;&gt;"",('[1]T34 Wine consumption vol'!AR168/'[1]T61 Real GDP'!AR168),"")),"")</f>
        <v>6.2451544159076534E-2</v>
      </c>
      <c r="AT137" s="70">
        <f>IF('[1]T61 Real GDP'!AS168&lt;&gt;"",(IF('[1]T34 Wine consumption vol'!AS168&lt;&gt;"",('[1]T34 Wine consumption vol'!AS168/'[1]T61 Real GDP'!AS168),"")),"")</f>
        <v>1.5871842196473343E-3</v>
      </c>
      <c r="AU137" s="70">
        <f>IF('[1]T61 Real GDP'!AT168&lt;&gt;"",(IF('[1]T34 Wine consumption vol'!AT168&lt;&gt;"",('[1]T34 Wine consumption vol'!AT168/'[1]T61 Real GDP'!AT168),"")),"")</f>
        <v>0.10036479344452666</v>
      </c>
      <c r="AV137" s="70">
        <f>IF('[1]T61 Real GDP'!AU168&lt;&gt;"",(IF('[1]T34 Wine consumption vol'!AU168&lt;&gt;"",('[1]T34 Wine consumption vol'!AU168/'[1]T61 Real GDP'!AU168),"")),"")</f>
        <v>1.1401244234703971E-2</v>
      </c>
      <c r="AW137" s="70">
        <f>IF('[1]T61 Real GDP'!AV168&lt;&gt;"",(IF('[1]T34 Wine consumption vol'!AV168&lt;&gt;"",('[1]T34 Wine consumption vol'!AV168/'[1]T61 Real GDP'!AV168),"")),"")</f>
        <v>1.2523772298888751E-2</v>
      </c>
      <c r="AX137" s="70">
        <f>IF('[1]T61 Real GDP'!AW168&lt;&gt;"",(IF('[1]T34 Wine consumption vol'!AW168&lt;&gt;"",('[1]T34 Wine consumption vol'!AW168/'[1]T61 Real GDP'!AW168),"")),"")</f>
        <v>2.8786963735536832E-2</v>
      </c>
      <c r="AY137" s="70">
        <f>IF('[1]T61 Real GDP'!AX168&lt;&gt;"",(IF('[1]T34 Wine consumption vol'!AX168&lt;&gt;"",('[1]T34 Wine consumption vol'!AX168/'[1]T61 Real GDP'!AX168),"")),"")</f>
        <v>7.9909374702247418E-2</v>
      </c>
      <c r="AZ137" s="70">
        <f>IF('[1]T61 Real GDP'!AY168&lt;&gt;"",(IF('[1]T34 Wine consumption vol'!AY168&lt;&gt;"",('[1]T34 Wine consumption vol'!AY168/'[1]T61 Real GDP'!AY168),"")),"")</f>
        <v>1.8110486178132483E-2</v>
      </c>
      <c r="BA137" s="70">
        <f>IF('[1]T61 Real GDP'!AZ168&lt;&gt;"",(IF('[1]T34 Wine consumption vol'!AZ168&lt;&gt;"",('[1]T34 Wine consumption vol'!AZ168/'[1]T61 Real GDP'!AZ168),"")),"")</f>
        <v>1.409364622006725E-2</v>
      </c>
      <c r="BB137" s="70">
        <f>IF('[1]T61 Real GDP'!BC168&lt;&gt;"",(IF('[1]T34 Wine consumption vol'!BC168&lt;&gt;"",('[1]T34 Wine consumption vol'!BC168/'[1]T61 Real GDP'!BC168),"")),"")</f>
        <v>0.61236116955149456</v>
      </c>
    </row>
    <row r="138" spans="1:54" x14ac:dyDescent="0.55000000000000004">
      <c r="A138" s="69">
        <v>2001</v>
      </c>
      <c r="B138" s="70">
        <f>IF('[1]T61 Real GDP'!B169&lt;&gt;"",(IF('[1]T34 Wine consumption vol'!B169&lt;&gt;"",('[1]T34 Wine consumption vol'!B169/'[1]T61 Real GDP'!B169),"")),"")</f>
        <v>2.7549634357846124</v>
      </c>
      <c r="C138" s="70">
        <f>IF('[1]T61 Real GDP'!C169&lt;&gt;"",(IF('[1]T34 Wine consumption vol'!C169&lt;&gt;"",('[1]T34 Wine consumption vol'!C169/'[1]T61 Real GDP'!C169),"")),"")</f>
        <v>2.5970012804735707</v>
      </c>
      <c r="D138" s="70">
        <f>IF('[1]T61 Real GDP'!D169&lt;&gt;"",(IF('[1]T34 Wine consumption vol'!D169&lt;&gt;"",('[1]T34 Wine consumption vol'!D169/'[1]T61 Real GDP'!D169),"")),"")</f>
        <v>3.3015127431887974</v>
      </c>
      <c r="E138" s="70">
        <f>IF('[1]T61 Real GDP'!E169&lt;&gt;"",(IF('[1]T34 Wine consumption vol'!E169&lt;&gt;"",('[1]T34 Wine consumption vol'!E169/'[1]T61 Real GDP'!E169),"")),"")</f>
        <v>1.7051666309058322</v>
      </c>
      <c r="F138" s="70">
        <f>IF('[1]T61 Real GDP'!F169&lt;&gt;"",(IF('[1]T34 Wine consumption vol'!F169&lt;&gt;"",('[1]T34 Wine consumption vol'!F169/'[1]T61 Real GDP'!F169),"")),"")</f>
        <v>1.4164233035694351</v>
      </c>
      <c r="G138" s="70"/>
      <c r="H138" s="70">
        <f>IF('[1]T61 Real GDP'!G169&lt;&gt;"",(IF('[1]T34 Wine consumption vol'!G169&lt;&gt;"",('[1]T34 Wine consumption vol'!G169/'[1]T61 Real GDP'!G169),"")),"")</f>
        <v>1.3375479157442478</v>
      </c>
      <c r="I138" s="70">
        <f>IF('[1]T61 Real GDP'!H169&lt;&gt;"",(IF('[1]T34 Wine consumption vol'!H169&lt;&gt;"",('[1]T34 Wine consumption vol'!H169/'[1]T61 Real GDP'!H169),"")),"")</f>
        <v>1.3544950900996275</v>
      </c>
      <c r="J138" s="70">
        <f>IF('[1]T61 Real GDP'!I169&lt;&gt;"",(IF('[1]T34 Wine consumption vol'!I169&lt;&gt;"",('[1]T34 Wine consumption vol'!I169/'[1]T61 Real GDP'!I169),"")),"")</f>
        <v>0.39988504988037876</v>
      </c>
      <c r="K138" s="70">
        <f>IF('[1]T61 Real GDP'!J169&lt;&gt;"",(IF('[1]T34 Wine consumption vol'!J169&lt;&gt;"",('[1]T34 Wine consumption vol'!J169/'[1]T61 Real GDP'!J169),"")),"")</f>
        <v>1.1831579780268153</v>
      </c>
      <c r="L138" s="70">
        <f>IF('[1]T61 Real GDP'!K169&lt;&gt;"",(IF('[1]T34 Wine consumption vol'!K169&lt;&gt;"",('[1]T34 Wine consumption vol'!K169/'[1]T61 Real GDP'!K169),"")),"")</f>
        <v>2.1256699199000821</v>
      </c>
      <c r="M138" s="70">
        <f>IF('[1]T61 Real GDP'!L169&lt;&gt;"",(IF('[1]T34 Wine consumption vol'!L169&lt;&gt;"",('[1]T34 Wine consumption vol'!L169/'[1]T61 Real GDP'!L169),"")),"")</f>
        <v>0.59642946695022281</v>
      </c>
      <c r="N138" s="70">
        <f>IF('[1]T61 Real GDP'!M169&lt;&gt;"",(IF('[1]T34 Wine consumption vol'!M169&lt;&gt;"",('[1]T34 Wine consumption vol'!M169/'[1]T61 Real GDP'!M169),"")),"")</f>
        <v>0.90372486785760531</v>
      </c>
      <c r="O138" s="70">
        <f>IF('[1]T61 Real GDP'!N169&lt;&gt;"",(IF('[1]T34 Wine consumption vol'!N169&lt;&gt;"",('[1]T34 Wine consumption vol'!N169/'[1]T61 Real GDP'!N169),"")),"")</f>
        <v>0.80883091825902065</v>
      </c>
      <c r="P138" s="70">
        <f>IF('[1]T61 Real GDP'!O169&lt;&gt;"",(IF('[1]T34 Wine consumption vol'!O169&lt;&gt;"",('[1]T34 Wine consumption vol'!O169/'[1]T61 Real GDP'!O169),"")),"")</f>
        <v>1.7262353960478625</v>
      </c>
      <c r="Q138" s="70">
        <f>IF('[1]T61 Real GDP'!P169&lt;&gt;"",(IF('[1]T34 Wine consumption vol'!P169&lt;&gt;"",('[1]T34 Wine consumption vol'!P169/'[1]T61 Real GDP'!P169),"")),"")</f>
        <v>0.7603517136229111</v>
      </c>
      <c r="R138" s="70" t="str">
        <f>IF('[1]T61 Real GDP'!Q169&lt;&gt;"",(IF('[1]T34 Wine consumption vol'!Q169&lt;&gt;"",('[1]T34 Wine consumption vol'!Q169/'[1]T61 Real GDP'!Q169),"")),"")</f>
        <v/>
      </c>
      <c r="S138" s="70">
        <f>IF('[1]T61 Real GDP'!R169&lt;&gt;"",(IF('[1]T34 Wine consumption vol'!R169&lt;&gt;"",('[1]T34 Wine consumption vol'!R169/'[1]T61 Real GDP'!R169),"")),"")</f>
        <v>3.3425743268308454</v>
      </c>
      <c r="T138" s="70">
        <f>IF('[1]T61 Real GDP'!S169&lt;&gt;"",(IF('[1]T34 Wine consumption vol'!S169&lt;&gt;"",('[1]T34 Wine consumption vol'!S169/'[1]T61 Real GDP'!S169),"")),"")</f>
        <v>5.3732294730331551</v>
      </c>
      <c r="U138" s="70">
        <f>IF('[1]T61 Real GDP'!T169&lt;&gt;"",(IF('[1]T34 Wine consumption vol'!T169&lt;&gt;"",('[1]T34 Wine consumption vol'!T169/'[1]T61 Real GDP'!T169),"")),"")</f>
        <v>2.3761646122075084</v>
      </c>
      <c r="V138" s="70">
        <f>IF('[1]T61 Real GDP'!U169&lt;&gt;"",(IF('[1]T34 Wine consumption vol'!U169&lt;&gt;"",('[1]T34 Wine consumption vol'!U169/'[1]T61 Real GDP'!U169),"")),"")</f>
        <v>4.8078206451569505</v>
      </c>
      <c r="W138" s="70">
        <f>IF('[1]T61 Real GDP'!V169&lt;&gt;"",(IF('[1]T34 Wine consumption vol'!V169&lt;&gt;"",('[1]T34 Wine consumption vol'!V169/'[1]T61 Real GDP'!V169),"")),"")</f>
        <v>17.925851480116997</v>
      </c>
      <c r="X138" s="70">
        <f>IF('[1]T61 Real GDP'!W169&lt;&gt;"",(IF('[1]T34 Wine consumption vol'!W169&lt;&gt;"",('[1]T34 Wine consumption vol'!W169/'[1]T61 Real GDP'!W169),"")),"")</f>
        <v>6.6843836447745755</v>
      </c>
      <c r="Y138" s="70">
        <f>IF('[1]T61 Real GDP'!X169&lt;&gt;"",(IF('[1]T34 Wine consumption vol'!X169&lt;&gt;"",('[1]T34 Wine consumption vol'!X169/'[1]T61 Real GDP'!X169),"")),"")</f>
        <v>0.69171931116714858</v>
      </c>
      <c r="Z138" s="70">
        <f>IF('[1]T61 Real GDP'!Y169&lt;&gt;"",(IF('[1]T34 Wine consumption vol'!Y169&lt;&gt;"",('[1]T34 Wine consumption vol'!Y169/'[1]T61 Real GDP'!Y169),"")),"")</f>
        <v>1.0821102979780042</v>
      </c>
      <c r="AA138" s="70" t="str">
        <f>IF('[1]T61 Real GDP'!Z169&lt;&gt;"",(IF('[1]T34 Wine consumption vol'!Z169&lt;&gt;"",('[1]T34 Wine consumption vol'!Z169/'[1]T61 Real GDP'!Z169),"")),"")</f>
        <v/>
      </c>
      <c r="AB138" s="70">
        <f>IF('[1]T61 Real GDP'!AA169&lt;&gt;"",(IF('[1]T34 Wine consumption vol'!AA169&lt;&gt;"",('[1]T34 Wine consumption vol'!AA169/'[1]T61 Real GDP'!AA169),"")),"")</f>
        <v>0.95876482386841122</v>
      </c>
      <c r="AC138" s="70">
        <f>IF('[1]T61 Real GDP'!AB169&lt;&gt;"",(IF('[1]T34 Wine consumption vol'!AB169&lt;&gt;"",('[1]T34 Wine consumption vol'!AB169/'[1]T61 Real GDP'!AB169),"")),"")</f>
        <v>1.0903908973135281</v>
      </c>
      <c r="AD138" s="70">
        <f>IF('[1]T61 Real GDP'!AC169&lt;&gt;"",(IF('[1]T34 Wine consumption vol'!AC169&lt;&gt;"",('[1]T34 Wine consumption vol'!AC169/'[1]T61 Real GDP'!AC169),"")),"")</f>
        <v>0.41736851557037147</v>
      </c>
      <c r="AE138" s="70">
        <f>IF('[1]T61 Real GDP'!AD169&lt;&gt;"",(IF('[1]T34 Wine consumption vol'!AD169&lt;&gt;"",('[1]T34 Wine consumption vol'!AD169/'[1]T61 Real GDP'!AD169),"")),"")</f>
        <v>0.26548067983828394</v>
      </c>
      <c r="AF138" s="70">
        <f>IF('[1]T61 Real GDP'!AE169&lt;&gt;"",(IF('[1]T34 Wine consumption vol'!AE169&lt;&gt;"",('[1]T34 Wine consumption vol'!AE169/'[1]T61 Real GDP'!AE169),"")),"")</f>
        <v>4.0209142294003142</v>
      </c>
      <c r="AG138" s="70">
        <f>IF('[1]T61 Real GDP'!AF169&lt;&gt;"",(IF('[1]T34 Wine consumption vol'!AF169&lt;&gt;"",('[1]T34 Wine consumption vol'!AF169/'[1]T61 Real GDP'!AF169),"")),"")</f>
        <v>0.31585462123396846</v>
      </c>
      <c r="AH138" s="70">
        <f>IF('[1]T61 Real GDP'!AG169&lt;&gt;"",(IF('[1]T34 Wine consumption vol'!AG169&lt;&gt;"",('[1]T34 Wine consumption vol'!AG169/'[1]T61 Real GDP'!AG169),"")),"")</f>
        <v>1.2035409435088622</v>
      </c>
      <c r="AI138" s="70">
        <f>IF('[1]T61 Real GDP'!AH169&lt;&gt;"",(IF('[1]T34 Wine consumption vol'!AH169&lt;&gt;"",('[1]T34 Wine consumption vol'!AH169/'[1]T61 Real GDP'!AH169),"")),"")</f>
        <v>4.6025057361715055E-2</v>
      </c>
      <c r="AJ138" s="70">
        <f>IF('[1]T61 Real GDP'!AI169&lt;&gt;"",(IF('[1]T34 Wine consumption vol'!AI169&lt;&gt;"",('[1]T34 Wine consumption vol'!AI169/'[1]T61 Real GDP'!AI169),"")),"")</f>
        <v>3.4199847571039252</v>
      </c>
      <c r="AK138" s="70" t="str">
        <f>IF('[1]T61 Real GDP'!AJ169&lt;&gt;"",(IF('[1]T34 Wine consumption vol'!AJ169&lt;&gt;"",('[1]T34 Wine consumption vol'!AJ169/'[1]T61 Real GDP'!AJ169),"")),"")</f>
        <v/>
      </c>
      <c r="AL138" s="70">
        <f>IF('[1]T61 Real GDP'!AK169&lt;&gt;"",(IF('[1]T34 Wine consumption vol'!AK169&lt;&gt;"",('[1]T34 Wine consumption vol'!AK169/'[1]T61 Real GDP'!AK169),"")),"")</f>
        <v>0.23203070622470948</v>
      </c>
      <c r="AM138" s="70">
        <f>IF('[1]T61 Real GDP'!AL169&lt;&gt;"",(IF('[1]T34 Wine consumption vol'!AL169&lt;&gt;"",('[1]T34 Wine consumption vol'!AL169/'[1]T61 Real GDP'!AL169),"")),"")</f>
        <v>0.33963829920182304</v>
      </c>
      <c r="AN138" s="70">
        <f>IF('[1]T61 Real GDP'!AM169&lt;&gt;"",(IF('[1]T34 Wine consumption vol'!AM169&lt;&gt;"",('[1]T34 Wine consumption vol'!AM169/'[1]T61 Real GDP'!AM169),"")),"")</f>
        <v>2.2039767568423509</v>
      </c>
      <c r="AO138" s="70">
        <f>IF('[1]T61 Real GDP'!AN169&lt;&gt;"",(IF('[1]T34 Wine consumption vol'!AN169&lt;&gt;"",('[1]T34 Wine consumption vol'!AN169/'[1]T61 Real GDP'!AN169),"")),"")</f>
        <v>0.489461274294333</v>
      </c>
      <c r="AP138" s="70">
        <f>IF('[1]T61 Real GDP'!AO169&lt;&gt;"",(IF('[1]T34 Wine consumption vol'!AO169&lt;&gt;"",('[1]T34 Wine consumption vol'!AO169/'[1]T61 Real GDP'!AO169),"")),"")</f>
        <v>4.810859916844E-2</v>
      </c>
      <c r="AQ138" s="70" t="str">
        <f>IF('[1]T61 Real GDP'!AP169&lt;&gt;"",(IF('[1]T34 Wine consumption vol'!AP169&lt;&gt;"",('[1]T34 Wine consumption vol'!AP169/'[1]T61 Real GDP'!AP169),"")),"")</f>
        <v/>
      </c>
      <c r="AR138" s="70">
        <f>IF('[1]T61 Real GDP'!AQ169&lt;&gt;"",(IF('[1]T34 Wine consumption vol'!AQ169&lt;&gt;"",('[1]T34 Wine consumption vol'!AQ169/'[1]T61 Real GDP'!AQ169),"")),"")</f>
        <v>7.4196896032049681E-2</v>
      </c>
      <c r="AS138" s="70">
        <f>IF('[1]T61 Real GDP'!AR169&lt;&gt;"",(IF('[1]T34 Wine consumption vol'!AR169&lt;&gt;"",('[1]T34 Wine consumption vol'!AR169/'[1]T61 Real GDP'!AR169),"")),"")</f>
        <v>6.6407042260359664E-2</v>
      </c>
      <c r="AT138" s="70">
        <f>IF('[1]T61 Real GDP'!AS169&lt;&gt;"",(IF('[1]T34 Wine consumption vol'!AS169&lt;&gt;"",('[1]T34 Wine consumption vol'!AS169/'[1]T61 Real GDP'!AS169),"")),"")</f>
        <v>1.5501799293844035E-3</v>
      </c>
      <c r="AU138" s="70">
        <f>IF('[1]T61 Real GDP'!AT169&lt;&gt;"",(IF('[1]T34 Wine consumption vol'!AT169&lt;&gt;"",('[1]T34 Wine consumption vol'!AT169/'[1]T61 Real GDP'!AT169),"")),"")</f>
        <v>9.7656798350007165E-2</v>
      </c>
      <c r="AV138" s="70">
        <f>IF('[1]T61 Real GDP'!AU169&lt;&gt;"",(IF('[1]T34 Wine consumption vol'!AU169&lt;&gt;"",('[1]T34 Wine consumption vol'!AU169/'[1]T61 Real GDP'!AU169),"")),"")</f>
        <v>1.2059484879944132E-2</v>
      </c>
      <c r="AW138" s="70">
        <f>IF('[1]T61 Real GDP'!AV169&lt;&gt;"",(IF('[1]T34 Wine consumption vol'!AV169&lt;&gt;"",('[1]T34 Wine consumption vol'!AV169/'[1]T61 Real GDP'!AV169),"")),"")</f>
        <v>1.3188169390925439E-2</v>
      </c>
      <c r="AX138" s="70">
        <f>IF('[1]T61 Real GDP'!AW169&lt;&gt;"",(IF('[1]T34 Wine consumption vol'!AW169&lt;&gt;"",('[1]T34 Wine consumption vol'!AW169/'[1]T61 Real GDP'!AW169),"")),"")</f>
        <v>3.2091162237387935E-2</v>
      </c>
      <c r="AY138" s="70">
        <f>IF('[1]T61 Real GDP'!AX169&lt;&gt;"",(IF('[1]T34 Wine consumption vol'!AX169&lt;&gt;"",('[1]T34 Wine consumption vol'!AX169/'[1]T61 Real GDP'!AX169),"")),"")</f>
        <v>8.7293314917020332E-2</v>
      </c>
      <c r="AZ138" s="70">
        <f>IF('[1]T61 Real GDP'!AY169&lt;&gt;"",(IF('[1]T34 Wine consumption vol'!AY169&lt;&gt;"",('[1]T34 Wine consumption vol'!AY169/'[1]T61 Real GDP'!AY169),"")),"")</f>
        <v>1.8858747235296881E-2</v>
      </c>
      <c r="BA138" s="70">
        <f>IF('[1]T61 Real GDP'!AZ169&lt;&gt;"",(IF('[1]T34 Wine consumption vol'!AZ169&lt;&gt;"",('[1]T34 Wine consumption vol'!AZ169/'[1]T61 Real GDP'!AZ169),"")),"")</f>
        <v>1.1761306635688794E-2</v>
      </c>
      <c r="BB138" s="70">
        <f>IF('[1]T61 Real GDP'!BC169&lt;&gt;"",(IF('[1]T34 Wine consumption vol'!BC169&lt;&gt;"",('[1]T34 Wine consumption vol'!BC169/'[1]T61 Real GDP'!BC169),"")),"")</f>
        <v>0.60250235233080418</v>
      </c>
    </row>
    <row r="139" spans="1:54" x14ac:dyDescent="0.55000000000000004">
      <c r="A139" s="69">
        <v>2002</v>
      </c>
      <c r="B139" s="70">
        <f>IF('[1]T61 Real GDP'!B170&lt;&gt;"",(IF('[1]T34 Wine consumption vol'!B170&lt;&gt;"",('[1]T34 Wine consumption vol'!B170/'[1]T61 Real GDP'!B170),"")),"")</f>
        <v>2.8100971144223332</v>
      </c>
      <c r="C139" s="70">
        <f>IF('[1]T61 Real GDP'!C170&lt;&gt;"",(IF('[1]T34 Wine consumption vol'!C170&lt;&gt;"",('[1]T34 Wine consumption vol'!C170/'[1]T61 Real GDP'!C170),"")),"")</f>
        <v>2.4474333119847786</v>
      </c>
      <c r="D139" s="70">
        <f>IF('[1]T61 Real GDP'!D170&lt;&gt;"",(IF('[1]T34 Wine consumption vol'!D170&lt;&gt;"",('[1]T34 Wine consumption vol'!D170/'[1]T61 Real GDP'!D170),"")),"")</f>
        <v>3.2123943720809591</v>
      </c>
      <c r="E139" s="70">
        <f>IF('[1]T61 Real GDP'!E170&lt;&gt;"",(IF('[1]T34 Wine consumption vol'!E170&lt;&gt;"",('[1]T34 Wine consumption vol'!E170/'[1]T61 Real GDP'!E170),"")),"")</f>
        <v>1.7303175748983894</v>
      </c>
      <c r="F139" s="70">
        <f>IF('[1]T61 Real GDP'!F170&lt;&gt;"",(IF('[1]T34 Wine consumption vol'!F170&lt;&gt;"",('[1]T34 Wine consumption vol'!F170/'[1]T61 Real GDP'!F170),"")),"")</f>
        <v>1.4307633718758126</v>
      </c>
      <c r="G139" s="70"/>
      <c r="H139" s="70">
        <f>IF('[1]T61 Real GDP'!G170&lt;&gt;"",(IF('[1]T34 Wine consumption vol'!G170&lt;&gt;"",('[1]T34 Wine consumption vol'!G170/'[1]T61 Real GDP'!G170),"")),"")</f>
        <v>1.413001877271612</v>
      </c>
      <c r="I139" s="70">
        <f>IF('[1]T61 Real GDP'!H170&lt;&gt;"",(IF('[1]T34 Wine consumption vol'!H170&lt;&gt;"",('[1]T34 Wine consumption vol'!H170/'[1]T61 Real GDP'!H170),"")),"")</f>
        <v>1.3014272649705483</v>
      </c>
      <c r="J139" s="70">
        <f>IF('[1]T61 Real GDP'!I170&lt;&gt;"",(IF('[1]T34 Wine consumption vol'!I170&lt;&gt;"",('[1]T34 Wine consumption vol'!I170/'[1]T61 Real GDP'!I170),"")),"")</f>
        <v>0.43415104929447701</v>
      </c>
      <c r="K139" s="70">
        <f>IF('[1]T61 Real GDP'!J170&lt;&gt;"",(IF('[1]T34 Wine consumption vol'!J170&lt;&gt;"",('[1]T34 Wine consumption vol'!J170/'[1]T61 Real GDP'!J170),"")),"")</f>
        <v>1.1612914920500199</v>
      </c>
      <c r="L139" s="70">
        <f>IF('[1]T61 Real GDP'!K170&lt;&gt;"",(IF('[1]T34 Wine consumption vol'!K170&lt;&gt;"",('[1]T34 Wine consumption vol'!K170/'[1]T61 Real GDP'!K170),"")),"")</f>
        <v>1.7127981525422684</v>
      </c>
      <c r="M139" s="70">
        <f>IF('[1]T61 Real GDP'!L170&lt;&gt;"",(IF('[1]T34 Wine consumption vol'!L170&lt;&gt;"",('[1]T34 Wine consumption vol'!L170/'[1]T61 Real GDP'!L170),"")),"")</f>
        <v>0.63288473111160648</v>
      </c>
      <c r="N139" s="70">
        <f>IF('[1]T61 Real GDP'!M170&lt;&gt;"",(IF('[1]T34 Wine consumption vol'!M170&lt;&gt;"",('[1]T34 Wine consumption vol'!M170/'[1]T61 Real GDP'!M170),"")),"")</f>
        <v>0.86602941440899606</v>
      </c>
      <c r="O139" s="70">
        <f>IF('[1]T61 Real GDP'!N170&lt;&gt;"",(IF('[1]T34 Wine consumption vol'!N170&lt;&gt;"",('[1]T34 Wine consumption vol'!N170/'[1]T61 Real GDP'!N170),"")),"")</f>
        <v>0.88725727143625832</v>
      </c>
      <c r="P139" s="70">
        <f>IF('[1]T61 Real GDP'!O170&lt;&gt;"",(IF('[1]T34 Wine consumption vol'!O170&lt;&gt;"",('[1]T34 Wine consumption vol'!O170/'[1]T61 Real GDP'!O170),"")),"")</f>
        <v>1.6963607376175873</v>
      </c>
      <c r="Q139" s="70">
        <f>IF('[1]T61 Real GDP'!P170&lt;&gt;"",(IF('[1]T34 Wine consumption vol'!P170&lt;&gt;"",('[1]T34 Wine consumption vol'!P170/'[1]T61 Real GDP'!P170),"")),"")</f>
        <v>0.76190519613478946</v>
      </c>
      <c r="R139" s="70" t="str">
        <f>IF('[1]T61 Real GDP'!Q170&lt;&gt;"",(IF('[1]T34 Wine consumption vol'!Q170&lt;&gt;"",('[1]T34 Wine consumption vol'!Q170/'[1]T61 Real GDP'!Q170),"")),"")</f>
        <v/>
      </c>
      <c r="S139" s="70">
        <f>IF('[1]T61 Real GDP'!R170&lt;&gt;"",(IF('[1]T34 Wine consumption vol'!R170&lt;&gt;"",('[1]T34 Wine consumption vol'!R170/'[1]T61 Real GDP'!R170),"")),"")</f>
        <v>2.7257613627263688</v>
      </c>
      <c r="T139" s="70">
        <f>IF('[1]T61 Real GDP'!S170&lt;&gt;"",(IF('[1]T34 Wine consumption vol'!S170&lt;&gt;"",('[1]T34 Wine consumption vol'!S170/'[1]T61 Real GDP'!S170),"")),"")</f>
        <v>5.5179049752136908</v>
      </c>
      <c r="U139" s="70">
        <f>IF('[1]T61 Real GDP'!T170&lt;&gt;"",(IF('[1]T34 Wine consumption vol'!T170&lt;&gt;"",('[1]T34 Wine consumption vol'!T170/'[1]T61 Real GDP'!T170),"")),"")</f>
        <v>2.0448244612977677</v>
      </c>
      <c r="V139" s="70">
        <f>IF('[1]T61 Real GDP'!U170&lt;&gt;"",(IF('[1]T34 Wine consumption vol'!U170&lt;&gt;"",('[1]T34 Wine consumption vol'!U170/'[1]T61 Real GDP'!U170),"")),"")</f>
        <v>4.6355270720147903</v>
      </c>
      <c r="W139" s="70">
        <f>IF('[1]T61 Real GDP'!V170&lt;&gt;"",(IF('[1]T34 Wine consumption vol'!V170&lt;&gt;"",('[1]T34 Wine consumption vol'!V170/'[1]T61 Real GDP'!V170),"")),"")</f>
        <v>4.9811996621915462</v>
      </c>
      <c r="X139" s="70">
        <f>IF('[1]T61 Real GDP'!W170&lt;&gt;"",(IF('[1]T34 Wine consumption vol'!W170&lt;&gt;"",('[1]T34 Wine consumption vol'!W170/'[1]T61 Real GDP'!W170),"")),"")</f>
        <v>7.9301988936677903</v>
      </c>
      <c r="Y139" s="70">
        <f>IF('[1]T61 Real GDP'!X170&lt;&gt;"",(IF('[1]T34 Wine consumption vol'!X170&lt;&gt;"",('[1]T34 Wine consumption vol'!X170/'[1]T61 Real GDP'!X170),"")),"")</f>
        <v>0.74366375534227946</v>
      </c>
      <c r="Z139" s="70">
        <f>IF('[1]T61 Real GDP'!Y170&lt;&gt;"",(IF('[1]T34 Wine consumption vol'!Y170&lt;&gt;"",('[1]T34 Wine consumption vol'!Y170/'[1]T61 Real GDP'!Y170),"")),"")</f>
        <v>1.5266628268718316</v>
      </c>
      <c r="AA139" s="70" t="str">
        <f>IF('[1]T61 Real GDP'!Z170&lt;&gt;"",(IF('[1]T34 Wine consumption vol'!Z170&lt;&gt;"",('[1]T34 Wine consumption vol'!Z170/'[1]T61 Real GDP'!Z170),"")),"")</f>
        <v/>
      </c>
      <c r="AB139" s="70">
        <f>IF('[1]T61 Real GDP'!AA170&lt;&gt;"",(IF('[1]T34 Wine consumption vol'!AA170&lt;&gt;"",('[1]T34 Wine consumption vol'!AA170/'[1]T61 Real GDP'!AA170),"")),"")</f>
        <v>0.93917683894016413</v>
      </c>
      <c r="AC139" s="70">
        <f>IF('[1]T61 Real GDP'!AB170&lt;&gt;"",(IF('[1]T34 Wine consumption vol'!AB170&lt;&gt;"",('[1]T34 Wine consumption vol'!AB170/'[1]T61 Real GDP'!AB170),"")),"")</f>
        <v>1.1495723561002054</v>
      </c>
      <c r="AD139" s="70">
        <f>IF('[1]T61 Real GDP'!AC170&lt;&gt;"",(IF('[1]T34 Wine consumption vol'!AC170&lt;&gt;"",('[1]T34 Wine consumption vol'!AC170/'[1]T61 Real GDP'!AC170),"")),"")</f>
        <v>0.41039136938801529</v>
      </c>
      <c r="AE139" s="70">
        <f>IF('[1]T61 Real GDP'!AD170&lt;&gt;"",(IF('[1]T34 Wine consumption vol'!AD170&lt;&gt;"",('[1]T34 Wine consumption vol'!AD170/'[1]T61 Real GDP'!AD170),"")),"")</f>
        <v>0.2803537405585626</v>
      </c>
      <c r="AF139" s="70">
        <f>IF('[1]T61 Real GDP'!AE170&lt;&gt;"",(IF('[1]T34 Wine consumption vol'!AE170&lt;&gt;"",('[1]T34 Wine consumption vol'!AE170/'[1]T61 Real GDP'!AE170),"")),"")</f>
        <v>4.5307329070090967</v>
      </c>
      <c r="AG139" s="70">
        <f>IF('[1]T61 Real GDP'!AF170&lt;&gt;"",(IF('[1]T34 Wine consumption vol'!AF170&lt;&gt;"",('[1]T34 Wine consumption vol'!AF170/'[1]T61 Real GDP'!AF170),"")),"")</f>
        <v>0.32466727848127708</v>
      </c>
      <c r="AH139" s="70">
        <f>IF('[1]T61 Real GDP'!AG170&lt;&gt;"",(IF('[1]T34 Wine consumption vol'!AG170&lt;&gt;"",('[1]T34 Wine consumption vol'!AG170/'[1]T61 Real GDP'!AG170),"")),"")</f>
        <v>1.0315309360586848</v>
      </c>
      <c r="AI139" s="70">
        <f>IF('[1]T61 Real GDP'!AH170&lt;&gt;"",(IF('[1]T34 Wine consumption vol'!AH170&lt;&gt;"",('[1]T34 Wine consumption vol'!AH170/'[1]T61 Real GDP'!AH170),"")),"")</f>
        <v>5.423978274453866E-2</v>
      </c>
      <c r="AJ139" s="70">
        <f>IF('[1]T61 Real GDP'!AI170&lt;&gt;"",(IF('[1]T34 Wine consumption vol'!AI170&lt;&gt;"",('[1]T34 Wine consumption vol'!AI170/'[1]T61 Real GDP'!AI170),"")),"")</f>
        <v>3.6505444002315417</v>
      </c>
      <c r="AK139" s="70" t="str">
        <f>IF('[1]T61 Real GDP'!AJ170&lt;&gt;"",(IF('[1]T34 Wine consumption vol'!AJ170&lt;&gt;"",('[1]T34 Wine consumption vol'!AJ170/'[1]T61 Real GDP'!AJ170),"")),"")</f>
        <v/>
      </c>
      <c r="AL139" s="70">
        <f>IF('[1]T61 Real GDP'!AK170&lt;&gt;"",(IF('[1]T34 Wine consumption vol'!AK170&lt;&gt;"",('[1]T34 Wine consumption vol'!AK170/'[1]T61 Real GDP'!AK170),"")),"")</f>
        <v>0.34285006016952102</v>
      </c>
      <c r="AM139" s="70">
        <f>IF('[1]T61 Real GDP'!AL170&lt;&gt;"",(IF('[1]T34 Wine consumption vol'!AL170&lt;&gt;"",('[1]T34 Wine consumption vol'!AL170/'[1]T61 Real GDP'!AL170),"")),"")</f>
        <v>0.33617247815752738</v>
      </c>
      <c r="AN139" s="70">
        <f>IF('[1]T61 Real GDP'!AM170&lt;&gt;"",(IF('[1]T34 Wine consumption vol'!AM170&lt;&gt;"",('[1]T34 Wine consumption vol'!AM170/'[1]T61 Real GDP'!AM170),"")),"")</f>
        <v>1.9627039738291348</v>
      </c>
      <c r="AO139" s="70">
        <f>IF('[1]T61 Real GDP'!AN170&lt;&gt;"",(IF('[1]T34 Wine consumption vol'!AN170&lt;&gt;"",('[1]T34 Wine consumption vol'!AN170/'[1]T61 Real GDP'!AN170),"")),"")</f>
        <v>0.44170973202363462</v>
      </c>
      <c r="AP139" s="70">
        <f>IF('[1]T61 Real GDP'!AO170&lt;&gt;"",(IF('[1]T34 Wine consumption vol'!AO170&lt;&gt;"",('[1]T34 Wine consumption vol'!AO170/'[1]T61 Real GDP'!AO170),"")),"")</f>
        <v>3.7053638200409529E-2</v>
      </c>
      <c r="AQ139" s="70" t="str">
        <f>IF('[1]T61 Real GDP'!AP170&lt;&gt;"",(IF('[1]T34 Wine consumption vol'!AP170&lt;&gt;"",('[1]T34 Wine consumption vol'!AP170/'[1]T61 Real GDP'!AP170),"")),"")</f>
        <v/>
      </c>
      <c r="AR139" s="70">
        <f>IF('[1]T61 Real GDP'!AQ170&lt;&gt;"",(IF('[1]T34 Wine consumption vol'!AQ170&lt;&gt;"",('[1]T34 Wine consumption vol'!AQ170/'[1]T61 Real GDP'!AQ170),"")),"")</f>
        <v>6.9223328033190354E-2</v>
      </c>
      <c r="AS139" s="70">
        <f>IF('[1]T61 Real GDP'!AR170&lt;&gt;"",(IF('[1]T34 Wine consumption vol'!AR170&lt;&gt;"",('[1]T34 Wine consumption vol'!AR170/'[1]T61 Real GDP'!AR170),"")),"")</f>
        <v>6.5892439949159193E-2</v>
      </c>
      <c r="AT139" s="70">
        <f>IF('[1]T61 Real GDP'!AS170&lt;&gt;"",(IF('[1]T34 Wine consumption vol'!AS170&lt;&gt;"",('[1]T34 Wine consumption vol'!AS170/'[1]T61 Real GDP'!AS170),"")),"")</f>
        <v>1.5416047519658158E-3</v>
      </c>
      <c r="AU139" s="70">
        <f>IF('[1]T61 Real GDP'!AT170&lt;&gt;"",(IF('[1]T34 Wine consumption vol'!AT170&lt;&gt;"",('[1]T34 Wine consumption vol'!AT170/'[1]T61 Real GDP'!AT170),"")),"")</f>
        <v>9.7420707352983249E-2</v>
      </c>
      <c r="AV139" s="70">
        <f>IF('[1]T61 Real GDP'!AU170&lt;&gt;"",(IF('[1]T34 Wine consumption vol'!AU170&lt;&gt;"",('[1]T34 Wine consumption vol'!AU170/'[1]T61 Real GDP'!AU170),"")),"")</f>
        <v>1.468563251154616E-2</v>
      </c>
      <c r="AW139" s="70">
        <f>IF('[1]T61 Real GDP'!AV170&lt;&gt;"",(IF('[1]T34 Wine consumption vol'!AV170&lt;&gt;"",('[1]T34 Wine consumption vol'!AV170/'[1]T61 Real GDP'!AV170),"")),"")</f>
        <v>1.4990734612377562E-2</v>
      </c>
      <c r="AX139" s="70">
        <f>IF('[1]T61 Real GDP'!AW170&lt;&gt;"",(IF('[1]T34 Wine consumption vol'!AW170&lt;&gt;"",('[1]T34 Wine consumption vol'!AW170/'[1]T61 Real GDP'!AW170),"")),"")</f>
        <v>2.6854760317998379E-2</v>
      </c>
      <c r="AY139" s="70">
        <f>IF('[1]T61 Real GDP'!AX170&lt;&gt;"",(IF('[1]T34 Wine consumption vol'!AX170&lt;&gt;"",('[1]T34 Wine consumption vol'!AX170/'[1]T61 Real GDP'!AX170),"")),"")</f>
        <v>8.6067863684609267E-2</v>
      </c>
      <c r="AZ139" s="70">
        <f>IF('[1]T61 Real GDP'!AY170&lt;&gt;"",(IF('[1]T34 Wine consumption vol'!AY170&lt;&gt;"",('[1]T34 Wine consumption vol'!AY170/'[1]T61 Real GDP'!AY170),"")),"")</f>
        <v>1.8349934071598264E-2</v>
      </c>
      <c r="BA139" s="70">
        <f>IF('[1]T61 Real GDP'!AZ170&lt;&gt;"",(IF('[1]T34 Wine consumption vol'!AZ170&lt;&gt;"",('[1]T34 Wine consumption vol'!AZ170/'[1]T61 Real GDP'!AZ170),"")),"")</f>
        <v>1.0415994305643271E-2</v>
      </c>
      <c r="BB139" s="70">
        <f>IF('[1]T61 Real GDP'!BC170&lt;&gt;"",(IF('[1]T34 Wine consumption vol'!BC170&lt;&gt;"",('[1]T34 Wine consumption vol'!BC170/'[1]T61 Real GDP'!BC170),"")),"")</f>
        <v>0.58432518868144068</v>
      </c>
    </row>
    <row r="140" spans="1:54" x14ac:dyDescent="0.55000000000000004">
      <c r="A140" s="69">
        <v>2003</v>
      </c>
      <c r="B140" s="70">
        <f>IF('[1]T61 Real GDP'!B171&lt;&gt;"",(IF('[1]T34 Wine consumption vol'!B171&lt;&gt;"",('[1]T34 Wine consumption vol'!B171/'[1]T61 Real GDP'!B171),"")),"")</f>
        <v>2.7284563510403079</v>
      </c>
      <c r="C140" s="70">
        <f>IF('[1]T61 Real GDP'!C171&lt;&gt;"",(IF('[1]T34 Wine consumption vol'!C171&lt;&gt;"",('[1]T34 Wine consumption vol'!C171/'[1]T61 Real GDP'!C171),"")),"")</f>
        <v>2.4242779291222591</v>
      </c>
      <c r="D140" s="70">
        <f>IF('[1]T61 Real GDP'!D171&lt;&gt;"",(IF('[1]T34 Wine consumption vol'!D171&lt;&gt;"",('[1]T34 Wine consumption vol'!D171/'[1]T61 Real GDP'!D171),"")),"")</f>
        <v>4.3962776324697428</v>
      </c>
      <c r="E140" s="70">
        <f>IF('[1]T61 Real GDP'!E171&lt;&gt;"",(IF('[1]T34 Wine consumption vol'!E171&lt;&gt;"",('[1]T34 Wine consumption vol'!E171/'[1]T61 Real GDP'!E171),"")),"")</f>
        <v>1.6122766101650616</v>
      </c>
      <c r="F140" s="70">
        <f>IF('[1]T61 Real GDP'!F171&lt;&gt;"",(IF('[1]T34 Wine consumption vol'!F171&lt;&gt;"",('[1]T34 Wine consumption vol'!F171/'[1]T61 Real GDP'!F171),"")),"")</f>
        <v>1.3259632367834009</v>
      </c>
      <c r="G140" s="70"/>
      <c r="H140" s="70">
        <f>IF('[1]T61 Real GDP'!G171&lt;&gt;"",(IF('[1]T34 Wine consumption vol'!G171&lt;&gt;"",('[1]T34 Wine consumption vol'!G171/'[1]T61 Real GDP'!G171),"")),"")</f>
        <v>1.3469145457014893</v>
      </c>
      <c r="I140" s="70">
        <f>IF('[1]T61 Real GDP'!H171&lt;&gt;"",(IF('[1]T34 Wine consumption vol'!H171&lt;&gt;"",('[1]T34 Wine consumption vol'!H171/'[1]T61 Real GDP'!H171),"")),"")</f>
        <v>1.3116893941478562</v>
      </c>
      <c r="J140" s="70">
        <f>IF('[1]T61 Real GDP'!I171&lt;&gt;"",(IF('[1]T34 Wine consumption vol'!I171&lt;&gt;"",('[1]T34 Wine consumption vol'!I171/'[1]T61 Real GDP'!I171),"")),"")</f>
        <v>0.46614904515198452</v>
      </c>
      <c r="K140" s="70">
        <f>IF('[1]T61 Real GDP'!J171&lt;&gt;"",(IF('[1]T34 Wine consumption vol'!J171&lt;&gt;"",('[1]T34 Wine consumption vol'!J171/'[1]T61 Real GDP'!J171),"")),"")</f>
        <v>1.1682490126848932</v>
      </c>
      <c r="L140" s="70">
        <f>IF('[1]T61 Real GDP'!K171&lt;&gt;"",(IF('[1]T34 Wine consumption vol'!K171&lt;&gt;"",('[1]T34 Wine consumption vol'!K171/'[1]T61 Real GDP'!K171),"")),"")</f>
        <v>2.3650129932485995</v>
      </c>
      <c r="M140" s="70">
        <f>IF('[1]T61 Real GDP'!L171&lt;&gt;"",(IF('[1]T34 Wine consumption vol'!L171&lt;&gt;"",('[1]T34 Wine consumption vol'!L171/'[1]T61 Real GDP'!L171),"")),"")</f>
        <v>0.6546171731789181</v>
      </c>
      <c r="N140" s="70">
        <f>IF('[1]T61 Real GDP'!M171&lt;&gt;"",(IF('[1]T34 Wine consumption vol'!M171&lt;&gt;"",('[1]T34 Wine consumption vol'!M171/'[1]T61 Real GDP'!M171),"")),"")</f>
        <v>0.89761641452780561</v>
      </c>
      <c r="O140" s="70">
        <f>IF('[1]T61 Real GDP'!N171&lt;&gt;"",(IF('[1]T34 Wine consumption vol'!N171&lt;&gt;"",('[1]T34 Wine consumption vol'!N171/'[1]T61 Real GDP'!N171),"")),"")</f>
        <v>0.90075789224860037</v>
      </c>
      <c r="P140" s="70">
        <f>IF('[1]T61 Real GDP'!O171&lt;&gt;"",(IF('[1]T34 Wine consumption vol'!O171&lt;&gt;"",('[1]T34 Wine consumption vol'!O171/'[1]T61 Real GDP'!O171),"")),"")</f>
        <v>1.6659461502480706</v>
      </c>
      <c r="Q140" s="70">
        <f>IF('[1]T61 Real GDP'!P171&lt;&gt;"",(IF('[1]T34 Wine consumption vol'!P171&lt;&gt;"",('[1]T34 Wine consumption vol'!P171/'[1]T61 Real GDP'!P171),"")),"")</f>
        <v>0.81395016709557177</v>
      </c>
      <c r="R140" s="70" t="str">
        <f>IF('[1]T61 Real GDP'!Q171&lt;&gt;"",(IF('[1]T34 Wine consumption vol'!Q171&lt;&gt;"",('[1]T34 Wine consumption vol'!Q171/'[1]T61 Real GDP'!Q171),"")),"")</f>
        <v/>
      </c>
      <c r="S140" s="70">
        <f>IF('[1]T61 Real GDP'!R171&lt;&gt;"",(IF('[1]T34 Wine consumption vol'!R171&lt;&gt;"",('[1]T34 Wine consumption vol'!R171/'[1]T61 Real GDP'!R171),"")),"")</f>
        <v>3.22104823103402</v>
      </c>
      <c r="T140" s="70">
        <f>IF('[1]T61 Real GDP'!S171&lt;&gt;"",(IF('[1]T34 Wine consumption vol'!S171&lt;&gt;"",('[1]T34 Wine consumption vol'!S171/'[1]T61 Real GDP'!S171),"")),"")</f>
        <v>5.4568750889075908</v>
      </c>
      <c r="U140" s="70">
        <f>IF('[1]T61 Real GDP'!T171&lt;&gt;"",(IF('[1]T34 Wine consumption vol'!T171&lt;&gt;"",('[1]T34 Wine consumption vol'!T171/'[1]T61 Real GDP'!T171),"")),"")</f>
        <v>2.0988240313565316</v>
      </c>
      <c r="V140" s="70">
        <f>IF('[1]T61 Real GDP'!U171&lt;&gt;"",(IF('[1]T34 Wine consumption vol'!U171&lt;&gt;"",('[1]T34 Wine consumption vol'!U171/'[1]T61 Real GDP'!U171),"")),"")</f>
        <v>4.2016865402731378</v>
      </c>
      <c r="W140" s="70">
        <f>IF('[1]T61 Real GDP'!V171&lt;&gt;"",(IF('[1]T34 Wine consumption vol'!V171&lt;&gt;"",('[1]T34 Wine consumption vol'!V171/'[1]T61 Real GDP'!V171),"")),"")</f>
        <v>6.7397336173728579</v>
      </c>
      <c r="X140" s="70">
        <f>IF('[1]T61 Real GDP'!W171&lt;&gt;"",(IF('[1]T34 Wine consumption vol'!W171&lt;&gt;"",('[1]T34 Wine consumption vol'!W171/'[1]T61 Real GDP'!W171),"")),"")</f>
        <v>6.4371125566447267</v>
      </c>
      <c r="Y140" s="70">
        <f>IF('[1]T61 Real GDP'!X171&lt;&gt;"",(IF('[1]T34 Wine consumption vol'!X171&lt;&gt;"",('[1]T34 Wine consumption vol'!X171/'[1]T61 Real GDP'!X171),"")),"")</f>
        <v>0.84333232786754808</v>
      </c>
      <c r="Z140" s="70">
        <f>IF('[1]T61 Real GDP'!Y171&lt;&gt;"",(IF('[1]T34 Wine consumption vol'!Y171&lt;&gt;"",('[1]T34 Wine consumption vol'!Y171/'[1]T61 Real GDP'!Y171),"")),"")</f>
        <v>1.3498314524348058</v>
      </c>
      <c r="AA140" s="70" t="str">
        <f>IF('[1]T61 Real GDP'!Z171&lt;&gt;"",(IF('[1]T34 Wine consumption vol'!Z171&lt;&gt;"",('[1]T34 Wine consumption vol'!Z171/'[1]T61 Real GDP'!Z171),"")),"")</f>
        <v/>
      </c>
      <c r="AB140" s="70">
        <f>IF('[1]T61 Real GDP'!AA171&lt;&gt;"",(IF('[1]T34 Wine consumption vol'!AA171&lt;&gt;"",('[1]T34 Wine consumption vol'!AA171/'[1]T61 Real GDP'!AA171),"")),"")</f>
        <v>0.94418116173473188</v>
      </c>
      <c r="AC140" s="70">
        <f>IF('[1]T61 Real GDP'!AB171&lt;&gt;"",(IF('[1]T34 Wine consumption vol'!AB171&lt;&gt;"",('[1]T34 Wine consumption vol'!AB171/'[1]T61 Real GDP'!AB171),"")),"")</f>
        <v>1.1176710498600495</v>
      </c>
      <c r="AD140" s="70">
        <f>IF('[1]T61 Real GDP'!AC171&lt;&gt;"",(IF('[1]T34 Wine consumption vol'!AC171&lt;&gt;"",('[1]T34 Wine consumption vol'!AC171/'[1]T61 Real GDP'!AC171),"")),"")</f>
        <v>0.4364530384789132</v>
      </c>
      <c r="AE140" s="70">
        <f>IF('[1]T61 Real GDP'!AD171&lt;&gt;"",(IF('[1]T34 Wine consumption vol'!AD171&lt;&gt;"",('[1]T34 Wine consumption vol'!AD171/'[1]T61 Real GDP'!AD171),"")),"")</f>
        <v>0.28315216967712348</v>
      </c>
      <c r="AF140" s="70">
        <f>IF('[1]T61 Real GDP'!AE171&lt;&gt;"",(IF('[1]T34 Wine consumption vol'!AE171&lt;&gt;"",('[1]T34 Wine consumption vol'!AE171/'[1]T61 Real GDP'!AE171),"")),"")</f>
        <v>4.0911398283879512</v>
      </c>
      <c r="AG140" s="70">
        <f>IF('[1]T61 Real GDP'!AF171&lt;&gt;"",(IF('[1]T34 Wine consumption vol'!AF171&lt;&gt;"",('[1]T34 Wine consumption vol'!AF171/'[1]T61 Real GDP'!AF171),"")),"")</f>
        <v>0.43632527659705483</v>
      </c>
      <c r="AH140" s="70">
        <f>IF('[1]T61 Real GDP'!AG171&lt;&gt;"",(IF('[1]T34 Wine consumption vol'!AG171&lt;&gt;"",('[1]T34 Wine consumption vol'!AG171/'[1]T61 Real GDP'!AG171),"")),"")</f>
        <v>1.3781354480052812</v>
      </c>
      <c r="AI140" s="70">
        <f>IF('[1]T61 Real GDP'!AH171&lt;&gt;"",(IF('[1]T34 Wine consumption vol'!AH171&lt;&gt;"",('[1]T34 Wine consumption vol'!AH171/'[1]T61 Real GDP'!AH171),"")),"")</f>
        <v>8.5564504993928897E-2</v>
      </c>
      <c r="AJ140" s="70">
        <f>IF('[1]T61 Real GDP'!AI171&lt;&gt;"",(IF('[1]T34 Wine consumption vol'!AI171&lt;&gt;"",('[1]T34 Wine consumption vol'!AI171/'[1]T61 Real GDP'!AI171),"")),"")</f>
        <v>3.1451984582089905</v>
      </c>
      <c r="AK140" s="70" t="str">
        <f>IF('[1]T61 Real GDP'!AJ171&lt;&gt;"",(IF('[1]T34 Wine consumption vol'!AJ171&lt;&gt;"",('[1]T34 Wine consumption vol'!AJ171/'[1]T61 Real GDP'!AJ171),"")),"")</f>
        <v/>
      </c>
      <c r="AL140" s="70">
        <f>IF('[1]T61 Real GDP'!AK171&lt;&gt;"",(IF('[1]T34 Wine consumption vol'!AK171&lt;&gt;"",('[1]T34 Wine consumption vol'!AK171/'[1]T61 Real GDP'!AK171),"")),"")</f>
        <v>0.22020694816169978</v>
      </c>
      <c r="AM140" s="70">
        <f>IF('[1]T61 Real GDP'!AL171&lt;&gt;"",(IF('[1]T34 Wine consumption vol'!AL171&lt;&gt;"",('[1]T34 Wine consumption vol'!AL171/'[1]T61 Real GDP'!AL171),"")),"")</f>
        <v>0.53830359728471255</v>
      </c>
      <c r="AN140" s="70">
        <f>IF('[1]T61 Real GDP'!AM171&lt;&gt;"",(IF('[1]T34 Wine consumption vol'!AM171&lt;&gt;"",('[1]T34 Wine consumption vol'!AM171/'[1]T61 Real GDP'!AM171),"")),"")</f>
        <v>1.6903268936914484</v>
      </c>
      <c r="AO140" s="70">
        <f>IF('[1]T61 Real GDP'!AN171&lt;&gt;"",(IF('[1]T34 Wine consumption vol'!AN171&lt;&gt;"",('[1]T34 Wine consumption vol'!AN171/'[1]T61 Real GDP'!AN171),"")),"")</f>
        <v>0.59944895723818914</v>
      </c>
      <c r="AP140" s="70">
        <f>IF('[1]T61 Real GDP'!AO171&lt;&gt;"",(IF('[1]T34 Wine consumption vol'!AO171&lt;&gt;"",('[1]T34 Wine consumption vol'!AO171/'[1]T61 Real GDP'!AO171),"")),"")</f>
        <v>3.5969382461926373E-2</v>
      </c>
      <c r="AQ140" s="70" t="str">
        <f>IF('[1]T61 Real GDP'!AP171&lt;&gt;"",(IF('[1]T34 Wine consumption vol'!AP171&lt;&gt;"",('[1]T34 Wine consumption vol'!AP171/'[1]T61 Real GDP'!AP171),"")),"")</f>
        <v/>
      </c>
      <c r="AR140" s="70">
        <f>IF('[1]T61 Real GDP'!AQ171&lt;&gt;"",(IF('[1]T34 Wine consumption vol'!AQ171&lt;&gt;"",('[1]T34 Wine consumption vol'!AQ171/'[1]T61 Real GDP'!AQ171),"")),"")</f>
        <v>6.4937315731308426E-2</v>
      </c>
      <c r="AS140" s="70">
        <f>IF('[1]T61 Real GDP'!AR171&lt;&gt;"",(IF('[1]T34 Wine consumption vol'!AR171&lt;&gt;"",('[1]T34 Wine consumption vol'!AR171/'[1]T61 Real GDP'!AR171),"")),"")</f>
        <v>6.582967841241226E-2</v>
      </c>
      <c r="AT140" s="70">
        <f>IF('[1]T61 Real GDP'!AS171&lt;&gt;"",(IF('[1]T34 Wine consumption vol'!AS171&lt;&gt;"",('[1]T34 Wine consumption vol'!AS171/'[1]T61 Real GDP'!AS171),"")),"")</f>
        <v>1.4652349302629868E-3</v>
      </c>
      <c r="AU140" s="70">
        <f>IF('[1]T61 Real GDP'!AT171&lt;&gt;"",(IF('[1]T34 Wine consumption vol'!AT171&lt;&gt;"",('[1]T34 Wine consumption vol'!AT171/'[1]T61 Real GDP'!AT171),"")),"")</f>
        <v>9.2230159646410806E-2</v>
      </c>
      <c r="AV140" s="70">
        <f>IF('[1]T61 Real GDP'!AU171&lt;&gt;"",(IF('[1]T34 Wine consumption vol'!AU171&lt;&gt;"",('[1]T34 Wine consumption vol'!AU171/'[1]T61 Real GDP'!AU171),"")),"")</f>
        <v>1.7355338788461152E-2</v>
      </c>
      <c r="AW140" s="70">
        <f>IF('[1]T61 Real GDP'!AV171&lt;&gt;"",(IF('[1]T34 Wine consumption vol'!AV171&lt;&gt;"",('[1]T34 Wine consumption vol'!AV171/'[1]T61 Real GDP'!AV171),"")),"")</f>
        <v>2.4422122638045451E-2</v>
      </c>
      <c r="AX140" s="70">
        <f>IF('[1]T61 Real GDP'!AW171&lt;&gt;"",(IF('[1]T34 Wine consumption vol'!AW171&lt;&gt;"",('[1]T34 Wine consumption vol'!AW171/'[1]T61 Real GDP'!AW171),"")),"")</f>
        <v>2.5239433539711486E-2</v>
      </c>
      <c r="AY140" s="70">
        <f>IF('[1]T61 Real GDP'!AX171&lt;&gt;"",(IF('[1]T34 Wine consumption vol'!AX171&lt;&gt;"",('[1]T34 Wine consumption vol'!AX171/'[1]T61 Real GDP'!AX171),"")),"")</f>
        <v>8.1595807709030063E-2</v>
      </c>
      <c r="AZ140" s="70">
        <f>IF('[1]T61 Real GDP'!AY171&lt;&gt;"",(IF('[1]T34 Wine consumption vol'!AY171&lt;&gt;"",('[1]T34 Wine consumption vol'!AY171/'[1]T61 Real GDP'!AY171),"")),"")</f>
        <v>2.2680635165619484E-2</v>
      </c>
      <c r="BA140" s="70">
        <f>IF('[1]T61 Real GDP'!AZ171&lt;&gt;"",(IF('[1]T34 Wine consumption vol'!AZ171&lt;&gt;"",('[1]T34 Wine consumption vol'!AZ171/'[1]T61 Real GDP'!AZ171),"")),"")</f>
        <v>9.6016730827344493E-3</v>
      </c>
      <c r="BB140" s="70">
        <f>IF('[1]T61 Real GDP'!BC171&lt;&gt;"",(IF('[1]T34 Wine consumption vol'!BC171&lt;&gt;"",('[1]T34 Wine consumption vol'!BC171/'[1]T61 Real GDP'!BC171),"")),"")</f>
        <v>0.56536251824952699</v>
      </c>
    </row>
    <row r="141" spans="1:54" x14ac:dyDescent="0.55000000000000004">
      <c r="A141" s="69">
        <v>2004</v>
      </c>
      <c r="B141" s="70">
        <f>IF('[1]T61 Real GDP'!B172&lt;&gt;"",(IF('[1]T34 Wine consumption vol'!B172&lt;&gt;"",('[1]T34 Wine consumption vol'!B172/'[1]T61 Real GDP'!B172),"")),"")</f>
        <v>2.5955185228896482</v>
      </c>
      <c r="C141" s="70">
        <f>IF('[1]T61 Real GDP'!C172&lt;&gt;"",(IF('[1]T34 Wine consumption vol'!C172&lt;&gt;"",('[1]T34 Wine consumption vol'!C172/'[1]T61 Real GDP'!C172),"")),"")</f>
        <v>2.2948606230109685</v>
      </c>
      <c r="D141" s="70">
        <f>IF('[1]T61 Real GDP'!D172&lt;&gt;"",(IF('[1]T34 Wine consumption vol'!D172&lt;&gt;"",('[1]T34 Wine consumption vol'!D172/'[1]T61 Real GDP'!D172),"")),"")</f>
        <v>4.0073081584442711</v>
      </c>
      <c r="E141" s="70">
        <f>IF('[1]T61 Real GDP'!E172&lt;&gt;"",(IF('[1]T34 Wine consumption vol'!E172&lt;&gt;"",('[1]T34 Wine consumption vol'!E172/'[1]T61 Real GDP'!E172),"")),"")</f>
        <v>1.6124819736089437</v>
      </c>
      <c r="F141" s="70">
        <f>IF('[1]T61 Real GDP'!F172&lt;&gt;"",(IF('[1]T34 Wine consumption vol'!F172&lt;&gt;"",('[1]T34 Wine consumption vol'!F172/'[1]T61 Real GDP'!F172),"")),"")</f>
        <v>1.2018405177715148</v>
      </c>
      <c r="G141" s="70"/>
      <c r="H141" s="70">
        <f>IF('[1]T61 Real GDP'!G172&lt;&gt;"",(IF('[1]T34 Wine consumption vol'!G172&lt;&gt;"",('[1]T34 Wine consumption vol'!G172/'[1]T61 Real GDP'!G172),"")),"")</f>
        <v>1.3724990266756074</v>
      </c>
      <c r="I141" s="70">
        <f>IF('[1]T61 Real GDP'!H172&lt;&gt;"",(IF('[1]T34 Wine consumption vol'!H172&lt;&gt;"",('[1]T34 Wine consumption vol'!H172/'[1]T61 Real GDP'!H172),"")),"")</f>
        <v>1.243206468330319</v>
      </c>
      <c r="J141" s="70">
        <f>IF('[1]T61 Real GDP'!I172&lt;&gt;"",(IF('[1]T34 Wine consumption vol'!I172&lt;&gt;"",('[1]T34 Wine consumption vol'!I172/'[1]T61 Real GDP'!I172),"")),"")</f>
        <v>0.44605848303057305</v>
      </c>
      <c r="K141" s="70">
        <f>IF('[1]T61 Real GDP'!J172&lt;&gt;"",(IF('[1]T34 Wine consumption vol'!J172&lt;&gt;"",('[1]T34 Wine consumption vol'!J172/'[1]T61 Real GDP'!J172),"")),"")</f>
        <v>1.1303500377372233</v>
      </c>
      <c r="L141" s="70">
        <f>IF('[1]T61 Real GDP'!K172&lt;&gt;"",(IF('[1]T34 Wine consumption vol'!K172&lt;&gt;"",('[1]T34 Wine consumption vol'!K172/'[1]T61 Real GDP'!K172),"")),"")</f>
        <v>2.4357558424290895</v>
      </c>
      <c r="M141" s="70">
        <f>IF('[1]T61 Real GDP'!L172&lt;&gt;"",(IF('[1]T34 Wine consumption vol'!L172&lt;&gt;"",('[1]T34 Wine consumption vol'!L172/'[1]T61 Real GDP'!L172),"")),"")</f>
        <v>0.72010681891575401</v>
      </c>
      <c r="N141" s="70">
        <f>IF('[1]T61 Real GDP'!M172&lt;&gt;"",(IF('[1]T34 Wine consumption vol'!M172&lt;&gt;"",('[1]T34 Wine consumption vol'!M172/'[1]T61 Real GDP'!M172),"")),"")</f>
        <v>0.9291018726486685</v>
      </c>
      <c r="O141" s="70">
        <f>IF('[1]T61 Real GDP'!N172&lt;&gt;"",(IF('[1]T34 Wine consumption vol'!N172&lt;&gt;"",('[1]T34 Wine consumption vol'!N172/'[1]T61 Real GDP'!N172),"")),"")</f>
        <v>0.83745439655704967</v>
      </c>
      <c r="P141" s="70">
        <f>IF('[1]T61 Real GDP'!O172&lt;&gt;"",(IF('[1]T34 Wine consumption vol'!O172&lt;&gt;"",('[1]T34 Wine consumption vol'!O172/'[1]T61 Real GDP'!O172),"")),"")</f>
        <v>1.5963320431386612</v>
      </c>
      <c r="Q141" s="70">
        <f>IF('[1]T61 Real GDP'!P172&lt;&gt;"",(IF('[1]T34 Wine consumption vol'!P172&lt;&gt;"",('[1]T34 Wine consumption vol'!P172/'[1]T61 Real GDP'!P172),"")),"")</f>
        <v>0.90609412711643222</v>
      </c>
      <c r="R141" s="70" t="str">
        <f>IF('[1]T61 Real GDP'!Q172&lt;&gt;"",(IF('[1]T34 Wine consumption vol'!Q172&lt;&gt;"",('[1]T34 Wine consumption vol'!Q172/'[1]T61 Real GDP'!Q172),"")),"")</f>
        <v/>
      </c>
      <c r="S141" s="70">
        <f>IF('[1]T61 Real GDP'!R172&lt;&gt;"",(IF('[1]T34 Wine consumption vol'!R172&lt;&gt;"",('[1]T34 Wine consumption vol'!R172/'[1]T61 Real GDP'!R172),"")),"")</f>
        <v>2.1417404133305151</v>
      </c>
      <c r="T141" s="70">
        <f>IF('[1]T61 Real GDP'!S172&lt;&gt;"",(IF('[1]T34 Wine consumption vol'!S172&lt;&gt;"",('[1]T34 Wine consumption vol'!S172/'[1]T61 Real GDP'!S172),"")),"")</f>
        <v>5.0185830422935869</v>
      </c>
      <c r="U141" s="70">
        <f>IF('[1]T61 Real GDP'!T172&lt;&gt;"",(IF('[1]T34 Wine consumption vol'!T172&lt;&gt;"",('[1]T34 Wine consumption vol'!T172/'[1]T61 Real GDP'!T172),"")),"")</f>
        <v>1.993954754418205</v>
      </c>
      <c r="V141" s="70">
        <f>IF('[1]T61 Real GDP'!U172&lt;&gt;"",(IF('[1]T34 Wine consumption vol'!U172&lt;&gt;"",('[1]T34 Wine consumption vol'!U172/'[1]T61 Real GDP'!U172),"")),"")</f>
        <v>4.0651935578920995</v>
      </c>
      <c r="W141" s="70">
        <f>IF('[1]T61 Real GDP'!V172&lt;&gt;"",(IF('[1]T34 Wine consumption vol'!V172&lt;&gt;"",('[1]T34 Wine consumption vol'!V172/'[1]T61 Real GDP'!V172),"")),"")</f>
        <v>13.397327568990987</v>
      </c>
      <c r="X141" s="70">
        <f>IF('[1]T61 Real GDP'!W172&lt;&gt;"",(IF('[1]T34 Wine consumption vol'!W172&lt;&gt;"",('[1]T34 Wine consumption vol'!W172/'[1]T61 Real GDP'!W172),"")),"")</f>
        <v>7.6784229986507562</v>
      </c>
      <c r="Y141" s="70">
        <f>IF('[1]T61 Real GDP'!X172&lt;&gt;"",(IF('[1]T34 Wine consumption vol'!X172&lt;&gt;"",('[1]T34 Wine consumption vol'!X172/'[1]T61 Real GDP'!X172),"")),"")</f>
        <v>0.89186035780359796</v>
      </c>
      <c r="Z141" s="70">
        <f>IF('[1]T61 Real GDP'!Y172&lt;&gt;"",(IF('[1]T34 Wine consumption vol'!Y172&lt;&gt;"",('[1]T34 Wine consumption vol'!Y172/'[1]T61 Real GDP'!Y172),"")),"")</f>
        <v>0.97076752653716358</v>
      </c>
      <c r="AA141" s="70" t="str">
        <f>IF('[1]T61 Real GDP'!Z172&lt;&gt;"",(IF('[1]T34 Wine consumption vol'!Z172&lt;&gt;"",('[1]T34 Wine consumption vol'!Z172/'[1]T61 Real GDP'!Z172),"")),"")</f>
        <v/>
      </c>
      <c r="AB141" s="70">
        <f>IF('[1]T61 Real GDP'!AA172&lt;&gt;"",(IF('[1]T34 Wine consumption vol'!AA172&lt;&gt;"",('[1]T34 Wine consumption vol'!AA172/'[1]T61 Real GDP'!AA172),"")),"")</f>
        <v>0.94281964151789011</v>
      </c>
      <c r="AC141" s="70">
        <f>IF('[1]T61 Real GDP'!AB172&lt;&gt;"",(IF('[1]T34 Wine consumption vol'!AB172&lt;&gt;"",('[1]T34 Wine consumption vol'!AB172/'[1]T61 Real GDP'!AB172),"")),"")</f>
        <v>1.1428579109435704</v>
      </c>
      <c r="AD141" s="70">
        <f>IF('[1]T61 Real GDP'!AC172&lt;&gt;"",(IF('[1]T34 Wine consumption vol'!AC172&lt;&gt;"",('[1]T34 Wine consumption vol'!AC172/'[1]T61 Real GDP'!AC172),"")),"")</f>
        <v>0.42802583002773026</v>
      </c>
      <c r="AE141" s="70">
        <f>IF('[1]T61 Real GDP'!AD172&lt;&gt;"",(IF('[1]T34 Wine consumption vol'!AD172&lt;&gt;"",('[1]T34 Wine consumption vol'!AD172/'[1]T61 Real GDP'!AD172),"")),"")</f>
        <v>0.28467578008776162</v>
      </c>
      <c r="AF141" s="70">
        <f>IF('[1]T61 Real GDP'!AE172&lt;&gt;"",(IF('[1]T34 Wine consumption vol'!AE172&lt;&gt;"",('[1]T34 Wine consumption vol'!AE172/'[1]T61 Real GDP'!AE172),"")),"")</f>
        <v>3.8332651636225341</v>
      </c>
      <c r="AG141" s="70">
        <f>IF('[1]T61 Real GDP'!AF172&lt;&gt;"",(IF('[1]T34 Wine consumption vol'!AF172&lt;&gt;"",('[1]T34 Wine consumption vol'!AF172/'[1]T61 Real GDP'!AF172),"")),"")</f>
        <v>0.42043957373312901</v>
      </c>
      <c r="AH141" s="70">
        <f>IF('[1]T61 Real GDP'!AG172&lt;&gt;"",(IF('[1]T34 Wine consumption vol'!AG172&lt;&gt;"",('[1]T34 Wine consumption vol'!AG172/'[1]T61 Real GDP'!AG172),"")),"")</f>
        <v>0.75414601507762202</v>
      </c>
      <c r="AI141" s="70">
        <f>IF('[1]T61 Real GDP'!AH172&lt;&gt;"",(IF('[1]T34 Wine consumption vol'!AH172&lt;&gt;"",('[1]T34 Wine consumption vol'!AH172/'[1]T61 Real GDP'!AH172),"")),"")</f>
        <v>8.3671429430153668E-2</v>
      </c>
      <c r="AJ141" s="70">
        <f>IF('[1]T61 Real GDP'!AI172&lt;&gt;"",(IF('[1]T34 Wine consumption vol'!AI172&lt;&gt;"",('[1]T34 Wine consumption vol'!AI172/'[1]T61 Real GDP'!AI172),"")),"")</f>
        <v>3.0370966398850454</v>
      </c>
      <c r="AK141" s="70" t="str">
        <f>IF('[1]T61 Real GDP'!AJ172&lt;&gt;"",(IF('[1]T34 Wine consumption vol'!AJ172&lt;&gt;"",('[1]T34 Wine consumption vol'!AJ172/'[1]T61 Real GDP'!AJ172),"")),"")</f>
        <v/>
      </c>
      <c r="AL141" s="70">
        <f>IF('[1]T61 Real GDP'!AK172&lt;&gt;"",(IF('[1]T34 Wine consumption vol'!AK172&lt;&gt;"",('[1]T34 Wine consumption vol'!AK172/'[1]T61 Real GDP'!AK172),"")),"")</f>
        <v>0.34105600651806806</v>
      </c>
      <c r="AM141" s="70">
        <f>IF('[1]T61 Real GDP'!AL172&lt;&gt;"",(IF('[1]T34 Wine consumption vol'!AL172&lt;&gt;"",('[1]T34 Wine consumption vol'!AL172/'[1]T61 Real GDP'!AL172),"")),"")</f>
        <v>0.48935986570701917</v>
      </c>
      <c r="AN141" s="70">
        <f>IF('[1]T61 Real GDP'!AM172&lt;&gt;"",(IF('[1]T34 Wine consumption vol'!AM172&lt;&gt;"",('[1]T34 Wine consumption vol'!AM172/'[1]T61 Real GDP'!AM172),"")),"")</f>
        <v>1.5817181130847091</v>
      </c>
      <c r="AO141" s="70">
        <f>IF('[1]T61 Real GDP'!AN172&lt;&gt;"",(IF('[1]T34 Wine consumption vol'!AN172&lt;&gt;"",('[1]T34 Wine consumption vol'!AN172/'[1]T61 Real GDP'!AN172),"")),"")</f>
        <v>0.55424594695745311</v>
      </c>
      <c r="AP141" s="70">
        <f>IF('[1]T61 Real GDP'!AO172&lt;&gt;"",(IF('[1]T34 Wine consumption vol'!AO172&lt;&gt;"",('[1]T34 Wine consumption vol'!AO172/'[1]T61 Real GDP'!AO172),"")),"")</f>
        <v>5.8775082751963664E-2</v>
      </c>
      <c r="AQ141" s="70" t="str">
        <f>IF('[1]T61 Real GDP'!AP172&lt;&gt;"",(IF('[1]T34 Wine consumption vol'!AP172&lt;&gt;"",('[1]T34 Wine consumption vol'!AP172/'[1]T61 Real GDP'!AP172),"")),"")</f>
        <v/>
      </c>
      <c r="AR141" s="70">
        <f>IF('[1]T61 Real GDP'!AQ172&lt;&gt;"",(IF('[1]T34 Wine consumption vol'!AQ172&lt;&gt;"",('[1]T34 Wine consumption vol'!AQ172/'[1]T61 Real GDP'!AQ172),"")),"")</f>
        <v>6.7831163620300089E-2</v>
      </c>
      <c r="AS141" s="70">
        <f>IF('[1]T61 Real GDP'!AR172&lt;&gt;"",(IF('[1]T34 Wine consumption vol'!AR172&lt;&gt;"",('[1]T34 Wine consumption vol'!AR172/'[1]T61 Real GDP'!AR172),"")),"")</f>
        <v>7.0008611506768875E-2</v>
      </c>
      <c r="AT141" s="70">
        <f>IF('[1]T61 Real GDP'!AS172&lt;&gt;"",(IF('[1]T34 Wine consumption vol'!AS172&lt;&gt;"",('[1]T34 Wine consumption vol'!AS172/'[1]T61 Real GDP'!AS172),"")),"")</f>
        <v>1.4290945390212229E-3</v>
      </c>
      <c r="AU141" s="70">
        <f>IF('[1]T61 Real GDP'!AT172&lt;&gt;"",(IF('[1]T34 Wine consumption vol'!AT172&lt;&gt;"",('[1]T34 Wine consumption vol'!AT172/'[1]T61 Real GDP'!AT172),"")),"")</f>
        <v>9.0008242286571588E-2</v>
      </c>
      <c r="AV141" s="70">
        <f>IF('[1]T61 Real GDP'!AU172&lt;&gt;"",(IF('[1]T34 Wine consumption vol'!AU172&lt;&gt;"",('[1]T34 Wine consumption vol'!AU172/'[1]T61 Real GDP'!AU172),"")),"")</f>
        <v>1.8882068729854092E-2</v>
      </c>
      <c r="AW141" s="70">
        <f>IF('[1]T61 Real GDP'!AV172&lt;&gt;"",(IF('[1]T34 Wine consumption vol'!AV172&lt;&gt;"",('[1]T34 Wine consumption vol'!AV172/'[1]T61 Real GDP'!AV172),"")),"")</f>
        <v>4.7845507492223271E-2</v>
      </c>
      <c r="AX141" s="70">
        <f>IF('[1]T61 Real GDP'!AW172&lt;&gt;"",(IF('[1]T34 Wine consumption vol'!AW172&lt;&gt;"",('[1]T34 Wine consumption vol'!AW172/'[1]T61 Real GDP'!AW172),"")),"")</f>
        <v>2.6938576850177368E-2</v>
      </c>
      <c r="AY141" s="70">
        <f>IF('[1]T61 Real GDP'!AX172&lt;&gt;"",(IF('[1]T34 Wine consumption vol'!AX172&lt;&gt;"",('[1]T34 Wine consumption vol'!AX172/'[1]T61 Real GDP'!AX172),"")),"")</f>
        <v>9.5351091936623E-2</v>
      </c>
      <c r="AZ141" s="70">
        <f>IF('[1]T61 Real GDP'!AY172&lt;&gt;"",(IF('[1]T34 Wine consumption vol'!AY172&lt;&gt;"",('[1]T34 Wine consumption vol'!AY172/'[1]T61 Real GDP'!AY172),"")),"")</f>
        <v>2.8972133143012221E-2</v>
      </c>
      <c r="BA141" s="70">
        <f>IF('[1]T61 Real GDP'!AZ172&lt;&gt;"",(IF('[1]T34 Wine consumption vol'!AZ172&lt;&gt;"",('[1]T34 Wine consumption vol'!AZ172/'[1]T61 Real GDP'!AZ172),"")),"")</f>
        <v>1.0095641839339886E-2</v>
      </c>
      <c r="BB141" s="70">
        <f>IF('[1]T61 Real GDP'!BC172&lt;&gt;"",(IF('[1]T34 Wine consumption vol'!BC172&lt;&gt;"",('[1]T34 Wine consumption vol'!BC172/'[1]T61 Real GDP'!BC172),"")),"")</f>
        <v>0.55589156962725261</v>
      </c>
    </row>
    <row r="142" spans="1:54" x14ac:dyDescent="0.55000000000000004">
      <c r="A142" s="69">
        <v>2005</v>
      </c>
      <c r="B142" s="70">
        <f>IF('[1]T61 Real GDP'!B173&lt;&gt;"",(IF('[1]T34 Wine consumption vol'!B173&lt;&gt;"",('[1]T34 Wine consumption vol'!B173/'[1]T61 Real GDP'!B173),"")),"")</f>
        <v>2.2494476219526862</v>
      </c>
      <c r="C142" s="70">
        <f>IF('[1]T61 Real GDP'!C173&lt;&gt;"",(IF('[1]T34 Wine consumption vol'!C173&lt;&gt;"",('[1]T34 Wine consumption vol'!C173/'[1]T61 Real GDP'!C173),"")),"")</f>
        <v>2.1562444435523527</v>
      </c>
      <c r="D142" s="70">
        <f>IF('[1]T61 Real GDP'!D173&lt;&gt;"",(IF('[1]T34 Wine consumption vol'!D173&lt;&gt;"",('[1]T34 Wine consumption vol'!D173/'[1]T61 Real GDP'!D173),"")),"")</f>
        <v>3.9674160053383685</v>
      </c>
      <c r="E142" s="70">
        <f>IF('[1]T61 Real GDP'!E173&lt;&gt;"",(IF('[1]T34 Wine consumption vol'!E173&lt;&gt;"",('[1]T34 Wine consumption vol'!E173/'[1]T61 Real GDP'!E173),"")),"")</f>
        <v>1.4326630321519589</v>
      </c>
      <c r="F142" s="70">
        <f>IF('[1]T61 Real GDP'!F173&lt;&gt;"",(IF('[1]T34 Wine consumption vol'!F173&lt;&gt;"",('[1]T34 Wine consumption vol'!F173/'[1]T61 Real GDP'!F173),"")),"")</f>
        <v>1.2710707631849518</v>
      </c>
      <c r="G142" s="70"/>
      <c r="H142" s="70">
        <f>IF('[1]T61 Real GDP'!G173&lt;&gt;"",(IF('[1]T34 Wine consumption vol'!G173&lt;&gt;"",('[1]T34 Wine consumption vol'!G173/'[1]T61 Real GDP'!G173),"")),"")</f>
        <v>1.3406035713035469</v>
      </c>
      <c r="I142" s="70">
        <f>IF('[1]T61 Real GDP'!H173&lt;&gt;"",(IF('[1]T34 Wine consumption vol'!H173&lt;&gt;"",('[1]T34 Wine consumption vol'!H173/'[1]T61 Real GDP'!H173),"")),"")</f>
        <v>1.2519737887839442</v>
      </c>
      <c r="J142" s="70">
        <f>IF('[1]T61 Real GDP'!I173&lt;&gt;"",(IF('[1]T34 Wine consumption vol'!I173&lt;&gt;"",('[1]T34 Wine consumption vol'!I173/'[1]T61 Real GDP'!I173),"")),"")</f>
        <v>0.45036083169912261</v>
      </c>
      <c r="K142" s="70">
        <f>IF('[1]T61 Real GDP'!J173&lt;&gt;"",(IF('[1]T34 Wine consumption vol'!J173&lt;&gt;"",('[1]T34 Wine consumption vol'!J173/'[1]T61 Real GDP'!J173),"")),"")</f>
        <v>1.1143485330642533</v>
      </c>
      <c r="L142" s="70">
        <f>IF('[1]T61 Real GDP'!K173&lt;&gt;"",(IF('[1]T34 Wine consumption vol'!K173&lt;&gt;"",('[1]T34 Wine consumption vol'!K173/'[1]T61 Real GDP'!K173),"")),"")</f>
        <v>2.5818092005371112</v>
      </c>
      <c r="M142" s="70">
        <f>IF('[1]T61 Real GDP'!L173&lt;&gt;"",(IF('[1]T34 Wine consumption vol'!L173&lt;&gt;"",('[1]T34 Wine consumption vol'!L173/'[1]T61 Real GDP'!L173),"")),"")</f>
        <v>0.71588010020788662</v>
      </c>
      <c r="N142" s="70">
        <f>IF('[1]T61 Real GDP'!M173&lt;&gt;"",(IF('[1]T34 Wine consumption vol'!M173&lt;&gt;"",('[1]T34 Wine consumption vol'!M173/'[1]T61 Real GDP'!M173),"")),"")</f>
        <v>0.97519414673102367</v>
      </c>
      <c r="O142" s="70">
        <f>IF('[1]T61 Real GDP'!N173&lt;&gt;"",(IF('[1]T34 Wine consumption vol'!N173&lt;&gt;"",('[1]T34 Wine consumption vol'!N173/'[1]T61 Real GDP'!N173),"")),"")</f>
        <v>0.84474784828931948</v>
      </c>
      <c r="P142" s="70">
        <f>IF('[1]T61 Real GDP'!O173&lt;&gt;"",(IF('[1]T34 Wine consumption vol'!O173&lt;&gt;"",('[1]T34 Wine consumption vol'!O173/'[1]T61 Real GDP'!O173),"")),"")</f>
        <v>1.5271892210697662</v>
      </c>
      <c r="Q142" s="70">
        <f>IF('[1]T61 Real GDP'!P173&lt;&gt;"",(IF('[1]T34 Wine consumption vol'!P173&lt;&gt;"",('[1]T34 Wine consumption vol'!P173/'[1]T61 Real GDP'!P173),"")),"")</f>
        <v>0.88926303609524704</v>
      </c>
      <c r="R142" s="70" t="str">
        <f>IF('[1]T61 Real GDP'!Q173&lt;&gt;"",(IF('[1]T34 Wine consumption vol'!Q173&lt;&gt;"",('[1]T34 Wine consumption vol'!Q173/'[1]T61 Real GDP'!Q173),"")),"")</f>
        <v/>
      </c>
      <c r="S142" s="70">
        <f>IF('[1]T61 Real GDP'!R173&lt;&gt;"",(IF('[1]T34 Wine consumption vol'!R173&lt;&gt;"",('[1]T34 Wine consumption vol'!R173/'[1]T61 Real GDP'!R173),"")),"")</f>
        <v>1.8676427803879752</v>
      </c>
      <c r="T142" s="70">
        <f>IF('[1]T61 Real GDP'!S173&lt;&gt;"",(IF('[1]T34 Wine consumption vol'!S173&lt;&gt;"",('[1]T34 Wine consumption vol'!S173/'[1]T61 Real GDP'!S173),"")),"")</f>
        <v>3.7855927580210142</v>
      </c>
      <c r="U142" s="70">
        <f>IF('[1]T61 Real GDP'!T173&lt;&gt;"",(IF('[1]T34 Wine consumption vol'!T173&lt;&gt;"",('[1]T34 Wine consumption vol'!T173/'[1]T61 Real GDP'!T173),"")),"")</f>
        <v>2.896017073636874</v>
      </c>
      <c r="V142" s="70">
        <f>IF('[1]T61 Real GDP'!U173&lt;&gt;"",(IF('[1]T34 Wine consumption vol'!U173&lt;&gt;"",('[1]T34 Wine consumption vol'!U173/'[1]T61 Real GDP'!U173),"")),"")</f>
        <v>3.7816453488478534</v>
      </c>
      <c r="W142" s="70">
        <f>IF('[1]T61 Real GDP'!V173&lt;&gt;"",(IF('[1]T34 Wine consumption vol'!V173&lt;&gt;"",('[1]T34 Wine consumption vol'!V173/'[1]T61 Real GDP'!V173),"")),"")</f>
        <v>8.4160184229378281</v>
      </c>
      <c r="X142" s="70">
        <f>IF('[1]T61 Real GDP'!W173&lt;&gt;"",(IF('[1]T34 Wine consumption vol'!W173&lt;&gt;"",('[1]T34 Wine consumption vol'!W173/'[1]T61 Real GDP'!W173),"")),"")</f>
        <v>4.0134974663297331</v>
      </c>
      <c r="Y142" s="70">
        <f>IF('[1]T61 Real GDP'!X173&lt;&gt;"",(IF('[1]T34 Wine consumption vol'!X173&lt;&gt;"",('[1]T34 Wine consumption vol'!X173/'[1]T61 Real GDP'!X173),"")),"")</f>
        <v>0.94363406707497177</v>
      </c>
      <c r="Z142" s="70">
        <f>IF('[1]T61 Real GDP'!Y173&lt;&gt;"",(IF('[1]T34 Wine consumption vol'!Y173&lt;&gt;"",('[1]T34 Wine consumption vol'!Y173/'[1]T61 Real GDP'!Y173),"")),"")</f>
        <v>1.0787072587270097</v>
      </c>
      <c r="AA142" s="70" t="str">
        <f>IF('[1]T61 Real GDP'!Z173&lt;&gt;"",(IF('[1]T34 Wine consumption vol'!Z173&lt;&gt;"",('[1]T34 Wine consumption vol'!Z173/'[1]T61 Real GDP'!Z173),"")),"")</f>
        <v/>
      </c>
      <c r="AB142" s="70">
        <f>IF('[1]T61 Real GDP'!AA173&lt;&gt;"",(IF('[1]T34 Wine consumption vol'!AA173&lt;&gt;"",('[1]T34 Wine consumption vol'!AA173/'[1]T61 Real GDP'!AA173),"")),"")</f>
        <v>0.94821262314247701</v>
      </c>
      <c r="AC142" s="70">
        <f>IF('[1]T61 Real GDP'!AB173&lt;&gt;"",(IF('[1]T34 Wine consumption vol'!AB173&lt;&gt;"",('[1]T34 Wine consumption vol'!AB173/'[1]T61 Real GDP'!AB173),"")),"")</f>
        <v>1.1786438988833265</v>
      </c>
      <c r="AD142" s="70">
        <f>IF('[1]T61 Real GDP'!AC173&lt;&gt;"",(IF('[1]T34 Wine consumption vol'!AC173&lt;&gt;"",('[1]T34 Wine consumption vol'!AC173/'[1]T61 Real GDP'!AC173),"")),"")</f>
        <v>0.44832161286121591</v>
      </c>
      <c r="AE142" s="70">
        <f>IF('[1]T61 Real GDP'!AD173&lt;&gt;"",(IF('[1]T34 Wine consumption vol'!AD173&lt;&gt;"",('[1]T34 Wine consumption vol'!AD173/'[1]T61 Real GDP'!AD173),"")),"")</f>
        <v>0.28692869219549988</v>
      </c>
      <c r="AF142" s="70">
        <f>IF('[1]T61 Real GDP'!AE173&lt;&gt;"",(IF('[1]T34 Wine consumption vol'!AE173&lt;&gt;"",('[1]T34 Wine consumption vol'!AE173/'[1]T61 Real GDP'!AE173),"")),"")</f>
        <v>3.2587556111952058</v>
      </c>
      <c r="AG142" s="70">
        <f>IF('[1]T61 Real GDP'!AF173&lt;&gt;"",(IF('[1]T34 Wine consumption vol'!AF173&lt;&gt;"",('[1]T34 Wine consumption vol'!AF173/'[1]T61 Real GDP'!AF173),"")),"")</f>
        <v>0.51851562413699981</v>
      </c>
      <c r="AH142" s="70">
        <f>IF('[1]T61 Real GDP'!AG173&lt;&gt;"",(IF('[1]T34 Wine consumption vol'!AG173&lt;&gt;"",('[1]T34 Wine consumption vol'!AG173/'[1]T61 Real GDP'!AG173),"")),"")</f>
        <v>1.6285707883127456</v>
      </c>
      <c r="AI142" s="70">
        <f>IF('[1]T61 Real GDP'!AH173&lt;&gt;"",(IF('[1]T34 Wine consumption vol'!AH173&lt;&gt;"",('[1]T34 Wine consumption vol'!AH173/'[1]T61 Real GDP'!AH173),"")),"")</f>
        <v>6.744615425173224E-2</v>
      </c>
      <c r="AJ142" s="70">
        <f>IF('[1]T61 Real GDP'!AI173&lt;&gt;"",(IF('[1]T34 Wine consumption vol'!AI173&lt;&gt;"",('[1]T34 Wine consumption vol'!AI173/'[1]T61 Real GDP'!AI173),"")),"")</f>
        <v>3.1194641258570877</v>
      </c>
      <c r="AK142" s="70" t="str">
        <f>IF('[1]T61 Real GDP'!AJ173&lt;&gt;"",(IF('[1]T34 Wine consumption vol'!AJ173&lt;&gt;"",('[1]T34 Wine consumption vol'!AJ173/'[1]T61 Real GDP'!AJ173),"")),"")</f>
        <v/>
      </c>
      <c r="AL142" s="70">
        <f>IF('[1]T61 Real GDP'!AK173&lt;&gt;"",(IF('[1]T34 Wine consumption vol'!AK173&lt;&gt;"",('[1]T34 Wine consumption vol'!AK173/'[1]T61 Real GDP'!AK173),"")),"")</f>
        <v>0.33322295699174592</v>
      </c>
      <c r="AM142" s="70">
        <f>IF('[1]T61 Real GDP'!AL173&lt;&gt;"",(IF('[1]T34 Wine consumption vol'!AL173&lt;&gt;"",('[1]T34 Wine consumption vol'!AL173/'[1]T61 Real GDP'!AL173),"")),"")</f>
        <v>0.29434494941728639</v>
      </c>
      <c r="AN142" s="70">
        <f>IF('[1]T61 Real GDP'!AM173&lt;&gt;"",(IF('[1]T34 Wine consumption vol'!AM173&lt;&gt;"",('[1]T34 Wine consumption vol'!AM173/'[1]T61 Real GDP'!AM173),"")),"")</f>
        <v>1.7655665270170544</v>
      </c>
      <c r="AO142" s="70">
        <f>IF('[1]T61 Real GDP'!AN173&lt;&gt;"",(IF('[1]T34 Wine consumption vol'!AN173&lt;&gt;"",('[1]T34 Wine consumption vol'!AN173/'[1]T61 Real GDP'!AN173),"")),"")</f>
        <v>0.52027477859948601</v>
      </c>
      <c r="AP142" s="70">
        <f>IF('[1]T61 Real GDP'!AO173&lt;&gt;"",(IF('[1]T34 Wine consumption vol'!AO173&lt;&gt;"",('[1]T34 Wine consumption vol'!AO173/'[1]T61 Real GDP'!AO173),"")),"")</f>
        <v>4.7419797198286789E-2</v>
      </c>
      <c r="AQ142" s="70" t="str">
        <f>IF('[1]T61 Real GDP'!AP173&lt;&gt;"",(IF('[1]T34 Wine consumption vol'!AP173&lt;&gt;"",('[1]T34 Wine consumption vol'!AP173/'[1]T61 Real GDP'!AP173),"")),"")</f>
        <v/>
      </c>
      <c r="AR142" s="70">
        <f>IF('[1]T61 Real GDP'!AQ173&lt;&gt;"",(IF('[1]T34 Wine consumption vol'!AQ173&lt;&gt;"",('[1]T34 Wine consumption vol'!AQ173/'[1]T61 Real GDP'!AQ173),"")),"")</f>
        <v>6.9640020573179029E-2</v>
      </c>
      <c r="AS142" s="70">
        <f>IF('[1]T61 Real GDP'!AR173&lt;&gt;"",(IF('[1]T34 Wine consumption vol'!AR173&lt;&gt;"",('[1]T34 Wine consumption vol'!AR173/'[1]T61 Real GDP'!AR173),"")),"")</f>
        <v>7.2793230452332006E-2</v>
      </c>
      <c r="AT142" s="70">
        <f>IF('[1]T61 Real GDP'!AS173&lt;&gt;"",(IF('[1]T34 Wine consumption vol'!AS173&lt;&gt;"",('[1]T34 Wine consumption vol'!AS173/'[1]T61 Real GDP'!AS173),"")),"")</f>
        <v>1.77320682450866E-3</v>
      </c>
      <c r="AU142" s="70">
        <f>IF('[1]T61 Real GDP'!AT173&lt;&gt;"",(IF('[1]T34 Wine consumption vol'!AT173&lt;&gt;"",('[1]T34 Wine consumption vol'!AT173/'[1]T61 Real GDP'!AT173),"")),"")</f>
        <v>8.5090543830571297E-2</v>
      </c>
      <c r="AV142" s="70">
        <f>IF('[1]T61 Real GDP'!AU173&lt;&gt;"",(IF('[1]T34 Wine consumption vol'!AU173&lt;&gt;"",('[1]T34 Wine consumption vol'!AU173/'[1]T61 Real GDP'!AU173),"")),"")</f>
        <v>2.1652440145049846E-2</v>
      </c>
      <c r="AW142" s="70">
        <f>IF('[1]T61 Real GDP'!AV173&lt;&gt;"",(IF('[1]T34 Wine consumption vol'!AV173&lt;&gt;"",('[1]T34 Wine consumption vol'!AV173/'[1]T61 Real GDP'!AV173),"")),"")</f>
        <v>2.0310700505161639E-2</v>
      </c>
      <c r="AX142" s="70">
        <f>IF('[1]T61 Real GDP'!AW173&lt;&gt;"",(IF('[1]T34 Wine consumption vol'!AW173&lt;&gt;"",('[1]T34 Wine consumption vol'!AW173/'[1]T61 Real GDP'!AW173),"")),"")</f>
        <v>2.7083349046311791E-2</v>
      </c>
      <c r="AY142" s="70">
        <f>IF('[1]T61 Real GDP'!AX173&lt;&gt;"",(IF('[1]T34 Wine consumption vol'!AX173&lt;&gt;"",('[1]T34 Wine consumption vol'!AX173/'[1]T61 Real GDP'!AX173),"")),"")</f>
        <v>8.2964943816005707E-2</v>
      </c>
      <c r="AZ142" s="70">
        <f>IF('[1]T61 Real GDP'!AY173&lt;&gt;"",(IF('[1]T34 Wine consumption vol'!AY173&lt;&gt;"",('[1]T34 Wine consumption vol'!AY173/'[1]T61 Real GDP'!AY173),"")),"")</f>
        <v>3.7681289309632937E-2</v>
      </c>
      <c r="BA142" s="70">
        <f>IF('[1]T61 Real GDP'!AZ173&lt;&gt;"",(IF('[1]T34 Wine consumption vol'!AZ173&lt;&gt;"",('[1]T34 Wine consumption vol'!AZ173/'[1]T61 Real GDP'!AZ173),"")),"")</f>
        <v>9.3074769391802079E-3</v>
      </c>
      <c r="BB142" s="70">
        <f>IF('[1]T61 Real GDP'!BC173&lt;&gt;"",(IF('[1]T34 Wine consumption vol'!BC173&lt;&gt;"",('[1]T34 Wine consumption vol'!BC173/'[1]T61 Real GDP'!BC173),"")),"")</f>
        <v>0.51196006867502342</v>
      </c>
    </row>
    <row r="143" spans="1:54" x14ac:dyDescent="0.55000000000000004">
      <c r="A143" s="69">
        <v>2006</v>
      </c>
      <c r="B143" s="70">
        <f>IF('[1]T61 Real GDP'!B174&lt;&gt;"",(IF('[1]T34 Wine consumption vol'!B174&lt;&gt;"",('[1]T34 Wine consumption vol'!B174/'[1]T61 Real GDP'!B174),"")),"")</f>
        <v>2.2093756304061429</v>
      </c>
      <c r="C143" s="70">
        <f>IF('[1]T61 Real GDP'!C174&lt;&gt;"",(IF('[1]T34 Wine consumption vol'!C174&lt;&gt;"",('[1]T34 Wine consumption vol'!C174/'[1]T61 Real GDP'!C174),"")),"")</f>
        <v>2.0605882710863952</v>
      </c>
      <c r="D143" s="70">
        <f>IF('[1]T61 Real GDP'!D174&lt;&gt;"",(IF('[1]T34 Wine consumption vol'!D174&lt;&gt;"",('[1]T34 Wine consumption vol'!D174/'[1]T61 Real GDP'!D174),"")),"")</f>
        <v>3.8259684567432597</v>
      </c>
      <c r="E143" s="70">
        <f>IF('[1]T61 Real GDP'!E174&lt;&gt;"",(IF('[1]T34 Wine consumption vol'!E174&lt;&gt;"",('[1]T34 Wine consumption vol'!E174/'[1]T61 Real GDP'!E174),"")),"")</f>
        <v>1.3008164366767285</v>
      </c>
      <c r="F143" s="70">
        <f>IF('[1]T61 Real GDP'!F174&lt;&gt;"",(IF('[1]T34 Wine consumption vol'!F174&lt;&gt;"",('[1]T34 Wine consumption vol'!F174/'[1]T61 Real GDP'!F174),"")),"")</f>
        <v>1.2603698624938138</v>
      </c>
      <c r="G143" s="70"/>
      <c r="H143" s="70">
        <f>IF('[1]T61 Real GDP'!G174&lt;&gt;"",(IF('[1]T34 Wine consumption vol'!G174&lt;&gt;"",('[1]T34 Wine consumption vol'!G174/'[1]T61 Real GDP'!G174),"")),"")</f>
        <v>1.359613981748079</v>
      </c>
      <c r="I143" s="70">
        <f>IF('[1]T61 Real GDP'!H174&lt;&gt;"",(IF('[1]T34 Wine consumption vol'!H174&lt;&gt;"",('[1]T34 Wine consumption vol'!H174/'[1]T61 Real GDP'!H174),"")),"")</f>
        <v>1.1889186234860585</v>
      </c>
      <c r="J143" s="70">
        <f>IF('[1]T61 Real GDP'!I174&lt;&gt;"",(IF('[1]T34 Wine consumption vol'!I174&lt;&gt;"",('[1]T34 Wine consumption vol'!I174/'[1]T61 Real GDP'!I174),"")),"")</f>
        <v>0.45626143762024512</v>
      </c>
      <c r="K143" s="70">
        <f>IF('[1]T61 Real GDP'!J174&lt;&gt;"",(IF('[1]T34 Wine consumption vol'!J174&lt;&gt;"",('[1]T34 Wine consumption vol'!J174/'[1]T61 Real GDP'!J174),"")),"")</f>
        <v>1.0825099000049265</v>
      </c>
      <c r="L143" s="70">
        <f>IF('[1]T61 Real GDP'!K174&lt;&gt;"",(IF('[1]T34 Wine consumption vol'!K174&lt;&gt;"",('[1]T34 Wine consumption vol'!K174/'[1]T61 Real GDP'!K174),"")),"")</f>
        <v>2.1891600394616293</v>
      </c>
      <c r="M143" s="70">
        <f>IF('[1]T61 Real GDP'!L174&lt;&gt;"",(IF('[1]T34 Wine consumption vol'!L174&lt;&gt;"",('[1]T34 Wine consumption vol'!L174/'[1]T61 Real GDP'!L174),"")),"")</f>
        <v>0.73740591255306021</v>
      </c>
      <c r="N143" s="70">
        <f>IF('[1]T61 Real GDP'!M174&lt;&gt;"",(IF('[1]T34 Wine consumption vol'!M174&lt;&gt;"",('[1]T34 Wine consumption vol'!M174/'[1]T61 Real GDP'!M174),"")),"")</f>
        <v>0.97987145399685316</v>
      </c>
      <c r="O143" s="70">
        <f>IF('[1]T61 Real GDP'!N174&lt;&gt;"",(IF('[1]T34 Wine consumption vol'!N174&lt;&gt;"",('[1]T34 Wine consumption vol'!N174/'[1]T61 Real GDP'!N174),"")),"")</f>
        <v>0.81184814838159547</v>
      </c>
      <c r="P143" s="70">
        <f>IF('[1]T61 Real GDP'!O174&lt;&gt;"",(IF('[1]T34 Wine consumption vol'!O174&lt;&gt;"",('[1]T34 Wine consumption vol'!O174/'[1]T61 Real GDP'!O174),"")),"")</f>
        <v>1.4423548260301697</v>
      </c>
      <c r="Q143" s="70">
        <f>IF('[1]T61 Real GDP'!P174&lt;&gt;"",(IF('[1]T34 Wine consumption vol'!P174&lt;&gt;"",('[1]T34 Wine consumption vol'!P174/'[1]T61 Real GDP'!P174),"")),"")</f>
        <v>0.77694164728994342</v>
      </c>
      <c r="R143" s="70" t="str">
        <f>IF('[1]T61 Real GDP'!Q174&lt;&gt;"",(IF('[1]T34 Wine consumption vol'!Q174&lt;&gt;"",('[1]T34 Wine consumption vol'!Q174/'[1]T61 Real GDP'!Q174),"")),"")</f>
        <v/>
      </c>
      <c r="S143" s="70">
        <f>IF('[1]T61 Real GDP'!R174&lt;&gt;"",(IF('[1]T34 Wine consumption vol'!R174&lt;&gt;"",('[1]T34 Wine consumption vol'!R174/'[1]T61 Real GDP'!R174),"")),"")</f>
        <v>1.4117205484467532</v>
      </c>
      <c r="T143" s="70">
        <f>IF('[1]T61 Real GDP'!S174&lt;&gt;"",(IF('[1]T34 Wine consumption vol'!S174&lt;&gt;"",('[1]T34 Wine consumption vol'!S174/'[1]T61 Real GDP'!S174),"")),"")</f>
        <v>3.6882393931610018</v>
      </c>
      <c r="U143" s="70">
        <f>IF('[1]T61 Real GDP'!T174&lt;&gt;"",(IF('[1]T34 Wine consumption vol'!T174&lt;&gt;"",('[1]T34 Wine consumption vol'!T174/'[1]T61 Real GDP'!T174),"")),"")</f>
        <v>4.4711853220872184</v>
      </c>
      <c r="V143" s="70">
        <f>IF('[1]T61 Real GDP'!U174&lt;&gt;"",(IF('[1]T34 Wine consumption vol'!U174&lt;&gt;"",('[1]T34 Wine consumption vol'!U174/'[1]T61 Real GDP'!U174),"")),"")</f>
        <v>3.6668306979688787</v>
      </c>
      <c r="W143" s="70">
        <f>IF('[1]T61 Real GDP'!V174&lt;&gt;"",(IF('[1]T34 Wine consumption vol'!V174&lt;&gt;"",('[1]T34 Wine consumption vol'!V174/'[1]T61 Real GDP'!V174),"")),"")</f>
        <v>3.6792292826865332</v>
      </c>
      <c r="X143" s="70">
        <f>IF('[1]T61 Real GDP'!W174&lt;&gt;"",(IF('[1]T34 Wine consumption vol'!W174&lt;&gt;"",('[1]T34 Wine consumption vol'!W174/'[1]T61 Real GDP'!W174),"")),"")</f>
        <v>4.7806430093212127</v>
      </c>
      <c r="Y143" s="70">
        <f>IF('[1]T61 Real GDP'!X174&lt;&gt;"",(IF('[1]T34 Wine consumption vol'!X174&lt;&gt;"",('[1]T34 Wine consumption vol'!X174/'[1]T61 Real GDP'!X174),"")),"")</f>
        <v>0.66172173103369469</v>
      </c>
      <c r="Z143" s="70">
        <f>IF('[1]T61 Real GDP'!Y174&lt;&gt;"",(IF('[1]T34 Wine consumption vol'!Y174&lt;&gt;"",('[1]T34 Wine consumption vol'!Y174/'[1]T61 Real GDP'!Y174),"")),"")</f>
        <v>1.096599642242063</v>
      </c>
      <c r="AA143" s="70" t="str">
        <f>IF('[1]T61 Real GDP'!Z174&lt;&gt;"",(IF('[1]T34 Wine consumption vol'!Z174&lt;&gt;"",('[1]T34 Wine consumption vol'!Z174/'[1]T61 Real GDP'!Z174),"")),"")</f>
        <v/>
      </c>
      <c r="AB143" s="70">
        <f>IF('[1]T61 Real GDP'!AA174&lt;&gt;"",(IF('[1]T34 Wine consumption vol'!AA174&lt;&gt;"",('[1]T34 Wine consumption vol'!AA174/'[1]T61 Real GDP'!AA174),"")),"")</f>
        <v>0.93805549305635116</v>
      </c>
      <c r="AC143" s="70">
        <f>IF('[1]T61 Real GDP'!AB174&lt;&gt;"",(IF('[1]T34 Wine consumption vol'!AB174&lt;&gt;"",('[1]T34 Wine consumption vol'!AB174/'[1]T61 Real GDP'!AB174),"")),"")</f>
        <v>1.2109795672115249</v>
      </c>
      <c r="AD143" s="70">
        <f>IF('[1]T61 Real GDP'!AC174&lt;&gt;"",(IF('[1]T34 Wine consumption vol'!AC174&lt;&gt;"",('[1]T34 Wine consumption vol'!AC174/'[1]T61 Real GDP'!AC174),"")),"")</f>
        <v>0.46868981094211476</v>
      </c>
      <c r="AE143" s="70">
        <f>IF('[1]T61 Real GDP'!AD174&lt;&gt;"",(IF('[1]T34 Wine consumption vol'!AD174&lt;&gt;"",('[1]T34 Wine consumption vol'!AD174/'[1]T61 Real GDP'!AD174),"")),"")</f>
        <v>0.2900214768824616</v>
      </c>
      <c r="AF143" s="70">
        <f>IF('[1]T61 Real GDP'!AE174&lt;&gt;"",(IF('[1]T34 Wine consumption vol'!AE174&lt;&gt;"",('[1]T34 Wine consumption vol'!AE174/'[1]T61 Real GDP'!AE174),"")),"")</f>
        <v>3.0988823332617201</v>
      </c>
      <c r="AG143" s="70">
        <f>IF('[1]T61 Real GDP'!AF174&lt;&gt;"",(IF('[1]T34 Wine consumption vol'!AF174&lt;&gt;"",('[1]T34 Wine consumption vol'!AF174/'[1]T61 Real GDP'!AF174),"")),"")</f>
        <v>0.41590515234711428</v>
      </c>
      <c r="AH143" s="70">
        <f>IF('[1]T61 Real GDP'!AG174&lt;&gt;"",(IF('[1]T34 Wine consumption vol'!AG174&lt;&gt;"",('[1]T34 Wine consumption vol'!AG174/'[1]T61 Real GDP'!AG174),"")),"")</f>
        <v>1.5907290582828435</v>
      </c>
      <c r="AI143" s="70">
        <f>IF('[1]T61 Real GDP'!AH174&lt;&gt;"",(IF('[1]T34 Wine consumption vol'!AH174&lt;&gt;"",('[1]T34 Wine consumption vol'!AH174/'[1]T61 Real GDP'!AH174),"")),"")</f>
        <v>6.5416661025963316E-2</v>
      </c>
      <c r="AJ143" s="70">
        <f>IF('[1]T61 Real GDP'!AI174&lt;&gt;"",(IF('[1]T34 Wine consumption vol'!AI174&lt;&gt;"",('[1]T34 Wine consumption vol'!AI174/'[1]T61 Real GDP'!AI174),"")),"")</f>
        <v>2.9764703647168687</v>
      </c>
      <c r="AK143" s="70" t="str">
        <f>IF('[1]T61 Real GDP'!AJ174&lt;&gt;"",(IF('[1]T34 Wine consumption vol'!AJ174&lt;&gt;"",('[1]T34 Wine consumption vol'!AJ174/'[1]T61 Real GDP'!AJ174),"")),"")</f>
        <v/>
      </c>
      <c r="AL143" s="70">
        <f>IF('[1]T61 Real GDP'!AK174&lt;&gt;"",(IF('[1]T34 Wine consumption vol'!AK174&lt;&gt;"",('[1]T34 Wine consumption vol'!AK174/'[1]T61 Real GDP'!AK174),"")),"")</f>
        <v>0.29958944952177713</v>
      </c>
      <c r="AM143" s="70">
        <f>IF('[1]T61 Real GDP'!AL174&lt;&gt;"",(IF('[1]T34 Wine consumption vol'!AL174&lt;&gt;"",('[1]T34 Wine consumption vol'!AL174/'[1]T61 Real GDP'!AL174),"")),"")</f>
        <v>0.47524809115262789</v>
      </c>
      <c r="AN143" s="70">
        <f>IF('[1]T61 Real GDP'!AM174&lt;&gt;"",(IF('[1]T34 Wine consumption vol'!AM174&lt;&gt;"",('[1]T34 Wine consumption vol'!AM174/'[1]T61 Real GDP'!AM174),"")),"")</f>
        <v>1.6629500728263322</v>
      </c>
      <c r="AO143" s="70">
        <f>IF('[1]T61 Real GDP'!AN174&lt;&gt;"",(IF('[1]T34 Wine consumption vol'!AN174&lt;&gt;"",('[1]T34 Wine consumption vol'!AN174/'[1]T61 Real GDP'!AN174),"")),"")</f>
        <v>0.5682278572929661</v>
      </c>
      <c r="AP143" s="70">
        <f>IF('[1]T61 Real GDP'!AO174&lt;&gt;"",(IF('[1]T34 Wine consumption vol'!AO174&lt;&gt;"",('[1]T34 Wine consumption vol'!AO174/'[1]T61 Real GDP'!AO174),"")),"")</f>
        <v>3.7713362078795158E-2</v>
      </c>
      <c r="AQ143" s="70" t="str">
        <f>IF('[1]T61 Real GDP'!AP174&lt;&gt;"",(IF('[1]T34 Wine consumption vol'!AP174&lt;&gt;"",('[1]T34 Wine consumption vol'!AP174/'[1]T61 Real GDP'!AP174),"")),"")</f>
        <v/>
      </c>
      <c r="AR143" s="70">
        <f>IF('[1]T61 Real GDP'!AQ174&lt;&gt;"",(IF('[1]T34 Wine consumption vol'!AQ174&lt;&gt;"",('[1]T34 Wine consumption vol'!AQ174/'[1]T61 Real GDP'!AQ174),"")),"")</f>
        <v>6.5495538974366135E-2</v>
      </c>
      <c r="AS143" s="70">
        <f>IF('[1]T61 Real GDP'!AR174&lt;&gt;"",(IF('[1]T34 Wine consumption vol'!AR174&lt;&gt;"",('[1]T34 Wine consumption vol'!AR174/'[1]T61 Real GDP'!AR174),"")),"")</f>
        <v>7.6786533358386713E-2</v>
      </c>
      <c r="AT143" s="70">
        <f>IF('[1]T61 Real GDP'!AS174&lt;&gt;"",(IF('[1]T34 Wine consumption vol'!AS175&lt;&gt;"",('[1]T34 Wine consumption vol'!AS175/'[1]T61 Real GDP'!AS174),"")),"")</f>
        <v>2.8234959835167065E-3</v>
      </c>
      <c r="AU143" s="70">
        <f>IF('[1]T61 Real GDP'!AT174&lt;&gt;"",(IF('[1]T34 Wine consumption vol'!AT174&lt;&gt;"",('[1]T34 Wine consumption vol'!AT174/'[1]T61 Real GDP'!AT174),"")),"")</f>
        <v>8.5658305881474647E-2</v>
      </c>
      <c r="AV143" s="70">
        <f>IF('[1]T61 Real GDP'!AU174&lt;&gt;"",(IF('[1]T34 Wine consumption vol'!AU174&lt;&gt;"",('[1]T34 Wine consumption vol'!AU174/'[1]T61 Real GDP'!AU174),"")),"")</f>
        <v>2.4000372502364583E-2</v>
      </c>
      <c r="AW143" s="70">
        <f>IF('[1]T61 Real GDP'!AV174&lt;&gt;"",(IF('[1]T34 Wine consumption vol'!AV174&lt;&gt;"",('[1]T34 Wine consumption vol'!AV174/'[1]T61 Real GDP'!AV174),"")),"")</f>
        <v>1.738136683712449E-2</v>
      </c>
      <c r="AX143" s="70">
        <f>IF('[1]T61 Real GDP'!AW174&lt;&gt;"",(IF('[1]T34 Wine consumption vol'!AW174&lt;&gt;"",('[1]T34 Wine consumption vol'!AW174/'[1]T61 Real GDP'!AW174),"")),"")</f>
        <v>2.7835270127675595E-2</v>
      </c>
      <c r="AY143" s="70">
        <f>IF('[1]T61 Real GDP'!AX174&lt;&gt;"",(IF('[1]T34 Wine consumption vol'!AX174&lt;&gt;"",('[1]T34 Wine consumption vol'!AX174/'[1]T61 Real GDP'!AX174),"")),"")</f>
        <v>9.5104337866985536E-2</v>
      </c>
      <c r="AZ143" s="70">
        <f>IF('[1]T61 Real GDP'!AY174&lt;&gt;"",(IF('[1]T34 Wine consumption vol'!AY174&lt;&gt;"",('[1]T34 Wine consumption vol'!AY174/'[1]T61 Real GDP'!AY174),"")),"")</f>
        <v>3.6550420748244328E-2</v>
      </c>
      <c r="BA143" s="70">
        <f>IF('[1]T61 Real GDP'!AZ174&lt;&gt;"",(IF('[1]T34 Wine consumption vol'!AZ174&lt;&gt;"",('[1]T34 Wine consumption vol'!AZ174/'[1]T61 Real GDP'!AZ174),"")),"")</f>
        <v>9.595306804255372E-3</v>
      </c>
      <c r="BB143" s="70">
        <f>IF('[1]T61 Real GDP'!BC174&lt;&gt;"",(IF('[1]T34 Wine consumption vol'!BC174&lt;&gt;"",('[1]T34 Wine consumption vol'!BC174/'[1]T61 Real GDP'!BC174),"")),"")</f>
        <v>0.48863067565285384</v>
      </c>
    </row>
    <row r="144" spans="1:54" x14ac:dyDescent="0.55000000000000004">
      <c r="A144" s="69">
        <v>2007</v>
      </c>
      <c r="B144" s="70">
        <f>IF('[1]T61 Real GDP'!B175&lt;&gt;"",(IF('[1]T34 Wine consumption vol'!B175&lt;&gt;"",('[1]T34 Wine consumption vol'!B175/'[1]T61 Real GDP'!B175),"")),"")</f>
        <v>2.1429640312378222</v>
      </c>
      <c r="C144" s="70">
        <f>IF('[1]T61 Real GDP'!C175&lt;&gt;"",(IF('[1]T34 Wine consumption vol'!C175&lt;&gt;"",('[1]T34 Wine consumption vol'!C175/'[1]T61 Real GDP'!C175),"")),"")</f>
        <v>2.0359050755522272</v>
      </c>
      <c r="D144" s="70">
        <f>IF('[1]T61 Real GDP'!D175&lt;&gt;"",(IF('[1]T34 Wine consumption vol'!D175&lt;&gt;"",('[1]T34 Wine consumption vol'!D175/'[1]T61 Real GDP'!D175),"")),"")</f>
        <v>3.521151004073082</v>
      </c>
      <c r="E144" s="70">
        <f>IF('[1]T61 Real GDP'!E175&lt;&gt;"",(IF('[1]T34 Wine consumption vol'!E175&lt;&gt;"",('[1]T34 Wine consumption vol'!E175/'[1]T61 Real GDP'!E175),"")),"")</f>
        <v>1.022669608372383</v>
      </c>
      <c r="F144" s="70">
        <f>IF('[1]T61 Real GDP'!F175&lt;&gt;"",(IF('[1]T34 Wine consumption vol'!F175&lt;&gt;"",('[1]T34 Wine consumption vol'!F175/'[1]T61 Real GDP'!F175),"")),"")</f>
        <v>1.2783256663036748</v>
      </c>
      <c r="G144" s="70"/>
      <c r="H144" s="70">
        <f>IF('[1]T61 Real GDP'!G175&lt;&gt;"",(IF('[1]T34 Wine consumption vol'!G175&lt;&gt;"",('[1]T34 Wine consumption vol'!G175/'[1]T61 Real GDP'!G175),"")),"")</f>
        <v>1.3029247492723823</v>
      </c>
      <c r="I144" s="70">
        <f>IF('[1]T61 Real GDP'!H175&lt;&gt;"",(IF('[1]T34 Wine consumption vol'!H175&lt;&gt;"",('[1]T34 Wine consumption vol'!H175/'[1]T61 Real GDP'!H175),"")),"")</f>
        <v>1.1949459531736542</v>
      </c>
      <c r="J144" s="70">
        <f>IF('[1]T61 Real GDP'!I175&lt;&gt;"",(IF('[1]T34 Wine consumption vol'!I175&lt;&gt;"",('[1]T34 Wine consumption vol'!I175/'[1]T61 Real GDP'!I175),"")),"")</f>
        <v>0.45992066636360163</v>
      </c>
      <c r="K144" s="70">
        <f>IF('[1]T61 Real GDP'!J175&lt;&gt;"",(IF('[1]T34 Wine consumption vol'!J175&lt;&gt;"",('[1]T34 Wine consumption vol'!J175/'[1]T61 Real GDP'!J175),"")),"")</f>
        <v>1.0963447758627693</v>
      </c>
      <c r="L144" s="70">
        <f>IF('[1]T61 Real GDP'!K175&lt;&gt;"",(IF('[1]T34 Wine consumption vol'!K175&lt;&gt;"",('[1]T34 Wine consumption vol'!K175/'[1]T61 Real GDP'!K175),"")),"")</f>
        <v>2.1930342267421645</v>
      </c>
      <c r="M144" s="70">
        <f>IF('[1]T61 Real GDP'!L175&lt;&gt;"",(IF('[1]T34 Wine consumption vol'!L175&lt;&gt;"",('[1]T34 Wine consumption vol'!L175/'[1]T61 Real GDP'!L175),"")),"")</f>
        <v>0.75982880441349276</v>
      </c>
      <c r="N144" s="70">
        <f>IF('[1]T61 Real GDP'!M175&lt;&gt;"",(IF('[1]T34 Wine consumption vol'!M175&lt;&gt;"",('[1]T34 Wine consumption vol'!M175/'[1]T61 Real GDP'!M175),"")),"")</f>
        <v>0.87767961472675304</v>
      </c>
      <c r="O144" s="70">
        <f>IF('[1]T61 Real GDP'!N175&lt;&gt;"",(IF('[1]T34 Wine consumption vol'!N175&lt;&gt;"",('[1]T34 Wine consumption vol'!N175/'[1]T61 Real GDP'!N175),"")),"")</f>
        <v>0.84364187545395786</v>
      </c>
      <c r="P144" s="70">
        <f>IF('[1]T61 Real GDP'!O175&lt;&gt;"",(IF('[1]T34 Wine consumption vol'!O175&lt;&gt;"",('[1]T34 Wine consumption vol'!O175/'[1]T61 Real GDP'!O175),"")),"")</f>
        <v>1.4308919470058332</v>
      </c>
      <c r="Q144" s="70">
        <f>IF('[1]T61 Real GDP'!P175&lt;&gt;"",(IF('[1]T34 Wine consumption vol'!P175&lt;&gt;"",('[1]T34 Wine consumption vol'!P175/'[1]T61 Real GDP'!P175),"")),"")</f>
        <v>0.74717475648074461</v>
      </c>
      <c r="R144" s="70" t="str">
        <f>IF('[1]T61 Real GDP'!Q175&lt;&gt;"",(IF('[1]T34 Wine consumption vol'!Q175&lt;&gt;"",('[1]T34 Wine consumption vol'!Q175/'[1]T61 Real GDP'!Q175),"")),"")</f>
        <v/>
      </c>
      <c r="S144" s="70">
        <f>IF('[1]T61 Real GDP'!R175&lt;&gt;"",(IF('[1]T34 Wine consumption vol'!R175&lt;&gt;"",('[1]T34 Wine consumption vol'!R175/'[1]T61 Real GDP'!R175),"")),"")</f>
        <v>1.4163174495532107</v>
      </c>
      <c r="T144" s="70">
        <f>IF('[1]T61 Real GDP'!S175&lt;&gt;"",(IF('[1]T34 Wine consumption vol'!S175&lt;&gt;"",('[1]T34 Wine consumption vol'!S175/'[1]T61 Real GDP'!S175),"")),"")</f>
        <v>3.8977560930016826</v>
      </c>
      <c r="U144" s="70">
        <f>IF('[1]T61 Real GDP'!T175&lt;&gt;"",(IF('[1]T34 Wine consumption vol'!T175&lt;&gt;"",('[1]T34 Wine consumption vol'!T175/'[1]T61 Real GDP'!T175),"")),"")</f>
        <v>2.9237474226889053</v>
      </c>
      <c r="V144" s="70">
        <f>IF('[1]T61 Real GDP'!U175&lt;&gt;"",(IF('[1]T34 Wine consumption vol'!U175&lt;&gt;"",('[1]T34 Wine consumption vol'!U175/'[1]T61 Real GDP'!U175),"")),"")</f>
        <v>3.1166922029582373</v>
      </c>
      <c r="W144" s="70">
        <f>IF('[1]T61 Real GDP'!V175&lt;&gt;"",(IF('[1]T34 Wine consumption vol'!V175&lt;&gt;"",('[1]T34 Wine consumption vol'!V175/'[1]T61 Real GDP'!V175),"")),"")</f>
        <v>5.6897235725118369</v>
      </c>
      <c r="X144" s="70">
        <f>IF('[1]T61 Real GDP'!W175&lt;&gt;"",(IF('[1]T34 Wine consumption vol'!W175&lt;&gt;"",('[1]T34 Wine consumption vol'!W175/'[1]T61 Real GDP'!W175),"")),"")</f>
        <v>4.9564536288289842</v>
      </c>
      <c r="Y144" s="70">
        <f>IF('[1]T61 Real GDP'!X175&lt;&gt;"",(IF('[1]T34 Wine consumption vol'!X175&lt;&gt;"",('[1]T34 Wine consumption vol'!X175/'[1]T61 Real GDP'!X175),"")),"")</f>
        <v>0.68438828573787158</v>
      </c>
      <c r="Z144" s="70">
        <f>IF('[1]T61 Real GDP'!Y175&lt;&gt;"",(IF('[1]T34 Wine consumption vol'!Y175&lt;&gt;"",('[1]T34 Wine consumption vol'!Y175/'[1]T61 Real GDP'!Y175),"")),"")</f>
        <v>1.1284460130717513</v>
      </c>
      <c r="AA144" s="70" t="str">
        <f>IF('[1]T61 Real GDP'!Z175&lt;&gt;"",(IF('[1]T34 Wine consumption vol'!Z175&lt;&gt;"",('[1]T34 Wine consumption vol'!Z175/'[1]T61 Real GDP'!Z175),"")),"")</f>
        <v/>
      </c>
      <c r="AB144" s="70">
        <f>IF('[1]T61 Real GDP'!AA175&lt;&gt;"",(IF('[1]T34 Wine consumption vol'!AA175&lt;&gt;"",('[1]T34 Wine consumption vol'!AA175/'[1]T61 Real GDP'!AA175),"")),"")</f>
        <v>0.95465941239642926</v>
      </c>
      <c r="AC144" s="70">
        <f>IF('[1]T61 Real GDP'!AB175&lt;&gt;"",(IF('[1]T34 Wine consumption vol'!AB175&lt;&gt;"",('[1]T34 Wine consumption vol'!AB175/'[1]T61 Real GDP'!AB175),"")),"")</f>
        <v>1.1569273969821308</v>
      </c>
      <c r="AD144" s="70">
        <f>IF('[1]T61 Real GDP'!AC175&lt;&gt;"",(IF('[1]T34 Wine consumption vol'!AC175&lt;&gt;"",('[1]T34 Wine consumption vol'!AC175/'[1]T61 Real GDP'!AC175),"")),"")</f>
        <v>0.49132078714116895</v>
      </c>
      <c r="AE144" s="70">
        <f>IF('[1]T61 Real GDP'!AD175&lt;&gt;"",(IF('[1]T34 Wine consumption vol'!AD175&lt;&gt;"",('[1]T34 Wine consumption vol'!AD175/'[1]T61 Real GDP'!AD175),"")),"")</f>
        <v>0.29451350530172982</v>
      </c>
      <c r="AF144" s="70">
        <f>IF('[1]T61 Real GDP'!AE175&lt;&gt;"",(IF('[1]T34 Wine consumption vol'!AE175&lt;&gt;"",('[1]T34 Wine consumption vol'!AE175/'[1]T61 Real GDP'!AE175),"")),"")</f>
        <v>2.9308270369567015</v>
      </c>
      <c r="AG144" s="70">
        <f>IF('[1]T61 Real GDP'!AF175&lt;&gt;"",(IF('[1]T34 Wine consumption vol'!AF175&lt;&gt;"",('[1]T34 Wine consumption vol'!AF175/'[1]T61 Real GDP'!AF175),"")),"")</f>
        <v>0.36940149315054538</v>
      </c>
      <c r="AH144" s="70">
        <f>IF('[1]T61 Real GDP'!AG175&lt;&gt;"",(IF('[1]T34 Wine consumption vol'!AG175&lt;&gt;"",('[1]T34 Wine consumption vol'!AG175/'[1]T61 Real GDP'!AG175),"")),"")</f>
        <v>0.84620207922120172</v>
      </c>
      <c r="AI144" s="70">
        <f>IF('[1]T61 Real GDP'!AH175&lt;&gt;"",(IF('[1]T34 Wine consumption vol'!AH175&lt;&gt;"",('[1]T34 Wine consumption vol'!AH175/'[1]T61 Real GDP'!AH175),"")),"")</f>
        <v>8.5973442954874219E-2</v>
      </c>
      <c r="AJ144" s="70">
        <f>IF('[1]T61 Real GDP'!AI175&lt;&gt;"",(IF('[1]T34 Wine consumption vol'!AI175&lt;&gt;"",('[1]T34 Wine consumption vol'!AI175/'[1]T61 Real GDP'!AI175),"")),"")</f>
        <v>2.7621432203877245</v>
      </c>
      <c r="AK144" s="70" t="str">
        <f>IF('[1]T61 Real GDP'!AJ175&lt;&gt;"",(IF('[1]T34 Wine consumption vol'!AJ175&lt;&gt;"",('[1]T34 Wine consumption vol'!AJ175/'[1]T61 Real GDP'!AJ175),"")),"")</f>
        <v/>
      </c>
      <c r="AL144" s="70">
        <f>IF('[1]T61 Real GDP'!AK175&lt;&gt;"",(IF('[1]T34 Wine consumption vol'!AK175&lt;&gt;"",('[1]T34 Wine consumption vol'!AK175/'[1]T61 Real GDP'!AK175),"")),"")</f>
        <v>0.43832949464965426</v>
      </c>
      <c r="AM144" s="70">
        <f>IF('[1]T61 Real GDP'!AL175&lt;&gt;"",(IF('[1]T34 Wine consumption vol'!AL175&lt;&gt;"",('[1]T34 Wine consumption vol'!AL175/'[1]T61 Real GDP'!AL175),"")),"")</f>
        <v>0.42275067451727211</v>
      </c>
      <c r="AN144" s="70">
        <f>IF('[1]T61 Real GDP'!AM175&lt;&gt;"",(IF('[1]T34 Wine consumption vol'!AM175&lt;&gt;"",('[1]T34 Wine consumption vol'!AM175/'[1]T61 Real GDP'!AM175),"")),"")</f>
        <v>1.6204106630816484</v>
      </c>
      <c r="AO144" s="70">
        <f>IF('[1]T61 Real GDP'!AN175&lt;&gt;"",(IF('[1]T34 Wine consumption vol'!AN175&lt;&gt;"",('[1]T34 Wine consumption vol'!AN175/'[1]T61 Real GDP'!AN175),"")),"")</f>
        <v>0.26659996108314615</v>
      </c>
      <c r="AP144" s="70">
        <f>IF('[1]T61 Real GDP'!AO175&lt;&gt;"",(IF('[1]T34 Wine consumption vol'!AO175&lt;&gt;"",('[1]T34 Wine consumption vol'!AO175/'[1]T61 Real GDP'!AO175),"")),"")</f>
        <v>3.6723406208717009E-2</v>
      </c>
      <c r="AQ144" s="70" t="str">
        <f>IF('[1]T61 Real GDP'!AP175&lt;&gt;"",(IF('[1]T34 Wine consumption vol'!AP175&lt;&gt;"",('[1]T34 Wine consumption vol'!AP175/'[1]T61 Real GDP'!AP175),"")),"")</f>
        <v/>
      </c>
      <c r="AR144" s="70">
        <f>IF('[1]T61 Real GDP'!AQ175&lt;&gt;"",(IF('[1]T34 Wine consumption vol'!AQ175&lt;&gt;"",('[1]T34 Wine consumption vol'!AQ175/'[1]T61 Real GDP'!AQ175),"")),"")</f>
        <v>8.2734243955541381E-2</v>
      </c>
      <c r="AS144" s="70">
        <f>IF('[1]T61 Real GDP'!AR175&lt;&gt;"",(IF('[1]T34 Wine consumption vol'!AR175&lt;&gt;"",('[1]T34 Wine consumption vol'!AR175/'[1]T61 Real GDP'!AR175),"")),"")</f>
        <v>8.6024403865167437E-2</v>
      </c>
      <c r="AT144" s="70">
        <f>IF('[1]T61 Real GDP'!AS175&lt;&gt;"",(IF('[1]T34 Wine consumption vol'!AS176&lt;&gt;"",('[1]T34 Wine consumption vol'!AS176/'[1]T61 Real GDP'!AS175),"")),"")</f>
        <v>2.8347057561251606E-3</v>
      </c>
      <c r="AU144" s="70">
        <f>IF('[1]T61 Real GDP'!AT175&lt;&gt;"",(IF('[1]T34 Wine consumption vol'!AT175&lt;&gt;"",('[1]T34 Wine consumption vol'!AT175/'[1]T61 Real GDP'!AT175),"")),"")</f>
        <v>8.4035935925303187E-2</v>
      </c>
      <c r="AV144" s="70">
        <f>IF('[1]T61 Real GDP'!AU175&lt;&gt;"",(IF('[1]T34 Wine consumption vol'!AU175&lt;&gt;"",('[1]T34 Wine consumption vol'!AU175/'[1]T61 Real GDP'!AU175),"")),"")</f>
        <v>3.282095068666345E-2</v>
      </c>
      <c r="AW144" s="70">
        <f>IF('[1]T61 Real GDP'!AV175&lt;&gt;"",(IF('[1]T34 Wine consumption vol'!AV175&lt;&gt;"",('[1]T34 Wine consumption vol'!AV175/'[1]T61 Real GDP'!AV175),"")),"")</f>
        <v>1.5350690271180046E-2</v>
      </c>
      <c r="AX144" s="70">
        <f>IF('[1]T61 Real GDP'!AW175&lt;&gt;"",(IF('[1]T34 Wine consumption vol'!AW175&lt;&gt;"",('[1]T34 Wine consumption vol'!AW175/'[1]T61 Real GDP'!AW175),"")),"")</f>
        <v>2.7954685241614589E-2</v>
      </c>
      <c r="AY144" s="70">
        <f>IF('[1]T61 Real GDP'!AX175&lt;&gt;"",(IF('[1]T34 Wine consumption vol'!AX175&lt;&gt;"",('[1]T34 Wine consumption vol'!AX175/'[1]T61 Real GDP'!AX175),"")),"")</f>
        <v>9.7512341323987797E-2</v>
      </c>
      <c r="AZ144" s="70">
        <f>IF('[1]T61 Real GDP'!AY175&lt;&gt;"",(IF('[1]T34 Wine consumption vol'!AY175&lt;&gt;"",('[1]T34 Wine consumption vol'!AY175/'[1]T61 Real GDP'!AY175),"")),"")</f>
        <v>4.4173664073935595E-2</v>
      </c>
      <c r="BA144" s="70">
        <f>IF('[1]T61 Real GDP'!AZ175&lt;&gt;"",(IF('[1]T34 Wine consumption vol'!AZ175&lt;&gt;"",('[1]T34 Wine consumption vol'!AZ175/'[1]T61 Real GDP'!AZ175),"")),"")</f>
        <v>1.3712230133054571E-2</v>
      </c>
      <c r="BB144" s="70">
        <f>IF('[1]T61 Real GDP'!BC175&lt;&gt;"",(IF('[1]T34 Wine consumption vol'!BC175&lt;&gt;"",('[1]T34 Wine consumption vol'!BC175/'[1]T61 Real GDP'!BC175),"")),"")</f>
        <v>0.47778076216659704</v>
      </c>
    </row>
    <row r="145" spans="1:54" x14ac:dyDescent="0.55000000000000004">
      <c r="A145" s="69">
        <v>2008</v>
      </c>
      <c r="B145" s="70">
        <f>IF('[1]T61 Real GDP'!B176&lt;&gt;"",(IF('[1]T34 Wine consumption vol'!B176&lt;&gt;"",('[1]T34 Wine consumption vol'!B176/'[1]T61 Real GDP'!B176),"")),"")</f>
        <v>2.0644288156164041</v>
      </c>
      <c r="C145" s="70">
        <f>IF('[1]T61 Real GDP'!C176&lt;&gt;"",(IF('[1]T34 Wine consumption vol'!C176&lt;&gt;"",('[1]T34 Wine consumption vol'!C176/'[1]T61 Real GDP'!C176),"")),"")</f>
        <v>1.945384087196329</v>
      </c>
      <c r="D145" s="70">
        <f>IF('[1]T61 Real GDP'!D176&lt;&gt;"",(IF('[1]T34 Wine consumption vol'!D176&lt;&gt;"",('[1]T34 Wine consumption vol'!D176/'[1]T61 Real GDP'!D176),"")),"")</f>
        <v>3.5278214106717782</v>
      </c>
      <c r="E145" s="70">
        <f>IF('[1]T61 Real GDP'!E176&lt;&gt;"",(IF('[1]T34 Wine consumption vol'!E176&lt;&gt;"",('[1]T34 Wine consumption vol'!E176/'[1]T61 Real GDP'!E176),"")),"")</f>
        <v>0.89603992083489492</v>
      </c>
      <c r="F145" s="70">
        <f>IF('[1]T61 Real GDP'!F176&lt;&gt;"",(IF('[1]T34 Wine consumption vol'!F176&lt;&gt;"",('[1]T34 Wine consumption vol'!F176/'[1]T61 Real GDP'!F176),"")),"")</f>
        <v>1.1217037782833084</v>
      </c>
      <c r="G145" s="70"/>
      <c r="H145" s="70">
        <f>IF('[1]T61 Real GDP'!G176&lt;&gt;"",(IF('[1]T34 Wine consumption vol'!G176&lt;&gt;"",('[1]T34 Wine consumption vol'!G176/'[1]T61 Real GDP'!G176),"")),"")</f>
        <v>1.1713620550344992</v>
      </c>
      <c r="I145" s="70">
        <f>IF('[1]T61 Real GDP'!H176&lt;&gt;"",(IF('[1]T34 Wine consumption vol'!H176&lt;&gt;"",('[1]T34 Wine consumption vol'!H176/'[1]T61 Real GDP'!H176),"")),"")</f>
        <v>1.2268409287591919</v>
      </c>
      <c r="J145" s="70">
        <f>IF('[1]T61 Real GDP'!I176&lt;&gt;"",(IF('[1]T34 Wine consumption vol'!I176&lt;&gt;"",('[1]T34 Wine consumption vol'!I176/'[1]T61 Real GDP'!I176),"")),"")</f>
        <v>0.4686711007271217</v>
      </c>
      <c r="K145" s="70">
        <f>IF('[1]T61 Real GDP'!J176&lt;&gt;"",(IF('[1]T34 Wine consumption vol'!J176&lt;&gt;"",('[1]T34 Wine consumption vol'!J176/'[1]T61 Real GDP'!J176),"")),"")</f>
        <v>1.0811233143991656</v>
      </c>
      <c r="L145" s="70">
        <f>IF('[1]T61 Real GDP'!K176&lt;&gt;"",(IF('[1]T34 Wine consumption vol'!K176&lt;&gt;"",('[1]T34 Wine consumption vol'!K176/'[1]T61 Real GDP'!K176),"")),"")</f>
        <v>2.1282700713576013</v>
      </c>
      <c r="M145" s="70">
        <f>IF('[1]T61 Real GDP'!L176&lt;&gt;"",(IF('[1]T34 Wine consumption vol'!L176&lt;&gt;"",('[1]T34 Wine consumption vol'!L176/'[1]T61 Real GDP'!L176),"")),"")</f>
        <v>0.76342952678421838</v>
      </c>
      <c r="N145" s="70">
        <f>IF('[1]T61 Real GDP'!M176&lt;&gt;"",(IF('[1]T34 Wine consumption vol'!M176&lt;&gt;"",('[1]T34 Wine consumption vol'!M176/'[1]T61 Real GDP'!M176),"")),"")</f>
        <v>0.89756014605783918</v>
      </c>
      <c r="O145" s="70">
        <f>IF('[1]T61 Real GDP'!N176&lt;&gt;"",(IF('[1]T34 Wine consumption vol'!N176&lt;&gt;"",('[1]T34 Wine consumption vol'!N176/'[1]T61 Real GDP'!N176),"")),"")</f>
        <v>0.85327582279049918</v>
      </c>
      <c r="P145" s="70">
        <f>IF('[1]T61 Real GDP'!O176&lt;&gt;"",(IF('[1]T34 Wine consumption vol'!O176&lt;&gt;"",('[1]T34 Wine consumption vol'!O176/'[1]T61 Real GDP'!O176),"")),"")</f>
        <v>1.3837958634885692</v>
      </c>
      <c r="Q145" s="70">
        <f>IF('[1]T61 Real GDP'!P176&lt;&gt;"",(IF('[1]T34 Wine consumption vol'!P176&lt;&gt;"",('[1]T34 Wine consumption vol'!P176/'[1]T61 Real GDP'!P176),"")),"")</f>
        <v>0.69703992644815005</v>
      </c>
      <c r="R145" s="70" t="str">
        <f>IF('[1]T61 Real GDP'!Q176&lt;&gt;"",(IF('[1]T34 Wine consumption vol'!Q176&lt;&gt;"",('[1]T34 Wine consumption vol'!Q176/'[1]T61 Real GDP'!Q176),"")),"")</f>
        <v/>
      </c>
      <c r="S145" s="70">
        <f>IF('[1]T61 Real GDP'!R176&lt;&gt;"",(IF('[1]T34 Wine consumption vol'!R176&lt;&gt;"",('[1]T34 Wine consumption vol'!R176/'[1]T61 Real GDP'!R176),"")),"")</f>
        <v>1.3459029680301591</v>
      </c>
      <c r="T145" s="70">
        <f>IF('[1]T61 Real GDP'!S176&lt;&gt;"",(IF('[1]T34 Wine consumption vol'!S176&lt;&gt;"",('[1]T34 Wine consumption vol'!S176/'[1]T61 Real GDP'!S176),"")),"")</f>
        <v>3.5463329378942219</v>
      </c>
      <c r="U145" s="70">
        <f>IF('[1]T61 Real GDP'!T176&lt;&gt;"",(IF('[1]T34 Wine consumption vol'!T176&lt;&gt;"",('[1]T34 Wine consumption vol'!T176/'[1]T61 Real GDP'!T176),"")),"")</f>
        <v>3.3902767410894947</v>
      </c>
      <c r="V145" s="70">
        <f>IF('[1]T61 Real GDP'!U176&lt;&gt;"",(IF('[1]T34 Wine consumption vol'!U176&lt;&gt;"",('[1]T34 Wine consumption vol'!U176/'[1]T61 Real GDP'!U176),"")),"")</f>
        <v>2.6106509975929106</v>
      </c>
      <c r="W145" s="70">
        <f>IF('[1]T61 Real GDP'!V176&lt;&gt;"",(IF('[1]T34 Wine consumption vol'!V176&lt;&gt;"",('[1]T34 Wine consumption vol'!V176/'[1]T61 Real GDP'!V176),"")),"")</f>
        <v>4.7095459392894945</v>
      </c>
      <c r="X145" s="70">
        <f>IF('[1]T61 Real GDP'!W176&lt;&gt;"",(IF('[1]T34 Wine consumption vol'!W176&lt;&gt;"",('[1]T34 Wine consumption vol'!W176/'[1]T61 Real GDP'!W176),"")),"")</f>
        <v>4.8814443529450093</v>
      </c>
      <c r="Y145" s="70">
        <f>IF('[1]T61 Real GDP'!X176&lt;&gt;"",(IF('[1]T34 Wine consumption vol'!X176&lt;&gt;"",('[1]T34 Wine consumption vol'!X176/'[1]T61 Real GDP'!X176),"")),"")</f>
        <v>0.71756126511095231</v>
      </c>
      <c r="Z145" s="70">
        <f>IF('[1]T61 Real GDP'!Y176&lt;&gt;"",(IF('[1]T34 Wine consumption vol'!Y176&lt;&gt;"",('[1]T34 Wine consumption vol'!Y176/'[1]T61 Real GDP'!Y176),"")),"")</f>
        <v>1.1826058421642718</v>
      </c>
      <c r="AA145" s="70" t="str">
        <f>IF('[1]T61 Real GDP'!Z176&lt;&gt;"",(IF('[1]T34 Wine consumption vol'!Z176&lt;&gt;"",('[1]T34 Wine consumption vol'!Z176/'[1]T61 Real GDP'!Z176),"")),"")</f>
        <v/>
      </c>
      <c r="AB145" s="70">
        <f>IF('[1]T61 Real GDP'!AA176&lt;&gt;"",(IF('[1]T34 Wine consumption vol'!AA176&lt;&gt;"",('[1]T34 Wine consumption vol'!AA176/'[1]T61 Real GDP'!AA176),"")),"")</f>
        <v>0.93554664020828104</v>
      </c>
      <c r="AC145" s="70">
        <f>IF('[1]T61 Real GDP'!AB176&lt;&gt;"",(IF('[1]T34 Wine consumption vol'!AB176&lt;&gt;"",('[1]T34 Wine consumption vol'!AB176/'[1]T61 Real GDP'!AB176),"")),"")</f>
        <v>1.1961931193915347</v>
      </c>
      <c r="AD145" s="70">
        <f>IF('[1]T61 Real GDP'!AC176&lt;&gt;"",(IF('[1]T34 Wine consumption vol'!AC176&lt;&gt;"",('[1]T34 Wine consumption vol'!AC176/'[1]T61 Real GDP'!AC176),"")),"")</f>
        <v>0.49353752138450635</v>
      </c>
      <c r="AE145" s="70">
        <f>IF('[1]T61 Real GDP'!AD176&lt;&gt;"",(IF('[1]T34 Wine consumption vol'!AD176&lt;&gt;"",('[1]T34 Wine consumption vol'!AD176/'[1]T61 Real GDP'!AD176),"")),"")</f>
        <v>0.2970194898930702</v>
      </c>
      <c r="AF145" s="70">
        <f>IF('[1]T61 Real GDP'!AE176&lt;&gt;"",(IF('[1]T34 Wine consumption vol'!AE176&lt;&gt;"",('[1]T34 Wine consumption vol'!AE176/'[1]T61 Real GDP'!AE176),"")),"")</f>
        <v>2.7417098713035277</v>
      </c>
      <c r="AG145" s="70">
        <f>IF('[1]T61 Real GDP'!AF176&lt;&gt;"",(IF('[1]T34 Wine consumption vol'!AF176&lt;&gt;"",('[1]T34 Wine consumption vol'!AF176/'[1]T61 Real GDP'!AF176),"")),"")</f>
        <v>0.34756781378252399</v>
      </c>
      <c r="AH145" s="70">
        <f>IF('[1]T61 Real GDP'!AG176&lt;&gt;"",(IF('[1]T34 Wine consumption vol'!AG176&lt;&gt;"",('[1]T34 Wine consumption vol'!AG176/'[1]T61 Real GDP'!AG176),"")),"")</f>
        <v>1.0625439292737737</v>
      </c>
      <c r="AI145" s="70">
        <f>IF('[1]T61 Real GDP'!AH176&lt;&gt;"",(IF('[1]T34 Wine consumption vol'!AH176&lt;&gt;"",('[1]T34 Wine consumption vol'!AH176/'[1]T61 Real GDP'!AH176),"")),"")</f>
        <v>8.6531116470038638E-2</v>
      </c>
      <c r="AJ145" s="70">
        <f>IF('[1]T61 Real GDP'!AI176&lt;&gt;"",(IF('[1]T34 Wine consumption vol'!AI176&lt;&gt;"",('[1]T34 Wine consumption vol'!AI176/'[1]T61 Real GDP'!AI176),"")),"")</f>
        <v>2.4473462347361603</v>
      </c>
      <c r="AK145" s="70" t="str">
        <f>IF('[1]T61 Real GDP'!AJ176&lt;&gt;"",(IF('[1]T34 Wine consumption vol'!AJ176&lt;&gt;"",('[1]T34 Wine consumption vol'!AJ176/'[1]T61 Real GDP'!AJ176),"")),"")</f>
        <v/>
      </c>
      <c r="AL145" s="70">
        <f>IF('[1]T61 Real GDP'!AK176&lt;&gt;"",(IF('[1]T34 Wine consumption vol'!AK176&lt;&gt;"",('[1]T34 Wine consumption vol'!AK176/'[1]T61 Real GDP'!AK176),"")),"")</f>
        <v>0.40300195045634835</v>
      </c>
      <c r="AM145" s="70">
        <f>IF('[1]T61 Real GDP'!AL176&lt;&gt;"",(IF('[1]T34 Wine consumption vol'!AL176&lt;&gt;"",('[1]T34 Wine consumption vol'!AL176/'[1]T61 Real GDP'!AL176),"")),"")</f>
        <v>0.26652909608648573</v>
      </c>
      <c r="AN145" s="70">
        <f>IF('[1]T61 Real GDP'!AM176&lt;&gt;"",(IF('[1]T34 Wine consumption vol'!AM176&lt;&gt;"",('[1]T34 Wine consumption vol'!AM176/'[1]T61 Real GDP'!AM176),"")),"")</f>
        <v>1.54836026319381</v>
      </c>
      <c r="AO145" s="70">
        <f>IF('[1]T61 Real GDP'!AN176&lt;&gt;"",(IF('[1]T34 Wine consumption vol'!AN176&lt;&gt;"",('[1]T34 Wine consumption vol'!AN176/'[1]T61 Real GDP'!AN176),"")),"")</f>
        <v>0.39385269689057423</v>
      </c>
      <c r="AP145" s="70">
        <f>IF('[1]T61 Real GDP'!AO176&lt;&gt;"",(IF('[1]T34 Wine consumption vol'!AO176&lt;&gt;"",('[1]T34 Wine consumption vol'!AO176/'[1]T61 Real GDP'!AO176),"")),"")</f>
        <v>5.9450314674405098E-2</v>
      </c>
      <c r="AQ145" s="70" t="str">
        <f>IF('[1]T61 Real GDP'!AP176&lt;&gt;"",(IF('[1]T34 Wine consumption vol'!AP176&lt;&gt;"",('[1]T34 Wine consumption vol'!AP176/'[1]T61 Real GDP'!AP176),"")),"")</f>
        <v/>
      </c>
      <c r="AR145" s="70">
        <f>IF('[1]T61 Real GDP'!AQ176&lt;&gt;"",(IF('[1]T34 Wine consumption vol'!AQ176&lt;&gt;"",('[1]T34 Wine consumption vol'!AQ176/'[1]T61 Real GDP'!AQ176),"")),"")</f>
        <v>9.7184702930949107E-2</v>
      </c>
      <c r="AS145" s="70">
        <f>IF('[1]T61 Real GDP'!AR176&lt;&gt;"",(IF('[1]T34 Wine consumption vol'!AR176&lt;&gt;"",('[1]T34 Wine consumption vol'!AR176/'[1]T61 Real GDP'!AR176),"")),"")</f>
        <v>0.11181623459474739</v>
      </c>
      <c r="AT145" s="70">
        <f>IF('[1]T61 Real GDP'!AS176&lt;&gt;"",(IF('[1]T34 Wine consumption vol'!AS177&lt;&gt;"",('[1]T34 Wine consumption vol'!AS177/'[1]T61 Real GDP'!AS176),"")),"")</f>
        <v>3.0397475231746145E-3</v>
      </c>
      <c r="AU145" s="70">
        <f>IF('[1]T61 Real GDP'!AT176&lt;&gt;"",(IF('[1]T34 Wine consumption vol'!AT176&lt;&gt;"",('[1]T34 Wine consumption vol'!AT176/'[1]T61 Real GDP'!AT176),"")),"")</f>
        <v>8.4992875190869344E-2</v>
      </c>
      <c r="AV145" s="70">
        <f>IF('[1]T61 Real GDP'!AU176&lt;&gt;"",(IF('[1]T34 Wine consumption vol'!AU176&lt;&gt;"",('[1]T34 Wine consumption vol'!AU176/'[1]T61 Real GDP'!AU176),"")),"")</f>
        <v>2.9005353917893877E-2</v>
      </c>
      <c r="AW145" s="70">
        <f>IF('[1]T61 Real GDP'!AV176&lt;&gt;"",(IF('[1]T34 Wine consumption vol'!AV176&lt;&gt;"",('[1]T34 Wine consumption vol'!AV176/'[1]T61 Real GDP'!AV176),"")),"")</f>
        <v>1.7219518397981113E-2</v>
      </c>
      <c r="AX145" s="70">
        <f>IF('[1]T61 Real GDP'!AW176&lt;&gt;"",(IF('[1]T34 Wine consumption vol'!AW176&lt;&gt;"",('[1]T34 Wine consumption vol'!AW176/'[1]T61 Real GDP'!AW176),"")),"")</f>
        <v>3.5709883678596101E-2</v>
      </c>
      <c r="AY145" s="70">
        <f>IF('[1]T61 Real GDP'!AX176&lt;&gt;"",(IF('[1]T34 Wine consumption vol'!AX176&lt;&gt;"",('[1]T34 Wine consumption vol'!AX176/'[1]T61 Real GDP'!AX176),"")),"")</f>
        <v>9.0400795930119002E-2</v>
      </c>
      <c r="AZ145" s="70">
        <f>IF('[1]T61 Real GDP'!AY176&lt;&gt;"",(IF('[1]T34 Wine consumption vol'!AY176&lt;&gt;"",('[1]T34 Wine consumption vol'!AY176/'[1]T61 Real GDP'!AY176),"")),"")</f>
        <v>3.2639079463295702E-2</v>
      </c>
      <c r="BA145" s="70">
        <f>IF('[1]T61 Real GDP'!AZ176&lt;&gt;"",(IF('[1]T34 Wine consumption vol'!AZ176&lt;&gt;"",('[1]T34 Wine consumption vol'!AZ176/'[1]T61 Real GDP'!AZ176),"")),"")</f>
        <v>1.0504979583073301E-2</v>
      </c>
      <c r="BB145" s="70">
        <f>IF('[1]T61 Real GDP'!BC176&lt;&gt;"",(IF('[1]T34 Wine consumption vol'!BC176&lt;&gt;"",('[1]T34 Wine consumption vol'!BC176/'[1]T61 Real GDP'!BC176),"")),"")</f>
        <v>0.45774563314873085</v>
      </c>
    </row>
    <row r="146" spans="1:54" x14ac:dyDescent="0.55000000000000004">
      <c r="A146" s="69">
        <v>2009</v>
      </c>
      <c r="B146" s="70">
        <f>IF('[1]T61 Real GDP'!B177&lt;&gt;"",(IF('[1]T34 Wine consumption vol'!B177&lt;&gt;"",('[1]T34 Wine consumption vol'!B177/'[1]T61 Real GDP'!B177),"")),"")</f>
        <v>2.1431987472763274</v>
      </c>
      <c r="C146" s="70">
        <f>IF('[1]T61 Real GDP'!C177&lt;&gt;"",(IF('[1]T34 Wine consumption vol'!C177&lt;&gt;"",('[1]T34 Wine consumption vol'!C177/'[1]T61 Real GDP'!C177),"")),"")</f>
        <v>1.8317341767871838</v>
      </c>
      <c r="D146" s="70">
        <f>IF('[1]T61 Real GDP'!D177&lt;&gt;"",(IF('[1]T34 Wine consumption vol'!D177&lt;&gt;"",('[1]T34 Wine consumption vol'!D177/'[1]T61 Real GDP'!D177),"")),"")</f>
        <v>3.6113760936935058</v>
      </c>
      <c r="E146" s="70">
        <f>IF('[1]T61 Real GDP'!E177&lt;&gt;"",(IF('[1]T34 Wine consumption vol'!E177&lt;&gt;"",('[1]T34 Wine consumption vol'!E177/'[1]T61 Real GDP'!E177),"")),"")</f>
        <v>0.8791614568218602</v>
      </c>
      <c r="F146" s="70">
        <f>IF('[1]T61 Real GDP'!F177&lt;&gt;"",(IF('[1]T34 Wine consumption vol'!F177&lt;&gt;"",('[1]T34 Wine consumption vol'!F177/'[1]T61 Real GDP'!F177),"")),"")</f>
        <v>1.0201590191293999</v>
      </c>
      <c r="G146" s="70"/>
      <c r="H146" s="70">
        <f>IF('[1]T61 Real GDP'!G177&lt;&gt;"",(IF('[1]T34 Wine consumption vol'!G177&lt;&gt;"",('[1]T34 Wine consumption vol'!G177/'[1]T61 Real GDP'!G177),"")),"")</f>
        <v>1.1627542923877721</v>
      </c>
      <c r="I146" s="70">
        <f>IF('[1]T61 Real GDP'!H177&lt;&gt;"",(IF('[1]T34 Wine consumption vol'!H177&lt;&gt;"",('[1]T34 Wine consumption vol'!H177/'[1]T61 Real GDP'!H177),"")),"")</f>
        <v>1.2831786470658411</v>
      </c>
      <c r="J146" s="70">
        <f>IF('[1]T61 Real GDP'!I177&lt;&gt;"",(IF('[1]T34 Wine consumption vol'!I177&lt;&gt;"",('[1]T34 Wine consumption vol'!I177/'[1]T61 Real GDP'!I177),"")),"")</f>
        <v>0.5171954459157313</v>
      </c>
      <c r="K146" s="70">
        <f>IF('[1]T61 Real GDP'!J177&lt;&gt;"",(IF('[1]T34 Wine consumption vol'!J177&lt;&gt;"",('[1]T34 Wine consumption vol'!J177/'[1]T61 Real GDP'!J177),"")),"")</f>
        <v>1.0944006831969963</v>
      </c>
      <c r="L146" s="70">
        <f>IF('[1]T61 Real GDP'!K177&lt;&gt;"",(IF('[1]T34 Wine consumption vol'!K177&lt;&gt;"",('[1]T34 Wine consumption vol'!K177/'[1]T61 Real GDP'!K177),"")),"")</f>
        <v>2.0909078244896282</v>
      </c>
      <c r="M146" s="70">
        <f>IF('[1]T61 Real GDP'!L177&lt;&gt;"",(IF('[1]T34 Wine consumption vol'!L177&lt;&gt;"",('[1]T34 Wine consumption vol'!L177/'[1]T61 Real GDP'!L177),"")),"")</f>
        <v>0.76515363476018627</v>
      </c>
      <c r="N146" s="70">
        <f>IF('[1]T61 Real GDP'!M177&lt;&gt;"",(IF('[1]T34 Wine consumption vol'!M177&lt;&gt;"",('[1]T34 Wine consumption vol'!M177/'[1]T61 Real GDP'!M177),"")),"")</f>
        <v>0.9359461515475771</v>
      </c>
      <c r="O146" s="70">
        <f>IF('[1]T61 Real GDP'!N177&lt;&gt;"",(IF('[1]T34 Wine consumption vol'!N177&lt;&gt;"",('[1]T34 Wine consumption vol'!N177/'[1]T61 Real GDP'!N177),"")),"")</f>
        <v>0.96057681418420438</v>
      </c>
      <c r="P146" s="70">
        <f>IF('[1]T61 Real GDP'!O177&lt;&gt;"",(IF('[1]T34 Wine consumption vol'!O177&lt;&gt;"",('[1]T34 Wine consumption vol'!O177/'[1]T61 Real GDP'!O177),"")),"")</f>
        <v>1.3928795810918495</v>
      </c>
      <c r="Q146" s="70">
        <f>IF('[1]T61 Real GDP'!P177&lt;&gt;"",(IF('[1]T34 Wine consumption vol'!P177&lt;&gt;"",('[1]T34 Wine consumption vol'!P177/'[1]T61 Real GDP'!P177),"")),"")</f>
        <v>0.73880309354795115</v>
      </c>
      <c r="R146" s="70" t="str">
        <f>IF('[1]T61 Real GDP'!Q177&lt;&gt;"",(IF('[1]T34 Wine consumption vol'!Q177&lt;&gt;"",('[1]T34 Wine consumption vol'!Q177/'[1]T61 Real GDP'!Q177),"")),"")</f>
        <v/>
      </c>
      <c r="S146" s="70">
        <f>IF('[1]T61 Real GDP'!R177&lt;&gt;"",(IF('[1]T34 Wine consumption vol'!R177&lt;&gt;"",('[1]T34 Wine consumption vol'!R177/'[1]T61 Real GDP'!R177),"")),"")</f>
        <v>1.6479467079439054</v>
      </c>
      <c r="T146" s="70">
        <f>IF('[1]T61 Real GDP'!S177&lt;&gt;"",(IF('[1]T34 Wine consumption vol'!S177&lt;&gt;"",('[1]T34 Wine consumption vol'!S177/'[1]T61 Real GDP'!S177),"")),"")</f>
        <v>4.116932456587195</v>
      </c>
      <c r="U146" s="70">
        <f>IF('[1]T61 Real GDP'!T177&lt;&gt;"",(IF('[1]T34 Wine consumption vol'!T177&lt;&gt;"",('[1]T34 Wine consumption vol'!T177/'[1]T61 Real GDP'!T177),"")),"")</f>
        <v>3.1848215813464691</v>
      </c>
      <c r="V146" s="70">
        <f>IF('[1]T61 Real GDP'!U177&lt;&gt;"",(IF('[1]T34 Wine consumption vol'!U177&lt;&gt;"",('[1]T34 Wine consumption vol'!U177/'[1]T61 Real GDP'!U177),"")),"")</f>
        <v>2.7684668963078987</v>
      </c>
      <c r="W146" s="70">
        <f>IF('[1]T61 Real GDP'!V177&lt;&gt;"",(IF('[1]T34 Wine consumption vol'!V177&lt;&gt;"",('[1]T34 Wine consumption vol'!V177/'[1]T61 Real GDP'!V177),"")),"")</f>
        <v>4.9551969388794515</v>
      </c>
      <c r="X146" s="70">
        <f>IF('[1]T61 Real GDP'!W177&lt;&gt;"",(IF('[1]T34 Wine consumption vol'!W177&lt;&gt;"",('[1]T34 Wine consumption vol'!W177/'[1]T61 Real GDP'!W177),"")),"")</f>
        <v>4.6110483413934187</v>
      </c>
      <c r="Y146" s="70">
        <f>IF('[1]T61 Real GDP'!X177&lt;&gt;"",(IF('[1]T34 Wine consumption vol'!X177&lt;&gt;"",('[1]T34 Wine consumption vol'!X177/'[1]T61 Real GDP'!X177),"")),"")</f>
        <v>0.83696162104658978</v>
      </c>
      <c r="Z146" s="70">
        <f>IF('[1]T61 Real GDP'!Y177&lt;&gt;"",(IF('[1]T34 Wine consumption vol'!Y177&lt;&gt;"",('[1]T34 Wine consumption vol'!Y177/'[1]T61 Real GDP'!Y177),"")),"")</f>
        <v>1.4296242125862442</v>
      </c>
      <c r="AA146" s="70" t="str">
        <f>IF('[1]T61 Real GDP'!Z177&lt;&gt;"",(IF('[1]T34 Wine consumption vol'!Z177&lt;&gt;"",('[1]T34 Wine consumption vol'!Z177/'[1]T61 Real GDP'!Z177),"")),"")</f>
        <v/>
      </c>
      <c r="AB146" s="70">
        <f>IF('[1]T61 Real GDP'!AA177&lt;&gt;"",(IF('[1]T34 Wine consumption vol'!AA177&lt;&gt;"",('[1]T34 Wine consumption vol'!AA177/'[1]T61 Real GDP'!AA177),"")),"")</f>
        <v>0.96046512527791317</v>
      </c>
      <c r="AC146" s="70">
        <f>IF('[1]T61 Real GDP'!AB177&lt;&gt;"",(IF('[1]T34 Wine consumption vol'!AB177&lt;&gt;"",('[1]T34 Wine consumption vol'!AB177/'[1]T61 Real GDP'!AB177),"")),"")</f>
        <v>1.200401161521226</v>
      </c>
      <c r="AD146" s="70">
        <f>IF('[1]T61 Real GDP'!AC177&lt;&gt;"",(IF('[1]T34 Wine consumption vol'!AC177&lt;&gt;"",('[1]T34 Wine consumption vol'!AC177/'[1]T61 Real GDP'!AC177),"")),"")</f>
        <v>0.54165122425963097</v>
      </c>
      <c r="AE146" s="70">
        <f>IF('[1]T61 Real GDP'!AD177&lt;&gt;"",(IF('[1]T34 Wine consumption vol'!AD177&lt;&gt;"",('[1]T34 Wine consumption vol'!AD177/'[1]T61 Real GDP'!AD177),"")),"")</f>
        <v>0.31444724359868981</v>
      </c>
      <c r="AF146" s="70">
        <f>IF('[1]T61 Real GDP'!AE177&lt;&gt;"",(IF('[1]T34 Wine consumption vol'!AE177&lt;&gt;"",('[1]T34 Wine consumption vol'!AE177/'[1]T61 Real GDP'!AE177),"")),"")</f>
        <v>2.7722275642176233</v>
      </c>
      <c r="AG146" s="70">
        <f>IF('[1]T61 Real GDP'!AF177&lt;&gt;"",(IF('[1]T34 Wine consumption vol'!AF177&lt;&gt;"",('[1]T34 Wine consumption vol'!AF177/'[1]T61 Real GDP'!AF177),"")),"")</f>
        <v>0.37338445119869224</v>
      </c>
      <c r="AH146" s="70">
        <f>IF('[1]T61 Real GDP'!AG177&lt;&gt;"",(IF('[1]T34 Wine consumption vol'!AG177&lt;&gt;"",('[1]T34 Wine consumption vol'!AG177/'[1]T61 Real GDP'!AG177),"")),"")</f>
        <v>1.3068506430636506</v>
      </c>
      <c r="AI146" s="70">
        <f>IF('[1]T61 Real GDP'!AH177&lt;&gt;"",(IF('[1]T34 Wine consumption vol'!AH177&lt;&gt;"",('[1]T34 Wine consumption vol'!AH177/'[1]T61 Real GDP'!AH177),"")),"")</f>
        <v>9.4058729061148372E-2</v>
      </c>
      <c r="AJ146" s="70">
        <f>IF('[1]T61 Real GDP'!AI177&lt;&gt;"",(IF('[1]T34 Wine consumption vol'!AI177&lt;&gt;"",('[1]T34 Wine consumption vol'!AI177/'[1]T61 Real GDP'!AI177),"")),"")</f>
        <v>2.3269133152209642</v>
      </c>
      <c r="AK146" s="70" t="str">
        <f>IF('[1]T61 Real GDP'!AJ177&lt;&gt;"",(IF('[1]T34 Wine consumption vol'!AJ177&lt;&gt;"",('[1]T34 Wine consumption vol'!AJ177/'[1]T61 Real GDP'!AJ177),"")),"")</f>
        <v/>
      </c>
      <c r="AL146" s="70">
        <f>IF('[1]T61 Real GDP'!AK177&lt;&gt;"",(IF('[1]T34 Wine consumption vol'!AK177&lt;&gt;"",('[1]T34 Wine consumption vol'!AK177/'[1]T61 Real GDP'!AK177),"")),"")</f>
        <v>0.48943677950377057</v>
      </c>
      <c r="AM146" s="70">
        <f>IF('[1]T61 Real GDP'!AL177&lt;&gt;"",(IF('[1]T34 Wine consumption vol'!AL177&lt;&gt;"",('[1]T34 Wine consumption vol'!AL177/'[1]T61 Real GDP'!AL177),"")),"")</f>
        <v>0.44061728352102419</v>
      </c>
      <c r="AN146" s="70">
        <f>IF('[1]T61 Real GDP'!AM177&lt;&gt;"",(IF('[1]T34 Wine consumption vol'!AM177&lt;&gt;"",('[1]T34 Wine consumption vol'!AM177/'[1]T61 Real GDP'!AM177),"")),"")</f>
        <v>1.4827540310391598</v>
      </c>
      <c r="AO146" s="70">
        <f>IF('[1]T61 Real GDP'!AN177&lt;&gt;"",(IF('[1]T34 Wine consumption vol'!AN177&lt;&gt;"",('[1]T34 Wine consumption vol'!AN177/'[1]T61 Real GDP'!AN177),"")),"")</f>
        <v>0.38757509951690949</v>
      </c>
      <c r="AP146" s="70">
        <f>IF('[1]T61 Real GDP'!AO177&lt;&gt;"",(IF('[1]T34 Wine consumption vol'!AO177&lt;&gt;"",('[1]T34 Wine consumption vol'!AO177/'[1]T61 Real GDP'!AO177),"")),"")</f>
        <v>7.9484459266466842E-2</v>
      </c>
      <c r="AQ146" s="70" t="str">
        <f>IF('[1]T61 Real GDP'!AP177&lt;&gt;"",(IF('[1]T34 Wine consumption vol'!AP177&lt;&gt;"",('[1]T34 Wine consumption vol'!AP177/'[1]T61 Real GDP'!AP177),"")),"")</f>
        <v/>
      </c>
      <c r="AR146" s="70">
        <f>IF('[1]T61 Real GDP'!AQ177&lt;&gt;"",(IF('[1]T34 Wine consumption vol'!AQ177&lt;&gt;"",('[1]T34 Wine consumption vol'!AQ177/'[1]T61 Real GDP'!AQ177),"")),"")</f>
        <v>0.10894419671954216</v>
      </c>
      <c r="AS146" s="70">
        <f>IF('[1]T61 Real GDP'!AR177&lt;&gt;"",(IF('[1]T34 Wine consumption vol'!AR177&lt;&gt;"",('[1]T34 Wine consumption vol'!AR177/'[1]T61 Real GDP'!AR177),"")),"")</f>
        <v>0.12940610235403829</v>
      </c>
      <c r="AT146" s="70">
        <f>IF('[1]T61 Real GDP'!AS177&lt;&gt;"",(IF('[1]T34 Wine consumption vol'!AS178&lt;&gt;"",('[1]T34 Wine consumption vol'!AS178/'[1]T61 Real GDP'!AS177),"")),"")</f>
        <v>4.2477398246625756E-3</v>
      </c>
      <c r="AU146" s="70">
        <f>IF('[1]T61 Real GDP'!AT177&lt;&gt;"",(IF('[1]T34 Wine consumption vol'!AT177&lt;&gt;"",('[1]T34 Wine consumption vol'!AT177/'[1]T61 Real GDP'!AT177),"")),"")</f>
        <v>9.3460618510334381E-2</v>
      </c>
      <c r="AV146" s="70">
        <f>IF('[1]T61 Real GDP'!AU177&lt;&gt;"",(IF('[1]T34 Wine consumption vol'!AU177&lt;&gt;"",('[1]T34 Wine consumption vol'!AU177/'[1]T61 Real GDP'!AU177),"")),"")</f>
        <v>2.3071337617129851E-2</v>
      </c>
      <c r="AW146" s="70">
        <f>IF('[1]T61 Real GDP'!AV177&lt;&gt;"",(IF('[1]T34 Wine consumption vol'!AV177&lt;&gt;"",('[1]T34 Wine consumption vol'!AV177/'[1]T61 Real GDP'!AV177),"")),"")</f>
        <v>1.5967062161534408E-2</v>
      </c>
      <c r="AX146" s="70">
        <f>IF('[1]T61 Real GDP'!AW177&lt;&gt;"",(IF('[1]T34 Wine consumption vol'!AW177&lt;&gt;"",('[1]T34 Wine consumption vol'!AW177/'[1]T61 Real GDP'!AW177),"")),"")</f>
        <v>3.4570307322464036E-2</v>
      </c>
      <c r="AY146" s="70">
        <f>IF('[1]T61 Real GDP'!AX177&lt;&gt;"",(IF('[1]T34 Wine consumption vol'!AX177&lt;&gt;"",('[1]T34 Wine consumption vol'!AX177/'[1]T61 Real GDP'!AX177),"")),"")</f>
        <v>8.2488001104528919E-2</v>
      </c>
      <c r="AZ146" s="70">
        <f>IF('[1]T61 Real GDP'!AY177&lt;&gt;"",(IF('[1]T34 Wine consumption vol'!AY177&lt;&gt;"",('[1]T34 Wine consumption vol'!AY177/'[1]T61 Real GDP'!AY177),"")),"")</f>
        <v>2.2919172758306235E-2</v>
      </c>
      <c r="BA146" s="70">
        <f>IF('[1]T61 Real GDP'!AZ177&lt;&gt;"",(IF('[1]T34 Wine consumption vol'!AZ177&lt;&gt;"",('[1]T34 Wine consumption vol'!AZ177/'[1]T61 Real GDP'!AZ177),"")),"")</f>
        <v>7.1886780738512433E-3</v>
      </c>
      <c r="BB146" s="70">
        <f>IF('[1]T61 Real GDP'!BC177&lt;&gt;"",(IF('[1]T34 Wine consumption vol'!BC177&lt;&gt;"",('[1]T34 Wine consumption vol'!BC177/'[1]T61 Real GDP'!BC177),"")),"")</f>
        <v>0.45845833009155951</v>
      </c>
    </row>
    <row r="147" spans="1:54" x14ac:dyDescent="0.55000000000000004">
      <c r="A147" s="69">
        <v>2010</v>
      </c>
      <c r="B147" s="70">
        <f>IF('[1]T61 Real GDP'!B178&lt;&gt;"",(IF('[1]T34 Wine consumption vol'!B178&lt;&gt;"",('[1]T34 Wine consumption vol'!B178/'[1]T61 Real GDP'!B178),"")),"")</f>
        <v>2.0882068355212859</v>
      </c>
      <c r="C147" s="70">
        <f>IF('[1]T61 Real GDP'!C178&lt;&gt;"",(IF('[1]T34 Wine consumption vol'!C178&lt;&gt;"",('[1]T34 Wine consumption vol'!C178/'[1]T61 Real GDP'!C178),"")),"")</f>
        <v>1.6815708736930248</v>
      </c>
      <c r="D147" s="70">
        <f>IF('[1]T61 Real GDP'!D178&lt;&gt;"",(IF('[1]T34 Wine consumption vol'!D178&lt;&gt;"",('[1]T34 Wine consumption vol'!D178/'[1]T61 Real GDP'!D178),"")),"")</f>
        <v>3.7184793836332024</v>
      </c>
      <c r="E147" s="70">
        <f>IF('[1]T61 Real GDP'!E178&lt;&gt;"",(IF('[1]T34 Wine consumption vol'!E178&lt;&gt;"",('[1]T34 Wine consumption vol'!E178/'[1]T61 Real GDP'!E178),"")),"")</f>
        <v>0.83466253767616272</v>
      </c>
      <c r="F147" s="70">
        <f>IF('[1]T61 Real GDP'!F178&lt;&gt;"",(IF('[1]T34 Wine consumption vol'!F178&lt;&gt;"",('[1]T34 Wine consumption vol'!F178/'[1]T61 Real GDP'!F178),"")),"")</f>
        <v>1.268093050413768</v>
      </c>
      <c r="G147" s="70"/>
      <c r="H147" s="70">
        <f>IF('[1]T61 Real GDP'!G178&lt;&gt;"",(IF('[1]T34 Wine consumption vol'!G178&lt;&gt;"",('[1]T34 Wine consumption vol'!G178/'[1]T61 Real GDP'!G178),"")),"")</f>
        <v>1.1075894052365711</v>
      </c>
      <c r="I147" s="70">
        <f>IF('[1]T61 Real GDP'!H178&lt;&gt;"",(IF('[1]T34 Wine consumption vol'!H178&lt;&gt;"",('[1]T34 Wine consumption vol'!H178/'[1]T61 Real GDP'!H178),"")),"")</f>
        <v>1.430525834248848</v>
      </c>
      <c r="J147" s="70">
        <f>IF('[1]T61 Real GDP'!I178&lt;&gt;"",(IF('[1]T34 Wine consumption vol'!I178&lt;&gt;"",('[1]T34 Wine consumption vol'!I178/'[1]T61 Real GDP'!I178),"")),"")</f>
        <v>0.50785715423775246</v>
      </c>
      <c r="K147" s="70">
        <f>IF('[1]T61 Real GDP'!J178&lt;&gt;"",(IF('[1]T34 Wine consumption vol'!J178&lt;&gt;"",('[1]T34 Wine consumption vol'!J178/'[1]T61 Real GDP'!J178),"")),"")</f>
        <v>1.0882310986694446</v>
      </c>
      <c r="L147" s="70">
        <f>IF('[1]T61 Real GDP'!K178&lt;&gt;"",(IF('[1]T34 Wine consumption vol'!K178&lt;&gt;"",('[1]T34 Wine consumption vol'!K178/'[1]T61 Real GDP'!K178),"")),"")</f>
        <v>2.3247171241843079</v>
      </c>
      <c r="M147" s="70">
        <f>IF('[1]T61 Real GDP'!L178&lt;&gt;"",(IF('[1]T34 Wine consumption vol'!L178&lt;&gt;"",('[1]T34 Wine consumption vol'!L178/'[1]T61 Real GDP'!L178),"")),"")</f>
        <v>0.89439078598722976</v>
      </c>
      <c r="N147" s="70">
        <f>IF('[1]T61 Real GDP'!M178&lt;&gt;"",(IF('[1]T34 Wine consumption vol'!M178&lt;&gt;"",('[1]T34 Wine consumption vol'!M178/'[1]T61 Real GDP'!M178),"")),"")</f>
        <v>0.96050291129900267</v>
      </c>
      <c r="O147" s="70">
        <f>IF('[1]T61 Real GDP'!N178&lt;&gt;"",(IF('[1]T34 Wine consumption vol'!N178&lt;&gt;"",('[1]T34 Wine consumption vol'!N178/'[1]T61 Real GDP'!N178),"")),"")</f>
        <v>0.93479577831606919</v>
      </c>
      <c r="P147" s="70">
        <f>IF('[1]T61 Real GDP'!O178&lt;&gt;"",(IF('[1]T34 Wine consumption vol'!O178&lt;&gt;"",('[1]T34 Wine consumption vol'!O178/'[1]T61 Real GDP'!O178),"")),"")</f>
        <v>1.3969106606159989</v>
      </c>
      <c r="Q147" s="70">
        <f>IF('[1]T61 Real GDP'!P178&lt;&gt;"",(IF('[1]T34 Wine consumption vol'!P178&lt;&gt;"",('[1]T34 Wine consumption vol'!P178/'[1]T61 Real GDP'!P178),"")),"")</f>
        <v>0.79159410199997471</v>
      </c>
      <c r="R147" s="70" t="str">
        <f>IF('[1]T61 Real GDP'!Q178&lt;&gt;"",(IF('[1]T34 Wine consumption vol'!Q178&lt;&gt;"",('[1]T34 Wine consumption vol'!Q178/'[1]T61 Real GDP'!Q178),"")),"")</f>
        <v/>
      </c>
      <c r="S147" s="70">
        <f>IF('[1]T61 Real GDP'!R178&lt;&gt;"",(IF('[1]T34 Wine consumption vol'!R178&lt;&gt;"",('[1]T34 Wine consumption vol'!R178/'[1]T61 Real GDP'!R178),"")),"")</f>
        <v>1.3935649432965362</v>
      </c>
      <c r="T147" s="70">
        <f>IF('[1]T61 Real GDP'!S178&lt;&gt;"",(IF('[1]T34 Wine consumption vol'!S178&lt;&gt;"",('[1]T34 Wine consumption vol'!S178/'[1]T61 Real GDP'!S178),"")),"")</f>
        <v>4.3262294846116705</v>
      </c>
      <c r="U147" s="70">
        <f>IF('[1]T61 Real GDP'!T178&lt;&gt;"",(IF('[1]T34 Wine consumption vol'!T178&lt;&gt;"",('[1]T34 Wine consumption vol'!T178/'[1]T61 Real GDP'!T178),"")),"")</f>
        <v>2.8922811478680774</v>
      </c>
      <c r="V147" s="70">
        <f>IF('[1]T61 Real GDP'!U178&lt;&gt;"",(IF('[1]T34 Wine consumption vol'!U178&lt;&gt;"",('[1]T34 Wine consumption vol'!U178/'[1]T61 Real GDP'!U178),"")),"")</f>
        <v>2.6995128284795715</v>
      </c>
      <c r="W147" s="70">
        <f>IF('[1]T61 Real GDP'!V178&lt;&gt;"",(IF('[1]T34 Wine consumption vol'!V178&lt;&gt;"",('[1]T34 Wine consumption vol'!V178/'[1]T61 Real GDP'!V178),"")),"")</f>
        <v>4.3467324852951696</v>
      </c>
      <c r="X147" s="70">
        <f>IF('[1]T61 Real GDP'!W178&lt;&gt;"",(IF('[1]T34 Wine consumption vol'!W178&lt;&gt;"",('[1]T34 Wine consumption vol'!W178/'[1]T61 Real GDP'!W178),"")),"")</f>
        <v>3.9194448267754805</v>
      </c>
      <c r="Y147" s="70">
        <f>IF('[1]T61 Real GDP'!X178&lt;&gt;"",(IF('[1]T34 Wine consumption vol'!X178&lt;&gt;"",('[1]T34 Wine consumption vol'!X178/'[1]T61 Real GDP'!X178),"")),"")</f>
        <v>0.91916059799109506</v>
      </c>
      <c r="Z147" s="70">
        <f>IF('[1]T61 Real GDP'!Y178&lt;&gt;"",(IF('[1]T34 Wine consumption vol'!Y178&lt;&gt;"",('[1]T34 Wine consumption vol'!Y178/'[1]T61 Real GDP'!Y178),"")),"")</f>
        <v>1.189620803182015</v>
      </c>
      <c r="AA147" s="70" t="str">
        <f>IF('[1]T61 Real GDP'!Z178&lt;&gt;"",(IF('[1]T34 Wine consumption vol'!Z178&lt;&gt;"",('[1]T34 Wine consumption vol'!Z178/'[1]T61 Real GDP'!Z178),"")),"")</f>
        <v/>
      </c>
      <c r="AB147" s="70">
        <f>IF('[1]T61 Real GDP'!AA178&lt;&gt;"",(IF('[1]T34 Wine consumption vol'!AA178&lt;&gt;"",('[1]T34 Wine consumption vol'!AA178/'[1]T61 Real GDP'!AA178),"")),"")</f>
        <v>0.95632687781912273</v>
      </c>
      <c r="AC147" s="70">
        <f>IF('[1]T61 Real GDP'!AB178&lt;&gt;"",(IF('[1]T34 Wine consumption vol'!AB178&lt;&gt;"",('[1]T34 Wine consumption vol'!AB178/'[1]T61 Real GDP'!AB178),"")),"")</f>
        <v>1.2439415772329219</v>
      </c>
      <c r="AD147" s="70">
        <f>IF('[1]T61 Real GDP'!AC178&lt;&gt;"",(IF('[1]T34 Wine consumption vol'!AC178&lt;&gt;"",('[1]T34 Wine consumption vol'!AC178/'[1]T61 Real GDP'!AC178),"")),"")</f>
        <v>0.53025518227007817</v>
      </c>
      <c r="AE147" s="70">
        <f>IF('[1]T61 Real GDP'!AD178&lt;&gt;"",(IF('[1]T34 Wine consumption vol'!AD178&lt;&gt;"",('[1]T34 Wine consumption vol'!AD178/'[1]T61 Real GDP'!AD178),"")),"")</f>
        <v>0.31465567933856359</v>
      </c>
      <c r="AF147" s="70">
        <f>IF('[1]T61 Real GDP'!AE178&lt;&gt;"",(IF('[1]T34 Wine consumption vol'!AE178&lt;&gt;"",('[1]T34 Wine consumption vol'!AE178/'[1]T61 Real GDP'!AE178),"")),"")</f>
        <v>2.3549863294433355</v>
      </c>
      <c r="AG147" s="70">
        <f>IF('[1]T61 Real GDP'!AF178&lt;&gt;"",(IF('[1]T34 Wine consumption vol'!AF178&lt;&gt;"",('[1]T34 Wine consumption vol'!AF178/'[1]T61 Real GDP'!AF178),"")),"")</f>
        <v>0.36157331179568714</v>
      </c>
      <c r="AH147" s="70">
        <f>IF('[1]T61 Real GDP'!AG178&lt;&gt;"",(IF('[1]T34 Wine consumption vol'!AG178&lt;&gt;"",('[1]T34 Wine consumption vol'!AG178/'[1]T61 Real GDP'!AG178),"")),"")</f>
        <v>0.47722808181618903</v>
      </c>
      <c r="AI147" s="70">
        <f>IF('[1]T61 Real GDP'!AH178&lt;&gt;"",(IF('[1]T34 Wine consumption vol'!AH178&lt;&gt;"",('[1]T34 Wine consumption vol'!AH178/'[1]T61 Real GDP'!AH178),"")),"")</f>
        <v>9.0760083139481931E-2</v>
      </c>
      <c r="AJ147" s="70">
        <f>IF('[1]T61 Real GDP'!AI178&lt;&gt;"",(IF('[1]T34 Wine consumption vol'!AI178&lt;&gt;"",('[1]T34 Wine consumption vol'!AI178/'[1]T61 Real GDP'!AI178),"")),"")</f>
        <v>2.0842495411174982</v>
      </c>
      <c r="AK147" s="70" t="str">
        <f>IF('[1]T61 Real GDP'!AJ178&lt;&gt;"",(IF('[1]T34 Wine consumption vol'!AJ178&lt;&gt;"",('[1]T34 Wine consumption vol'!AJ178/'[1]T61 Real GDP'!AJ178),"")),"")</f>
        <v/>
      </c>
      <c r="AL147" s="70">
        <f>IF('[1]T61 Real GDP'!AK178&lt;&gt;"",(IF('[1]T34 Wine consumption vol'!AK178&lt;&gt;"",('[1]T34 Wine consumption vol'!AK178/'[1]T61 Real GDP'!AK178),"")),"")</f>
        <v>0.39728622139684427</v>
      </c>
      <c r="AM147" s="70">
        <f>IF('[1]T61 Real GDP'!AL178&lt;&gt;"",(IF('[1]T34 Wine consumption vol'!AL178&lt;&gt;"",('[1]T34 Wine consumption vol'!AL178/'[1]T61 Real GDP'!AL178),"")),"")</f>
        <v>0.40185878212199128</v>
      </c>
      <c r="AN147" s="70">
        <f>IF('[1]T61 Real GDP'!AM178&lt;&gt;"",(IF('[1]T34 Wine consumption vol'!AM178&lt;&gt;"",('[1]T34 Wine consumption vol'!AM178/'[1]T61 Real GDP'!AM178),"")),"")</f>
        <v>1.4613918990777282</v>
      </c>
      <c r="AO147" s="70">
        <f>IF('[1]T61 Real GDP'!AN178&lt;&gt;"",(IF('[1]T34 Wine consumption vol'!AN178&lt;&gt;"",('[1]T34 Wine consumption vol'!AN178/'[1]T61 Real GDP'!AN178),"")),"")</f>
        <v>0.35079891340718783</v>
      </c>
      <c r="AP147" s="70">
        <f>IF('[1]T61 Real GDP'!AO178&lt;&gt;"",(IF('[1]T34 Wine consumption vol'!AO178&lt;&gt;"",('[1]T34 Wine consumption vol'!AO178/'[1]T61 Real GDP'!AO178),"")),"")</f>
        <v>9.6313420098728342E-2</v>
      </c>
      <c r="AQ147" s="70" t="str">
        <f>IF('[1]T61 Real GDP'!AP178&lt;&gt;"",(IF('[1]T34 Wine consumption vol'!AP178&lt;&gt;"",('[1]T34 Wine consumption vol'!AP178/'[1]T61 Real GDP'!AP178),"")),"")</f>
        <v/>
      </c>
      <c r="AR147" s="70">
        <f>IF('[1]T61 Real GDP'!AQ178&lt;&gt;"",(IF('[1]T34 Wine consumption vol'!AQ178&lt;&gt;"",('[1]T34 Wine consumption vol'!AQ178/'[1]T61 Real GDP'!AQ178),"")),"")</f>
        <v>0.11507088668550775</v>
      </c>
      <c r="AS147" s="70">
        <f>IF('[1]T61 Real GDP'!AR178&lt;&gt;"",(IF('[1]T34 Wine consumption vol'!AR178&lt;&gt;"",('[1]T34 Wine consumption vol'!AR178/'[1]T61 Real GDP'!AR178),"")),"")</f>
        <v>0.12810918940814878</v>
      </c>
      <c r="AT147" s="70">
        <f>IF('[1]T61 Real GDP'!AS178&lt;&gt;"",(IF('[1]T34 Wine consumption vol'!AS179&lt;&gt;"",('[1]T34 Wine consumption vol'!AS179/'[1]T61 Real GDP'!AS178),"")),"")</f>
        <v>4.0099532786659351E-3</v>
      </c>
      <c r="AU147" s="70">
        <f>IF('[1]T61 Real GDP'!AT178&lt;&gt;"",(IF('[1]T34 Wine consumption vol'!AT178&lt;&gt;"",('[1]T34 Wine consumption vol'!AT178/'[1]T61 Real GDP'!AT178),"")),"")</f>
        <v>9.4202523761923146E-2</v>
      </c>
      <c r="AV147" s="70">
        <f>IF('[1]T61 Real GDP'!AU178&lt;&gt;"",(IF('[1]T34 Wine consumption vol'!AU178&lt;&gt;"",('[1]T34 Wine consumption vol'!AU178/'[1]T61 Real GDP'!AU178),"")),"")</f>
        <v>2.2775531064158545E-2</v>
      </c>
      <c r="AW147" s="70">
        <f>IF('[1]T61 Real GDP'!AV178&lt;&gt;"",(IF('[1]T34 Wine consumption vol'!AV178&lt;&gt;"",('[1]T34 Wine consumption vol'!AV178/'[1]T61 Real GDP'!AV178),"")),"")</f>
        <v>1.7237144913163662E-2</v>
      </c>
      <c r="AX147" s="70">
        <f>IF('[1]T61 Real GDP'!AW178&lt;&gt;"",(IF('[1]T34 Wine consumption vol'!AW178&lt;&gt;"",('[1]T34 Wine consumption vol'!AW178/'[1]T61 Real GDP'!AW178),"")),"")</f>
        <v>4.0967138341405474E-2</v>
      </c>
      <c r="AY147" s="70">
        <f>IF('[1]T61 Real GDP'!AX178&lt;&gt;"",(IF('[1]T34 Wine consumption vol'!AX178&lt;&gt;"",('[1]T34 Wine consumption vol'!AX178/'[1]T61 Real GDP'!AX178),"")),"")</f>
        <v>7.9571284717917967E-2</v>
      </c>
      <c r="AZ147" s="70">
        <f>IF('[1]T61 Real GDP'!AY178&lt;&gt;"",(IF('[1]T34 Wine consumption vol'!AY178&lt;&gt;"",('[1]T34 Wine consumption vol'!AY178/'[1]T61 Real GDP'!AY178),"")),"")</f>
        <v>2.8822217637886421E-2</v>
      </c>
      <c r="BA147" s="70">
        <f>IF('[1]T61 Real GDP'!AZ178&lt;&gt;"",(IF('[1]T34 Wine consumption vol'!AZ178&lt;&gt;"",('[1]T34 Wine consumption vol'!AZ178/'[1]T61 Real GDP'!AZ178),"")),"")</f>
        <v>9.3454278109633779E-3</v>
      </c>
      <c r="BB147" s="70">
        <f>IF('[1]T61 Real GDP'!BC178&lt;&gt;"",(IF('[1]T34 Wine consumption vol'!BC178&lt;&gt;"",('[1]T34 Wine consumption vol'!BC178/'[1]T61 Real GDP'!BC178),"")),"")</f>
        <v>0.43647543543677036</v>
      </c>
    </row>
    <row r="148" spans="1:54" x14ac:dyDescent="0.55000000000000004">
      <c r="A148" s="69">
        <v>2011</v>
      </c>
      <c r="B148" s="70">
        <f>IF('[1]T61 Real GDP'!B179&lt;&gt;"",(IF('[1]T34 Wine consumption vol'!B179&lt;&gt;"",('[1]T34 Wine consumption vol'!B179/'[1]T61 Real GDP'!B179),"")),"")</f>
        <v>2.1826861527169692</v>
      </c>
      <c r="C148" s="70">
        <f>IF('[1]T61 Real GDP'!C179&lt;&gt;"",(IF('[1]T34 Wine consumption vol'!C179&lt;&gt;"",('[1]T34 Wine consumption vol'!C179/'[1]T61 Real GDP'!C179),"")),"")</f>
        <v>1.6681560573011032</v>
      </c>
      <c r="D148" s="70">
        <f>IF('[1]T61 Real GDP'!D179&lt;&gt;"",(IF('[1]T34 Wine consumption vol'!D179&lt;&gt;"",('[1]T34 Wine consumption vol'!D179/'[1]T61 Real GDP'!D179),"")),"")</f>
        <v>3.7058189211066948</v>
      </c>
      <c r="E148" s="70">
        <f>IF('[1]T61 Real GDP'!E179&lt;&gt;"",(IF('[1]T34 Wine consumption vol'!E179&lt;&gt;"",('[1]T34 Wine consumption vol'!E179/'[1]T61 Real GDP'!E179),"")),"")</f>
        <v>0.90528006110712855</v>
      </c>
      <c r="F148" s="70">
        <f>IF('[1]T61 Real GDP'!F179&lt;&gt;"",(IF('[1]T34 Wine consumption vol'!F179&lt;&gt;"",('[1]T34 Wine consumption vol'!F179/'[1]T61 Real GDP'!F179),"")),"")</f>
        <v>1.2557156741975626</v>
      </c>
      <c r="G148" s="70"/>
      <c r="H148" s="70">
        <f>IF('[1]T61 Real GDP'!G179&lt;&gt;"",(IF('[1]T34 Wine consumption vol'!G179&lt;&gt;"",('[1]T34 Wine consumption vol'!G179/'[1]T61 Real GDP'!G179),"")),"")</f>
        <v>1.1051494080693685</v>
      </c>
      <c r="I148" s="70">
        <f>IF('[1]T61 Real GDP'!H179&lt;&gt;"",(IF('[1]T34 Wine consumption vol'!H179&lt;&gt;"",('[1]T34 Wine consumption vol'!H179/'[1]T61 Real GDP'!H179),"")),"")</f>
        <v>1.4707322619798677</v>
      </c>
      <c r="J148" s="70">
        <f>IF('[1]T61 Real GDP'!I179&lt;&gt;"",(IF('[1]T34 Wine consumption vol'!I179&lt;&gt;"",('[1]T34 Wine consumption vol'!I179/'[1]T61 Real GDP'!I179),"")),"")</f>
        <v>0.52022165842777779</v>
      </c>
      <c r="K148" s="70">
        <f>IF('[1]T61 Real GDP'!J179&lt;&gt;"",(IF('[1]T34 Wine consumption vol'!J179&lt;&gt;"",('[1]T34 Wine consumption vol'!J179/'[1]T61 Real GDP'!J179),"")),"")</f>
        <v>1.1385002118545622</v>
      </c>
      <c r="L148" s="70">
        <f>IF('[1]T61 Real GDP'!K179&lt;&gt;"",(IF('[1]T34 Wine consumption vol'!K179&lt;&gt;"",('[1]T34 Wine consumption vol'!K179/'[1]T61 Real GDP'!K179),"")),"")</f>
        <v>2.0393422622437871</v>
      </c>
      <c r="M148" s="70">
        <f>IF('[1]T61 Real GDP'!L179&lt;&gt;"",(IF('[1]T34 Wine consumption vol'!L179&lt;&gt;"",('[1]T34 Wine consumption vol'!L179/'[1]T61 Real GDP'!L179),"")),"")</f>
        <v>0.90297097726763143</v>
      </c>
      <c r="N148" s="70">
        <f>IF('[1]T61 Real GDP'!M179&lt;&gt;"",(IF('[1]T34 Wine consumption vol'!M179&lt;&gt;"",('[1]T34 Wine consumption vol'!M179/'[1]T61 Real GDP'!M179),"")),"")</f>
        <v>0.89191347643287267</v>
      </c>
      <c r="O148" s="70">
        <f>IF('[1]T61 Real GDP'!N179&lt;&gt;"",(IF('[1]T34 Wine consumption vol'!N179&lt;&gt;"",('[1]T34 Wine consumption vol'!N179/'[1]T61 Real GDP'!N179),"")),"")</f>
        <v>0.98979702667346559</v>
      </c>
      <c r="P148" s="70">
        <f>IF('[1]T61 Real GDP'!O179&lt;&gt;"",(IF('[1]T34 Wine consumption vol'!O179&lt;&gt;"",('[1]T34 Wine consumption vol'!O179/'[1]T61 Real GDP'!O179),"")),"")</f>
        <v>1.3645357899600121</v>
      </c>
      <c r="Q148" s="70">
        <f>IF('[1]T61 Real GDP'!P179&lt;&gt;"",(IF('[1]T34 Wine consumption vol'!P179&lt;&gt;"",('[1]T34 Wine consumption vol'!P179/'[1]T61 Real GDP'!P179),"")),"")</f>
        <v>0.83496388765256024</v>
      </c>
      <c r="R148" s="70" t="str">
        <f>IF('[1]T61 Real GDP'!Q179&lt;&gt;"",(IF('[1]T34 Wine consumption vol'!Q179&lt;&gt;"",('[1]T34 Wine consumption vol'!Q179/'[1]T61 Real GDP'!Q179),"")),"")</f>
        <v/>
      </c>
      <c r="S148" s="70">
        <f>IF('[1]T61 Real GDP'!R179&lt;&gt;"",(IF('[1]T34 Wine consumption vol'!R179&lt;&gt;"",('[1]T34 Wine consumption vol'!R179/'[1]T61 Real GDP'!R179),"")),"")</f>
        <v>1.1016345925809872</v>
      </c>
      <c r="T148" s="70">
        <f>IF('[1]T61 Real GDP'!S179&lt;&gt;"",(IF('[1]T34 Wine consumption vol'!S179&lt;&gt;"",('[1]T34 Wine consumption vol'!S179/'[1]T61 Real GDP'!S179),"")),"")</f>
        <v>4.2102565279273829</v>
      </c>
      <c r="U148" s="70">
        <f>IF('[1]T61 Real GDP'!T179&lt;&gt;"",(IF('[1]T34 Wine consumption vol'!T179&lt;&gt;"",('[1]T34 Wine consumption vol'!T179/'[1]T61 Real GDP'!T179),"")),"")</f>
        <v>2.9905632248308276</v>
      </c>
      <c r="V148" s="70">
        <f>IF('[1]T61 Real GDP'!U179&lt;&gt;"",(IF('[1]T34 Wine consumption vol'!U179&lt;&gt;"",('[1]T34 Wine consumption vol'!U179/'[1]T61 Real GDP'!U179),"")),"")</f>
        <v>3.1105710525875971</v>
      </c>
      <c r="W148" s="70">
        <f>IF('[1]T61 Real GDP'!V179&lt;&gt;"",(IF('[1]T34 Wine consumption vol'!V179&lt;&gt;"",('[1]T34 Wine consumption vol'!V179/'[1]T61 Real GDP'!V179),"")),"")</f>
        <v>6.0445340180925768</v>
      </c>
      <c r="X148" s="70">
        <f>IF('[1]T61 Real GDP'!W179&lt;&gt;"",(IF('[1]T34 Wine consumption vol'!W179&lt;&gt;"",('[1]T34 Wine consumption vol'!W179/'[1]T61 Real GDP'!W179),"")),"")</f>
        <v>4.5220307788022645</v>
      </c>
      <c r="Y148" s="70">
        <f>IF('[1]T61 Real GDP'!X179&lt;&gt;"",(IF('[1]T34 Wine consumption vol'!X179&lt;&gt;"",('[1]T34 Wine consumption vol'!X179/'[1]T61 Real GDP'!X179),"")),"")</f>
        <v>0.93910048537597968</v>
      </c>
      <c r="Z148" s="70">
        <f>IF('[1]T61 Real GDP'!Y179&lt;&gt;"",(IF('[1]T34 Wine consumption vol'!Y179&lt;&gt;"",('[1]T34 Wine consumption vol'!Y179/'[1]T61 Real GDP'!Y179),"")),"")</f>
        <v>1.1547216010537762</v>
      </c>
      <c r="AA148" s="70" t="str">
        <f>IF('[1]T61 Real GDP'!Z179&lt;&gt;"",(IF('[1]T34 Wine consumption vol'!Z179&lt;&gt;"",('[1]T34 Wine consumption vol'!Z179/'[1]T61 Real GDP'!Z179),"")),"")</f>
        <v/>
      </c>
      <c r="AB148" s="70">
        <f>IF('[1]T61 Real GDP'!AA179&lt;&gt;"",(IF('[1]T34 Wine consumption vol'!AA179&lt;&gt;"",('[1]T34 Wine consumption vol'!AA179/'[1]T61 Real GDP'!AA179),"")),"")</f>
        <v>0.92784211928063154</v>
      </c>
      <c r="AC148" s="70">
        <f>IF('[1]T61 Real GDP'!AB179&lt;&gt;"",(IF('[1]T34 Wine consumption vol'!AB179&lt;&gt;"",('[1]T34 Wine consumption vol'!AB179/'[1]T61 Real GDP'!AB179),"")),"")</f>
        <v>1.1765786114017398</v>
      </c>
      <c r="AD148" s="70">
        <f>IF('[1]T61 Real GDP'!AC179&lt;&gt;"",(IF('[1]T34 Wine consumption vol'!AC179&lt;&gt;"",('[1]T34 Wine consumption vol'!AC179/'[1]T61 Real GDP'!AC179),"")),"")</f>
        <v>0.53076856893152291</v>
      </c>
      <c r="AE148" s="70">
        <f>IF('[1]T61 Real GDP'!AD179&lt;&gt;"",(IF('[1]T34 Wine consumption vol'!AD179&lt;&gt;"",('[1]T34 Wine consumption vol'!AD179/'[1]T61 Real GDP'!AD179),"")),"")</f>
        <v>0.33309604998903514</v>
      </c>
      <c r="AF148" s="70">
        <f>IF('[1]T61 Real GDP'!AE179&lt;&gt;"",(IF('[1]T34 Wine consumption vol'!AE179&lt;&gt;"",('[1]T34 Wine consumption vol'!AE179/'[1]T61 Real GDP'!AE179),"")),"")</f>
        <v>2.4450178004288277</v>
      </c>
      <c r="AG148" s="70">
        <f>IF('[1]T61 Real GDP'!AF179&lt;&gt;"",(IF('[1]T34 Wine consumption vol'!AF179&lt;&gt;"",('[1]T34 Wine consumption vol'!AF179/'[1]T61 Real GDP'!AF179),"")),"")</f>
        <v>0.38232312529594153</v>
      </c>
      <c r="AH148" s="70">
        <f>IF('[1]T61 Real GDP'!AG179&lt;&gt;"",(IF('[1]T34 Wine consumption vol'!AG179&lt;&gt;"",('[1]T34 Wine consumption vol'!AG179/'[1]T61 Real GDP'!AG179),"")),"")</f>
        <v>1.2031471419254451</v>
      </c>
      <c r="AI148" s="70">
        <f>IF('[1]T61 Real GDP'!AH179&lt;&gt;"",(IF('[1]T34 Wine consumption vol'!AH179&lt;&gt;"",('[1]T34 Wine consumption vol'!AH179/'[1]T61 Real GDP'!AH179),"")),"")</f>
        <v>9.1390258991304624E-2</v>
      </c>
      <c r="AJ148" s="70">
        <f>IF('[1]T61 Real GDP'!AI179&lt;&gt;"",(IF('[1]T34 Wine consumption vol'!AI179&lt;&gt;"",('[1]T34 Wine consumption vol'!AI179/'[1]T61 Real GDP'!AI179),"")),"")</f>
        <v>1.9275157557592606</v>
      </c>
      <c r="AK148" s="70" t="str">
        <f>IF('[1]T61 Real GDP'!AJ179&lt;&gt;"",(IF('[1]T34 Wine consumption vol'!AJ179&lt;&gt;"",('[1]T34 Wine consumption vol'!AJ179/'[1]T61 Real GDP'!AJ179),"")),"")</f>
        <v/>
      </c>
      <c r="AL148" s="70">
        <f>IF('[1]T61 Real GDP'!AK179&lt;&gt;"",(IF('[1]T34 Wine consumption vol'!AK179&lt;&gt;"",('[1]T34 Wine consumption vol'!AK179/'[1]T61 Real GDP'!AK179),"")),"")</f>
        <v>0.51674899591739465</v>
      </c>
      <c r="AM148" s="70">
        <f>IF('[1]T61 Real GDP'!AL179&lt;&gt;"",(IF('[1]T34 Wine consumption vol'!AL179&lt;&gt;"",('[1]T34 Wine consumption vol'!AL179/'[1]T61 Real GDP'!AL179),"")),"")</f>
        <v>0.4032444250802239</v>
      </c>
      <c r="AN148" s="70">
        <f>IF('[1]T61 Real GDP'!AM179&lt;&gt;"",(IF('[1]T34 Wine consumption vol'!AM179&lt;&gt;"",('[1]T34 Wine consumption vol'!AM179/'[1]T61 Real GDP'!AM179),"")),"")</f>
        <v>1.4655218191913095</v>
      </c>
      <c r="AO148" s="70">
        <f>IF('[1]T61 Real GDP'!AN179&lt;&gt;"",(IF('[1]T34 Wine consumption vol'!AN179&lt;&gt;"",('[1]T34 Wine consumption vol'!AN179/'[1]T61 Real GDP'!AN179),"")),"")</f>
        <v>0.38144796383987384</v>
      </c>
      <c r="AP148" s="70">
        <f>IF('[1]T61 Real GDP'!AO179&lt;&gt;"",(IF('[1]T34 Wine consumption vol'!AO179&lt;&gt;"",('[1]T34 Wine consumption vol'!AO179/'[1]T61 Real GDP'!AO179),"")),"")</f>
        <v>9.6640481349464347E-2</v>
      </c>
      <c r="AQ148" s="70" t="str">
        <f>IF('[1]T61 Real GDP'!AP179&lt;&gt;"",(IF('[1]T34 Wine consumption vol'!AP179&lt;&gt;"",('[1]T34 Wine consumption vol'!AP179/'[1]T61 Real GDP'!AP179),"")),"")</f>
        <v/>
      </c>
      <c r="AR148" s="70">
        <f>IF('[1]T61 Real GDP'!AQ179&lt;&gt;"",(IF('[1]T34 Wine consumption vol'!AQ179&lt;&gt;"",('[1]T34 Wine consumption vol'!AQ179/'[1]T61 Real GDP'!AQ179),"")),"")</f>
        <v>0.12969849530105043</v>
      </c>
      <c r="AS148" s="70">
        <f>IF('[1]T61 Real GDP'!AR179&lt;&gt;"",(IF('[1]T34 Wine consumption vol'!AR179&lt;&gt;"",('[1]T34 Wine consumption vol'!AR179/'[1]T61 Real GDP'!AR179),"")),"")</f>
        <v>0.13672247790800712</v>
      </c>
      <c r="AT148" s="70">
        <f>IF('[1]T61 Real GDP'!AS179&lt;&gt;"",(IF('[1]T34 Wine consumption vol'!AS180&lt;&gt;"",('[1]T34 Wine consumption vol'!AS180/'[1]T61 Real GDP'!AS179),"")),"")</f>
        <v>4.3718481639697876E-3</v>
      </c>
      <c r="AU148" s="70">
        <f>IF('[1]T61 Real GDP'!AT179&lt;&gt;"",(IF('[1]T34 Wine consumption vol'!AT179&lt;&gt;"",('[1]T34 Wine consumption vol'!AT179/'[1]T61 Real GDP'!AT179),"")),"")</f>
        <v>0.10017445426995215</v>
      </c>
      <c r="AV148" s="70">
        <f>IF('[1]T61 Real GDP'!AU179&lt;&gt;"",(IF('[1]T34 Wine consumption vol'!AU179&lt;&gt;"",('[1]T34 Wine consumption vol'!AU179/'[1]T61 Real GDP'!AU179),"")),"")</f>
        <v>2.3345718258313386E-2</v>
      </c>
      <c r="AW148" s="70">
        <f>IF('[1]T61 Real GDP'!AV179&lt;&gt;"",(IF('[1]T34 Wine consumption vol'!AV179&lt;&gt;"",('[1]T34 Wine consumption vol'!AV179/'[1]T61 Real GDP'!AV179),"")),"")</f>
        <v>1.1591174386029234E-2</v>
      </c>
      <c r="AX148" s="70">
        <f>IF('[1]T61 Real GDP'!AW179&lt;&gt;"",(IF('[1]T34 Wine consumption vol'!AW179&lt;&gt;"",('[1]T34 Wine consumption vol'!AW179/'[1]T61 Real GDP'!AW179),"")),"")</f>
        <v>4.0124012291481125E-2</v>
      </c>
      <c r="AY148" s="70">
        <f>IF('[1]T61 Real GDP'!AX179&lt;&gt;"",(IF('[1]T34 Wine consumption vol'!AX179&lt;&gt;"",('[1]T34 Wine consumption vol'!AX179/'[1]T61 Real GDP'!AX179),"")),"")</f>
        <v>8.6200019734111483E-2</v>
      </c>
      <c r="AZ148" s="70">
        <f>IF('[1]T61 Real GDP'!AY179&lt;&gt;"",(IF('[1]T34 Wine consumption vol'!AY179&lt;&gt;"",('[1]T34 Wine consumption vol'!AY179/'[1]T61 Real GDP'!AY179),"")),"")</f>
        <v>2.5863891728482434E-2</v>
      </c>
      <c r="BA148" s="70">
        <f>IF('[1]T61 Real GDP'!AZ179&lt;&gt;"",(IF('[1]T34 Wine consumption vol'!AZ179&lt;&gt;"",('[1]T34 Wine consumption vol'!AZ179/'[1]T61 Real GDP'!AZ179),"")),"")</f>
        <v>1.0402788318137476E-2</v>
      </c>
      <c r="BB148" s="70">
        <f>IF('[1]T61 Real GDP'!BC179&lt;&gt;"",(IF('[1]T34 Wine consumption vol'!BC179&lt;&gt;"",('[1]T34 Wine consumption vol'!BC179/'[1]T61 Real GDP'!BC179),"")),"")</f>
        <v>0.44841112116742254</v>
      </c>
    </row>
    <row r="149" spans="1:54" x14ac:dyDescent="0.55000000000000004">
      <c r="A149" s="69">
        <v>2012</v>
      </c>
      <c r="B149" s="70">
        <f>IF('[1]T61 Real GDP'!B180&lt;&gt;"",(IF('[1]T34 Wine consumption vol'!B180&lt;&gt;"",('[1]T34 Wine consumption vol'!B180/'[1]T61 Real GDP'!B180),"")),"")</f>
        <v>2.0756469003231266</v>
      </c>
      <c r="C149" s="70">
        <f>IF('[1]T61 Real GDP'!C180&lt;&gt;"",(IF('[1]T34 Wine consumption vol'!C180&lt;&gt;"",('[1]T34 Wine consumption vol'!C180/'[1]T61 Real GDP'!C180),"")),"")</f>
        <v>1.8611793974333519</v>
      </c>
      <c r="D149" s="70">
        <f>IF('[1]T61 Real GDP'!D180&lt;&gt;"",(IF('[1]T34 Wine consumption vol'!D180&lt;&gt;"",('[1]T34 Wine consumption vol'!D180/'[1]T61 Real GDP'!D180),"")),"")</f>
        <v>4.001035830788096</v>
      </c>
      <c r="E149" s="70">
        <f>IF('[1]T61 Real GDP'!E180&lt;&gt;"",(IF('[1]T34 Wine consumption vol'!E180&lt;&gt;"",('[1]T34 Wine consumption vol'!E180/'[1]T61 Real GDP'!E180),"")),"")</f>
        <v>0.91780039730775487</v>
      </c>
      <c r="F149" s="70">
        <f>IF('[1]T61 Real GDP'!F180&lt;&gt;"",(IF('[1]T34 Wine consumption vol'!F180&lt;&gt;"",('[1]T34 Wine consumption vol'!F180/'[1]T61 Real GDP'!F180),"")),"")</f>
        <v>1.2375592675604532</v>
      </c>
      <c r="G149" s="70"/>
      <c r="H149" s="70">
        <f>IF('[1]T61 Real GDP'!G180&lt;&gt;"",(IF('[1]T34 Wine consumption vol'!G180&lt;&gt;"",('[1]T34 Wine consumption vol'!G180/'[1]T61 Real GDP'!G180),"")),"")</f>
        <v>1.089519367844815</v>
      </c>
      <c r="I149" s="70">
        <f>IF('[1]T61 Real GDP'!H180&lt;&gt;"",(IF('[1]T34 Wine consumption vol'!H180&lt;&gt;"",('[1]T34 Wine consumption vol'!H180/'[1]T61 Real GDP'!H180),"")),"")</f>
        <v>1.1845661291634202</v>
      </c>
      <c r="J149" s="70">
        <f>IF('[1]T61 Real GDP'!I180&lt;&gt;"",(IF('[1]T34 Wine consumption vol'!I180&lt;&gt;"",('[1]T34 Wine consumption vol'!I180/'[1]T61 Real GDP'!I180),"")),"")</f>
        <v>0.49590839018267546</v>
      </c>
      <c r="K149" s="70">
        <f>IF('[1]T61 Real GDP'!J180&lt;&gt;"",(IF('[1]T34 Wine consumption vol'!J180&lt;&gt;"",('[1]T34 Wine consumption vol'!J180/'[1]T61 Real GDP'!J180),"")),"")</f>
        <v>1.0756718444216573</v>
      </c>
      <c r="L149" s="70">
        <f>IF('[1]T61 Real GDP'!K180&lt;&gt;"",(IF('[1]T34 Wine consumption vol'!K180&lt;&gt;"",('[1]T34 Wine consumption vol'!K180/'[1]T61 Real GDP'!K180),"")),"")</f>
        <v>2.4200258498290306</v>
      </c>
      <c r="M149" s="70">
        <f>IF('[1]T61 Real GDP'!L180&lt;&gt;"",(IF('[1]T34 Wine consumption vol'!L180&lt;&gt;"",('[1]T34 Wine consumption vol'!L180/'[1]T61 Real GDP'!L180),"")),"")</f>
        <v>0.87354439552196161</v>
      </c>
      <c r="N149" s="70">
        <f>IF('[1]T61 Real GDP'!M180&lt;&gt;"",(IF('[1]T34 Wine consumption vol'!M180&lt;&gt;"",('[1]T34 Wine consumption vol'!M180/'[1]T61 Real GDP'!M180),"")),"")</f>
        <v>0.88468331001373246</v>
      </c>
      <c r="O149" s="70">
        <f>IF('[1]T61 Real GDP'!N180&lt;&gt;"",(IF('[1]T34 Wine consumption vol'!N180&lt;&gt;"",('[1]T34 Wine consumption vol'!N180/'[1]T61 Real GDP'!N180),"")),"")</f>
        <v>0.96282753713977065</v>
      </c>
      <c r="P149" s="70">
        <f>IF('[1]T61 Real GDP'!O180&lt;&gt;"",(IF('[1]T34 Wine consumption vol'!O180&lt;&gt;"",('[1]T34 Wine consumption vol'!O180/'[1]T61 Real GDP'!O180),"")),"")</f>
        <v>1.3056682319336443</v>
      </c>
      <c r="Q149" s="70">
        <f>IF('[1]T61 Real GDP'!P180&lt;&gt;"",(IF('[1]T34 Wine consumption vol'!P180&lt;&gt;"",('[1]T34 Wine consumption vol'!P180/'[1]T61 Real GDP'!P180),"")),"")</f>
        <v>0.80269626080951617</v>
      </c>
      <c r="R149" s="70" t="str">
        <f>IF('[1]T61 Real GDP'!Q180&lt;&gt;"",(IF('[1]T34 Wine consumption vol'!Q180&lt;&gt;"",('[1]T34 Wine consumption vol'!Q180/'[1]T61 Real GDP'!Q180),"")),"")</f>
        <v/>
      </c>
      <c r="S149" s="70">
        <f>IF('[1]T61 Real GDP'!R180&lt;&gt;"",(IF('[1]T34 Wine consumption vol'!R180&lt;&gt;"",('[1]T34 Wine consumption vol'!R180/'[1]T61 Real GDP'!R180),"")),"")</f>
        <v>1.3003043466072455</v>
      </c>
      <c r="T149" s="70">
        <f>IF('[1]T61 Real GDP'!S180&lt;&gt;"",(IF('[1]T34 Wine consumption vol'!S180&lt;&gt;"",('[1]T34 Wine consumption vol'!S180/'[1]T61 Real GDP'!S180),"")),"")</f>
        <v>3.8482107120338163</v>
      </c>
      <c r="U149" s="70">
        <f>IF('[1]T61 Real GDP'!T180&lt;&gt;"",(IF('[1]T34 Wine consumption vol'!T180&lt;&gt;"",('[1]T34 Wine consumption vol'!T180/'[1]T61 Real GDP'!T180),"")),"")</f>
        <v>2.9961177556528025</v>
      </c>
      <c r="V149" s="70">
        <f>IF('[1]T61 Real GDP'!U180&lt;&gt;"",(IF('[1]T34 Wine consumption vol'!U180&lt;&gt;"",('[1]T34 Wine consumption vol'!U180/'[1]T61 Real GDP'!U180),"")),"")</f>
        <v>2.7904959389348689</v>
      </c>
      <c r="W149" s="70">
        <f>IF('[1]T61 Real GDP'!V180&lt;&gt;"",(IF('[1]T34 Wine consumption vol'!V180&lt;&gt;"",('[1]T34 Wine consumption vol'!V180/'[1]T61 Real GDP'!V180),"")),"")</f>
        <v>7.728504465206667</v>
      </c>
      <c r="X149" s="70">
        <f>IF('[1]T61 Real GDP'!W180&lt;&gt;"",(IF('[1]T34 Wine consumption vol'!W180&lt;&gt;"",('[1]T34 Wine consumption vol'!W180/'[1]T61 Real GDP'!W180),"")),"")</f>
        <v>4.4480310679291408</v>
      </c>
      <c r="Y149" s="70">
        <f>IF('[1]T61 Real GDP'!X180&lt;&gt;"",(IF('[1]T34 Wine consumption vol'!X180&lt;&gt;"",('[1]T34 Wine consumption vol'!X180/'[1]T61 Real GDP'!X180),"")),"")</f>
        <v>0.91409251211896803</v>
      </c>
      <c r="Z149" s="70">
        <f>IF('[1]T61 Real GDP'!Y180&lt;&gt;"",(IF('[1]T34 Wine consumption vol'!Y180&lt;&gt;"",('[1]T34 Wine consumption vol'!Y180/'[1]T61 Real GDP'!Y180),"")),"")</f>
        <v>1.093145662733352</v>
      </c>
      <c r="AA149" s="70" t="str">
        <f>IF('[1]T61 Real GDP'!Z180&lt;&gt;"",(IF('[1]T34 Wine consumption vol'!Z180&lt;&gt;"",('[1]T34 Wine consumption vol'!Z180/'[1]T61 Real GDP'!Z180),"")),"")</f>
        <v/>
      </c>
      <c r="AB149" s="70">
        <f>IF('[1]T61 Real GDP'!AA180&lt;&gt;"",(IF('[1]T34 Wine consumption vol'!AA180&lt;&gt;"",('[1]T34 Wine consumption vol'!AA180/'[1]T61 Real GDP'!AA180),"")),"")</f>
        <v>0.90563489657435159</v>
      </c>
      <c r="AC149" s="70">
        <f>IF('[1]T61 Real GDP'!AB180&lt;&gt;"",(IF('[1]T34 Wine consumption vol'!AB180&lt;&gt;"",('[1]T34 Wine consumption vol'!AB180/'[1]T61 Real GDP'!AB180),"")),"")</f>
        <v>1.1938218078119314</v>
      </c>
      <c r="AD149" s="70">
        <f>IF('[1]T61 Real GDP'!AC180&lt;&gt;"",(IF('[1]T34 Wine consumption vol'!AC180&lt;&gt;"",('[1]T34 Wine consumption vol'!AC180/'[1]T61 Real GDP'!AC180),"")),"")</f>
        <v>0.54247115215663311</v>
      </c>
      <c r="AE149" s="70">
        <f>IF('[1]T61 Real GDP'!AD180&lt;&gt;"",(IF('[1]T34 Wine consumption vol'!AD180&lt;&gt;"",('[1]T34 Wine consumption vol'!AD180/'[1]T61 Real GDP'!AD180),"")),"")</f>
        <v>0.33282409903715432</v>
      </c>
      <c r="AF149" s="70">
        <f>IF('[1]T61 Real GDP'!AE180&lt;&gt;"",(IF('[1]T34 Wine consumption vol'!AE180&lt;&gt;"",('[1]T34 Wine consumption vol'!AE180/'[1]T61 Real GDP'!AE180),"")),"")</f>
        <v>2.304798158005001</v>
      </c>
      <c r="AG149" s="70">
        <f>IF('[1]T61 Real GDP'!AF180&lt;&gt;"",(IF('[1]T34 Wine consumption vol'!AF180&lt;&gt;"",('[1]T34 Wine consumption vol'!AF180/'[1]T61 Real GDP'!AF180),"")),"")</f>
        <v>0.29065339528928086</v>
      </c>
      <c r="AH149" s="70">
        <f>IF('[1]T61 Real GDP'!AG180&lt;&gt;"",(IF('[1]T34 Wine consumption vol'!AG180&lt;&gt;"",('[1]T34 Wine consumption vol'!AG180/'[1]T61 Real GDP'!AG180),"")),"")</f>
        <v>1.7330644717506962</v>
      </c>
      <c r="AI149" s="70">
        <f>IF('[1]T61 Real GDP'!AH180&lt;&gt;"",(IF('[1]T34 Wine consumption vol'!AH180&lt;&gt;"",('[1]T34 Wine consumption vol'!AH180/'[1]T61 Real GDP'!AH180),"")),"")</f>
        <v>8.8435664040575956E-2</v>
      </c>
      <c r="AJ149" s="70">
        <f>IF('[1]T61 Real GDP'!AI180&lt;&gt;"",(IF('[1]T34 Wine consumption vol'!AI180&lt;&gt;"",('[1]T34 Wine consumption vol'!AI180/'[1]T61 Real GDP'!AI180),"")),"")</f>
        <v>1.7042834665327509</v>
      </c>
      <c r="AK149" s="70" t="str">
        <f>IF('[1]T61 Real GDP'!AJ180&lt;&gt;"",(IF('[1]T34 Wine consumption vol'!AJ180&lt;&gt;"",('[1]T34 Wine consumption vol'!AJ180/'[1]T61 Real GDP'!AJ180),"")),"")</f>
        <v/>
      </c>
      <c r="AL149" s="70">
        <f>IF('[1]T61 Real GDP'!AK180&lt;&gt;"",(IF('[1]T34 Wine consumption vol'!AK180&lt;&gt;"",('[1]T34 Wine consumption vol'!AK180/'[1]T61 Real GDP'!AK180),"")),"")</f>
        <v>0.60080474794435268</v>
      </c>
      <c r="AM149" s="70">
        <f>IF('[1]T61 Real GDP'!AL180&lt;&gt;"",(IF('[1]T34 Wine consumption vol'!AL180&lt;&gt;"",('[1]T34 Wine consumption vol'!AL180/'[1]T61 Real GDP'!AL180),"")),"")</f>
        <v>0.39849358071778562</v>
      </c>
      <c r="AN149" s="70">
        <f>IF('[1]T61 Real GDP'!AM180&lt;&gt;"",(IF('[1]T34 Wine consumption vol'!AM180&lt;&gt;"",('[1]T34 Wine consumption vol'!AM180/'[1]T61 Real GDP'!AM180),"")),"")</f>
        <v>1.4264768300620696</v>
      </c>
      <c r="AO149" s="70">
        <f>IF('[1]T61 Real GDP'!AN180&lt;&gt;"",(IF('[1]T34 Wine consumption vol'!AN180&lt;&gt;"",('[1]T34 Wine consumption vol'!AN180/'[1]T61 Real GDP'!AN180),"")),"")</f>
        <v>0.3992676688934465</v>
      </c>
      <c r="AP149" s="70">
        <f>IF('[1]T61 Real GDP'!AO180&lt;&gt;"",(IF('[1]T34 Wine consumption vol'!AO180&lt;&gt;"",('[1]T34 Wine consumption vol'!AO180/'[1]T61 Real GDP'!AO180),"")),"")</f>
        <v>8.0536464909087391E-2</v>
      </c>
      <c r="AQ149" s="70" t="str">
        <f>IF('[1]T61 Real GDP'!AP180&lt;&gt;"",(IF('[1]T34 Wine consumption vol'!AP180&lt;&gt;"",('[1]T34 Wine consumption vol'!AP180/'[1]T61 Real GDP'!AP180),"")),"")</f>
        <v/>
      </c>
      <c r="AR149" s="70">
        <f>IF('[1]T61 Real GDP'!AQ180&lt;&gt;"",(IF('[1]T34 Wine consumption vol'!AQ180&lt;&gt;"",('[1]T34 Wine consumption vol'!AQ180/'[1]T61 Real GDP'!AQ180),"")),"")</f>
        <v>0.13862289205206432</v>
      </c>
      <c r="AS149" s="70">
        <f>IF('[1]T61 Real GDP'!AR180&lt;&gt;"",(IF('[1]T34 Wine consumption vol'!AR180&lt;&gt;"",('[1]T34 Wine consumption vol'!AR180/'[1]T61 Real GDP'!AR180),"")),"")</f>
        <v>0.13823403072304344</v>
      </c>
      <c r="AT149" s="70">
        <f>IF('[1]T61 Real GDP'!AS180&lt;&gt;"",(IF('[1]T34 Wine consumption vol'!AS181&lt;&gt;"",('[1]T34 Wine consumption vol'!AS181/'[1]T61 Real GDP'!AS180),"")),"")</f>
        <v>4.6554418420247917E-3</v>
      </c>
      <c r="AU149" s="70">
        <f>IF('[1]T61 Real GDP'!AT180&lt;&gt;"",(IF('[1]T34 Wine consumption vol'!AT180&lt;&gt;"",('[1]T34 Wine consumption vol'!AT180/'[1]T61 Real GDP'!AT180),"")),"")</f>
        <v>0.11957112131011997</v>
      </c>
      <c r="AV149" s="70">
        <f>IF('[1]T61 Real GDP'!AU180&lt;&gt;"",(IF('[1]T34 Wine consumption vol'!AU180&lt;&gt;"",('[1]T34 Wine consumption vol'!AU180/'[1]T61 Real GDP'!AU180),"")),"")</f>
        <v>2.4689389328170042E-2</v>
      </c>
      <c r="AW149" s="70">
        <f>IF('[1]T61 Real GDP'!AV180&lt;&gt;"",(IF('[1]T34 Wine consumption vol'!AV180&lt;&gt;"",('[1]T34 Wine consumption vol'!AV180/'[1]T61 Real GDP'!AV180),"")),"")</f>
        <v>1.092386776740565E-2</v>
      </c>
      <c r="AX149" s="70">
        <f>IF('[1]T61 Real GDP'!AW180&lt;&gt;"",(IF('[1]T34 Wine consumption vol'!AW180&lt;&gt;"",('[1]T34 Wine consumption vol'!AW180/'[1]T61 Real GDP'!AW180),"")),"")</f>
        <v>3.552842541836021E-2</v>
      </c>
      <c r="AY149" s="70">
        <f>IF('[1]T61 Real GDP'!AX180&lt;&gt;"",(IF('[1]T34 Wine consumption vol'!AX180&lt;&gt;"",('[1]T34 Wine consumption vol'!AX180/'[1]T61 Real GDP'!AX180),"")),"")</f>
        <v>7.7126428500287975E-2</v>
      </c>
      <c r="AZ149" s="70">
        <f>IF('[1]T61 Real GDP'!AY180&lt;&gt;"",(IF('[1]T34 Wine consumption vol'!AY180&lt;&gt;"",('[1]T34 Wine consumption vol'!AY180/'[1]T61 Real GDP'!AY180),"")),"")</f>
        <v>2.5947596887230209E-2</v>
      </c>
      <c r="BA149" s="70">
        <f>IF('[1]T61 Real GDP'!AZ180&lt;&gt;"",(IF('[1]T34 Wine consumption vol'!AZ180&lt;&gt;"",('[1]T34 Wine consumption vol'!AZ180/'[1]T61 Real GDP'!AZ180),"")),"")</f>
        <v>1.2755470782942006E-2</v>
      </c>
      <c r="BB149" s="70">
        <f>IF('[1]T61 Real GDP'!BC180&lt;&gt;"",(IF('[1]T34 Wine consumption vol'!BC180&lt;&gt;"",('[1]T34 Wine consumption vol'!BC180/'[1]T61 Real GDP'!BC180),"")),"")</f>
        <v>0.43535821863165103</v>
      </c>
    </row>
    <row r="150" spans="1:54" x14ac:dyDescent="0.55000000000000004">
      <c r="A150" s="7">
        <v>2013</v>
      </c>
      <c r="B150" s="70">
        <f>IF('[1]T61 Real GDP'!B181&lt;&gt;"",(IF('[1]T34 Wine consumption vol'!B181&lt;&gt;"",('[1]T34 Wine consumption vol'!B181/'[1]T61 Real GDP'!B181),"")),"")</f>
        <v>2.0096397013776328</v>
      </c>
      <c r="C150" s="70">
        <f>IF('[1]T61 Real GDP'!C181&lt;&gt;"",(IF('[1]T34 Wine consumption vol'!C181&lt;&gt;"",('[1]T34 Wine consumption vol'!C181/'[1]T61 Real GDP'!C181),"")),"")</f>
        <v>1.8672029225474391</v>
      </c>
      <c r="D150" s="70">
        <f>IF('[1]T61 Real GDP'!D181&lt;&gt;"",(IF('[1]T34 Wine consumption vol'!D181&lt;&gt;"",('[1]T34 Wine consumption vol'!D181/'[1]T61 Real GDP'!D181),"")),"")</f>
        <v>3.1863170621984973</v>
      </c>
      <c r="E150" s="70">
        <f>IF('[1]T61 Real GDP'!E181&lt;&gt;"",(IF('[1]T34 Wine consumption vol'!E181&lt;&gt;"",('[1]T34 Wine consumption vol'!E181/'[1]T61 Real GDP'!E181),"")),"")</f>
        <v>0.90988465669470608</v>
      </c>
      <c r="F150" s="70">
        <f>IF('[1]T61 Real GDP'!F181&lt;&gt;"",(IF('[1]T34 Wine consumption vol'!F181&lt;&gt;"",('[1]T34 Wine consumption vol'!F181/'[1]T61 Real GDP'!F181),"")),"")</f>
        <v>1.1696284298013515</v>
      </c>
      <c r="G150" s="70"/>
      <c r="H150" s="70">
        <f>IF('[1]T61 Real GDP'!G181&lt;&gt;"",(IF('[1]T34 Wine consumption vol'!G181&lt;&gt;"",('[1]T34 Wine consumption vol'!G181/'[1]T61 Real GDP'!G181),"")),"")</f>
        <v>1.2320560141862147</v>
      </c>
      <c r="I150" s="70">
        <f>IF('[1]T61 Real GDP'!H181&lt;&gt;"",(IF('[1]T34 Wine consumption vol'!H181&lt;&gt;"",('[1]T34 Wine consumption vol'!H181/'[1]T61 Real GDP'!H181),"")),"")</f>
        <v>1.2493399803002385</v>
      </c>
      <c r="J150" s="70">
        <f>IF('[1]T61 Real GDP'!I181&lt;&gt;"",(IF('[1]T34 Wine consumption vol'!I181&lt;&gt;"",('[1]T34 Wine consumption vol'!I181/'[1]T61 Real GDP'!I181),"")),"")</f>
        <v>0.50629397102528051</v>
      </c>
      <c r="K150" s="70">
        <f>IF('[1]T61 Real GDP'!J181&lt;&gt;"",(IF('[1]T34 Wine consumption vol'!J181&lt;&gt;"",('[1]T34 Wine consumption vol'!J181/'[1]T61 Real GDP'!J181),"")),"")</f>
        <v>1.034510013638225</v>
      </c>
      <c r="L150" s="70">
        <f>IF('[1]T61 Real GDP'!K181&lt;&gt;"",(IF('[1]T34 Wine consumption vol'!K181&lt;&gt;"",('[1]T34 Wine consumption vol'!K181/'[1]T61 Real GDP'!K181),"")),"")</f>
        <v>2.1788085257568968</v>
      </c>
      <c r="M150" s="70">
        <f>IF('[1]T61 Real GDP'!L181&lt;&gt;"",(IF('[1]T34 Wine consumption vol'!L181&lt;&gt;"",('[1]T34 Wine consumption vol'!L181/'[1]T61 Real GDP'!L181),"")),"")</f>
        <v>0.79377001258438951</v>
      </c>
      <c r="N150" s="70">
        <f>IF('[1]T61 Real GDP'!M181&lt;&gt;"",(IF('[1]T34 Wine consumption vol'!M181&lt;&gt;"",('[1]T34 Wine consumption vol'!M181/'[1]T61 Real GDP'!M181),"")),"")</f>
        <v>0.84182781718116273</v>
      </c>
      <c r="O150" s="70">
        <f>IF('[1]T61 Real GDP'!N181&lt;&gt;"",(IF('[1]T34 Wine consumption vol'!N181&lt;&gt;"",('[1]T34 Wine consumption vol'!N181/'[1]T61 Real GDP'!N181),"")),"")</f>
        <v>0.96318441530401633</v>
      </c>
      <c r="P150" s="70">
        <f>IF('[1]T61 Real GDP'!O181&lt;&gt;"",(IF('[1]T34 Wine consumption vol'!O181&lt;&gt;"",('[1]T34 Wine consumption vol'!O181/'[1]T61 Real GDP'!O181),"")),"")</f>
        <v>1.2931925600703715</v>
      </c>
      <c r="Q150" s="70">
        <f>IF('[1]T61 Real GDP'!P181&lt;&gt;"",(IF('[1]T34 Wine consumption vol'!P181&lt;&gt;"",('[1]T34 Wine consumption vol'!P181/'[1]T61 Real GDP'!P181),"")),"")</f>
        <v>0.70534560760066334</v>
      </c>
      <c r="R150" s="70" t="str">
        <f>IF('[1]T61 Real GDP'!Q181&lt;&gt;"",(IF('[1]T34 Wine consumption vol'!Q181&lt;&gt;"",('[1]T34 Wine consumption vol'!Q181/'[1]T61 Real GDP'!Q181),"")),"")</f>
        <v/>
      </c>
      <c r="S150" s="70">
        <f>IF('[1]T61 Real GDP'!R181&lt;&gt;"",(IF('[1]T34 Wine consumption vol'!R181&lt;&gt;"",('[1]T34 Wine consumption vol'!R181/'[1]T61 Real GDP'!R181),"")),"")</f>
        <v>1.4805494731298854</v>
      </c>
      <c r="T150" s="70">
        <f>IF('[1]T61 Real GDP'!S181&lt;&gt;"",(IF('[1]T34 Wine consumption vol'!S181&lt;&gt;"",('[1]T34 Wine consumption vol'!S181/'[1]T61 Real GDP'!S181),"")),"")</f>
        <v>4.5554756092992879</v>
      </c>
      <c r="U150" s="70">
        <f>IF('[1]T61 Real GDP'!T181&lt;&gt;"",(IF('[1]T34 Wine consumption vol'!T181&lt;&gt;"",('[1]T34 Wine consumption vol'!T181/'[1]T61 Real GDP'!T181),"")),"")</f>
        <v>2.2789986079200792</v>
      </c>
      <c r="V150" s="70">
        <f>IF('[1]T61 Real GDP'!U181&lt;&gt;"",(IF('[1]T34 Wine consumption vol'!U181&lt;&gt;"",('[1]T34 Wine consumption vol'!U181/'[1]T61 Real GDP'!U181),"")),"")</f>
        <v>2.8532922553335229</v>
      </c>
      <c r="W150" s="70">
        <f>IF('[1]T61 Real GDP'!V181&lt;&gt;"",(IF('[1]T34 Wine consumption vol'!V181&lt;&gt;"",('[1]T34 Wine consumption vol'!V181/'[1]T61 Real GDP'!V181),"")),"")</f>
        <v>7.7970201983674814</v>
      </c>
      <c r="X150" s="70">
        <f>IF('[1]T61 Real GDP'!W181&lt;&gt;"",(IF('[1]T34 Wine consumption vol'!W181&lt;&gt;"",('[1]T34 Wine consumption vol'!W181/'[1]T61 Real GDP'!W181),"")),"")</f>
        <v>4.5589950225345293</v>
      </c>
      <c r="Y150" s="70">
        <f>IF('[1]T61 Real GDP'!X181&lt;&gt;"",(IF('[1]T34 Wine consumption vol'!X181&lt;&gt;"",('[1]T34 Wine consumption vol'!X181/'[1]T61 Real GDP'!X181),"")),"")</f>
        <v>0.8304712950025015</v>
      </c>
      <c r="Z150" s="70">
        <f>IF('[1]T61 Real GDP'!Y181&lt;&gt;"",(IF('[1]T34 Wine consumption vol'!Y181&lt;&gt;"",('[1]T34 Wine consumption vol'!Y181/'[1]T61 Real GDP'!Y181),"")),"")</f>
        <v>1.0740434045015326</v>
      </c>
      <c r="AA150" s="70" t="str">
        <f>IF('[1]T61 Real GDP'!Z181&lt;&gt;"",(IF('[1]T34 Wine consumption vol'!Z181&lt;&gt;"",('[1]T34 Wine consumption vol'!Z181/'[1]T61 Real GDP'!Z181),"")),"")</f>
        <v/>
      </c>
      <c r="AB150" s="70">
        <f>IF('[1]T61 Real GDP'!AA181&lt;&gt;"",(IF('[1]T34 Wine consumption vol'!AA181&lt;&gt;"",('[1]T34 Wine consumption vol'!AA181/'[1]T61 Real GDP'!AA181),"")),"")</f>
        <v>0.85611988827245888</v>
      </c>
      <c r="AC150" s="70">
        <f>IF('[1]T61 Real GDP'!AB181&lt;&gt;"",(IF('[1]T34 Wine consumption vol'!AB181&lt;&gt;"",('[1]T34 Wine consumption vol'!AB181/'[1]T61 Real GDP'!AB181),"")),"")</f>
        <v>1.1997257846689178</v>
      </c>
      <c r="AD150" s="70">
        <f>IF('[1]T61 Real GDP'!AC181&lt;&gt;"",(IF('[1]T34 Wine consumption vol'!AC181&lt;&gt;"",('[1]T34 Wine consumption vol'!AC181/'[1]T61 Real GDP'!AC181),"")),"")</f>
        <v>0.53399024014975949</v>
      </c>
      <c r="AE150" s="70">
        <f>IF('[1]T61 Real GDP'!AD181&lt;&gt;"",(IF('[1]T34 Wine consumption vol'!AD181&lt;&gt;"",('[1]T34 Wine consumption vol'!AD181/'[1]T61 Real GDP'!AD181),"")),"")</f>
        <v>0.33472585444388081</v>
      </c>
      <c r="AF150" s="70">
        <f>IF('[1]T61 Real GDP'!AE181&lt;&gt;"",(IF('[1]T34 Wine consumption vol'!AE181&lt;&gt;"",('[1]T34 Wine consumption vol'!AE181/'[1]T61 Real GDP'!AE181),"")),"")</f>
        <v>2.0260491107454341</v>
      </c>
      <c r="AG150" s="70">
        <f>IF('[1]T61 Real GDP'!AF181&lt;&gt;"",(IF('[1]T34 Wine consumption vol'!AF181&lt;&gt;"",('[1]T34 Wine consumption vol'!AF181/'[1]T61 Real GDP'!AF181),"")),"")</f>
        <v>0.23463524703241831</v>
      </c>
      <c r="AH150" s="70">
        <f>IF('[1]T61 Real GDP'!AG181&lt;&gt;"",(IF('[1]T34 Wine consumption vol'!AG181&lt;&gt;"",('[1]T34 Wine consumption vol'!AG181/'[1]T61 Real GDP'!AG181),"")),"")</f>
        <v>1.2356465889745227</v>
      </c>
      <c r="AI150" s="70">
        <f>IF('[1]T61 Real GDP'!AH181&lt;&gt;"",(IF('[1]T34 Wine consumption vol'!AH181&lt;&gt;"",('[1]T34 Wine consumption vol'!AH181/'[1]T61 Real GDP'!AH181),"")),"")</f>
        <v>0.15691086837253457</v>
      </c>
      <c r="AJ150" s="70">
        <f>IF('[1]T61 Real GDP'!AI181&lt;&gt;"",(IF('[1]T34 Wine consumption vol'!AI181&lt;&gt;"",('[1]T34 Wine consumption vol'!AI181/'[1]T61 Real GDP'!AI181),"")),"")</f>
        <v>1.6870279736223979</v>
      </c>
      <c r="AK150" s="70" t="str">
        <f>IF('[1]T61 Real GDP'!AJ181&lt;&gt;"",(IF('[1]T34 Wine consumption vol'!AJ181&lt;&gt;"",('[1]T34 Wine consumption vol'!AJ181/'[1]T61 Real GDP'!AJ181),"")),"")</f>
        <v/>
      </c>
      <c r="AL150" s="70">
        <f>IF('[1]T61 Real GDP'!AK181&lt;&gt;"",(IF('[1]T34 Wine consumption vol'!AK181&lt;&gt;"",('[1]T34 Wine consumption vol'!AK181/'[1]T61 Real GDP'!AK181),"")),"")</f>
        <v>0.35384889880218928</v>
      </c>
      <c r="AM150" s="70">
        <f>IF('[1]T61 Real GDP'!AL181&lt;&gt;"",(IF('[1]T34 Wine consumption vol'!AL181&lt;&gt;"",('[1]T34 Wine consumption vol'!AL181/'[1]T61 Real GDP'!AL181),"")),"")</f>
        <v>0.27695296211125864</v>
      </c>
      <c r="AN150" s="70">
        <f>IF('[1]T61 Real GDP'!AM181&lt;&gt;"",(IF('[1]T34 Wine consumption vol'!AM181&lt;&gt;"",('[1]T34 Wine consumption vol'!AM181/'[1]T61 Real GDP'!AM181),"")),"")</f>
        <v>1.3937366435074021</v>
      </c>
      <c r="AO150" s="70">
        <f>IF('[1]T61 Real GDP'!AN181&lt;&gt;"",(IF('[1]T34 Wine consumption vol'!AN181&lt;&gt;"",('[1]T34 Wine consumption vol'!AN181/'[1]T61 Real GDP'!AN181),"")),"")</f>
        <v>0.373871723913623</v>
      </c>
      <c r="AP150" s="70">
        <f>IF('[1]T61 Real GDP'!AO181&lt;&gt;"",(IF('[1]T34 Wine consumption vol'!AO181&lt;&gt;"",('[1]T34 Wine consumption vol'!AO181/'[1]T61 Real GDP'!AO181),"")),"")</f>
        <v>8.3508822208395034E-2</v>
      </c>
      <c r="AQ150" s="70" t="str">
        <f>IF('[1]T61 Real GDP'!AP181&lt;&gt;"",(IF('[1]T34 Wine consumption vol'!AP181&lt;&gt;"",('[1]T34 Wine consumption vol'!AP181/'[1]T61 Real GDP'!AP181),"")),"")</f>
        <v/>
      </c>
      <c r="AR150" s="70">
        <f>IF('[1]T61 Real GDP'!AQ181&lt;&gt;"",(IF('[1]T34 Wine consumption vol'!AQ181&lt;&gt;"",('[1]T34 Wine consumption vol'!AQ181/'[1]T61 Real GDP'!AQ181),"")),"")</f>
        <v>0.11371732500926743</v>
      </c>
      <c r="AS150" s="70">
        <f>IF('[1]T61 Real GDP'!AR181&lt;&gt;"",(IF('[1]T34 Wine consumption vol'!AR181&lt;&gt;"",('[1]T34 Wine consumption vol'!AR181/'[1]T61 Real GDP'!AR181),"")),"")</f>
        <v>0.13173673615350953</v>
      </c>
      <c r="AT150" s="70">
        <f>IF('[1]T61 Real GDP'!AS181&lt;&gt;"",(IF('[1]T34 Wine consumption vol'!AS182&lt;&gt;"",('[1]T34 Wine consumption vol'!AS182/'[1]T61 Real GDP'!AS181),"")),"")</f>
        <v>5.0130452645798544E-3</v>
      </c>
      <c r="AU150" s="70">
        <f>IF('[1]T61 Real GDP'!AT181&lt;&gt;"",(IF('[1]T34 Wine consumption vol'!AT181&lt;&gt;"",('[1]T34 Wine consumption vol'!AT181/'[1]T61 Real GDP'!AT181),"")),"")</f>
        <v>0.12406187941311829</v>
      </c>
      <c r="AV150" s="70">
        <f>IF('[1]T61 Real GDP'!AU181&lt;&gt;"",(IF('[1]T34 Wine consumption vol'!AU181&lt;&gt;"",('[1]T34 Wine consumption vol'!AU181/'[1]T61 Real GDP'!AU181),"")),"")</f>
        <v>2.7793985350050201E-2</v>
      </c>
      <c r="AW150" s="70">
        <f>IF('[1]T61 Real GDP'!AV181&lt;&gt;"",(IF('[1]T34 Wine consumption vol'!AV181&lt;&gt;"",('[1]T34 Wine consumption vol'!AV181/'[1]T61 Real GDP'!AV181),"")),"")</f>
        <v>1.1538367621974764E-2</v>
      </c>
      <c r="AX150" s="70">
        <f>IF('[1]T61 Real GDP'!AW181&lt;&gt;"",(IF('[1]T34 Wine consumption vol'!AW181&lt;&gt;"",('[1]T34 Wine consumption vol'!AW181/'[1]T61 Real GDP'!AW181),"")),"")</f>
        <v>2.9883710262027737E-2</v>
      </c>
      <c r="AY150" s="70">
        <f>IF('[1]T61 Real GDP'!AX181&lt;&gt;"",(IF('[1]T34 Wine consumption vol'!AX181&lt;&gt;"",('[1]T34 Wine consumption vol'!AX181/'[1]T61 Real GDP'!AX181),"")),"")</f>
        <v>7.6220202565664447E-2</v>
      </c>
      <c r="AZ150" s="70">
        <f>IF('[1]T61 Real GDP'!AY181&lt;&gt;"",(IF('[1]T34 Wine consumption vol'!AY181&lt;&gt;"",('[1]T34 Wine consumption vol'!AY181/'[1]T61 Real GDP'!AY181),"")),"")</f>
        <v>2.2022556220749525E-2</v>
      </c>
      <c r="BA150" s="70">
        <f>IF('[1]T61 Real GDP'!AZ181&lt;&gt;"",(IF('[1]T34 Wine consumption vol'!AZ181&lt;&gt;"",('[1]T34 Wine consumption vol'!AZ181/'[1]T61 Real GDP'!AZ181),"")),"")</f>
        <v>1.0615711280420114E-2</v>
      </c>
      <c r="BB150" s="70">
        <f>IF('[1]T61 Real GDP'!BC181&lt;&gt;"",(IF('[1]T34 Wine consumption vol'!BC181&lt;&gt;"",('[1]T34 Wine consumption vol'!BC181/'[1]T61 Real GDP'!BC181),"")),"")</f>
        <v>0.40893659020763479</v>
      </c>
    </row>
    <row r="151" spans="1:54" x14ac:dyDescent="0.55000000000000004">
      <c r="A151" s="69">
        <v>2014</v>
      </c>
      <c r="B151" s="70">
        <f>IF('[1]T61 Real GDP'!B182&lt;&gt;"",(IF('[1]T34 Wine consumption vol'!B182&lt;&gt;"",('[1]T34 Wine consumption vol'!B182/'[1]T61 Real GDP'!B182),"")),"")</f>
        <v>1.899679550208764</v>
      </c>
      <c r="C151" s="70">
        <f>IF('[1]T61 Real GDP'!C182&lt;&gt;"",(IF('[1]T34 Wine consumption vol'!C182&lt;&gt;"",('[1]T34 Wine consumption vol'!C182/'[1]T61 Real GDP'!C182),"")),"")</f>
        <v>1.7763704786440315</v>
      </c>
      <c r="D151" s="70">
        <f>IF('[1]T61 Real GDP'!D182&lt;&gt;"",(IF('[1]T34 Wine consumption vol'!D182&lt;&gt;"",('[1]T34 Wine consumption vol'!D182/'[1]T61 Real GDP'!D182),"")),"")</f>
        <v>3.2186350243077055</v>
      </c>
      <c r="E151" s="70">
        <f>IF('[1]T61 Real GDP'!E182&lt;&gt;"",(IF('[1]T34 Wine consumption vol'!E182&lt;&gt;"",('[1]T34 Wine consumption vol'!E182/'[1]T61 Real GDP'!E182),"")),"")</f>
        <v>0.95368478404465606</v>
      </c>
      <c r="F151" s="70">
        <f>IF('[1]T61 Real GDP'!F182&lt;&gt;"",(IF('[1]T34 Wine consumption vol'!F182&lt;&gt;"",('[1]T34 Wine consumption vol'!F182/'[1]T61 Real GDP'!F182),"")),"")</f>
        <v>1.1592655634674196</v>
      </c>
      <c r="G151" s="70"/>
      <c r="H151" s="70">
        <f>IF('[1]T61 Real GDP'!G182&lt;&gt;"",(IF('[1]T34 Wine consumption vol'!G182&lt;&gt;"",('[1]T34 Wine consumption vol'!G182/'[1]T61 Real GDP'!G182),"")),"")</f>
        <v>1.3105093712894575</v>
      </c>
      <c r="I151" s="70">
        <f>IF('[1]T61 Real GDP'!H182&lt;&gt;"",(IF('[1]T34 Wine consumption vol'!H182&lt;&gt;"",('[1]T34 Wine consumption vol'!H182/'[1]T61 Real GDP'!H182),"")),"")</f>
        <v>1.2472283842505041</v>
      </c>
      <c r="J151" s="70">
        <f>IF('[1]T61 Real GDP'!I182&lt;&gt;"",(IF('[1]T34 Wine consumption vol'!I182&lt;&gt;"",('[1]T34 Wine consumption vol'!I182/'[1]T61 Real GDP'!I182),"")),"")</f>
        <v>0.49828990610912599</v>
      </c>
      <c r="K151" s="70">
        <f>IF('[1]T61 Real GDP'!J182&lt;&gt;"",(IF('[1]T34 Wine consumption vol'!J182&lt;&gt;"",('[1]T34 Wine consumption vol'!J182/'[1]T61 Real GDP'!J182),"")),"")</f>
        <v>1.0323531893765012</v>
      </c>
      <c r="L151" s="70">
        <f>IF('[1]T61 Real GDP'!K182&lt;&gt;"",(IF('[1]T34 Wine consumption vol'!K182&lt;&gt;"",('[1]T34 Wine consumption vol'!K182/'[1]T61 Real GDP'!K182),"")),"")</f>
        <v>2.2430072013514168</v>
      </c>
      <c r="M151" s="70">
        <f>IF('[1]T61 Real GDP'!L182&lt;&gt;"",(IF('[1]T34 Wine consumption vol'!L182&lt;&gt;"",('[1]T34 Wine consumption vol'!L182/'[1]T61 Real GDP'!L182),"")),"")</f>
        <v>0.83096974912861377</v>
      </c>
      <c r="N151" s="70">
        <f>IF('[1]T61 Real GDP'!M182&lt;&gt;"",(IF('[1]T34 Wine consumption vol'!M182&lt;&gt;"",('[1]T34 Wine consumption vol'!M182/'[1]T61 Real GDP'!M182),"")),"")</f>
        <v>0.85040898987255564</v>
      </c>
      <c r="O151" s="70">
        <f>IF('[1]T61 Real GDP'!N182&lt;&gt;"",(IF('[1]T34 Wine consumption vol'!N182&lt;&gt;"",('[1]T34 Wine consumption vol'!N182/'[1]T61 Real GDP'!N182),"")),"")</f>
        <v>0.94864268310159738</v>
      </c>
      <c r="P151" s="70">
        <f>IF('[1]T61 Real GDP'!O182&lt;&gt;"",(IF('[1]T34 Wine consumption vol'!O182&lt;&gt;"",('[1]T34 Wine consumption vol'!O182/'[1]T61 Real GDP'!O182),"")),"")</f>
        <v>1.2384688418049608</v>
      </c>
      <c r="Q151" s="70">
        <f>IF('[1]T61 Real GDP'!P182&lt;&gt;"",(IF('[1]T34 Wine consumption vol'!P182&lt;&gt;"",('[1]T34 Wine consumption vol'!P182/'[1]T61 Real GDP'!P182),"")),"")</f>
        <v>0.83685605529231832</v>
      </c>
      <c r="R151" s="70" t="str">
        <f>IF('[1]T61 Real GDP'!Q182&lt;&gt;"",(IF('[1]T34 Wine consumption vol'!Q182&lt;&gt;"",('[1]T34 Wine consumption vol'!Q182/'[1]T61 Real GDP'!Q182),"")),"")</f>
        <v/>
      </c>
      <c r="S151" s="70">
        <f>IF('[1]T61 Real GDP'!R182&lt;&gt;"",(IF('[1]T34 Wine consumption vol'!R182&lt;&gt;"",('[1]T34 Wine consumption vol'!R182/'[1]T61 Real GDP'!R182),"")),"")</f>
        <v>1.3024295533553556</v>
      </c>
      <c r="T151" s="70">
        <f>IF('[1]T61 Real GDP'!S182&lt;&gt;"",(IF('[1]T34 Wine consumption vol'!S182&lt;&gt;"",('[1]T34 Wine consumption vol'!S182/'[1]T61 Real GDP'!S182),"")),"")</f>
        <v>4.6591930643456614</v>
      </c>
      <c r="U151" s="70">
        <f>IF('[1]T61 Real GDP'!T182&lt;&gt;"",(IF('[1]T34 Wine consumption vol'!T182&lt;&gt;"",('[1]T34 Wine consumption vol'!T182/'[1]T61 Real GDP'!T182),"")),"")</f>
        <v>2.0773277478539249</v>
      </c>
      <c r="V151" s="70">
        <f>IF('[1]T61 Real GDP'!U182&lt;&gt;"",(IF('[1]T34 Wine consumption vol'!U182&lt;&gt;"",('[1]T34 Wine consumption vol'!U182/'[1]T61 Real GDP'!U182),"")),"")</f>
        <v>2.8065532543526994</v>
      </c>
      <c r="W151" s="70">
        <f>IF('[1]T61 Real GDP'!V182&lt;&gt;"",(IF('[1]T34 Wine consumption vol'!V182&lt;&gt;"",('[1]T34 Wine consumption vol'!V182/'[1]T61 Real GDP'!V182),"")),"")</f>
        <v>7.1499036262738995</v>
      </c>
      <c r="X151" s="70">
        <f>IF('[1]T61 Real GDP'!W182&lt;&gt;"",(IF('[1]T34 Wine consumption vol'!W182&lt;&gt;"",('[1]T34 Wine consumption vol'!W182/'[1]T61 Real GDP'!W182),"")),"")</f>
        <v>4.3625681548714335</v>
      </c>
      <c r="Y151" s="70">
        <f>IF('[1]T61 Real GDP'!X182&lt;&gt;"",(IF('[1]T34 Wine consumption vol'!X182&lt;&gt;"",('[1]T34 Wine consumption vol'!X182/'[1]T61 Real GDP'!X182),"")),"")</f>
        <v>0.88005139955772982</v>
      </c>
      <c r="Z151" s="70">
        <f>IF('[1]T61 Real GDP'!Y182&lt;&gt;"",(IF('[1]T34 Wine consumption vol'!Y182&lt;&gt;"",('[1]T34 Wine consumption vol'!Y182/'[1]T61 Real GDP'!Y182),"")),"")</f>
        <v>1.0716285088686064</v>
      </c>
      <c r="AA151" s="70" t="str">
        <f>IF('[1]T61 Real GDP'!Z182&lt;&gt;"",(IF('[1]T34 Wine consumption vol'!Z182&lt;&gt;"",('[1]T34 Wine consumption vol'!Z182/'[1]T61 Real GDP'!Z182),"")),"")</f>
        <v/>
      </c>
      <c r="AB151" s="70">
        <f>IF('[1]T61 Real GDP'!AA182&lt;&gt;"",(IF('[1]T34 Wine consumption vol'!AA182&lt;&gt;"",('[1]T34 Wine consumption vol'!AA182/'[1]T61 Real GDP'!AA182),"")),"")</f>
        <v>0.826464032233169</v>
      </c>
      <c r="AC151" s="70">
        <f>IF('[1]T61 Real GDP'!AB182&lt;&gt;"",(IF('[1]T34 Wine consumption vol'!AB182&lt;&gt;"",('[1]T34 Wine consumption vol'!AB182/'[1]T61 Real GDP'!AB182),"")),"")</f>
        <v>1.1826550699265859</v>
      </c>
      <c r="AD151" s="70">
        <f>IF('[1]T61 Real GDP'!AC182&lt;&gt;"",(IF('[1]T34 Wine consumption vol'!AC182&lt;&gt;"",('[1]T34 Wine consumption vol'!AC182/'[1]T61 Real GDP'!AC182),"")),"")</f>
        <v>0.52173818714748255</v>
      </c>
      <c r="AE151" s="70">
        <f>IF('[1]T61 Real GDP'!AD182&lt;&gt;"",(IF('[1]T34 Wine consumption vol'!AD182&lt;&gt;"",('[1]T34 Wine consumption vol'!AD182/'[1]T61 Real GDP'!AD182),"")),"")</f>
        <v>0.32814421002033584</v>
      </c>
      <c r="AF151" s="70">
        <f>IF('[1]T61 Real GDP'!AE182&lt;&gt;"",(IF('[1]T34 Wine consumption vol'!AE182&lt;&gt;"",('[1]T34 Wine consumption vol'!AE182/'[1]T61 Real GDP'!AE182),"")),"")</f>
        <v>1.8179054645916926</v>
      </c>
      <c r="AG151" s="70">
        <f>IF('[1]T61 Real GDP'!AF182&lt;&gt;"",(IF('[1]T34 Wine consumption vol'!AF182&lt;&gt;"",('[1]T34 Wine consumption vol'!AF182/'[1]T61 Real GDP'!AF182),"")),"")</f>
        <v>0.22914647453185202</v>
      </c>
      <c r="AH151" s="70">
        <f>IF('[1]T61 Real GDP'!AG182&lt;&gt;"",(IF('[1]T34 Wine consumption vol'!AG182&lt;&gt;"",('[1]T34 Wine consumption vol'!AG182/'[1]T61 Real GDP'!AG182),"")),"")</f>
        <v>0.78748307315431121</v>
      </c>
      <c r="AI151" s="70">
        <f>IF('[1]T61 Real GDP'!AH182&lt;&gt;"",(IF('[1]T34 Wine consumption vol'!AH182&lt;&gt;"",('[1]T34 Wine consumption vol'!AH182/'[1]T61 Real GDP'!AH182),"")),"")</f>
        <v>0.16290009301378827</v>
      </c>
      <c r="AJ151" s="70">
        <f>IF('[1]T61 Real GDP'!AI182&lt;&gt;"",(IF('[1]T34 Wine consumption vol'!AI182&lt;&gt;"",('[1]T34 Wine consumption vol'!AI182/'[1]T61 Real GDP'!AI182),"")),"")</f>
        <v>1.5784453759553805</v>
      </c>
      <c r="AK151" s="70" t="str">
        <f>IF('[1]T61 Real GDP'!AJ182&lt;&gt;"",(IF('[1]T34 Wine consumption vol'!AJ182&lt;&gt;"",('[1]T34 Wine consumption vol'!AJ182/'[1]T61 Real GDP'!AJ182),"")),"")</f>
        <v/>
      </c>
      <c r="AL151" s="70">
        <f>IF('[1]T61 Real GDP'!AK182&lt;&gt;"",(IF('[1]T34 Wine consumption vol'!AK182&lt;&gt;"",('[1]T34 Wine consumption vol'!AK182/'[1]T61 Real GDP'!AK182),"")),"")</f>
        <v>0.38489224399235866</v>
      </c>
      <c r="AM151" s="70">
        <f>IF('[1]T61 Real GDP'!AL182&lt;&gt;"",(IF('[1]T34 Wine consumption vol'!AL182&lt;&gt;"",('[1]T34 Wine consumption vol'!AL182/'[1]T61 Real GDP'!AL182),"")),"")</f>
        <v>0.27867058123596017</v>
      </c>
      <c r="AN151" s="70">
        <f>IF('[1]T61 Real GDP'!AM182&lt;&gt;"",(IF('[1]T34 Wine consumption vol'!AM182&lt;&gt;"",('[1]T34 Wine consumption vol'!AM182/'[1]T61 Real GDP'!AM182),"")),"")</f>
        <v>1.4424003420318732</v>
      </c>
      <c r="AO151" s="70">
        <f>IF('[1]T61 Real GDP'!AN182&lt;&gt;"",(IF('[1]T34 Wine consumption vol'!AN182&lt;&gt;"",('[1]T34 Wine consumption vol'!AN182/'[1]T61 Real GDP'!AN182),"")),"")</f>
        <v>0.3631157800251924</v>
      </c>
      <c r="AP151" s="70">
        <f>IF('[1]T61 Real GDP'!AO182&lt;&gt;"",(IF('[1]T34 Wine consumption vol'!AO182&lt;&gt;"",('[1]T34 Wine consumption vol'!AO182/'[1]T61 Real GDP'!AO182),"")),"")</f>
        <v>7.7216203619447504E-2</v>
      </c>
      <c r="AQ151" s="70" t="str">
        <f>IF('[1]T61 Real GDP'!AP182&lt;&gt;"",(IF('[1]T34 Wine consumption vol'!AP182&lt;&gt;"",('[1]T34 Wine consumption vol'!AP182/'[1]T61 Real GDP'!AP182),"")),"")</f>
        <v/>
      </c>
      <c r="AR151" s="70">
        <f>IF('[1]T61 Real GDP'!AQ182&lt;&gt;"",(IF('[1]T34 Wine consumption vol'!AQ182&lt;&gt;"",('[1]T34 Wine consumption vol'!AQ182/'[1]T61 Real GDP'!AQ182),"")),"")</f>
        <v>0.10419085164544152</v>
      </c>
      <c r="AS151" s="70">
        <f>IF('[1]T61 Real GDP'!AR182&lt;&gt;"",(IF('[1]T34 Wine consumption vol'!AR182&lt;&gt;"",('[1]T34 Wine consumption vol'!AR182/'[1]T61 Real GDP'!AR182),"")),"")</f>
        <v>0.12367244814511281</v>
      </c>
      <c r="AT151" s="70">
        <f>IF('[1]T61 Real GDP'!AS182&lt;&gt;"",(IF('[1]T34 Wine consumption vol'!AS183&lt;&gt;"",('[1]T34 Wine consumption vol'!AS183/'[1]T61 Real GDP'!AS182),"")),"")</f>
        <v>5.1484625614742425E-3</v>
      </c>
      <c r="AU151" s="70">
        <f>IF('[1]T61 Real GDP'!AT182&lt;&gt;"",(IF('[1]T34 Wine consumption vol'!AT182&lt;&gt;"",('[1]T34 Wine consumption vol'!AT182/'[1]T61 Real GDP'!AT182),"")),"")</f>
        <v>0.1270238425862289</v>
      </c>
      <c r="AV151" s="70">
        <f>IF('[1]T61 Real GDP'!AU182&lt;&gt;"",(IF('[1]T34 Wine consumption vol'!AU182&lt;&gt;"",('[1]T34 Wine consumption vol'!AU182/'[1]T61 Real GDP'!AU182),"")),"")</f>
        <v>2.7441714056348755E-2</v>
      </c>
      <c r="AW151" s="70">
        <f>IF('[1]T61 Real GDP'!AV182&lt;&gt;"",(IF('[1]T34 Wine consumption vol'!AV182&lt;&gt;"",('[1]T34 Wine consumption vol'!AV182/'[1]T61 Real GDP'!AV182),"")),"")</f>
        <v>1.657192203068019E-2</v>
      </c>
      <c r="AX151" s="70">
        <f>IF('[1]T61 Real GDP'!AW182&lt;&gt;"",(IF('[1]T34 Wine consumption vol'!AW182&lt;&gt;"",('[1]T34 Wine consumption vol'!AW182/'[1]T61 Real GDP'!AW182),"")),"")</f>
        <v>4.0724926365355914E-2</v>
      </c>
      <c r="AY151" s="70">
        <f>IF('[1]T61 Real GDP'!AX182&lt;&gt;"",(IF('[1]T34 Wine consumption vol'!AX182&lt;&gt;"",('[1]T34 Wine consumption vol'!AX182/'[1]T61 Real GDP'!AX182),"")),"")</f>
        <v>8.094255545035009E-2</v>
      </c>
      <c r="AZ151" s="70">
        <f>IF('[1]T61 Real GDP'!AY182&lt;&gt;"",(IF('[1]T34 Wine consumption vol'!AY182&lt;&gt;"",('[1]T34 Wine consumption vol'!AY182/'[1]T61 Real GDP'!AY182),"")),"")</f>
        <v>2.1296001079132279E-2</v>
      </c>
      <c r="BA151" s="70">
        <f>IF('[1]T61 Real GDP'!AZ182&lt;&gt;"",(IF('[1]T34 Wine consumption vol'!AZ182&lt;&gt;"",('[1]T34 Wine consumption vol'!AZ182/'[1]T61 Real GDP'!AZ182),"")),"")</f>
        <v>8.5380915219181244E-3</v>
      </c>
      <c r="BB151" s="70">
        <f>IF('[1]T61 Real GDP'!BC182&lt;&gt;"",(IF('[1]T34 Wine consumption vol'!BC182&lt;&gt;"",('[1]T34 Wine consumption vol'!BC182/'[1]T61 Real GDP'!BC182),"")),"")</f>
        <v>0.38988319054180121</v>
      </c>
    </row>
    <row r="152" spans="1:54" x14ac:dyDescent="0.55000000000000004">
      <c r="A152" s="69">
        <v>2015</v>
      </c>
      <c r="B152" s="70">
        <f>IF('[1]T61 Real GDP'!B183&lt;&gt;"",(IF('[1]T34 Wine consumption vol'!B183&lt;&gt;"",('[1]T34 Wine consumption vol'!B183/'[1]T61 Real GDP'!B183),"")),"")</f>
        <v>1.8290966158627031</v>
      </c>
      <c r="C152" s="70">
        <f>IF('[1]T61 Real GDP'!C183&lt;&gt;"",(IF('[1]T34 Wine consumption vol'!C183&lt;&gt;"",('[1]T34 Wine consumption vol'!C183/'[1]T61 Real GDP'!C183),"")),"")</f>
        <v>1.9469581661428128</v>
      </c>
      <c r="D152" s="70" t="str">
        <f>IF('[1]T61 Real GDP'!D183&lt;&gt;"",(IF('[1]T34 Wine consumption vol'!D183&lt;&gt;"",('[1]T34 Wine consumption vol'!D183/'[1]T61 Real GDP'!D183),"")),"")</f>
        <v/>
      </c>
      <c r="E152" s="70" t="str">
        <f>IF('[1]T61 Real GDP'!E183&lt;&gt;"",(IF('[1]T34 Wine consumption vol'!E183&lt;&gt;"",('[1]T34 Wine consumption vol'!E183/'[1]T61 Real GDP'!E183),"")),"")</f>
        <v/>
      </c>
      <c r="F152" s="70">
        <f>IF('[1]T61 Real GDP'!F183&lt;&gt;"",(IF('[1]T34 Wine consumption vol'!F183&lt;&gt;"",('[1]T34 Wine consumption vol'!F183/'[1]T61 Real GDP'!F183),"")),"")</f>
        <v>1.1547460484241172</v>
      </c>
      <c r="G152" s="70"/>
      <c r="H152" s="70" t="str">
        <f>IF('[1]T61 Real GDP'!G183&lt;&gt;"",(IF('[1]T34 Wine consumption vol'!G183&lt;&gt;"",('[1]T34 Wine consumption vol'!G183/'[1]T61 Real GDP'!G183),"")),"")</f>
        <v/>
      </c>
      <c r="I152" s="70" t="str">
        <f>IF('[1]T61 Real GDP'!H183&lt;&gt;"",(IF('[1]T34 Wine consumption vol'!H183&lt;&gt;"",('[1]T34 Wine consumption vol'!H183/'[1]T61 Real GDP'!H183),"")),"")</f>
        <v/>
      </c>
      <c r="J152" s="70" t="str">
        <f>IF('[1]T61 Real GDP'!I183&lt;&gt;"",(IF('[1]T34 Wine consumption vol'!I183&lt;&gt;"",('[1]T34 Wine consumption vol'!I183/'[1]T61 Real GDP'!I183),"")),"")</f>
        <v/>
      </c>
      <c r="K152" s="70">
        <f>IF('[1]T61 Real GDP'!J183&lt;&gt;"",(IF('[1]T34 Wine consumption vol'!J183&lt;&gt;"",('[1]T34 Wine consumption vol'!J183/'[1]T61 Real GDP'!J183),"")),"")</f>
        <v>1.024539094439606</v>
      </c>
      <c r="L152" s="70">
        <f>IF('[1]T61 Real GDP'!K183&lt;&gt;"",(IF('[1]T34 Wine consumption vol'!K183&lt;&gt;"",('[1]T34 Wine consumption vol'!K183/'[1]T61 Real GDP'!K183),"")),"")</f>
        <v>2.1642093159775588</v>
      </c>
      <c r="M152" s="70" t="str">
        <f>IF('[1]T61 Real GDP'!L183&lt;&gt;"",(IF('[1]T34 Wine consumption vol'!L183&lt;&gt;"",('[1]T34 Wine consumption vol'!L183/'[1]T61 Real GDP'!L183),"")),"")</f>
        <v/>
      </c>
      <c r="N152" s="70" t="str">
        <f>IF('[1]T61 Real GDP'!M183&lt;&gt;"",(IF('[1]T34 Wine consumption vol'!M183&lt;&gt;"",('[1]T34 Wine consumption vol'!M183/'[1]T61 Real GDP'!M183),"")),"")</f>
        <v/>
      </c>
      <c r="O152" s="70" t="str">
        <f>IF('[1]T61 Real GDP'!N183&lt;&gt;"",(IF('[1]T34 Wine consumption vol'!N183&lt;&gt;"",('[1]T34 Wine consumption vol'!N183/'[1]T61 Real GDP'!N183),"")),"")</f>
        <v/>
      </c>
      <c r="P152" s="70">
        <f>IF('[1]T61 Real GDP'!O183&lt;&gt;"",(IF('[1]T34 Wine consumption vol'!O183&lt;&gt;"",('[1]T34 Wine consumption vol'!O183/'[1]T61 Real GDP'!O183),"")),"")</f>
        <v>1.2411051962607249</v>
      </c>
      <c r="Q152" s="70">
        <f>IF('[1]T61 Real GDP'!P183&lt;&gt;"",(IF('[1]T34 Wine consumption vol'!P183&lt;&gt;"",('[1]T34 Wine consumption vol'!P183/'[1]T61 Real GDP'!P183),"")),"")</f>
        <v>0.82993354414876164</v>
      </c>
      <c r="R152" s="70" t="str">
        <f>IF('[1]T61 Real GDP'!Q183&lt;&gt;"",(IF('[1]T34 Wine consumption vol'!Q183&lt;&gt;"",('[1]T34 Wine consumption vol'!Q183/'[1]T61 Real GDP'!Q183),"")),"")</f>
        <v/>
      </c>
      <c r="S152" s="70">
        <f>IF('[1]T61 Real GDP'!R183&lt;&gt;"",(IF('[1]T34 Wine consumption vol'!R183&lt;&gt;"",('[1]T34 Wine consumption vol'!R183/'[1]T61 Real GDP'!R183),"")),"")</f>
        <v>1.3857738535460371</v>
      </c>
      <c r="T152" s="70" t="str">
        <f>IF('[1]T61 Real GDP'!S183&lt;&gt;"",(IF('[1]T34 Wine consumption vol'!S183&lt;&gt;"",('[1]T34 Wine consumption vol'!S183/'[1]T61 Real GDP'!S183),"")),"")</f>
        <v/>
      </c>
      <c r="U152" s="70">
        <f>IF('[1]T61 Real GDP'!T183&lt;&gt;"",(IF('[1]T34 Wine consumption vol'!T183&lt;&gt;"",('[1]T34 Wine consumption vol'!T183/'[1]T61 Real GDP'!T183),"")),"")</f>
        <v>2.807222766435606</v>
      </c>
      <c r="V152" s="70">
        <f>IF('[1]T61 Real GDP'!U183&lt;&gt;"",(IF('[1]T34 Wine consumption vol'!U183&lt;&gt;"",('[1]T34 Wine consumption vol'!U183/'[1]T61 Real GDP'!U183),"")),"")</f>
        <v>2.5950493926855747</v>
      </c>
      <c r="W152" s="70" t="str">
        <f>IF('[1]T61 Real GDP'!V183&lt;&gt;"",(IF('[1]T34 Wine consumption vol'!V183&lt;&gt;"",('[1]T34 Wine consumption vol'!V183/'[1]T61 Real GDP'!V183),"")),"")</f>
        <v/>
      </c>
      <c r="X152" s="70" t="str">
        <f>IF('[1]T61 Real GDP'!W183&lt;&gt;"",(IF('[1]T34 Wine consumption vol'!W183&lt;&gt;"",('[1]T34 Wine consumption vol'!W183/'[1]T61 Real GDP'!W183),"")),"")</f>
        <v/>
      </c>
      <c r="Y152" s="70">
        <f>IF('[1]T61 Real GDP'!X183&lt;&gt;"",(IF('[1]T34 Wine consumption vol'!X183&lt;&gt;"",('[1]T34 Wine consumption vol'!X183/'[1]T61 Real GDP'!X183),"")),"")</f>
        <v>0.7664644228814268</v>
      </c>
      <c r="Z152" s="70" t="str">
        <f>IF('[1]T61 Real GDP'!Y183&lt;&gt;"",(IF('[1]T34 Wine consumption vol'!Y183&lt;&gt;"",('[1]T34 Wine consumption vol'!Y183/'[1]T61 Real GDP'!Y183),"")),"")</f>
        <v/>
      </c>
      <c r="AA152" s="70" t="str">
        <f>IF('[1]T61 Real GDP'!Z183&lt;&gt;"",(IF('[1]T34 Wine consumption vol'!Z183&lt;&gt;"",('[1]T34 Wine consumption vol'!Z183/'[1]T61 Real GDP'!Z183),"")),"")</f>
        <v/>
      </c>
      <c r="AB152" s="70">
        <f>IF('[1]T61 Real GDP'!AA183&lt;&gt;"",(IF('[1]T34 Wine consumption vol'!AA183&lt;&gt;"",('[1]T34 Wine consumption vol'!AA183/'[1]T61 Real GDP'!AA183),"")),"")</f>
        <v>0.81046433205529611</v>
      </c>
      <c r="AC152" s="70">
        <f>IF('[1]T61 Real GDP'!AB183&lt;&gt;"",(IF('[1]T34 Wine consumption vol'!AB183&lt;&gt;"",('[1]T34 Wine consumption vol'!AB183/'[1]T61 Real GDP'!AB183),"")),"")</f>
        <v>1.0974109363676783</v>
      </c>
      <c r="AD152" s="70" t="str">
        <f>IF('[1]T61 Real GDP'!AC183&lt;&gt;"",(IF('[1]T34 Wine consumption vol'!AC183&lt;&gt;"",('[1]T34 Wine consumption vol'!AC183/'[1]T61 Real GDP'!AC183),"")),"")</f>
        <v/>
      </c>
      <c r="AE152" s="70">
        <f>IF('[1]T61 Real GDP'!AD183&lt;&gt;"",(IF('[1]T34 Wine consumption vol'!AD183&lt;&gt;"",('[1]T34 Wine consumption vol'!AD183/'[1]T61 Real GDP'!AD183),"")),"")</f>
        <v>0.3200259563841274</v>
      </c>
      <c r="AF152" s="70" t="str">
        <f>IF('[1]T61 Real GDP'!AE183&lt;&gt;"",(IF('[1]T34 Wine consumption vol'!AE183&lt;&gt;"",('[1]T34 Wine consumption vol'!AE183/'[1]T61 Real GDP'!AE183),"")),"")</f>
        <v/>
      </c>
      <c r="AG152" s="70">
        <f>IF('[1]T61 Real GDP'!AF183&lt;&gt;"",(IF('[1]T34 Wine consumption vol'!AF183&lt;&gt;"",('[1]T34 Wine consumption vol'!AF183/'[1]T61 Real GDP'!AF183),"")),"")</f>
        <v>0.24115313277087272</v>
      </c>
      <c r="AH152" s="70" t="str">
        <f>IF('[1]T61 Real GDP'!AG183&lt;&gt;"",(IF('[1]T34 Wine consumption vol'!AG183&lt;&gt;"",('[1]T34 Wine consumption vol'!AG183/'[1]T61 Real GDP'!AG183),"")),"")</f>
        <v/>
      </c>
      <c r="AI152" s="70" t="str">
        <f>IF('[1]T61 Real GDP'!AH183&lt;&gt;"",(IF('[1]T34 Wine consumption vol'!AH183&lt;&gt;"",('[1]T34 Wine consumption vol'!AH183/'[1]T61 Real GDP'!AH183),"")),"")</f>
        <v/>
      </c>
      <c r="AJ152" s="70" t="str">
        <f>IF('[1]T61 Real GDP'!AI183&lt;&gt;"",(IF('[1]T34 Wine consumption vol'!AI183&lt;&gt;"",('[1]T34 Wine consumption vol'!AI183/'[1]T61 Real GDP'!AI183),"")),"")</f>
        <v/>
      </c>
      <c r="AK152" s="70" t="str">
        <f>IF('[1]T61 Real GDP'!AJ183&lt;&gt;"",(IF('[1]T34 Wine consumption vol'!AJ183&lt;&gt;"",('[1]T34 Wine consumption vol'!AJ183/'[1]T61 Real GDP'!AJ183),"")),"")</f>
        <v/>
      </c>
      <c r="AL152" s="70" t="str">
        <f>IF('[1]T61 Real GDP'!AK183&lt;&gt;"",(IF('[1]T34 Wine consumption vol'!AK183&lt;&gt;"",('[1]T34 Wine consumption vol'!AK183/'[1]T61 Real GDP'!AK183),"")),"")</f>
        <v/>
      </c>
      <c r="AM152" s="70" t="str">
        <f>IF('[1]T61 Real GDP'!AL183&lt;&gt;"",(IF('[1]T34 Wine consumption vol'!AL183&lt;&gt;"",('[1]T34 Wine consumption vol'!AL183/'[1]T61 Real GDP'!AL183),"")),"")</f>
        <v/>
      </c>
      <c r="AN152" s="70" t="str">
        <f>IF('[1]T61 Real GDP'!AM183&lt;&gt;"",(IF('[1]T34 Wine consumption vol'!AM183&lt;&gt;"",('[1]T34 Wine consumption vol'!AM183/'[1]T61 Real GDP'!AM183),"")),"")</f>
        <v/>
      </c>
      <c r="AO152" s="70" t="str">
        <f>IF('[1]T61 Real GDP'!AN183&lt;&gt;"",(IF('[1]T34 Wine consumption vol'!AN183&lt;&gt;"",('[1]T34 Wine consumption vol'!AN183/'[1]T61 Real GDP'!AN183),"")),"")</f>
        <v/>
      </c>
      <c r="AP152" s="70" t="str">
        <f>IF('[1]T61 Real GDP'!AO183&lt;&gt;"",(IF('[1]T34 Wine consumption vol'!AO183&lt;&gt;"",('[1]T34 Wine consumption vol'!AO183/'[1]T61 Real GDP'!AO183),"")),"")</f>
        <v/>
      </c>
      <c r="AQ152" s="70" t="str">
        <f>IF('[1]T61 Real GDP'!AP183&lt;&gt;"",(IF('[1]T34 Wine consumption vol'!AP183&lt;&gt;"",('[1]T34 Wine consumption vol'!AP183/'[1]T61 Real GDP'!AP183),"")),"")</f>
        <v/>
      </c>
      <c r="AR152" s="70">
        <f>IF('[1]T61 Real GDP'!AQ183&lt;&gt;"",(IF('[1]T34 Wine consumption vol'!AQ183&lt;&gt;"",('[1]T34 Wine consumption vol'!AQ183/'[1]T61 Real GDP'!AQ183),"")),"")</f>
        <v>0.10244497624840078</v>
      </c>
      <c r="AS152" s="70">
        <f>IF('[1]T61 Real GDP'!AR183&lt;&gt;"",(IF('[1]T34 Wine consumption vol'!AR183&lt;&gt;"",('[1]T34 Wine consumption vol'!AR183/'[1]T61 Real GDP'!AR183),"")),"")</f>
        <v>0.14254221973128794</v>
      </c>
      <c r="AT152" s="70"/>
      <c r="AU152" s="70">
        <f>IF('[1]T61 Real GDP'!AT183&lt;&gt;"",(IF('[1]T34 Wine consumption vol'!AT183&lt;&gt;"",('[1]T34 Wine consumption vol'!AT183/'[1]T61 Real GDP'!AT183),"")),"")</f>
        <v>0.13216383887057212</v>
      </c>
      <c r="AV152" s="70">
        <f>IF('[1]T61 Real GDP'!AU183&lt;&gt;"",(IF('[1]T34 Wine consumption vol'!AU183&lt;&gt;"",('[1]T34 Wine consumption vol'!AU183/'[1]T61 Real GDP'!AU183),"")),"")</f>
        <v>2.9768105220899673E-2</v>
      </c>
      <c r="AW152" s="70">
        <f>IF('[1]T61 Real GDP'!AV183&lt;&gt;"",(IF('[1]T34 Wine consumption vol'!AV183&lt;&gt;"",('[1]T34 Wine consumption vol'!AV183/'[1]T61 Real GDP'!AV183),"")),"")</f>
        <v>1.6216512260135738E-2</v>
      </c>
      <c r="AX152" s="70">
        <f>IF('[1]T61 Real GDP'!AW183&lt;&gt;"",(IF('[1]T34 Wine consumption vol'!AW183&lt;&gt;"",('[1]T34 Wine consumption vol'!AW183/'[1]T61 Real GDP'!AW183),"")),"")</f>
        <v>4.4632409633674555E-2</v>
      </c>
      <c r="AY152" s="70">
        <f>IF('[1]T61 Real GDP'!AX183&lt;&gt;"",(IF('[1]T34 Wine consumption vol'!AX183&lt;&gt;"",('[1]T34 Wine consumption vol'!AX183/'[1]T61 Real GDP'!AX183),"")),"")</f>
        <v>6.5919765909648376E-2</v>
      </c>
      <c r="AZ152" s="70">
        <f>IF('[1]T61 Real GDP'!AY183&lt;&gt;"",(IF('[1]T34 Wine consumption vol'!AY183&lt;&gt;"",('[1]T34 Wine consumption vol'!AY183/'[1]T61 Real GDP'!AY183),"")),"")</f>
        <v>2.2281404288438802E-2</v>
      </c>
      <c r="BA152" s="70">
        <f>IF('[1]T61 Real GDP'!AZ183&lt;&gt;"",(IF('[1]T34 Wine consumption vol'!AZ183&lt;&gt;"",('[1]T34 Wine consumption vol'!AZ183/'[1]T61 Real GDP'!AZ183),"")),"")</f>
        <v>5.5020728088033388E-3</v>
      </c>
      <c r="BB152" s="70">
        <f>IF('[1]T61 Real GDP'!BC183&lt;&gt;"",(IF('[1]T34 Wine consumption vol'!BC183&lt;&gt;"",('[1]T34 Wine consumption vol'!BC183/'[1]T61 Real GDP'!BC183),"")),"")</f>
        <v>0.37836941364045157</v>
      </c>
    </row>
    <row r="153" spans="1:54" x14ac:dyDescent="0.55000000000000004">
      <c r="A153" s="5">
        <v>2016</v>
      </c>
      <c r="B153" s="70">
        <f>IF('[1]T61 Real GDP'!B184&lt;&gt;"",(IF('[1]T34 Wine consumption vol'!B184&lt;&gt;"",('[1]T34 Wine consumption vol'!B184/'[1]T61 Real GDP'!B184),"")),"")</f>
        <v>1.7960628895947326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</row>
    <row r="154" spans="1:54" x14ac:dyDescent="0.55000000000000004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</row>
    <row r="155" spans="1:54" x14ac:dyDescent="0.55000000000000004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</row>
    <row r="156" spans="1:54" x14ac:dyDescent="0.55000000000000004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</row>
    <row r="157" spans="1:54" x14ac:dyDescent="0.55000000000000004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</row>
    <row r="158" spans="1:54" x14ac:dyDescent="0.55000000000000004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</row>
    <row r="159" spans="1:54" x14ac:dyDescent="0.55000000000000004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</row>
    <row r="160" spans="1:54" x14ac:dyDescent="0.55000000000000004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</row>
    <row r="161" spans="2:54" x14ac:dyDescent="0.55000000000000004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</row>
    <row r="162" spans="2:54" x14ac:dyDescent="0.55000000000000004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</row>
    <row r="163" spans="2:54" x14ac:dyDescent="0.55000000000000004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</row>
    <row r="164" spans="2:54" x14ac:dyDescent="0.55000000000000004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</row>
    <row r="165" spans="2:54" x14ac:dyDescent="0.55000000000000004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</row>
    <row r="166" spans="2:54" x14ac:dyDescent="0.55000000000000004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</row>
    <row r="167" spans="2:54" x14ac:dyDescent="0.55000000000000004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</row>
    <row r="168" spans="2:54" x14ac:dyDescent="0.55000000000000004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</row>
    <row r="169" spans="2:54" x14ac:dyDescent="0.55000000000000004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</row>
    <row r="170" spans="2:54" x14ac:dyDescent="0.55000000000000004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</row>
    <row r="171" spans="2:54" x14ac:dyDescent="0.55000000000000004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</row>
    <row r="172" spans="2:54" x14ac:dyDescent="0.55000000000000004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</row>
    <row r="173" spans="2:54" x14ac:dyDescent="0.55000000000000004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</row>
    <row r="174" spans="2:54" x14ac:dyDescent="0.55000000000000004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</row>
    <row r="175" spans="2:54" x14ac:dyDescent="0.55000000000000004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</row>
    <row r="176" spans="2:54" x14ac:dyDescent="0.55000000000000004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</row>
    <row r="177" spans="2:54" x14ac:dyDescent="0.55000000000000004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</row>
    <row r="178" spans="2:54" x14ac:dyDescent="0.55000000000000004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</row>
    <row r="179" spans="2:54" x14ac:dyDescent="0.55000000000000004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</row>
    <row r="180" spans="2:54" x14ac:dyDescent="0.55000000000000004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</row>
    <row r="181" spans="2:54" x14ac:dyDescent="0.55000000000000004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</row>
    <row r="182" spans="2:54" x14ac:dyDescent="0.55000000000000004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</row>
    <row r="183" spans="2:54" x14ac:dyDescent="0.55000000000000004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</row>
    <row r="184" spans="2:54" x14ac:dyDescent="0.55000000000000004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</row>
    <row r="185" spans="2:54" x14ac:dyDescent="0.55000000000000004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</row>
    <row r="186" spans="2:54" x14ac:dyDescent="0.55000000000000004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</row>
    <row r="187" spans="2:54" x14ac:dyDescent="0.55000000000000004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</row>
    <row r="188" spans="2:54" x14ac:dyDescent="0.55000000000000004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</row>
    <row r="189" spans="2:54" x14ac:dyDescent="0.55000000000000004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</row>
    <row r="190" spans="2:54" x14ac:dyDescent="0.55000000000000004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</row>
    <row r="191" spans="2:54" x14ac:dyDescent="0.55000000000000004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</row>
    <row r="192" spans="2:54" x14ac:dyDescent="0.55000000000000004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</row>
    <row r="193" spans="2:54" x14ac:dyDescent="0.55000000000000004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</row>
    <row r="194" spans="2:54" x14ac:dyDescent="0.55000000000000004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</row>
    <row r="195" spans="2:54" x14ac:dyDescent="0.55000000000000004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</row>
    <row r="196" spans="2:54" x14ac:dyDescent="0.55000000000000004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</row>
    <row r="197" spans="2:54" x14ac:dyDescent="0.55000000000000004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</row>
    <row r="198" spans="2:54" x14ac:dyDescent="0.55000000000000004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</row>
    <row r="199" spans="2:54" x14ac:dyDescent="0.55000000000000004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</row>
    <row r="200" spans="2:54" x14ac:dyDescent="0.55000000000000004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</row>
    <row r="201" spans="2:54" x14ac:dyDescent="0.55000000000000004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</row>
    <row r="202" spans="2:54" x14ac:dyDescent="0.55000000000000004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</row>
    <row r="203" spans="2:54" x14ac:dyDescent="0.55000000000000004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</row>
    <row r="204" spans="2:54" x14ac:dyDescent="0.55000000000000004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</row>
    <row r="205" spans="2:54" x14ac:dyDescent="0.55000000000000004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</row>
    <row r="206" spans="2:54" x14ac:dyDescent="0.55000000000000004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</row>
    <row r="207" spans="2:54" x14ac:dyDescent="0.55000000000000004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53"/>
  <sheetViews>
    <sheetView topLeftCell="AN1" workbookViewId="0">
      <selection activeCell="AY4" sqref="AY4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38020</v>
      </c>
      <c r="C2">
        <v>26915</v>
      </c>
      <c r="D2">
        <v>4201</v>
      </c>
      <c r="E2">
        <v>15920</v>
      </c>
      <c r="F2">
        <v>4380</v>
      </c>
      <c r="H2">
        <v>4915</v>
      </c>
      <c r="I2">
        <v>1799</v>
      </c>
      <c r="J2">
        <v>1833</v>
      </c>
      <c r="K2">
        <v>37955</v>
      </c>
      <c r="L2">
        <v>3493</v>
      </c>
      <c r="M2">
        <v>5595</v>
      </c>
      <c r="N2">
        <v>3460</v>
      </c>
      <c r="O2">
        <v>4092</v>
      </c>
      <c r="P2">
        <v>2579</v>
      </c>
      <c r="Q2">
        <v>30089</v>
      </c>
      <c r="R2">
        <v>2597</v>
      </c>
      <c r="S2">
        <v>2564.5000000000032</v>
      </c>
      <c r="V2">
        <v>5728.0000000000027</v>
      </c>
      <c r="X2">
        <v>8884.2500000000073</v>
      </c>
      <c r="Y2">
        <v>84941.500000000087</v>
      </c>
      <c r="AA2">
        <v>34093.75</v>
      </c>
      <c r="AB2">
        <v>1558</v>
      </c>
      <c r="AC2">
        <v>187.6333333333333</v>
      </c>
      <c r="AD2">
        <v>3384</v>
      </c>
      <c r="AE2">
        <v>36031.388287864887</v>
      </c>
      <c r="AF2">
        <v>1632.818</v>
      </c>
      <c r="AG2">
        <v>9344.1296542805303</v>
      </c>
      <c r="AH2">
        <v>1939.2917179999999</v>
      </c>
      <c r="AI2">
        <v>8856</v>
      </c>
      <c r="AJ2">
        <v>305.45534720152489</v>
      </c>
      <c r="AK2">
        <v>18942.11808417768</v>
      </c>
      <c r="AL2">
        <v>3300.3022403369332</v>
      </c>
      <c r="AM2">
        <v>3310.4916709728309</v>
      </c>
      <c r="AN2">
        <v>3496.8978288869662</v>
      </c>
      <c r="AO2">
        <v>1293.6588888603401</v>
      </c>
      <c r="AP2">
        <v>11621.09999999996</v>
      </c>
      <c r="AQ2">
        <v>130730.62711951671</v>
      </c>
      <c r="AR2">
        <v>367377.1903643448</v>
      </c>
      <c r="AS2">
        <v>100.5</v>
      </c>
      <c r="AT2">
        <v>248585.83098025361</v>
      </c>
      <c r="AU2">
        <v>33810.88024783483</v>
      </c>
      <c r="AV2">
        <v>9700.9999999999945</v>
      </c>
      <c r="AW2">
        <v>732.5</v>
      </c>
      <c r="AX2">
        <v>4700.2500000000027</v>
      </c>
      <c r="AY2">
        <v>77.000000000000043</v>
      </c>
      <c r="AZ2">
        <v>2308.75</v>
      </c>
      <c r="BA2">
        <v>5638.75</v>
      </c>
      <c r="BB2">
        <v>1233129.5637658651</v>
      </c>
    </row>
    <row r="3" spans="1:54" x14ac:dyDescent="0.55000000000000004">
      <c r="A3" s="1">
        <v>1866</v>
      </c>
      <c r="B3">
        <v>38080</v>
      </c>
      <c r="C3">
        <v>27131</v>
      </c>
      <c r="D3">
        <v>4226</v>
      </c>
      <c r="E3">
        <v>15976</v>
      </c>
      <c r="F3">
        <v>4409</v>
      </c>
      <c r="H3">
        <v>4950</v>
      </c>
      <c r="I3">
        <v>1814</v>
      </c>
      <c r="J3">
        <v>1840</v>
      </c>
      <c r="K3">
        <v>38193</v>
      </c>
      <c r="L3">
        <v>3525</v>
      </c>
      <c r="M3">
        <v>5523</v>
      </c>
      <c r="N3">
        <v>3484</v>
      </c>
      <c r="O3">
        <v>4137</v>
      </c>
      <c r="P3">
        <v>2593</v>
      </c>
      <c r="Q3">
        <v>30315</v>
      </c>
      <c r="R3">
        <v>2619</v>
      </c>
      <c r="S3">
        <v>2568.8000000000029</v>
      </c>
      <c r="V3">
        <v>5765.8000000000029</v>
      </c>
      <c r="X3">
        <v>8943.200000000008</v>
      </c>
      <c r="Y3">
        <v>85687.600000000093</v>
      </c>
      <c r="AA3">
        <v>34450</v>
      </c>
      <c r="AB3">
        <v>1609</v>
      </c>
      <c r="AC3">
        <v>203.06666666666669</v>
      </c>
      <c r="AD3">
        <v>3989.8</v>
      </c>
      <c r="AE3">
        <v>36869.367738108231</v>
      </c>
      <c r="AF3">
        <v>1680.076</v>
      </c>
      <c r="AG3">
        <v>9478.6197952998937</v>
      </c>
      <c r="AH3">
        <v>1965.0638992914221</v>
      </c>
      <c r="AI3">
        <v>9017.0242849458373</v>
      </c>
      <c r="AJ3">
        <v>322.79294605573909</v>
      </c>
      <c r="AK3">
        <v>19063.917833752359</v>
      </c>
      <c r="AL3">
        <v>3333.6386266029622</v>
      </c>
      <c r="AM3">
        <v>3343.930980780638</v>
      </c>
      <c r="AN3">
        <v>3532.2200291787531</v>
      </c>
      <c r="AO3">
        <v>1306.72615036398</v>
      </c>
      <c r="AP3">
        <v>11655.47999999996</v>
      </c>
      <c r="AQ3">
        <v>131143.27632473499</v>
      </c>
      <c r="AR3">
        <v>365482.30570700357</v>
      </c>
      <c r="AS3">
        <v>105</v>
      </c>
      <c r="AT3">
        <v>249462.4634443172</v>
      </c>
      <c r="AU3">
        <v>33935.186799298383</v>
      </c>
      <c r="AV3">
        <v>9711.3999999999942</v>
      </c>
      <c r="AW3">
        <v>746</v>
      </c>
      <c r="AX3">
        <v>4772.8000000000029</v>
      </c>
      <c r="AY3">
        <v>78.400000000000048</v>
      </c>
      <c r="AZ3">
        <v>2316</v>
      </c>
      <c r="BA3">
        <v>5666</v>
      </c>
      <c r="BB3">
        <v>1237144.9572264</v>
      </c>
    </row>
    <row r="4" spans="1:54" x14ac:dyDescent="0.55000000000000004">
      <c r="A4" s="1">
        <v>1867</v>
      </c>
      <c r="B4">
        <v>38230</v>
      </c>
      <c r="C4">
        <v>27381</v>
      </c>
      <c r="D4">
        <v>4251</v>
      </c>
      <c r="E4">
        <v>16032</v>
      </c>
      <c r="F4">
        <v>4439</v>
      </c>
      <c r="H4">
        <v>4986</v>
      </c>
      <c r="I4">
        <v>1833</v>
      </c>
      <c r="J4">
        <v>1831</v>
      </c>
      <c r="K4">
        <v>38440</v>
      </c>
      <c r="L4">
        <v>3558</v>
      </c>
      <c r="M4">
        <v>5487</v>
      </c>
      <c r="N4">
        <v>3510</v>
      </c>
      <c r="O4">
        <v>4178</v>
      </c>
      <c r="P4">
        <v>2607</v>
      </c>
      <c r="Q4">
        <v>30572</v>
      </c>
      <c r="R4">
        <v>2634</v>
      </c>
      <c r="S4">
        <v>2573.1000000000031</v>
      </c>
      <c r="V4">
        <v>5803.6000000000031</v>
      </c>
      <c r="X4">
        <v>9002.1500000000087</v>
      </c>
      <c r="Y4">
        <v>86433.700000000099</v>
      </c>
      <c r="AA4">
        <v>34806.25</v>
      </c>
      <c r="AB4">
        <v>1647</v>
      </c>
      <c r="AC4">
        <v>218.5</v>
      </c>
      <c r="AD4">
        <v>3463</v>
      </c>
      <c r="AE4">
        <v>37708.378398937894</v>
      </c>
      <c r="AF4">
        <v>1728.701</v>
      </c>
      <c r="AG4">
        <v>9615.0456541122057</v>
      </c>
      <c r="AH4">
        <v>1991.178579507761</v>
      </c>
      <c r="AI4">
        <v>9180.9763951335808</v>
      </c>
      <c r="AJ4">
        <v>341.11462437290561</v>
      </c>
      <c r="AK4">
        <v>19193.02726220122</v>
      </c>
      <c r="AL4">
        <v>3367.3117440433962</v>
      </c>
      <c r="AM4">
        <v>3377.7080613945832</v>
      </c>
      <c r="AN4">
        <v>3567.8990193724781</v>
      </c>
      <c r="AO4">
        <v>1319.9254044080601</v>
      </c>
      <c r="AP4">
        <v>11689.859999999961</v>
      </c>
      <c r="AQ4">
        <v>131558.33142604429</v>
      </c>
      <c r="AR4">
        <v>363597.19462286943</v>
      </c>
      <c r="AS4">
        <v>109.5</v>
      </c>
      <c r="AT4">
        <v>250342.18733347929</v>
      </c>
      <c r="AU4">
        <v>34059.950366924277</v>
      </c>
      <c r="AV4">
        <v>9721.7999999999938</v>
      </c>
      <c r="AW4">
        <v>759.5</v>
      </c>
      <c r="AX4">
        <v>4845.3500000000031</v>
      </c>
      <c r="AY4">
        <v>79.800000000000054</v>
      </c>
      <c r="AZ4">
        <v>2323.25</v>
      </c>
      <c r="BA4">
        <v>5693.25</v>
      </c>
      <c r="BB4">
        <v>1240117.539892802</v>
      </c>
    </row>
    <row r="5" spans="1:54" x14ac:dyDescent="0.55000000000000004">
      <c r="A5" s="1">
        <v>1868</v>
      </c>
      <c r="B5">
        <v>38330</v>
      </c>
      <c r="C5">
        <v>27440</v>
      </c>
      <c r="D5">
        <v>4276</v>
      </c>
      <c r="E5">
        <v>16088</v>
      </c>
      <c r="F5">
        <v>4469</v>
      </c>
      <c r="H5">
        <v>5023</v>
      </c>
      <c r="I5">
        <v>1852</v>
      </c>
      <c r="J5">
        <v>1776</v>
      </c>
      <c r="K5">
        <v>38637</v>
      </c>
      <c r="L5">
        <v>3591</v>
      </c>
      <c r="M5">
        <v>5466</v>
      </c>
      <c r="N5">
        <v>3543</v>
      </c>
      <c r="O5">
        <v>4154</v>
      </c>
      <c r="P5">
        <v>2623</v>
      </c>
      <c r="Q5">
        <v>30845</v>
      </c>
      <c r="R5">
        <v>2646</v>
      </c>
      <c r="S5">
        <v>2577.4000000000028</v>
      </c>
      <c r="V5">
        <v>5841.4000000000033</v>
      </c>
      <c r="X5">
        <v>9061.1000000000095</v>
      </c>
      <c r="Y5">
        <v>87179.800000000105</v>
      </c>
      <c r="AA5">
        <v>35162.5</v>
      </c>
      <c r="AB5">
        <v>1700</v>
      </c>
      <c r="AC5">
        <v>220</v>
      </c>
      <c r="AD5">
        <v>3511</v>
      </c>
      <c r="AE5">
        <v>38546.412143913098</v>
      </c>
      <c r="AF5">
        <v>1778.7329999999999</v>
      </c>
      <c r="AG5">
        <v>9753.4350915208342</v>
      </c>
      <c r="AH5">
        <v>2017.640310282125</v>
      </c>
      <c r="AI5">
        <v>9347.9095657671623</v>
      </c>
      <c r="AJ5">
        <v>360.47623835303881</v>
      </c>
      <c r="AK5">
        <v>19328.887164384389</v>
      </c>
      <c r="AL5">
        <v>3401.3249939832281</v>
      </c>
      <c r="AM5">
        <v>3411.826324640992</v>
      </c>
      <c r="AN5">
        <v>3603.938403406542</v>
      </c>
      <c r="AO5">
        <v>1333.2579842505661</v>
      </c>
      <c r="AP5">
        <v>11724.23999999996</v>
      </c>
      <c r="AQ5">
        <v>131975.80923394559</v>
      </c>
      <c r="AR5">
        <v>361721.80670109909</v>
      </c>
      <c r="AS5">
        <v>114</v>
      </c>
      <c r="AT5">
        <v>251225.01354958271</v>
      </c>
      <c r="AU5">
        <v>34185.172630943947</v>
      </c>
      <c r="AV5">
        <v>9732.1999999999935</v>
      </c>
      <c r="AW5">
        <v>773</v>
      </c>
      <c r="AX5">
        <v>4917.9000000000033</v>
      </c>
      <c r="AY5">
        <v>81.20000000000006</v>
      </c>
      <c r="AZ5">
        <v>2330.5</v>
      </c>
      <c r="BA5">
        <v>5720.5</v>
      </c>
      <c r="BB5">
        <v>1243458.383336073</v>
      </c>
    </row>
    <row r="6" spans="1:54" x14ac:dyDescent="0.55000000000000004">
      <c r="A6" s="1">
        <v>1869</v>
      </c>
      <c r="B6">
        <v>38890</v>
      </c>
      <c r="C6">
        <v>27561</v>
      </c>
      <c r="D6">
        <v>4302</v>
      </c>
      <c r="E6">
        <v>16144</v>
      </c>
      <c r="F6">
        <v>4499</v>
      </c>
      <c r="H6">
        <v>5029</v>
      </c>
      <c r="I6">
        <v>1871</v>
      </c>
      <c r="J6">
        <v>1734</v>
      </c>
      <c r="K6">
        <v>38914</v>
      </c>
      <c r="L6">
        <v>3621</v>
      </c>
      <c r="M6">
        <v>5449</v>
      </c>
      <c r="N6">
        <v>3575</v>
      </c>
      <c r="O6">
        <v>4166</v>
      </c>
      <c r="P6">
        <v>2639</v>
      </c>
      <c r="Q6">
        <v>31127</v>
      </c>
      <c r="R6">
        <v>2659</v>
      </c>
      <c r="S6">
        <v>2581.700000000003</v>
      </c>
      <c r="V6">
        <v>5879.2000000000025</v>
      </c>
      <c r="X6">
        <v>9120.0500000000102</v>
      </c>
      <c r="Y6">
        <v>87925.900000000111</v>
      </c>
      <c r="AA6">
        <v>35518.75</v>
      </c>
      <c r="AB6">
        <v>1750</v>
      </c>
      <c r="AC6">
        <v>255.5</v>
      </c>
      <c r="AD6">
        <v>3565</v>
      </c>
      <c r="AE6">
        <v>39385.476450495</v>
      </c>
      <c r="AF6">
        <v>1830.2139999999999</v>
      </c>
      <c r="AG6">
        <v>9893.8163693299393</v>
      </c>
      <c r="AH6">
        <v>2044.453703736463</v>
      </c>
      <c r="AI6">
        <v>9517.8780000000006</v>
      </c>
      <c r="AJ6">
        <v>380.93681458553777</v>
      </c>
      <c r="AK6">
        <v>19471.002895075719</v>
      </c>
      <c r="AL6">
        <v>3435.6818121042702</v>
      </c>
      <c r="AM6">
        <v>3446.289216809083</v>
      </c>
      <c r="AN6">
        <v>3640.3418216227692</v>
      </c>
      <c r="AO6">
        <v>1346.7252366167329</v>
      </c>
      <c r="AP6">
        <v>11758.619999999961</v>
      </c>
      <c r="AQ6">
        <v>132395.72669673449</v>
      </c>
      <c r="AR6">
        <v>359856.09179086232</v>
      </c>
      <c r="AS6">
        <v>118.5</v>
      </c>
      <c r="AT6">
        <v>252110.95303291499</v>
      </c>
      <c r="AU6">
        <v>34310.855277766219</v>
      </c>
      <c r="AV6">
        <v>9742.5999999999931</v>
      </c>
      <c r="AW6">
        <v>786.5</v>
      </c>
      <c r="AX6">
        <v>4990.4500000000025</v>
      </c>
      <c r="AY6">
        <v>82.600000000000065</v>
      </c>
      <c r="AZ6">
        <v>2337.75</v>
      </c>
      <c r="BA6">
        <v>5747.75</v>
      </c>
      <c r="BB6">
        <v>1247527.3131186541</v>
      </c>
    </row>
    <row r="7" spans="1:54" x14ac:dyDescent="0.55000000000000004">
      <c r="A7" s="1">
        <v>1870</v>
      </c>
      <c r="B7">
        <v>38440</v>
      </c>
      <c r="C7">
        <v>27801</v>
      </c>
      <c r="D7">
        <v>4327</v>
      </c>
      <c r="E7">
        <v>16201</v>
      </c>
      <c r="F7">
        <v>4520</v>
      </c>
      <c r="H7">
        <v>5096</v>
      </c>
      <c r="I7">
        <v>1888</v>
      </c>
      <c r="J7">
        <v>1754</v>
      </c>
      <c r="K7">
        <v>39231</v>
      </c>
      <c r="L7">
        <v>3657</v>
      </c>
      <c r="M7">
        <v>5419</v>
      </c>
      <c r="N7">
        <v>3610</v>
      </c>
      <c r="O7">
        <v>4164</v>
      </c>
      <c r="P7">
        <v>2655</v>
      </c>
      <c r="Q7">
        <v>31400</v>
      </c>
      <c r="R7">
        <v>2668</v>
      </c>
      <c r="S7">
        <v>2586</v>
      </c>
      <c r="V7">
        <v>5917</v>
      </c>
      <c r="X7">
        <v>9179</v>
      </c>
      <c r="Y7">
        <v>88672</v>
      </c>
      <c r="AA7">
        <v>35875</v>
      </c>
      <c r="AB7">
        <v>1775</v>
      </c>
      <c r="AC7">
        <v>291</v>
      </c>
      <c r="AD7">
        <v>3781</v>
      </c>
      <c r="AE7">
        <v>40240.629500000003</v>
      </c>
      <c r="AF7">
        <v>1886.8969999999999</v>
      </c>
      <c r="AG7">
        <v>10036.21815611608</v>
      </c>
      <c r="AH7">
        <v>2071.623433285431</v>
      </c>
      <c r="AI7">
        <v>9484.7738399999998</v>
      </c>
      <c r="AJ7">
        <v>402.55873000000003</v>
      </c>
      <c r="AK7">
        <v>19618.937796914641</v>
      </c>
      <c r="AL7">
        <v>3470.3856687921921</v>
      </c>
      <c r="AM7">
        <v>3481.1002189990741</v>
      </c>
      <c r="AN7">
        <v>3677.112951134111</v>
      </c>
      <c r="AO7">
        <v>1360.3285218350841</v>
      </c>
      <c r="AP7">
        <v>11793</v>
      </c>
      <c r="AQ7">
        <v>132818.10090168679</v>
      </c>
      <c r="AR7">
        <v>358000</v>
      </c>
      <c r="AS7">
        <v>123</v>
      </c>
      <c r="AT7">
        <v>253000.0167623446</v>
      </c>
      <c r="AU7">
        <v>34437</v>
      </c>
      <c r="AV7">
        <v>9753</v>
      </c>
      <c r="AW7">
        <v>800</v>
      </c>
      <c r="AX7">
        <v>5063</v>
      </c>
      <c r="AY7">
        <v>84</v>
      </c>
      <c r="AZ7">
        <v>2345</v>
      </c>
      <c r="BA7">
        <v>5775</v>
      </c>
      <c r="BB7">
        <v>1315224.53590817</v>
      </c>
    </row>
    <row r="8" spans="1:54" x14ac:dyDescent="0.55000000000000004">
      <c r="A8" s="1">
        <v>1871</v>
      </c>
      <c r="B8">
        <v>37731</v>
      </c>
      <c r="C8">
        <v>27974</v>
      </c>
      <c r="D8">
        <v>4353</v>
      </c>
      <c r="E8">
        <v>16258</v>
      </c>
      <c r="F8">
        <v>4562</v>
      </c>
      <c r="H8">
        <v>5137</v>
      </c>
      <c r="I8">
        <v>1903</v>
      </c>
      <c r="J8">
        <v>1786</v>
      </c>
      <c r="K8">
        <v>39456</v>
      </c>
      <c r="L8">
        <v>3694</v>
      </c>
      <c r="M8">
        <v>5398</v>
      </c>
      <c r="N8">
        <v>3636</v>
      </c>
      <c r="O8">
        <v>4186</v>
      </c>
      <c r="P8">
        <v>2680</v>
      </c>
      <c r="Q8">
        <v>31685</v>
      </c>
      <c r="R8">
        <v>2686</v>
      </c>
      <c r="S8">
        <v>2617.577777777778</v>
      </c>
      <c r="V8">
        <v>5952.25</v>
      </c>
      <c r="X8">
        <v>9238.7000000000007</v>
      </c>
      <c r="Y8">
        <v>89771.6</v>
      </c>
      <c r="AA8">
        <v>36307.4</v>
      </c>
      <c r="AB8">
        <v>1675</v>
      </c>
      <c r="AC8">
        <v>306</v>
      </c>
      <c r="AD8">
        <v>3801</v>
      </c>
      <c r="AE8">
        <v>41098</v>
      </c>
      <c r="AF8">
        <v>1945.336</v>
      </c>
      <c r="AG8">
        <v>10180.669533082881</v>
      </c>
      <c r="AH8">
        <v>2099.1542344509471</v>
      </c>
      <c r="AI8">
        <v>9910.1685600000001</v>
      </c>
      <c r="AJ8">
        <v>412.87992000000003</v>
      </c>
      <c r="AK8">
        <v>19770.598422152711</v>
      </c>
      <c r="AL8">
        <v>3505.4400694870619</v>
      </c>
      <c r="AM8">
        <v>3516.2628474738131</v>
      </c>
      <c r="AN8">
        <v>3714.255506196072</v>
      </c>
      <c r="AO8">
        <v>1374.069213974833</v>
      </c>
      <c r="AP8">
        <v>11867.58139534884</v>
      </c>
      <c r="AQ8">
        <v>133399.41648590399</v>
      </c>
      <c r="AR8">
        <v>358988</v>
      </c>
      <c r="AS8">
        <v>127.55</v>
      </c>
      <c r="AT8">
        <v>253417</v>
      </c>
      <c r="AU8">
        <v>34648</v>
      </c>
      <c r="AV8">
        <v>9757.75</v>
      </c>
      <c r="AW8">
        <v>839.25</v>
      </c>
      <c r="AX8">
        <v>5133.6499999999996</v>
      </c>
      <c r="AY8">
        <v>87.65</v>
      </c>
      <c r="AZ8">
        <v>2352.75</v>
      </c>
      <c r="BA8">
        <v>5819.75</v>
      </c>
      <c r="BB8">
        <v>1322156.6035944161</v>
      </c>
    </row>
    <row r="9" spans="1:54" x14ac:dyDescent="0.55000000000000004">
      <c r="A9" s="1">
        <v>1872</v>
      </c>
      <c r="B9">
        <v>37679</v>
      </c>
      <c r="C9">
        <v>28151</v>
      </c>
      <c r="D9">
        <v>4379</v>
      </c>
      <c r="E9">
        <v>16315</v>
      </c>
      <c r="F9">
        <v>4604</v>
      </c>
      <c r="H9">
        <v>5178</v>
      </c>
      <c r="I9">
        <v>1918</v>
      </c>
      <c r="J9">
        <v>1819</v>
      </c>
      <c r="K9">
        <v>39691</v>
      </c>
      <c r="L9">
        <v>3732</v>
      </c>
      <c r="M9">
        <v>5373</v>
      </c>
      <c r="N9">
        <v>3662</v>
      </c>
      <c r="O9">
        <v>4227</v>
      </c>
      <c r="P9">
        <v>2697</v>
      </c>
      <c r="Q9">
        <v>31874</v>
      </c>
      <c r="R9">
        <v>2704</v>
      </c>
      <c r="S9">
        <v>2649.1555555555551</v>
      </c>
      <c r="V9">
        <v>5987.5</v>
      </c>
      <c r="X9">
        <v>9298.4000000000015</v>
      </c>
      <c r="Y9">
        <v>90871.200000000012</v>
      </c>
      <c r="AA9">
        <v>36739.800000000003</v>
      </c>
      <c r="AB9">
        <v>1722</v>
      </c>
      <c r="AC9">
        <v>320</v>
      </c>
      <c r="AD9">
        <v>3870</v>
      </c>
      <c r="AE9">
        <v>42136</v>
      </c>
      <c r="AF9">
        <v>2005.585</v>
      </c>
      <c r="AG9">
        <v>10327.200000000001</v>
      </c>
      <c r="AH9">
        <v>2127.0509056875562</v>
      </c>
      <c r="AI9">
        <v>9872.99388</v>
      </c>
      <c r="AJ9">
        <v>423.46674000000002</v>
      </c>
      <c r="AK9">
        <v>19926.998896032292</v>
      </c>
      <c r="AL9">
        <v>3540.8485550374371</v>
      </c>
      <c r="AM9">
        <v>3551.7806540139541</v>
      </c>
      <c r="AN9">
        <v>3751.7732385818908</v>
      </c>
      <c r="AO9">
        <v>1387.94870098468</v>
      </c>
      <c r="AP9">
        <v>11942.162790697679</v>
      </c>
      <c r="AQ9">
        <v>133983.84176662759</v>
      </c>
      <c r="AR9">
        <v>359978</v>
      </c>
      <c r="AS9">
        <v>132.1</v>
      </c>
      <c r="AT9">
        <v>253834</v>
      </c>
      <c r="AU9">
        <v>34859</v>
      </c>
      <c r="AV9">
        <v>9762.5</v>
      </c>
      <c r="AW9">
        <v>878.5</v>
      </c>
      <c r="AX9">
        <v>5204.2999999999993</v>
      </c>
      <c r="AY9">
        <v>91.300000000000011</v>
      </c>
      <c r="AZ9">
        <v>2360.5</v>
      </c>
      <c r="BA9">
        <v>5864.5</v>
      </c>
      <c r="BB9">
        <v>1329584.788602598</v>
      </c>
    </row>
    <row r="10" spans="1:54" x14ac:dyDescent="0.55000000000000004">
      <c r="A10" s="1">
        <v>1873</v>
      </c>
      <c r="B10">
        <v>37887</v>
      </c>
      <c r="C10">
        <v>28314</v>
      </c>
      <c r="D10">
        <v>4405</v>
      </c>
      <c r="E10">
        <v>16372</v>
      </c>
      <c r="F10">
        <v>4646</v>
      </c>
      <c r="H10">
        <v>5219</v>
      </c>
      <c r="I10">
        <v>1935</v>
      </c>
      <c r="J10">
        <v>1847</v>
      </c>
      <c r="K10">
        <v>40017</v>
      </c>
      <c r="L10">
        <v>3770</v>
      </c>
      <c r="M10">
        <v>5328</v>
      </c>
      <c r="N10">
        <v>3670</v>
      </c>
      <c r="O10">
        <v>4274</v>
      </c>
      <c r="P10">
        <v>2715</v>
      </c>
      <c r="Q10">
        <v>32177</v>
      </c>
      <c r="R10">
        <v>2725</v>
      </c>
      <c r="S10">
        <v>2680.7333333333331</v>
      </c>
      <c r="V10">
        <v>6022.75</v>
      </c>
      <c r="X10">
        <v>9358.1000000000022</v>
      </c>
      <c r="Y10">
        <v>91970.800000000017</v>
      </c>
      <c r="AA10">
        <v>37172.199999999997</v>
      </c>
      <c r="AB10">
        <v>1769</v>
      </c>
      <c r="AC10">
        <v>335</v>
      </c>
      <c r="AD10">
        <v>3943</v>
      </c>
      <c r="AE10">
        <v>43174</v>
      </c>
      <c r="AF10">
        <v>2067.6999999999998</v>
      </c>
      <c r="AG10">
        <v>10539.96458874143</v>
      </c>
      <c r="AH10">
        <v>2155.3183092187778</v>
      </c>
      <c r="AI10">
        <v>9655.6563377104976</v>
      </c>
      <c r="AJ10">
        <v>434.32524999999998</v>
      </c>
      <c r="AK10">
        <v>20087.804067205128</v>
      </c>
      <c r="AL10">
        <v>3576.6147020580179</v>
      </c>
      <c r="AM10">
        <v>3587.6572262767222</v>
      </c>
      <c r="AN10">
        <v>3789.669937961507</v>
      </c>
      <c r="AO10">
        <v>1401.968384833011</v>
      </c>
      <c r="AP10">
        <v>12016.74418604651</v>
      </c>
      <c r="AQ10">
        <v>134571.40048147799</v>
      </c>
      <c r="AR10">
        <v>360971</v>
      </c>
      <c r="AS10">
        <v>136.65</v>
      </c>
      <c r="AT10">
        <v>254253</v>
      </c>
      <c r="AU10">
        <v>35070</v>
      </c>
      <c r="AV10">
        <v>9767.25</v>
      </c>
      <c r="AW10">
        <v>917.75</v>
      </c>
      <c r="AX10">
        <v>5274.9499999999989</v>
      </c>
      <c r="AY10">
        <v>94.950000000000017</v>
      </c>
      <c r="AZ10">
        <v>2368.25</v>
      </c>
      <c r="BA10">
        <v>5909.25</v>
      </c>
      <c r="BB10">
        <v>1337341.8643105589</v>
      </c>
    </row>
    <row r="11" spans="1:54" x14ac:dyDescent="0.55000000000000004">
      <c r="A11" s="1">
        <v>1874</v>
      </c>
      <c r="B11">
        <v>38044</v>
      </c>
      <c r="C11">
        <v>28459</v>
      </c>
      <c r="D11">
        <v>4431</v>
      </c>
      <c r="E11">
        <v>16429</v>
      </c>
      <c r="F11">
        <v>4688</v>
      </c>
      <c r="H11">
        <v>5261</v>
      </c>
      <c r="I11">
        <v>1954</v>
      </c>
      <c r="J11">
        <v>1873</v>
      </c>
      <c r="K11">
        <v>40450</v>
      </c>
      <c r="L11">
        <v>3809</v>
      </c>
      <c r="M11">
        <v>5299</v>
      </c>
      <c r="N11">
        <v>3745</v>
      </c>
      <c r="O11">
        <v>4320</v>
      </c>
      <c r="P11">
        <v>2733</v>
      </c>
      <c r="Q11">
        <v>32501</v>
      </c>
      <c r="R11">
        <v>2749</v>
      </c>
      <c r="S11">
        <v>2712.3111111111102</v>
      </c>
      <c r="V11">
        <v>6058</v>
      </c>
      <c r="X11">
        <v>9417.8000000000029</v>
      </c>
      <c r="Y11">
        <v>93070.400000000023</v>
      </c>
      <c r="AA11">
        <v>37604.600000000013</v>
      </c>
      <c r="AB11">
        <v>1822</v>
      </c>
      <c r="AC11">
        <v>367</v>
      </c>
      <c r="AD11">
        <v>4012</v>
      </c>
      <c r="AE11">
        <v>44212</v>
      </c>
      <c r="AF11">
        <v>2131.739</v>
      </c>
      <c r="AG11">
        <v>10757.11262800403</v>
      </c>
      <c r="AH11">
        <v>2183.9613718845608</v>
      </c>
      <c r="AI11">
        <v>9443.1031199999998</v>
      </c>
      <c r="AJ11">
        <v>445.46150999999998</v>
      </c>
      <c r="AK11">
        <v>20310.706705690111</v>
      </c>
      <c r="AL11">
        <v>3612.7421232909269</v>
      </c>
      <c r="AM11">
        <v>3623.8961881583059</v>
      </c>
      <c r="AN11">
        <v>3827.9494322843502</v>
      </c>
      <c r="AO11">
        <v>1416.129681649506</v>
      </c>
      <c r="AP11">
        <v>12091.325581395349</v>
      </c>
      <c r="AQ11">
        <v>135162.11656492989</v>
      </c>
      <c r="AR11">
        <v>361967</v>
      </c>
      <c r="AS11">
        <v>141.19999999999999</v>
      </c>
      <c r="AT11">
        <v>254672</v>
      </c>
      <c r="AU11">
        <v>35235</v>
      </c>
      <c r="AV11">
        <v>9772</v>
      </c>
      <c r="AW11">
        <v>957</v>
      </c>
      <c r="AX11">
        <v>5345.5999999999995</v>
      </c>
      <c r="AY11">
        <v>98.600000000000023</v>
      </c>
      <c r="AZ11">
        <v>2376</v>
      </c>
      <c r="BA11">
        <v>5954</v>
      </c>
      <c r="BB11">
        <v>1345286.819803827</v>
      </c>
    </row>
    <row r="12" spans="1:54" x14ac:dyDescent="0.55000000000000004">
      <c r="A12" s="1">
        <v>1875</v>
      </c>
      <c r="B12">
        <v>38221</v>
      </c>
      <c r="C12">
        <v>28551</v>
      </c>
      <c r="D12">
        <v>4458</v>
      </c>
      <c r="E12">
        <v>16487</v>
      </c>
      <c r="F12">
        <v>4730</v>
      </c>
      <c r="H12">
        <v>5303</v>
      </c>
      <c r="I12">
        <v>1973</v>
      </c>
      <c r="J12">
        <v>1899</v>
      </c>
      <c r="K12">
        <v>40897</v>
      </c>
      <c r="L12">
        <v>3848</v>
      </c>
      <c r="M12">
        <v>5279</v>
      </c>
      <c r="N12">
        <v>3788</v>
      </c>
      <c r="O12">
        <v>4362</v>
      </c>
      <c r="P12">
        <v>2750</v>
      </c>
      <c r="Q12">
        <v>32839</v>
      </c>
      <c r="R12">
        <v>2778</v>
      </c>
      <c r="S12">
        <v>2743.8888888888878</v>
      </c>
      <c r="V12">
        <v>6093.25</v>
      </c>
      <c r="X12">
        <v>9477.5000000000036</v>
      </c>
      <c r="Y12">
        <v>94170.000000000029</v>
      </c>
      <c r="AA12">
        <v>38037.000000000007</v>
      </c>
      <c r="AB12">
        <v>1874</v>
      </c>
      <c r="AC12">
        <v>406</v>
      </c>
      <c r="AD12">
        <v>4071</v>
      </c>
      <c r="AE12">
        <v>45245</v>
      </c>
      <c r="AF12">
        <v>2197.761</v>
      </c>
      <c r="AG12">
        <v>10978.734427169589</v>
      </c>
      <c r="AH12">
        <v>2212.9850860000001</v>
      </c>
      <c r="AI12">
        <v>9556.1018509660225</v>
      </c>
      <c r="AJ12">
        <v>456.8836</v>
      </c>
      <c r="AK12">
        <v>20535.72033918291</v>
      </c>
      <c r="AL12">
        <v>3649.234467970633</v>
      </c>
      <c r="AM12">
        <v>3660.5012001599071</v>
      </c>
      <c r="AN12">
        <v>3866.6155881660111</v>
      </c>
      <c r="AO12">
        <v>1430.434021868188</v>
      </c>
      <c r="AP12">
        <v>12165.906976744191</v>
      </c>
      <c r="AQ12">
        <v>135756.0141500296</v>
      </c>
      <c r="AR12">
        <v>362966</v>
      </c>
      <c r="AS12">
        <v>145.75</v>
      </c>
      <c r="AT12">
        <v>255091</v>
      </c>
      <c r="AU12">
        <v>35436</v>
      </c>
      <c r="AV12">
        <v>9776.75</v>
      </c>
      <c r="AW12">
        <v>996.25</v>
      </c>
      <c r="AX12">
        <v>5416.2499999999982</v>
      </c>
      <c r="AY12">
        <v>102.25</v>
      </c>
      <c r="AZ12">
        <v>2383.75</v>
      </c>
      <c r="BA12">
        <v>5998.75</v>
      </c>
      <c r="BB12">
        <v>1353640.7343646281</v>
      </c>
    </row>
    <row r="13" spans="1:54" x14ac:dyDescent="0.55000000000000004">
      <c r="A13" s="1">
        <v>1876</v>
      </c>
      <c r="B13">
        <v>38398</v>
      </c>
      <c r="C13">
        <v>28709</v>
      </c>
      <c r="D13">
        <v>4484</v>
      </c>
      <c r="E13">
        <v>16545</v>
      </c>
      <c r="F13">
        <v>4772</v>
      </c>
      <c r="H13">
        <v>5345</v>
      </c>
      <c r="I13">
        <v>1994</v>
      </c>
      <c r="J13">
        <v>1928</v>
      </c>
      <c r="K13">
        <v>41491</v>
      </c>
      <c r="L13">
        <v>3887</v>
      </c>
      <c r="M13">
        <v>5278</v>
      </c>
      <c r="N13">
        <v>3832</v>
      </c>
      <c r="O13">
        <v>4406</v>
      </c>
      <c r="P13">
        <v>2768</v>
      </c>
      <c r="Q13">
        <v>33200</v>
      </c>
      <c r="R13">
        <v>2812</v>
      </c>
      <c r="S13">
        <v>2775.4666666666649</v>
      </c>
      <c r="V13">
        <v>6128.5</v>
      </c>
      <c r="X13">
        <v>9537.2000000000044</v>
      </c>
      <c r="Y13">
        <v>95269.600000000035</v>
      </c>
      <c r="AA13">
        <v>38469.400000000009</v>
      </c>
      <c r="AB13">
        <v>1929</v>
      </c>
      <c r="AC13">
        <v>434</v>
      </c>
      <c r="AD13">
        <v>4128</v>
      </c>
      <c r="AE13">
        <v>46287</v>
      </c>
      <c r="AF13">
        <v>2265.828</v>
      </c>
      <c r="AG13">
        <v>11204.92215620535</v>
      </c>
      <c r="AH13">
        <v>2256.9523092256181</v>
      </c>
      <c r="AI13">
        <v>9670.4527553688531</v>
      </c>
      <c r="AJ13">
        <v>468.59859</v>
      </c>
      <c r="AK13">
        <v>20762.048868911559</v>
      </c>
      <c r="AL13">
        <v>3686.0954221925599</v>
      </c>
      <c r="AM13">
        <v>3697.475959757483</v>
      </c>
      <c r="AN13">
        <v>3905.672311278799</v>
      </c>
      <c r="AO13">
        <v>1444.882850371908</v>
      </c>
      <c r="AP13">
        <v>12240.48837209303</v>
      </c>
      <c r="AQ13">
        <v>136353.11757012919</v>
      </c>
      <c r="AR13">
        <v>363967</v>
      </c>
      <c r="AS13">
        <v>150.30000000000001</v>
      </c>
      <c r="AT13">
        <v>255512</v>
      </c>
      <c r="AU13">
        <v>35713</v>
      </c>
      <c r="AV13">
        <v>9781.5</v>
      </c>
      <c r="AW13">
        <v>1035.5</v>
      </c>
      <c r="AX13">
        <v>5486.8999999999978</v>
      </c>
      <c r="AY13">
        <v>105.9</v>
      </c>
      <c r="AZ13">
        <v>2391.5</v>
      </c>
      <c r="BA13">
        <v>6043.5</v>
      </c>
      <c r="BB13">
        <v>1362390.477388913</v>
      </c>
    </row>
    <row r="14" spans="1:54" x14ac:dyDescent="0.55000000000000004">
      <c r="A14" s="1">
        <v>1877</v>
      </c>
      <c r="B14">
        <v>38576</v>
      </c>
      <c r="C14">
        <v>28964</v>
      </c>
      <c r="D14">
        <v>4511</v>
      </c>
      <c r="E14">
        <v>16603</v>
      </c>
      <c r="F14">
        <v>4815</v>
      </c>
      <c r="H14">
        <v>5394</v>
      </c>
      <c r="I14">
        <v>2019</v>
      </c>
      <c r="J14">
        <v>1957</v>
      </c>
      <c r="K14">
        <v>42034</v>
      </c>
      <c r="L14">
        <v>3927</v>
      </c>
      <c r="M14">
        <v>5286</v>
      </c>
      <c r="N14">
        <v>3883</v>
      </c>
      <c r="O14">
        <v>4457</v>
      </c>
      <c r="P14">
        <v>2786</v>
      </c>
      <c r="Q14">
        <v>33576</v>
      </c>
      <c r="R14">
        <v>2844</v>
      </c>
      <c r="S14">
        <v>2807.0444444444429</v>
      </c>
      <c r="V14">
        <v>6163.75</v>
      </c>
      <c r="X14">
        <v>9596.9000000000051</v>
      </c>
      <c r="Y14">
        <v>96369.200000000041</v>
      </c>
      <c r="AA14">
        <v>38901.80000000001</v>
      </c>
      <c r="AB14">
        <v>1995</v>
      </c>
      <c r="AC14">
        <v>450</v>
      </c>
      <c r="AD14">
        <v>4184</v>
      </c>
      <c r="AE14">
        <v>47325</v>
      </c>
      <c r="AF14">
        <v>2336.002</v>
      </c>
      <c r="AG14">
        <v>11435.769883996491</v>
      </c>
      <c r="AH14">
        <v>2301.7930660011912</v>
      </c>
      <c r="AI14">
        <v>9786.1720136822751</v>
      </c>
      <c r="AJ14">
        <v>480.61354999999998</v>
      </c>
      <c r="AK14">
        <v>20990.61073673029</v>
      </c>
      <c r="AL14">
        <v>3723.3287092854139</v>
      </c>
      <c r="AM14">
        <v>3734.8242017752359</v>
      </c>
      <c r="AN14">
        <v>3945.123546746262</v>
      </c>
      <c r="AO14">
        <v>1459.477626638291</v>
      </c>
      <c r="AP14">
        <v>12315.069767441861</v>
      </c>
      <c r="AQ14">
        <v>136953.4513606356</v>
      </c>
      <c r="AR14">
        <v>364971</v>
      </c>
      <c r="AS14">
        <v>154.85000000000011</v>
      </c>
      <c r="AT14">
        <v>255933</v>
      </c>
      <c r="AU14">
        <v>36018</v>
      </c>
      <c r="AV14">
        <v>9786.25</v>
      </c>
      <c r="AW14">
        <v>1074.75</v>
      </c>
      <c r="AX14">
        <v>5557.5499999999975</v>
      </c>
      <c r="AY14">
        <v>109.55</v>
      </c>
      <c r="AZ14">
        <v>2399.25</v>
      </c>
      <c r="BA14">
        <v>6088.25</v>
      </c>
      <c r="BB14">
        <v>1371209.223825997</v>
      </c>
    </row>
    <row r="15" spans="1:54" x14ac:dyDescent="0.55000000000000004">
      <c r="A15" s="1">
        <v>1878</v>
      </c>
      <c r="B15">
        <v>38763</v>
      </c>
      <c r="C15">
        <v>29169</v>
      </c>
      <c r="D15">
        <v>4538</v>
      </c>
      <c r="E15">
        <v>16677</v>
      </c>
      <c r="F15">
        <v>4857</v>
      </c>
      <c r="H15">
        <v>5442</v>
      </c>
      <c r="I15">
        <v>2043</v>
      </c>
      <c r="J15">
        <v>1983</v>
      </c>
      <c r="K15">
        <v>42546</v>
      </c>
      <c r="L15">
        <v>3967</v>
      </c>
      <c r="M15">
        <v>5282</v>
      </c>
      <c r="N15">
        <v>3834</v>
      </c>
      <c r="O15">
        <v>4508</v>
      </c>
      <c r="P15">
        <v>2803</v>
      </c>
      <c r="Q15">
        <v>33932</v>
      </c>
      <c r="R15">
        <v>2877</v>
      </c>
      <c r="S15">
        <v>2838.62222222222</v>
      </c>
      <c r="V15">
        <v>6199</v>
      </c>
      <c r="X15">
        <v>9656.6000000000058</v>
      </c>
      <c r="Y15">
        <v>97468.800000000047</v>
      </c>
      <c r="AA15">
        <v>39334.200000000012</v>
      </c>
      <c r="AB15">
        <v>2062</v>
      </c>
      <c r="AC15">
        <v>467</v>
      </c>
      <c r="AD15">
        <v>4244</v>
      </c>
      <c r="AE15">
        <v>48362</v>
      </c>
      <c r="AF15">
        <v>2408.3510000000001</v>
      </c>
      <c r="AG15">
        <v>11671.373617468311</v>
      </c>
      <c r="AH15">
        <v>2347.524711547424</v>
      </c>
      <c r="AI15">
        <v>9903.2760000000017</v>
      </c>
      <c r="AJ15">
        <v>492.93756999999999</v>
      </c>
      <c r="AK15">
        <v>21226.323072123461</v>
      </c>
      <c r="AL15">
        <v>3760.9380901872869</v>
      </c>
      <c r="AM15">
        <v>3772.5496987628658</v>
      </c>
      <c r="AN15">
        <v>3984.9732795416789</v>
      </c>
      <c r="AO15">
        <v>1474.219824887163</v>
      </c>
      <c r="AP15">
        <v>12389.6511627907</v>
      </c>
      <c r="AQ15">
        <v>137557.04026077641</v>
      </c>
      <c r="AR15">
        <v>365978</v>
      </c>
      <c r="AS15">
        <v>159.40000000000009</v>
      </c>
      <c r="AT15">
        <v>256354</v>
      </c>
      <c r="AU15">
        <v>36315</v>
      </c>
      <c r="AV15">
        <v>9791</v>
      </c>
      <c r="AW15">
        <v>1114</v>
      </c>
      <c r="AX15">
        <v>5628.1999999999971</v>
      </c>
      <c r="AY15">
        <v>113.2</v>
      </c>
      <c r="AZ15">
        <v>2407</v>
      </c>
      <c r="BA15">
        <v>6133</v>
      </c>
      <c r="BB15">
        <v>1379866.251452052</v>
      </c>
    </row>
    <row r="16" spans="1:54" x14ac:dyDescent="0.55000000000000004">
      <c r="A16" s="1">
        <v>1879</v>
      </c>
      <c r="B16">
        <v>38909</v>
      </c>
      <c r="C16">
        <v>29334</v>
      </c>
      <c r="D16">
        <v>4571</v>
      </c>
      <c r="E16">
        <v>16768</v>
      </c>
      <c r="F16">
        <v>4899</v>
      </c>
      <c r="H16">
        <v>5492</v>
      </c>
      <c r="I16">
        <v>2064</v>
      </c>
      <c r="J16">
        <v>2014</v>
      </c>
      <c r="K16">
        <v>43052</v>
      </c>
      <c r="L16">
        <v>4008</v>
      </c>
      <c r="M16">
        <v>5266</v>
      </c>
      <c r="N16">
        <v>3986</v>
      </c>
      <c r="O16">
        <v>4555</v>
      </c>
      <c r="P16">
        <v>2821</v>
      </c>
      <c r="Q16">
        <v>34304</v>
      </c>
      <c r="R16">
        <v>2911</v>
      </c>
      <c r="S16">
        <v>2870.199999999998</v>
      </c>
      <c r="V16">
        <v>6234.25</v>
      </c>
      <c r="X16">
        <v>9716.3000000000065</v>
      </c>
      <c r="Y16">
        <v>98568.400000000052</v>
      </c>
      <c r="AA16">
        <v>39766.600000000013</v>
      </c>
      <c r="AB16">
        <v>2127</v>
      </c>
      <c r="AC16">
        <v>494</v>
      </c>
      <c r="AD16">
        <v>4312</v>
      </c>
      <c r="AE16">
        <v>49400</v>
      </c>
      <c r="AF16">
        <v>2481.94</v>
      </c>
      <c r="AG16">
        <v>11911.83134151434</v>
      </c>
      <c r="AH16">
        <v>2394.1649458956908</v>
      </c>
      <c r="AI16">
        <v>9811.2100538108953</v>
      </c>
      <c r="AJ16">
        <v>505.57670999999999</v>
      </c>
      <c r="AK16">
        <v>21470.465390831901</v>
      </c>
      <c r="AL16">
        <v>3798.9273638255431</v>
      </c>
      <c r="AM16">
        <v>3810.6562613766341</v>
      </c>
      <c r="AN16">
        <v>4025.2255348905851</v>
      </c>
      <c r="AO16">
        <v>1489.110934229459</v>
      </c>
      <c r="AP16">
        <v>12464.23255813954</v>
      </c>
      <c r="AQ16">
        <v>138163.90921538061</v>
      </c>
      <c r="AR16">
        <v>366988</v>
      </c>
      <c r="AS16">
        <v>163.9500000000001</v>
      </c>
      <c r="AT16">
        <v>256777</v>
      </c>
      <c r="AU16">
        <v>36557</v>
      </c>
      <c r="AV16">
        <v>9795.75</v>
      </c>
      <c r="AW16">
        <v>1153.25</v>
      </c>
      <c r="AX16">
        <v>5698.8499999999967</v>
      </c>
      <c r="AY16">
        <v>116.85000000000009</v>
      </c>
      <c r="AZ16">
        <v>2414.75</v>
      </c>
      <c r="BA16">
        <v>6177.75</v>
      </c>
      <c r="BB16">
        <v>1388478.633130877</v>
      </c>
    </row>
    <row r="17" spans="1:54" x14ac:dyDescent="0.55000000000000004">
      <c r="A17" s="1">
        <v>1880</v>
      </c>
      <c r="B17">
        <v>39045</v>
      </c>
      <c r="C17">
        <v>29516</v>
      </c>
      <c r="D17">
        <v>4610</v>
      </c>
      <c r="E17">
        <v>16859</v>
      </c>
      <c r="F17">
        <v>4941</v>
      </c>
      <c r="H17">
        <v>5541</v>
      </c>
      <c r="I17">
        <v>2081</v>
      </c>
      <c r="J17">
        <v>2047</v>
      </c>
      <c r="K17">
        <v>43500</v>
      </c>
      <c r="L17">
        <v>4049</v>
      </c>
      <c r="M17">
        <v>5203</v>
      </c>
      <c r="N17">
        <v>4043</v>
      </c>
      <c r="O17">
        <v>4572</v>
      </c>
      <c r="P17">
        <v>2839</v>
      </c>
      <c r="Q17">
        <v>34623</v>
      </c>
      <c r="R17">
        <v>2937</v>
      </c>
      <c r="S17">
        <v>2901.777777777776</v>
      </c>
      <c r="V17">
        <v>6269.5</v>
      </c>
      <c r="X17">
        <v>9776.0000000000073</v>
      </c>
      <c r="Y17">
        <v>99668.000000000058</v>
      </c>
      <c r="AA17">
        <v>40199.000000000007</v>
      </c>
      <c r="AB17">
        <v>2197</v>
      </c>
      <c r="AC17">
        <v>520</v>
      </c>
      <c r="AD17">
        <v>4384</v>
      </c>
      <c r="AE17">
        <v>50458</v>
      </c>
      <c r="AF17">
        <v>2559.8389999999999</v>
      </c>
      <c r="AG17">
        <v>12157.243059747219</v>
      </c>
      <c r="AH17">
        <v>2441.731820738672</v>
      </c>
      <c r="AI17">
        <v>9720</v>
      </c>
      <c r="AJ17">
        <v>518.54005999999993</v>
      </c>
      <c r="AK17">
        <v>21717.384933702389</v>
      </c>
      <c r="AL17">
        <v>3837.300367500553</v>
      </c>
      <c r="AM17">
        <v>3849.1477387642722</v>
      </c>
      <c r="AN17">
        <v>4065.8843786773632</v>
      </c>
      <c r="AO17">
        <v>1504.152458817633</v>
      </c>
      <c r="AP17">
        <v>12538.813953488379</v>
      </c>
      <c r="AQ17">
        <v>138774.0833766768</v>
      </c>
      <c r="AR17">
        <v>368000</v>
      </c>
      <c r="AS17">
        <v>168.50000000000011</v>
      </c>
      <c r="AT17">
        <v>257200</v>
      </c>
      <c r="AU17">
        <v>36807</v>
      </c>
      <c r="AV17">
        <v>9800.5</v>
      </c>
      <c r="AW17">
        <v>1192.5</v>
      </c>
      <c r="AX17">
        <v>5769.4999999999964</v>
      </c>
      <c r="AY17">
        <v>120.5000000000001</v>
      </c>
      <c r="AZ17">
        <v>2422.5</v>
      </c>
      <c r="BA17">
        <v>6222.5</v>
      </c>
      <c r="BB17">
        <v>1396791.108717853</v>
      </c>
    </row>
    <row r="18" spans="1:54" x14ac:dyDescent="0.55000000000000004">
      <c r="A18" s="1">
        <v>1881</v>
      </c>
      <c r="B18">
        <v>39191</v>
      </c>
      <c r="C18">
        <v>29552</v>
      </c>
      <c r="D18">
        <v>4651</v>
      </c>
      <c r="E18">
        <v>16951</v>
      </c>
      <c r="F18">
        <v>4985</v>
      </c>
      <c r="H18">
        <v>5606</v>
      </c>
      <c r="I18">
        <v>2101</v>
      </c>
      <c r="J18">
        <v>2072</v>
      </c>
      <c r="K18">
        <v>43827</v>
      </c>
      <c r="L18">
        <v>4090</v>
      </c>
      <c r="M18">
        <v>5146</v>
      </c>
      <c r="N18">
        <v>4079</v>
      </c>
      <c r="O18">
        <v>4570</v>
      </c>
      <c r="P18">
        <v>2853</v>
      </c>
      <c r="Q18">
        <v>34935</v>
      </c>
      <c r="R18">
        <v>2950</v>
      </c>
      <c r="S18">
        <v>2933.3555555555531</v>
      </c>
      <c r="V18">
        <v>6304.75</v>
      </c>
      <c r="X18">
        <v>9835.700000000008</v>
      </c>
      <c r="Y18">
        <v>100767.60000000009</v>
      </c>
      <c r="AA18">
        <v>40631.400000000023</v>
      </c>
      <c r="AB18">
        <v>2269</v>
      </c>
      <c r="AC18">
        <v>539</v>
      </c>
      <c r="AD18">
        <v>4451</v>
      </c>
      <c r="AE18">
        <v>51743</v>
      </c>
      <c r="AF18">
        <v>2639.1190000000001</v>
      </c>
      <c r="AG18">
        <v>12407.710836088991</v>
      </c>
      <c r="AH18">
        <v>2490.2437464171039</v>
      </c>
      <c r="AI18">
        <v>10246.744725931259</v>
      </c>
      <c r="AJ18">
        <v>536.67561999999998</v>
      </c>
      <c r="AK18">
        <v>21958.37794795306</v>
      </c>
      <c r="AL18">
        <v>3876.060977273286</v>
      </c>
      <c r="AM18">
        <v>3888.0280189538098</v>
      </c>
      <c r="AN18">
        <v>4106.9539178559226</v>
      </c>
      <c r="AO18">
        <v>1519.3459179976089</v>
      </c>
      <c r="AP18">
        <v>12613.395348837221</v>
      </c>
      <c r="AQ18">
        <v>139444.2198202557</v>
      </c>
      <c r="AR18">
        <v>369183</v>
      </c>
      <c r="AS18">
        <v>173.0500000000001</v>
      </c>
      <c r="AT18">
        <v>259359</v>
      </c>
      <c r="AU18">
        <v>37112</v>
      </c>
      <c r="AV18">
        <v>9805.25</v>
      </c>
      <c r="AW18">
        <v>1231.75</v>
      </c>
      <c r="AX18">
        <v>5840.149999999996</v>
      </c>
      <c r="AY18">
        <v>124.15000000000011</v>
      </c>
      <c r="AZ18">
        <v>2430.25</v>
      </c>
      <c r="BA18">
        <v>6267.25</v>
      </c>
      <c r="BB18">
        <v>1407850.0774229469</v>
      </c>
    </row>
    <row r="19" spans="1:54" x14ac:dyDescent="0.55000000000000004">
      <c r="A19" s="1">
        <v>1882</v>
      </c>
      <c r="B19">
        <v>39337</v>
      </c>
      <c r="C19">
        <v>29791</v>
      </c>
      <c r="D19">
        <v>4691</v>
      </c>
      <c r="E19">
        <v>17043</v>
      </c>
      <c r="F19">
        <v>5030</v>
      </c>
      <c r="H19">
        <v>5673</v>
      </c>
      <c r="I19">
        <v>2120</v>
      </c>
      <c r="J19">
        <v>2098</v>
      </c>
      <c r="K19">
        <v>44112</v>
      </c>
      <c r="L19">
        <v>4132</v>
      </c>
      <c r="M19">
        <v>5101</v>
      </c>
      <c r="N19">
        <v>4130</v>
      </c>
      <c r="O19">
        <v>4576</v>
      </c>
      <c r="P19">
        <v>2863</v>
      </c>
      <c r="Q19">
        <v>35206</v>
      </c>
      <c r="R19">
        <v>2956</v>
      </c>
      <c r="S19">
        <v>2964.9333333333311</v>
      </c>
      <c r="V19">
        <v>6340</v>
      </c>
      <c r="X19">
        <v>9895.4000000000087</v>
      </c>
      <c r="Y19">
        <v>101867.2000000001</v>
      </c>
      <c r="AA19">
        <v>41063.800000000017</v>
      </c>
      <c r="AB19">
        <v>2348</v>
      </c>
      <c r="AC19">
        <v>555</v>
      </c>
      <c r="AD19">
        <v>4503</v>
      </c>
      <c r="AE19">
        <v>53027</v>
      </c>
      <c r="AF19">
        <v>2720.855</v>
      </c>
      <c r="AG19">
        <v>12663.33883721834</v>
      </c>
      <c r="AH19">
        <v>2539.719499045344</v>
      </c>
      <c r="AI19">
        <v>10802.03472</v>
      </c>
      <c r="AJ19">
        <v>555.44445000000007</v>
      </c>
      <c r="AK19">
        <v>22113.204758753971</v>
      </c>
      <c r="AL19">
        <v>3915.2131083568529</v>
      </c>
      <c r="AM19">
        <v>3927.3010292462718</v>
      </c>
      <c r="AN19">
        <v>4148.4383008645673</v>
      </c>
      <c r="AO19">
        <v>1534.692846462231</v>
      </c>
      <c r="AP19">
        <v>12687.976744186049</v>
      </c>
      <c r="AQ19">
        <v>140118.16786514159</v>
      </c>
      <c r="AR19">
        <v>370369</v>
      </c>
      <c r="AS19">
        <v>177.60000000000011</v>
      </c>
      <c r="AT19">
        <v>261536</v>
      </c>
      <c r="AU19">
        <v>37414</v>
      </c>
      <c r="AV19">
        <v>9810</v>
      </c>
      <c r="AW19">
        <v>1271</v>
      </c>
      <c r="AX19">
        <v>5910.7999999999956</v>
      </c>
      <c r="AY19">
        <v>127.8000000000001</v>
      </c>
      <c r="AZ19">
        <v>2438</v>
      </c>
      <c r="BA19">
        <v>6312</v>
      </c>
      <c r="BB19">
        <v>1419217.276863988</v>
      </c>
    </row>
    <row r="20" spans="1:54" x14ac:dyDescent="0.55000000000000004">
      <c r="A20" s="1">
        <v>1883</v>
      </c>
      <c r="B20">
        <v>39472</v>
      </c>
      <c r="C20">
        <v>30005</v>
      </c>
      <c r="D20">
        <v>4732</v>
      </c>
      <c r="E20">
        <v>17136</v>
      </c>
      <c r="F20">
        <v>5075</v>
      </c>
      <c r="H20">
        <v>5740</v>
      </c>
      <c r="I20">
        <v>2137</v>
      </c>
      <c r="J20">
        <v>2130</v>
      </c>
      <c r="K20">
        <v>44404</v>
      </c>
      <c r="L20">
        <v>4174</v>
      </c>
      <c r="M20">
        <v>5024</v>
      </c>
      <c r="N20">
        <v>4180</v>
      </c>
      <c r="O20">
        <v>4591</v>
      </c>
      <c r="P20">
        <v>2874</v>
      </c>
      <c r="Q20">
        <v>35450</v>
      </c>
      <c r="R20">
        <v>2964</v>
      </c>
      <c r="S20">
        <v>2996.5111111111082</v>
      </c>
      <c r="V20">
        <v>6375.25</v>
      </c>
      <c r="X20">
        <v>9955.1000000000095</v>
      </c>
      <c r="Y20">
        <v>102966.8000000001</v>
      </c>
      <c r="AA20">
        <v>41496.200000000019</v>
      </c>
      <c r="AB20">
        <v>2447</v>
      </c>
      <c r="AC20">
        <v>574</v>
      </c>
      <c r="AD20">
        <v>4560</v>
      </c>
      <c r="AE20">
        <v>54311</v>
      </c>
      <c r="AF20">
        <v>2805.123</v>
      </c>
      <c r="AG20">
        <v>12924.233375892331</v>
      </c>
      <c r="AH20">
        <v>2590.1782277784941</v>
      </c>
      <c r="AI20">
        <v>11109.12668450803</v>
      </c>
      <c r="AJ20">
        <v>574.86977999999999</v>
      </c>
      <c r="AK20">
        <v>22360.47942228266</v>
      </c>
      <c r="AL20">
        <v>3954.7607155119731</v>
      </c>
      <c r="AM20">
        <v>3966.9707366123962</v>
      </c>
      <c r="AN20">
        <v>4190.3417180450169</v>
      </c>
      <c r="AO20">
        <v>1550.194794406294</v>
      </c>
      <c r="AP20">
        <v>12762.558139534891</v>
      </c>
      <c r="AQ20">
        <v>140795.9628290447</v>
      </c>
      <c r="AR20">
        <v>371560</v>
      </c>
      <c r="AS20">
        <v>182.15000000000009</v>
      </c>
      <c r="AT20">
        <v>263732</v>
      </c>
      <c r="AU20">
        <v>37766</v>
      </c>
      <c r="AV20">
        <v>9814.75</v>
      </c>
      <c r="AW20">
        <v>1310.25</v>
      </c>
      <c r="AX20">
        <v>5981.4499999999953</v>
      </c>
      <c r="AY20">
        <v>131.4500000000001</v>
      </c>
      <c r="AZ20">
        <v>2445.75</v>
      </c>
      <c r="BA20">
        <v>6356.75</v>
      </c>
      <c r="BB20">
        <v>1430198.9854407499</v>
      </c>
    </row>
    <row r="21" spans="1:54" x14ac:dyDescent="0.55000000000000004">
      <c r="A21" s="1">
        <v>1884</v>
      </c>
      <c r="B21">
        <v>39629</v>
      </c>
      <c r="C21">
        <v>30221</v>
      </c>
      <c r="D21">
        <v>4773</v>
      </c>
      <c r="E21">
        <v>17230</v>
      </c>
      <c r="F21">
        <v>5121</v>
      </c>
      <c r="H21">
        <v>5807</v>
      </c>
      <c r="I21">
        <v>2160</v>
      </c>
      <c r="J21">
        <v>2164</v>
      </c>
      <c r="K21">
        <v>44777</v>
      </c>
      <c r="L21">
        <v>4217</v>
      </c>
      <c r="M21">
        <v>4975</v>
      </c>
      <c r="N21">
        <v>4226</v>
      </c>
      <c r="O21">
        <v>4624</v>
      </c>
      <c r="P21">
        <v>2885</v>
      </c>
      <c r="Q21">
        <v>35724</v>
      </c>
      <c r="R21">
        <v>2983</v>
      </c>
      <c r="S21">
        <v>3028.0888888888858</v>
      </c>
      <c r="V21">
        <v>6410.5</v>
      </c>
      <c r="X21">
        <v>10014.80000000001</v>
      </c>
      <c r="Y21">
        <v>104066.4000000001</v>
      </c>
      <c r="AA21">
        <v>41928.60000000002</v>
      </c>
      <c r="AB21">
        <v>2556</v>
      </c>
      <c r="AC21">
        <v>598</v>
      </c>
      <c r="AD21">
        <v>4617</v>
      </c>
      <c r="AE21">
        <v>55595</v>
      </c>
      <c r="AF21">
        <v>2892</v>
      </c>
      <c r="AG21">
        <v>13190.502955160669</v>
      </c>
      <c r="AH21">
        <v>2641.6394622239181</v>
      </c>
      <c r="AI21">
        <v>11424.94899261428</v>
      </c>
      <c r="AJ21">
        <v>594.97483999999997</v>
      </c>
      <c r="AK21">
        <v>22613.128483733941</v>
      </c>
      <c r="AL21">
        <v>3994.707793446436</v>
      </c>
      <c r="AM21">
        <v>4007.041148093329</v>
      </c>
      <c r="AN21">
        <v>4232.668402065673</v>
      </c>
      <c r="AO21">
        <v>1565.8533276831249</v>
      </c>
      <c r="AP21">
        <v>12837.13953488373</v>
      </c>
      <c r="AQ21">
        <v>141477.6404108555</v>
      </c>
      <c r="AR21">
        <v>372754</v>
      </c>
      <c r="AS21">
        <v>186.7000000000001</v>
      </c>
      <c r="AT21">
        <v>265946</v>
      </c>
      <c r="AU21">
        <v>38138</v>
      </c>
      <c r="AV21">
        <v>9819.5</v>
      </c>
      <c r="AW21">
        <v>1349.5</v>
      </c>
      <c r="AX21">
        <v>6052.0999999999949</v>
      </c>
      <c r="AY21">
        <v>135.10000000000011</v>
      </c>
      <c r="AZ21">
        <v>2453.5</v>
      </c>
      <c r="BA21">
        <v>6401.5</v>
      </c>
      <c r="BB21">
        <v>1441509.4770097809</v>
      </c>
    </row>
    <row r="22" spans="1:54" x14ac:dyDescent="0.55000000000000004">
      <c r="A22" s="1">
        <v>1885</v>
      </c>
      <c r="B22">
        <v>39733</v>
      </c>
      <c r="C22">
        <v>30511</v>
      </c>
      <c r="D22">
        <v>4815</v>
      </c>
      <c r="E22">
        <v>17323</v>
      </c>
      <c r="F22">
        <v>5166</v>
      </c>
      <c r="H22">
        <v>5876</v>
      </c>
      <c r="I22">
        <v>2186</v>
      </c>
      <c r="J22">
        <v>2195</v>
      </c>
      <c r="K22">
        <v>45084</v>
      </c>
      <c r="L22">
        <v>4260</v>
      </c>
      <c r="M22">
        <v>4939</v>
      </c>
      <c r="N22">
        <v>4276</v>
      </c>
      <c r="O22">
        <v>4664</v>
      </c>
      <c r="P22">
        <v>2896</v>
      </c>
      <c r="Q22">
        <v>36015</v>
      </c>
      <c r="R22">
        <v>3008</v>
      </c>
      <c r="S22">
        <v>3059.6666666666629</v>
      </c>
      <c r="V22">
        <v>6445.75</v>
      </c>
      <c r="X22">
        <v>10074.500000000009</v>
      </c>
      <c r="Y22">
        <v>105166.0000000001</v>
      </c>
      <c r="AA22">
        <v>42361.000000000022</v>
      </c>
      <c r="AB22">
        <v>2650</v>
      </c>
      <c r="AC22">
        <v>614</v>
      </c>
      <c r="AD22">
        <v>4666</v>
      </c>
      <c r="AE22">
        <v>56879</v>
      </c>
      <c r="AF22">
        <v>2981.5680000000002</v>
      </c>
      <c r="AG22">
        <v>13462.25831349084</v>
      </c>
      <c r="AH22">
        <v>2694.1231200000002</v>
      </c>
      <c r="AI22">
        <v>11749.74984</v>
      </c>
      <c r="AJ22">
        <v>615.78286000000003</v>
      </c>
      <c r="AK22">
        <v>22868.659095289691</v>
      </c>
      <c r="AL22">
        <v>4035.0583772186219</v>
      </c>
      <c r="AM22">
        <v>4047.516311205381</v>
      </c>
      <c r="AN22">
        <v>4275.4226283491626</v>
      </c>
      <c r="AO22">
        <v>1581.6700279627521</v>
      </c>
      <c r="AP22">
        <v>12911.72093023257</v>
      </c>
      <c r="AQ22">
        <v>142163.2366951947</v>
      </c>
      <c r="AR22">
        <v>373952</v>
      </c>
      <c r="AS22">
        <v>191.25000000000011</v>
      </c>
      <c r="AT22">
        <v>268179</v>
      </c>
      <c r="AU22">
        <v>38427</v>
      </c>
      <c r="AV22">
        <v>9824.25</v>
      </c>
      <c r="AW22">
        <v>1388.75</v>
      </c>
      <c r="AX22">
        <v>6122.7499999999955</v>
      </c>
      <c r="AY22">
        <v>138.75000000000011</v>
      </c>
      <c r="AZ22">
        <v>2461.25</v>
      </c>
      <c r="BA22">
        <v>6446.25</v>
      </c>
      <c r="BB22">
        <v>1452705.941879838</v>
      </c>
    </row>
    <row r="23" spans="1:54" x14ac:dyDescent="0.55000000000000004">
      <c r="A23" s="1">
        <v>1886</v>
      </c>
      <c r="B23">
        <v>39858</v>
      </c>
      <c r="C23">
        <v>30776</v>
      </c>
      <c r="D23">
        <v>4857</v>
      </c>
      <c r="E23">
        <v>17418</v>
      </c>
      <c r="F23">
        <v>5212</v>
      </c>
      <c r="H23">
        <v>5919</v>
      </c>
      <c r="I23">
        <v>2213</v>
      </c>
      <c r="J23">
        <v>2224</v>
      </c>
      <c r="K23">
        <v>45505</v>
      </c>
      <c r="L23">
        <v>4303</v>
      </c>
      <c r="M23">
        <v>4906</v>
      </c>
      <c r="N23">
        <v>4326</v>
      </c>
      <c r="O23">
        <v>4700</v>
      </c>
      <c r="P23">
        <v>2907</v>
      </c>
      <c r="Q23">
        <v>36313</v>
      </c>
      <c r="R23">
        <v>3031</v>
      </c>
      <c r="S23">
        <v>3091.2444444444409</v>
      </c>
      <c r="V23">
        <v>6481</v>
      </c>
      <c r="X23">
        <v>10134.20000000001</v>
      </c>
      <c r="Y23">
        <v>106265.60000000009</v>
      </c>
      <c r="AA23">
        <v>42793.400000000023</v>
      </c>
      <c r="AB23">
        <v>2741</v>
      </c>
      <c r="AC23">
        <v>626</v>
      </c>
      <c r="AD23">
        <v>4711</v>
      </c>
      <c r="AE23">
        <v>58164</v>
      </c>
      <c r="AF23">
        <v>3073.91</v>
      </c>
      <c r="AG23">
        <v>13739.612470823011</v>
      </c>
      <c r="AH23">
        <v>2711.5484136410651</v>
      </c>
      <c r="AI23">
        <v>11893.92218487299</v>
      </c>
      <c r="AJ23">
        <v>637.31808000000001</v>
      </c>
      <c r="AK23">
        <v>23127.15816127232</v>
      </c>
      <c r="AL23">
        <v>4075.8165426450719</v>
      </c>
      <c r="AM23">
        <v>4088.400314348869</v>
      </c>
      <c r="AN23">
        <v>4318.608715504206</v>
      </c>
      <c r="AO23">
        <v>1597.646492891668</v>
      </c>
      <c r="AP23">
        <v>12986.302325581401</v>
      </c>
      <c r="AQ23">
        <v>142852.78815701979</v>
      </c>
      <c r="AR23">
        <v>375154</v>
      </c>
      <c r="AS23">
        <v>195.80000000000021</v>
      </c>
      <c r="AT23">
        <v>270430</v>
      </c>
      <c r="AU23">
        <v>38622</v>
      </c>
      <c r="AV23">
        <v>9829</v>
      </c>
      <c r="AW23">
        <v>1428</v>
      </c>
      <c r="AX23">
        <v>6193.3999999999942</v>
      </c>
      <c r="AY23">
        <v>142.40000000000009</v>
      </c>
      <c r="AZ23">
        <v>2469</v>
      </c>
      <c r="BA23">
        <v>6491</v>
      </c>
      <c r="BB23">
        <v>1463675.7433961211</v>
      </c>
    </row>
    <row r="24" spans="1:54" x14ac:dyDescent="0.55000000000000004">
      <c r="A24" s="1">
        <v>1887</v>
      </c>
      <c r="B24">
        <v>39889</v>
      </c>
      <c r="C24">
        <v>30937</v>
      </c>
      <c r="D24">
        <v>4899</v>
      </c>
      <c r="E24">
        <v>17513</v>
      </c>
      <c r="F24">
        <v>5257</v>
      </c>
      <c r="H24">
        <v>5962</v>
      </c>
      <c r="I24">
        <v>2237</v>
      </c>
      <c r="J24">
        <v>2259</v>
      </c>
      <c r="K24">
        <v>46001</v>
      </c>
      <c r="L24">
        <v>4347</v>
      </c>
      <c r="M24">
        <v>4857</v>
      </c>
      <c r="N24">
        <v>4378</v>
      </c>
      <c r="O24">
        <v>4726</v>
      </c>
      <c r="P24">
        <v>2918</v>
      </c>
      <c r="Q24">
        <v>36598</v>
      </c>
      <c r="R24">
        <v>3052</v>
      </c>
      <c r="S24">
        <v>3122.822222222218</v>
      </c>
      <c r="V24">
        <v>6516.25</v>
      </c>
      <c r="X24">
        <v>10193.900000000011</v>
      </c>
      <c r="Y24">
        <v>107365.2000000001</v>
      </c>
      <c r="AA24">
        <v>43225.800000000017</v>
      </c>
      <c r="AB24">
        <v>2835</v>
      </c>
      <c r="AC24">
        <v>640</v>
      </c>
      <c r="AD24">
        <v>4760</v>
      </c>
      <c r="AE24">
        <v>59448</v>
      </c>
      <c r="AF24">
        <v>3169.1120000000001</v>
      </c>
      <c r="AG24">
        <v>14022.68077557369</v>
      </c>
      <c r="AH24">
        <v>2729.086412175317</v>
      </c>
      <c r="AI24">
        <v>12039.863560177189</v>
      </c>
      <c r="AJ24">
        <v>659.60776999999996</v>
      </c>
      <c r="AK24">
        <v>23388.713481503612</v>
      </c>
      <c r="AL24">
        <v>4116.9864067121944</v>
      </c>
      <c r="AM24">
        <v>4129.6972872210799</v>
      </c>
      <c r="AN24">
        <v>4362.2310257618228</v>
      </c>
      <c r="AO24">
        <v>1613.784336254211</v>
      </c>
      <c r="AP24">
        <v>13060.88372093024</v>
      </c>
      <c r="AQ24">
        <v>143546.33166629061</v>
      </c>
      <c r="AR24">
        <v>376359</v>
      </c>
      <c r="AS24">
        <v>200.35000000000019</v>
      </c>
      <c r="AT24">
        <v>272700</v>
      </c>
      <c r="AU24">
        <v>38866</v>
      </c>
      <c r="AV24">
        <v>9833.75</v>
      </c>
      <c r="AW24">
        <v>1467.25</v>
      </c>
      <c r="AX24">
        <v>6264.0499999999938</v>
      </c>
      <c r="AY24">
        <v>146.0500000000001</v>
      </c>
      <c r="AZ24">
        <v>2476.75</v>
      </c>
      <c r="BA24">
        <v>6535.75</v>
      </c>
      <c r="BB24">
        <v>1474678.450823785</v>
      </c>
    </row>
    <row r="25" spans="1:54" x14ac:dyDescent="0.55000000000000004">
      <c r="A25" s="1">
        <v>1888</v>
      </c>
      <c r="B25">
        <v>39920</v>
      </c>
      <c r="C25">
        <v>31160</v>
      </c>
      <c r="D25">
        <v>4942</v>
      </c>
      <c r="E25">
        <v>17600</v>
      </c>
      <c r="F25">
        <v>5303</v>
      </c>
      <c r="H25">
        <v>6007</v>
      </c>
      <c r="I25">
        <v>2257</v>
      </c>
      <c r="J25">
        <v>2296</v>
      </c>
      <c r="K25">
        <v>46538</v>
      </c>
      <c r="L25">
        <v>4392</v>
      </c>
      <c r="M25">
        <v>4801</v>
      </c>
      <c r="N25">
        <v>4432</v>
      </c>
      <c r="O25">
        <v>4741</v>
      </c>
      <c r="P25">
        <v>2929</v>
      </c>
      <c r="Q25">
        <v>36881</v>
      </c>
      <c r="R25">
        <v>3069</v>
      </c>
      <c r="S25">
        <v>3154.4</v>
      </c>
      <c r="V25">
        <v>6551.5</v>
      </c>
      <c r="X25">
        <v>10253.600000000009</v>
      </c>
      <c r="Y25">
        <v>108464.8000000001</v>
      </c>
      <c r="AA25">
        <v>43658.200000000033</v>
      </c>
      <c r="AB25">
        <v>2932</v>
      </c>
      <c r="AC25">
        <v>649</v>
      </c>
      <c r="AD25">
        <v>4813</v>
      </c>
      <c r="AE25">
        <v>60732</v>
      </c>
      <c r="AF25">
        <v>3267.2620000000002</v>
      </c>
      <c r="AG25">
        <v>14311.580952607859</v>
      </c>
      <c r="AH25">
        <v>2746.73784456568</v>
      </c>
      <c r="AI25">
        <v>12187.59567235479</v>
      </c>
      <c r="AJ25">
        <v>682.67617000000007</v>
      </c>
      <c r="AK25">
        <v>23637.039582502472</v>
      </c>
      <c r="AL25">
        <v>4158.5721279921136</v>
      </c>
      <c r="AM25">
        <v>4171.4114012334139</v>
      </c>
      <c r="AN25">
        <v>4406.2939654159827</v>
      </c>
      <c r="AO25">
        <v>1630.0851881355661</v>
      </c>
      <c r="AP25">
        <v>13135.46511627908</v>
      </c>
      <c r="AQ25">
        <v>144243.90449269419</v>
      </c>
      <c r="AR25">
        <v>377569</v>
      </c>
      <c r="AS25">
        <v>204.9000000000002</v>
      </c>
      <c r="AT25">
        <v>274990</v>
      </c>
      <c r="AU25">
        <v>39251</v>
      </c>
      <c r="AV25">
        <v>9838.5</v>
      </c>
      <c r="AW25">
        <v>1506.5</v>
      </c>
      <c r="AX25">
        <v>6334.6999999999935</v>
      </c>
      <c r="AY25">
        <v>149.7000000000001</v>
      </c>
      <c r="AZ25">
        <v>2484.5</v>
      </c>
      <c r="BA25">
        <v>6580.5</v>
      </c>
      <c r="BB25">
        <v>1485887.2594695899</v>
      </c>
    </row>
    <row r="26" spans="1:54" x14ac:dyDescent="0.55000000000000004">
      <c r="A26" s="1">
        <v>1889</v>
      </c>
      <c r="B26">
        <v>40004</v>
      </c>
      <c r="C26">
        <v>31325</v>
      </c>
      <c r="D26">
        <v>4985</v>
      </c>
      <c r="E26">
        <v>17678</v>
      </c>
      <c r="F26">
        <v>5348</v>
      </c>
      <c r="H26">
        <v>6051</v>
      </c>
      <c r="I26">
        <v>2276</v>
      </c>
      <c r="J26">
        <v>2331</v>
      </c>
      <c r="K26">
        <v>47083</v>
      </c>
      <c r="L26">
        <v>4437</v>
      </c>
      <c r="M26">
        <v>4757</v>
      </c>
      <c r="N26">
        <v>4485</v>
      </c>
      <c r="O26">
        <v>4761</v>
      </c>
      <c r="P26">
        <v>2940</v>
      </c>
      <c r="Q26">
        <v>37178</v>
      </c>
      <c r="R26">
        <v>3085</v>
      </c>
      <c r="S26">
        <v>3185</v>
      </c>
      <c r="V26">
        <v>6586.75</v>
      </c>
      <c r="X26">
        <v>10313.30000000001</v>
      </c>
      <c r="Y26">
        <v>109564.4000000001</v>
      </c>
      <c r="AA26">
        <v>44090.600000000028</v>
      </c>
      <c r="AB26">
        <v>3022</v>
      </c>
      <c r="AC26">
        <v>656</v>
      </c>
      <c r="AD26">
        <v>4865</v>
      </c>
      <c r="AE26">
        <v>62016</v>
      </c>
      <c r="AF26">
        <v>3368.4520000000002</v>
      </c>
      <c r="AG26">
        <v>14606.43315219935</v>
      </c>
      <c r="AH26">
        <v>2764.5034444899261</v>
      </c>
      <c r="AI26">
        <v>12337.14049419137</v>
      </c>
      <c r="AJ26">
        <v>706.55155999999999</v>
      </c>
      <c r="AK26">
        <v>23881.50237195682</v>
      </c>
      <c r="AL26">
        <v>4200.5779070627414</v>
      </c>
      <c r="AM26">
        <v>4213.5468699327412</v>
      </c>
      <c r="AN26">
        <v>4450.8019852686693</v>
      </c>
      <c r="AO26">
        <v>1646.5506950864301</v>
      </c>
      <c r="AP26">
        <v>13210.046511627919</v>
      </c>
      <c r="AQ26">
        <v>144945.54431042881</v>
      </c>
      <c r="AR26">
        <v>378783</v>
      </c>
      <c r="AS26">
        <v>209.45000000000019</v>
      </c>
      <c r="AT26">
        <v>277298</v>
      </c>
      <c r="AU26">
        <v>39688</v>
      </c>
      <c r="AV26">
        <v>9843.25</v>
      </c>
      <c r="AW26">
        <v>1545.75</v>
      </c>
      <c r="AX26">
        <v>6405.3499999999931</v>
      </c>
      <c r="AY26">
        <v>153.35000000000011</v>
      </c>
      <c r="AZ26">
        <v>2492.25</v>
      </c>
      <c r="BA26">
        <v>6625.25</v>
      </c>
      <c r="BB26">
        <v>1497297.0608677301</v>
      </c>
    </row>
    <row r="27" spans="1:54" x14ac:dyDescent="0.55000000000000004">
      <c r="A27" s="1">
        <v>1890</v>
      </c>
      <c r="B27">
        <v>40014</v>
      </c>
      <c r="C27">
        <v>31611</v>
      </c>
      <c r="D27">
        <v>5028</v>
      </c>
      <c r="E27">
        <v>17757</v>
      </c>
      <c r="F27">
        <v>5394</v>
      </c>
      <c r="H27">
        <v>6096</v>
      </c>
      <c r="I27">
        <v>2294</v>
      </c>
      <c r="J27">
        <v>2364</v>
      </c>
      <c r="K27">
        <v>47607</v>
      </c>
      <c r="L27">
        <v>4482</v>
      </c>
      <c r="M27">
        <v>4718</v>
      </c>
      <c r="N27">
        <v>4535</v>
      </c>
      <c r="O27">
        <v>4780</v>
      </c>
      <c r="P27">
        <v>2951</v>
      </c>
      <c r="Q27">
        <v>37485</v>
      </c>
      <c r="R27">
        <v>3108</v>
      </c>
      <c r="S27">
        <v>3216</v>
      </c>
      <c r="V27">
        <v>6622</v>
      </c>
      <c r="X27">
        <v>10373</v>
      </c>
      <c r="Y27">
        <v>110664</v>
      </c>
      <c r="AA27">
        <v>44523</v>
      </c>
      <c r="AB27">
        <v>3107</v>
      </c>
      <c r="AC27">
        <v>665</v>
      </c>
      <c r="AD27">
        <v>4918</v>
      </c>
      <c r="AE27">
        <v>63302</v>
      </c>
      <c r="AF27">
        <v>3472.777</v>
      </c>
      <c r="AG27">
        <v>14907.36</v>
      </c>
      <c r="AH27">
        <v>2782.3839503711752</v>
      </c>
      <c r="AI27">
        <v>12488.520268084079</v>
      </c>
      <c r="AJ27">
        <v>731.26121000000001</v>
      </c>
      <c r="AK27">
        <v>24129.187708874459</v>
      </c>
      <c r="AL27">
        <v>4243.0079869320616</v>
      </c>
      <c r="AM27">
        <v>4256.1079494270034</v>
      </c>
      <c r="AN27">
        <v>4495.7595810794637</v>
      </c>
      <c r="AO27">
        <v>1663.1825202893201</v>
      </c>
      <c r="AP27">
        <v>13284.627906976761</v>
      </c>
      <c r="AQ27">
        <v>145651.2892030497</v>
      </c>
      <c r="AR27">
        <v>380000</v>
      </c>
      <c r="AS27">
        <v>214</v>
      </c>
      <c r="AT27">
        <v>279626</v>
      </c>
      <c r="AU27">
        <v>40077</v>
      </c>
      <c r="AV27">
        <v>9848</v>
      </c>
      <c r="AW27">
        <v>1585</v>
      </c>
      <c r="AX27">
        <v>6476</v>
      </c>
      <c r="AY27">
        <v>157</v>
      </c>
      <c r="AZ27">
        <v>2500</v>
      </c>
      <c r="BA27">
        <v>6670</v>
      </c>
      <c r="BB27">
        <v>1508622.839837733</v>
      </c>
    </row>
    <row r="28" spans="1:54" x14ac:dyDescent="0.55000000000000004">
      <c r="A28" s="1">
        <v>1891</v>
      </c>
      <c r="B28">
        <v>39983</v>
      </c>
      <c r="C28">
        <v>31792</v>
      </c>
      <c r="D28">
        <v>5068</v>
      </c>
      <c r="E28">
        <v>17836</v>
      </c>
      <c r="F28">
        <v>5446</v>
      </c>
      <c r="H28">
        <v>6164</v>
      </c>
      <c r="I28">
        <v>2311</v>
      </c>
      <c r="J28">
        <v>2394</v>
      </c>
      <c r="K28">
        <v>48129</v>
      </c>
      <c r="L28">
        <v>4528</v>
      </c>
      <c r="M28">
        <v>4680</v>
      </c>
      <c r="N28">
        <v>4585</v>
      </c>
      <c r="O28">
        <v>4794</v>
      </c>
      <c r="P28">
        <v>2965</v>
      </c>
      <c r="Q28">
        <v>37802</v>
      </c>
      <c r="R28">
        <v>3134</v>
      </c>
      <c r="S28">
        <v>3247</v>
      </c>
      <c r="V28">
        <v>6672.5</v>
      </c>
      <c r="X28">
        <v>10435.700000000001</v>
      </c>
      <c r="Y28">
        <v>112047.6</v>
      </c>
      <c r="AA28">
        <v>44957.3</v>
      </c>
      <c r="AB28">
        <v>3196</v>
      </c>
      <c r="AC28">
        <v>674</v>
      </c>
      <c r="AD28">
        <v>4972</v>
      </c>
      <c r="AE28">
        <v>64612</v>
      </c>
      <c r="AF28">
        <v>3580.3319999999999</v>
      </c>
      <c r="AG28">
        <v>15202.452906623899</v>
      </c>
      <c r="AH28">
        <v>2800.3801054085889</v>
      </c>
      <c r="AI28">
        <v>12641.75750934976</v>
      </c>
      <c r="AJ28">
        <v>748.90085999999997</v>
      </c>
      <c r="AK28">
        <v>24373.757426225689</v>
      </c>
      <c r="AL28">
        <v>4284.3753766238196</v>
      </c>
      <c r="AM28">
        <v>4297.6030577691017</v>
      </c>
      <c r="AN28">
        <v>4541.1712940196603</v>
      </c>
      <c r="AO28">
        <v>1679.397790130251</v>
      </c>
      <c r="AP28">
        <v>13359.209302325589</v>
      </c>
      <c r="AQ28">
        <v>145913.27510699839</v>
      </c>
      <c r="AR28">
        <v>381979</v>
      </c>
      <c r="AS28">
        <v>223.2</v>
      </c>
      <c r="AT28">
        <v>280110</v>
      </c>
      <c r="AU28">
        <v>40380</v>
      </c>
      <c r="AV28">
        <v>9848</v>
      </c>
      <c r="AW28">
        <v>1649.7</v>
      </c>
      <c r="AX28">
        <v>6476</v>
      </c>
      <c r="AY28">
        <v>162.80000000000001</v>
      </c>
      <c r="AZ28">
        <v>2523.75</v>
      </c>
      <c r="BA28">
        <v>6670</v>
      </c>
      <c r="BB28">
        <v>1518644.7332353101</v>
      </c>
    </row>
    <row r="29" spans="1:54" x14ac:dyDescent="0.55000000000000004">
      <c r="A29" s="1">
        <v>1892</v>
      </c>
      <c r="B29">
        <v>39993</v>
      </c>
      <c r="C29">
        <v>31992</v>
      </c>
      <c r="D29">
        <v>5104</v>
      </c>
      <c r="E29">
        <v>17916</v>
      </c>
      <c r="F29">
        <v>5504</v>
      </c>
      <c r="H29">
        <v>6231</v>
      </c>
      <c r="I29">
        <v>2327</v>
      </c>
      <c r="J29">
        <v>2451</v>
      </c>
      <c r="K29">
        <v>48633</v>
      </c>
      <c r="L29">
        <v>4574</v>
      </c>
      <c r="M29">
        <v>4634</v>
      </c>
      <c r="N29">
        <v>4632</v>
      </c>
      <c r="O29">
        <v>4805</v>
      </c>
      <c r="P29">
        <v>3002</v>
      </c>
      <c r="Q29">
        <v>38134</v>
      </c>
      <c r="R29">
        <v>3157</v>
      </c>
      <c r="S29">
        <v>3279</v>
      </c>
      <c r="V29">
        <v>6723</v>
      </c>
      <c r="X29">
        <v>10498.4</v>
      </c>
      <c r="Y29">
        <v>113431.2</v>
      </c>
      <c r="AA29">
        <v>45391.600000000013</v>
      </c>
      <c r="AB29">
        <v>3274</v>
      </c>
      <c r="AC29">
        <v>686</v>
      </c>
      <c r="AD29">
        <v>5022</v>
      </c>
      <c r="AE29">
        <v>65922</v>
      </c>
      <c r="AF29">
        <v>3691.2179999999998</v>
      </c>
      <c r="AG29">
        <v>15503.387211291431</v>
      </c>
      <c r="AH29">
        <v>2818.4926576082589</v>
      </c>
      <c r="AI29">
        <v>12796.8750095738</v>
      </c>
      <c r="AJ29">
        <v>766.9667300000001</v>
      </c>
      <c r="AK29">
        <v>24607.099962249089</v>
      </c>
      <c r="AL29">
        <v>4326.1460794686946</v>
      </c>
      <c r="AM29">
        <v>4339.5027244628172</v>
      </c>
      <c r="AN29">
        <v>4587.0417111309698</v>
      </c>
      <c r="AO29">
        <v>1695.7711514450921</v>
      </c>
      <c r="AP29">
        <v>13433.790697674431</v>
      </c>
      <c r="AQ29">
        <v>146179.96357482619</v>
      </c>
      <c r="AR29">
        <v>383969</v>
      </c>
      <c r="AS29">
        <v>232.4</v>
      </c>
      <c r="AT29">
        <v>280594</v>
      </c>
      <c r="AU29">
        <v>40684</v>
      </c>
      <c r="AV29">
        <v>9852.7999999999993</v>
      </c>
      <c r="AW29">
        <v>1714.4</v>
      </c>
      <c r="AX29">
        <v>6560.8</v>
      </c>
      <c r="AY29">
        <v>168.6</v>
      </c>
      <c r="AZ29">
        <v>2547.5</v>
      </c>
      <c r="BA29">
        <v>6735</v>
      </c>
      <c r="BB29">
        <v>1528919.9743720801</v>
      </c>
    </row>
    <row r="30" spans="1:54" x14ac:dyDescent="0.55000000000000004">
      <c r="A30" s="1">
        <v>1893</v>
      </c>
      <c r="B30">
        <v>40014</v>
      </c>
      <c r="C30">
        <v>32189</v>
      </c>
      <c r="D30">
        <v>5141</v>
      </c>
      <c r="E30">
        <v>17996</v>
      </c>
      <c r="F30">
        <v>5563</v>
      </c>
      <c r="H30">
        <v>6300</v>
      </c>
      <c r="I30">
        <v>2344</v>
      </c>
      <c r="J30">
        <v>2430</v>
      </c>
      <c r="K30">
        <v>49123</v>
      </c>
      <c r="L30">
        <v>4621</v>
      </c>
      <c r="M30">
        <v>4607</v>
      </c>
      <c r="N30">
        <v>4684</v>
      </c>
      <c r="O30">
        <v>4816</v>
      </c>
      <c r="P30">
        <v>3040</v>
      </c>
      <c r="Q30">
        <v>38490</v>
      </c>
      <c r="R30">
        <v>3178</v>
      </c>
      <c r="S30">
        <v>3310</v>
      </c>
      <c r="V30">
        <v>6773.5</v>
      </c>
      <c r="X30">
        <v>10561.1</v>
      </c>
      <c r="Y30">
        <v>114814.8</v>
      </c>
      <c r="AA30">
        <v>45825.900000000009</v>
      </c>
      <c r="AB30">
        <v>3334</v>
      </c>
      <c r="AC30">
        <v>705</v>
      </c>
      <c r="AD30">
        <v>5072</v>
      </c>
      <c r="AE30">
        <v>67231</v>
      </c>
      <c r="AF30">
        <v>3805.538</v>
      </c>
      <c r="AG30">
        <v>15810.278545149051</v>
      </c>
      <c r="AH30">
        <v>2836.7223598143</v>
      </c>
      <c r="AI30">
        <v>12953.895839999999</v>
      </c>
      <c r="AJ30">
        <v>785.46791000000007</v>
      </c>
      <c r="AK30">
        <v>24841.803582175231</v>
      </c>
      <c r="AL30">
        <v>4368.3240275856979</v>
      </c>
      <c r="AM30">
        <v>4381.8108937672778</v>
      </c>
      <c r="AN30">
        <v>4633.3754657888603</v>
      </c>
      <c r="AO30">
        <v>1712.304145553499</v>
      </c>
      <c r="AP30">
        <v>13508.37209302327</v>
      </c>
      <c r="AQ30">
        <v>146451.38416138559</v>
      </c>
      <c r="AR30">
        <v>385969</v>
      </c>
      <c r="AS30">
        <v>241.6</v>
      </c>
      <c r="AT30">
        <v>281079</v>
      </c>
      <c r="AU30">
        <v>41001</v>
      </c>
      <c r="AV30">
        <v>9857.5999999999985</v>
      </c>
      <c r="AW30">
        <v>1779.1</v>
      </c>
      <c r="AX30">
        <v>6645.6</v>
      </c>
      <c r="AY30">
        <v>174.4</v>
      </c>
      <c r="AZ30">
        <v>2571.25</v>
      </c>
      <c r="BA30">
        <v>6800</v>
      </c>
      <c r="BB30">
        <v>1539205.936371872</v>
      </c>
    </row>
    <row r="31" spans="1:54" x14ac:dyDescent="0.55000000000000004">
      <c r="A31" s="1">
        <v>1894</v>
      </c>
      <c r="B31">
        <v>40056</v>
      </c>
      <c r="C31">
        <v>32417</v>
      </c>
      <c r="D31">
        <v>5178</v>
      </c>
      <c r="E31">
        <v>18076</v>
      </c>
      <c r="F31">
        <v>5622</v>
      </c>
      <c r="H31">
        <v>6370</v>
      </c>
      <c r="I31">
        <v>2367</v>
      </c>
      <c r="J31">
        <v>2511</v>
      </c>
      <c r="K31">
        <v>49703</v>
      </c>
      <c r="L31">
        <v>4668</v>
      </c>
      <c r="M31">
        <v>4589</v>
      </c>
      <c r="N31">
        <v>4743</v>
      </c>
      <c r="O31">
        <v>4849</v>
      </c>
      <c r="P31">
        <v>3077</v>
      </c>
      <c r="Q31">
        <v>38859</v>
      </c>
      <c r="R31">
        <v>3207</v>
      </c>
      <c r="S31">
        <v>3370</v>
      </c>
      <c r="V31">
        <v>6824</v>
      </c>
      <c r="X31">
        <v>10623.8</v>
      </c>
      <c r="Y31">
        <v>116198.39999999999</v>
      </c>
      <c r="AA31">
        <v>46260.200000000012</v>
      </c>
      <c r="AB31">
        <v>3395</v>
      </c>
      <c r="AC31">
        <v>722</v>
      </c>
      <c r="AD31">
        <v>5121</v>
      </c>
      <c r="AE31">
        <v>68541</v>
      </c>
      <c r="AF31">
        <v>3923.4</v>
      </c>
      <c r="AG31">
        <v>16123.244828275059</v>
      </c>
      <c r="AH31">
        <v>2855.069969740136</v>
      </c>
      <c r="AI31">
        <v>13293.994472684401</v>
      </c>
      <c r="AJ31">
        <v>804.41551000000004</v>
      </c>
      <c r="AK31">
        <v>25088.167380431059</v>
      </c>
      <c r="AL31">
        <v>4410.9131914302061</v>
      </c>
      <c r="AM31">
        <v>4424.531548396335</v>
      </c>
      <c r="AN31">
        <v>4680.177238170565</v>
      </c>
      <c r="AO31">
        <v>1728.9983288022891</v>
      </c>
      <c r="AP31">
        <v>13582.95348837211</v>
      </c>
      <c r="AQ31">
        <v>146727.56696766411</v>
      </c>
      <c r="AR31">
        <v>387979</v>
      </c>
      <c r="AS31">
        <v>250.8</v>
      </c>
      <c r="AT31">
        <v>281565</v>
      </c>
      <c r="AU31">
        <v>41350</v>
      </c>
      <c r="AV31">
        <v>9862.3999999999978</v>
      </c>
      <c r="AW31">
        <v>1843.8</v>
      </c>
      <c r="AX31">
        <v>6730.4000000000005</v>
      </c>
      <c r="AY31">
        <v>180.2</v>
      </c>
      <c r="AZ31">
        <v>2595</v>
      </c>
      <c r="BA31">
        <v>6865</v>
      </c>
      <c r="BB31">
        <v>1550062.4691559181</v>
      </c>
    </row>
    <row r="32" spans="1:54" x14ac:dyDescent="0.55000000000000004">
      <c r="A32" s="1">
        <v>1895</v>
      </c>
      <c r="B32">
        <v>40098</v>
      </c>
      <c r="C32">
        <v>32608</v>
      </c>
      <c r="D32">
        <v>5215</v>
      </c>
      <c r="E32">
        <v>18157</v>
      </c>
      <c r="F32">
        <v>5680</v>
      </c>
      <c r="H32">
        <v>6439</v>
      </c>
      <c r="I32">
        <v>2397</v>
      </c>
      <c r="J32">
        <v>2483</v>
      </c>
      <c r="K32">
        <v>50363</v>
      </c>
      <c r="L32">
        <v>4716</v>
      </c>
      <c r="M32">
        <v>4560</v>
      </c>
      <c r="N32">
        <v>4803</v>
      </c>
      <c r="O32">
        <v>4896</v>
      </c>
      <c r="P32">
        <v>3114</v>
      </c>
      <c r="Q32">
        <v>39221</v>
      </c>
      <c r="R32">
        <v>3244</v>
      </c>
      <c r="S32">
        <v>3429</v>
      </c>
      <c r="V32">
        <v>6874.5</v>
      </c>
      <c r="X32">
        <v>10686.5</v>
      </c>
      <c r="Y32">
        <v>117582</v>
      </c>
      <c r="AA32">
        <v>46694.500000000007</v>
      </c>
      <c r="AB32">
        <v>3460</v>
      </c>
      <c r="AC32">
        <v>735</v>
      </c>
      <c r="AD32">
        <v>5169</v>
      </c>
      <c r="AE32">
        <v>69851</v>
      </c>
      <c r="AF32">
        <v>4044.9110000000001</v>
      </c>
      <c r="AG32">
        <v>16442.406314989301</v>
      </c>
      <c r="AH32">
        <v>2873.5362500000001</v>
      </c>
      <c r="AI32">
        <v>13643.02224</v>
      </c>
      <c r="AJ32">
        <v>823.81962999999996</v>
      </c>
      <c r="AK32">
        <v>25338.05873196957</v>
      </c>
      <c r="AL32">
        <v>4453.917580167722</v>
      </c>
      <c r="AM32">
        <v>4467.6687098934863</v>
      </c>
      <c r="AN32">
        <v>4727.4517557278432</v>
      </c>
      <c r="AO32">
        <v>1745.855272711952</v>
      </c>
      <c r="AP32">
        <v>13657.53488372094</v>
      </c>
      <c r="AQ32">
        <v>147008.54264712639</v>
      </c>
      <c r="AR32">
        <v>390000</v>
      </c>
      <c r="AS32">
        <v>259.99999999999989</v>
      </c>
      <c r="AT32">
        <v>282052</v>
      </c>
      <c r="AU32">
        <v>41775</v>
      </c>
      <c r="AV32">
        <v>9867.1999999999971</v>
      </c>
      <c r="AW32">
        <v>1908.5</v>
      </c>
      <c r="AX32">
        <v>6815.2000000000007</v>
      </c>
      <c r="AY32">
        <v>186.00000000000011</v>
      </c>
      <c r="AZ32">
        <v>2618.75</v>
      </c>
      <c r="BA32">
        <v>6930</v>
      </c>
      <c r="BB32">
        <v>1560970.6731531869</v>
      </c>
    </row>
    <row r="33" spans="1:54" x14ac:dyDescent="0.55000000000000004">
      <c r="A33" s="1">
        <v>1896</v>
      </c>
      <c r="B33">
        <v>40192</v>
      </c>
      <c r="C33">
        <v>32770</v>
      </c>
      <c r="D33">
        <v>5252</v>
      </c>
      <c r="E33">
        <v>18238</v>
      </c>
      <c r="F33">
        <v>5739</v>
      </c>
      <c r="H33">
        <v>6494</v>
      </c>
      <c r="I33">
        <v>2428</v>
      </c>
      <c r="J33">
        <v>2515</v>
      </c>
      <c r="K33">
        <v>51111</v>
      </c>
      <c r="L33">
        <v>4764</v>
      </c>
      <c r="M33">
        <v>4542</v>
      </c>
      <c r="N33">
        <v>4866</v>
      </c>
      <c r="O33">
        <v>4941</v>
      </c>
      <c r="P33">
        <v>3151</v>
      </c>
      <c r="Q33">
        <v>39599</v>
      </c>
      <c r="R33">
        <v>3283</v>
      </c>
      <c r="S33">
        <v>3490</v>
      </c>
      <c r="V33">
        <v>6925</v>
      </c>
      <c r="X33">
        <v>10749.2</v>
      </c>
      <c r="Y33">
        <v>118965.6</v>
      </c>
      <c r="AA33">
        <v>47128.800000000017</v>
      </c>
      <c r="AB33">
        <v>3523</v>
      </c>
      <c r="AC33">
        <v>748</v>
      </c>
      <c r="AD33">
        <v>5218</v>
      </c>
      <c r="AE33">
        <v>71161</v>
      </c>
      <c r="AF33">
        <v>4170.6059999999998</v>
      </c>
      <c r="AG33">
        <v>16767.885640059689</v>
      </c>
      <c r="AH33">
        <v>2917.2482197368631</v>
      </c>
      <c r="AI33">
        <v>13847.37437911911</v>
      </c>
      <c r="AJ33">
        <v>843.69239000000005</v>
      </c>
      <c r="AK33">
        <v>25591.387535614849</v>
      </c>
      <c r="AL33">
        <v>4497.3412420512796</v>
      </c>
      <c r="AM33">
        <v>4511.2264390104356</v>
      </c>
      <c r="AN33">
        <v>4775.2037936644901</v>
      </c>
      <c r="AO33">
        <v>1762.8765641245809</v>
      </c>
      <c r="AP33">
        <v>13732.11627906978</v>
      </c>
      <c r="AQ33">
        <v>147294.3424121534</v>
      </c>
      <c r="AR33">
        <v>391980</v>
      </c>
      <c r="AS33">
        <v>269.19999999999987</v>
      </c>
      <c r="AT33">
        <v>282540</v>
      </c>
      <c r="AU33">
        <v>42196</v>
      </c>
      <c r="AV33">
        <v>9871.9999999999964</v>
      </c>
      <c r="AW33">
        <v>1973.2</v>
      </c>
      <c r="AX33">
        <v>6900.0000000000009</v>
      </c>
      <c r="AY33">
        <v>191.8000000000001</v>
      </c>
      <c r="AZ33">
        <v>2642.5</v>
      </c>
      <c r="BA33">
        <v>6995</v>
      </c>
      <c r="BB33">
        <v>1571995.05352669</v>
      </c>
    </row>
    <row r="34" spans="1:54" x14ac:dyDescent="0.55000000000000004">
      <c r="A34" s="1">
        <v>1897</v>
      </c>
      <c r="B34">
        <v>40348</v>
      </c>
      <c r="C34">
        <v>32955</v>
      </c>
      <c r="D34">
        <v>5290</v>
      </c>
      <c r="E34">
        <v>18320</v>
      </c>
      <c r="F34">
        <v>5798</v>
      </c>
      <c r="H34">
        <v>6548</v>
      </c>
      <c r="I34">
        <v>2462</v>
      </c>
      <c r="J34">
        <v>2549</v>
      </c>
      <c r="K34">
        <v>51921</v>
      </c>
      <c r="L34">
        <v>4813</v>
      </c>
      <c r="M34">
        <v>4530</v>
      </c>
      <c r="N34">
        <v>4935</v>
      </c>
      <c r="O34">
        <v>4986</v>
      </c>
      <c r="P34">
        <v>3188</v>
      </c>
      <c r="Q34">
        <v>39987</v>
      </c>
      <c r="R34">
        <v>3323</v>
      </c>
      <c r="S34">
        <v>3552</v>
      </c>
      <c r="V34">
        <v>6975.5</v>
      </c>
      <c r="X34">
        <v>10811.900000000011</v>
      </c>
      <c r="Y34">
        <v>120349.2</v>
      </c>
      <c r="AA34">
        <v>47563.10000000002</v>
      </c>
      <c r="AB34">
        <v>3586</v>
      </c>
      <c r="AC34">
        <v>764</v>
      </c>
      <c r="AD34">
        <v>5269</v>
      </c>
      <c r="AE34">
        <v>72471</v>
      </c>
      <c r="AF34">
        <v>4295.4189999999999</v>
      </c>
      <c r="AG34">
        <v>17099.807865823499</v>
      </c>
      <c r="AH34">
        <v>2961.6251319460112</v>
      </c>
      <c r="AI34">
        <v>14054.78740870868</v>
      </c>
      <c r="AJ34">
        <v>864.04389000000003</v>
      </c>
      <c r="AK34">
        <v>25848.428061118211</v>
      </c>
      <c r="AL34">
        <v>4541.1882648025303</v>
      </c>
      <c r="AM34">
        <v>4555.2088360893631</v>
      </c>
      <c r="AN34">
        <v>4823.438175418677</v>
      </c>
      <c r="AO34">
        <v>1780.0638053532591</v>
      </c>
      <c r="AP34">
        <v>13806.697674418619</v>
      </c>
      <c r="AQ34">
        <v>147584.99804058109</v>
      </c>
      <c r="AR34">
        <v>393970</v>
      </c>
      <c r="AS34">
        <v>278.39999999999992</v>
      </c>
      <c r="AT34">
        <v>283029</v>
      </c>
      <c r="AU34">
        <v>42643</v>
      </c>
      <c r="AV34">
        <v>9876.7999999999956</v>
      </c>
      <c r="AW34">
        <v>2037.9</v>
      </c>
      <c r="AX34">
        <v>6984.8000000000011</v>
      </c>
      <c r="AY34">
        <v>197.60000000000011</v>
      </c>
      <c r="AZ34">
        <v>2666.25</v>
      </c>
      <c r="BA34">
        <v>7060</v>
      </c>
      <c r="BB34">
        <v>1583274.900657993</v>
      </c>
    </row>
    <row r="35" spans="1:54" x14ac:dyDescent="0.55000000000000004">
      <c r="A35" s="1">
        <v>1898</v>
      </c>
      <c r="B35">
        <v>40473</v>
      </c>
      <c r="C35">
        <v>33200</v>
      </c>
      <c r="D35">
        <v>5327</v>
      </c>
      <c r="E35">
        <v>18402</v>
      </c>
      <c r="F35">
        <v>5856</v>
      </c>
      <c r="H35">
        <v>6604</v>
      </c>
      <c r="I35">
        <v>2497</v>
      </c>
      <c r="J35">
        <v>2589</v>
      </c>
      <c r="K35">
        <v>52753</v>
      </c>
      <c r="L35">
        <v>4862</v>
      </c>
      <c r="M35">
        <v>4518</v>
      </c>
      <c r="N35">
        <v>5003</v>
      </c>
      <c r="O35">
        <v>5036</v>
      </c>
      <c r="P35">
        <v>3226</v>
      </c>
      <c r="Q35">
        <v>40381</v>
      </c>
      <c r="R35">
        <v>3365</v>
      </c>
      <c r="S35">
        <v>3615</v>
      </c>
      <c r="V35">
        <v>7026</v>
      </c>
      <c r="X35">
        <v>10874.600000000009</v>
      </c>
      <c r="Y35">
        <v>121732.8</v>
      </c>
      <c r="AA35">
        <v>47997.400000000023</v>
      </c>
      <c r="AB35">
        <v>3642</v>
      </c>
      <c r="AC35">
        <v>779</v>
      </c>
      <c r="AD35">
        <v>5325</v>
      </c>
      <c r="AE35">
        <v>73781</v>
      </c>
      <c r="AF35">
        <v>4423.9669999999996</v>
      </c>
      <c r="AG35">
        <v>17438.30053024134</v>
      </c>
      <c r="AH35">
        <v>3006.6771016713128</v>
      </c>
      <c r="AI35">
        <v>14265.307176345879</v>
      </c>
      <c r="AJ35">
        <v>884.88725999999997</v>
      </c>
      <c r="AK35">
        <v>26109.278284250489</v>
      </c>
      <c r="AL35">
        <v>4585.462775996546</v>
      </c>
      <c r="AM35">
        <v>4599.6200414489113</v>
      </c>
      <c r="AN35">
        <v>4872.1597731501788</v>
      </c>
      <c r="AO35">
        <v>1797.418614332887</v>
      </c>
      <c r="AP35">
        <v>13881.279069767461</v>
      </c>
      <c r="AQ35">
        <v>147880.54188234021</v>
      </c>
      <c r="AR35">
        <v>395970</v>
      </c>
      <c r="AS35">
        <v>287.59999999999991</v>
      </c>
      <c r="AT35">
        <v>283518</v>
      </c>
      <c r="AU35">
        <v>43145</v>
      </c>
      <c r="AV35">
        <v>9881.5999999999949</v>
      </c>
      <c r="AW35">
        <v>2102.6</v>
      </c>
      <c r="AX35">
        <v>7069.6000000000013</v>
      </c>
      <c r="AY35">
        <v>203.40000000000009</v>
      </c>
      <c r="AZ35">
        <v>2690</v>
      </c>
      <c r="BA35">
        <v>7125</v>
      </c>
      <c r="BB35">
        <v>1594660.889358225</v>
      </c>
    </row>
    <row r="36" spans="1:54" x14ac:dyDescent="0.55000000000000004">
      <c r="A36" s="1">
        <v>1899</v>
      </c>
      <c r="B36">
        <v>40546</v>
      </c>
      <c r="C36">
        <v>33369</v>
      </c>
      <c r="D36">
        <v>5366</v>
      </c>
      <c r="E36">
        <v>18484</v>
      </c>
      <c r="F36">
        <v>5915</v>
      </c>
      <c r="H36">
        <v>6662</v>
      </c>
      <c r="I36">
        <v>2530</v>
      </c>
      <c r="J36">
        <v>2624</v>
      </c>
      <c r="K36">
        <v>53592</v>
      </c>
      <c r="L36">
        <v>4912</v>
      </c>
      <c r="M36">
        <v>4502</v>
      </c>
      <c r="N36">
        <v>5070</v>
      </c>
      <c r="O36">
        <v>5080</v>
      </c>
      <c r="P36">
        <v>3263</v>
      </c>
      <c r="Q36">
        <v>40773</v>
      </c>
      <c r="R36">
        <v>3406</v>
      </c>
      <c r="S36">
        <v>3679</v>
      </c>
      <c r="V36">
        <v>7076.5</v>
      </c>
      <c r="X36">
        <v>10937.30000000001</v>
      </c>
      <c r="Y36">
        <v>123116.4000000001</v>
      </c>
      <c r="AA36">
        <v>48431.700000000033</v>
      </c>
      <c r="AB36">
        <v>3691</v>
      </c>
      <c r="AC36">
        <v>794</v>
      </c>
      <c r="AD36">
        <v>5383</v>
      </c>
      <c r="AE36">
        <v>75091</v>
      </c>
      <c r="AF36">
        <v>4556.3620000000001</v>
      </c>
      <c r="AG36">
        <v>17783.49369590246</v>
      </c>
      <c r="AH36">
        <v>3052.4143978257548</v>
      </c>
      <c r="AI36">
        <v>14478.98021633628</v>
      </c>
      <c r="AJ36">
        <v>906.23260000000005</v>
      </c>
      <c r="AK36">
        <v>26365.081415617831</v>
      </c>
      <c r="AL36">
        <v>4630.1689434503714</v>
      </c>
      <c r="AM36">
        <v>4644.4642357739422</v>
      </c>
      <c r="AN36">
        <v>4921.3735082325038</v>
      </c>
      <c r="AO36">
        <v>1814.942624772493</v>
      </c>
      <c r="AP36">
        <v>13955.8604651163</v>
      </c>
      <c r="AQ36">
        <v>148181.00686619771</v>
      </c>
      <c r="AR36">
        <v>397980</v>
      </c>
      <c r="AS36">
        <v>296.7999999999999</v>
      </c>
      <c r="AT36">
        <v>284009</v>
      </c>
      <c r="AU36">
        <v>43626</v>
      </c>
      <c r="AV36">
        <v>9886.3999999999942</v>
      </c>
      <c r="AW36">
        <v>2167.3000000000002</v>
      </c>
      <c r="AX36">
        <v>7154.4000000000005</v>
      </c>
      <c r="AY36">
        <v>209.2000000000001</v>
      </c>
      <c r="AZ36">
        <v>2759</v>
      </c>
      <c r="BA36">
        <v>7190</v>
      </c>
      <c r="BB36">
        <v>1606023.9137726361</v>
      </c>
    </row>
    <row r="37" spans="1:54" x14ac:dyDescent="0.55000000000000004">
      <c r="A37" s="1">
        <v>1900</v>
      </c>
      <c r="B37">
        <v>40598</v>
      </c>
      <c r="C37">
        <v>33605</v>
      </c>
      <c r="D37">
        <v>5404</v>
      </c>
      <c r="E37">
        <v>18566</v>
      </c>
      <c r="F37">
        <v>5973</v>
      </c>
      <c r="H37">
        <v>6719</v>
      </c>
      <c r="I37">
        <v>2561</v>
      </c>
      <c r="J37">
        <v>2646</v>
      </c>
      <c r="K37">
        <v>54388</v>
      </c>
      <c r="L37">
        <v>4962</v>
      </c>
      <c r="M37">
        <v>4469</v>
      </c>
      <c r="N37">
        <v>5142</v>
      </c>
      <c r="O37">
        <v>5117</v>
      </c>
      <c r="P37">
        <v>3300</v>
      </c>
      <c r="Q37">
        <v>41155</v>
      </c>
      <c r="R37">
        <v>3442</v>
      </c>
      <c r="S37">
        <v>3744.3</v>
      </c>
      <c r="V37">
        <v>7127</v>
      </c>
      <c r="X37">
        <v>11000</v>
      </c>
      <c r="Y37">
        <v>124500</v>
      </c>
      <c r="AA37">
        <v>48866</v>
      </c>
      <c r="AB37">
        <v>3741</v>
      </c>
      <c r="AC37">
        <v>807</v>
      </c>
      <c r="AD37">
        <v>5457</v>
      </c>
      <c r="AE37">
        <v>76391</v>
      </c>
      <c r="AF37">
        <v>4692.7190000000001</v>
      </c>
      <c r="AG37">
        <v>18135.52</v>
      </c>
      <c r="AH37">
        <v>3098.847445532087</v>
      </c>
      <c r="AI37">
        <v>14695.85376</v>
      </c>
      <c r="AJ37">
        <v>928.09404999999992</v>
      </c>
      <c r="AK37">
        <v>26703.84028435895</v>
      </c>
      <c r="AL37">
        <v>4675.310975615359</v>
      </c>
      <c r="AM37">
        <v>4689.7456405090716</v>
      </c>
      <c r="AN37">
        <v>4971.084351750007</v>
      </c>
      <c r="AO37">
        <v>1832.637486309018</v>
      </c>
      <c r="AP37">
        <v>14030.441860465129</v>
      </c>
      <c r="AQ37">
        <v>148486.42650660101</v>
      </c>
      <c r="AR37">
        <v>400000</v>
      </c>
      <c r="AS37">
        <v>306</v>
      </c>
      <c r="AT37">
        <v>284500</v>
      </c>
      <c r="AU37">
        <v>44103</v>
      </c>
      <c r="AV37">
        <v>9896</v>
      </c>
      <c r="AW37">
        <v>2232</v>
      </c>
      <c r="AX37">
        <v>7324</v>
      </c>
      <c r="AY37">
        <v>215</v>
      </c>
      <c r="AZ37">
        <v>2794</v>
      </c>
      <c r="BA37">
        <v>7320</v>
      </c>
      <c r="BB37">
        <v>1617483.146063051</v>
      </c>
    </row>
    <row r="38" spans="1:54" x14ac:dyDescent="0.55000000000000004">
      <c r="A38" s="1">
        <v>1901</v>
      </c>
      <c r="B38">
        <v>40640</v>
      </c>
      <c r="C38">
        <v>33739</v>
      </c>
      <c r="D38">
        <v>5447</v>
      </c>
      <c r="E38">
        <v>18659</v>
      </c>
      <c r="F38">
        <v>6035</v>
      </c>
      <c r="H38">
        <v>6801</v>
      </c>
      <c r="I38">
        <v>2594</v>
      </c>
      <c r="J38">
        <v>2667</v>
      </c>
      <c r="K38">
        <v>55214</v>
      </c>
      <c r="L38">
        <v>4997</v>
      </c>
      <c r="M38">
        <v>4447</v>
      </c>
      <c r="N38">
        <v>5221</v>
      </c>
      <c r="O38">
        <v>5156</v>
      </c>
      <c r="P38">
        <v>3341</v>
      </c>
      <c r="Q38">
        <v>41538</v>
      </c>
      <c r="R38">
        <v>3478</v>
      </c>
      <c r="S38">
        <v>3801</v>
      </c>
      <c r="V38">
        <v>7172.4</v>
      </c>
      <c r="X38">
        <v>11086.6</v>
      </c>
      <c r="Y38">
        <v>127669.2</v>
      </c>
      <c r="AA38">
        <v>49334.8</v>
      </c>
      <c r="AB38">
        <v>3795</v>
      </c>
      <c r="AC38">
        <v>824</v>
      </c>
      <c r="AD38">
        <v>5536</v>
      </c>
      <c r="AE38">
        <v>77888</v>
      </c>
      <c r="AF38">
        <v>4825.7160000000003</v>
      </c>
      <c r="AG38">
        <v>18653.777060034499</v>
      </c>
      <c r="AH38">
        <v>3145.9868284990689</v>
      </c>
      <c r="AI38">
        <v>14855.548522065001</v>
      </c>
      <c r="AJ38">
        <v>943.40968999999996</v>
      </c>
      <c r="AK38">
        <v>27083.708867725541</v>
      </c>
      <c r="AL38">
        <v>4751.4649746380201</v>
      </c>
      <c r="AM38">
        <v>4766.1347591765989</v>
      </c>
      <c r="AN38">
        <v>5052.8397582985417</v>
      </c>
      <c r="AO38">
        <v>1862.48847891019</v>
      </c>
      <c r="AP38">
        <v>14105.023255813971</v>
      </c>
      <c r="AQ38">
        <v>148806.78224987941</v>
      </c>
      <c r="AR38">
        <v>402243</v>
      </c>
      <c r="AS38">
        <v>319.92307692307691</v>
      </c>
      <c r="AT38">
        <v>286200</v>
      </c>
      <c r="AU38">
        <v>44662</v>
      </c>
      <c r="AV38">
        <v>9916</v>
      </c>
      <c r="AW38">
        <v>2288</v>
      </c>
      <c r="AX38">
        <v>7465</v>
      </c>
      <c r="AY38">
        <v>223.30769230769229</v>
      </c>
      <c r="AZ38">
        <v>2877</v>
      </c>
      <c r="BA38">
        <v>7413</v>
      </c>
      <c r="BB38">
        <v>1632975.935932521</v>
      </c>
    </row>
    <row r="39" spans="1:54" x14ac:dyDescent="0.55000000000000004">
      <c r="A39" s="1">
        <v>1902</v>
      </c>
      <c r="B39">
        <v>40713</v>
      </c>
      <c r="C39">
        <v>34015</v>
      </c>
      <c r="D39">
        <v>5494</v>
      </c>
      <c r="E39">
        <v>18788</v>
      </c>
      <c r="F39">
        <v>6099</v>
      </c>
      <c r="H39">
        <v>6903</v>
      </c>
      <c r="I39">
        <v>2623</v>
      </c>
      <c r="J39">
        <v>2686</v>
      </c>
      <c r="K39">
        <v>56104</v>
      </c>
      <c r="L39">
        <v>5032</v>
      </c>
      <c r="M39">
        <v>4435</v>
      </c>
      <c r="N39">
        <v>5305</v>
      </c>
      <c r="O39">
        <v>5187</v>
      </c>
      <c r="P39">
        <v>3384</v>
      </c>
      <c r="Q39">
        <v>41893</v>
      </c>
      <c r="R39">
        <v>3509</v>
      </c>
      <c r="S39">
        <v>3858</v>
      </c>
      <c r="V39">
        <v>7217.7999999999993</v>
      </c>
      <c r="X39">
        <v>11173.2</v>
      </c>
      <c r="Y39">
        <v>130838.39999999999</v>
      </c>
      <c r="AA39">
        <v>49803.600000000013</v>
      </c>
      <c r="AB39">
        <v>3850</v>
      </c>
      <c r="AC39">
        <v>844</v>
      </c>
      <c r="AD39">
        <v>5650</v>
      </c>
      <c r="AE39">
        <v>79469</v>
      </c>
      <c r="AF39">
        <v>4962.4830000000002</v>
      </c>
      <c r="AG39">
        <v>19186.844303635589</v>
      </c>
      <c r="AH39">
        <v>3193.8432914338659</v>
      </c>
      <c r="AI39">
        <v>15016.97863189867</v>
      </c>
      <c r="AJ39">
        <v>958.97883999999999</v>
      </c>
      <c r="AK39">
        <v>27469.85877257687</v>
      </c>
      <c r="AL39">
        <v>4828.8594112695137</v>
      </c>
      <c r="AM39">
        <v>4843.7681452091583</v>
      </c>
      <c r="AN39">
        <v>5135.9397299413222</v>
      </c>
      <c r="AO39">
        <v>1892.8257006570241</v>
      </c>
      <c r="AP39">
        <v>14179.60465116281</v>
      </c>
      <c r="AQ39">
        <v>149135.38533478731</v>
      </c>
      <c r="AR39">
        <v>404498</v>
      </c>
      <c r="AS39">
        <v>333.84615384615381</v>
      </c>
      <c r="AT39">
        <v>288000</v>
      </c>
      <c r="AU39">
        <v>45255</v>
      </c>
      <c r="AV39">
        <v>9936</v>
      </c>
      <c r="AW39">
        <v>2345</v>
      </c>
      <c r="AX39">
        <v>7609</v>
      </c>
      <c r="AY39">
        <v>231.61538461538461</v>
      </c>
      <c r="AZ39">
        <v>2949</v>
      </c>
      <c r="BA39">
        <v>7507</v>
      </c>
      <c r="BB39">
        <v>1648748.6417333691</v>
      </c>
    </row>
    <row r="40" spans="1:54" x14ac:dyDescent="0.55000000000000004">
      <c r="A40" s="1">
        <v>1903</v>
      </c>
      <c r="B40">
        <v>40786</v>
      </c>
      <c r="C40">
        <v>34316</v>
      </c>
      <c r="D40">
        <v>5541</v>
      </c>
      <c r="E40">
        <v>18919</v>
      </c>
      <c r="F40">
        <v>6164</v>
      </c>
      <c r="H40">
        <v>6997</v>
      </c>
      <c r="I40">
        <v>2653</v>
      </c>
      <c r="J40">
        <v>2706</v>
      </c>
      <c r="K40">
        <v>56963</v>
      </c>
      <c r="L40">
        <v>5067</v>
      </c>
      <c r="M40">
        <v>4418</v>
      </c>
      <c r="N40">
        <v>5389</v>
      </c>
      <c r="O40">
        <v>5210</v>
      </c>
      <c r="P40">
        <v>3428</v>
      </c>
      <c r="Q40">
        <v>42246</v>
      </c>
      <c r="R40">
        <v>3532</v>
      </c>
      <c r="S40">
        <v>3917</v>
      </c>
      <c r="V40">
        <v>7263.1999999999989</v>
      </c>
      <c r="X40">
        <v>11259.8</v>
      </c>
      <c r="Y40">
        <v>134007.6</v>
      </c>
      <c r="AA40">
        <v>50272.400000000009</v>
      </c>
      <c r="AB40">
        <v>3896</v>
      </c>
      <c r="AC40">
        <v>867</v>
      </c>
      <c r="AD40">
        <v>5813</v>
      </c>
      <c r="AE40">
        <v>80946</v>
      </c>
      <c r="AF40">
        <v>5103.1260000000002</v>
      </c>
      <c r="AG40">
        <v>19735.14496003485</v>
      </c>
      <c r="AH40">
        <v>3242.4277424911452</v>
      </c>
      <c r="AI40">
        <v>15180.162946925249</v>
      </c>
      <c r="AJ40">
        <v>974.80453</v>
      </c>
      <c r="AK40">
        <v>27861.606420669999</v>
      </c>
      <c r="AL40">
        <v>4907.5144904298868</v>
      </c>
      <c r="AM40">
        <v>4922.6660659079462</v>
      </c>
      <c r="AN40">
        <v>5220.4063796537357</v>
      </c>
      <c r="AO40">
        <v>1923.657071513363</v>
      </c>
      <c r="AP40">
        <v>14254.18604651165</v>
      </c>
      <c r="AQ40">
        <v>149472.27458290651</v>
      </c>
      <c r="AR40">
        <v>406766</v>
      </c>
      <c r="AS40">
        <v>347.76923076923072</v>
      </c>
      <c r="AT40">
        <v>289700</v>
      </c>
      <c r="AU40">
        <v>45841</v>
      </c>
      <c r="AV40">
        <v>9956</v>
      </c>
      <c r="AW40">
        <v>2404</v>
      </c>
      <c r="AX40">
        <v>7755</v>
      </c>
      <c r="AY40">
        <v>239.92307692307699</v>
      </c>
      <c r="AZ40">
        <v>2974</v>
      </c>
      <c r="BA40">
        <v>7602</v>
      </c>
      <c r="BB40">
        <v>1664346.129002702</v>
      </c>
    </row>
    <row r="41" spans="1:54" x14ac:dyDescent="0.55000000000000004">
      <c r="A41" s="1">
        <v>1904</v>
      </c>
      <c r="B41">
        <v>40859</v>
      </c>
      <c r="C41">
        <v>34555</v>
      </c>
      <c r="D41">
        <v>5589</v>
      </c>
      <c r="E41">
        <v>19050</v>
      </c>
      <c r="F41">
        <v>6228</v>
      </c>
      <c r="H41">
        <v>7086</v>
      </c>
      <c r="I41">
        <v>2681</v>
      </c>
      <c r="J41">
        <v>2735</v>
      </c>
      <c r="K41">
        <v>57806</v>
      </c>
      <c r="L41">
        <v>5102</v>
      </c>
      <c r="M41">
        <v>4408</v>
      </c>
      <c r="N41">
        <v>5470</v>
      </c>
      <c r="O41">
        <v>5241</v>
      </c>
      <c r="P41">
        <v>3472</v>
      </c>
      <c r="Q41">
        <v>42611</v>
      </c>
      <c r="R41">
        <v>3552</v>
      </c>
      <c r="S41">
        <v>3976</v>
      </c>
      <c r="V41">
        <v>7308.5999999999995</v>
      </c>
      <c r="X41">
        <v>11346.4</v>
      </c>
      <c r="Y41">
        <v>137176.79999999999</v>
      </c>
      <c r="AA41">
        <v>50741.200000000012</v>
      </c>
      <c r="AB41">
        <v>3946</v>
      </c>
      <c r="AC41">
        <v>893</v>
      </c>
      <c r="AD41">
        <v>5994</v>
      </c>
      <c r="AE41">
        <v>82485</v>
      </c>
      <c r="AF41">
        <v>5247.7539999999999</v>
      </c>
      <c r="AG41">
        <v>20299.114353046039</v>
      </c>
      <c r="AH41">
        <v>3291.7512557594168</v>
      </c>
      <c r="AI41">
        <v>15345.12052948609</v>
      </c>
      <c r="AJ41">
        <v>990.89180999999996</v>
      </c>
      <c r="AK41">
        <v>28259.49327497949</v>
      </c>
      <c r="AL41">
        <v>4987.4507461478725</v>
      </c>
      <c r="AM41">
        <v>5002.8491186989331</v>
      </c>
      <c r="AN41">
        <v>5306.2621840853999</v>
      </c>
      <c r="AO41">
        <v>1954.9906404477119</v>
      </c>
      <c r="AP41">
        <v>14328.76744186048</v>
      </c>
      <c r="AQ41">
        <v>149817.48981398551</v>
      </c>
      <c r="AR41">
        <v>409047</v>
      </c>
      <c r="AS41">
        <v>361.69230769230762</v>
      </c>
      <c r="AT41">
        <v>291500</v>
      </c>
      <c r="AU41">
        <v>46378</v>
      </c>
      <c r="AV41">
        <v>9976</v>
      </c>
      <c r="AW41">
        <v>2467</v>
      </c>
      <c r="AX41">
        <v>7904</v>
      </c>
      <c r="AY41">
        <v>248.23076923076931</v>
      </c>
      <c r="AZ41">
        <v>3023</v>
      </c>
      <c r="BA41">
        <v>7699</v>
      </c>
      <c r="BB41">
        <v>1680187.8189125899</v>
      </c>
    </row>
    <row r="42" spans="1:54" x14ac:dyDescent="0.55000000000000004">
      <c r="A42" s="1">
        <v>1905</v>
      </c>
      <c r="B42">
        <v>40890</v>
      </c>
      <c r="C42">
        <v>34875</v>
      </c>
      <c r="D42">
        <v>5637</v>
      </c>
      <c r="E42">
        <v>19133</v>
      </c>
      <c r="F42">
        <v>6292</v>
      </c>
      <c r="H42">
        <v>7175</v>
      </c>
      <c r="I42">
        <v>2710</v>
      </c>
      <c r="J42">
        <v>2762</v>
      </c>
      <c r="K42">
        <v>58644</v>
      </c>
      <c r="L42">
        <v>5138</v>
      </c>
      <c r="M42">
        <v>4399</v>
      </c>
      <c r="N42">
        <v>5551</v>
      </c>
      <c r="O42">
        <v>5278</v>
      </c>
      <c r="P42">
        <v>3461</v>
      </c>
      <c r="Q42">
        <v>42981</v>
      </c>
      <c r="R42">
        <v>3575</v>
      </c>
      <c r="S42">
        <v>4035.6</v>
      </c>
      <c r="V42">
        <v>7354</v>
      </c>
      <c r="X42">
        <v>11433</v>
      </c>
      <c r="Y42">
        <v>140346</v>
      </c>
      <c r="AA42">
        <v>51210.000000000007</v>
      </c>
      <c r="AB42">
        <v>4004</v>
      </c>
      <c r="AC42">
        <v>919</v>
      </c>
      <c r="AD42">
        <v>6166</v>
      </c>
      <c r="AE42">
        <v>84147</v>
      </c>
      <c r="AF42">
        <v>5396.482</v>
      </c>
      <c r="AG42">
        <v>20879.200246690871</v>
      </c>
      <c r="AH42">
        <v>3341.8250737852159</v>
      </c>
      <c r="AI42">
        <v>15511.870649066421</v>
      </c>
      <c r="AJ42">
        <v>1007.24371</v>
      </c>
      <c r="AK42">
        <v>28677.313241701129</v>
      </c>
      <c r="AL42">
        <v>5068.6890469215923</v>
      </c>
      <c r="AM42">
        <v>5084.3382365101352</v>
      </c>
      <c r="AN42">
        <v>5393.5299895412254</v>
      </c>
      <c r="AO42">
        <v>1986.8345875345419</v>
      </c>
      <c r="AP42">
        <v>14403.34883720932</v>
      </c>
      <c r="AQ42">
        <v>150171.07185433511</v>
      </c>
      <c r="AR42">
        <v>411340</v>
      </c>
      <c r="AS42">
        <v>375.61538461538453</v>
      </c>
      <c r="AT42">
        <v>293300</v>
      </c>
      <c r="AU42">
        <v>46829</v>
      </c>
      <c r="AV42">
        <v>9996</v>
      </c>
      <c r="AW42">
        <v>2532</v>
      </c>
      <c r="AX42">
        <v>8056</v>
      </c>
      <c r="AY42">
        <v>256.5384615384616</v>
      </c>
      <c r="AZ42">
        <v>3101</v>
      </c>
      <c r="BA42">
        <v>7797</v>
      </c>
      <c r="BB42">
        <v>1696134.0163251359</v>
      </c>
    </row>
    <row r="43" spans="1:54" x14ac:dyDescent="0.55000000000000004">
      <c r="A43" s="1">
        <v>1906</v>
      </c>
      <c r="B43">
        <v>40942</v>
      </c>
      <c r="C43">
        <v>35147</v>
      </c>
      <c r="D43">
        <v>5686</v>
      </c>
      <c r="E43">
        <v>19316</v>
      </c>
      <c r="F43">
        <v>6357</v>
      </c>
      <c r="H43">
        <v>7258</v>
      </c>
      <c r="I43">
        <v>2741</v>
      </c>
      <c r="J43">
        <v>2788</v>
      </c>
      <c r="K43">
        <v>59481</v>
      </c>
      <c r="L43">
        <v>5174</v>
      </c>
      <c r="M43">
        <v>4398</v>
      </c>
      <c r="N43">
        <v>5632</v>
      </c>
      <c r="O43">
        <v>5315</v>
      </c>
      <c r="P43">
        <v>3560</v>
      </c>
      <c r="Q43">
        <v>43361</v>
      </c>
      <c r="R43">
        <v>3596</v>
      </c>
      <c r="S43">
        <v>4095</v>
      </c>
      <c r="V43">
        <v>7405</v>
      </c>
      <c r="X43">
        <v>11519.6</v>
      </c>
      <c r="Y43">
        <v>143515.20000000001</v>
      </c>
      <c r="AA43">
        <v>51678.800000000017</v>
      </c>
      <c r="AB43">
        <v>4062</v>
      </c>
      <c r="AC43">
        <v>946</v>
      </c>
      <c r="AD43">
        <v>6282</v>
      </c>
      <c r="AE43">
        <v>85770</v>
      </c>
      <c r="AF43">
        <v>5646.8639999999996</v>
      </c>
      <c r="AG43">
        <v>21475.863200701649</v>
      </c>
      <c r="AH43">
        <v>3392.6606101356592</v>
      </c>
      <c r="AI43">
        <v>15680.43278454631</v>
      </c>
      <c r="AJ43">
        <v>1023.86629</v>
      </c>
      <c r="AK43">
        <v>29189.255144141771</v>
      </c>
      <c r="AL43">
        <v>5151.2506011665773</v>
      </c>
      <c r="AM43">
        <v>5167.1546932364436</v>
      </c>
      <c r="AN43">
        <v>5482.2330180608324</v>
      </c>
      <c r="AO43">
        <v>2019.197226089806</v>
      </c>
      <c r="AP43">
        <v>14477.930232558159</v>
      </c>
      <c r="AQ43">
        <v>150533.0625453789</v>
      </c>
      <c r="AR43">
        <v>413646</v>
      </c>
      <c r="AS43">
        <v>389.53846153846138</v>
      </c>
      <c r="AT43">
        <v>295100</v>
      </c>
      <c r="AU43">
        <v>47227</v>
      </c>
      <c r="AV43">
        <v>10016</v>
      </c>
      <c r="AW43">
        <v>2601</v>
      </c>
      <c r="AX43">
        <v>8211</v>
      </c>
      <c r="AY43">
        <v>264.84615384615392</v>
      </c>
      <c r="AZ43">
        <v>3135</v>
      </c>
      <c r="BA43">
        <v>7896</v>
      </c>
      <c r="BB43">
        <v>1712272.3719380349</v>
      </c>
    </row>
    <row r="44" spans="1:54" x14ac:dyDescent="0.55000000000000004">
      <c r="A44" s="1">
        <v>1907</v>
      </c>
      <c r="B44">
        <v>40942</v>
      </c>
      <c r="C44">
        <v>35446</v>
      </c>
      <c r="D44">
        <v>5735</v>
      </c>
      <c r="E44">
        <v>19450</v>
      </c>
      <c r="F44">
        <v>6421</v>
      </c>
      <c r="H44">
        <v>7338</v>
      </c>
      <c r="I44">
        <v>2775</v>
      </c>
      <c r="J44">
        <v>2821</v>
      </c>
      <c r="K44">
        <v>60341</v>
      </c>
      <c r="L44">
        <v>5210</v>
      </c>
      <c r="M44">
        <v>4388</v>
      </c>
      <c r="N44">
        <v>5710</v>
      </c>
      <c r="O44">
        <v>5357</v>
      </c>
      <c r="P44">
        <v>3604</v>
      </c>
      <c r="Q44">
        <v>43737</v>
      </c>
      <c r="R44">
        <v>3618</v>
      </c>
      <c r="S44">
        <v>4154</v>
      </c>
      <c r="V44">
        <v>7457</v>
      </c>
      <c r="X44">
        <v>11606.2</v>
      </c>
      <c r="Y44">
        <v>146684.40000000011</v>
      </c>
      <c r="AA44">
        <v>52147.60000000002</v>
      </c>
      <c r="AB44">
        <v>4127</v>
      </c>
      <c r="AC44">
        <v>969</v>
      </c>
      <c r="AD44">
        <v>6596</v>
      </c>
      <c r="AE44">
        <v>87339</v>
      </c>
      <c r="AF44">
        <v>5908.8639999999996</v>
      </c>
      <c r="AG44">
        <v>22089.576936183119</v>
      </c>
      <c r="AH44">
        <v>3444.269452</v>
      </c>
      <c r="AI44">
        <v>15850.82662647608</v>
      </c>
      <c r="AJ44">
        <v>1040.76359</v>
      </c>
      <c r="AK44">
        <v>29708.060889162451</v>
      </c>
      <c r="AL44">
        <v>5235.1569627525232</v>
      </c>
      <c r="AM44">
        <v>5251.3201092934769</v>
      </c>
      <c r="AN44">
        <v>5572.394873597962</v>
      </c>
      <c r="AO44">
        <v>2052.0870048412548</v>
      </c>
      <c r="AP44">
        <v>14552.511627907001</v>
      </c>
      <c r="AQ44">
        <v>150903.50475236509</v>
      </c>
      <c r="AR44">
        <v>415965</v>
      </c>
      <c r="AS44">
        <v>403.46153846153828</v>
      </c>
      <c r="AT44">
        <v>296900</v>
      </c>
      <c r="AU44">
        <v>47691</v>
      </c>
      <c r="AV44">
        <v>10036</v>
      </c>
      <c r="AW44">
        <v>2672</v>
      </c>
      <c r="AX44">
        <v>8369</v>
      </c>
      <c r="AY44">
        <v>273.15384615384619</v>
      </c>
      <c r="AZ44">
        <v>3164</v>
      </c>
      <c r="BA44">
        <v>7996</v>
      </c>
      <c r="BB44">
        <v>1728508.4915426159</v>
      </c>
    </row>
    <row r="45" spans="1:54" x14ac:dyDescent="0.55000000000000004">
      <c r="A45" s="1">
        <v>1908</v>
      </c>
      <c r="B45">
        <v>41046</v>
      </c>
      <c r="C45">
        <v>35742</v>
      </c>
      <c r="D45">
        <v>5784</v>
      </c>
      <c r="E45">
        <v>19585</v>
      </c>
      <c r="F45">
        <v>6485</v>
      </c>
      <c r="H45">
        <v>7411</v>
      </c>
      <c r="I45">
        <v>2809</v>
      </c>
      <c r="J45">
        <v>2861</v>
      </c>
      <c r="K45">
        <v>61187</v>
      </c>
      <c r="L45">
        <v>5246</v>
      </c>
      <c r="M45">
        <v>4385</v>
      </c>
      <c r="N45">
        <v>5786</v>
      </c>
      <c r="O45">
        <v>5404</v>
      </c>
      <c r="P45">
        <v>3647</v>
      </c>
      <c r="Q45">
        <v>44124</v>
      </c>
      <c r="R45">
        <v>3646</v>
      </c>
      <c r="S45">
        <v>4215</v>
      </c>
      <c r="V45">
        <v>7509</v>
      </c>
      <c r="X45">
        <v>11692.8</v>
      </c>
      <c r="Y45">
        <v>149853.60000000009</v>
      </c>
      <c r="AA45">
        <v>52616.400000000023</v>
      </c>
      <c r="AB45">
        <v>4197</v>
      </c>
      <c r="AC45">
        <v>996</v>
      </c>
      <c r="AD45">
        <v>6813</v>
      </c>
      <c r="AE45">
        <v>89055</v>
      </c>
      <c r="AF45">
        <v>6183.0190000000002</v>
      </c>
      <c r="AG45">
        <v>22720.82871172372</v>
      </c>
      <c r="AH45">
        <v>3482.5457744323012</v>
      </c>
      <c r="AI45">
        <v>16023.072079376439</v>
      </c>
      <c r="AJ45">
        <v>1053.11286</v>
      </c>
      <c r="AK45">
        <v>30235.55496189832</v>
      </c>
      <c r="AL45">
        <v>5320.4300366302368</v>
      </c>
      <c r="AM45">
        <v>5336.8564572618998</v>
      </c>
      <c r="AN45">
        <v>5664.0395483014991</v>
      </c>
      <c r="AO45">
        <v>2085.5125101340941</v>
      </c>
      <c r="AP45">
        <v>14627.093023255829</v>
      </c>
      <c r="AQ45">
        <v>151282.4423732385</v>
      </c>
      <c r="AR45">
        <v>418297</v>
      </c>
      <c r="AS45">
        <v>417.38461538461519</v>
      </c>
      <c r="AT45">
        <v>298700</v>
      </c>
      <c r="AU45">
        <v>48260</v>
      </c>
      <c r="AV45">
        <v>10056</v>
      </c>
      <c r="AW45">
        <v>2745</v>
      </c>
      <c r="AX45">
        <v>8530</v>
      </c>
      <c r="AY45">
        <v>281.46153846153862</v>
      </c>
      <c r="AZ45">
        <v>3191</v>
      </c>
      <c r="BA45">
        <v>8098</v>
      </c>
      <c r="BB45">
        <v>1745145.4971418991</v>
      </c>
    </row>
    <row r="46" spans="1:54" x14ac:dyDescent="0.55000000000000004">
      <c r="A46" s="1">
        <v>1909</v>
      </c>
      <c r="B46">
        <v>41109</v>
      </c>
      <c r="C46">
        <v>36055</v>
      </c>
      <c r="D46">
        <v>5834</v>
      </c>
      <c r="E46">
        <v>19721</v>
      </c>
      <c r="F46">
        <v>6550</v>
      </c>
      <c r="H46">
        <v>7478</v>
      </c>
      <c r="I46">
        <v>2845</v>
      </c>
      <c r="J46">
        <v>2899</v>
      </c>
      <c r="K46">
        <v>62038</v>
      </c>
      <c r="L46">
        <v>5283</v>
      </c>
      <c r="M46">
        <v>4387</v>
      </c>
      <c r="N46">
        <v>5862</v>
      </c>
      <c r="O46">
        <v>5453</v>
      </c>
      <c r="P46">
        <v>3691</v>
      </c>
      <c r="Q46">
        <v>44520</v>
      </c>
      <c r="R46">
        <v>3678</v>
      </c>
      <c r="S46">
        <v>4276</v>
      </c>
      <c r="V46">
        <v>7562</v>
      </c>
      <c r="X46">
        <v>11779.4</v>
      </c>
      <c r="Y46">
        <v>153022.8000000001</v>
      </c>
      <c r="AA46">
        <v>53085.200000000033</v>
      </c>
      <c r="AB46">
        <v>4278</v>
      </c>
      <c r="AC46">
        <v>1024</v>
      </c>
      <c r="AD46">
        <v>6993</v>
      </c>
      <c r="AE46">
        <v>90845</v>
      </c>
      <c r="AF46">
        <v>6469.8940000000002</v>
      </c>
      <c r="AG46">
        <v>23370.11971025508</v>
      </c>
      <c r="AH46">
        <v>3521.2474633695638</v>
      </c>
      <c r="AI46">
        <v>16197.189264063671</v>
      </c>
      <c r="AJ46">
        <v>1072.40588</v>
      </c>
      <c r="AK46">
        <v>30773.588057436169</v>
      </c>
      <c r="AL46">
        <v>5407.0920845502351</v>
      </c>
      <c r="AM46">
        <v>5423.7860676236842</v>
      </c>
      <c r="AN46">
        <v>5757.1914288998141</v>
      </c>
      <c r="AO46">
        <v>2119.482468172575</v>
      </c>
      <c r="AP46">
        <v>14701.674418604671</v>
      </c>
      <c r="AQ46">
        <v>151669.92034767519</v>
      </c>
      <c r="AR46">
        <v>420642</v>
      </c>
      <c r="AS46">
        <v>431.30769230769221</v>
      </c>
      <c r="AT46">
        <v>300500</v>
      </c>
      <c r="AU46">
        <v>48869</v>
      </c>
      <c r="AV46">
        <v>10076</v>
      </c>
      <c r="AW46">
        <v>2821</v>
      </c>
      <c r="AX46">
        <v>8694</v>
      </c>
      <c r="AY46">
        <v>289.76923076923089</v>
      </c>
      <c r="AZ46">
        <v>3227</v>
      </c>
      <c r="BA46">
        <v>8201</v>
      </c>
      <c r="BB46">
        <v>1761981.5601904369</v>
      </c>
    </row>
    <row r="47" spans="1:54" x14ac:dyDescent="0.55000000000000004">
      <c r="A47" s="1">
        <v>1910</v>
      </c>
      <c r="B47">
        <v>41224</v>
      </c>
      <c r="C47">
        <v>36370</v>
      </c>
      <c r="D47">
        <v>5884</v>
      </c>
      <c r="E47">
        <v>19858</v>
      </c>
      <c r="F47">
        <v>6614</v>
      </c>
      <c r="H47">
        <v>7498</v>
      </c>
      <c r="I47">
        <v>2882</v>
      </c>
      <c r="J47">
        <v>2929</v>
      </c>
      <c r="K47">
        <v>62884</v>
      </c>
      <c r="L47">
        <v>5320</v>
      </c>
      <c r="M47">
        <v>4385</v>
      </c>
      <c r="N47">
        <v>5922</v>
      </c>
      <c r="O47">
        <v>5499</v>
      </c>
      <c r="P47">
        <v>3735</v>
      </c>
      <c r="Q47">
        <v>44916</v>
      </c>
      <c r="R47">
        <v>3707</v>
      </c>
      <c r="S47">
        <v>4337.5</v>
      </c>
      <c r="V47">
        <v>7615.1</v>
      </c>
      <c r="X47">
        <v>11866</v>
      </c>
      <c r="Y47">
        <v>156192</v>
      </c>
      <c r="AA47">
        <v>53554</v>
      </c>
      <c r="AB47">
        <v>4375</v>
      </c>
      <c r="AC47">
        <v>1045</v>
      </c>
      <c r="AD47">
        <v>7188</v>
      </c>
      <c r="AE47">
        <v>92767</v>
      </c>
      <c r="AF47">
        <v>6770.68</v>
      </c>
      <c r="AG47">
        <v>24037.965436966591</v>
      </c>
      <c r="AH47">
        <v>3560.3792459290248</v>
      </c>
      <c r="AI47">
        <v>16373.19852</v>
      </c>
      <c r="AJ47">
        <v>1092.0524</v>
      </c>
      <c r="AK47">
        <v>31321.937205457121</v>
      </c>
      <c r="AL47">
        <v>5495.1657308744843</v>
      </c>
      <c r="AM47">
        <v>5512.131634591794</v>
      </c>
      <c r="AN47">
        <v>5851.8753031900806</v>
      </c>
      <c r="AO47">
        <v>2154.0057472980939</v>
      </c>
      <c r="AP47">
        <v>14776.25581395351</v>
      </c>
      <c r="AQ47">
        <v>152065.9846662831</v>
      </c>
      <c r="AR47">
        <v>423000</v>
      </c>
      <c r="AS47">
        <v>445.23076923076911</v>
      </c>
      <c r="AT47">
        <v>302100</v>
      </c>
      <c r="AU47">
        <v>49518</v>
      </c>
      <c r="AV47">
        <v>10096</v>
      </c>
      <c r="AW47">
        <v>2893</v>
      </c>
      <c r="AX47">
        <v>8861</v>
      </c>
      <c r="AY47">
        <v>298.07692307692321</v>
      </c>
      <c r="AZ47">
        <v>3276</v>
      </c>
      <c r="BA47">
        <v>8305</v>
      </c>
      <c r="BB47">
        <v>1778943.461728079</v>
      </c>
    </row>
    <row r="48" spans="1:54" x14ac:dyDescent="0.55000000000000004">
      <c r="A48" s="1">
        <v>1911</v>
      </c>
      <c r="B48">
        <v>41307</v>
      </c>
      <c r="C48">
        <v>36774</v>
      </c>
      <c r="D48">
        <v>5935</v>
      </c>
      <c r="E48">
        <v>19994</v>
      </c>
      <c r="F48">
        <v>6669</v>
      </c>
      <c r="H48">
        <v>7517</v>
      </c>
      <c r="I48">
        <v>2917</v>
      </c>
      <c r="J48">
        <v>2962</v>
      </c>
      <c r="K48">
        <v>63852</v>
      </c>
      <c r="L48">
        <v>5355</v>
      </c>
      <c r="M48">
        <v>4381</v>
      </c>
      <c r="N48">
        <v>5984</v>
      </c>
      <c r="O48">
        <v>5542</v>
      </c>
      <c r="P48">
        <v>3776</v>
      </c>
      <c r="Q48">
        <v>45268</v>
      </c>
      <c r="R48">
        <v>3735</v>
      </c>
      <c r="S48">
        <v>4386</v>
      </c>
      <c r="V48">
        <v>7693.8</v>
      </c>
      <c r="X48">
        <v>12086.33333333333</v>
      </c>
      <c r="Y48">
        <v>156033.5</v>
      </c>
      <c r="AA48">
        <v>53850.333333333343</v>
      </c>
      <c r="AB48">
        <v>4500</v>
      </c>
      <c r="AC48">
        <v>1067</v>
      </c>
      <c r="AD48">
        <v>7410</v>
      </c>
      <c r="AE48">
        <v>94234</v>
      </c>
      <c r="AF48">
        <v>7040.68</v>
      </c>
      <c r="AG48">
        <v>24724.89612859127</v>
      </c>
      <c r="AH48">
        <v>3599.9459017605891</v>
      </c>
      <c r="AI48">
        <v>16290.06184107843</v>
      </c>
      <c r="AJ48">
        <v>1123.38462</v>
      </c>
      <c r="AK48">
        <v>31882.60729498541</v>
      </c>
      <c r="AL48">
        <v>5522.9520466436252</v>
      </c>
      <c r="AM48">
        <v>5540.0037384847301</v>
      </c>
      <c r="AN48">
        <v>5942.600688603241</v>
      </c>
      <c r="AO48">
        <v>2164.897481377503</v>
      </c>
      <c r="AP48">
        <v>14850.83720930235</v>
      </c>
      <c r="AQ48">
        <v>152583.92329497449</v>
      </c>
      <c r="AR48">
        <v>427662</v>
      </c>
      <c r="AS48">
        <v>459.15384615384602</v>
      </c>
      <c r="AT48">
        <v>303100</v>
      </c>
      <c r="AU48">
        <v>50215</v>
      </c>
      <c r="AV48">
        <v>10258</v>
      </c>
      <c r="AW48">
        <v>2967</v>
      </c>
      <c r="AX48">
        <v>9032</v>
      </c>
      <c r="AY48">
        <v>306.38461538461547</v>
      </c>
      <c r="AZ48">
        <v>3345</v>
      </c>
      <c r="BA48">
        <v>8431</v>
      </c>
      <c r="BB48">
        <v>1793856.44665828</v>
      </c>
    </row>
    <row r="49" spans="1:54" x14ac:dyDescent="0.55000000000000004">
      <c r="A49" s="1">
        <v>1912</v>
      </c>
      <c r="B49">
        <v>41359</v>
      </c>
      <c r="C49">
        <v>37059</v>
      </c>
      <c r="D49">
        <v>5964</v>
      </c>
      <c r="E49">
        <v>20128</v>
      </c>
      <c r="F49">
        <v>6724</v>
      </c>
      <c r="H49">
        <v>7590</v>
      </c>
      <c r="I49">
        <v>2951</v>
      </c>
      <c r="J49">
        <v>2998</v>
      </c>
      <c r="K49">
        <v>64457</v>
      </c>
      <c r="L49">
        <v>5390</v>
      </c>
      <c r="M49">
        <v>4368</v>
      </c>
      <c r="N49">
        <v>6068</v>
      </c>
      <c r="O49">
        <v>5583</v>
      </c>
      <c r="P49">
        <v>3819</v>
      </c>
      <c r="Q49">
        <v>45426</v>
      </c>
      <c r="R49">
        <v>3769</v>
      </c>
      <c r="S49">
        <v>4435</v>
      </c>
      <c r="V49">
        <v>7793.8</v>
      </c>
      <c r="X49">
        <v>12306.66666666667</v>
      </c>
      <c r="Y49">
        <v>155875</v>
      </c>
      <c r="AA49">
        <v>54146.666666666672</v>
      </c>
      <c r="AB49">
        <v>4661</v>
      </c>
      <c r="AC49">
        <v>1092</v>
      </c>
      <c r="AD49">
        <v>7602</v>
      </c>
      <c r="AE49">
        <v>95703</v>
      </c>
      <c r="AF49">
        <v>7322.0969999999998</v>
      </c>
      <c r="AG49">
        <v>25431.457174387699</v>
      </c>
      <c r="AH49">
        <v>3639.9522636306301</v>
      </c>
      <c r="AI49">
        <v>16207.347297598129</v>
      </c>
      <c r="AJ49">
        <v>1155.61473</v>
      </c>
      <c r="AK49">
        <v>32455.33050115082</v>
      </c>
      <c r="AL49">
        <v>5550.8788639702852</v>
      </c>
      <c r="AM49">
        <v>5568.0167777229944</v>
      </c>
      <c r="AN49">
        <v>6034.7326480002803</v>
      </c>
      <c r="AO49">
        <v>2175.844289530603</v>
      </c>
      <c r="AP49">
        <v>14925.41860465119</v>
      </c>
      <c r="AQ49">
        <v>153107.3907300478</v>
      </c>
      <c r="AR49">
        <v>432375</v>
      </c>
      <c r="AS49">
        <v>473.07692307692292</v>
      </c>
      <c r="AT49">
        <v>303400</v>
      </c>
      <c r="AU49">
        <v>50941</v>
      </c>
      <c r="AV49">
        <v>10422</v>
      </c>
      <c r="AW49">
        <v>3025</v>
      </c>
      <c r="AX49">
        <v>9206</v>
      </c>
      <c r="AY49">
        <v>314.69230769230779</v>
      </c>
      <c r="AZ49">
        <v>3411</v>
      </c>
      <c r="BA49">
        <v>8559</v>
      </c>
      <c r="BB49">
        <v>1807458.201420893</v>
      </c>
    </row>
    <row r="50" spans="1:54" x14ac:dyDescent="0.55000000000000004">
      <c r="A50" s="1">
        <v>1913</v>
      </c>
      <c r="B50">
        <v>41463</v>
      </c>
      <c r="C50">
        <v>37241</v>
      </c>
      <c r="D50">
        <v>5972</v>
      </c>
      <c r="E50">
        <v>20263</v>
      </c>
      <c r="F50">
        <v>6767</v>
      </c>
      <c r="H50">
        <v>7666</v>
      </c>
      <c r="I50">
        <v>2983</v>
      </c>
      <c r="J50">
        <v>3027</v>
      </c>
      <c r="K50">
        <v>65058</v>
      </c>
      <c r="L50">
        <v>5425</v>
      </c>
      <c r="M50">
        <v>4346</v>
      </c>
      <c r="N50">
        <v>6164</v>
      </c>
      <c r="O50">
        <v>5621</v>
      </c>
      <c r="P50">
        <v>3864</v>
      </c>
      <c r="Q50">
        <v>45649</v>
      </c>
      <c r="R50">
        <v>3805</v>
      </c>
      <c r="S50">
        <v>4485</v>
      </c>
      <c r="V50">
        <v>7885.3</v>
      </c>
      <c r="X50">
        <v>12527</v>
      </c>
      <c r="Y50">
        <v>155716.5</v>
      </c>
      <c r="AA50">
        <v>54443</v>
      </c>
      <c r="AB50">
        <v>4821</v>
      </c>
      <c r="AC50">
        <v>1122</v>
      </c>
      <c r="AD50">
        <v>7852</v>
      </c>
      <c r="AE50">
        <v>97606</v>
      </c>
      <c r="AF50">
        <v>7614.7610000000004</v>
      </c>
      <c r="AG50">
        <v>26158.209549152329</v>
      </c>
      <c r="AH50">
        <v>3680.4032180122631</v>
      </c>
      <c r="AI50">
        <v>16125.05274612092</v>
      </c>
      <c r="AJ50">
        <v>1188.77</v>
      </c>
      <c r="AK50">
        <v>33016.13127159018</v>
      </c>
      <c r="AL50">
        <v>5578.9468933008548</v>
      </c>
      <c r="AM50">
        <v>5596.1714649464247</v>
      </c>
      <c r="AN50">
        <v>6128.2929884020568</v>
      </c>
      <c r="AO50">
        <v>2186.84645023955</v>
      </c>
      <c r="AP50">
        <v>15000</v>
      </c>
      <c r="AQ50">
        <v>153636.43341835041</v>
      </c>
      <c r="AR50">
        <v>437140</v>
      </c>
      <c r="AS50">
        <v>487</v>
      </c>
      <c r="AT50">
        <v>303700</v>
      </c>
      <c r="AU50">
        <v>51672</v>
      </c>
      <c r="AV50">
        <v>10589</v>
      </c>
      <c r="AW50">
        <v>3084</v>
      </c>
      <c r="AX50">
        <v>9384</v>
      </c>
      <c r="AY50">
        <v>323</v>
      </c>
      <c r="AZ50">
        <v>3477</v>
      </c>
      <c r="BA50">
        <v>8689</v>
      </c>
      <c r="BB50">
        <v>1821576.881822098</v>
      </c>
    </row>
    <row r="51" spans="1:54" x14ac:dyDescent="0.55000000000000004">
      <c r="A51" s="1">
        <v>1914</v>
      </c>
      <c r="B51">
        <v>41476</v>
      </c>
      <c r="C51">
        <v>37255</v>
      </c>
      <c r="D51">
        <v>5980</v>
      </c>
      <c r="E51">
        <v>20398</v>
      </c>
      <c r="F51">
        <v>6806</v>
      </c>
      <c r="H51">
        <v>7723</v>
      </c>
      <c r="I51">
        <v>3018</v>
      </c>
      <c r="J51">
        <v>3053</v>
      </c>
      <c r="K51">
        <v>66096</v>
      </c>
      <c r="L51">
        <v>5463</v>
      </c>
      <c r="M51">
        <v>4334</v>
      </c>
      <c r="N51">
        <v>6277</v>
      </c>
      <c r="O51">
        <v>5659</v>
      </c>
      <c r="P51">
        <v>3897</v>
      </c>
      <c r="Q51">
        <v>46049</v>
      </c>
      <c r="R51">
        <v>3834</v>
      </c>
      <c r="S51">
        <v>4535</v>
      </c>
      <c r="V51">
        <v>7980.7</v>
      </c>
      <c r="X51">
        <v>12500.28571428571</v>
      </c>
      <c r="Y51">
        <v>155558</v>
      </c>
      <c r="AA51">
        <v>53851.285714285717</v>
      </c>
      <c r="AB51">
        <v>4933</v>
      </c>
      <c r="AC51">
        <v>1143</v>
      </c>
      <c r="AD51">
        <v>8093</v>
      </c>
      <c r="AE51">
        <v>99505</v>
      </c>
      <c r="AF51">
        <v>7919.1229999999996</v>
      </c>
      <c r="AG51">
        <v>26905.730258605941</v>
      </c>
      <c r="AH51">
        <v>3721.303705682215</v>
      </c>
      <c r="AI51">
        <v>16043.17605409217</v>
      </c>
      <c r="AJ51">
        <v>1235.3309999999999</v>
      </c>
      <c r="AK51">
        <v>33593.407695425733</v>
      </c>
      <c r="AL51">
        <v>5607.1568486740935</v>
      </c>
      <c r="AM51">
        <v>5624.4685163983204</v>
      </c>
      <c r="AN51">
        <v>6223.3038549176936</v>
      </c>
      <c r="AO51">
        <v>2197.9042433946461</v>
      </c>
      <c r="AP51">
        <v>14875.222222222221</v>
      </c>
      <c r="AQ51">
        <v>154669.6835243458</v>
      </c>
      <c r="AR51">
        <v>441958</v>
      </c>
      <c r="AS51">
        <v>507</v>
      </c>
      <c r="AT51">
        <v>304000</v>
      </c>
      <c r="AU51">
        <v>52396</v>
      </c>
      <c r="AV51">
        <v>10764</v>
      </c>
      <c r="AW51">
        <v>3144</v>
      </c>
      <c r="AX51">
        <v>9565</v>
      </c>
      <c r="AY51">
        <v>331</v>
      </c>
      <c r="AZ51">
        <v>3529</v>
      </c>
      <c r="BA51">
        <v>8822</v>
      </c>
      <c r="BB51">
        <v>1835780.946746184</v>
      </c>
    </row>
    <row r="52" spans="1:54" x14ac:dyDescent="0.55000000000000004">
      <c r="A52" s="1">
        <v>1915</v>
      </c>
      <c r="B52">
        <v>40481</v>
      </c>
      <c r="C52">
        <v>37797</v>
      </c>
      <c r="D52">
        <v>5988</v>
      </c>
      <c r="E52">
        <v>20535</v>
      </c>
      <c r="F52">
        <v>6843</v>
      </c>
      <c r="H52">
        <v>7759</v>
      </c>
      <c r="I52">
        <v>3055</v>
      </c>
      <c r="J52">
        <v>3083</v>
      </c>
      <c r="K52">
        <v>66230</v>
      </c>
      <c r="L52">
        <v>5502</v>
      </c>
      <c r="M52">
        <v>4278</v>
      </c>
      <c r="N52">
        <v>6395</v>
      </c>
      <c r="O52">
        <v>5696</v>
      </c>
      <c r="P52">
        <v>3883</v>
      </c>
      <c r="Q52">
        <v>46340</v>
      </c>
      <c r="R52">
        <v>3865</v>
      </c>
      <c r="S52">
        <v>4585</v>
      </c>
      <c r="V52">
        <v>7980.4</v>
      </c>
      <c r="X52">
        <v>12473.571428571429</v>
      </c>
      <c r="Y52">
        <v>155399.5</v>
      </c>
      <c r="AA52">
        <v>53259.571428571428</v>
      </c>
      <c r="AB52">
        <v>4971</v>
      </c>
      <c r="AC52">
        <v>1152</v>
      </c>
      <c r="AD52">
        <v>8191</v>
      </c>
      <c r="AE52">
        <v>100941</v>
      </c>
      <c r="AF52">
        <v>8235.6509999999998</v>
      </c>
      <c r="AG52">
        <v>27674.612797507849</v>
      </c>
      <c r="AH52">
        <v>3762.6587223242782</v>
      </c>
      <c r="AI52">
        <v>15961.715099785541</v>
      </c>
      <c r="AJ52">
        <v>1258.22164</v>
      </c>
      <c r="AK52">
        <v>34166.123493925603</v>
      </c>
      <c r="AL52">
        <v>5635.5094477393022</v>
      </c>
      <c r="AM52">
        <v>5652.9086519436714</v>
      </c>
      <c r="AN52">
        <v>6319.7877359861823</v>
      </c>
      <c r="AO52">
        <v>2209.0179503014579</v>
      </c>
      <c r="AP52">
        <v>14750.444444444451</v>
      </c>
      <c r="AQ52">
        <v>155708.60346918611</v>
      </c>
      <c r="AR52">
        <v>446829</v>
      </c>
      <c r="AS52">
        <v>528</v>
      </c>
      <c r="AT52">
        <v>304200</v>
      </c>
      <c r="AU52">
        <v>53124</v>
      </c>
      <c r="AV52">
        <v>10911</v>
      </c>
      <c r="AW52">
        <v>3207</v>
      </c>
      <c r="AX52">
        <v>9749</v>
      </c>
      <c r="AY52">
        <v>341</v>
      </c>
      <c r="AZ52">
        <v>3545</v>
      </c>
      <c r="BA52">
        <v>8957</v>
      </c>
      <c r="BB52">
        <v>1847223.864165134</v>
      </c>
    </row>
    <row r="53" spans="1:54" x14ac:dyDescent="0.55000000000000004">
      <c r="A53" s="1">
        <v>1916</v>
      </c>
      <c r="B53">
        <v>39884</v>
      </c>
      <c r="C53">
        <v>38166</v>
      </c>
      <c r="D53">
        <v>5996</v>
      </c>
      <c r="E53">
        <v>20673</v>
      </c>
      <c r="F53">
        <v>6825</v>
      </c>
      <c r="H53">
        <v>7762</v>
      </c>
      <c r="I53">
        <v>3092</v>
      </c>
      <c r="J53">
        <v>3105</v>
      </c>
      <c r="K53">
        <v>66076</v>
      </c>
      <c r="L53">
        <v>5541</v>
      </c>
      <c r="M53">
        <v>4273</v>
      </c>
      <c r="N53">
        <v>6516</v>
      </c>
      <c r="O53">
        <v>5735</v>
      </c>
      <c r="P53">
        <v>3883</v>
      </c>
      <c r="Q53">
        <v>46514</v>
      </c>
      <c r="R53">
        <v>3893</v>
      </c>
      <c r="S53">
        <v>4637</v>
      </c>
      <c r="V53">
        <v>7957.3</v>
      </c>
      <c r="X53">
        <v>12446.857142857139</v>
      </c>
      <c r="Y53">
        <v>155241</v>
      </c>
      <c r="AA53">
        <v>52667.857142857152</v>
      </c>
      <c r="AB53">
        <v>4955</v>
      </c>
      <c r="AC53">
        <v>1155</v>
      </c>
      <c r="AD53">
        <v>8214</v>
      </c>
      <c r="AE53">
        <v>102364</v>
      </c>
      <c r="AF53">
        <v>8378.0040000000008</v>
      </c>
      <c r="AG53">
        <v>28465.467620861669</v>
      </c>
      <c r="AH53">
        <v>3804.4733191395089</v>
      </c>
      <c r="AI53">
        <v>15880.667772247951</v>
      </c>
      <c r="AJ53">
        <v>1281.5374899999999</v>
      </c>
      <c r="AK53">
        <v>34744.800081201603</v>
      </c>
      <c r="AL53">
        <v>5664.0054117745731</v>
      </c>
      <c r="AM53">
        <v>5681.4925950874594</v>
      </c>
      <c r="AN53">
        <v>6417.7674686992405</v>
      </c>
      <c r="AO53">
        <v>2220.1878536879758</v>
      </c>
      <c r="AP53">
        <v>14625.66666666667</v>
      </c>
      <c r="AQ53">
        <v>156753.24140410271</v>
      </c>
      <c r="AR53">
        <v>451753</v>
      </c>
      <c r="AS53">
        <v>550</v>
      </c>
      <c r="AT53">
        <v>304500</v>
      </c>
      <c r="AU53">
        <v>53815</v>
      </c>
      <c r="AV53">
        <v>11086</v>
      </c>
      <c r="AW53">
        <v>3271</v>
      </c>
      <c r="AX53">
        <v>9937</v>
      </c>
      <c r="AY53">
        <v>351</v>
      </c>
      <c r="AZ53">
        <v>3569</v>
      </c>
      <c r="BA53">
        <v>9094</v>
      </c>
      <c r="BB53">
        <v>1858200.7617818441</v>
      </c>
    </row>
    <row r="54" spans="1:54" x14ac:dyDescent="0.55000000000000004">
      <c r="A54" s="1">
        <v>1917</v>
      </c>
      <c r="B54">
        <v>39288</v>
      </c>
      <c r="C54">
        <v>38118</v>
      </c>
      <c r="D54">
        <v>6005</v>
      </c>
      <c r="E54">
        <v>20811</v>
      </c>
      <c r="F54">
        <v>6785</v>
      </c>
      <c r="H54">
        <v>7729</v>
      </c>
      <c r="I54">
        <v>3130</v>
      </c>
      <c r="J54">
        <v>3124</v>
      </c>
      <c r="K54">
        <v>65763</v>
      </c>
      <c r="L54">
        <v>5580</v>
      </c>
      <c r="M54">
        <v>4273</v>
      </c>
      <c r="N54">
        <v>6654</v>
      </c>
      <c r="O54">
        <v>5779</v>
      </c>
      <c r="P54">
        <v>3888</v>
      </c>
      <c r="Q54">
        <v>46614</v>
      </c>
      <c r="R54">
        <v>3927</v>
      </c>
      <c r="S54">
        <v>4688</v>
      </c>
      <c r="V54">
        <v>7926</v>
      </c>
      <c r="X54">
        <v>12420.142857142861</v>
      </c>
      <c r="Y54">
        <v>155082.5</v>
      </c>
      <c r="AA54">
        <v>52076.14285714287</v>
      </c>
      <c r="AB54">
        <v>4950</v>
      </c>
      <c r="AC54">
        <v>1152</v>
      </c>
      <c r="AD54">
        <v>8277</v>
      </c>
      <c r="AE54">
        <v>103817</v>
      </c>
      <c r="AF54">
        <v>8522.8179999999993</v>
      </c>
      <c r="AG54">
        <v>29278.92262858657</v>
      </c>
      <c r="AH54">
        <v>3846.7526034631892</v>
      </c>
      <c r="AI54">
        <v>15800.03197124494</v>
      </c>
      <c r="AJ54">
        <v>1305.2846099999999</v>
      </c>
      <c r="AK54">
        <v>35347.198295391143</v>
      </c>
      <c r="AL54">
        <v>5692.6454657051481</v>
      </c>
      <c r="AM54">
        <v>5710.2210729930766</v>
      </c>
      <c r="AN54">
        <v>6517.2662442067049</v>
      </c>
      <c r="AO54">
        <v>2231.414237711806</v>
      </c>
      <c r="AP54">
        <v>14500.888888888891</v>
      </c>
      <c r="AQ54">
        <v>157803.64606104701</v>
      </c>
      <c r="AR54">
        <v>456732</v>
      </c>
      <c r="AS54">
        <v>573</v>
      </c>
      <c r="AT54">
        <v>304800</v>
      </c>
      <c r="AU54">
        <v>54437</v>
      </c>
      <c r="AV54">
        <v>11263</v>
      </c>
      <c r="AW54">
        <v>3337</v>
      </c>
      <c r="AX54">
        <v>10128</v>
      </c>
      <c r="AY54">
        <v>360</v>
      </c>
      <c r="AZ54">
        <v>3616</v>
      </c>
      <c r="BA54">
        <v>9232</v>
      </c>
      <c r="BB54">
        <v>1868751.6380512421</v>
      </c>
    </row>
    <row r="55" spans="1:54" x14ac:dyDescent="0.55000000000000004">
      <c r="A55" s="1">
        <v>1918</v>
      </c>
      <c r="B55">
        <v>38542</v>
      </c>
      <c r="C55">
        <v>37844</v>
      </c>
      <c r="D55">
        <v>6013</v>
      </c>
      <c r="E55">
        <v>20950</v>
      </c>
      <c r="F55">
        <v>6727</v>
      </c>
      <c r="H55">
        <v>7660</v>
      </c>
      <c r="I55">
        <v>3165</v>
      </c>
      <c r="J55">
        <v>3125</v>
      </c>
      <c r="K55">
        <v>65237</v>
      </c>
      <c r="L55">
        <v>5620</v>
      </c>
      <c r="M55">
        <v>4280</v>
      </c>
      <c r="N55">
        <v>6752</v>
      </c>
      <c r="O55">
        <v>5807</v>
      </c>
      <c r="P55">
        <v>3880</v>
      </c>
      <c r="Q55">
        <v>46575</v>
      </c>
      <c r="R55">
        <v>3958</v>
      </c>
      <c r="S55">
        <v>4741</v>
      </c>
      <c r="V55">
        <v>7847.8</v>
      </c>
      <c r="X55">
        <v>12393.428571428571</v>
      </c>
      <c r="Y55">
        <v>154924</v>
      </c>
      <c r="AA55">
        <v>51484.428571428587</v>
      </c>
      <c r="AB55">
        <v>5032</v>
      </c>
      <c r="AC55">
        <v>1156</v>
      </c>
      <c r="AD55">
        <v>8374</v>
      </c>
      <c r="AE55">
        <v>104958</v>
      </c>
      <c r="AF55">
        <v>8670.1360000000004</v>
      </c>
      <c r="AG55">
        <v>30115.623664039031</v>
      </c>
      <c r="AH55">
        <v>3889.5017393886469</v>
      </c>
      <c r="AI55">
        <v>15719.805607206221</v>
      </c>
      <c r="AJ55">
        <v>1329.47108</v>
      </c>
      <c r="AK55">
        <v>35963.212754648419</v>
      </c>
      <c r="AL55">
        <v>5721.4303381218479</v>
      </c>
      <c r="AM55">
        <v>5739.094816500814</v>
      </c>
      <c r="AN55">
        <v>6618.3076132057176</v>
      </c>
      <c r="AO55">
        <v>2242.6973879673942</v>
      </c>
      <c r="AP55">
        <v>14376.111111111109</v>
      </c>
      <c r="AQ55">
        <v>158859.86675911641</v>
      </c>
      <c r="AR55">
        <v>461766</v>
      </c>
      <c r="AS55">
        <v>597</v>
      </c>
      <c r="AT55">
        <v>305100</v>
      </c>
      <c r="AU55">
        <v>54886</v>
      </c>
      <c r="AV55">
        <v>11443</v>
      </c>
      <c r="AW55">
        <v>3404</v>
      </c>
      <c r="AX55">
        <v>10323</v>
      </c>
      <c r="AY55">
        <v>370</v>
      </c>
      <c r="AZ55">
        <v>3638</v>
      </c>
      <c r="BA55">
        <v>9418</v>
      </c>
      <c r="BB55">
        <v>1877586.1695759329</v>
      </c>
    </row>
    <row r="56" spans="1:54" x14ac:dyDescent="0.55000000000000004">
      <c r="A56" s="1">
        <v>1919</v>
      </c>
      <c r="B56">
        <v>38700</v>
      </c>
      <c r="C56">
        <v>37195</v>
      </c>
      <c r="D56">
        <v>6021</v>
      </c>
      <c r="E56">
        <v>21091</v>
      </c>
      <c r="F56">
        <v>6420</v>
      </c>
      <c r="H56">
        <v>7628</v>
      </c>
      <c r="I56">
        <v>3202</v>
      </c>
      <c r="J56">
        <v>3117</v>
      </c>
      <c r="K56">
        <v>60547</v>
      </c>
      <c r="L56">
        <v>5660</v>
      </c>
      <c r="M56">
        <v>4352</v>
      </c>
      <c r="N56">
        <v>6805</v>
      </c>
      <c r="O56">
        <v>5830</v>
      </c>
      <c r="P56">
        <v>3869</v>
      </c>
      <c r="Q56">
        <v>46534</v>
      </c>
      <c r="R56">
        <v>3987</v>
      </c>
      <c r="S56">
        <v>4794</v>
      </c>
      <c r="V56">
        <v>7909.1</v>
      </c>
      <c r="X56">
        <v>12366.714285714281</v>
      </c>
      <c r="Y56">
        <v>154765.5</v>
      </c>
      <c r="AA56">
        <v>50892.714285714297</v>
      </c>
      <c r="AB56">
        <v>5193</v>
      </c>
      <c r="AC56">
        <v>1195</v>
      </c>
      <c r="AD56">
        <v>8548</v>
      </c>
      <c r="AE56">
        <v>105473</v>
      </c>
      <c r="AF56">
        <v>8819.9989999999998</v>
      </c>
      <c r="AG56">
        <v>30976.235026780781</v>
      </c>
      <c r="AH56">
        <v>3932.7259483980179</v>
      </c>
      <c r="AI56">
        <v>15639.98660117148</v>
      </c>
      <c r="AJ56">
        <v>1354.107</v>
      </c>
      <c r="AK56">
        <v>36566.610417013959</v>
      </c>
      <c r="AL56">
        <v>5750.3607612996202</v>
      </c>
      <c r="AM56">
        <v>5768.1145601464623</v>
      </c>
      <c r="AN56">
        <v>6720.9154915150202</v>
      </c>
      <c r="AO56">
        <v>2254.037591493297</v>
      </c>
      <c r="AP56">
        <v>14251.333333333339</v>
      </c>
      <c r="AQ56">
        <v>159921.9534110603</v>
      </c>
      <c r="AR56">
        <v>466855</v>
      </c>
      <c r="AS56">
        <v>622</v>
      </c>
      <c r="AT56">
        <v>305300</v>
      </c>
      <c r="AU56">
        <v>55253</v>
      </c>
      <c r="AV56">
        <v>11627</v>
      </c>
      <c r="AW56">
        <v>3473</v>
      </c>
      <c r="AX56">
        <v>10522</v>
      </c>
      <c r="AY56">
        <v>380</v>
      </c>
      <c r="AZ56">
        <v>3681</v>
      </c>
      <c r="BA56">
        <v>9608</v>
      </c>
      <c r="BB56">
        <v>1883164.6805472609</v>
      </c>
    </row>
    <row r="57" spans="1:54" x14ac:dyDescent="0.55000000000000004">
      <c r="A57" s="1">
        <v>1920</v>
      </c>
      <c r="B57">
        <v>39000</v>
      </c>
      <c r="C57">
        <v>37304</v>
      </c>
      <c r="D57">
        <v>6029</v>
      </c>
      <c r="E57">
        <v>21232</v>
      </c>
      <c r="F57">
        <v>6455</v>
      </c>
      <c r="H57">
        <v>7552</v>
      </c>
      <c r="I57">
        <v>3242</v>
      </c>
      <c r="J57">
        <v>3133</v>
      </c>
      <c r="K57">
        <v>60894</v>
      </c>
      <c r="L57">
        <v>5700</v>
      </c>
      <c r="M57">
        <v>4361</v>
      </c>
      <c r="N57">
        <v>6848</v>
      </c>
      <c r="O57">
        <v>5876</v>
      </c>
      <c r="P57">
        <v>3877</v>
      </c>
      <c r="Q57">
        <v>46821</v>
      </c>
      <c r="R57">
        <v>4024</v>
      </c>
      <c r="S57">
        <v>5072</v>
      </c>
      <c r="V57">
        <v>7950</v>
      </c>
      <c r="X57">
        <v>12340</v>
      </c>
      <c r="Y57">
        <v>154607</v>
      </c>
      <c r="AA57">
        <v>50301</v>
      </c>
      <c r="AB57">
        <v>5358</v>
      </c>
      <c r="AC57">
        <v>1241</v>
      </c>
      <c r="AD57">
        <v>8798</v>
      </c>
      <c r="AE57">
        <v>106881</v>
      </c>
      <c r="AF57">
        <v>8972.4529999999995</v>
      </c>
      <c r="AG57">
        <v>31861.439999999999</v>
      </c>
      <c r="AH57">
        <v>3976.4305100000001</v>
      </c>
      <c r="AI57">
        <v>15560.57288473661</v>
      </c>
      <c r="AJ57">
        <v>1384.5615299999999</v>
      </c>
      <c r="AK57">
        <v>37199.971543515232</v>
      </c>
      <c r="AL57">
        <v>5779.4374712161643</v>
      </c>
      <c r="AM57">
        <v>5797.2810421799941</v>
      </c>
      <c r="AN57">
        <v>6825.1141657356766</v>
      </c>
      <c r="AO57">
        <v>2265.4351367794861</v>
      </c>
      <c r="AP57">
        <v>14126.55555555556</v>
      </c>
      <c r="AQ57">
        <v>160989.95652986621</v>
      </c>
      <c r="AR57">
        <v>472000</v>
      </c>
      <c r="AS57">
        <v>648</v>
      </c>
      <c r="AT57">
        <v>305600</v>
      </c>
      <c r="AU57">
        <v>55818</v>
      </c>
      <c r="AV57">
        <v>11804</v>
      </c>
      <c r="AW57">
        <v>3545</v>
      </c>
      <c r="AX57">
        <v>10725</v>
      </c>
      <c r="AY57">
        <v>391</v>
      </c>
      <c r="AZ57">
        <v>3721</v>
      </c>
      <c r="BA57">
        <v>9802</v>
      </c>
      <c r="BB57">
        <v>1896792.0135282669</v>
      </c>
    </row>
    <row r="58" spans="1:54" x14ac:dyDescent="0.55000000000000004">
      <c r="A58" s="1">
        <v>1921</v>
      </c>
      <c r="B58">
        <v>39240</v>
      </c>
      <c r="C58">
        <v>37491</v>
      </c>
      <c r="D58">
        <v>6071</v>
      </c>
      <c r="E58">
        <v>21411</v>
      </c>
      <c r="F58">
        <v>6504</v>
      </c>
      <c r="H58">
        <v>7504</v>
      </c>
      <c r="I58">
        <v>3285</v>
      </c>
      <c r="J58">
        <v>3170</v>
      </c>
      <c r="K58">
        <v>61573</v>
      </c>
      <c r="L58">
        <v>5837</v>
      </c>
      <c r="M58">
        <v>3096</v>
      </c>
      <c r="N58">
        <v>6921</v>
      </c>
      <c r="O58">
        <v>5929</v>
      </c>
      <c r="P58">
        <v>3876</v>
      </c>
      <c r="Q58">
        <v>44072</v>
      </c>
      <c r="R58">
        <v>4061</v>
      </c>
      <c r="S58">
        <v>5148</v>
      </c>
      <c r="V58">
        <v>8029</v>
      </c>
      <c r="X58">
        <v>12479</v>
      </c>
      <c r="Y58">
        <v>152836</v>
      </c>
      <c r="AA58">
        <v>50882</v>
      </c>
      <c r="AB58">
        <v>5461</v>
      </c>
      <c r="AC58">
        <v>1275</v>
      </c>
      <c r="AD58">
        <v>9028</v>
      </c>
      <c r="AE58">
        <v>108964</v>
      </c>
      <c r="AF58">
        <v>9245.7549999999992</v>
      </c>
      <c r="AG58">
        <v>32338.344967089499</v>
      </c>
      <c r="AH58">
        <v>4032.177429376969</v>
      </c>
      <c r="AI58">
        <v>15481.562400000001</v>
      </c>
      <c r="AJ58">
        <v>1415.70084</v>
      </c>
      <c r="AK58">
        <v>37817.65447766889</v>
      </c>
      <c r="AL58">
        <v>5843.4626704679986</v>
      </c>
      <c r="AM58">
        <v>5861.503914335467</v>
      </c>
      <c r="AN58">
        <v>6968.5554057452719</v>
      </c>
      <c r="AO58">
        <v>2290.5318588647751</v>
      </c>
      <c r="AP58">
        <v>14001.777777777779</v>
      </c>
      <c r="AQ58">
        <v>163218.66958538059</v>
      </c>
      <c r="AR58">
        <v>473673</v>
      </c>
      <c r="AS58">
        <v>625</v>
      </c>
      <c r="AT58">
        <v>307300</v>
      </c>
      <c r="AU58">
        <v>56490</v>
      </c>
      <c r="AV58">
        <v>12040</v>
      </c>
      <c r="AW58">
        <v>3618</v>
      </c>
      <c r="AX58">
        <v>10932</v>
      </c>
      <c r="AY58">
        <v>418</v>
      </c>
      <c r="AZ58">
        <v>3786</v>
      </c>
      <c r="BA58">
        <v>10000</v>
      </c>
      <c r="BB58">
        <v>1905970.712980381</v>
      </c>
    </row>
    <row r="59" spans="1:54" x14ac:dyDescent="0.55000000000000004">
      <c r="A59" s="1">
        <v>1922</v>
      </c>
      <c r="B59">
        <v>39420</v>
      </c>
      <c r="C59">
        <v>37890</v>
      </c>
      <c r="D59">
        <v>6146</v>
      </c>
      <c r="E59">
        <v>21628</v>
      </c>
      <c r="F59">
        <v>6528</v>
      </c>
      <c r="H59">
        <v>7571</v>
      </c>
      <c r="I59">
        <v>3322</v>
      </c>
      <c r="J59">
        <v>3210</v>
      </c>
      <c r="K59">
        <v>61900</v>
      </c>
      <c r="L59">
        <v>5890</v>
      </c>
      <c r="M59">
        <v>3002</v>
      </c>
      <c r="N59">
        <v>7032</v>
      </c>
      <c r="O59">
        <v>5971</v>
      </c>
      <c r="P59">
        <v>3874</v>
      </c>
      <c r="Q59">
        <v>44372</v>
      </c>
      <c r="R59">
        <v>4093</v>
      </c>
      <c r="S59">
        <v>5255</v>
      </c>
      <c r="V59">
        <v>8103</v>
      </c>
      <c r="X59">
        <v>12666</v>
      </c>
      <c r="Y59">
        <v>152403</v>
      </c>
      <c r="AA59">
        <v>51832</v>
      </c>
      <c r="AB59">
        <v>5574</v>
      </c>
      <c r="AC59">
        <v>1304</v>
      </c>
      <c r="AD59">
        <v>9159</v>
      </c>
      <c r="AE59">
        <v>110484</v>
      </c>
      <c r="AF59">
        <v>9527.3819999999996</v>
      </c>
      <c r="AG59">
        <v>32822.388291630363</v>
      </c>
      <c r="AH59">
        <v>4088.7058836033989</v>
      </c>
      <c r="AI59">
        <v>15731.018102160249</v>
      </c>
      <c r="AJ59">
        <v>1447.54008</v>
      </c>
      <c r="AK59">
        <v>38477.802214440337</v>
      </c>
      <c r="AL59">
        <v>5908.1971474237034</v>
      </c>
      <c r="AM59">
        <v>5926.4382540354454</v>
      </c>
      <c r="AN59">
        <v>7115.0113043870679</v>
      </c>
      <c r="AO59">
        <v>2315.9066050034562</v>
      </c>
      <c r="AP59">
        <v>13877</v>
      </c>
      <c r="AQ59">
        <v>165469.1129929467</v>
      </c>
      <c r="AR59">
        <v>475352</v>
      </c>
      <c r="AS59">
        <v>638</v>
      </c>
      <c r="AT59">
        <v>310400</v>
      </c>
      <c r="AU59">
        <v>57209</v>
      </c>
      <c r="AV59">
        <v>12281</v>
      </c>
      <c r="AW59">
        <v>3698</v>
      </c>
      <c r="AX59">
        <v>11143</v>
      </c>
      <c r="AY59">
        <v>436</v>
      </c>
      <c r="AZ59">
        <v>3844</v>
      </c>
      <c r="BA59">
        <v>10202</v>
      </c>
      <c r="BB59">
        <v>1922228.3310482909</v>
      </c>
    </row>
    <row r="60" spans="1:54" x14ac:dyDescent="0.55000000000000004">
      <c r="A60" s="1">
        <v>1923</v>
      </c>
      <c r="B60">
        <v>39880</v>
      </c>
      <c r="C60">
        <v>38281</v>
      </c>
      <c r="D60">
        <v>6223</v>
      </c>
      <c r="E60">
        <v>21847</v>
      </c>
      <c r="F60">
        <v>6543</v>
      </c>
      <c r="H60">
        <v>7635</v>
      </c>
      <c r="I60">
        <v>3356</v>
      </c>
      <c r="J60">
        <v>3243</v>
      </c>
      <c r="K60">
        <v>62307</v>
      </c>
      <c r="L60">
        <v>6010</v>
      </c>
      <c r="M60">
        <v>3014</v>
      </c>
      <c r="N60">
        <v>7150</v>
      </c>
      <c r="O60">
        <v>5997</v>
      </c>
      <c r="P60">
        <v>3883</v>
      </c>
      <c r="Q60">
        <v>44596</v>
      </c>
      <c r="R60">
        <v>4115</v>
      </c>
      <c r="S60">
        <v>5365</v>
      </c>
      <c r="V60">
        <v>8173</v>
      </c>
      <c r="X60">
        <v>12843</v>
      </c>
      <c r="Y60">
        <v>153055</v>
      </c>
      <c r="AA60">
        <v>52796</v>
      </c>
      <c r="AB60">
        <v>5697</v>
      </c>
      <c r="AC60">
        <v>1326</v>
      </c>
      <c r="AD60">
        <v>9256</v>
      </c>
      <c r="AE60">
        <v>112387</v>
      </c>
      <c r="AF60">
        <v>9817.5879999999997</v>
      </c>
      <c r="AG60">
        <v>33313.676821214052</v>
      </c>
      <c r="AH60">
        <v>4146.0268292797209</v>
      </c>
      <c r="AI60">
        <v>15984.49330479032</v>
      </c>
      <c r="AJ60">
        <v>1480.0964200000001</v>
      </c>
      <c r="AK60">
        <v>39150.528384472957</v>
      </c>
      <c r="AL60">
        <v>5973.6487595342032</v>
      </c>
      <c r="AM60">
        <v>5992.0919429901378</v>
      </c>
      <c r="AN60">
        <v>7264.5452197766808</v>
      </c>
      <c r="AO60">
        <v>2341.5624551744222</v>
      </c>
      <c r="AP60">
        <v>13877</v>
      </c>
      <c r="AQ60">
        <v>167616.83663507079</v>
      </c>
      <c r="AR60">
        <v>477037</v>
      </c>
      <c r="AS60">
        <v>668</v>
      </c>
      <c r="AT60">
        <v>313600</v>
      </c>
      <c r="AU60">
        <v>57937</v>
      </c>
      <c r="AV60">
        <v>12526</v>
      </c>
      <c r="AW60">
        <v>3779</v>
      </c>
      <c r="AX60">
        <v>11358</v>
      </c>
      <c r="AY60">
        <v>458</v>
      </c>
      <c r="AZ60">
        <v>3904</v>
      </c>
      <c r="BA60">
        <v>10435</v>
      </c>
      <c r="BB60">
        <v>1940580.551139615</v>
      </c>
    </row>
    <row r="61" spans="1:54" x14ac:dyDescent="0.55000000000000004">
      <c r="A61" s="1">
        <v>1924</v>
      </c>
      <c r="B61">
        <v>40310</v>
      </c>
      <c r="C61">
        <v>38629</v>
      </c>
      <c r="D61">
        <v>6300</v>
      </c>
      <c r="E61">
        <v>22069</v>
      </c>
      <c r="F61">
        <v>6562</v>
      </c>
      <c r="H61">
        <v>7707</v>
      </c>
      <c r="I61">
        <v>3389</v>
      </c>
      <c r="J61">
        <v>3272</v>
      </c>
      <c r="K61">
        <v>62697</v>
      </c>
      <c r="L61">
        <v>6000</v>
      </c>
      <c r="M61">
        <v>3005</v>
      </c>
      <c r="N61">
        <v>7264</v>
      </c>
      <c r="O61">
        <v>6021</v>
      </c>
      <c r="P61">
        <v>3896</v>
      </c>
      <c r="Q61">
        <v>44915</v>
      </c>
      <c r="R61">
        <v>4136</v>
      </c>
      <c r="S61">
        <v>5476</v>
      </c>
      <c r="V61">
        <v>8232</v>
      </c>
      <c r="X61">
        <v>13020</v>
      </c>
      <c r="Y61">
        <v>155581</v>
      </c>
      <c r="AA61">
        <v>53537</v>
      </c>
      <c r="AB61">
        <v>5819</v>
      </c>
      <c r="AC61">
        <v>1350</v>
      </c>
      <c r="AD61">
        <v>9394</v>
      </c>
      <c r="AE61">
        <v>114558</v>
      </c>
      <c r="AF61">
        <v>10116.633</v>
      </c>
      <c r="AG61">
        <v>33812.319002736651</v>
      </c>
      <c r="AH61">
        <v>4204.1513766106409</v>
      </c>
      <c r="AI61">
        <v>16242.052774435469</v>
      </c>
      <c r="AJ61">
        <v>1513.384</v>
      </c>
      <c r="AK61">
        <v>39829.811675609308</v>
      </c>
      <c r="AL61">
        <v>6039.8254512960693</v>
      </c>
      <c r="AM61">
        <v>6058.4729502241389</v>
      </c>
      <c r="AN61">
        <v>7417.2218416069654</v>
      </c>
      <c r="AO61">
        <v>2367.5025234768841</v>
      </c>
      <c r="AP61">
        <v>13968</v>
      </c>
      <c r="AQ61">
        <v>169695.95100150831</v>
      </c>
      <c r="AR61">
        <v>478728</v>
      </c>
      <c r="AS61">
        <v>696</v>
      </c>
      <c r="AT61">
        <v>316700</v>
      </c>
      <c r="AU61">
        <v>58686</v>
      </c>
      <c r="AV61">
        <v>12777</v>
      </c>
      <c r="AW61">
        <v>3863</v>
      </c>
      <c r="AX61">
        <v>11577</v>
      </c>
      <c r="AY61">
        <v>469</v>
      </c>
      <c r="AZ61">
        <v>3959</v>
      </c>
      <c r="BA61">
        <v>10673</v>
      </c>
      <c r="BB61">
        <v>1960726.454446309</v>
      </c>
    </row>
    <row r="62" spans="1:54" x14ac:dyDescent="0.55000000000000004">
      <c r="A62" s="1">
        <v>1925</v>
      </c>
      <c r="B62">
        <v>40610</v>
      </c>
      <c r="C62">
        <v>38990</v>
      </c>
      <c r="D62">
        <v>6378</v>
      </c>
      <c r="E62">
        <v>22292</v>
      </c>
      <c r="F62">
        <v>6582</v>
      </c>
      <c r="H62">
        <v>7779</v>
      </c>
      <c r="I62">
        <v>3425</v>
      </c>
      <c r="J62">
        <v>3304</v>
      </c>
      <c r="K62">
        <v>63166</v>
      </c>
      <c r="L62">
        <v>5958</v>
      </c>
      <c r="M62">
        <v>2985</v>
      </c>
      <c r="N62">
        <v>7366</v>
      </c>
      <c r="O62">
        <v>6045</v>
      </c>
      <c r="P62">
        <v>3910</v>
      </c>
      <c r="Q62">
        <v>45059</v>
      </c>
      <c r="R62">
        <v>4158</v>
      </c>
      <c r="S62">
        <v>5590</v>
      </c>
      <c r="V62">
        <v>8299</v>
      </c>
      <c r="X62">
        <v>13209</v>
      </c>
      <c r="Y62">
        <v>158983</v>
      </c>
      <c r="AA62">
        <v>54296</v>
      </c>
      <c r="AB62">
        <v>5943</v>
      </c>
      <c r="AC62">
        <v>1382</v>
      </c>
      <c r="AD62">
        <v>9549</v>
      </c>
      <c r="AE62">
        <v>116284</v>
      </c>
      <c r="AF62">
        <v>10424.787</v>
      </c>
      <c r="AG62">
        <v>34318.424906337357</v>
      </c>
      <c r="AH62">
        <v>4263.0907915585676</v>
      </c>
      <c r="AI62">
        <v>16503.7623212297</v>
      </c>
      <c r="AJ62">
        <v>1549.31071</v>
      </c>
      <c r="AK62">
        <v>40516.782456176727</v>
      </c>
      <c r="AL62">
        <v>6106.73525521582</v>
      </c>
      <c r="AM62">
        <v>6125.5893330437157</v>
      </c>
      <c r="AN62">
        <v>7573.107219133346</v>
      </c>
      <c r="AO62">
        <v>2393.7299585083651</v>
      </c>
      <c r="AP62">
        <v>14059</v>
      </c>
      <c r="AQ62">
        <v>171797.7939353938</v>
      </c>
      <c r="AR62">
        <v>480425</v>
      </c>
      <c r="AS62">
        <v>725</v>
      </c>
      <c r="AT62">
        <v>319900</v>
      </c>
      <c r="AU62">
        <v>59522</v>
      </c>
      <c r="AV62">
        <v>13005</v>
      </c>
      <c r="AW62">
        <v>3949</v>
      </c>
      <c r="AX62">
        <v>11800</v>
      </c>
      <c r="AY62">
        <v>492</v>
      </c>
      <c r="AZ62">
        <v>4048</v>
      </c>
      <c r="BA62">
        <v>10916</v>
      </c>
      <c r="BB62">
        <v>1981432.19791345</v>
      </c>
    </row>
    <row r="63" spans="1:54" x14ac:dyDescent="0.55000000000000004">
      <c r="A63" s="1">
        <v>1926</v>
      </c>
      <c r="B63">
        <v>40870</v>
      </c>
      <c r="C63">
        <v>39339</v>
      </c>
      <c r="D63">
        <v>6457</v>
      </c>
      <c r="E63">
        <v>22518</v>
      </c>
      <c r="F63">
        <v>6603</v>
      </c>
      <c r="H63">
        <v>7844</v>
      </c>
      <c r="I63">
        <v>3452</v>
      </c>
      <c r="J63">
        <v>3339</v>
      </c>
      <c r="K63">
        <v>63630</v>
      </c>
      <c r="L63">
        <v>6042</v>
      </c>
      <c r="M63">
        <v>2971</v>
      </c>
      <c r="N63">
        <v>7471</v>
      </c>
      <c r="O63">
        <v>6064</v>
      </c>
      <c r="P63">
        <v>3932</v>
      </c>
      <c r="Q63">
        <v>45232</v>
      </c>
      <c r="R63">
        <v>4179</v>
      </c>
      <c r="S63">
        <v>5705</v>
      </c>
      <c r="V63">
        <v>8383</v>
      </c>
      <c r="X63">
        <v>13399</v>
      </c>
      <c r="Y63">
        <v>162621</v>
      </c>
      <c r="AA63">
        <v>54999</v>
      </c>
      <c r="AB63">
        <v>6064</v>
      </c>
      <c r="AC63">
        <v>1412</v>
      </c>
      <c r="AD63">
        <v>9713</v>
      </c>
      <c r="AE63">
        <v>117857</v>
      </c>
      <c r="AF63">
        <v>10710.842000000001</v>
      </c>
      <c r="AG63">
        <v>34832.106249695367</v>
      </c>
      <c r="AH63">
        <v>4322.8564980272358</v>
      </c>
      <c r="AI63">
        <v>16769.688815711179</v>
      </c>
      <c r="AJ63">
        <v>1586.08986</v>
      </c>
      <c r="AK63">
        <v>41225.434284217721</v>
      </c>
      <c r="AL63">
        <v>6174.3862927849013</v>
      </c>
      <c r="AM63">
        <v>6193.4492380147976</v>
      </c>
      <c r="AN63">
        <v>7732.2687897473097</v>
      </c>
      <c r="AO63">
        <v>2420.2479437468719</v>
      </c>
      <c r="AP63">
        <v>14151</v>
      </c>
      <c r="AQ63">
        <v>173921.70849175699</v>
      </c>
      <c r="AR63">
        <v>482128</v>
      </c>
      <c r="AS63">
        <v>710</v>
      </c>
      <c r="AT63">
        <v>323200</v>
      </c>
      <c r="AU63">
        <v>60490</v>
      </c>
      <c r="AV63">
        <v>13179</v>
      </c>
      <c r="AW63">
        <v>4038</v>
      </c>
      <c r="AX63">
        <v>12026</v>
      </c>
      <c r="AY63">
        <v>511</v>
      </c>
      <c r="AZ63">
        <v>4140</v>
      </c>
      <c r="BA63">
        <v>11165</v>
      </c>
      <c r="BB63">
        <v>2002487.5083451101</v>
      </c>
    </row>
    <row r="64" spans="1:54" x14ac:dyDescent="0.55000000000000004">
      <c r="A64" s="1">
        <v>1927</v>
      </c>
      <c r="B64">
        <v>40940</v>
      </c>
      <c r="C64">
        <v>39665</v>
      </c>
      <c r="D64">
        <v>6538</v>
      </c>
      <c r="E64">
        <v>22747</v>
      </c>
      <c r="F64">
        <v>6623</v>
      </c>
      <c r="H64">
        <v>7904</v>
      </c>
      <c r="I64">
        <v>3475</v>
      </c>
      <c r="J64">
        <v>3368</v>
      </c>
      <c r="K64">
        <v>64023</v>
      </c>
      <c r="L64">
        <v>6127</v>
      </c>
      <c r="M64">
        <v>2957</v>
      </c>
      <c r="N64">
        <v>7576</v>
      </c>
      <c r="O64">
        <v>6081</v>
      </c>
      <c r="P64">
        <v>3956</v>
      </c>
      <c r="Q64">
        <v>45389</v>
      </c>
      <c r="R64">
        <v>4195</v>
      </c>
      <c r="S64">
        <v>5798</v>
      </c>
      <c r="V64">
        <v>8454</v>
      </c>
      <c r="X64">
        <v>13574</v>
      </c>
      <c r="Y64">
        <v>166117</v>
      </c>
      <c r="AA64">
        <v>55623</v>
      </c>
      <c r="AB64">
        <v>6188</v>
      </c>
      <c r="AC64">
        <v>1437</v>
      </c>
      <c r="AD64">
        <v>9905</v>
      </c>
      <c r="AE64">
        <v>119502</v>
      </c>
      <c r="AF64">
        <v>11004.745999999999</v>
      </c>
      <c r="AG64">
        <v>35353.47642269035</v>
      </c>
      <c r="AH64">
        <v>4383.4600800759335</v>
      </c>
      <c r="AI64">
        <v>17039.900205908601</v>
      </c>
      <c r="AJ64">
        <v>1623.7416499999999</v>
      </c>
      <c r="AK64">
        <v>41970.121189710488</v>
      </c>
      <c r="AL64">
        <v>6242.7867754654708</v>
      </c>
      <c r="AM64">
        <v>6262.0609019518051</v>
      </c>
      <c r="AN64">
        <v>7894.7754081504181</v>
      </c>
      <c r="AO64">
        <v>2447.0596979373072</v>
      </c>
      <c r="AP64">
        <v>14250</v>
      </c>
      <c r="AQ64">
        <v>176062.04301955609</v>
      </c>
      <c r="AR64">
        <v>483837</v>
      </c>
      <c r="AS64">
        <v>725</v>
      </c>
      <c r="AT64">
        <v>326400</v>
      </c>
      <c r="AU64">
        <v>61430</v>
      </c>
      <c r="AV64">
        <v>13356</v>
      </c>
      <c r="AW64">
        <v>4128</v>
      </c>
      <c r="AX64">
        <v>12305</v>
      </c>
      <c r="AY64">
        <v>532</v>
      </c>
      <c r="AZ64">
        <v>4232</v>
      </c>
      <c r="BA64">
        <v>11419</v>
      </c>
      <c r="BB64">
        <v>2023173.7908923959</v>
      </c>
    </row>
    <row r="65" spans="1:54" x14ac:dyDescent="0.55000000000000004">
      <c r="A65" s="1">
        <v>1928</v>
      </c>
      <c r="B65">
        <v>41050</v>
      </c>
      <c r="C65">
        <v>40030</v>
      </c>
      <c r="D65">
        <v>6619</v>
      </c>
      <c r="E65">
        <v>22977</v>
      </c>
      <c r="F65">
        <v>6643</v>
      </c>
      <c r="H65">
        <v>7968</v>
      </c>
      <c r="I65">
        <v>3497</v>
      </c>
      <c r="J65">
        <v>3396</v>
      </c>
      <c r="K65">
        <v>64393</v>
      </c>
      <c r="L65">
        <v>6205</v>
      </c>
      <c r="M65">
        <v>2944</v>
      </c>
      <c r="N65">
        <v>7679</v>
      </c>
      <c r="O65">
        <v>6097</v>
      </c>
      <c r="P65">
        <v>3988</v>
      </c>
      <c r="Q65">
        <v>45578</v>
      </c>
      <c r="R65">
        <v>4210</v>
      </c>
      <c r="S65">
        <v>5873</v>
      </c>
      <c r="V65">
        <v>8520</v>
      </c>
      <c r="X65">
        <v>13760</v>
      </c>
      <c r="Y65">
        <v>169269</v>
      </c>
      <c r="AA65">
        <v>56274</v>
      </c>
      <c r="AB65">
        <v>6304</v>
      </c>
      <c r="AC65">
        <v>1454</v>
      </c>
      <c r="AD65">
        <v>10107</v>
      </c>
      <c r="AE65">
        <v>120971</v>
      </c>
      <c r="AF65">
        <v>11306.715</v>
      </c>
      <c r="AG65">
        <v>35882.650512432141</v>
      </c>
      <c r="AH65">
        <v>4444.9132841647825</v>
      </c>
      <c r="AI65">
        <v>17314.465534702911</v>
      </c>
      <c r="AJ65">
        <v>1662.2882999999999</v>
      </c>
      <c r="AK65">
        <v>42742.109791664341</v>
      </c>
      <c r="AL65">
        <v>6311.9450056871028</v>
      </c>
      <c r="AM65">
        <v>6331.432652917425</v>
      </c>
      <c r="AN65">
        <v>8060.697376141452</v>
      </c>
      <c r="AO65">
        <v>2474.1684754821581</v>
      </c>
      <c r="AP65">
        <v>14476</v>
      </c>
      <c r="AQ65">
        <v>178099.1512450304</v>
      </c>
      <c r="AR65">
        <v>485552</v>
      </c>
      <c r="AS65">
        <v>753</v>
      </c>
      <c r="AT65">
        <v>329700</v>
      </c>
      <c r="AU65">
        <v>62361</v>
      </c>
      <c r="AV65">
        <v>13535</v>
      </c>
      <c r="AW65">
        <v>4221</v>
      </c>
      <c r="AX65">
        <v>12543</v>
      </c>
      <c r="AY65">
        <v>553</v>
      </c>
      <c r="AZ65">
        <v>4330</v>
      </c>
      <c r="BA65">
        <v>11734</v>
      </c>
      <c r="BB65">
        <v>2043759.665477522</v>
      </c>
    </row>
    <row r="66" spans="1:54" x14ac:dyDescent="0.55000000000000004">
      <c r="A66" s="1">
        <v>1929</v>
      </c>
      <c r="B66">
        <v>41230</v>
      </c>
      <c r="C66">
        <v>40342</v>
      </c>
      <c r="D66">
        <v>6701</v>
      </c>
      <c r="E66">
        <v>23210</v>
      </c>
      <c r="F66">
        <v>6664</v>
      </c>
      <c r="H66">
        <v>8032</v>
      </c>
      <c r="I66">
        <v>3518</v>
      </c>
      <c r="J66">
        <v>3424</v>
      </c>
      <c r="K66">
        <v>64739</v>
      </c>
      <c r="L66">
        <v>6275</v>
      </c>
      <c r="M66">
        <v>2937</v>
      </c>
      <c r="N66">
        <v>7782</v>
      </c>
      <c r="O66">
        <v>6113</v>
      </c>
      <c r="P66">
        <v>4022</v>
      </c>
      <c r="Q66">
        <v>45672</v>
      </c>
      <c r="R66">
        <v>4224</v>
      </c>
      <c r="S66">
        <v>5950</v>
      </c>
      <c r="V66">
        <v>8583</v>
      </c>
      <c r="X66">
        <v>13952</v>
      </c>
      <c r="Y66">
        <v>172017</v>
      </c>
      <c r="AA66">
        <v>56911</v>
      </c>
      <c r="AB66">
        <v>6396</v>
      </c>
      <c r="AC66">
        <v>1471</v>
      </c>
      <c r="AD66">
        <v>10305</v>
      </c>
      <c r="AE66">
        <v>122245</v>
      </c>
      <c r="AF66">
        <v>11616.97</v>
      </c>
      <c r="AG66">
        <v>36419.745328665049</v>
      </c>
      <c r="AH66">
        <v>4507.228021431486</v>
      </c>
      <c r="AI66">
        <v>17593.454957468712</v>
      </c>
      <c r="AJ66">
        <v>1701.749</v>
      </c>
      <c r="AK66">
        <v>43523.524171648991</v>
      </c>
      <c r="AL66">
        <v>6381.8693778545376</v>
      </c>
      <c r="AM66">
        <v>6401.5729112334848</v>
      </c>
      <c r="AN66">
        <v>8230.1064730296057</v>
      </c>
      <c r="AO66">
        <v>2501.5775668365141</v>
      </c>
      <c r="AP66">
        <v>14705</v>
      </c>
      <c r="AQ66">
        <v>180157.39235638949</v>
      </c>
      <c r="AR66">
        <v>487273</v>
      </c>
      <c r="AS66">
        <v>785</v>
      </c>
      <c r="AT66">
        <v>333100</v>
      </c>
      <c r="AU66">
        <v>63244</v>
      </c>
      <c r="AV66">
        <v>13716</v>
      </c>
      <c r="AW66">
        <v>4316</v>
      </c>
      <c r="AX66">
        <v>12890</v>
      </c>
      <c r="AY66">
        <v>575</v>
      </c>
      <c r="AZ66">
        <v>4437</v>
      </c>
      <c r="BA66">
        <v>12058</v>
      </c>
      <c r="BB66">
        <v>2063684.923672213</v>
      </c>
    </row>
    <row r="67" spans="1:54" x14ac:dyDescent="0.55000000000000004">
      <c r="A67" s="1">
        <v>1930</v>
      </c>
      <c r="B67">
        <v>41610</v>
      </c>
      <c r="C67">
        <v>40595</v>
      </c>
      <c r="D67">
        <v>6784</v>
      </c>
      <c r="E67">
        <v>23445</v>
      </c>
      <c r="F67">
        <v>6684</v>
      </c>
      <c r="H67">
        <v>8076</v>
      </c>
      <c r="I67">
        <v>3542</v>
      </c>
      <c r="J67">
        <v>3449</v>
      </c>
      <c r="K67">
        <v>65084</v>
      </c>
      <c r="L67">
        <v>6351</v>
      </c>
      <c r="M67">
        <v>2927</v>
      </c>
      <c r="N67">
        <v>7884</v>
      </c>
      <c r="O67">
        <v>6131</v>
      </c>
      <c r="P67">
        <v>4051</v>
      </c>
      <c r="Q67">
        <v>45866</v>
      </c>
      <c r="R67">
        <v>4241</v>
      </c>
      <c r="S67">
        <v>6027</v>
      </c>
      <c r="V67">
        <v>8649</v>
      </c>
      <c r="X67">
        <v>14141</v>
      </c>
      <c r="Y67">
        <v>174212</v>
      </c>
      <c r="AA67">
        <v>57557</v>
      </c>
      <c r="AB67">
        <v>6469</v>
      </c>
      <c r="AC67">
        <v>1493</v>
      </c>
      <c r="AD67">
        <v>10488</v>
      </c>
      <c r="AE67">
        <v>123668</v>
      </c>
      <c r="AF67">
        <v>11935.737999999999</v>
      </c>
      <c r="AG67">
        <v>36964.879429552362</v>
      </c>
      <c r="AH67">
        <v>4570.4163699999999</v>
      </c>
      <c r="AI67">
        <v>17876.939760000001</v>
      </c>
      <c r="AJ67">
        <v>1729.8340700000001</v>
      </c>
      <c r="AK67">
        <v>44312.18780258303</v>
      </c>
      <c r="AL67">
        <v>6452.5683793665976</v>
      </c>
      <c r="AM67">
        <v>6472.4901905029838</v>
      </c>
      <c r="AN67">
        <v>8403.0759866868357</v>
      </c>
      <c r="AO67">
        <v>2529.2902989074628</v>
      </c>
      <c r="AP67">
        <v>14928</v>
      </c>
      <c r="AQ67">
        <v>182246.13108986511</v>
      </c>
      <c r="AR67">
        <v>489000</v>
      </c>
      <c r="AS67">
        <v>821</v>
      </c>
      <c r="AT67">
        <v>336400</v>
      </c>
      <c r="AU67">
        <v>64203</v>
      </c>
      <c r="AV67">
        <v>13900</v>
      </c>
      <c r="AW67">
        <v>4413</v>
      </c>
      <c r="AX67">
        <v>13194</v>
      </c>
      <c r="AY67">
        <v>596</v>
      </c>
      <c r="AZ67">
        <v>4563</v>
      </c>
      <c r="BA67">
        <v>12392</v>
      </c>
      <c r="BB67">
        <v>2083650.2196747621</v>
      </c>
    </row>
    <row r="68" spans="1:54" x14ac:dyDescent="0.55000000000000004">
      <c r="A68" s="1">
        <v>1931</v>
      </c>
      <c r="B68">
        <v>41860</v>
      </c>
      <c r="C68">
        <v>40987</v>
      </c>
      <c r="D68">
        <v>6869</v>
      </c>
      <c r="E68">
        <v>23675</v>
      </c>
      <c r="F68">
        <v>6705</v>
      </c>
      <c r="H68">
        <v>8126</v>
      </c>
      <c r="I68">
        <v>3569</v>
      </c>
      <c r="J68">
        <v>3476</v>
      </c>
      <c r="K68">
        <v>65423</v>
      </c>
      <c r="L68">
        <v>6440</v>
      </c>
      <c r="M68">
        <v>2933</v>
      </c>
      <c r="N68">
        <v>7999</v>
      </c>
      <c r="O68">
        <v>6152</v>
      </c>
      <c r="P68">
        <v>4080</v>
      </c>
      <c r="Q68">
        <v>46074</v>
      </c>
      <c r="R68">
        <v>4263</v>
      </c>
      <c r="S68">
        <v>6106</v>
      </c>
      <c r="V68">
        <v>8723</v>
      </c>
      <c r="X68">
        <v>14355</v>
      </c>
      <c r="Y68">
        <v>175987</v>
      </c>
      <c r="AA68">
        <v>58273</v>
      </c>
      <c r="AB68">
        <v>6527</v>
      </c>
      <c r="AC68">
        <v>1514</v>
      </c>
      <c r="AD68">
        <v>10657</v>
      </c>
      <c r="AE68">
        <v>124633</v>
      </c>
      <c r="AF68">
        <v>12158.617</v>
      </c>
      <c r="AG68">
        <v>37518.173147846886</v>
      </c>
      <c r="AH68">
        <v>4643.4084590788298</v>
      </c>
      <c r="AI68">
        <v>18186.550789621298</v>
      </c>
      <c r="AJ68">
        <v>1758.38273</v>
      </c>
      <c r="AK68">
        <v>45124.482208763031</v>
      </c>
      <c r="AL68">
        <v>6566.6910480767874</v>
      </c>
      <c r="AM68">
        <v>6586.9652042204216</v>
      </c>
      <c r="AN68">
        <v>8572.6884667713512</v>
      </c>
      <c r="AO68">
        <v>2574.0243244742619</v>
      </c>
      <c r="AP68">
        <v>15174</v>
      </c>
      <c r="AQ68">
        <v>184255.8173807775</v>
      </c>
      <c r="AR68">
        <v>492640</v>
      </c>
      <c r="AS68">
        <v>840</v>
      </c>
      <c r="AT68">
        <v>341000</v>
      </c>
      <c r="AU68">
        <v>65205</v>
      </c>
      <c r="AV68">
        <v>14117</v>
      </c>
      <c r="AW68">
        <v>4513</v>
      </c>
      <c r="AX68">
        <v>13507</v>
      </c>
      <c r="AY68">
        <v>563</v>
      </c>
      <c r="AZ68">
        <v>4684</v>
      </c>
      <c r="BA68">
        <v>12735</v>
      </c>
      <c r="BB68">
        <v>2106310.8960325909</v>
      </c>
    </row>
    <row r="69" spans="1:54" x14ac:dyDescent="0.55000000000000004">
      <c r="A69" s="1">
        <v>1932</v>
      </c>
      <c r="B69">
        <v>41860</v>
      </c>
      <c r="C69">
        <v>41277</v>
      </c>
      <c r="D69">
        <v>6954</v>
      </c>
      <c r="E69">
        <v>23897</v>
      </c>
      <c r="F69">
        <v>6725</v>
      </c>
      <c r="H69">
        <v>8186</v>
      </c>
      <c r="I69">
        <v>3603</v>
      </c>
      <c r="J69">
        <v>3503</v>
      </c>
      <c r="K69">
        <v>65716</v>
      </c>
      <c r="L69">
        <v>6516</v>
      </c>
      <c r="M69">
        <v>2949</v>
      </c>
      <c r="N69">
        <v>8123</v>
      </c>
      <c r="O69">
        <v>6176</v>
      </c>
      <c r="P69">
        <v>4102</v>
      </c>
      <c r="Q69">
        <v>46335</v>
      </c>
      <c r="R69">
        <v>4285</v>
      </c>
      <c r="S69">
        <v>6186</v>
      </c>
      <c r="V69">
        <v>8785</v>
      </c>
      <c r="X69">
        <v>14554</v>
      </c>
      <c r="Y69">
        <v>176807</v>
      </c>
      <c r="AA69">
        <v>58972</v>
      </c>
      <c r="AB69">
        <v>6579</v>
      </c>
      <c r="AC69">
        <v>1527</v>
      </c>
      <c r="AD69">
        <v>10794</v>
      </c>
      <c r="AE69">
        <v>125436</v>
      </c>
      <c r="AF69">
        <v>12385.657999999999</v>
      </c>
      <c r="AG69">
        <v>38079.74861745318</v>
      </c>
      <c r="AH69">
        <v>4717.5662723798696</v>
      </c>
      <c r="AI69">
        <v>18501.523978032081</v>
      </c>
      <c r="AJ69">
        <v>1787.4020499999999</v>
      </c>
      <c r="AK69">
        <v>45895.718873367179</v>
      </c>
      <c r="AL69">
        <v>6682.8321353062083</v>
      </c>
      <c r="AM69">
        <v>6703.4648681698282</v>
      </c>
      <c r="AN69">
        <v>8745.7245019261791</v>
      </c>
      <c r="AO69">
        <v>2619.54953365659</v>
      </c>
      <c r="AP69">
        <v>15414</v>
      </c>
      <c r="AQ69">
        <v>186294.2033960578</v>
      </c>
      <c r="AR69">
        <v>496307</v>
      </c>
      <c r="AS69">
        <v>901</v>
      </c>
      <c r="AT69">
        <v>345800</v>
      </c>
      <c r="AU69">
        <v>66189</v>
      </c>
      <c r="AV69">
        <v>14338</v>
      </c>
      <c r="AW69">
        <v>4604</v>
      </c>
      <c r="AX69">
        <v>13829</v>
      </c>
      <c r="AY69">
        <v>580</v>
      </c>
      <c r="AZ69">
        <v>4806</v>
      </c>
      <c r="BA69">
        <v>13087</v>
      </c>
      <c r="BB69">
        <v>2127899.2547021448</v>
      </c>
    </row>
    <row r="70" spans="1:54" x14ac:dyDescent="0.55000000000000004">
      <c r="A70" s="1">
        <v>1933</v>
      </c>
      <c r="B70">
        <v>41890</v>
      </c>
      <c r="C70">
        <v>41585</v>
      </c>
      <c r="D70">
        <v>7040</v>
      </c>
      <c r="E70">
        <v>24122</v>
      </c>
      <c r="F70">
        <v>6746</v>
      </c>
      <c r="H70">
        <v>8231</v>
      </c>
      <c r="I70">
        <v>3633</v>
      </c>
      <c r="J70">
        <v>3526</v>
      </c>
      <c r="K70">
        <v>66027</v>
      </c>
      <c r="L70">
        <v>6591</v>
      </c>
      <c r="M70">
        <v>2962</v>
      </c>
      <c r="N70">
        <v>8237</v>
      </c>
      <c r="O70">
        <v>6201</v>
      </c>
      <c r="P70">
        <v>4122</v>
      </c>
      <c r="Q70">
        <v>46520</v>
      </c>
      <c r="R70">
        <v>4306</v>
      </c>
      <c r="S70">
        <v>6267</v>
      </c>
      <c r="V70">
        <v>8848</v>
      </c>
      <c r="X70">
        <v>14730</v>
      </c>
      <c r="Y70">
        <v>177401</v>
      </c>
      <c r="AA70">
        <v>59657</v>
      </c>
      <c r="AB70">
        <v>6631</v>
      </c>
      <c r="AC70">
        <v>1540</v>
      </c>
      <c r="AD70">
        <v>10919</v>
      </c>
      <c r="AE70">
        <v>126180</v>
      </c>
      <c r="AF70">
        <v>12616.938</v>
      </c>
      <c r="AG70">
        <v>38649.729800387257</v>
      </c>
      <c r="AH70">
        <v>4792.908427166707</v>
      </c>
      <c r="AI70">
        <v>18821.952192553381</v>
      </c>
      <c r="AJ70">
        <v>1816.90112</v>
      </c>
      <c r="AK70">
        <v>46679.082935458122</v>
      </c>
      <c r="AL70">
        <v>6801.0273396006914</v>
      </c>
      <c r="AM70">
        <v>6822.0249911135588</v>
      </c>
      <c r="AN70">
        <v>8922.2531951401634</v>
      </c>
      <c r="AO70">
        <v>2665.8799196398481</v>
      </c>
      <c r="AP70">
        <v>15658</v>
      </c>
      <c r="AQ70">
        <v>188351.61120194729</v>
      </c>
      <c r="AR70">
        <v>500000</v>
      </c>
      <c r="AS70">
        <v>923</v>
      </c>
      <c r="AT70">
        <v>350700</v>
      </c>
      <c r="AU70">
        <v>67182</v>
      </c>
      <c r="AV70">
        <v>14562</v>
      </c>
      <c r="AW70">
        <v>4697</v>
      </c>
      <c r="AX70">
        <v>14158</v>
      </c>
      <c r="AY70">
        <v>515</v>
      </c>
      <c r="AZ70">
        <v>4932</v>
      </c>
      <c r="BA70">
        <v>13399</v>
      </c>
      <c r="BB70">
        <v>2149206.4299454219</v>
      </c>
    </row>
    <row r="71" spans="1:54" x14ac:dyDescent="0.55000000000000004">
      <c r="A71" s="1">
        <v>1934</v>
      </c>
      <c r="B71">
        <v>41950</v>
      </c>
      <c r="C71">
        <v>41921</v>
      </c>
      <c r="D71">
        <v>7127</v>
      </c>
      <c r="E71">
        <v>24349</v>
      </c>
      <c r="F71">
        <v>6760</v>
      </c>
      <c r="H71">
        <v>8262</v>
      </c>
      <c r="I71">
        <v>3666</v>
      </c>
      <c r="J71">
        <v>3549</v>
      </c>
      <c r="K71">
        <v>66409</v>
      </c>
      <c r="L71">
        <v>6688</v>
      </c>
      <c r="M71">
        <v>2971</v>
      </c>
      <c r="N71">
        <v>8341</v>
      </c>
      <c r="O71">
        <v>6222</v>
      </c>
      <c r="P71">
        <v>4140</v>
      </c>
      <c r="Q71">
        <v>46666</v>
      </c>
      <c r="R71">
        <v>4327</v>
      </c>
      <c r="S71">
        <v>6349</v>
      </c>
      <c r="V71">
        <v>8919</v>
      </c>
      <c r="X71">
        <v>14924</v>
      </c>
      <c r="Y71">
        <v>178453</v>
      </c>
      <c r="AA71">
        <v>60284</v>
      </c>
      <c r="AB71">
        <v>6682</v>
      </c>
      <c r="AC71">
        <v>1552</v>
      </c>
      <c r="AD71">
        <v>11030</v>
      </c>
      <c r="AE71">
        <v>126978</v>
      </c>
      <c r="AF71">
        <v>12852.537</v>
      </c>
      <c r="AG71">
        <v>39228.242514140053</v>
      </c>
      <c r="AH71">
        <v>4869.453838030975</v>
      </c>
      <c r="AI71">
        <v>19147.92990887698</v>
      </c>
      <c r="AJ71">
        <v>1846.886</v>
      </c>
      <c r="AK71">
        <v>47472.847717237208</v>
      </c>
      <c r="AL71">
        <v>6921.3129908846167</v>
      </c>
      <c r="AM71">
        <v>6942.682015141856</v>
      </c>
      <c r="AN71">
        <v>9102.345044216303</v>
      </c>
      <c r="AO71">
        <v>2713.0297230984302</v>
      </c>
      <c r="AP71">
        <v>15906</v>
      </c>
      <c r="AQ71">
        <v>190428.3675159149</v>
      </c>
      <c r="AR71">
        <v>502639</v>
      </c>
      <c r="AS71">
        <v>944</v>
      </c>
      <c r="AT71">
        <v>355600</v>
      </c>
      <c r="AU71">
        <v>68090</v>
      </c>
      <c r="AV71">
        <v>14789</v>
      </c>
      <c r="AW71">
        <v>4793</v>
      </c>
      <c r="AX71">
        <v>14497</v>
      </c>
      <c r="AY71">
        <v>525</v>
      </c>
      <c r="AZ71">
        <v>5063</v>
      </c>
      <c r="BA71">
        <v>13718</v>
      </c>
      <c r="BB71">
        <v>2170121.8452557828</v>
      </c>
    </row>
    <row r="72" spans="1:54" x14ac:dyDescent="0.55000000000000004">
      <c r="A72" s="1">
        <v>1935</v>
      </c>
      <c r="B72">
        <v>41940</v>
      </c>
      <c r="C72">
        <v>42265</v>
      </c>
      <c r="D72">
        <v>7216</v>
      </c>
      <c r="E72">
        <v>24579</v>
      </c>
      <c r="F72">
        <v>6761</v>
      </c>
      <c r="H72">
        <v>8288</v>
      </c>
      <c r="I72">
        <v>3695</v>
      </c>
      <c r="J72">
        <v>3576</v>
      </c>
      <c r="K72">
        <v>66871</v>
      </c>
      <c r="L72">
        <v>6793</v>
      </c>
      <c r="M72">
        <v>2971</v>
      </c>
      <c r="N72">
        <v>8434</v>
      </c>
      <c r="O72">
        <v>6242</v>
      </c>
      <c r="P72">
        <v>4155</v>
      </c>
      <c r="Q72">
        <v>46868</v>
      </c>
      <c r="R72">
        <v>4346</v>
      </c>
      <c r="S72">
        <v>6415</v>
      </c>
      <c r="V72">
        <v>8985</v>
      </c>
      <c r="X72">
        <v>15069</v>
      </c>
      <c r="Y72">
        <v>179636</v>
      </c>
      <c r="AA72">
        <v>60916</v>
      </c>
      <c r="AB72">
        <v>6732</v>
      </c>
      <c r="AC72">
        <v>1562</v>
      </c>
      <c r="AD72">
        <v>11136</v>
      </c>
      <c r="AE72">
        <v>127859</v>
      </c>
      <c r="AF72">
        <v>13092.536</v>
      </c>
      <c r="AG72">
        <v>39815.41445945028</v>
      </c>
      <c r="AH72">
        <v>4947.2217216408462</v>
      </c>
      <c r="AI72">
        <v>19479.553238920798</v>
      </c>
      <c r="AJ72">
        <v>1877.3647699999999</v>
      </c>
      <c r="AK72">
        <v>48281.331935830924</v>
      </c>
      <c r="AL72">
        <v>7043.7260616277408</v>
      </c>
      <c r="AM72">
        <v>7065.4730268741441</v>
      </c>
      <c r="AN72">
        <v>9286.0719699254751</v>
      </c>
      <c r="AO72">
        <v>2761.013436572915</v>
      </c>
      <c r="AP72">
        <v>16158</v>
      </c>
      <c r="AQ72">
        <v>192524.8037750489</v>
      </c>
      <c r="AR72">
        <v>505292</v>
      </c>
      <c r="AS72">
        <v>966</v>
      </c>
      <c r="AT72">
        <v>360600</v>
      </c>
      <c r="AU72">
        <v>69238</v>
      </c>
      <c r="AV72">
        <v>15020</v>
      </c>
      <c r="AW72">
        <v>4890</v>
      </c>
      <c r="AX72">
        <v>14843</v>
      </c>
      <c r="AY72">
        <v>572</v>
      </c>
      <c r="AZ72">
        <v>5179</v>
      </c>
      <c r="BA72">
        <v>14045</v>
      </c>
      <c r="BB72">
        <v>2191696.1917673</v>
      </c>
    </row>
    <row r="73" spans="1:54" x14ac:dyDescent="0.55000000000000004">
      <c r="A73" s="1">
        <v>1936</v>
      </c>
      <c r="B73">
        <v>41910</v>
      </c>
      <c r="C73">
        <v>42592</v>
      </c>
      <c r="D73">
        <v>7305</v>
      </c>
      <c r="E73">
        <v>24810</v>
      </c>
      <c r="F73">
        <v>6758</v>
      </c>
      <c r="H73">
        <v>8315</v>
      </c>
      <c r="I73">
        <v>3722</v>
      </c>
      <c r="J73">
        <v>3601</v>
      </c>
      <c r="K73">
        <v>67349</v>
      </c>
      <c r="L73">
        <v>6886</v>
      </c>
      <c r="M73">
        <v>2967</v>
      </c>
      <c r="N73">
        <v>8516</v>
      </c>
      <c r="O73">
        <v>6259</v>
      </c>
      <c r="P73">
        <v>4168</v>
      </c>
      <c r="Q73">
        <v>47081</v>
      </c>
      <c r="R73">
        <v>4366</v>
      </c>
      <c r="S73">
        <v>6469</v>
      </c>
      <c r="V73">
        <v>9046</v>
      </c>
      <c r="X73">
        <v>15256</v>
      </c>
      <c r="Y73">
        <v>181502</v>
      </c>
      <c r="AA73">
        <v>61523</v>
      </c>
      <c r="AB73">
        <v>6783</v>
      </c>
      <c r="AC73">
        <v>1573</v>
      </c>
      <c r="AD73">
        <v>11243</v>
      </c>
      <c r="AE73">
        <v>128681</v>
      </c>
      <c r="AF73">
        <v>13298.008</v>
      </c>
      <c r="AG73">
        <v>40411.375248493059</v>
      </c>
      <c r="AH73">
        <v>5026.2316015653596</v>
      </c>
      <c r="AI73">
        <v>19816.919959166731</v>
      </c>
      <c r="AJ73">
        <v>1908.3465200000001</v>
      </c>
      <c r="AK73">
        <v>49045.736368804857</v>
      </c>
      <c r="AL73">
        <v>7168.3041782094933</v>
      </c>
      <c r="AM73">
        <v>7190.4357688584259</v>
      </c>
      <c r="AN73">
        <v>9473.5073447284321</v>
      </c>
      <c r="AO73">
        <v>2809.8458089246701</v>
      </c>
      <c r="AP73">
        <v>16434</v>
      </c>
      <c r="AQ73">
        <v>194621.25620547571</v>
      </c>
      <c r="AR73">
        <v>507959</v>
      </c>
      <c r="AS73">
        <v>988</v>
      </c>
      <c r="AT73">
        <v>365700</v>
      </c>
      <c r="AU73">
        <v>70171</v>
      </c>
      <c r="AV73">
        <v>15139</v>
      </c>
      <c r="AW73">
        <v>4993</v>
      </c>
      <c r="AX73">
        <v>15199</v>
      </c>
      <c r="AY73">
        <v>603</v>
      </c>
      <c r="AZ73">
        <v>5297</v>
      </c>
      <c r="BA73">
        <v>14379</v>
      </c>
      <c r="BB73">
        <v>2213687.274784965</v>
      </c>
    </row>
    <row r="74" spans="1:54" x14ac:dyDescent="0.55000000000000004">
      <c r="A74" s="1">
        <v>1937</v>
      </c>
      <c r="B74">
        <v>41930</v>
      </c>
      <c r="C74">
        <v>42908</v>
      </c>
      <c r="D74">
        <v>7396</v>
      </c>
      <c r="E74">
        <v>25043</v>
      </c>
      <c r="F74">
        <v>6755</v>
      </c>
      <c r="H74">
        <v>8346</v>
      </c>
      <c r="I74">
        <v>3749</v>
      </c>
      <c r="J74">
        <v>3626</v>
      </c>
      <c r="K74">
        <v>67831</v>
      </c>
      <c r="L74">
        <v>6973</v>
      </c>
      <c r="M74">
        <v>2948</v>
      </c>
      <c r="N74">
        <v>8599</v>
      </c>
      <c r="O74">
        <v>6276</v>
      </c>
      <c r="P74">
        <v>4180</v>
      </c>
      <c r="Q74">
        <v>47289</v>
      </c>
      <c r="R74">
        <v>4386</v>
      </c>
      <c r="S74">
        <v>6514</v>
      </c>
      <c r="V74">
        <v>9107</v>
      </c>
      <c r="X74">
        <v>15434</v>
      </c>
      <c r="Y74">
        <v>184626</v>
      </c>
      <c r="AA74">
        <v>62110</v>
      </c>
      <c r="AB74">
        <v>6841</v>
      </c>
      <c r="AC74">
        <v>1587</v>
      </c>
      <c r="AD74">
        <v>11341</v>
      </c>
      <c r="AE74">
        <v>129464</v>
      </c>
      <c r="AF74">
        <v>13506.705</v>
      </c>
      <c r="AG74">
        <v>41016.256433490482</v>
      </c>
      <c r="AH74">
        <v>5106.5033131758028</v>
      </c>
      <c r="AI74">
        <v>20160.12953948924</v>
      </c>
      <c r="AJ74">
        <v>1930.9194509085009</v>
      </c>
      <c r="AK74">
        <v>49906.360093870862</v>
      </c>
      <c r="AL74">
        <v>7295.0856324842889</v>
      </c>
      <c r="AM74">
        <v>7317.6086511722833</v>
      </c>
      <c r="AN74">
        <v>9664.7260220775388</v>
      </c>
      <c r="AO74">
        <v>2859.541849869237</v>
      </c>
      <c r="AP74">
        <v>16725</v>
      </c>
      <c r="AQ74">
        <v>196727.06589281911</v>
      </c>
      <c r="AR74">
        <v>510640</v>
      </c>
      <c r="AS74">
        <v>1282</v>
      </c>
      <c r="AT74">
        <v>370900</v>
      </c>
      <c r="AU74">
        <v>71278</v>
      </c>
      <c r="AV74">
        <v>15260</v>
      </c>
      <c r="AW74">
        <v>5099</v>
      </c>
      <c r="AX74">
        <v>15563</v>
      </c>
      <c r="AY74">
        <v>651</v>
      </c>
      <c r="AZ74">
        <v>5432</v>
      </c>
      <c r="BA74">
        <v>14721</v>
      </c>
      <c r="BB74">
        <v>2237697.016893032</v>
      </c>
    </row>
    <row r="75" spans="1:54" x14ac:dyDescent="0.55000000000000004">
      <c r="A75" s="1">
        <v>1938</v>
      </c>
      <c r="B75">
        <v>41960</v>
      </c>
      <c r="C75">
        <v>43228</v>
      </c>
      <c r="D75">
        <v>7488</v>
      </c>
      <c r="E75">
        <v>25279</v>
      </c>
      <c r="F75">
        <v>6753</v>
      </c>
      <c r="H75">
        <v>8374</v>
      </c>
      <c r="I75">
        <v>3777</v>
      </c>
      <c r="J75">
        <v>3656</v>
      </c>
      <c r="K75">
        <v>68558</v>
      </c>
      <c r="L75">
        <v>7061</v>
      </c>
      <c r="M75">
        <v>2937</v>
      </c>
      <c r="N75">
        <v>8685</v>
      </c>
      <c r="O75">
        <v>6297</v>
      </c>
      <c r="P75">
        <v>4192</v>
      </c>
      <c r="Q75">
        <v>47494</v>
      </c>
      <c r="R75">
        <v>4407</v>
      </c>
      <c r="S75">
        <v>6564</v>
      </c>
      <c r="V75">
        <v>9167</v>
      </c>
      <c r="X75">
        <v>15601</v>
      </c>
      <c r="Y75">
        <v>188498</v>
      </c>
      <c r="AA75">
        <v>62789</v>
      </c>
      <c r="AB75">
        <v>6904</v>
      </c>
      <c r="AC75">
        <v>1604</v>
      </c>
      <c r="AD75">
        <v>11452</v>
      </c>
      <c r="AE75">
        <v>130476</v>
      </c>
      <c r="AF75">
        <v>13718.677</v>
      </c>
      <c r="AG75">
        <v>41630.191535750397</v>
      </c>
      <c r="AH75">
        <v>5188.0570086253638</v>
      </c>
      <c r="AI75">
        <v>20509.283172483309</v>
      </c>
      <c r="AJ75">
        <v>1953.7593863701279</v>
      </c>
      <c r="AK75">
        <v>50791.398827631863</v>
      </c>
      <c r="AL75">
        <v>7424.1093935513791</v>
      </c>
      <c r="AM75">
        <v>7447.0307632290805</v>
      </c>
      <c r="AN75">
        <v>9859.8043663099434</v>
      </c>
      <c r="AO75">
        <v>2910.1168345899059</v>
      </c>
      <c r="AP75">
        <v>17016</v>
      </c>
      <c r="AQ75">
        <v>198857.5788537199</v>
      </c>
      <c r="AR75">
        <v>513336</v>
      </c>
      <c r="AS75">
        <v>1479</v>
      </c>
      <c r="AT75">
        <v>376100</v>
      </c>
      <c r="AU75">
        <v>71879</v>
      </c>
      <c r="AV75">
        <v>15381</v>
      </c>
      <c r="AW75">
        <v>5207</v>
      </c>
      <c r="AX75">
        <v>15934</v>
      </c>
      <c r="AY75">
        <v>710</v>
      </c>
      <c r="AZ75">
        <v>5552</v>
      </c>
      <c r="BA75">
        <v>14980</v>
      </c>
      <c r="BB75">
        <v>2262574.4076482188</v>
      </c>
    </row>
    <row r="76" spans="1:54" x14ac:dyDescent="0.55000000000000004">
      <c r="A76" s="1">
        <v>1939</v>
      </c>
      <c r="B76">
        <v>41900</v>
      </c>
      <c r="C76">
        <v>43610</v>
      </c>
      <c r="D76">
        <v>7581</v>
      </c>
      <c r="E76">
        <v>25517</v>
      </c>
      <c r="F76">
        <v>6653</v>
      </c>
      <c r="H76">
        <v>8392</v>
      </c>
      <c r="I76">
        <v>3805</v>
      </c>
      <c r="J76">
        <v>3686</v>
      </c>
      <c r="K76">
        <v>69286</v>
      </c>
      <c r="L76">
        <v>7156</v>
      </c>
      <c r="M76">
        <v>2934</v>
      </c>
      <c r="N76">
        <v>8782</v>
      </c>
      <c r="O76">
        <v>6326</v>
      </c>
      <c r="P76">
        <v>4206</v>
      </c>
      <c r="Q76">
        <v>47991</v>
      </c>
      <c r="R76">
        <v>4430</v>
      </c>
      <c r="S76">
        <v>6614</v>
      </c>
      <c r="V76">
        <v>9227</v>
      </c>
      <c r="X76">
        <v>15751</v>
      </c>
      <c r="Y76">
        <v>192379</v>
      </c>
      <c r="AA76">
        <v>63423</v>
      </c>
      <c r="AB76">
        <v>6971</v>
      </c>
      <c r="AC76">
        <v>1627</v>
      </c>
      <c r="AD76">
        <v>11570</v>
      </c>
      <c r="AE76">
        <v>131539</v>
      </c>
      <c r="AF76">
        <v>13933.975</v>
      </c>
      <c r="AG76">
        <v>42253.316075139926</v>
      </c>
      <c r="AH76">
        <v>5270.9131619083146</v>
      </c>
      <c r="AI76">
        <v>20864.483803300191</v>
      </c>
      <c r="AJ76">
        <v>1976.8694846558219</v>
      </c>
      <c r="AK76">
        <v>51720.568819301181</v>
      </c>
      <c r="AL76">
        <v>7555.4151197328702</v>
      </c>
      <c r="AM76">
        <v>7578.7418857929597</v>
      </c>
      <c r="AN76">
        <v>10058.82028314415</v>
      </c>
      <c r="AO76">
        <v>2961.5863084328839</v>
      </c>
      <c r="AP76">
        <v>17517</v>
      </c>
      <c r="AQ76">
        <v>200803.14610842901</v>
      </c>
      <c r="AR76">
        <v>516046</v>
      </c>
      <c r="AS76">
        <v>1750</v>
      </c>
      <c r="AT76">
        <v>381400</v>
      </c>
      <c r="AU76">
        <v>72364</v>
      </c>
      <c r="AV76">
        <v>15504</v>
      </c>
      <c r="AW76">
        <v>5317</v>
      </c>
      <c r="AX76">
        <v>16275</v>
      </c>
      <c r="AY76">
        <v>728</v>
      </c>
      <c r="AZ76">
        <v>5680</v>
      </c>
      <c r="BA76">
        <v>15244</v>
      </c>
      <c r="BB76">
        <v>2287866.5963021652</v>
      </c>
    </row>
    <row r="77" spans="1:54" x14ac:dyDescent="0.55000000000000004">
      <c r="A77" s="1">
        <v>1940</v>
      </c>
      <c r="B77">
        <v>41000</v>
      </c>
      <c r="C77">
        <v>44119</v>
      </c>
      <c r="D77">
        <v>7675</v>
      </c>
      <c r="E77">
        <v>25757</v>
      </c>
      <c r="F77">
        <v>6705</v>
      </c>
      <c r="H77">
        <v>8346</v>
      </c>
      <c r="I77">
        <v>3832</v>
      </c>
      <c r="J77">
        <v>3698</v>
      </c>
      <c r="K77">
        <v>69835</v>
      </c>
      <c r="L77">
        <v>7280</v>
      </c>
      <c r="M77">
        <v>2958</v>
      </c>
      <c r="N77">
        <v>8879</v>
      </c>
      <c r="O77">
        <v>6356</v>
      </c>
      <c r="P77">
        <v>4226</v>
      </c>
      <c r="Q77">
        <v>48226</v>
      </c>
      <c r="R77">
        <v>4454</v>
      </c>
      <c r="S77">
        <v>6666</v>
      </c>
      <c r="V77">
        <v>9287</v>
      </c>
      <c r="X77">
        <v>15907</v>
      </c>
      <c r="Y77">
        <v>195970</v>
      </c>
      <c r="AA77">
        <v>62122</v>
      </c>
      <c r="AB77">
        <v>7042</v>
      </c>
      <c r="AC77">
        <v>1636</v>
      </c>
      <c r="AD77">
        <v>11688</v>
      </c>
      <c r="AE77">
        <v>132637</v>
      </c>
      <c r="AF77">
        <v>14152.653</v>
      </c>
      <c r="AG77">
        <v>42885.767599999999</v>
      </c>
      <c r="AH77">
        <v>5355.0925740000002</v>
      </c>
      <c r="AI77">
        <v>21225.836159999999</v>
      </c>
      <c r="AJ77">
        <v>2000.2529413941891</v>
      </c>
      <c r="AK77">
        <v>52664.620785647669</v>
      </c>
      <c r="AL77">
        <v>7689.043170763588</v>
      </c>
      <c r="AM77">
        <v>7712.7825032063456</v>
      </c>
      <c r="AN77">
        <v>10261.85325079215</v>
      </c>
      <c r="AO77">
        <v>3013.9660916855032</v>
      </c>
      <c r="AP77">
        <v>17821</v>
      </c>
      <c r="AQ77">
        <v>202971.12375449191</v>
      </c>
      <c r="AR77">
        <v>518770</v>
      </c>
      <c r="AS77">
        <v>1786</v>
      </c>
      <c r="AT77">
        <v>386800</v>
      </c>
      <c r="AU77">
        <v>72967</v>
      </c>
      <c r="AV77">
        <v>15627</v>
      </c>
      <c r="AW77">
        <v>5434</v>
      </c>
      <c r="AX77">
        <v>16585</v>
      </c>
      <c r="AY77">
        <v>751</v>
      </c>
      <c r="AZ77">
        <v>5837</v>
      </c>
      <c r="BA77">
        <v>15513</v>
      </c>
      <c r="BB77">
        <v>2309981.109048727</v>
      </c>
    </row>
    <row r="78" spans="1:54" x14ac:dyDescent="0.55000000000000004">
      <c r="A78" s="1">
        <v>1941</v>
      </c>
      <c r="B78">
        <v>39600</v>
      </c>
      <c r="C78">
        <v>44562</v>
      </c>
      <c r="D78">
        <v>7757</v>
      </c>
      <c r="E78">
        <v>25979</v>
      </c>
      <c r="F78">
        <v>6745</v>
      </c>
      <c r="H78">
        <v>8276</v>
      </c>
      <c r="I78">
        <v>3863</v>
      </c>
      <c r="J78">
        <v>3702</v>
      </c>
      <c r="K78">
        <v>70244</v>
      </c>
      <c r="L78">
        <v>7362</v>
      </c>
      <c r="M78">
        <v>2993</v>
      </c>
      <c r="N78">
        <v>8966</v>
      </c>
      <c r="O78">
        <v>6389</v>
      </c>
      <c r="P78">
        <v>4254</v>
      </c>
      <c r="Q78">
        <v>48216</v>
      </c>
      <c r="R78">
        <v>4475</v>
      </c>
      <c r="S78">
        <v>6715</v>
      </c>
      <c r="V78">
        <v>9344</v>
      </c>
      <c r="X78">
        <v>15774</v>
      </c>
      <c r="Y78">
        <v>195970</v>
      </c>
      <c r="AA78">
        <v>60555.666666666672</v>
      </c>
      <c r="AB78">
        <v>7111</v>
      </c>
      <c r="AC78">
        <v>1629</v>
      </c>
      <c r="AD78">
        <v>11818</v>
      </c>
      <c r="AE78">
        <v>133922</v>
      </c>
      <c r="AF78">
        <v>14373.251</v>
      </c>
      <c r="AG78">
        <v>43887.287730914752</v>
      </c>
      <c r="AH78">
        <v>5429.8645980875472</v>
      </c>
      <c r="AI78">
        <v>21810.596795796249</v>
      </c>
      <c r="AJ78">
        <v>2023.912990013461</v>
      </c>
      <c r="AK78">
        <v>53657.655498393608</v>
      </c>
      <c r="AL78">
        <v>7804.5532706873209</v>
      </c>
      <c r="AM78">
        <v>7828.6492317250431</v>
      </c>
      <c r="AN78">
        <v>10458.78203236224</v>
      </c>
      <c r="AO78">
        <v>3059.2439652369362</v>
      </c>
      <c r="AP78">
        <v>18011</v>
      </c>
      <c r="AQ78">
        <v>206068.28573369159</v>
      </c>
      <c r="AR78">
        <v>521508</v>
      </c>
      <c r="AS78">
        <v>1639</v>
      </c>
      <c r="AT78">
        <v>391700</v>
      </c>
      <c r="AU78">
        <v>74005</v>
      </c>
      <c r="AV78">
        <v>15859</v>
      </c>
      <c r="AW78">
        <v>5554</v>
      </c>
      <c r="AX78">
        <v>16902</v>
      </c>
      <c r="AY78">
        <v>769</v>
      </c>
      <c r="AZ78">
        <v>6002</v>
      </c>
      <c r="BA78">
        <v>15787</v>
      </c>
      <c r="BB78">
        <v>2328085.697355167</v>
      </c>
    </row>
    <row r="79" spans="1:54" x14ac:dyDescent="0.55000000000000004">
      <c r="A79" s="1">
        <v>1942</v>
      </c>
      <c r="B79">
        <v>39400</v>
      </c>
      <c r="C79">
        <v>44885</v>
      </c>
      <c r="D79">
        <v>7826</v>
      </c>
      <c r="E79">
        <v>26182</v>
      </c>
      <c r="F79">
        <v>6783</v>
      </c>
      <c r="H79">
        <v>8247</v>
      </c>
      <c r="I79">
        <v>3903</v>
      </c>
      <c r="J79">
        <v>3708</v>
      </c>
      <c r="K79">
        <v>70834</v>
      </c>
      <c r="L79">
        <v>7339</v>
      </c>
      <c r="M79">
        <v>2963</v>
      </c>
      <c r="N79">
        <v>9042</v>
      </c>
      <c r="O79">
        <v>6432</v>
      </c>
      <c r="P79">
        <v>4286</v>
      </c>
      <c r="Q79">
        <v>48400</v>
      </c>
      <c r="R79">
        <v>4499</v>
      </c>
      <c r="S79">
        <v>6771</v>
      </c>
      <c r="V79">
        <v>9396</v>
      </c>
      <c r="X79">
        <v>15839</v>
      </c>
      <c r="Y79">
        <v>191556</v>
      </c>
      <c r="AA79">
        <v>59533.333333333343</v>
      </c>
      <c r="AB79">
        <v>7173</v>
      </c>
      <c r="AC79">
        <v>1639</v>
      </c>
      <c r="AD79">
        <v>11969</v>
      </c>
      <c r="AE79">
        <v>135386</v>
      </c>
      <c r="AF79">
        <v>14597.287</v>
      </c>
      <c r="AG79">
        <v>44912.196566958519</v>
      </c>
      <c r="AH79">
        <v>5505.6806481202839</v>
      </c>
      <c r="AI79">
        <v>22411.467279920711</v>
      </c>
      <c r="AJ79">
        <v>2047.852902188517</v>
      </c>
      <c r="AK79">
        <v>54682.403153992607</v>
      </c>
      <c r="AL79">
        <v>7921.798642853395</v>
      </c>
      <c r="AM79">
        <v>7946.256590006351</v>
      </c>
      <c r="AN79">
        <v>10659.489950513491</v>
      </c>
      <c r="AO79">
        <v>3105.202034175767</v>
      </c>
      <c r="AP79">
        <v>18203</v>
      </c>
      <c r="AQ79">
        <v>209212.39384224141</v>
      </c>
      <c r="AR79">
        <v>524261</v>
      </c>
      <c r="AS79">
        <v>1621.2</v>
      </c>
      <c r="AT79">
        <v>396300</v>
      </c>
      <c r="AU79">
        <v>75029</v>
      </c>
      <c r="AV79">
        <v>16094</v>
      </c>
      <c r="AW79">
        <v>5592</v>
      </c>
      <c r="AX79">
        <v>17169</v>
      </c>
      <c r="AY79">
        <v>797.16666666666663</v>
      </c>
      <c r="AZ79">
        <v>6174</v>
      </c>
      <c r="BA79">
        <v>16060</v>
      </c>
      <c r="BB79">
        <v>2343532.301177429</v>
      </c>
    </row>
    <row r="80" spans="1:54" x14ac:dyDescent="0.55000000000000004">
      <c r="A80" s="1">
        <v>1943</v>
      </c>
      <c r="B80">
        <v>39000</v>
      </c>
      <c r="C80">
        <v>45119</v>
      </c>
      <c r="D80">
        <v>7896</v>
      </c>
      <c r="E80">
        <v>26387</v>
      </c>
      <c r="F80">
        <v>6808</v>
      </c>
      <c r="H80">
        <v>8242</v>
      </c>
      <c r="I80">
        <v>3949</v>
      </c>
      <c r="J80">
        <v>3721</v>
      </c>
      <c r="K80">
        <v>70411</v>
      </c>
      <c r="L80">
        <v>7297</v>
      </c>
      <c r="M80">
        <v>2946</v>
      </c>
      <c r="N80">
        <v>9103</v>
      </c>
      <c r="O80">
        <v>6490</v>
      </c>
      <c r="P80">
        <v>4323</v>
      </c>
      <c r="Q80">
        <v>48789</v>
      </c>
      <c r="R80">
        <v>4527</v>
      </c>
      <c r="S80">
        <v>6828</v>
      </c>
      <c r="V80">
        <v>9442</v>
      </c>
      <c r="X80">
        <v>15840</v>
      </c>
      <c r="Y80">
        <v>187142</v>
      </c>
      <c r="AA80">
        <v>58487</v>
      </c>
      <c r="AB80">
        <v>7236</v>
      </c>
      <c r="AC80">
        <v>1633</v>
      </c>
      <c r="AD80">
        <v>12115</v>
      </c>
      <c r="AE80">
        <v>137272</v>
      </c>
      <c r="AF80">
        <v>14824.815000000001</v>
      </c>
      <c r="AG80">
        <v>45961.040309361517</v>
      </c>
      <c r="AH80">
        <v>5582.5553016114927</v>
      </c>
      <c r="AI80">
        <v>23028.891430231939</v>
      </c>
      <c r="AJ80">
        <v>2072.0759882933789</v>
      </c>
      <c r="AK80">
        <v>55691.79475780698</v>
      </c>
      <c r="AL80">
        <v>8040.8053557160574</v>
      </c>
      <c r="AM80">
        <v>8065.6307269888766</v>
      </c>
      <c r="AN80">
        <v>10864.04952828286</v>
      </c>
      <c r="AO80">
        <v>3151.8505168653778</v>
      </c>
      <c r="AP80">
        <v>18396</v>
      </c>
      <c r="AQ80">
        <v>212405.4252398464</v>
      </c>
      <c r="AR80">
        <v>527028</v>
      </c>
      <c r="AS80">
        <v>1603.4</v>
      </c>
      <c r="AT80">
        <v>400900</v>
      </c>
      <c r="AU80">
        <v>76005</v>
      </c>
      <c r="AV80">
        <v>16332</v>
      </c>
      <c r="AW80">
        <v>5630</v>
      </c>
      <c r="AX80">
        <v>17552</v>
      </c>
      <c r="AY80">
        <v>825.33333333333326</v>
      </c>
      <c r="AZ80">
        <v>6325</v>
      </c>
      <c r="BA80">
        <v>16462</v>
      </c>
      <c r="BB80">
        <v>2358486.7763888282</v>
      </c>
    </row>
    <row r="81" spans="1:54" x14ac:dyDescent="0.55000000000000004">
      <c r="A81" s="1">
        <v>1944</v>
      </c>
      <c r="B81">
        <v>38900</v>
      </c>
      <c r="C81">
        <v>45235</v>
      </c>
      <c r="D81">
        <v>7967</v>
      </c>
      <c r="E81">
        <v>26594</v>
      </c>
      <c r="F81">
        <v>6834</v>
      </c>
      <c r="H81">
        <v>8291</v>
      </c>
      <c r="I81">
        <v>3998</v>
      </c>
      <c r="J81">
        <v>3735</v>
      </c>
      <c r="K81">
        <v>69865</v>
      </c>
      <c r="L81">
        <v>7284</v>
      </c>
      <c r="M81">
        <v>2944</v>
      </c>
      <c r="N81">
        <v>9175</v>
      </c>
      <c r="O81">
        <v>6560</v>
      </c>
      <c r="P81">
        <v>4364</v>
      </c>
      <c r="Q81">
        <v>49016</v>
      </c>
      <c r="R81">
        <v>4560</v>
      </c>
      <c r="S81">
        <v>6885</v>
      </c>
      <c r="V81">
        <v>9497</v>
      </c>
      <c r="X81">
        <v>15946</v>
      </c>
      <c r="Y81">
        <v>182728</v>
      </c>
      <c r="AA81">
        <v>57640.666666666672</v>
      </c>
      <c r="AB81">
        <v>7309</v>
      </c>
      <c r="AC81">
        <v>1654</v>
      </c>
      <c r="AD81">
        <v>12268</v>
      </c>
      <c r="AE81">
        <v>138937</v>
      </c>
      <c r="AF81">
        <v>15055.89</v>
      </c>
      <c r="AG81">
        <v>47034.377914903424</v>
      </c>
      <c r="AH81">
        <v>5660.5033396171857</v>
      </c>
      <c r="AI81">
        <v>23663.325291537371</v>
      </c>
      <c r="AJ81">
        <v>2096.5855978588879</v>
      </c>
      <c r="AK81">
        <v>56736.573870339467</v>
      </c>
      <c r="AL81">
        <v>8161.5998693478241</v>
      </c>
      <c r="AM81">
        <v>8186.7981844385804</v>
      </c>
      <c r="AN81">
        <v>11072.53468045133</v>
      </c>
      <c r="AO81">
        <v>3199.1997851764359</v>
      </c>
      <c r="AP81">
        <v>18592</v>
      </c>
      <c r="AQ81">
        <v>215646.37758374371</v>
      </c>
      <c r="AR81">
        <v>529810</v>
      </c>
      <c r="AS81">
        <v>1585.6</v>
      </c>
      <c r="AT81">
        <v>405600</v>
      </c>
      <c r="AU81">
        <v>77178</v>
      </c>
      <c r="AV81">
        <v>16574</v>
      </c>
      <c r="AW81">
        <v>5668</v>
      </c>
      <c r="AX81">
        <v>17887</v>
      </c>
      <c r="AY81">
        <v>853.49999999999989</v>
      </c>
      <c r="AZ81">
        <v>6266</v>
      </c>
      <c r="BA81">
        <v>16868</v>
      </c>
      <c r="BB81">
        <v>2373117.6743369922</v>
      </c>
    </row>
    <row r="82" spans="1:54" x14ac:dyDescent="0.55000000000000004">
      <c r="A82" s="1">
        <v>1945</v>
      </c>
      <c r="B82">
        <v>39700</v>
      </c>
      <c r="C82">
        <v>45344</v>
      </c>
      <c r="D82">
        <v>8038</v>
      </c>
      <c r="E82">
        <v>26802</v>
      </c>
      <c r="F82">
        <v>6799</v>
      </c>
      <c r="H82">
        <v>8339</v>
      </c>
      <c r="I82">
        <v>4045</v>
      </c>
      <c r="J82">
        <v>3758</v>
      </c>
      <c r="K82">
        <v>67000</v>
      </c>
      <c r="L82">
        <v>7322</v>
      </c>
      <c r="M82">
        <v>2952</v>
      </c>
      <c r="N82">
        <v>9262</v>
      </c>
      <c r="O82">
        <v>6635</v>
      </c>
      <c r="P82">
        <v>4412</v>
      </c>
      <c r="Q82">
        <v>49182</v>
      </c>
      <c r="R82">
        <v>4596</v>
      </c>
      <c r="S82">
        <v>6942</v>
      </c>
      <c r="V82">
        <v>9024</v>
      </c>
      <c r="X82">
        <v>15929</v>
      </c>
      <c r="Y82">
        <v>178314</v>
      </c>
      <c r="AA82">
        <v>56188.333333333343</v>
      </c>
      <c r="AB82">
        <v>7389</v>
      </c>
      <c r="AC82">
        <v>1688</v>
      </c>
      <c r="AD82">
        <v>12404</v>
      </c>
      <c r="AE82">
        <v>140474</v>
      </c>
      <c r="AF82">
        <v>15290.566000000001</v>
      </c>
      <c r="AG82">
        <v>48132.781393796213</v>
      </c>
      <c r="AH82">
        <v>5739.5397495781353</v>
      </c>
      <c r="AI82">
        <v>24315.237472439308</v>
      </c>
      <c r="AJ82">
        <v>2121.3851200359231</v>
      </c>
      <c r="AK82">
        <v>57806.531897208632</v>
      </c>
      <c r="AL82">
        <v>8284.2090413226342</v>
      </c>
      <c r="AM82">
        <v>8309.7859028501098</v>
      </c>
      <c r="AN82">
        <v>11285.020740252019</v>
      </c>
      <c r="AO82">
        <v>3247.2603667929961</v>
      </c>
      <c r="AP82">
        <v>18790</v>
      </c>
      <c r="AQ82">
        <v>218937.26948380249</v>
      </c>
      <c r="AR82">
        <v>532607</v>
      </c>
      <c r="AS82">
        <v>1567.8</v>
      </c>
      <c r="AT82">
        <v>410400</v>
      </c>
      <c r="AU82">
        <v>76224</v>
      </c>
      <c r="AV82">
        <v>17917</v>
      </c>
      <c r="AW82">
        <v>5707</v>
      </c>
      <c r="AX82">
        <v>18228</v>
      </c>
      <c r="AY82">
        <v>881.66666666666652</v>
      </c>
      <c r="AZ82">
        <v>6140</v>
      </c>
      <c r="BA82">
        <v>17284</v>
      </c>
      <c r="BB82">
        <v>2384064.538917779</v>
      </c>
    </row>
    <row r="83" spans="1:54" x14ac:dyDescent="0.55000000000000004">
      <c r="A83" s="1">
        <v>1946</v>
      </c>
      <c r="B83">
        <v>40290</v>
      </c>
      <c r="C83">
        <v>45540</v>
      </c>
      <c r="D83">
        <v>8110</v>
      </c>
      <c r="E83">
        <v>27012</v>
      </c>
      <c r="F83">
        <v>7000</v>
      </c>
      <c r="H83">
        <v>8367</v>
      </c>
      <c r="I83">
        <v>4101</v>
      </c>
      <c r="J83">
        <v>3806</v>
      </c>
      <c r="K83">
        <v>64678</v>
      </c>
      <c r="L83">
        <v>7418</v>
      </c>
      <c r="M83">
        <v>2957</v>
      </c>
      <c r="N83">
        <v>9424</v>
      </c>
      <c r="O83">
        <v>6719</v>
      </c>
      <c r="P83">
        <v>4467</v>
      </c>
      <c r="Q83">
        <v>49217</v>
      </c>
      <c r="R83">
        <v>4637</v>
      </c>
      <c r="S83">
        <v>7000</v>
      </c>
      <c r="V83">
        <v>9042</v>
      </c>
      <c r="X83">
        <v>15971</v>
      </c>
      <c r="Y83">
        <v>173900</v>
      </c>
      <c r="AA83">
        <v>54000</v>
      </c>
      <c r="AB83">
        <v>7474</v>
      </c>
      <c r="AC83">
        <v>1759</v>
      </c>
      <c r="AD83">
        <v>12634</v>
      </c>
      <c r="AE83">
        <v>141940</v>
      </c>
      <c r="AF83">
        <v>15645.642</v>
      </c>
      <c r="AG83">
        <v>49256.836114523787</v>
      </c>
      <c r="AH83">
        <v>5819.6797282015732</v>
      </c>
      <c r="AI83">
        <v>24985.109491460891</v>
      </c>
      <c r="AJ83">
        <v>2146.4779840640408</v>
      </c>
      <c r="AK83">
        <v>58938.535801919817</v>
      </c>
      <c r="AL83">
        <v>8408.6601326873915</v>
      </c>
      <c r="AM83">
        <v>8434.6212274367645</v>
      </c>
      <c r="AN83">
        <v>11501.584486590869</v>
      </c>
      <c r="AO83">
        <v>3296.0429475532219</v>
      </c>
      <c r="AP83">
        <v>19235</v>
      </c>
      <c r="AQ83">
        <v>222034.14096842261</v>
      </c>
      <c r="AR83">
        <v>535418</v>
      </c>
      <c r="AS83">
        <v>1550</v>
      </c>
      <c r="AT83">
        <v>415200</v>
      </c>
      <c r="AU83">
        <v>77199</v>
      </c>
      <c r="AV83">
        <v>19369</v>
      </c>
      <c r="AW83">
        <v>5746</v>
      </c>
      <c r="AX83">
        <v>18775</v>
      </c>
      <c r="AY83">
        <v>909.83333333333314</v>
      </c>
      <c r="AZ83">
        <v>6014</v>
      </c>
      <c r="BA83">
        <v>17710</v>
      </c>
      <c r="BB83">
        <v>2398787.080233281</v>
      </c>
    </row>
    <row r="84" spans="1:54" x14ac:dyDescent="0.55000000000000004">
      <c r="A84" s="1">
        <v>1947</v>
      </c>
      <c r="B84">
        <v>40680</v>
      </c>
      <c r="C84">
        <v>45910</v>
      </c>
      <c r="D84">
        <v>8183</v>
      </c>
      <c r="E84">
        <v>27223</v>
      </c>
      <c r="F84">
        <v>6971</v>
      </c>
      <c r="H84">
        <v>8450</v>
      </c>
      <c r="I84">
        <v>4146</v>
      </c>
      <c r="J84">
        <v>3859</v>
      </c>
      <c r="K84">
        <v>66094</v>
      </c>
      <c r="L84">
        <v>7529</v>
      </c>
      <c r="M84">
        <v>2974</v>
      </c>
      <c r="N84">
        <v>9630</v>
      </c>
      <c r="O84">
        <v>6803</v>
      </c>
      <c r="P84">
        <v>4524</v>
      </c>
      <c r="Q84">
        <v>49519</v>
      </c>
      <c r="R84">
        <v>4679</v>
      </c>
      <c r="S84">
        <v>7064</v>
      </c>
      <c r="V84">
        <v>9079</v>
      </c>
      <c r="X84">
        <v>15849</v>
      </c>
      <c r="Y84">
        <v>174000</v>
      </c>
      <c r="AA84">
        <v>52669</v>
      </c>
      <c r="AB84">
        <v>7578</v>
      </c>
      <c r="AC84">
        <v>1797</v>
      </c>
      <c r="AD84">
        <v>12901</v>
      </c>
      <c r="AE84">
        <v>144688</v>
      </c>
      <c r="AF84">
        <v>16008.963</v>
      </c>
      <c r="AG84">
        <v>50407.141115800361</v>
      </c>
      <c r="AH84">
        <v>5900.9386843831398</v>
      </c>
      <c r="AI84">
        <v>25673.436132707589</v>
      </c>
      <c r="AJ84">
        <v>2171.867659745621</v>
      </c>
      <c r="AK84">
        <v>60075.189113794913</v>
      </c>
      <c r="AL84">
        <v>8534.9808140232162</v>
      </c>
      <c r="AM84">
        <v>8561.3319142104629</v>
      </c>
      <c r="AN84">
        <v>11722.304171789539</v>
      </c>
      <c r="AO84">
        <v>3345.558373825304</v>
      </c>
      <c r="AP84">
        <v>19690</v>
      </c>
      <c r="AQ84">
        <v>225175.05396150719</v>
      </c>
      <c r="AR84">
        <v>538244</v>
      </c>
      <c r="AS84">
        <v>1750</v>
      </c>
      <c r="AT84">
        <v>346000</v>
      </c>
      <c r="AU84">
        <v>78119</v>
      </c>
      <c r="AV84">
        <v>19886</v>
      </c>
      <c r="AW84">
        <v>5786</v>
      </c>
      <c r="AX84">
        <v>19338</v>
      </c>
      <c r="AY84">
        <v>938</v>
      </c>
      <c r="AZ84">
        <v>6419</v>
      </c>
      <c r="BA84">
        <v>18148</v>
      </c>
      <c r="BB84">
        <v>2419208.480089338</v>
      </c>
    </row>
    <row r="85" spans="1:54" x14ac:dyDescent="0.55000000000000004">
      <c r="A85" s="1">
        <v>1948</v>
      </c>
      <c r="B85">
        <v>41110</v>
      </c>
      <c r="C85">
        <v>46210</v>
      </c>
      <c r="D85">
        <v>8256</v>
      </c>
      <c r="E85">
        <v>27437</v>
      </c>
      <c r="F85">
        <v>6956</v>
      </c>
      <c r="H85">
        <v>8557</v>
      </c>
      <c r="I85">
        <v>4190</v>
      </c>
      <c r="J85">
        <v>3912</v>
      </c>
      <c r="K85">
        <v>67295</v>
      </c>
      <c r="L85">
        <v>7749</v>
      </c>
      <c r="M85">
        <v>2985</v>
      </c>
      <c r="N85">
        <v>9800</v>
      </c>
      <c r="O85">
        <v>6883</v>
      </c>
      <c r="P85">
        <v>4582</v>
      </c>
      <c r="Q85">
        <v>50014</v>
      </c>
      <c r="R85">
        <v>4720</v>
      </c>
      <c r="S85">
        <v>7130</v>
      </c>
      <c r="V85">
        <v>9158</v>
      </c>
      <c r="X85">
        <v>15893</v>
      </c>
      <c r="Y85">
        <v>175100</v>
      </c>
      <c r="AA85">
        <v>53328</v>
      </c>
      <c r="AB85">
        <v>7715</v>
      </c>
      <c r="AC85">
        <v>1833</v>
      </c>
      <c r="AD85">
        <v>13180</v>
      </c>
      <c r="AE85">
        <v>147203</v>
      </c>
      <c r="AF85">
        <v>16380.721</v>
      </c>
      <c r="AG85">
        <v>51584.309425814121</v>
      </c>
      <c r="AH85">
        <v>5983.332242169623</v>
      </c>
      <c r="AI85">
        <v>26380.725811327091</v>
      </c>
      <c r="AJ85">
        <v>2197.5576579257458</v>
      </c>
      <c r="AK85">
        <v>61230.011070292792</v>
      </c>
      <c r="AL85">
        <v>8663.1991715977456</v>
      </c>
      <c r="AM85">
        <v>8689.9461361530502</v>
      </c>
      <c r="AN85">
        <v>11947.259549860881</v>
      </c>
      <c r="AO85">
        <v>3395.8176549190362</v>
      </c>
      <c r="AP85">
        <v>20156</v>
      </c>
      <c r="AQ85">
        <v>228360.0927707965</v>
      </c>
      <c r="AR85">
        <v>541085</v>
      </c>
      <c r="AS85">
        <v>1800</v>
      </c>
      <c r="AT85">
        <v>350000</v>
      </c>
      <c r="AU85">
        <v>80155</v>
      </c>
      <c r="AV85">
        <v>20027</v>
      </c>
      <c r="AW85">
        <v>5922</v>
      </c>
      <c r="AX85">
        <v>19918</v>
      </c>
      <c r="AY85">
        <v>961</v>
      </c>
      <c r="AZ85">
        <v>6724</v>
      </c>
      <c r="BA85">
        <v>18569</v>
      </c>
      <c r="BB85">
        <v>2452987.593655528</v>
      </c>
    </row>
    <row r="86" spans="1:54" x14ac:dyDescent="0.55000000000000004">
      <c r="A86" s="1">
        <v>1949</v>
      </c>
      <c r="B86">
        <v>41480</v>
      </c>
      <c r="C86">
        <v>46552</v>
      </c>
      <c r="D86">
        <v>8329</v>
      </c>
      <c r="E86">
        <v>27651</v>
      </c>
      <c r="F86">
        <v>6943</v>
      </c>
      <c r="H86">
        <v>8614</v>
      </c>
      <c r="I86">
        <v>4230</v>
      </c>
      <c r="J86">
        <v>3963</v>
      </c>
      <c r="K86">
        <v>67991</v>
      </c>
      <c r="L86">
        <v>7856</v>
      </c>
      <c r="M86">
        <v>2981</v>
      </c>
      <c r="N86">
        <v>9956</v>
      </c>
      <c r="O86">
        <v>6955</v>
      </c>
      <c r="P86">
        <v>4640</v>
      </c>
      <c r="Q86">
        <v>50312</v>
      </c>
      <c r="R86">
        <v>4758</v>
      </c>
      <c r="S86">
        <v>7195</v>
      </c>
      <c r="V86">
        <v>9250</v>
      </c>
      <c r="X86">
        <v>16084</v>
      </c>
      <c r="Y86">
        <v>177500</v>
      </c>
      <c r="AA86">
        <v>53998</v>
      </c>
      <c r="AB86">
        <v>7919</v>
      </c>
      <c r="AC86">
        <v>1871</v>
      </c>
      <c r="AD86">
        <v>13469</v>
      </c>
      <c r="AE86">
        <v>149770</v>
      </c>
      <c r="AF86">
        <v>16761.112000000001</v>
      </c>
      <c r="AG86">
        <v>52788.968388926362</v>
      </c>
      <c r="AH86">
        <v>6066.8762437630676</v>
      </c>
      <c r="AI86">
        <v>27107.500949037301</v>
      </c>
      <c r="AJ86">
        <v>2223.5515309775769</v>
      </c>
      <c r="AK86">
        <v>62392.451622201181</v>
      </c>
      <c r="AL86">
        <v>8793.3437136098673</v>
      </c>
      <c r="AM86">
        <v>8820.4924894802916</v>
      </c>
      <c r="AN86">
        <v>12176.53190532689</v>
      </c>
      <c r="AO86">
        <v>3446.8319655336468</v>
      </c>
      <c r="AP86">
        <v>20634</v>
      </c>
      <c r="AQ86">
        <v>231589.36458785291</v>
      </c>
      <c r="AR86">
        <v>543941</v>
      </c>
      <c r="AS86">
        <v>1857</v>
      </c>
      <c r="AT86">
        <v>355000</v>
      </c>
      <c r="AU86">
        <v>81971</v>
      </c>
      <c r="AV86">
        <v>20208</v>
      </c>
      <c r="AW86">
        <v>6061</v>
      </c>
      <c r="AX86">
        <v>20516</v>
      </c>
      <c r="AY86">
        <v>979</v>
      </c>
      <c r="AZ86">
        <v>7302</v>
      </c>
      <c r="BA86">
        <v>19000</v>
      </c>
      <c r="BB86">
        <v>2488972.625434686</v>
      </c>
    </row>
    <row r="87" spans="1:54" x14ac:dyDescent="0.55000000000000004">
      <c r="A87" s="1">
        <v>1950</v>
      </c>
      <c r="B87">
        <v>42518</v>
      </c>
      <c r="C87">
        <v>46914</v>
      </c>
      <c r="D87">
        <v>8442.75</v>
      </c>
      <c r="E87">
        <v>28062.963</v>
      </c>
      <c r="F87">
        <v>6935.1</v>
      </c>
      <c r="H87">
        <v>8934.9560000000001</v>
      </c>
      <c r="I87">
        <v>4271</v>
      </c>
      <c r="J87">
        <v>4008.9</v>
      </c>
      <c r="K87">
        <v>69346</v>
      </c>
      <c r="L87">
        <v>7566.0280000000002</v>
      </c>
      <c r="M87">
        <v>2963.018</v>
      </c>
      <c r="N87">
        <v>10113.527</v>
      </c>
      <c r="O87">
        <v>7014</v>
      </c>
      <c r="P87">
        <v>4694</v>
      </c>
      <c r="Q87">
        <v>50127</v>
      </c>
      <c r="R87">
        <v>4498.3219999999856</v>
      </c>
      <c r="S87">
        <v>7250.5</v>
      </c>
      <c r="T87">
        <v>3837.297</v>
      </c>
      <c r="U87">
        <v>3515.6019999999999</v>
      </c>
      <c r="V87">
        <v>9338</v>
      </c>
      <c r="W87">
        <v>2336.4319999999998</v>
      </c>
      <c r="X87">
        <v>16311</v>
      </c>
      <c r="Y87">
        <v>179570.837</v>
      </c>
      <c r="Z87">
        <v>36774.853999999999</v>
      </c>
      <c r="AA87">
        <v>54737.254999999997</v>
      </c>
      <c r="AB87">
        <v>8267.3369999999995</v>
      </c>
      <c r="AC87">
        <v>1908.31</v>
      </c>
      <c r="AD87">
        <v>14011.422</v>
      </c>
      <c r="AE87">
        <v>152271</v>
      </c>
      <c r="AF87">
        <v>17150.335999999999</v>
      </c>
      <c r="AG87">
        <v>53975</v>
      </c>
      <c r="AH87">
        <v>6082</v>
      </c>
      <c r="AI87">
        <v>27741</v>
      </c>
      <c r="AJ87">
        <v>2239</v>
      </c>
      <c r="AK87">
        <v>63084.538312459183</v>
      </c>
      <c r="AL87">
        <v>8925.4433765282465</v>
      </c>
      <c r="AM87">
        <v>8953.0000000000164</v>
      </c>
      <c r="AN87">
        <v>12410.204082589849</v>
      </c>
      <c r="AO87">
        <v>3498.612648242387</v>
      </c>
      <c r="AP87">
        <v>21121.638999999999</v>
      </c>
      <c r="AQ87">
        <v>239453.83300000001</v>
      </c>
      <c r="AR87">
        <v>546815</v>
      </c>
      <c r="AS87">
        <v>2237</v>
      </c>
      <c r="AT87">
        <v>359000</v>
      </c>
      <c r="AU87">
        <v>83805</v>
      </c>
      <c r="AV87">
        <v>20845.771000000001</v>
      </c>
      <c r="AW87">
        <v>6433.799</v>
      </c>
      <c r="AX87">
        <v>21131.263999999999</v>
      </c>
      <c r="AY87">
        <v>1022.1</v>
      </c>
      <c r="AZ87">
        <v>7456</v>
      </c>
      <c r="BA87">
        <v>20041.628000000001</v>
      </c>
      <c r="BB87">
        <v>2576867.9653545618</v>
      </c>
    </row>
    <row r="88" spans="1:54" x14ac:dyDescent="0.55000000000000004">
      <c r="A88" s="1">
        <v>1951</v>
      </c>
      <c r="B88">
        <v>42862</v>
      </c>
      <c r="C88">
        <v>47295</v>
      </c>
      <c r="D88">
        <v>8490.25</v>
      </c>
      <c r="E88">
        <v>28298.01</v>
      </c>
      <c r="F88">
        <v>6935.451</v>
      </c>
      <c r="H88">
        <v>8975.8109999999997</v>
      </c>
      <c r="I88">
        <v>4303.62</v>
      </c>
      <c r="J88">
        <v>4047.3</v>
      </c>
      <c r="K88">
        <v>69785</v>
      </c>
      <c r="L88">
        <v>7646.402</v>
      </c>
      <c r="M88">
        <v>2959.3110000000001</v>
      </c>
      <c r="N88">
        <v>10264.311</v>
      </c>
      <c r="O88">
        <v>7070</v>
      </c>
      <c r="P88">
        <v>4749</v>
      </c>
      <c r="Q88">
        <v>50290</v>
      </c>
      <c r="R88">
        <v>4542.4340000000657</v>
      </c>
      <c r="S88">
        <v>7258.2</v>
      </c>
      <c r="T88">
        <v>3859.83</v>
      </c>
      <c r="U88">
        <v>3579.4169999999999</v>
      </c>
      <c r="V88">
        <v>9423</v>
      </c>
      <c r="W88">
        <v>2422.0940000000001</v>
      </c>
      <c r="X88">
        <v>16464</v>
      </c>
      <c r="Y88">
        <v>182677.43799999999</v>
      </c>
      <c r="Z88">
        <v>37435.785000000003</v>
      </c>
      <c r="AA88">
        <v>55567.303</v>
      </c>
      <c r="AB88">
        <v>8510.6</v>
      </c>
      <c r="AC88">
        <v>1947.3889999999999</v>
      </c>
      <c r="AD88">
        <v>14330.674999999999</v>
      </c>
      <c r="AE88">
        <v>154878</v>
      </c>
      <c r="AF88">
        <v>17517.342000000001</v>
      </c>
      <c r="AG88">
        <v>55733</v>
      </c>
      <c r="AH88">
        <v>6198</v>
      </c>
      <c r="AI88">
        <v>28541</v>
      </c>
      <c r="AJ88">
        <v>2260</v>
      </c>
      <c r="AK88">
        <v>64706.372000000003</v>
      </c>
      <c r="AL88">
        <v>9095.8817800154393</v>
      </c>
      <c r="AM88">
        <v>9189.9840557970419</v>
      </c>
      <c r="AN88">
        <v>12729.78801646327</v>
      </c>
      <c r="AO88">
        <v>3564.9037681921791</v>
      </c>
      <c r="AP88">
        <v>21669.333999999999</v>
      </c>
      <c r="AQ88">
        <v>244622.7209999999</v>
      </c>
      <c r="AR88">
        <v>557480</v>
      </c>
      <c r="AS88">
        <v>2015.3</v>
      </c>
      <c r="AT88">
        <v>365000</v>
      </c>
      <c r="AU88">
        <v>85163.847999999998</v>
      </c>
      <c r="AV88">
        <v>20876.188999999998</v>
      </c>
      <c r="AW88">
        <v>6581.8389999999999</v>
      </c>
      <c r="AX88">
        <v>21775.167000000001</v>
      </c>
      <c r="AY88">
        <v>1068.0999999999999</v>
      </c>
      <c r="AZ88">
        <v>7771</v>
      </c>
      <c r="BA88">
        <v>20653.333999999999</v>
      </c>
      <c r="BB88">
        <v>2630606.6251951279</v>
      </c>
    </row>
    <row r="89" spans="1:54" x14ac:dyDescent="0.55000000000000004">
      <c r="A89" s="1">
        <v>1952</v>
      </c>
      <c r="B89">
        <v>43184</v>
      </c>
      <c r="C89">
        <v>47540</v>
      </c>
      <c r="D89">
        <v>8526.0499999999993</v>
      </c>
      <c r="E89">
        <v>28549.87</v>
      </c>
      <c r="F89">
        <v>6927.7719999999999</v>
      </c>
      <c r="H89">
        <v>9029.6680000000015</v>
      </c>
      <c r="I89">
        <v>4334</v>
      </c>
      <c r="J89">
        <v>4090.5</v>
      </c>
      <c r="K89">
        <v>70164</v>
      </c>
      <c r="L89">
        <v>7733.25</v>
      </c>
      <c r="M89">
        <v>2952.1559999999999</v>
      </c>
      <c r="N89">
        <v>10381.987999999999</v>
      </c>
      <c r="O89">
        <v>7125</v>
      </c>
      <c r="P89">
        <v>4815</v>
      </c>
      <c r="Q89">
        <v>50430</v>
      </c>
      <c r="R89">
        <v>4587.3180000000284</v>
      </c>
      <c r="S89">
        <v>7274.9</v>
      </c>
      <c r="T89">
        <v>3882.2289999999998</v>
      </c>
      <c r="U89">
        <v>3628.3470000000002</v>
      </c>
      <c r="V89">
        <v>9504</v>
      </c>
      <c r="W89">
        <v>2466.7399999999998</v>
      </c>
      <c r="X89">
        <v>16630</v>
      </c>
      <c r="Y89">
        <v>185855.87</v>
      </c>
      <c r="Z89">
        <v>38006.18</v>
      </c>
      <c r="AA89">
        <v>56404.906999999999</v>
      </c>
      <c r="AB89">
        <v>8691.2119999999995</v>
      </c>
      <c r="AC89">
        <v>1994.7940000000001</v>
      </c>
      <c r="AD89">
        <v>14785.584000000001</v>
      </c>
      <c r="AE89">
        <v>157553</v>
      </c>
      <c r="AF89">
        <v>17876.955999999998</v>
      </c>
      <c r="AG89">
        <v>57485</v>
      </c>
      <c r="AH89">
        <v>6326</v>
      </c>
      <c r="AI89">
        <v>29397</v>
      </c>
      <c r="AJ89">
        <v>2285</v>
      </c>
      <c r="AK89">
        <v>66346.209000000003</v>
      </c>
      <c r="AL89">
        <v>9269.5748396757517</v>
      </c>
      <c r="AM89">
        <v>9433.2410304706445</v>
      </c>
      <c r="AN89">
        <v>13057.601782022801</v>
      </c>
      <c r="AO89">
        <v>3632.4509610560158</v>
      </c>
      <c r="AP89">
        <v>22235.677</v>
      </c>
      <c r="AQ89">
        <v>249912.59</v>
      </c>
      <c r="AR89">
        <v>568910</v>
      </c>
      <c r="AS89">
        <v>2125.9</v>
      </c>
      <c r="AT89">
        <v>372000</v>
      </c>
      <c r="AU89">
        <v>86459.024999999994</v>
      </c>
      <c r="AV89">
        <v>20947.571</v>
      </c>
      <c r="AW89">
        <v>6748.3779999999997</v>
      </c>
      <c r="AX89">
        <v>22438.690999999999</v>
      </c>
      <c r="AY89">
        <v>1127</v>
      </c>
      <c r="AZ89">
        <v>8031</v>
      </c>
      <c r="BA89">
        <v>21289.401999999998</v>
      </c>
      <c r="BB89">
        <v>2677817.264708186</v>
      </c>
    </row>
    <row r="90" spans="1:54" x14ac:dyDescent="0.55000000000000004">
      <c r="A90" s="1">
        <v>1953</v>
      </c>
      <c r="B90">
        <v>43495</v>
      </c>
      <c r="C90">
        <v>47792.1</v>
      </c>
      <c r="D90">
        <v>8578.9500000000007</v>
      </c>
      <c r="E90">
        <v>28804.128000000001</v>
      </c>
      <c r="F90">
        <v>6932.4830000000002</v>
      </c>
      <c r="H90">
        <v>9078.9740000000002</v>
      </c>
      <c r="I90">
        <v>4369.28</v>
      </c>
      <c r="J90">
        <v>4139.3999999999996</v>
      </c>
      <c r="K90">
        <v>70566</v>
      </c>
      <c r="L90">
        <v>7817.0950000000003</v>
      </c>
      <c r="M90">
        <v>2947.3110000000001</v>
      </c>
      <c r="N90">
        <v>10493.183999999999</v>
      </c>
      <c r="O90">
        <v>7171</v>
      </c>
      <c r="P90">
        <v>4878</v>
      </c>
      <c r="Q90">
        <v>50593</v>
      </c>
      <c r="R90">
        <v>4633.4890000000596</v>
      </c>
      <c r="S90">
        <v>7346.1</v>
      </c>
      <c r="T90">
        <v>3906.4749999999999</v>
      </c>
      <c r="U90">
        <v>3687.4360000000001</v>
      </c>
      <c r="V90">
        <v>9595</v>
      </c>
      <c r="W90">
        <v>2505.5039999999999</v>
      </c>
      <c r="X90">
        <v>16847</v>
      </c>
      <c r="Y90">
        <v>188960.538</v>
      </c>
      <c r="Z90">
        <v>38541.349000000002</v>
      </c>
      <c r="AA90">
        <v>57292.495999999999</v>
      </c>
      <c r="AB90">
        <v>8857.9240000000009</v>
      </c>
      <c r="AC90">
        <v>2047.3910000000001</v>
      </c>
      <c r="AD90">
        <v>15183.375</v>
      </c>
      <c r="AE90">
        <v>160184</v>
      </c>
      <c r="AF90">
        <v>18230.815999999999</v>
      </c>
      <c r="AG90">
        <v>59250</v>
      </c>
      <c r="AH90">
        <v>6464</v>
      </c>
      <c r="AI90">
        <v>30304</v>
      </c>
      <c r="AJ90">
        <v>2313</v>
      </c>
      <c r="AK90">
        <v>68018.338000000003</v>
      </c>
      <c r="AL90">
        <v>9446.5847057440405</v>
      </c>
      <c r="AM90">
        <v>9682.9369668843428</v>
      </c>
      <c r="AN90">
        <v>13393.85731147906</v>
      </c>
      <c r="AO90">
        <v>3701.2780266907521</v>
      </c>
      <c r="AP90">
        <v>22830.516</v>
      </c>
      <c r="AQ90">
        <v>255258.83100000009</v>
      </c>
      <c r="AR90">
        <v>581390</v>
      </c>
      <c r="AS90">
        <v>2242.1999999999998</v>
      </c>
      <c r="AT90">
        <v>379000</v>
      </c>
      <c r="AU90">
        <v>87655.163</v>
      </c>
      <c r="AV90">
        <v>21060.464</v>
      </c>
      <c r="AW90">
        <v>6928.942</v>
      </c>
      <c r="AX90">
        <v>23122.432000000001</v>
      </c>
      <c r="AY90">
        <v>1191.8</v>
      </c>
      <c r="AZ90">
        <v>8326</v>
      </c>
      <c r="BA90">
        <v>21964.157999999999</v>
      </c>
      <c r="BB90">
        <v>2726700.5453436798</v>
      </c>
    </row>
    <row r="91" spans="1:54" x14ac:dyDescent="0.55000000000000004">
      <c r="A91" s="1">
        <v>1954</v>
      </c>
      <c r="B91">
        <v>43822</v>
      </c>
      <c r="C91">
        <v>48122.6</v>
      </c>
      <c r="D91">
        <v>8632.1</v>
      </c>
      <c r="E91">
        <v>29060.413</v>
      </c>
      <c r="F91">
        <v>6940.2089999999998</v>
      </c>
      <c r="H91">
        <v>9122.3189999999995</v>
      </c>
      <c r="I91">
        <v>4406</v>
      </c>
      <c r="J91">
        <v>4186.8999999999996</v>
      </c>
      <c r="K91">
        <v>70945</v>
      </c>
      <c r="L91">
        <v>7893.4120000000003</v>
      </c>
      <c r="M91">
        <v>2936.7689999999998</v>
      </c>
      <c r="N91">
        <v>10615.38</v>
      </c>
      <c r="O91">
        <v>7213</v>
      </c>
      <c r="P91">
        <v>4929</v>
      </c>
      <c r="Q91">
        <v>50765</v>
      </c>
      <c r="R91">
        <v>4682.3629999999539</v>
      </c>
      <c r="S91">
        <v>7423.3</v>
      </c>
      <c r="T91">
        <v>3929.5909999999999</v>
      </c>
      <c r="U91">
        <v>3759.86</v>
      </c>
      <c r="V91">
        <v>9706</v>
      </c>
      <c r="W91">
        <v>2565.9090000000001</v>
      </c>
      <c r="X91">
        <v>17040</v>
      </c>
      <c r="Y91">
        <v>192171.24600000001</v>
      </c>
      <c r="Z91">
        <v>38993.798000000003</v>
      </c>
      <c r="AA91">
        <v>58171.224000000002</v>
      </c>
      <c r="AB91">
        <v>9064.0169999999998</v>
      </c>
      <c r="AC91">
        <v>2092.779</v>
      </c>
      <c r="AD91">
        <v>15636.245000000001</v>
      </c>
      <c r="AE91">
        <v>163026</v>
      </c>
      <c r="AF91">
        <v>18580.559000000001</v>
      </c>
      <c r="AG91">
        <v>61046</v>
      </c>
      <c r="AH91">
        <v>6611</v>
      </c>
      <c r="AI91">
        <v>31258</v>
      </c>
      <c r="AJ91">
        <v>2342</v>
      </c>
      <c r="AK91">
        <v>69794.493000000002</v>
      </c>
      <c r="AL91">
        <v>9626.9747152630771</v>
      </c>
      <c r="AM91">
        <v>9939.2423030218597</v>
      </c>
      <c r="AN91">
        <v>13738.771994658749</v>
      </c>
      <c r="AO91">
        <v>3771.4092159088968</v>
      </c>
      <c r="AP91">
        <v>23463.816999999999</v>
      </c>
      <c r="AQ91">
        <v>261022.065</v>
      </c>
      <c r="AR91">
        <v>595310</v>
      </c>
      <c r="AS91">
        <v>2364.9</v>
      </c>
      <c r="AT91">
        <v>386000</v>
      </c>
      <c r="AU91">
        <v>88753.892000000007</v>
      </c>
      <c r="AV91">
        <v>21258.835999999999</v>
      </c>
      <c r="AW91">
        <v>7117.5640000000003</v>
      </c>
      <c r="AX91">
        <v>23827.008999999998</v>
      </c>
      <c r="AY91">
        <v>1248.2</v>
      </c>
      <c r="AZ91">
        <v>8635</v>
      </c>
      <c r="BA91">
        <v>22684.973999999998</v>
      </c>
      <c r="BB91">
        <v>2778646.9454149939</v>
      </c>
    </row>
    <row r="92" spans="1:54" x14ac:dyDescent="0.55000000000000004">
      <c r="A92" s="1">
        <v>1955</v>
      </c>
      <c r="B92">
        <v>44218</v>
      </c>
      <c r="C92">
        <v>48476.7</v>
      </c>
      <c r="D92">
        <v>8692.6</v>
      </c>
      <c r="E92">
        <v>29318.744999999999</v>
      </c>
      <c r="F92">
        <v>6946.8850000000002</v>
      </c>
      <c r="H92">
        <v>9173.2520000000004</v>
      </c>
      <c r="I92">
        <v>4439</v>
      </c>
      <c r="J92">
        <v>4234.8999999999996</v>
      </c>
      <c r="K92">
        <v>71350</v>
      </c>
      <c r="L92">
        <v>7965.5379999999996</v>
      </c>
      <c r="M92">
        <v>2916.1329999999998</v>
      </c>
      <c r="N92">
        <v>10750.842000000001</v>
      </c>
      <c r="O92">
        <v>7262</v>
      </c>
      <c r="P92">
        <v>4980</v>
      </c>
      <c r="Q92">
        <v>50946</v>
      </c>
      <c r="R92">
        <v>4722.7559999999939</v>
      </c>
      <c r="S92">
        <v>7499.4</v>
      </c>
      <c r="T92">
        <v>3955.5259999999998</v>
      </c>
      <c r="U92">
        <v>3827.154</v>
      </c>
      <c r="V92">
        <v>9825</v>
      </c>
      <c r="W92">
        <v>2622.424</v>
      </c>
      <c r="X92">
        <v>17325</v>
      </c>
      <c r="Y92">
        <v>195612.67300000001</v>
      </c>
      <c r="Z92">
        <v>39368.099000000002</v>
      </c>
      <c r="AA92">
        <v>59069.122000000003</v>
      </c>
      <c r="AB92">
        <v>9277.0869999999995</v>
      </c>
      <c r="AC92">
        <v>2136.1680000000001</v>
      </c>
      <c r="AD92">
        <v>16050.356</v>
      </c>
      <c r="AE92">
        <v>165931</v>
      </c>
      <c r="AF92">
        <v>18927.821</v>
      </c>
      <c r="AG92">
        <v>62893</v>
      </c>
      <c r="AH92">
        <v>6764</v>
      </c>
      <c r="AI92">
        <v>32253</v>
      </c>
      <c r="AJ92">
        <v>2372</v>
      </c>
      <c r="AK92">
        <v>71666.02</v>
      </c>
      <c r="AL92">
        <v>9810.809414746569</v>
      </c>
      <c r="AM92">
        <v>10202.33198832505</v>
      </c>
      <c r="AN92">
        <v>14092.56881954761</v>
      </c>
      <c r="AO92">
        <v>3842.8692390232491</v>
      </c>
      <c r="AP92">
        <v>24144.571</v>
      </c>
      <c r="AQ92">
        <v>266989.59999999992</v>
      </c>
      <c r="AR92">
        <v>608655</v>
      </c>
      <c r="AS92">
        <v>2490.4</v>
      </c>
      <c r="AT92">
        <v>393000</v>
      </c>
      <c r="AU92">
        <v>89815.06</v>
      </c>
      <c r="AV92">
        <v>21551.833999999999</v>
      </c>
      <c r="AW92">
        <v>7311.72</v>
      </c>
      <c r="AX92">
        <v>24553.055</v>
      </c>
      <c r="AY92">
        <v>1305.5</v>
      </c>
      <c r="AZ92">
        <v>8992</v>
      </c>
      <c r="BA92">
        <v>23451.315999999999</v>
      </c>
      <c r="BB92">
        <v>2831519.6326848269</v>
      </c>
    </row>
    <row r="93" spans="1:54" x14ac:dyDescent="0.55000000000000004">
      <c r="A93" s="1">
        <v>1956</v>
      </c>
      <c r="B93">
        <v>44657</v>
      </c>
      <c r="C93">
        <v>48788.5</v>
      </c>
      <c r="D93">
        <v>8756</v>
      </c>
      <c r="E93">
        <v>29579.142</v>
      </c>
      <c r="F93">
        <v>6952.3590000000004</v>
      </c>
      <c r="H93">
        <v>9230.4599999999991</v>
      </c>
      <c r="I93">
        <v>4466.4709999999995</v>
      </c>
      <c r="J93">
        <v>4281.7</v>
      </c>
      <c r="K93">
        <v>70943</v>
      </c>
      <c r="L93">
        <v>8031.0129999999999</v>
      </c>
      <c r="M93">
        <v>2895.2530000000002</v>
      </c>
      <c r="N93">
        <v>10889.351000000001</v>
      </c>
      <c r="O93">
        <v>7315</v>
      </c>
      <c r="P93">
        <v>5045</v>
      </c>
      <c r="Q93">
        <v>51184</v>
      </c>
      <c r="R93">
        <v>4766.5009999999902</v>
      </c>
      <c r="S93">
        <v>7575.8</v>
      </c>
      <c r="T93">
        <v>3973.442</v>
      </c>
      <c r="U93">
        <v>3887.4960000000001</v>
      </c>
      <c r="V93">
        <v>9911</v>
      </c>
      <c r="W93">
        <v>2682.1680000000001</v>
      </c>
      <c r="X93">
        <v>17583</v>
      </c>
      <c r="Y93">
        <v>199102.595</v>
      </c>
      <c r="Z93">
        <v>39940.18</v>
      </c>
      <c r="AA93">
        <v>59915.132000000012</v>
      </c>
      <c r="AB93">
        <v>9500.6059999999998</v>
      </c>
      <c r="AC93">
        <v>2178.2890000000002</v>
      </c>
      <c r="AD93">
        <v>16445.087</v>
      </c>
      <c r="AE93">
        <v>168903</v>
      </c>
      <c r="AF93">
        <v>19271.510999999999</v>
      </c>
      <c r="AG93">
        <v>64777</v>
      </c>
      <c r="AH93">
        <v>6925</v>
      </c>
      <c r="AI93">
        <v>33292</v>
      </c>
      <c r="AJ93">
        <v>2403</v>
      </c>
      <c r="AK93">
        <v>73555.108999999997</v>
      </c>
      <c r="AL93">
        <v>9998.1545832749871</v>
      </c>
      <c r="AM93">
        <v>10472.385603111259</v>
      </c>
      <c r="AN93">
        <v>14455.47651645254</v>
      </c>
      <c r="AO93">
        <v>3915.6832745534271</v>
      </c>
      <c r="AP93">
        <v>24877.395</v>
      </c>
      <c r="AQ93">
        <v>273225.6050000001</v>
      </c>
      <c r="AR93">
        <v>621465</v>
      </c>
      <c r="AS93">
        <v>2614.6</v>
      </c>
      <c r="AT93">
        <v>401000</v>
      </c>
      <c r="AU93">
        <v>90766.210999999996</v>
      </c>
      <c r="AV93">
        <v>22031.227999999999</v>
      </c>
      <c r="AW93">
        <v>7519.6629999999996</v>
      </c>
      <c r="AX93">
        <v>25301.225999999999</v>
      </c>
      <c r="AY93">
        <v>1371.6</v>
      </c>
      <c r="AZ93">
        <v>9341</v>
      </c>
      <c r="BA93">
        <v>24244.474999999999</v>
      </c>
      <c r="BB93">
        <v>2885845.5416588951</v>
      </c>
    </row>
    <row r="94" spans="1:54" x14ac:dyDescent="0.55000000000000004">
      <c r="A94" s="1">
        <v>1957</v>
      </c>
      <c r="B94">
        <v>45152</v>
      </c>
      <c r="C94">
        <v>49053.599999999999</v>
      </c>
      <c r="D94">
        <v>8817.65</v>
      </c>
      <c r="E94">
        <v>29841.614000000001</v>
      </c>
      <c r="F94">
        <v>6965.86</v>
      </c>
      <c r="H94">
        <v>9297.5640000000003</v>
      </c>
      <c r="I94">
        <v>4487.8310000000001</v>
      </c>
      <c r="J94">
        <v>4324</v>
      </c>
      <c r="K94">
        <v>71475</v>
      </c>
      <c r="L94">
        <v>8096.2179999999998</v>
      </c>
      <c r="M94">
        <v>2878.22</v>
      </c>
      <c r="N94">
        <v>11026.383</v>
      </c>
      <c r="O94">
        <v>7364</v>
      </c>
      <c r="P94">
        <v>5126</v>
      </c>
      <c r="Q94">
        <v>51430</v>
      </c>
      <c r="R94">
        <v>4819.8289999999688</v>
      </c>
      <c r="S94">
        <v>7651.2539999999999</v>
      </c>
      <c r="T94">
        <v>3991.2420000000002</v>
      </c>
      <c r="U94">
        <v>3936.8229999999999</v>
      </c>
      <c r="V94">
        <v>9839</v>
      </c>
      <c r="W94">
        <v>2758.94</v>
      </c>
      <c r="X94">
        <v>17829.327000000001</v>
      </c>
      <c r="Y94">
        <v>202604.16500000001</v>
      </c>
      <c r="Z94">
        <v>40655.779000000002</v>
      </c>
      <c r="AA94">
        <v>60729.007999999987</v>
      </c>
      <c r="AB94">
        <v>9712.5689999999995</v>
      </c>
      <c r="AC94">
        <v>2229.4070000000002</v>
      </c>
      <c r="AD94">
        <v>17010.153999999999</v>
      </c>
      <c r="AE94">
        <v>171984</v>
      </c>
      <c r="AF94">
        <v>19610.538</v>
      </c>
      <c r="AG94">
        <v>66687</v>
      </c>
      <c r="AH94">
        <v>7096</v>
      </c>
      <c r="AI94">
        <v>34379</v>
      </c>
      <c r="AJ94">
        <v>2437</v>
      </c>
      <c r="AK94">
        <v>75515.896999999997</v>
      </c>
      <c r="AL94">
        <v>10189.07725603238</v>
      </c>
      <c r="AM94">
        <v>10749.587481151661</v>
      </c>
      <c r="AN94">
        <v>14827.729705876211</v>
      </c>
      <c r="AO94">
        <v>3989.876978097378</v>
      </c>
      <c r="AP94">
        <v>25670.938999999998</v>
      </c>
      <c r="AQ94">
        <v>279703.27199999988</v>
      </c>
      <c r="AR94">
        <v>637408</v>
      </c>
      <c r="AS94">
        <v>2736.3</v>
      </c>
      <c r="AT94">
        <v>409000</v>
      </c>
      <c r="AU94">
        <v>91563.009000000005</v>
      </c>
      <c r="AV94">
        <v>22611.552</v>
      </c>
      <c r="AW94">
        <v>7739.2349999999997</v>
      </c>
      <c r="AX94">
        <v>26072.194</v>
      </c>
      <c r="AY94">
        <v>1445.9290000000001</v>
      </c>
      <c r="AZ94">
        <v>9662</v>
      </c>
      <c r="BA94">
        <v>25041.917000000001</v>
      </c>
      <c r="BB94">
        <v>2944302.3925129171</v>
      </c>
    </row>
    <row r="95" spans="1:54" x14ac:dyDescent="0.55000000000000004">
      <c r="A95" s="1">
        <v>1958</v>
      </c>
      <c r="B95">
        <v>45654</v>
      </c>
      <c r="C95">
        <v>49312.7</v>
      </c>
      <c r="D95">
        <v>8888.5499999999993</v>
      </c>
      <c r="E95">
        <v>30106.187999999998</v>
      </c>
      <c r="F95">
        <v>6987.3580000000002</v>
      </c>
      <c r="H95">
        <v>9362.9979999999996</v>
      </c>
      <c r="I95">
        <v>4515.1319999999996</v>
      </c>
      <c r="J95">
        <v>4359.8</v>
      </c>
      <c r="K95">
        <v>72031</v>
      </c>
      <c r="L95">
        <v>8173.1289999999999</v>
      </c>
      <c r="M95">
        <v>2851.5219999999999</v>
      </c>
      <c r="N95">
        <v>11186.875</v>
      </c>
      <c r="O95">
        <v>7409</v>
      </c>
      <c r="P95">
        <v>5199</v>
      </c>
      <c r="Q95">
        <v>51652</v>
      </c>
      <c r="R95">
        <v>4873.5449999999828</v>
      </c>
      <c r="S95">
        <v>7727.5529999999999</v>
      </c>
      <c r="T95">
        <v>4004.029</v>
      </c>
      <c r="U95">
        <v>3994.7869999999998</v>
      </c>
      <c r="V95">
        <v>9882</v>
      </c>
      <c r="W95">
        <v>2838.489</v>
      </c>
      <c r="X95">
        <v>18055.948</v>
      </c>
      <c r="Y95">
        <v>206200.603</v>
      </c>
      <c r="Z95">
        <v>41359.131999999998</v>
      </c>
      <c r="AA95">
        <v>61483.908000000003</v>
      </c>
      <c r="AB95">
        <v>9915.2669999999998</v>
      </c>
      <c r="AC95">
        <v>2281.5329999999999</v>
      </c>
      <c r="AD95">
        <v>17462.004000000001</v>
      </c>
      <c r="AE95">
        <v>174882</v>
      </c>
      <c r="AF95">
        <v>19946.539000000001</v>
      </c>
      <c r="AG95">
        <v>68641</v>
      </c>
      <c r="AH95">
        <v>7273</v>
      </c>
      <c r="AI95">
        <v>35509</v>
      </c>
      <c r="AJ95">
        <v>2471</v>
      </c>
      <c r="AK95">
        <v>77582.904999999999</v>
      </c>
      <c r="AL95">
        <v>10383.64574829268</v>
      </c>
      <c r="AM95">
        <v>11034.12683549414</v>
      </c>
      <c r="AN95">
        <v>15209.569050199611</v>
      </c>
      <c r="AO95">
        <v>4065.476491370971</v>
      </c>
      <c r="AP95">
        <v>26505.694</v>
      </c>
      <c r="AQ95">
        <v>286427.39399999991</v>
      </c>
      <c r="AR95">
        <v>653235</v>
      </c>
      <c r="AS95">
        <v>2854.1</v>
      </c>
      <c r="AT95">
        <v>418000</v>
      </c>
      <c r="AU95">
        <v>92388.771999999997</v>
      </c>
      <c r="AV95">
        <v>23253.621999999999</v>
      </c>
      <c r="AW95">
        <v>7965.93</v>
      </c>
      <c r="AX95">
        <v>26866.653999999999</v>
      </c>
      <c r="AY95">
        <v>1518.8</v>
      </c>
      <c r="AZ95">
        <v>10020</v>
      </c>
      <c r="BA95">
        <v>25845.442999999999</v>
      </c>
      <c r="BB95">
        <v>3004621.1628955789</v>
      </c>
    </row>
    <row r="96" spans="1:54" x14ac:dyDescent="0.55000000000000004">
      <c r="A96" s="1">
        <v>1959</v>
      </c>
      <c r="B96">
        <v>46129</v>
      </c>
      <c r="C96">
        <v>49640.1</v>
      </c>
      <c r="D96">
        <v>8961.5499999999993</v>
      </c>
      <c r="E96">
        <v>30372.877</v>
      </c>
      <c r="F96">
        <v>7014.3310000000001</v>
      </c>
      <c r="H96">
        <v>9415.8580000000002</v>
      </c>
      <c r="I96">
        <v>4546.6360000000004</v>
      </c>
      <c r="J96">
        <v>4394.7</v>
      </c>
      <c r="K96">
        <v>72543</v>
      </c>
      <c r="L96">
        <v>8258.1620000000003</v>
      </c>
      <c r="M96">
        <v>2843.0410000000002</v>
      </c>
      <c r="N96">
        <v>11347.638999999999</v>
      </c>
      <c r="O96">
        <v>7446</v>
      </c>
      <c r="P96">
        <v>5259</v>
      </c>
      <c r="Q96">
        <v>51956</v>
      </c>
      <c r="R96">
        <v>4922.5669999999818</v>
      </c>
      <c r="S96">
        <v>7797.777</v>
      </c>
      <c r="T96">
        <v>4020.6309999999999</v>
      </c>
      <c r="U96">
        <v>4071.078</v>
      </c>
      <c r="V96">
        <v>9937</v>
      </c>
      <c r="W96">
        <v>2919.3159999999998</v>
      </c>
      <c r="X96">
        <v>18225.830000000002</v>
      </c>
      <c r="Y96">
        <v>209927.78099999999</v>
      </c>
      <c r="Z96">
        <v>42006.03</v>
      </c>
      <c r="AA96">
        <v>62256.428999999996</v>
      </c>
      <c r="AB96">
        <v>10131.728999999999</v>
      </c>
      <c r="AC96">
        <v>2331.1219999999998</v>
      </c>
      <c r="AD96">
        <v>17872.034</v>
      </c>
      <c r="AE96">
        <v>177830</v>
      </c>
      <c r="AF96">
        <v>20281.151000000002</v>
      </c>
      <c r="AG96">
        <v>70658</v>
      </c>
      <c r="AH96">
        <v>7456</v>
      </c>
      <c r="AI96">
        <v>36677</v>
      </c>
      <c r="AJ96">
        <v>2505</v>
      </c>
      <c r="AK96">
        <v>79702.539000000004</v>
      </c>
      <c r="AL96">
        <v>10581.929679864041</v>
      </c>
      <c r="AM96">
        <v>11326.1978876168</v>
      </c>
      <c r="AN96">
        <v>15601.24140927075</v>
      </c>
      <c r="AO96">
        <v>4142.5084514188829</v>
      </c>
      <c r="AP96">
        <v>27355.811000000002</v>
      </c>
      <c r="AQ96">
        <v>293383.054</v>
      </c>
      <c r="AR96">
        <v>666005</v>
      </c>
      <c r="AS96">
        <v>2967.4</v>
      </c>
      <c r="AT96">
        <v>426000</v>
      </c>
      <c r="AU96">
        <v>93296.566000000006</v>
      </c>
      <c r="AV96">
        <v>23981.312999999998</v>
      </c>
      <c r="AW96">
        <v>8195.7109999999993</v>
      </c>
      <c r="AX96">
        <v>27685.324000000001</v>
      </c>
      <c r="AY96">
        <v>1587.2</v>
      </c>
      <c r="AZ96">
        <v>10468</v>
      </c>
      <c r="BA96">
        <v>26667.242999999999</v>
      </c>
      <c r="BB96">
        <v>3062193.5791638978</v>
      </c>
    </row>
    <row r="97" spans="1:54" x14ac:dyDescent="0.55000000000000004">
      <c r="A97" s="1">
        <v>1960</v>
      </c>
      <c r="B97">
        <v>46584</v>
      </c>
      <c r="C97">
        <v>50025.5</v>
      </c>
      <c r="D97">
        <v>9036.7000000000007</v>
      </c>
      <c r="E97">
        <v>30641.187000000002</v>
      </c>
      <c r="F97">
        <v>7047.4369999999999</v>
      </c>
      <c r="G97">
        <v>3581.239</v>
      </c>
      <c r="H97">
        <v>9432.6689999999999</v>
      </c>
      <c r="I97">
        <v>4581</v>
      </c>
      <c r="J97">
        <v>4429.6000000000004</v>
      </c>
      <c r="K97">
        <v>73147</v>
      </c>
      <c r="L97">
        <v>8327.4050000000007</v>
      </c>
      <c r="M97">
        <v>2832</v>
      </c>
      <c r="N97">
        <v>11486</v>
      </c>
      <c r="O97">
        <v>7480</v>
      </c>
      <c r="P97">
        <v>5362</v>
      </c>
      <c r="Q97">
        <v>52372</v>
      </c>
      <c r="R97">
        <v>4968.7170000000042</v>
      </c>
      <c r="S97">
        <v>7867.3739999999998</v>
      </c>
      <c r="T97">
        <v>4036.145</v>
      </c>
      <c r="U97">
        <v>4146.57</v>
      </c>
      <c r="V97">
        <v>9983.5120000000006</v>
      </c>
      <c r="W97">
        <v>2998.9810000000002</v>
      </c>
      <c r="X97">
        <v>18403.414000000001</v>
      </c>
      <c r="Y97">
        <v>213779.93599999999</v>
      </c>
      <c r="Z97">
        <v>42644.035000000003</v>
      </c>
      <c r="AA97">
        <v>62999.566000000013</v>
      </c>
      <c r="AB97">
        <v>10361.272999999999</v>
      </c>
      <c r="AC97">
        <v>2371.7460000000001</v>
      </c>
      <c r="AD97">
        <v>18266.764999999999</v>
      </c>
      <c r="AE97">
        <v>180671</v>
      </c>
      <c r="AF97">
        <v>20616.008999999998</v>
      </c>
      <c r="AG97">
        <v>72757</v>
      </c>
      <c r="AH97">
        <v>7643</v>
      </c>
      <c r="AI97">
        <v>37877</v>
      </c>
      <c r="AJ97">
        <v>2538</v>
      </c>
      <c r="AK97">
        <v>81909.888999999996</v>
      </c>
      <c r="AL97">
        <v>10783.99999999992</v>
      </c>
      <c r="AM97">
        <v>11626.00000000004</v>
      </c>
      <c r="AN97">
        <v>16003</v>
      </c>
      <c r="AO97">
        <v>4221.0000000000009</v>
      </c>
      <c r="AP97">
        <v>28217.121999999999</v>
      </c>
      <c r="AQ97">
        <v>300605.80699999997</v>
      </c>
      <c r="AR97">
        <v>667070</v>
      </c>
      <c r="AS97">
        <v>3075.3</v>
      </c>
      <c r="AT97">
        <v>434000</v>
      </c>
      <c r="AU97">
        <v>94091.638000000006</v>
      </c>
      <c r="AV97">
        <v>24784.14</v>
      </c>
      <c r="AW97">
        <v>8428.4930000000004</v>
      </c>
      <c r="AX97">
        <v>28528.938999999998</v>
      </c>
      <c r="AY97">
        <v>1646.4</v>
      </c>
      <c r="AZ97">
        <v>10861</v>
      </c>
      <c r="BA97">
        <v>27512.75</v>
      </c>
      <c r="BB97">
        <v>3108694.5849928218</v>
      </c>
    </row>
    <row r="98" spans="1:54" x14ac:dyDescent="0.55000000000000004">
      <c r="A98" s="1">
        <v>1961</v>
      </c>
      <c r="B98">
        <v>47128</v>
      </c>
      <c r="C98">
        <v>50373.9</v>
      </c>
      <c r="D98">
        <v>9031.2000000000007</v>
      </c>
      <c r="E98">
        <v>30903.894</v>
      </c>
      <c r="F98">
        <v>7086.299</v>
      </c>
      <c r="G98">
        <v>3609.8</v>
      </c>
      <c r="H98">
        <v>9482.6449999999986</v>
      </c>
      <c r="I98">
        <v>4609.817</v>
      </c>
      <c r="J98">
        <v>4461.0039999999999</v>
      </c>
      <c r="K98">
        <v>73668</v>
      </c>
      <c r="L98">
        <v>8398.0499999999993</v>
      </c>
      <c r="M98">
        <v>2818.3</v>
      </c>
      <c r="N98">
        <v>11638.713</v>
      </c>
      <c r="O98">
        <v>7520</v>
      </c>
      <c r="P98">
        <v>5512</v>
      </c>
      <c r="Q98">
        <v>52807</v>
      </c>
      <c r="R98">
        <v>5010.2449999999963</v>
      </c>
      <c r="S98">
        <v>7943.1180000000004</v>
      </c>
      <c r="T98">
        <v>4055.4430000000002</v>
      </c>
      <c r="U98">
        <v>4211.1130000000003</v>
      </c>
      <c r="V98">
        <v>10029</v>
      </c>
      <c r="W98">
        <v>3068.962</v>
      </c>
      <c r="X98">
        <v>18566.932000000001</v>
      </c>
      <c r="Y98">
        <v>217618.27</v>
      </c>
      <c r="Z98">
        <v>43195.764999999999</v>
      </c>
      <c r="AA98">
        <v>63752.65</v>
      </c>
      <c r="AB98">
        <v>10598.814</v>
      </c>
      <c r="AC98">
        <v>2432.4499999999998</v>
      </c>
      <c r="AD98">
        <v>18634.976999999999</v>
      </c>
      <c r="AE98">
        <v>183691</v>
      </c>
      <c r="AF98">
        <v>20950.582999999999</v>
      </c>
      <c r="AG98">
        <v>74964</v>
      </c>
      <c r="AH98">
        <v>7837</v>
      </c>
      <c r="AI98">
        <v>39108</v>
      </c>
      <c r="AJ98">
        <v>2570</v>
      </c>
      <c r="AK98">
        <v>84180.641000000003</v>
      </c>
      <c r="AL98">
        <v>11121.645</v>
      </c>
      <c r="AM98">
        <v>12736.342000000001</v>
      </c>
      <c r="AN98">
        <v>17869.991000000002</v>
      </c>
      <c r="AO98">
        <v>4216.0309999999999</v>
      </c>
      <c r="AP98">
        <v>29029.975999999999</v>
      </c>
      <c r="AQ98">
        <v>307934.50199999998</v>
      </c>
      <c r="AR98">
        <v>660330</v>
      </c>
      <c r="AS98">
        <v>3168.1</v>
      </c>
      <c r="AT98">
        <v>444000</v>
      </c>
      <c r="AU98">
        <v>94943.293000000005</v>
      </c>
      <c r="AV98">
        <v>25613.842000000001</v>
      </c>
      <c r="AW98">
        <v>8663.4009999999998</v>
      </c>
      <c r="AX98">
        <v>29410.456999999999</v>
      </c>
      <c r="AY98">
        <v>1702.4</v>
      </c>
      <c r="AZ98">
        <v>11235</v>
      </c>
      <c r="BA98">
        <v>28376.096000000001</v>
      </c>
      <c r="BB98">
        <v>3152674.5980000002</v>
      </c>
    </row>
    <row r="99" spans="1:54" x14ac:dyDescent="0.55000000000000004">
      <c r="A99" s="1">
        <v>1962</v>
      </c>
      <c r="B99">
        <v>48089</v>
      </c>
      <c r="C99">
        <v>50698.8</v>
      </c>
      <c r="D99">
        <v>9019.7999999999993</v>
      </c>
      <c r="E99">
        <v>31158.061000000002</v>
      </c>
      <c r="F99">
        <v>7129.8639999999996</v>
      </c>
      <c r="G99">
        <v>3638.9180000000001</v>
      </c>
      <c r="H99">
        <v>9539.15</v>
      </c>
      <c r="I99">
        <v>4646.8990000000003</v>
      </c>
      <c r="J99">
        <v>4491.4430000000002</v>
      </c>
      <c r="K99">
        <v>74383</v>
      </c>
      <c r="L99">
        <v>8448.2330000000002</v>
      </c>
      <c r="M99">
        <v>2830</v>
      </c>
      <c r="N99">
        <v>11805.689</v>
      </c>
      <c r="O99">
        <v>7562</v>
      </c>
      <c r="P99">
        <v>5666</v>
      </c>
      <c r="Q99">
        <v>53292</v>
      </c>
      <c r="R99">
        <v>5047.0659999999907</v>
      </c>
      <c r="S99">
        <v>8012.9459999999999</v>
      </c>
      <c r="T99">
        <v>4076.5569999999998</v>
      </c>
      <c r="U99">
        <v>4278.6490000000003</v>
      </c>
      <c r="V99">
        <v>10063</v>
      </c>
      <c r="W99">
        <v>3136.4380000000001</v>
      </c>
      <c r="X99">
        <v>18680.721000000001</v>
      </c>
      <c r="Y99">
        <v>221227.18</v>
      </c>
      <c r="Z99">
        <v>43697.245000000003</v>
      </c>
      <c r="AA99">
        <v>64415.694000000003</v>
      </c>
      <c r="AB99">
        <v>10794.968000000001</v>
      </c>
      <c r="AC99">
        <v>2488.5500000000002</v>
      </c>
      <c r="AD99">
        <v>18985.848999999998</v>
      </c>
      <c r="AE99">
        <v>186538</v>
      </c>
      <c r="AF99">
        <v>21283.781999999999</v>
      </c>
      <c r="AG99">
        <v>77266</v>
      </c>
      <c r="AH99">
        <v>8040</v>
      </c>
      <c r="AI99">
        <v>40371</v>
      </c>
      <c r="AJ99">
        <v>2603</v>
      </c>
      <c r="AK99">
        <v>86538.842999999993</v>
      </c>
      <c r="AL99">
        <v>11000.948</v>
      </c>
      <c r="AM99">
        <v>13056.603999999999</v>
      </c>
      <c r="AN99">
        <v>18356.656999999999</v>
      </c>
      <c r="AO99">
        <v>4286.5519999999997</v>
      </c>
      <c r="AP99">
        <v>29788.695</v>
      </c>
      <c r="AQ99">
        <v>315777.64199999999</v>
      </c>
      <c r="AR99">
        <v>665770</v>
      </c>
      <c r="AS99">
        <v>3305.2</v>
      </c>
      <c r="AT99">
        <v>454000</v>
      </c>
      <c r="AU99">
        <v>95831.756999999998</v>
      </c>
      <c r="AV99">
        <v>26420.307000000001</v>
      </c>
      <c r="AW99">
        <v>8906.3850000000002</v>
      </c>
      <c r="AX99">
        <v>30325.263999999999</v>
      </c>
      <c r="AY99">
        <v>1750.2</v>
      </c>
      <c r="AZ99">
        <v>11615</v>
      </c>
      <c r="BA99">
        <v>29263.397000000001</v>
      </c>
      <c r="BB99">
        <v>3207374.869583522</v>
      </c>
    </row>
    <row r="100" spans="1:54" x14ac:dyDescent="0.55000000000000004">
      <c r="A100" s="1">
        <v>1963</v>
      </c>
      <c r="B100">
        <v>48799</v>
      </c>
      <c r="C100">
        <v>51060.1</v>
      </c>
      <c r="D100">
        <v>9081.6</v>
      </c>
      <c r="E100">
        <v>31429.833999999999</v>
      </c>
      <c r="F100">
        <v>7175.8109999999997</v>
      </c>
      <c r="G100">
        <v>3666.5369999999998</v>
      </c>
      <c r="H100">
        <v>9607.2000000000007</v>
      </c>
      <c r="I100">
        <v>4683.5789999999997</v>
      </c>
      <c r="J100">
        <v>4523.3090000000002</v>
      </c>
      <c r="K100">
        <v>75046</v>
      </c>
      <c r="L100">
        <v>8479.625</v>
      </c>
      <c r="M100">
        <v>2850</v>
      </c>
      <c r="N100">
        <v>11965.966</v>
      </c>
      <c r="O100">
        <v>7604</v>
      </c>
      <c r="P100">
        <v>5789</v>
      </c>
      <c r="Q100">
        <v>53625</v>
      </c>
      <c r="R100">
        <v>5089.3479999999408</v>
      </c>
      <c r="S100">
        <v>8078.1450000000004</v>
      </c>
      <c r="T100">
        <v>4098.5060000000003</v>
      </c>
      <c r="U100">
        <v>4344.22</v>
      </c>
      <c r="V100">
        <v>10091</v>
      </c>
      <c r="W100">
        <v>3204.9140000000002</v>
      </c>
      <c r="X100">
        <v>18813.131000000001</v>
      </c>
      <c r="Y100">
        <v>224585.40100000001</v>
      </c>
      <c r="Z100">
        <v>44255.938000000002</v>
      </c>
      <c r="AA100">
        <v>65075.028999999988</v>
      </c>
      <c r="AB100">
        <v>11001.483</v>
      </c>
      <c r="AC100">
        <v>2541.35</v>
      </c>
      <c r="AD100">
        <v>19342.841</v>
      </c>
      <c r="AE100">
        <v>189242</v>
      </c>
      <c r="AF100">
        <v>21616.401999999998</v>
      </c>
      <c r="AG100">
        <v>79625</v>
      </c>
      <c r="AH100">
        <v>8245</v>
      </c>
      <c r="AI100">
        <v>41672</v>
      </c>
      <c r="AJ100">
        <v>2635</v>
      </c>
      <c r="AK100">
        <v>89000.172999999995</v>
      </c>
      <c r="AL100">
        <v>11272.878000000001</v>
      </c>
      <c r="AM100">
        <v>13385.36</v>
      </c>
      <c r="AN100">
        <v>18856.707999999999</v>
      </c>
      <c r="AO100">
        <v>4374.4769999999999</v>
      </c>
      <c r="AP100">
        <v>30509.221000000001</v>
      </c>
      <c r="AQ100">
        <v>323943.23700000002</v>
      </c>
      <c r="AR100">
        <v>682335</v>
      </c>
      <c r="AS100">
        <v>3420.9</v>
      </c>
      <c r="AT100">
        <v>464000</v>
      </c>
      <c r="AU100">
        <v>96811.94</v>
      </c>
      <c r="AV100">
        <v>27211.315999999999</v>
      </c>
      <c r="AW100">
        <v>9148.4509999999991</v>
      </c>
      <c r="AX100">
        <v>31273.198</v>
      </c>
      <c r="AY100">
        <v>1795</v>
      </c>
      <c r="AZ100">
        <v>11999</v>
      </c>
      <c r="BA100">
        <v>30173.763999999999</v>
      </c>
      <c r="BB100">
        <v>3274068.1230484592</v>
      </c>
    </row>
    <row r="101" spans="1:54" x14ac:dyDescent="0.55000000000000004">
      <c r="A101" s="1">
        <v>1964</v>
      </c>
      <c r="B101">
        <v>49357</v>
      </c>
      <c r="C101">
        <v>51443.9</v>
      </c>
      <c r="D101">
        <v>9122.5</v>
      </c>
      <c r="E101">
        <v>31740.862000000001</v>
      </c>
      <c r="F101">
        <v>7223.8010000000004</v>
      </c>
      <c r="G101">
        <v>3694.3389999999999</v>
      </c>
      <c r="H101">
        <v>9694.75</v>
      </c>
      <c r="I101">
        <v>4720.1710000000003</v>
      </c>
      <c r="J101">
        <v>4548.5439999999999</v>
      </c>
      <c r="K101">
        <v>75591</v>
      </c>
      <c r="L101">
        <v>8510.4290000000001</v>
      </c>
      <c r="M101">
        <v>2864</v>
      </c>
      <c r="N101">
        <v>12127.12</v>
      </c>
      <c r="O101">
        <v>7661</v>
      </c>
      <c r="P101">
        <v>5887</v>
      </c>
      <c r="Q101">
        <v>53991</v>
      </c>
      <c r="R101">
        <v>5125.3950000000186</v>
      </c>
      <c r="S101">
        <v>8144.3389999999999</v>
      </c>
      <c r="T101">
        <v>4113.5529999999999</v>
      </c>
      <c r="U101">
        <v>4406.8320000000003</v>
      </c>
      <c r="V101">
        <v>10124</v>
      </c>
      <c r="W101">
        <v>3271.0010000000002</v>
      </c>
      <c r="X101">
        <v>18927.080999999998</v>
      </c>
      <c r="Y101">
        <v>227697.97</v>
      </c>
      <c r="Z101">
        <v>44785.625999999997</v>
      </c>
      <c r="AA101">
        <v>65712.376000000004</v>
      </c>
      <c r="AB101">
        <v>11218.304</v>
      </c>
      <c r="AC101">
        <v>2591.9499999999998</v>
      </c>
      <c r="AD101">
        <v>19711.053</v>
      </c>
      <c r="AE101">
        <v>191889</v>
      </c>
      <c r="AF101">
        <v>21949.242999999999</v>
      </c>
      <c r="AG101">
        <v>81999</v>
      </c>
      <c r="AH101">
        <v>8449</v>
      </c>
      <c r="AI101">
        <v>43016</v>
      </c>
      <c r="AJ101">
        <v>2665</v>
      </c>
      <c r="AK101">
        <v>91513.815000000002</v>
      </c>
      <c r="AL101">
        <v>11612.858</v>
      </c>
      <c r="AM101">
        <v>13722.483</v>
      </c>
      <c r="AN101">
        <v>19370.513999999999</v>
      </c>
      <c r="AO101">
        <v>4468.393</v>
      </c>
      <c r="AP101">
        <v>31227.361000000001</v>
      </c>
      <c r="AQ101">
        <v>332294.42800000001</v>
      </c>
      <c r="AR101">
        <v>698355</v>
      </c>
      <c r="AS101">
        <v>3504.6</v>
      </c>
      <c r="AT101">
        <v>474000</v>
      </c>
      <c r="AU101">
        <v>97826.267000000007</v>
      </c>
      <c r="AV101">
        <v>27984</v>
      </c>
      <c r="AW101">
        <v>9397.4639999999999</v>
      </c>
      <c r="AX101">
        <v>32254.35</v>
      </c>
      <c r="AY101">
        <v>1841.6</v>
      </c>
      <c r="AZ101">
        <v>12385</v>
      </c>
      <c r="BA101">
        <v>31106.615000000002</v>
      </c>
      <c r="BB101">
        <v>3340205.6582008018</v>
      </c>
    </row>
    <row r="102" spans="1:54" x14ac:dyDescent="0.55000000000000004">
      <c r="A102" s="1">
        <v>1965</v>
      </c>
      <c r="B102">
        <v>49802</v>
      </c>
      <c r="C102">
        <v>51906.8</v>
      </c>
      <c r="D102">
        <v>9128.85</v>
      </c>
      <c r="E102">
        <v>32084.510999999999</v>
      </c>
      <c r="F102">
        <v>7270.8890000000001</v>
      </c>
      <c r="G102">
        <v>3723.1680000000001</v>
      </c>
      <c r="H102">
        <v>9779.6</v>
      </c>
      <c r="I102">
        <v>4758.1000000000004</v>
      </c>
      <c r="J102">
        <v>4563.732</v>
      </c>
      <c r="K102">
        <v>76336</v>
      </c>
      <c r="L102">
        <v>8550.3330000000005</v>
      </c>
      <c r="M102">
        <v>2876</v>
      </c>
      <c r="N102">
        <v>12292</v>
      </c>
      <c r="O102">
        <v>7734</v>
      </c>
      <c r="P102">
        <v>5943</v>
      </c>
      <c r="Q102">
        <v>54350</v>
      </c>
      <c r="R102">
        <v>5164.6749999999302</v>
      </c>
      <c r="S102">
        <v>8201.4</v>
      </c>
      <c r="T102">
        <v>4133.3130000000001</v>
      </c>
      <c r="U102">
        <v>4464.9589999999998</v>
      </c>
      <c r="V102">
        <v>10152.933999999999</v>
      </c>
      <c r="W102">
        <v>3333.549</v>
      </c>
      <c r="X102">
        <v>19027.366999999998</v>
      </c>
      <c r="Y102">
        <v>230512.995</v>
      </c>
      <c r="Z102">
        <v>45234.868999999999</v>
      </c>
      <c r="AA102">
        <v>66330.899000000005</v>
      </c>
      <c r="AB102">
        <v>11439.384</v>
      </c>
      <c r="AC102">
        <v>2640.4</v>
      </c>
      <c r="AD102">
        <v>20071.103999999999</v>
      </c>
      <c r="AE102">
        <v>194303</v>
      </c>
      <c r="AF102">
        <v>22283.098999999998</v>
      </c>
      <c r="AG102">
        <v>84351</v>
      </c>
      <c r="AH102">
        <v>8647</v>
      </c>
      <c r="AI102">
        <v>44406</v>
      </c>
      <c r="AJ102">
        <v>2693</v>
      </c>
      <c r="AK102">
        <v>94050.542000000001</v>
      </c>
      <c r="AL102">
        <v>11963.091</v>
      </c>
      <c r="AM102">
        <v>14066.154</v>
      </c>
      <c r="AN102">
        <v>19898.241999999998</v>
      </c>
      <c r="AO102">
        <v>4565.7470000000003</v>
      </c>
      <c r="AP102">
        <v>31950.718000000001</v>
      </c>
      <c r="AQ102">
        <v>340977.65899999999</v>
      </c>
      <c r="AR102">
        <v>715185</v>
      </c>
      <c r="AS102">
        <v>3597.9</v>
      </c>
      <c r="AT102">
        <v>485000</v>
      </c>
      <c r="AU102">
        <v>98882.534</v>
      </c>
      <c r="AV102">
        <v>28705</v>
      </c>
      <c r="AW102">
        <v>9647.6540000000005</v>
      </c>
      <c r="AX102">
        <v>33267.569000000003</v>
      </c>
      <c r="AY102">
        <v>1886.9</v>
      </c>
      <c r="AZ102">
        <v>12766</v>
      </c>
      <c r="BA102">
        <v>32061.977999999999</v>
      </c>
      <c r="BB102">
        <v>3407762.9853381151</v>
      </c>
    </row>
    <row r="103" spans="1:54" x14ac:dyDescent="0.55000000000000004">
      <c r="A103" s="1">
        <v>1966</v>
      </c>
      <c r="B103">
        <v>50254</v>
      </c>
      <c r="C103">
        <v>52317.9</v>
      </c>
      <c r="D103">
        <v>9108.7999999999993</v>
      </c>
      <c r="E103">
        <v>32451.974999999999</v>
      </c>
      <c r="F103">
        <v>7322.0659999999998</v>
      </c>
      <c r="G103">
        <v>3753.0120000000002</v>
      </c>
      <c r="H103">
        <v>9841.6949999999997</v>
      </c>
      <c r="I103">
        <v>4797.5</v>
      </c>
      <c r="J103">
        <v>4580.8689999999997</v>
      </c>
      <c r="K103">
        <v>76864</v>
      </c>
      <c r="L103">
        <v>8613.6509999999998</v>
      </c>
      <c r="M103">
        <v>2884</v>
      </c>
      <c r="N103">
        <v>12454.8</v>
      </c>
      <c r="O103">
        <v>7808</v>
      </c>
      <c r="P103">
        <v>5996</v>
      </c>
      <c r="Q103">
        <v>54643</v>
      </c>
      <c r="R103">
        <v>5206.5419999999567</v>
      </c>
      <c r="S103">
        <v>8258.0570000000007</v>
      </c>
      <c r="T103">
        <v>4155.83</v>
      </c>
      <c r="U103">
        <v>4518.1030000000001</v>
      </c>
      <c r="V103">
        <v>10184.561</v>
      </c>
      <c r="W103">
        <v>3394.16</v>
      </c>
      <c r="X103">
        <v>19140.782999999999</v>
      </c>
      <c r="Y103">
        <v>233139.09</v>
      </c>
      <c r="Z103">
        <v>45673.64</v>
      </c>
      <c r="AA103">
        <v>66910.596000000005</v>
      </c>
      <c r="AB103">
        <v>11655.083000000001</v>
      </c>
      <c r="AC103">
        <v>2687.55</v>
      </c>
      <c r="AD103">
        <v>20448.495999999999</v>
      </c>
      <c r="AE103">
        <v>196560</v>
      </c>
      <c r="AF103">
        <v>22611.641</v>
      </c>
      <c r="AG103">
        <v>86672</v>
      </c>
      <c r="AH103">
        <v>8838</v>
      </c>
      <c r="AI103">
        <v>45843</v>
      </c>
      <c r="AJ103">
        <v>2721</v>
      </c>
      <c r="AK103">
        <v>96613.641000000003</v>
      </c>
      <c r="AL103">
        <v>12339.14</v>
      </c>
      <c r="AM103">
        <v>14414.636</v>
      </c>
      <c r="AN103">
        <v>20440.487000000001</v>
      </c>
      <c r="AO103">
        <v>4676.0169999999998</v>
      </c>
      <c r="AP103">
        <v>32677.758000000002</v>
      </c>
      <c r="AQ103">
        <v>349905.21</v>
      </c>
      <c r="AR103">
        <v>735400</v>
      </c>
      <c r="AS103">
        <v>3629.9</v>
      </c>
      <c r="AT103">
        <v>495000</v>
      </c>
      <c r="AU103">
        <v>99790.308000000005</v>
      </c>
      <c r="AV103">
        <v>29436</v>
      </c>
      <c r="AW103">
        <v>9899.8029999999999</v>
      </c>
      <c r="AX103">
        <v>34304.273999999998</v>
      </c>
      <c r="AY103">
        <v>1934.4</v>
      </c>
      <c r="AZ103">
        <v>13140</v>
      </c>
      <c r="BA103">
        <v>33035.794000000002</v>
      </c>
      <c r="BB103">
        <v>3477702.227760904</v>
      </c>
    </row>
    <row r="104" spans="1:54" x14ac:dyDescent="0.55000000000000004">
      <c r="A104" s="1">
        <v>1967</v>
      </c>
      <c r="B104">
        <v>50650</v>
      </c>
      <c r="C104">
        <v>52720.1</v>
      </c>
      <c r="D104">
        <v>9103</v>
      </c>
      <c r="E104">
        <v>32850.275000000001</v>
      </c>
      <c r="F104">
        <v>7376.9979999999996</v>
      </c>
      <c r="G104">
        <v>3784.5390000000002</v>
      </c>
      <c r="H104">
        <v>9891.5120000000006</v>
      </c>
      <c r="I104">
        <v>4838.8</v>
      </c>
      <c r="J104">
        <v>4605.7439999999997</v>
      </c>
      <c r="K104">
        <v>77038</v>
      </c>
      <c r="L104">
        <v>8716.4410000000007</v>
      </c>
      <c r="M104">
        <v>2900.1</v>
      </c>
      <c r="N104">
        <v>12596.822</v>
      </c>
      <c r="O104">
        <v>7868</v>
      </c>
      <c r="P104">
        <v>6063</v>
      </c>
      <c r="Q104">
        <v>54959</v>
      </c>
      <c r="R104">
        <v>5254.0939999999819</v>
      </c>
      <c r="S104">
        <v>8310.2260000000006</v>
      </c>
      <c r="T104">
        <v>4174.366</v>
      </c>
      <c r="U104">
        <v>4564.7849999999999</v>
      </c>
      <c r="V104">
        <v>10223.422</v>
      </c>
      <c r="W104">
        <v>3452.2629999999999</v>
      </c>
      <c r="X104">
        <v>19284.813999999998</v>
      </c>
      <c r="Y104">
        <v>235629.79500000001</v>
      </c>
      <c r="Z104">
        <v>46111.262000000002</v>
      </c>
      <c r="AA104">
        <v>67437.135999999999</v>
      </c>
      <c r="AB104">
        <v>11872.263999999999</v>
      </c>
      <c r="AC104">
        <v>2728.15</v>
      </c>
      <c r="AD104">
        <v>20819.767</v>
      </c>
      <c r="AE104">
        <v>198712</v>
      </c>
      <c r="AF104">
        <v>22934.335999999999</v>
      </c>
      <c r="AG104">
        <v>88990</v>
      </c>
      <c r="AH104">
        <v>9025</v>
      </c>
      <c r="AI104">
        <v>47325</v>
      </c>
      <c r="AJ104">
        <v>2747</v>
      </c>
      <c r="AK104">
        <v>99207.486999999994</v>
      </c>
      <c r="AL104">
        <v>12760.499</v>
      </c>
      <c r="AM104">
        <v>14770.296</v>
      </c>
      <c r="AN104">
        <v>20997.321</v>
      </c>
      <c r="AO104">
        <v>4786.9859999999999</v>
      </c>
      <c r="AP104">
        <v>33411.317000000003</v>
      </c>
      <c r="AQ104">
        <v>359255.49200000003</v>
      </c>
      <c r="AR104">
        <v>754550</v>
      </c>
      <c r="AS104">
        <v>3722.8</v>
      </c>
      <c r="AT104">
        <v>506000</v>
      </c>
      <c r="AU104">
        <v>100825.27899999999</v>
      </c>
      <c r="AV104">
        <v>30131</v>
      </c>
      <c r="AW104">
        <v>10154.878000000001</v>
      </c>
      <c r="AX104">
        <v>35356.6</v>
      </c>
      <c r="AY104">
        <v>1977.6</v>
      </c>
      <c r="AZ104">
        <v>13460</v>
      </c>
      <c r="BA104">
        <v>34024.249000000003</v>
      </c>
      <c r="BB104">
        <v>3547779.8982965918</v>
      </c>
    </row>
    <row r="105" spans="1:54" x14ac:dyDescent="0.55000000000000004">
      <c r="A105" s="1">
        <v>1968</v>
      </c>
      <c r="B105">
        <v>51034</v>
      </c>
      <c r="C105">
        <v>53080.9</v>
      </c>
      <c r="D105">
        <v>9115.0499999999993</v>
      </c>
      <c r="E105">
        <v>33239.300999999999</v>
      </c>
      <c r="F105">
        <v>7415.4030000000002</v>
      </c>
      <c r="G105">
        <v>3816.4859999999999</v>
      </c>
      <c r="H105">
        <v>9925.6669999999995</v>
      </c>
      <c r="I105">
        <v>4867.3</v>
      </c>
      <c r="J105">
        <v>4626.4690000000001</v>
      </c>
      <c r="K105">
        <v>77550</v>
      </c>
      <c r="L105">
        <v>8740.7649999999994</v>
      </c>
      <c r="M105">
        <v>2912.5</v>
      </c>
      <c r="N105">
        <v>12724.68</v>
      </c>
      <c r="O105">
        <v>7912</v>
      </c>
      <c r="P105">
        <v>6132</v>
      </c>
      <c r="Q105">
        <v>55214</v>
      </c>
      <c r="R105">
        <v>5302.402000000061</v>
      </c>
      <c r="S105">
        <v>8369.6029999999992</v>
      </c>
      <c r="T105">
        <v>4189.9030000000002</v>
      </c>
      <c r="U105">
        <v>4606.9790000000003</v>
      </c>
      <c r="V105">
        <v>10263.541999999999</v>
      </c>
      <c r="W105">
        <v>3505.944</v>
      </c>
      <c r="X105">
        <v>19720.984</v>
      </c>
      <c r="Y105">
        <v>237983.43599999999</v>
      </c>
      <c r="Z105">
        <v>46510.300999999999</v>
      </c>
      <c r="AA105">
        <v>67948.342000000004</v>
      </c>
      <c r="AB105">
        <v>12101.66</v>
      </c>
      <c r="AC105">
        <v>2759</v>
      </c>
      <c r="AD105">
        <v>21143.1</v>
      </c>
      <c r="AE105">
        <v>200706</v>
      </c>
      <c r="AF105">
        <v>23260.682000000001</v>
      </c>
      <c r="AG105">
        <v>91315</v>
      </c>
      <c r="AH105">
        <v>9210</v>
      </c>
      <c r="AI105">
        <v>48850</v>
      </c>
      <c r="AJ105">
        <v>2771</v>
      </c>
      <c r="AK105">
        <v>101837.323</v>
      </c>
      <c r="AL105">
        <v>13146.267</v>
      </c>
      <c r="AM105">
        <v>15137.266</v>
      </c>
      <c r="AN105">
        <v>21569.468000000001</v>
      </c>
      <c r="AO105">
        <v>4894.1779999999999</v>
      </c>
      <c r="AP105">
        <v>34164.758999999998</v>
      </c>
      <c r="AQ105">
        <v>368877.72899999999</v>
      </c>
      <c r="AR105">
        <v>774510</v>
      </c>
      <c r="AS105">
        <v>3802.7</v>
      </c>
      <c r="AT105">
        <v>518000</v>
      </c>
      <c r="AU105">
        <v>101960.67200000001</v>
      </c>
      <c r="AV105">
        <v>30838</v>
      </c>
      <c r="AW105">
        <v>10409.339</v>
      </c>
      <c r="AX105">
        <v>36424.438000000002</v>
      </c>
      <c r="AY105">
        <v>2012</v>
      </c>
      <c r="AZ105">
        <v>13918</v>
      </c>
      <c r="BA105">
        <v>35028.438000000002</v>
      </c>
      <c r="BB105">
        <v>3620165.1128364219</v>
      </c>
    </row>
    <row r="106" spans="1:54" x14ac:dyDescent="0.55000000000000004">
      <c r="A106" s="1">
        <v>1969</v>
      </c>
      <c r="B106">
        <v>51470</v>
      </c>
      <c r="C106">
        <v>53390.6</v>
      </c>
      <c r="D106">
        <v>9097.2000000000007</v>
      </c>
      <c r="E106">
        <v>33566.084000000003</v>
      </c>
      <c r="F106">
        <v>7441.0550000000003</v>
      </c>
      <c r="G106">
        <v>3847.7069999999999</v>
      </c>
      <c r="H106">
        <v>9950.2000000000007</v>
      </c>
      <c r="I106">
        <v>4890.6869999999999</v>
      </c>
      <c r="J106">
        <v>4623.7849999999999</v>
      </c>
      <c r="K106">
        <v>78269</v>
      </c>
      <c r="L106">
        <v>8772.7639999999992</v>
      </c>
      <c r="M106">
        <v>2925.6</v>
      </c>
      <c r="N106">
        <v>12873</v>
      </c>
      <c r="O106">
        <v>7968</v>
      </c>
      <c r="P106">
        <v>6212</v>
      </c>
      <c r="Q106">
        <v>55461</v>
      </c>
      <c r="R106">
        <v>5350.6870000000335</v>
      </c>
      <c r="S106">
        <v>8434.1720000000005</v>
      </c>
      <c r="T106">
        <v>4200.5510000000004</v>
      </c>
      <c r="U106">
        <v>4650.335</v>
      </c>
      <c r="V106">
        <v>10302.814</v>
      </c>
      <c r="W106">
        <v>3549.42</v>
      </c>
      <c r="X106">
        <v>20010.178</v>
      </c>
      <c r="Y106">
        <v>240252.698</v>
      </c>
      <c r="Z106">
        <v>46871.404999999999</v>
      </c>
      <c r="AA106">
        <v>68370.265000000014</v>
      </c>
      <c r="AB106">
        <v>12379.384</v>
      </c>
      <c r="AC106">
        <v>2788.5</v>
      </c>
      <c r="AD106">
        <v>21448.073</v>
      </c>
      <c r="AE106">
        <v>202677</v>
      </c>
      <c r="AF106">
        <v>23600.312999999998</v>
      </c>
      <c r="AG106">
        <v>93655</v>
      </c>
      <c r="AH106">
        <v>9391</v>
      </c>
      <c r="AI106">
        <v>50418</v>
      </c>
      <c r="AJ106">
        <v>2792</v>
      </c>
      <c r="AK106">
        <v>104512.25900000001</v>
      </c>
      <c r="AL106">
        <v>13528.304</v>
      </c>
      <c r="AM106">
        <v>15517.155000000001</v>
      </c>
      <c r="AN106">
        <v>22157.355</v>
      </c>
      <c r="AO106">
        <v>4996.3</v>
      </c>
      <c r="AP106">
        <v>34952.315000000002</v>
      </c>
      <c r="AQ106">
        <v>378714.0749999999</v>
      </c>
      <c r="AR106">
        <v>796025</v>
      </c>
      <c r="AS106">
        <v>3863.9</v>
      </c>
      <c r="AT106">
        <v>529000</v>
      </c>
      <c r="AU106">
        <v>103171.83100000001</v>
      </c>
      <c r="AV106">
        <v>31544</v>
      </c>
      <c r="AW106">
        <v>10662.303</v>
      </c>
      <c r="AX106">
        <v>37506.718999999997</v>
      </c>
      <c r="AY106">
        <v>2042.5</v>
      </c>
      <c r="AZ106">
        <v>14200</v>
      </c>
      <c r="BA106">
        <v>36049.959000000003</v>
      </c>
      <c r="BB106">
        <v>3693503.0998856472</v>
      </c>
    </row>
    <row r="107" spans="1:54" x14ac:dyDescent="0.55000000000000004">
      <c r="A107" s="1">
        <v>1970</v>
      </c>
      <c r="B107">
        <v>51918</v>
      </c>
      <c r="C107">
        <v>53685.3</v>
      </c>
      <c r="D107">
        <v>9044.2000000000007</v>
      </c>
      <c r="E107">
        <v>33876.478999999999</v>
      </c>
      <c r="F107">
        <v>7467.0860000000002</v>
      </c>
      <c r="G107">
        <v>3875.7629999999999</v>
      </c>
      <c r="H107">
        <v>9976.9739999999983</v>
      </c>
      <c r="I107">
        <v>4928.7569999999996</v>
      </c>
      <c r="J107">
        <v>4606.3069999999998</v>
      </c>
      <c r="K107">
        <v>78069</v>
      </c>
      <c r="L107">
        <v>8792.8060000000005</v>
      </c>
      <c r="M107">
        <v>2950.1</v>
      </c>
      <c r="N107">
        <v>13032.334999999999</v>
      </c>
      <c r="O107">
        <v>8043</v>
      </c>
      <c r="P107">
        <v>6267</v>
      </c>
      <c r="Q107">
        <v>55632</v>
      </c>
      <c r="R107">
        <v>5391.6159999998636</v>
      </c>
      <c r="S107">
        <v>8489.5740000000005</v>
      </c>
      <c r="T107">
        <v>4205.3890000000001</v>
      </c>
      <c r="U107">
        <v>4694.491</v>
      </c>
      <c r="V107">
        <v>10337.004000000001</v>
      </c>
      <c r="W107">
        <v>3594.5169999999998</v>
      </c>
      <c r="X107">
        <v>20252.541000000001</v>
      </c>
      <c r="Y107">
        <v>242478.11300000001</v>
      </c>
      <c r="Z107">
        <v>47235.697</v>
      </c>
      <c r="AA107">
        <v>68841.443999999989</v>
      </c>
      <c r="AB107">
        <v>12660.16</v>
      </c>
      <c r="AC107">
        <v>2828.05</v>
      </c>
      <c r="AD107">
        <v>21749.986000000001</v>
      </c>
      <c r="AE107">
        <v>205052</v>
      </c>
      <c r="AF107">
        <v>23962.312999999998</v>
      </c>
      <c r="AG107">
        <v>96021</v>
      </c>
      <c r="AH107">
        <v>9570</v>
      </c>
      <c r="AI107">
        <v>52028</v>
      </c>
      <c r="AJ107">
        <v>2808</v>
      </c>
      <c r="AK107">
        <v>107159.152</v>
      </c>
      <c r="AL107">
        <v>13931.846</v>
      </c>
      <c r="AM107">
        <v>15909.275</v>
      </c>
      <c r="AN107">
        <v>22739.920999999998</v>
      </c>
      <c r="AO107">
        <v>5098.6270000000004</v>
      </c>
      <c r="AP107">
        <v>35758.381999999998</v>
      </c>
      <c r="AQ107">
        <v>388377.40300000022</v>
      </c>
      <c r="AR107">
        <v>818315</v>
      </c>
      <c r="AS107">
        <v>3959</v>
      </c>
      <c r="AT107">
        <v>541000</v>
      </c>
      <c r="AU107">
        <v>104344.973</v>
      </c>
      <c r="AV107">
        <v>32241</v>
      </c>
      <c r="AW107">
        <v>10910.216</v>
      </c>
      <c r="AX107">
        <v>38603.696000000004</v>
      </c>
      <c r="AY107">
        <v>2074.5070000000001</v>
      </c>
      <c r="AZ107">
        <v>14532</v>
      </c>
      <c r="BA107">
        <v>37090.870999999999</v>
      </c>
      <c r="BB107">
        <v>3769567.5701273158</v>
      </c>
    </row>
    <row r="108" spans="1:54" x14ac:dyDescent="0.55000000000000004">
      <c r="A108" s="1">
        <v>1971</v>
      </c>
      <c r="B108">
        <v>52432</v>
      </c>
      <c r="C108">
        <v>53958.400000000001</v>
      </c>
      <c r="D108">
        <v>8990.4500000000007</v>
      </c>
      <c r="E108">
        <v>34195.055999999997</v>
      </c>
      <c r="F108">
        <v>7500.482</v>
      </c>
      <c r="G108">
        <v>3903.0390000000002</v>
      </c>
      <c r="H108">
        <v>10014.9</v>
      </c>
      <c r="I108">
        <v>4963.1260000000002</v>
      </c>
      <c r="J108">
        <v>4612.1239999999998</v>
      </c>
      <c r="K108">
        <v>78556</v>
      </c>
      <c r="L108">
        <v>8831.0360000000001</v>
      </c>
      <c r="M108">
        <v>2978.3</v>
      </c>
      <c r="N108">
        <v>13193.776</v>
      </c>
      <c r="O108">
        <v>8098</v>
      </c>
      <c r="P108">
        <v>6343.2929999999997</v>
      </c>
      <c r="Q108">
        <v>55907</v>
      </c>
      <c r="R108">
        <v>5429.2180000000517</v>
      </c>
      <c r="S108">
        <v>8536.3950000000004</v>
      </c>
      <c r="T108">
        <v>4215.8689999999997</v>
      </c>
      <c r="U108">
        <v>4741.6279999999997</v>
      </c>
      <c r="V108">
        <v>10364.869000000001</v>
      </c>
      <c r="W108">
        <v>3648.7539999999999</v>
      </c>
      <c r="X108">
        <v>20469.657999999999</v>
      </c>
      <c r="Y108">
        <v>244886.53599999999</v>
      </c>
      <c r="Z108">
        <v>47637.239000000001</v>
      </c>
      <c r="AA108">
        <v>69382.493999999992</v>
      </c>
      <c r="AB108">
        <v>12937.2</v>
      </c>
      <c r="AC108">
        <v>2875.3</v>
      </c>
      <c r="AD108">
        <v>22026.400000000001</v>
      </c>
      <c r="AE108">
        <v>207661</v>
      </c>
      <c r="AF108">
        <v>24354.307000000001</v>
      </c>
      <c r="AG108">
        <v>98398</v>
      </c>
      <c r="AH108">
        <v>9745</v>
      </c>
      <c r="AI108">
        <v>53698</v>
      </c>
      <c r="AJ108">
        <v>2817</v>
      </c>
      <c r="AK108">
        <v>109849.67600000001</v>
      </c>
      <c r="AL108">
        <v>14335.388000000001</v>
      </c>
      <c r="AM108">
        <v>16313.391</v>
      </c>
      <c r="AN108">
        <v>23338.080000000002</v>
      </c>
      <c r="AO108">
        <v>5197.5590000000002</v>
      </c>
      <c r="AP108">
        <v>36579.964</v>
      </c>
      <c r="AQ108">
        <v>398914.03100000002</v>
      </c>
      <c r="AR108">
        <v>841105</v>
      </c>
      <c r="AS108">
        <v>4045.3</v>
      </c>
      <c r="AT108">
        <v>554000</v>
      </c>
      <c r="AU108">
        <v>105696.78599999999</v>
      </c>
      <c r="AV108">
        <v>32883</v>
      </c>
      <c r="AW108">
        <v>11171.333000000001</v>
      </c>
      <c r="AX108">
        <v>39718.093999999997</v>
      </c>
      <c r="AY108">
        <v>2112.9</v>
      </c>
      <c r="AZ108">
        <v>14862</v>
      </c>
      <c r="BA108">
        <v>38201.900999999998</v>
      </c>
      <c r="BB108">
        <v>3849003.416999999</v>
      </c>
    </row>
    <row r="109" spans="1:54" x14ac:dyDescent="0.55000000000000004">
      <c r="A109" s="1">
        <v>1972</v>
      </c>
      <c r="B109">
        <v>52894</v>
      </c>
      <c r="C109">
        <v>54188.578999999998</v>
      </c>
      <c r="D109">
        <v>8970.4500000000007</v>
      </c>
      <c r="E109">
        <v>34513.161</v>
      </c>
      <c r="F109">
        <v>7544.201</v>
      </c>
      <c r="G109">
        <v>3933.0039999999999</v>
      </c>
      <c r="H109">
        <v>10055.700000000001</v>
      </c>
      <c r="I109">
        <v>4991.5959999999995</v>
      </c>
      <c r="J109">
        <v>4639.6570000000002</v>
      </c>
      <c r="K109">
        <v>78821</v>
      </c>
      <c r="L109">
        <v>8888.6280000000006</v>
      </c>
      <c r="M109">
        <v>3024.4</v>
      </c>
      <c r="N109">
        <v>13329.874</v>
      </c>
      <c r="O109">
        <v>8122</v>
      </c>
      <c r="P109">
        <v>6401.4</v>
      </c>
      <c r="Q109">
        <v>56079</v>
      </c>
      <c r="R109">
        <v>5469.5659999999907</v>
      </c>
      <c r="S109">
        <v>8576.2000000000007</v>
      </c>
      <c r="T109">
        <v>4225.3100000000004</v>
      </c>
      <c r="U109">
        <v>4786.4750000000004</v>
      </c>
      <c r="V109">
        <v>10394.091</v>
      </c>
      <c r="W109">
        <v>3703.0010000000002</v>
      </c>
      <c r="X109">
        <v>20662.648000000001</v>
      </c>
      <c r="Y109">
        <v>247343.29199999999</v>
      </c>
      <c r="Z109">
        <v>48026.627</v>
      </c>
      <c r="AA109">
        <v>69956.176999999996</v>
      </c>
      <c r="AB109">
        <v>13177</v>
      </c>
      <c r="AC109">
        <v>2929.1</v>
      </c>
      <c r="AD109">
        <v>22284.5</v>
      </c>
      <c r="AE109">
        <v>209896</v>
      </c>
      <c r="AF109">
        <v>24769.825000000001</v>
      </c>
      <c r="AG109">
        <v>100780</v>
      </c>
      <c r="AH109">
        <v>9917</v>
      </c>
      <c r="AI109">
        <v>55429</v>
      </c>
      <c r="AJ109">
        <v>2820</v>
      </c>
      <c r="AK109">
        <v>112612.33</v>
      </c>
      <c r="AL109">
        <v>14760.787</v>
      </c>
      <c r="AM109">
        <v>16660.669999999998</v>
      </c>
      <c r="AN109">
        <v>23935.81</v>
      </c>
      <c r="AO109">
        <v>5303.5069999999996</v>
      </c>
      <c r="AP109">
        <v>37492.953000000001</v>
      </c>
      <c r="AQ109">
        <v>409695.45399999991</v>
      </c>
      <c r="AR109">
        <v>862030</v>
      </c>
      <c r="AS109">
        <v>4115.7</v>
      </c>
      <c r="AT109">
        <v>567000</v>
      </c>
      <c r="AU109">
        <v>107188.273</v>
      </c>
      <c r="AV109">
        <v>33505</v>
      </c>
      <c r="AW109">
        <v>11441.462</v>
      </c>
      <c r="AX109">
        <v>40850.141000000003</v>
      </c>
      <c r="AY109">
        <v>2152.4</v>
      </c>
      <c r="AZ109">
        <v>15168</v>
      </c>
      <c r="BA109">
        <v>39276.152999999998</v>
      </c>
      <c r="BB109">
        <v>3926567.8467153572</v>
      </c>
    </row>
    <row r="110" spans="1:54" x14ac:dyDescent="0.55000000000000004">
      <c r="A110" s="1">
        <v>1973</v>
      </c>
      <c r="B110">
        <v>53333</v>
      </c>
      <c r="C110">
        <v>54574.110999999997</v>
      </c>
      <c r="D110">
        <v>8975.9500000000007</v>
      </c>
      <c r="E110">
        <v>34836.716</v>
      </c>
      <c r="F110">
        <v>7586.1149999999998</v>
      </c>
      <c r="G110">
        <v>3960.6120000000001</v>
      </c>
      <c r="H110">
        <v>10088.85</v>
      </c>
      <c r="I110">
        <v>5021.8609999999999</v>
      </c>
      <c r="J110">
        <v>4666.0810000000001</v>
      </c>
      <c r="K110">
        <v>79053</v>
      </c>
      <c r="L110">
        <v>8929.0859999999993</v>
      </c>
      <c r="M110">
        <v>3073.2</v>
      </c>
      <c r="N110">
        <v>13438.404</v>
      </c>
      <c r="O110">
        <v>8137</v>
      </c>
      <c r="P110">
        <v>6441.1</v>
      </c>
      <c r="Q110">
        <v>56210</v>
      </c>
      <c r="R110">
        <v>5517.2700000000768</v>
      </c>
      <c r="S110">
        <v>8620.9969999999994</v>
      </c>
      <c r="T110">
        <v>4234.6639999999998</v>
      </c>
      <c r="U110">
        <v>4825.8500000000004</v>
      </c>
      <c r="V110">
        <v>10425.984</v>
      </c>
      <c r="W110">
        <v>3752.8270000000002</v>
      </c>
      <c r="X110">
        <v>20827.525000000001</v>
      </c>
      <c r="Y110">
        <v>249712.38</v>
      </c>
      <c r="Z110">
        <v>48367.002</v>
      </c>
      <c r="AA110">
        <v>70543.511000000013</v>
      </c>
      <c r="AB110">
        <v>13380.4</v>
      </c>
      <c r="AC110">
        <v>2992.3</v>
      </c>
      <c r="AD110">
        <v>22559.5</v>
      </c>
      <c r="AE110">
        <v>211909</v>
      </c>
      <c r="AF110">
        <v>25198.050999999999</v>
      </c>
      <c r="AG110">
        <v>103188</v>
      </c>
      <c r="AH110">
        <v>10086</v>
      </c>
      <c r="AI110">
        <v>57193</v>
      </c>
      <c r="AJ110">
        <v>2820</v>
      </c>
      <c r="AK110">
        <v>115375.40399999999</v>
      </c>
      <c r="AL110">
        <v>15197.724</v>
      </c>
      <c r="AM110">
        <v>16998.378000000001</v>
      </c>
      <c r="AN110">
        <v>24549.294000000002</v>
      </c>
      <c r="AO110">
        <v>5426.2129999999997</v>
      </c>
      <c r="AP110">
        <v>38503.442000000003</v>
      </c>
      <c r="AQ110">
        <v>421023.51800000021</v>
      </c>
      <c r="AR110">
        <v>881940</v>
      </c>
      <c r="AS110">
        <v>4212.6000000000004</v>
      </c>
      <c r="AT110">
        <v>580000</v>
      </c>
      <c r="AU110">
        <v>108706.79700000001</v>
      </c>
      <c r="AV110">
        <v>34073</v>
      </c>
      <c r="AW110">
        <v>11711.866</v>
      </c>
      <c r="AX110">
        <v>41998.116999999998</v>
      </c>
      <c r="AY110">
        <v>2193</v>
      </c>
      <c r="AZ110">
        <v>15454</v>
      </c>
      <c r="BA110">
        <v>40302.224999999999</v>
      </c>
      <c r="BB110">
        <v>4003718.632373624</v>
      </c>
    </row>
    <row r="111" spans="1:54" x14ac:dyDescent="0.55000000000000004">
      <c r="A111" s="1">
        <v>1974</v>
      </c>
      <c r="B111">
        <v>53690</v>
      </c>
      <c r="C111">
        <v>54928.7</v>
      </c>
      <c r="D111">
        <v>9098.2999999999993</v>
      </c>
      <c r="E111">
        <v>35184.286999999997</v>
      </c>
      <c r="F111">
        <v>7599.0379999999996</v>
      </c>
      <c r="G111">
        <v>3985.2579999999998</v>
      </c>
      <c r="H111">
        <v>10122.85</v>
      </c>
      <c r="I111">
        <v>5045.2969999999996</v>
      </c>
      <c r="J111">
        <v>4690.5739999999996</v>
      </c>
      <c r="K111">
        <v>78882</v>
      </c>
      <c r="L111">
        <v>8962.0229999999992</v>
      </c>
      <c r="M111">
        <v>3124.2</v>
      </c>
      <c r="N111">
        <v>13540.584000000001</v>
      </c>
      <c r="O111">
        <v>8161</v>
      </c>
      <c r="P111">
        <v>6460</v>
      </c>
      <c r="Q111">
        <v>56224</v>
      </c>
      <c r="R111">
        <v>5558.8690000001234</v>
      </c>
      <c r="S111">
        <v>8678.7450000000008</v>
      </c>
      <c r="T111">
        <v>4245.8220000000001</v>
      </c>
      <c r="U111">
        <v>4865.2330000000002</v>
      </c>
      <c r="V111">
        <v>10471.272000000001</v>
      </c>
      <c r="W111">
        <v>3800.643</v>
      </c>
      <c r="X111">
        <v>21028.841</v>
      </c>
      <c r="Y111">
        <v>252110.639</v>
      </c>
      <c r="Z111">
        <v>48676.938999999998</v>
      </c>
      <c r="AA111">
        <v>71198.43299999999</v>
      </c>
      <c r="AB111">
        <v>13599.1</v>
      </c>
      <c r="AC111">
        <v>3058.4</v>
      </c>
      <c r="AD111">
        <v>22874.7</v>
      </c>
      <c r="AE111">
        <v>213854</v>
      </c>
      <c r="AF111">
        <v>25628.167000000001</v>
      </c>
      <c r="AG111">
        <v>105644</v>
      </c>
      <c r="AH111">
        <v>10251</v>
      </c>
      <c r="AI111">
        <v>58964</v>
      </c>
      <c r="AJ111">
        <v>2822</v>
      </c>
      <c r="AK111">
        <v>118171.11199999999</v>
      </c>
      <c r="AL111">
        <v>15653.2</v>
      </c>
      <c r="AM111">
        <v>17335.236000000001</v>
      </c>
      <c r="AN111">
        <v>25178.954000000002</v>
      </c>
      <c r="AO111">
        <v>5556.4369999999999</v>
      </c>
      <c r="AP111">
        <v>39512.945</v>
      </c>
      <c r="AQ111">
        <v>432580.6590000001</v>
      </c>
      <c r="AR111">
        <v>900350</v>
      </c>
      <c r="AS111">
        <v>4319.6000000000004</v>
      </c>
      <c r="AT111">
        <v>593000</v>
      </c>
      <c r="AU111">
        <v>110162.302</v>
      </c>
      <c r="AV111">
        <v>34692</v>
      </c>
      <c r="AW111">
        <v>11986.26</v>
      </c>
      <c r="AX111">
        <v>43162.097999999998</v>
      </c>
      <c r="AY111">
        <v>2229.8000000000002</v>
      </c>
      <c r="AZ111">
        <v>15752</v>
      </c>
      <c r="BA111">
        <v>41305.650999999998</v>
      </c>
      <c r="BB111">
        <v>4079894.310801378</v>
      </c>
    </row>
    <row r="112" spans="1:54" x14ac:dyDescent="0.55000000000000004">
      <c r="A112" s="1">
        <v>1975</v>
      </c>
      <c r="B112">
        <v>53955</v>
      </c>
      <c r="C112">
        <v>55293.036</v>
      </c>
      <c r="D112">
        <v>9411.09</v>
      </c>
      <c r="E112">
        <v>35563.535000000003</v>
      </c>
      <c r="F112">
        <v>7578.9030000000002</v>
      </c>
      <c r="G112">
        <v>4007.3130000000001</v>
      </c>
      <c r="H112">
        <v>10153.75</v>
      </c>
      <c r="I112">
        <v>5059.8609999999999</v>
      </c>
      <c r="J112">
        <v>4711.4390000000003</v>
      </c>
      <c r="K112">
        <v>78465</v>
      </c>
      <c r="L112">
        <v>9046.5419999999995</v>
      </c>
      <c r="M112">
        <v>3177.3</v>
      </c>
      <c r="N112">
        <v>13653.438</v>
      </c>
      <c r="O112">
        <v>8193</v>
      </c>
      <c r="P112">
        <v>6403.5</v>
      </c>
      <c r="Q112">
        <v>56215</v>
      </c>
      <c r="R112">
        <v>5563.6319999999832</v>
      </c>
      <c r="S112">
        <v>8720.7420000000002</v>
      </c>
      <c r="T112">
        <v>4255</v>
      </c>
      <c r="U112">
        <v>4897.6559999999999</v>
      </c>
      <c r="V112">
        <v>10531.82</v>
      </c>
      <c r="W112">
        <v>3846.5189999999998</v>
      </c>
      <c r="X112">
        <v>21245.102999999999</v>
      </c>
      <c r="Y112">
        <v>254518.68900000001</v>
      </c>
      <c r="Z112">
        <v>48973.428</v>
      </c>
      <c r="AA112">
        <v>71874.084999999992</v>
      </c>
      <c r="AB112">
        <v>13771.4</v>
      </c>
      <c r="AC112">
        <v>3117.8</v>
      </c>
      <c r="AD112">
        <v>23209.200000000001</v>
      </c>
      <c r="AE112">
        <v>215973</v>
      </c>
      <c r="AF112">
        <v>26049.356</v>
      </c>
      <c r="AG112">
        <v>108167</v>
      </c>
      <c r="AH112">
        <v>10413</v>
      </c>
      <c r="AI112">
        <v>60713</v>
      </c>
      <c r="AJ112">
        <v>2829</v>
      </c>
      <c r="AK112">
        <v>121011.696</v>
      </c>
      <c r="AL112">
        <v>16140.252</v>
      </c>
      <c r="AM112">
        <v>17687.376</v>
      </c>
      <c r="AN112">
        <v>25815.144</v>
      </c>
      <c r="AO112">
        <v>5703.9660000000003</v>
      </c>
      <c r="AP112">
        <v>40529.798000000003</v>
      </c>
      <c r="AQ112">
        <v>444330.92899999989</v>
      </c>
      <c r="AR112">
        <v>916395</v>
      </c>
      <c r="AS112">
        <v>4395.8</v>
      </c>
      <c r="AT112">
        <v>607000</v>
      </c>
      <c r="AU112">
        <v>111573.11599999999</v>
      </c>
      <c r="AV112">
        <v>35281</v>
      </c>
      <c r="AW112">
        <v>12267.303</v>
      </c>
      <c r="AX112">
        <v>44336.841999999997</v>
      </c>
      <c r="AY112">
        <v>2262.6</v>
      </c>
      <c r="AZ112">
        <v>16061</v>
      </c>
      <c r="BA112">
        <v>42272</v>
      </c>
      <c r="BB112">
        <v>4153816.2850806168</v>
      </c>
    </row>
    <row r="113" spans="1:54" x14ac:dyDescent="0.55000000000000004">
      <c r="A113" s="1">
        <v>1976</v>
      </c>
      <c r="B113">
        <v>54159</v>
      </c>
      <c r="C113">
        <v>55588.966</v>
      </c>
      <c r="D113">
        <v>9621.9699999999993</v>
      </c>
      <c r="E113">
        <v>35996.78</v>
      </c>
      <c r="F113">
        <v>7565.5249999999996</v>
      </c>
      <c r="G113">
        <v>4026.152</v>
      </c>
      <c r="H113">
        <v>10171.75</v>
      </c>
      <c r="I113">
        <v>5072.5959999999995</v>
      </c>
      <c r="J113">
        <v>4725.6639999999998</v>
      </c>
      <c r="K113">
        <v>78209</v>
      </c>
      <c r="L113">
        <v>9167.19</v>
      </c>
      <c r="M113">
        <v>3227.8</v>
      </c>
      <c r="N113">
        <v>13769.913</v>
      </c>
      <c r="O113">
        <v>8222</v>
      </c>
      <c r="P113">
        <v>6333.3130000000001</v>
      </c>
      <c r="Q113">
        <v>56206</v>
      </c>
      <c r="R113">
        <v>5579.783999999986</v>
      </c>
      <c r="S113">
        <v>8755.0370000000003</v>
      </c>
      <c r="T113">
        <v>4286.3109999999997</v>
      </c>
      <c r="U113">
        <v>4930.0360000000001</v>
      </c>
      <c r="V113">
        <v>10588.728999999999</v>
      </c>
      <c r="W113">
        <v>3885.8939999999998</v>
      </c>
      <c r="X113">
        <v>21445.698</v>
      </c>
      <c r="Y113">
        <v>256882.72899999999</v>
      </c>
      <c r="Z113">
        <v>49233.523999999998</v>
      </c>
      <c r="AA113">
        <v>72567.47099999999</v>
      </c>
      <c r="AB113">
        <v>13915.5</v>
      </c>
      <c r="AC113">
        <v>3153.55</v>
      </c>
      <c r="AD113">
        <v>23517.5</v>
      </c>
      <c r="AE113">
        <v>218035</v>
      </c>
      <c r="AF113">
        <v>26458.254000000001</v>
      </c>
      <c r="AG113">
        <v>110765</v>
      </c>
      <c r="AH113">
        <v>10568</v>
      </c>
      <c r="AI113">
        <v>62458</v>
      </c>
      <c r="AJ113">
        <v>2841</v>
      </c>
      <c r="AK113">
        <v>123947.561</v>
      </c>
      <c r="AL113">
        <v>16634.617999999999</v>
      </c>
      <c r="AM113">
        <v>18042.963</v>
      </c>
      <c r="AN113">
        <v>26467.896000000001</v>
      </c>
      <c r="AO113">
        <v>5859.2939999999999</v>
      </c>
      <c r="AP113">
        <v>41471.745000000003</v>
      </c>
      <c r="AQ113">
        <v>457043.99</v>
      </c>
      <c r="AR113">
        <v>930685</v>
      </c>
      <c r="AS113">
        <v>4518</v>
      </c>
      <c r="AT113">
        <v>620000</v>
      </c>
      <c r="AU113">
        <v>112774.841</v>
      </c>
      <c r="AV113">
        <v>35860</v>
      </c>
      <c r="AW113">
        <v>12553.963</v>
      </c>
      <c r="AX113">
        <v>45574.35</v>
      </c>
      <c r="AY113">
        <v>2293.3000000000002</v>
      </c>
      <c r="AZ113">
        <v>16435</v>
      </c>
      <c r="BA113">
        <v>43221.021999999997</v>
      </c>
      <c r="BB113">
        <v>4225639.0331408288</v>
      </c>
    </row>
    <row r="114" spans="1:54" x14ac:dyDescent="0.55000000000000004">
      <c r="A114" s="1">
        <v>1977</v>
      </c>
      <c r="B114">
        <v>54378</v>
      </c>
      <c r="C114">
        <v>55847.553</v>
      </c>
      <c r="D114">
        <v>9662.6</v>
      </c>
      <c r="E114">
        <v>36439</v>
      </c>
      <c r="F114">
        <v>7568.43</v>
      </c>
      <c r="G114">
        <v>4043.2049999999999</v>
      </c>
      <c r="H114">
        <v>10183.25</v>
      </c>
      <c r="I114">
        <v>5088.4189999999999</v>
      </c>
      <c r="J114">
        <v>4738.902</v>
      </c>
      <c r="K114">
        <v>78111</v>
      </c>
      <c r="L114">
        <v>9308.4789999999994</v>
      </c>
      <c r="M114">
        <v>3271.9</v>
      </c>
      <c r="N114">
        <v>13852.989</v>
      </c>
      <c r="O114">
        <v>8252</v>
      </c>
      <c r="P114">
        <v>6316.424</v>
      </c>
      <c r="Q114">
        <v>56179</v>
      </c>
      <c r="R114">
        <v>5603.7700000000186</v>
      </c>
      <c r="S114">
        <v>8797.0220000000008</v>
      </c>
      <c r="T114">
        <v>4318.6729999999998</v>
      </c>
      <c r="U114">
        <v>4963.4639999999999</v>
      </c>
      <c r="V114">
        <v>10637.171</v>
      </c>
      <c r="W114">
        <v>3920.2809999999999</v>
      </c>
      <c r="X114">
        <v>21658.597000000002</v>
      </c>
      <c r="Y114">
        <v>259225.08499999999</v>
      </c>
      <c r="Z114">
        <v>49453.675000000003</v>
      </c>
      <c r="AA114">
        <v>73245.849000000002</v>
      </c>
      <c r="AB114">
        <v>14074.1</v>
      </c>
      <c r="AC114">
        <v>3164.9</v>
      </c>
      <c r="AD114">
        <v>23796.400000000001</v>
      </c>
      <c r="AE114">
        <v>220239</v>
      </c>
      <c r="AF114">
        <v>26862.074000000001</v>
      </c>
      <c r="AG114">
        <v>113423</v>
      </c>
      <c r="AH114">
        <v>10716</v>
      </c>
      <c r="AI114">
        <v>64216</v>
      </c>
      <c r="AJ114">
        <v>2857</v>
      </c>
      <c r="AK114">
        <v>126910.829</v>
      </c>
      <c r="AL114">
        <v>17152.804</v>
      </c>
      <c r="AM114">
        <v>18396.940999999999</v>
      </c>
      <c r="AN114">
        <v>27129.932000000001</v>
      </c>
      <c r="AO114">
        <v>6005.0609999999997</v>
      </c>
      <c r="AP114">
        <v>42376.642</v>
      </c>
      <c r="AQ114">
        <v>470574.4389999999</v>
      </c>
      <c r="AR114">
        <v>943455</v>
      </c>
      <c r="AS114">
        <v>4583.7</v>
      </c>
      <c r="AT114">
        <v>634000</v>
      </c>
      <c r="AU114">
        <v>113872.473</v>
      </c>
      <c r="AV114">
        <v>36436</v>
      </c>
      <c r="AW114">
        <v>12845.380999999999</v>
      </c>
      <c r="AX114">
        <v>46850.962</v>
      </c>
      <c r="AY114">
        <v>2325.3000000000002</v>
      </c>
      <c r="AZ114">
        <v>16753</v>
      </c>
      <c r="BA114">
        <v>44148.285000000003</v>
      </c>
      <c r="BB114">
        <v>4298746.6834026976</v>
      </c>
    </row>
    <row r="115" spans="1:54" x14ac:dyDescent="0.55000000000000004">
      <c r="A115" s="1">
        <v>1978</v>
      </c>
      <c r="B115">
        <v>54602</v>
      </c>
      <c r="C115">
        <v>56063.269</v>
      </c>
      <c r="D115">
        <v>9698.7800000000007</v>
      </c>
      <c r="E115">
        <v>36861.034</v>
      </c>
      <c r="F115">
        <v>7562.3050000000003</v>
      </c>
      <c r="G115">
        <v>4058.6709999999998</v>
      </c>
      <c r="H115">
        <v>10191.799999999999</v>
      </c>
      <c r="I115">
        <v>5104.2470000000003</v>
      </c>
      <c r="J115">
        <v>4752.5280000000002</v>
      </c>
      <c r="K115">
        <v>78073</v>
      </c>
      <c r="L115">
        <v>9429.9590000000007</v>
      </c>
      <c r="M115">
        <v>3314</v>
      </c>
      <c r="N115">
        <v>13936.754000000001</v>
      </c>
      <c r="O115">
        <v>8276</v>
      </c>
      <c r="P115">
        <v>6332.5680000000002</v>
      </c>
      <c r="Q115">
        <v>56167</v>
      </c>
      <c r="R115">
        <v>5635.2739999999758</v>
      </c>
      <c r="S115">
        <v>8803.2810000000009</v>
      </c>
      <c r="T115">
        <v>4349.2420000000002</v>
      </c>
      <c r="U115">
        <v>4991.0450000000001</v>
      </c>
      <c r="V115">
        <v>10673.3</v>
      </c>
      <c r="W115">
        <v>3947.422</v>
      </c>
      <c r="X115">
        <v>21831.875</v>
      </c>
      <c r="Y115">
        <v>261524.905</v>
      </c>
      <c r="Z115">
        <v>49642.987000000001</v>
      </c>
      <c r="AA115">
        <v>73890.574000000008</v>
      </c>
      <c r="AB115">
        <v>14248.6</v>
      </c>
      <c r="AC115">
        <v>3165.8</v>
      </c>
      <c r="AD115">
        <v>24036.3</v>
      </c>
      <c r="AE115">
        <v>222585</v>
      </c>
      <c r="AF115">
        <v>27265.859</v>
      </c>
      <c r="AG115">
        <v>116133</v>
      </c>
      <c r="AH115">
        <v>10862</v>
      </c>
      <c r="AI115">
        <v>65964</v>
      </c>
      <c r="AJ115">
        <v>2876</v>
      </c>
      <c r="AK115">
        <v>129896.23299999999</v>
      </c>
      <c r="AL115">
        <v>17685.768</v>
      </c>
      <c r="AM115">
        <v>18758.282999999999</v>
      </c>
      <c r="AN115">
        <v>27809.087</v>
      </c>
      <c r="AO115">
        <v>6136.2820000000002</v>
      </c>
      <c r="AP115">
        <v>43274.733</v>
      </c>
      <c r="AQ115">
        <v>484716.53200000001</v>
      </c>
      <c r="AR115">
        <v>956165</v>
      </c>
      <c r="AS115">
        <v>4667.5</v>
      </c>
      <c r="AT115">
        <v>648000</v>
      </c>
      <c r="AU115">
        <v>114912.91099999999</v>
      </c>
      <c r="AV115">
        <v>37019</v>
      </c>
      <c r="AW115">
        <v>13138.53</v>
      </c>
      <c r="AX115">
        <v>48171.78</v>
      </c>
      <c r="AY115">
        <v>2353.6</v>
      </c>
      <c r="AZ115">
        <v>17090</v>
      </c>
      <c r="BA115">
        <v>45056.957000000002</v>
      </c>
      <c r="BB115">
        <v>4372548.3724751761</v>
      </c>
    </row>
    <row r="116" spans="1:54" x14ac:dyDescent="0.55000000000000004">
      <c r="A116" s="1">
        <v>1979</v>
      </c>
      <c r="B116">
        <v>54836</v>
      </c>
      <c r="C116">
        <v>56247.017</v>
      </c>
      <c r="D116">
        <v>9724.56</v>
      </c>
      <c r="E116">
        <v>37200.014000000003</v>
      </c>
      <c r="F116">
        <v>7549.4250000000002</v>
      </c>
      <c r="G116">
        <v>4072.5169999999998</v>
      </c>
      <c r="H116">
        <v>10200.200000000001</v>
      </c>
      <c r="I116">
        <v>5116.8</v>
      </c>
      <c r="J116">
        <v>4764.6899999999996</v>
      </c>
      <c r="K116">
        <v>78180</v>
      </c>
      <c r="L116">
        <v>9548.2579999999998</v>
      </c>
      <c r="M116">
        <v>3368.2</v>
      </c>
      <c r="N116">
        <v>14030.002</v>
      </c>
      <c r="O116">
        <v>8294</v>
      </c>
      <c r="P116">
        <v>6350.84</v>
      </c>
      <c r="Q116">
        <v>56228</v>
      </c>
      <c r="R116">
        <v>5666.9940000000634</v>
      </c>
      <c r="S116">
        <v>8811.5889999999999</v>
      </c>
      <c r="T116">
        <v>4379.9089999999997</v>
      </c>
      <c r="U116">
        <v>5018.6059999999998</v>
      </c>
      <c r="V116">
        <v>10698.234</v>
      </c>
      <c r="W116">
        <v>3969.989</v>
      </c>
      <c r="X116">
        <v>22001.387999999999</v>
      </c>
      <c r="Y116">
        <v>263750.61300000001</v>
      </c>
      <c r="Z116">
        <v>49835.012000000002</v>
      </c>
      <c r="AA116">
        <v>74546.843000000008</v>
      </c>
      <c r="AB116">
        <v>14421.9</v>
      </c>
      <c r="AC116">
        <v>3164.55</v>
      </c>
      <c r="AD116">
        <v>24276.9</v>
      </c>
      <c r="AE116">
        <v>225055</v>
      </c>
      <c r="AF116">
        <v>27674.654999999999</v>
      </c>
      <c r="AG116">
        <v>118885</v>
      </c>
      <c r="AH116">
        <v>11013</v>
      </c>
      <c r="AI116">
        <v>67675</v>
      </c>
      <c r="AJ116">
        <v>2895</v>
      </c>
      <c r="AK116">
        <v>132917.405</v>
      </c>
      <c r="AL116">
        <v>18229.932000000001</v>
      </c>
      <c r="AM116">
        <v>19125.958999999999</v>
      </c>
      <c r="AN116">
        <v>28505.815999999999</v>
      </c>
      <c r="AO116">
        <v>6280.4769999999999</v>
      </c>
      <c r="AP116">
        <v>44165.463000000003</v>
      </c>
      <c r="AQ116">
        <v>499607.98599999992</v>
      </c>
      <c r="AR116">
        <v>969005</v>
      </c>
      <c r="AS116">
        <v>4929.7</v>
      </c>
      <c r="AT116">
        <v>664000</v>
      </c>
      <c r="AU116">
        <v>115890.431</v>
      </c>
      <c r="AV116">
        <v>37534</v>
      </c>
      <c r="AW116">
        <v>13443.843999999999</v>
      </c>
      <c r="AX116">
        <v>49537.370999999999</v>
      </c>
      <c r="AY116">
        <v>2383.5</v>
      </c>
      <c r="AZ116">
        <v>17448</v>
      </c>
      <c r="BA116">
        <v>46003.775999999998</v>
      </c>
      <c r="BB116">
        <v>4450219.0889077829</v>
      </c>
    </row>
    <row r="117" spans="1:54" x14ac:dyDescent="0.55000000000000004">
      <c r="A117" s="1">
        <v>1980</v>
      </c>
      <c r="B117">
        <v>55110</v>
      </c>
      <c r="C117">
        <v>56388.480000000003</v>
      </c>
      <c r="D117">
        <v>9777.7999999999993</v>
      </c>
      <c r="E117">
        <v>37488.36</v>
      </c>
      <c r="F117">
        <v>7549.433</v>
      </c>
      <c r="G117">
        <v>4085.62</v>
      </c>
      <c r="H117">
        <v>10211.200000000001</v>
      </c>
      <c r="I117">
        <v>5123.027</v>
      </c>
      <c r="J117">
        <v>4779.5349999999999</v>
      </c>
      <c r="K117">
        <v>78397</v>
      </c>
      <c r="L117">
        <v>9642.5049999999992</v>
      </c>
      <c r="M117">
        <v>3401</v>
      </c>
      <c r="N117">
        <v>14143.901</v>
      </c>
      <c r="O117">
        <v>8310</v>
      </c>
      <c r="P117">
        <v>6385.2290000000003</v>
      </c>
      <c r="Q117">
        <v>56314</v>
      </c>
      <c r="R117">
        <v>5711.2579999999734</v>
      </c>
      <c r="S117">
        <v>8843.5280000000002</v>
      </c>
      <c r="T117">
        <v>4383</v>
      </c>
      <c r="U117">
        <v>5045.6970000000001</v>
      </c>
      <c r="V117">
        <v>10711.121999999999</v>
      </c>
      <c r="W117">
        <v>3996.2779999999998</v>
      </c>
      <c r="X117">
        <v>22130.036</v>
      </c>
      <c r="Y117">
        <v>265926.43599999999</v>
      </c>
      <c r="Z117">
        <v>50046.648999999998</v>
      </c>
      <c r="AA117">
        <v>75119.111999999994</v>
      </c>
      <c r="AB117">
        <v>14615.9</v>
      </c>
      <c r="AC117">
        <v>3170.15</v>
      </c>
      <c r="AD117">
        <v>24593.3</v>
      </c>
      <c r="AE117">
        <v>227726.46299999999</v>
      </c>
      <c r="AF117">
        <v>28524.12</v>
      </c>
      <c r="AG117">
        <v>121672</v>
      </c>
      <c r="AH117">
        <v>11174</v>
      </c>
      <c r="AI117">
        <v>69325</v>
      </c>
      <c r="AJ117">
        <v>2914</v>
      </c>
      <c r="AK117">
        <v>135914.035</v>
      </c>
      <c r="AL117">
        <v>18806.061000000002</v>
      </c>
      <c r="AM117">
        <v>19487.272000000001</v>
      </c>
      <c r="AN117">
        <v>29251.588</v>
      </c>
      <c r="AO117">
        <v>6443.183</v>
      </c>
      <c r="AP117">
        <v>45047.972999999998</v>
      </c>
      <c r="AQ117">
        <v>514328.13399999979</v>
      </c>
      <c r="AR117">
        <v>981235</v>
      </c>
      <c r="AS117">
        <v>5063.1000000000004</v>
      </c>
      <c r="AT117">
        <v>679000</v>
      </c>
      <c r="AU117">
        <v>116807.30899999999</v>
      </c>
      <c r="AV117">
        <v>38124</v>
      </c>
      <c r="AW117">
        <v>13764.352000000001</v>
      </c>
      <c r="AX117">
        <v>50940.182000000001</v>
      </c>
      <c r="AY117">
        <v>2413.9</v>
      </c>
      <c r="AZ117">
        <v>17788</v>
      </c>
      <c r="BA117">
        <v>47025.764000000003</v>
      </c>
      <c r="BB117">
        <v>4527197.2289999994</v>
      </c>
    </row>
    <row r="118" spans="1:54" x14ac:dyDescent="0.55000000000000004">
      <c r="A118" s="1">
        <v>1981</v>
      </c>
      <c r="B118">
        <v>55399</v>
      </c>
      <c r="C118">
        <v>56479.285000000003</v>
      </c>
      <c r="D118">
        <v>9850.0789999999997</v>
      </c>
      <c r="E118">
        <v>37750.800000000003</v>
      </c>
      <c r="F118">
        <v>7564.6289999999999</v>
      </c>
      <c r="G118">
        <v>4099.7020000000002</v>
      </c>
      <c r="H118">
        <v>10217.799999999999</v>
      </c>
      <c r="I118">
        <v>5121.5720000000001</v>
      </c>
      <c r="J118">
        <v>4799.9639999999999</v>
      </c>
      <c r="K118">
        <v>78418</v>
      </c>
      <c r="L118">
        <v>9729.35</v>
      </c>
      <c r="M118">
        <v>3443.4</v>
      </c>
      <c r="N118">
        <v>14246.049000000001</v>
      </c>
      <c r="O118">
        <v>8320</v>
      </c>
      <c r="P118">
        <v>6425.45</v>
      </c>
      <c r="Q118">
        <v>56382.597000000002</v>
      </c>
      <c r="R118">
        <v>5743.0230000000447</v>
      </c>
      <c r="S118">
        <v>8869.4410000000007</v>
      </c>
      <c r="T118">
        <v>4390.8289999999997</v>
      </c>
      <c r="U118">
        <v>5073.1480000000001</v>
      </c>
      <c r="V118">
        <v>10711.848</v>
      </c>
      <c r="W118">
        <v>4026.2040000000002</v>
      </c>
      <c r="X118">
        <v>22256.550999999999</v>
      </c>
      <c r="Y118">
        <v>268123.34299999999</v>
      </c>
      <c r="Z118">
        <v>50235.677000000003</v>
      </c>
      <c r="AA118">
        <v>75645.096000000005</v>
      </c>
      <c r="AB118">
        <v>14923.26</v>
      </c>
      <c r="AC118">
        <v>3185.45</v>
      </c>
      <c r="AD118">
        <v>24900</v>
      </c>
      <c r="AE118">
        <v>229966.23699999999</v>
      </c>
      <c r="AF118">
        <v>28524.12</v>
      </c>
      <c r="AG118">
        <v>124525</v>
      </c>
      <c r="AH118">
        <v>11347</v>
      </c>
      <c r="AI118">
        <v>70902</v>
      </c>
      <c r="AJ118">
        <v>2932</v>
      </c>
      <c r="AK118">
        <v>138912.647</v>
      </c>
      <c r="AL118">
        <v>19407.036</v>
      </c>
      <c r="AM118">
        <v>19846.221000000001</v>
      </c>
      <c r="AN118">
        <v>30168.679</v>
      </c>
      <c r="AO118">
        <v>6605.7070000000003</v>
      </c>
      <c r="AP118">
        <v>46253.233999999997</v>
      </c>
      <c r="AQ118">
        <v>529390.16299999994</v>
      </c>
      <c r="AR118">
        <v>993861</v>
      </c>
      <c r="AS118">
        <v>5183.3999999999996</v>
      </c>
      <c r="AT118">
        <v>692000</v>
      </c>
      <c r="AU118">
        <v>117648.092</v>
      </c>
      <c r="AV118">
        <v>38723</v>
      </c>
      <c r="AW118">
        <v>14096.09</v>
      </c>
      <c r="AX118">
        <v>52227.597999999998</v>
      </c>
      <c r="AY118">
        <v>2535.3679999999999</v>
      </c>
      <c r="AZ118">
        <v>18097</v>
      </c>
      <c r="BA118">
        <v>47936.504000000001</v>
      </c>
      <c r="BB118">
        <v>4601219.9008859294</v>
      </c>
    </row>
    <row r="119" spans="1:54" x14ac:dyDescent="0.55000000000000004">
      <c r="A119" s="1">
        <v>1982</v>
      </c>
      <c r="B119">
        <v>55697</v>
      </c>
      <c r="C119">
        <v>56524.063999999998</v>
      </c>
      <c r="D119">
        <v>9859.65</v>
      </c>
      <c r="E119">
        <v>37983.31</v>
      </c>
      <c r="F119">
        <v>7574.6130000000003</v>
      </c>
      <c r="G119">
        <v>4114.7870000000003</v>
      </c>
      <c r="H119">
        <v>10222.021000000001</v>
      </c>
      <c r="I119">
        <v>5117.8100000000004</v>
      </c>
      <c r="J119">
        <v>4826.933</v>
      </c>
      <c r="K119">
        <v>78248</v>
      </c>
      <c r="L119">
        <v>9786.48</v>
      </c>
      <c r="M119">
        <v>3480</v>
      </c>
      <c r="N119">
        <v>14310.401</v>
      </c>
      <c r="O119">
        <v>8325</v>
      </c>
      <c r="P119">
        <v>6468.1260000000002</v>
      </c>
      <c r="Q119">
        <v>56339.703999999998</v>
      </c>
      <c r="R119">
        <v>5769.3360000000694</v>
      </c>
      <c r="S119">
        <v>8892.098</v>
      </c>
      <c r="T119">
        <v>4413.3680000000004</v>
      </c>
      <c r="U119">
        <v>5101.2129999999997</v>
      </c>
      <c r="V119">
        <v>10705.535</v>
      </c>
      <c r="W119">
        <v>4055.0859999999998</v>
      </c>
      <c r="X119">
        <v>22356.725999999999</v>
      </c>
      <c r="Y119">
        <v>270389.97399999999</v>
      </c>
      <c r="Z119">
        <v>50397.455000000002</v>
      </c>
      <c r="AA119">
        <v>76243.972999999998</v>
      </c>
      <c r="AB119">
        <v>15162</v>
      </c>
      <c r="AC119">
        <v>3217</v>
      </c>
      <c r="AD119">
        <v>25201.9</v>
      </c>
      <c r="AE119">
        <v>232187.83499999999</v>
      </c>
      <c r="AF119">
        <v>28963.109</v>
      </c>
      <c r="AG119">
        <v>127450</v>
      </c>
      <c r="AH119">
        <v>11526</v>
      </c>
      <c r="AI119">
        <v>72421</v>
      </c>
      <c r="AJ119">
        <v>2951</v>
      </c>
      <c r="AK119">
        <v>141939.24299999999</v>
      </c>
      <c r="AL119">
        <v>20033.753000000001</v>
      </c>
      <c r="AM119">
        <v>20198.73</v>
      </c>
      <c r="AN119">
        <v>31140.028999999999</v>
      </c>
      <c r="AO119">
        <v>6734.098</v>
      </c>
      <c r="AP119">
        <v>47464.184000000001</v>
      </c>
      <c r="AQ119">
        <v>545249.54600000009</v>
      </c>
      <c r="AR119">
        <v>1000281</v>
      </c>
      <c r="AS119">
        <v>5264.5</v>
      </c>
      <c r="AT119">
        <v>708000</v>
      </c>
      <c r="AU119">
        <v>118454.974</v>
      </c>
      <c r="AV119">
        <v>39326</v>
      </c>
      <c r="AW119">
        <v>14441.17</v>
      </c>
      <c r="AX119">
        <v>53557.177000000003</v>
      </c>
      <c r="AY119">
        <v>2651.8690000000001</v>
      </c>
      <c r="AZ119">
        <v>18399</v>
      </c>
      <c r="BA119">
        <v>48827.16</v>
      </c>
      <c r="BB119">
        <v>4672840.2771816133</v>
      </c>
    </row>
    <row r="120" spans="1:54" x14ac:dyDescent="0.55000000000000004">
      <c r="A120" s="1">
        <v>1983</v>
      </c>
      <c r="B120">
        <v>55929</v>
      </c>
      <c r="C120">
        <v>56563.031000000003</v>
      </c>
      <c r="D120">
        <v>9872.2430000000004</v>
      </c>
      <c r="E120">
        <v>38184.165999999997</v>
      </c>
      <c r="F120">
        <v>7552.8959999999997</v>
      </c>
      <c r="G120">
        <v>4128.4319999999998</v>
      </c>
      <c r="H120">
        <v>10221.405000000001</v>
      </c>
      <c r="I120">
        <v>5114.2969999999996</v>
      </c>
      <c r="J120">
        <v>4855.7870000000003</v>
      </c>
      <c r="K120">
        <v>78008</v>
      </c>
      <c r="L120">
        <v>9840.5259999999998</v>
      </c>
      <c r="M120">
        <v>3504</v>
      </c>
      <c r="N120">
        <v>14362.380999999999</v>
      </c>
      <c r="O120">
        <v>8329</v>
      </c>
      <c r="P120">
        <v>6501.0730000000003</v>
      </c>
      <c r="Q120">
        <v>56382.623</v>
      </c>
      <c r="R120">
        <v>5793.0379999999996</v>
      </c>
      <c r="S120">
        <v>8910.2839999999997</v>
      </c>
      <c r="T120">
        <v>4430.9409999999998</v>
      </c>
      <c r="U120">
        <v>5130.9250000000002</v>
      </c>
      <c r="V120">
        <v>10689.463</v>
      </c>
      <c r="W120">
        <v>4082.7109999999998</v>
      </c>
      <c r="X120">
        <v>22407.280999999999</v>
      </c>
      <c r="Y120">
        <v>272716.91399999999</v>
      </c>
      <c r="Z120">
        <v>50573.065999999999</v>
      </c>
      <c r="AA120">
        <v>76815.099999999991</v>
      </c>
      <c r="AB120">
        <v>15348</v>
      </c>
      <c r="AC120">
        <v>3258</v>
      </c>
      <c r="AD120">
        <v>25456.3</v>
      </c>
      <c r="AE120">
        <v>234307.20699999999</v>
      </c>
      <c r="AF120">
        <v>29407.972000000002</v>
      </c>
      <c r="AG120">
        <v>130399</v>
      </c>
      <c r="AH120">
        <v>11712</v>
      </c>
      <c r="AI120">
        <v>73902</v>
      </c>
      <c r="AJ120">
        <v>2970</v>
      </c>
      <c r="AK120">
        <v>144952.948</v>
      </c>
      <c r="AL120">
        <v>20680.982</v>
      </c>
      <c r="AM120">
        <v>20750.246999999999</v>
      </c>
      <c r="AN120">
        <v>32143.96</v>
      </c>
      <c r="AO120">
        <v>6859.89</v>
      </c>
      <c r="AP120">
        <v>48660.620999999999</v>
      </c>
      <c r="AQ120">
        <v>562611.8459999999</v>
      </c>
      <c r="AR120">
        <v>1023288</v>
      </c>
      <c r="AS120">
        <v>5345.1</v>
      </c>
      <c r="AT120">
        <v>723000</v>
      </c>
      <c r="AU120">
        <v>119269.94899999999</v>
      </c>
      <c r="AV120">
        <v>39910</v>
      </c>
      <c r="AW120">
        <v>14792.539000000001</v>
      </c>
      <c r="AX120">
        <v>54885.411999999997</v>
      </c>
      <c r="AY120">
        <v>2689.2629999999999</v>
      </c>
      <c r="AZ120">
        <v>18657</v>
      </c>
      <c r="BA120">
        <v>49694.245000000003</v>
      </c>
      <c r="BB120">
        <v>4762088.2472126698</v>
      </c>
    </row>
    <row r="121" spans="1:54" x14ac:dyDescent="0.55000000000000004">
      <c r="A121" s="1">
        <v>1984</v>
      </c>
      <c r="B121">
        <v>56246</v>
      </c>
      <c r="C121">
        <v>56565.116999999998</v>
      </c>
      <c r="D121">
        <v>9885.3870000000006</v>
      </c>
      <c r="E121">
        <v>38362.860999999997</v>
      </c>
      <c r="F121">
        <v>7554.1319999999996</v>
      </c>
      <c r="G121">
        <v>4140.0990000000002</v>
      </c>
      <c r="H121">
        <v>10221.572</v>
      </c>
      <c r="I121">
        <v>5111.6189999999997</v>
      </c>
      <c r="J121">
        <v>4881.7879999999996</v>
      </c>
      <c r="K121">
        <v>77709</v>
      </c>
      <c r="L121">
        <v>9887.1689999999999</v>
      </c>
      <c r="M121">
        <v>3529</v>
      </c>
      <c r="N121">
        <v>14420.022000000001</v>
      </c>
      <c r="O121">
        <v>8337</v>
      </c>
      <c r="P121">
        <v>6529.6840000000002</v>
      </c>
      <c r="Q121">
        <v>56462.228000000003</v>
      </c>
      <c r="R121">
        <v>5814.2809999999017</v>
      </c>
      <c r="S121">
        <v>8928.2710000000006</v>
      </c>
      <c r="T121">
        <v>4441.8540000000003</v>
      </c>
      <c r="U121">
        <v>5161.7240000000002</v>
      </c>
      <c r="V121">
        <v>10668.094999999999</v>
      </c>
      <c r="W121">
        <v>4113.2430000000004</v>
      </c>
      <c r="X121">
        <v>22453.788</v>
      </c>
      <c r="Y121">
        <v>275330.01100000012</v>
      </c>
      <c r="Z121">
        <v>50769.375</v>
      </c>
      <c r="AA121">
        <v>77310.287000000011</v>
      </c>
      <c r="AB121">
        <v>15510</v>
      </c>
      <c r="AC121">
        <v>3298</v>
      </c>
      <c r="AD121">
        <v>25701.8</v>
      </c>
      <c r="AE121">
        <v>236348.29199999999</v>
      </c>
      <c r="AF121">
        <v>29856.213</v>
      </c>
      <c r="AG121">
        <v>133324</v>
      </c>
      <c r="AH121">
        <v>11904</v>
      </c>
      <c r="AI121">
        <v>75364</v>
      </c>
      <c r="AJ121">
        <v>2989</v>
      </c>
      <c r="AK121">
        <v>148009.39799999999</v>
      </c>
      <c r="AL121">
        <v>21340.545999999998</v>
      </c>
      <c r="AM121">
        <v>21315.513999999999</v>
      </c>
      <c r="AN121">
        <v>33181.593999999997</v>
      </c>
      <c r="AO121">
        <v>7184.53</v>
      </c>
      <c r="AP121">
        <v>49839.741999999998</v>
      </c>
      <c r="AQ121">
        <v>579685.58000000019</v>
      </c>
      <c r="AR121">
        <v>1036825</v>
      </c>
      <c r="AS121">
        <v>5397.9</v>
      </c>
      <c r="AT121">
        <v>739000</v>
      </c>
      <c r="AU121">
        <v>120034.697</v>
      </c>
      <c r="AV121">
        <v>40406</v>
      </c>
      <c r="AW121">
        <v>15157.163</v>
      </c>
      <c r="AX121">
        <v>56257.879000000001</v>
      </c>
      <c r="AY121">
        <v>2743.297</v>
      </c>
      <c r="AZ121">
        <v>18918</v>
      </c>
      <c r="BA121">
        <v>50533.777999999998</v>
      </c>
      <c r="BB121">
        <v>4842980.9985098867</v>
      </c>
    </row>
    <row r="122" spans="1:54" x14ac:dyDescent="0.55000000000000004">
      <c r="A122" s="1">
        <v>1985</v>
      </c>
      <c r="B122">
        <v>56490</v>
      </c>
      <c r="C122">
        <v>56588.319000000003</v>
      </c>
      <c r="D122">
        <v>9897.1919999999991</v>
      </c>
      <c r="E122">
        <v>38534.853000000003</v>
      </c>
      <c r="F122">
        <v>7559.7759999999998</v>
      </c>
      <c r="G122">
        <v>4152.5159999999996</v>
      </c>
      <c r="H122">
        <v>10225.369000000001</v>
      </c>
      <c r="I122">
        <v>5113.6909999999998</v>
      </c>
      <c r="J122">
        <v>4901.7830000000004</v>
      </c>
      <c r="K122">
        <v>77661</v>
      </c>
      <c r="L122">
        <v>9923.2530000000006</v>
      </c>
      <c r="M122">
        <v>3540</v>
      </c>
      <c r="N122">
        <v>14491.38</v>
      </c>
      <c r="O122">
        <v>8350</v>
      </c>
      <c r="P122">
        <v>6563.77</v>
      </c>
      <c r="Q122">
        <v>56620.24</v>
      </c>
      <c r="R122">
        <v>5836.1249999999409</v>
      </c>
      <c r="S122">
        <v>8943.5730000000003</v>
      </c>
      <c r="T122">
        <v>4457.8739999999998</v>
      </c>
      <c r="U122">
        <v>5192.9570000000003</v>
      </c>
      <c r="V122">
        <v>10648.713</v>
      </c>
      <c r="W122">
        <v>4148.1719999999996</v>
      </c>
      <c r="X122">
        <v>22521.195</v>
      </c>
      <c r="Y122">
        <v>277811.571</v>
      </c>
      <c r="Z122">
        <v>50944.248</v>
      </c>
      <c r="AA122">
        <v>77853.383999999991</v>
      </c>
      <c r="AB122">
        <v>15695</v>
      </c>
      <c r="AC122">
        <v>3324</v>
      </c>
      <c r="AD122">
        <v>25941.599999999999</v>
      </c>
      <c r="AE122">
        <v>238466.283</v>
      </c>
      <c r="AF122">
        <v>30305.335999999999</v>
      </c>
      <c r="AG122">
        <v>136178</v>
      </c>
      <c r="AH122">
        <v>12102</v>
      </c>
      <c r="AI122">
        <v>76826</v>
      </c>
      <c r="AJ122">
        <v>3009</v>
      </c>
      <c r="AK122">
        <v>151120.49600000001</v>
      </c>
      <c r="AL122">
        <v>22008.45</v>
      </c>
      <c r="AM122">
        <v>21885.901000000002</v>
      </c>
      <c r="AN122">
        <v>34254.091999999997</v>
      </c>
      <c r="AO122">
        <v>7363.6980000000003</v>
      </c>
      <c r="AP122">
        <v>50997.012999999999</v>
      </c>
      <c r="AQ122">
        <v>597036.98600000003</v>
      </c>
      <c r="AR122">
        <v>1051040</v>
      </c>
      <c r="AS122">
        <v>5456.2</v>
      </c>
      <c r="AT122">
        <v>755000</v>
      </c>
      <c r="AU122">
        <v>120754.33500000001</v>
      </c>
      <c r="AV122">
        <v>40806</v>
      </c>
      <c r="AW122">
        <v>15545.308999999999</v>
      </c>
      <c r="AX122">
        <v>57705.684999999998</v>
      </c>
      <c r="AY122">
        <v>2749.8969999999999</v>
      </c>
      <c r="AZ122">
        <v>19148</v>
      </c>
      <c r="BA122">
        <v>51341.809000000001</v>
      </c>
      <c r="BB122">
        <v>4924941.6129999999</v>
      </c>
    </row>
    <row r="123" spans="1:54" x14ac:dyDescent="0.55000000000000004">
      <c r="A123" s="1">
        <v>1986</v>
      </c>
      <c r="B123">
        <v>56725</v>
      </c>
      <c r="C123">
        <v>56597.822999999997</v>
      </c>
      <c r="D123">
        <v>9907.4110000000001</v>
      </c>
      <c r="E123">
        <v>38707.555999999997</v>
      </c>
      <c r="F123">
        <v>7568.2420000000002</v>
      </c>
      <c r="G123">
        <v>4167.3540000000003</v>
      </c>
      <c r="H123">
        <v>10230.819</v>
      </c>
      <c r="I123">
        <v>5120.5339999999997</v>
      </c>
      <c r="J123">
        <v>4917.3860000000004</v>
      </c>
      <c r="K123">
        <v>77780</v>
      </c>
      <c r="L123">
        <v>9951.3700000000008</v>
      </c>
      <c r="M123">
        <v>3540.5</v>
      </c>
      <c r="N123">
        <v>14571.875</v>
      </c>
      <c r="O123">
        <v>8370</v>
      </c>
      <c r="P123">
        <v>6603.192</v>
      </c>
      <c r="Q123">
        <v>56796.26</v>
      </c>
      <c r="R123">
        <v>5862.3130000000237</v>
      </c>
      <c r="S123">
        <v>8958.77</v>
      </c>
      <c r="T123">
        <v>4471.7520000000004</v>
      </c>
      <c r="U123">
        <v>5218.973</v>
      </c>
      <c r="V123">
        <v>10630.563</v>
      </c>
      <c r="W123">
        <v>4183.2830000000004</v>
      </c>
      <c r="X123">
        <v>22599.678</v>
      </c>
      <c r="Y123">
        <v>280296.14299999998</v>
      </c>
      <c r="Z123">
        <v>51095.072</v>
      </c>
      <c r="AA123">
        <v>78340.014999999999</v>
      </c>
      <c r="AB123">
        <v>15900</v>
      </c>
      <c r="AC123">
        <v>3341</v>
      </c>
      <c r="AD123">
        <v>26203.8</v>
      </c>
      <c r="AE123">
        <v>240650.755</v>
      </c>
      <c r="AF123">
        <v>30757.600999999999</v>
      </c>
      <c r="AG123">
        <v>138963</v>
      </c>
      <c r="AH123">
        <v>12306</v>
      </c>
      <c r="AI123">
        <v>78271</v>
      </c>
      <c r="AJ123">
        <v>3028</v>
      </c>
      <c r="AK123">
        <v>154296.53599999999</v>
      </c>
      <c r="AL123">
        <v>22642.538</v>
      </c>
      <c r="AM123">
        <v>22457.811000000002</v>
      </c>
      <c r="AN123">
        <v>35101.383000000002</v>
      </c>
      <c r="AO123">
        <v>7547.08</v>
      </c>
      <c r="AP123">
        <v>52127.339</v>
      </c>
      <c r="AQ123">
        <v>614549.50799999991</v>
      </c>
      <c r="AR123">
        <v>1066790</v>
      </c>
      <c r="AS123">
        <v>5524.6</v>
      </c>
      <c r="AT123">
        <v>771000</v>
      </c>
      <c r="AU123">
        <v>121491.913</v>
      </c>
      <c r="AV123">
        <v>41214</v>
      </c>
      <c r="AW123">
        <v>15941.986999999999</v>
      </c>
      <c r="AX123">
        <v>59185.949000000001</v>
      </c>
      <c r="AY123">
        <v>2750.069</v>
      </c>
      <c r="AZ123">
        <v>19332</v>
      </c>
      <c r="BA123">
        <v>52129.476000000002</v>
      </c>
      <c r="BB123">
        <v>5008328.2340479717</v>
      </c>
    </row>
    <row r="124" spans="1:54" x14ac:dyDescent="0.55000000000000004">
      <c r="A124" s="1">
        <v>1987</v>
      </c>
      <c r="B124">
        <v>56989</v>
      </c>
      <c r="C124">
        <v>56594.487000000001</v>
      </c>
      <c r="D124">
        <v>9915.2890000000007</v>
      </c>
      <c r="E124">
        <v>38880.701999999997</v>
      </c>
      <c r="F124">
        <v>7578.9030000000002</v>
      </c>
      <c r="G124">
        <v>4186.9049999999997</v>
      </c>
      <c r="H124">
        <v>10241.86</v>
      </c>
      <c r="I124">
        <v>5127.0240000000003</v>
      </c>
      <c r="J124">
        <v>4931.7290000000003</v>
      </c>
      <c r="K124">
        <v>77900</v>
      </c>
      <c r="L124">
        <v>9974.49</v>
      </c>
      <c r="M124">
        <v>3539.9</v>
      </c>
      <c r="N124">
        <v>14665.278</v>
      </c>
      <c r="O124">
        <v>8398</v>
      </c>
      <c r="P124">
        <v>6649.942</v>
      </c>
      <c r="Q124">
        <v>56981.62</v>
      </c>
      <c r="R124">
        <v>5901.4889999999996</v>
      </c>
      <c r="S124">
        <v>8971.9580000000005</v>
      </c>
      <c r="T124">
        <v>4484.3100000000004</v>
      </c>
      <c r="U124">
        <v>5239.97</v>
      </c>
      <c r="V124">
        <v>10612.74</v>
      </c>
      <c r="W124">
        <v>4216.6819999999998</v>
      </c>
      <c r="X124">
        <v>22686.370999999999</v>
      </c>
      <c r="Y124">
        <v>282718.12900000002</v>
      </c>
      <c r="Z124">
        <v>51218.101000000002</v>
      </c>
      <c r="AA124">
        <v>78762.169999999984</v>
      </c>
      <c r="AB124">
        <v>16137</v>
      </c>
      <c r="AC124">
        <v>3352</v>
      </c>
      <c r="AD124">
        <v>26549.7</v>
      </c>
      <c r="AE124">
        <v>242803.533</v>
      </c>
      <c r="AF124">
        <v>31214.665000000001</v>
      </c>
      <c r="AG124">
        <v>141711</v>
      </c>
      <c r="AH124">
        <v>12515</v>
      </c>
      <c r="AI124">
        <v>79689</v>
      </c>
      <c r="AJ124">
        <v>3047</v>
      </c>
      <c r="AK124">
        <v>157529.90599999999</v>
      </c>
      <c r="AL124">
        <v>23254.955999999998</v>
      </c>
      <c r="AM124">
        <v>23029.46</v>
      </c>
      <c r="AN124">
        <v>35947.696000000004</v>
      </c>
      <c r="AO124">
        <v>7728.0190000000002</v>
      </c>
      <c r="AP124">
        <v>53242.665000000001</v>
      </c>
      <c r="AQ124">
        <v>631617.41599999997</v>
      </c>
      <c r="AR124">
        <v>1084035</v>
      </c>
      <c r="AS124">
        <v>5584.51</v>
      </c>
      <c r="AT124">
        <v>788000</v>
      </c>
      <c r="AU124">
        <v>122091.325</v>
      </c>
      <c r="AV124">
        <v>41622</v>
      </c>
      <c r="AW124">
        <v>16333.263999999999</v>
      </c>
      <c r="AX124">
        <v>60648.112000000001</v>
      </c>
      <c r="AY124">
        <v>2794.5520000000001</v>
      </c>
      <c r="AZ124">
        <v>19536</v>
      </c>
      <c r="BA124">
        <v>52910.341999999997</v>
      </c>
      <c r="BB124">
        <v>5093931.8589897156</v>
      </c>
    </row>
    <row r="125" spans="1:54" x14ac:dyDescent="0.55000000000000004">
      <c r="A125" s="1">
        <v>1988</v>
      </c>
      <c r="B125">
        <v>57255</v>
      </c>
      <c r="C125">
        <v>56609.375</v>
      </c>
      <c r="D125">
        <v>9920.6110000000008</v>
      </c>
      <c r="E125">
        <v>39053.881000000001</v>
      </c>
      <c r="F125">
        <v>7599.7910000000002</v>
      </c>
      <c r="G125">
        <v>4209.4880000000003</v>
      </c>
      <c r="H125">
        <v>10259.624</v>
      </c>
      <c r="I125">
        <v>5129.5159999999996</v>
      </c>
      <c r="J125">
        <v>4946.6329999999998</v>
      </c>
      <c r="K125">
        <v>78390</v>
      </c>
      <c r="L125">
        <v>9982.723</v>
      </c>
      <c r="M125">
        <v>3529.6</v>
      </c>
      <c r="N125">
        <v>14761.339</v>
      </c>
      <c r="O125">
        <v>8436</v>
      </c>
      <c r="P125">
        <v>6704.1120000000001</v>
      </c>
      <c r="Q125">
        <v>57159.603000000003</v>
      </c>
      <c r="R125">
        <v>5943.8569999999017</v>
      </c>
      <c r="S125">
        <v>8982.0249999999996</v>
      </c>
      <c r="T125">
        <v>4493.6760000000004</v>
      </c>
      <c r="U125">
        <v>5320.2479999999996</v>
      </c>
      <c r="V125">
        <v>10442.5</v>
      </c>
      <c r="W125">
        <v>4289.6589999999997</v>
      </c>
      <c r="X125">
        <v>22768.897000000001</v>
      </c>
      <c r="Y125">
        <v>285020.40000000002</v>
      </c>
      <c r="Z125">
        <v>51422.963000000003</v>
      </c>
      <c r="AA125">
        <v>79077.067999999999</v>
      </c>
      <c r="AB125">
        <v>16400</v>
      </c>
      <c r="AC125">
        <v>3361</v>
      </c>
      <c r="AD125">
        <v>26894.799999999999</v>
      </c>
      <c r="AE125">
        <v>245021.41399999999</v>
      </c>
      <c r="AF125">
        <v>31673.153999999999</v>
      </c>
      <c r="AG125">
        <v>144418</v>
      </c>
      <c r="AH125">
        <v>12731</v>
      </c>
      <c r="AI125">
        <v>81101</v>
      </c>
      <c r="AJ125">
        <v>3066</v>
      </c>
      <c r="AK125">
        <v>160804.00700000001</v>
      </c>
      <c r="AL125">
        <v>23880.766</v>
      </c>
      <c r="AM125">
        <v>23600.498</v>
      </c>
      <c r="AN125">
        <v>36794.883999999998</v>
      </c>
      <c r="AO125">
        <v>7898.56</v>
      </c>
      <c r="AP125">
        <v>54355.531000000003</v>
      </c>
      <c r="AQ125">
        <v>649095.07700000005</v>
      </c>
      <c r="AR125">
        <v>1101630</v>
      </c>
      <c r="AS125">
        <v>5628.4070000000002</v>
      </c>
      <c r="AT125">
        <v>805000</v>
      </c>
      <c r="AU125">
        <v>122613</v>
      </c>
      <c r="AV125">
        <v>42031</v>
      </c>
      <c r="AW125">
        <v>16731.412</v>
      </c>
      <c r="AX125">
        <v>62080.71</v>
      </c>
      <c r="AY125">
        <v>2869.2660000000001</v>
      </c>
      <c r="AZ125">
        <v>19752</v>
      </c>
      <c r="BA125">
        <v>53683.427000000003</v>
      </c>
      <c r="BB125">
        <v>5180803.2064006794</v>
      </c>
    </row>
    <row r="126" spans="1:54" x14ac:dyDescent="0.55000000000000004">
      <c r="A126" s="1">
        <v>1989</v>
      </c>
      <c r="B126">
        <v>57821</v>
      </c>
      <c r="C126">
        <v>56649.201000000001</v>
      </c>
      <c r="D126">
        <v>9923.1470000000008</v>
      </c>
      <c r="E126">
        <v>39214.523000000001</v>
      </c>
      <c r="F126">
        <v>7627.8609999999999</v>
      </c>
      <c r="G126">
        <v>4226.9009999999998</v>
      </c>
      <c r="H126">
        <v>10315.317999999999</v>
      </c>
      <c r="I126">
        <v>5132.5929999999998</v>
      </c>
      <c r="J126">
        <v>4962.4409999999998</v>
      </c>
      <c r="K126">
        <v>79113</v>
      </c>
      <c r="L126">
        <v>10030.764999999999</v>
      </c>
      <c r="M126">
        <v>3513.2</v>
      </c>
      <c r="N126">
        <v>14848.906999999999</v>
      </c>
      <c r="O126">
        <v>8493</v>
      </c>
      <c r="P126">
        <v>6763.6530000000002</v>
      </c>
      <c r="Q126">
        <v>57324.472000000002</v>
      </c>
      <c r="R126">
        <v>5980.1449999999604</v>
      </c>
      <c r="S126">
        <v>8990.0550000000003</v>
      </c>
      <c r="T126">
        <v>4501.3969999999999</v>
      </c>
      <c r="U126">
        <v>5398.1059999999998</v>
      </c>
      <c r="V126">
        <v>10397.959000000001</v>
      </c>
      <c r="W126">
        <v>4359.4960000000001</v>
      </c>
      <c r="X126">
        <v>22852.123</v>
      </c>
      <c r="Y126">
        <v>286461.83500000002</v>
      </c>
      <c r="Z126">
        <v>51501.478000000003</v>
      </c>
      <c r="AA126">
        <v>79359.404999999999</v>
      </c>
      <c r="AB126">
        <v>16681</v>
      </c>
      <c r="AC126">
        <v>3378</v>
      </c>
      <c r="AD126">
        <v>27379.3</v>
      </c>
      <c r="AE126">
        <v>247341.69699999999</v>
      </c>
      <c r="AF126">
        <v>32129.675999999999</v>
      </c>
      <c r="AG126">
        <v>147079</v>
      </c>
      <c r="AH126">
        <v>12952</v>
      </c>
      <c r="AI126">
        <v>82531</v>
      </c>
      <c r="AJ126">
        <v>3085</v>
      </c>
      <c r="AK126">
        <v>164100.61499999999</v>
      </c>
      <c r="AL126">
        <v>24496.305</v>
      </c>
      <c r="AM126">
        <v>24169.812999999998</v>
      </c>
      <c r="AN126">
        <v>37639.330999999998</v>
      </c>
      <c r="AO126">
        <v>8056.6930000000002</v>
      </c>
      <c r="AP126">
        <v>55462.482000000004</v>
      </c>
      <c r="AQ126">
        <v>667414.85400000017</v>
      </c>
      <c r="AR126">
        <v>1118650</v>
      </c>
      <c r="AS126">
        <v>5660.7209999999995</v>
      </c>
      <c r="AT126">
        <v>822000</v>
      </c>
      <c r="AU126">
        <v>123107.5</v>
      </c>
      <c r="AV126">
        <v>42449</v>
      </c>
      <c r="AW126">
        <v>17120.824000000001</v>
      </c>
      <c r="AX126">
        <v>63554.671999999999</v>
      </c>
      <c r="AY126">
        <v>2957.752</v>
      </c>
      <c r="AZ126">
        <v>19943</v>
      </c>
      <c r="BA126">
        <v>54445.688999999998</v>
      </c>
      <c r="BB126">
        <v>5268526.9453215953</v>
      </c>
    </row>
    <row r="127" spans="1:54" x14ac:dyDescent="0.55000000000000004">
      <c r="A127" s="1">
        <v>1990</v>
      </c>
      <c r="B127">
        <v>58168</v>
      </c>
      <c r="C127">
        <v>56694.36</v>
      </c>
      <c r="D127">
        <v>9922.6890000000003</v>
      </c>
      <c r="E127">
        <v>39350.769</v>
      </c>
      <c r="F127">
        <v>7722.9530000000004</v>
      </c>
      <c r="G127">
        <v>4241.473</v>
      </c>
      <c r="H127">
        <v>10352.276</v>
      </c>
      <c r="I127">
        <v>5140.9539999999997</v>
      </c>
      <c r="J127">
        <v>4986.4309999999996</v>
      </c>
      <c r="K127">
        <v>79753</v>
      </c>
      <c r="L127">
        <v>10129.602999999999</v>
      </c>
      <c r="M127">
        <v>3508.2</v>
      </c>
      <c r="N127">
        <v>14951.51</v>
      </c>
      <c r="O127">
        <v>8559</v>
      </c>
      <c r="P127">
        <v>6836.6260000000002</v>
      </c>
      <c r="Q127">
        <v>57493.307000000001</v>
      </c>
      <c r="R127">
        <v>6019.247000000033</v>
      </c>
      <c r="S127">
        <v>8894.0280000000002</v>
      </c>
      <c r="T127">
        <v>4508.3469999999998</v>
      </c>
      <c r="U127">
        <v>5426.2070000000003</v>
      </c>
      <c r="V127">
        <v>10371.878000000001</v>
      </c>
      <c r="W127">
        <v>4394</v>
      </c>
      <c r="X127">
        <v>22865.945</v>
      </c>
      <c r="Y127">
        <v>288361.46799999999</v>
      </c>
      <c r="Z127">
        <v>51622.275000000001</v>
      </c>
      <c r="AA127">
        <v>79958.316000000006</v>
      </c>
      <c r="AB127">
        <v>16956</v>
      </c>
      <c r="AC127">
        <v>3414</v>
      </c>
      <c r="AD127">
        <v>27790.6</v>
      </c>
      <c r="AE127">
        <v>250131.894</v>
      </c>
      <c r="AF127">
        <v>32580.853999999999</v>
      </c>
      <c r="AG127">
        <v>149690</v>
      </c>
      <c r="AH127">
        <v>13179</v>
      </c>
      <c r="AI127">
        <v>84002</v>
      </c>
      <c r="AJ127">
        <v>3106</v>
      </c>
      <c r="AK127">
        <v>167403.764</v>
      </c>
      <c r="AL127">
        <v>25089.031999999999</v>
      </c>
      <c r="AM127">
        <v>24734.809000000001</v>
      </c>
      <c r="AN127">
        <v>38476.273000000001</v>
      </c>
      <c r="AO127">
        <v>8211.0049999999992</v>
      </c>
      <c r="AP127">
        <v>56560.675999999999</v>
      </c>
      <c r="AQ127">
        <v>686821.68399999989</v>
      </c>
      <c r="AR127">
        <v>1135185</v>
      </c>
      <c r="AS127">
        <v>5687.9589999999998</v>
      </c>
      <c r="AT127">
        <v>839000</v>
      </c>
      <c r="AU127">
        <v>123537.399</v>
      </c>
      <c r="AV127">
        <v>42869</v>
      </c>
      <c r="AW127">
        <v>17507.289000000001</v>
      </c>
      <c r="AX127">
        <v>65087.72</v>
      </c>
      <c r="AY127">
        <v>3047.1</v>
      </c>
      <c r="AZ127">
        <v>20172</v>
      </c>
      <c r="BA127">
        <v>55196.722000000002</v>
      </c>
      <c r="BB127">
        <v>5357384.1099999975</v>
      </c>
    </row>
    <row r="128" spans="1:54" x14ac:dyDescent="0.55000000000000004">
      <c r="A128" s="1">
        <v>1991</v>
      </c>
      <c r="B128">
        <v>58514</v>
      </c>
      <c r="C128">
        <v>56744.118999999999</v>
      </c>
      <c r="D128">
        <v>9919.009</v>
      </c>
      <c r="E128">
        <v>39461.417999999998</v>
      </c>
      <c r="F128">
        <v>7818.4229999999998</v>
      </c>
      <c r="G128">
        <v>4261.732</v>
      </c>
      <c r="H128">
        <v>10391.638999999999</v>
      </c>
      <c r="I128">
        <v>5154.3519999999999</v>
      </c>
      <c r="J128">
        <v>5013.7860000000001</v>
      </c>
      <c r="K128">
        <v>80275</v>
      </c>
      <c r="L128">
        <v>10250.879999999999</v>
      </c>
      <c r="M128">
        <v>3530.7710000000002</v>
      </c>
      <c r="N128">
        <v>15066.22</v>
      </c>
      <c r="O128">
        <v>8617</v>
      </c>
      <c r="P128">
        <v>6920.5619999999999</v>
      </c>
      <c r="Q128">
        <v>57665.646000000001</v>
      </c>
      <c r="R128">
        <v>6062.1810000000987</v>
      </c>
      <c r="S128">
        <v>8772.3680000000004</v>
      </c>
      <c r="T128">
        <v>4540.6409999999996</v>
      </c>
      <c r="U128">
        <v>5420.1559999999999</v>
      </c>
      <c r="V128">
        <v>10364.736999999999</v>
      </c>
      <c r="W128">
        <v>4421</v>
      </c>
      <c r="X128">
        <v>22825.559000000001</v>
      </c>
      <c r="Y128">
        <v>289949.41800000001</v>
      </c>
      <c r="Z128">
        <v>51730.355000000003</v>
      </c>
      <c r="AA128">
        <v>80231.217000000004</v>
      </c>
      <c r="AB128">
        <v>17202</v>
      </c>
      <c r="AC128">
        <v>3455</v>
      </c>
      <c r="AD128">
        <v>28117.599999999999</v>
      </c>
      <c r="AE128">
        <v>253492.503</v>
      </c>
      <c r="AF128">
        <v>33028.546000000002</v>
      </c>
      <c r="AG128">
        <v>152225</v>
      </c>
      <c r="AH128">
        <v>13416</v>
      </c>
      <c r="AI128">
        <v>85524</v>
      </c>
      <c r="AJ128">
        <v>3127</v>
      </c>
      <c r="AK128">
        <v>170677.783</v>
      </c>
      <c r="AL128">
        <v>25687.078000000001</v>
      </c>
      <c r="AM128">
        <v>25294.167000000001</v>
      </c>
      <c r="AN128">
        <v>39299.521000000001</v>
      </c>
      <c r="AO128">
        <v>8368.5210000000006</v>
      </c>
      <c r="AP128">
        <v>57650.232000000004</v>
      </c>
      <c r="AQ128">
        <v>704650.1379999998</v>
      </c>
      <c r="AR128">
        <v>1150780</v>
      </c>
      <c r="AS128">
        <v>5752</v>
      </c>
      <c r="AT128">
        <v>853724</v>
      </c>
      <c r="AU128">
        <v>123946.268</v>
      </c>
      <c r="AV128">
        <v>43339.909</v>
      </c>
      <c r="AW128">
        <v>17910.853999999999</v>
      </c>
      <c r="AX128">
        <v>66572.225999999995</v>
      </c>
      <c r="AY128">
        <v>3144.576</v>
      </c>
      <c r="AZ128">
        <v>20386</v>
      </c>
      <c r="BA128">
        <v>55930.061999999998</v>
      </c>
      <c r="BB128">
        <v>5440802.1195270913</v>
      </c>
    </row>
    <row r="129" spans="1:54" x14ac:dyDescent="0.55000000000000004">
      <c r="A129" s="1">
        <v>1992</v>
      </c>
      <c r="B129">
        <v>58859</v>
      </c>
      <c r="C129">
        <v>56772.923000000003</v>
      </c>
      <c r="D129">
        <v>9927.68</v>
      </c>
      <c r="E129">
        <v>39549.438000000002</v>
      </c>
      <c r="F129">
        <v>7914.9690000000001</v>
      </c>
      <c r="G129">
        <v>4286.4009999999998</v>
      </c>
      <c r="H129">
        <v>10438.174000000001</v>
      </c>
      <c r="I129">
        <v>5171.393</v>
      </c>
      <c r="J129">
        <v>5041.0389999999998</v>
      </c>
      <c r="K129">
        <v>80975</v>
      </c>
      <c r="L129">
        <v>10325.429</v>
      </c>
      <c r="M129">
        <v>3557.761</v>
      </c>
      <c r="N129">
        <v>15174.244000000001</v>
      </c>
      <c r="O129">
        <v>8668</v>
      </c>
      <c r="P129">
        <v>6995.4470000000001</v>
      </c>
      <c r="Q129">
        <v>57866.349000000002</v>
      </c>
      <c r="R129">
        <v>6110.7590000000791</v>
      </c>
      <c r="S129">
        <v>8658.5059999999994</v>
      </c>
      <c r="T129">
        <v>4494.0129999999999</v>
      </c>
      <c r="U129">
        <v>5355.2889999999998</v>
      </c>
      <c r="V129">
        <v>10348.683999999999</v>
      </c>
      <c r="W129">
        <v>4438</v>
      </c>
      <c r="X129">
        <v>22797.026999999998</v>
      </c>
      <c r="Y129">
        <v>148400</v>
      </c>
      <c r="Z129">
        <v>51869.108999999997</v>
      </c>
      <c r="AA129">
        <v>156615.462</v>
      </c>
      <c r="AB129">
        <v>17419</v>
      </c>
      <c r="AC129">
        <v>3494</v>
      </c>
      <c r="AD129">
        <v>28545</v>
      </c>
      <c r="AE129">
        <v>256894.18900000001</v>
      </c>
      <c r="AF129">
        <v>33475.004999999997</v>
      </c>
      <c r="AG129">
        <v>154689</v>
      </c>
      <c r="AH129">
        <v>13665</v>
      </c>
      <c r="AI129">
        <v>87082</v>
      </c>
      <c r="AJ129">
        <v>3150</v>
      </c>
      <c r="AK129">
        <v>173991.372</v>
      </c>
      <c r="AL129">
        <v>26298.45</v>
      </c>
      <c r="AM129">
        <v>25849.79</v>
      </c>
      <c r="AN129">
        <v>40091.067000000003</v>
      </c>
      <c r="AO129">
        <v>8526.7890000000007</v>
      </c>
      <c r="AP129">
        <v>58731.173999999999</v>
      </c>
      <c r="AQ129">
        <v>725602.76999999979</v>
      </c>
      <c r="AR129">
        <v>1164970</v>
      </c>
      <c r="AS129">
        <v>5829.6959999999999</v>
      </c>
      <c r="AT129">
        <v>869090</v>
      </c>
      <c r="AU129">
        <v>124329.269</v>
      </c>
      <c r="AV129">
        <v>43837.114999999998</v>
      </c>
      <c r="AW129">
        <v>18324.648000000001</v>
      </c>
      <c r="AX129">
        <v>67977.755000000005</v>
      </c>
      <c r="AY129">
        <v>3235.8649999999998</v>
      </c>
      <c r="AZ129">
        <v>20591</v>
      </c>
      <c r="BA129">
        <v>56667.095000000001</v>
      </c>
      <c r="BB129">
        <v>5460127.7542778132</v>
      </c>
    </row>
    <row r="130" spans="1:54" x14ac:dyDescent="0.55000000000000004">
      <c r="A130" s="1">
        <v>1993</v>
      </c>
      <c r="B130">
        <v>59169</v>
      </c>
      <c r="C130">
        <v>56821.25</v>
      </c>
      <c r="D130">
        <v>9967.8320000000003</v>
      </c>
      <c r="E130">
        <v>39627.587</v>
      </c>
      <c r="F130">
        <v>7988.5990000000002</v>
      </c>
      <c r="G130">
        <v>4311.991</v>
      </c>
      <c r="H130">
        <v>10483.51</v>
      </c>
      <c r="I130">
        <v>5188.3860000000004</v>
      </c>
      <c r="J130">
        <v>5064.8459999999995</v>
      </c>
      <c r="K130">
        <v>81338</v>
      </c>
      <c r="L130">
        <v>10382.995000000001</v>
      </c>
      <c r="M130">
        <v>3578.3490000000002</v>
      </c>
      <c r="N130">
        <v>15274.941999999999</v>
      </c>
      <c r="O130">
        <v>8719</v>
      </c>
      <c r="P130">
        <v>7058.2110000000002</v>
      </c>
      <c r="Q130">
        <v>58026.92</v>
      </c>
      <c r="R130">
        <v>6157.5850000000792</v>
      </c>
      <c r="S130">
        <v>8441.8719999999994</v>
      </c>
      <c r="T130">
        <v>4486.0659999999998</v>
      </c>
      <c r="U130">
        <v>5247.6180000000004</v>
      </c>
      <c r="V130">
        <v>10329.012000000001</v>
      </c>
      <c r="W130">
        <v>4444</v>
      </c>
      <c r="X130">
        <v>22768.538</v>
      </c>
      <c r="Y130">
        <v>148390</v>
      </c>
      <c r="Z130">
        <v>51887.112000000001</v>
      </c>
      <c r="AA130">
        <v>156892.89100000009</v>
      </c>
      <c r="AB130">
        <v>17608</v>
      </c>
      <c r="AC130">
        <v>3537</v>
      </c>
      <c r="AD130">
        <v>28953</v>
      </c>
      <c r="AE130">
        <v>260255.35200000001</v>
      </c>
      <c r="AF130">
        <v>33917.440000000002</v>
      </c>
      <c r="AG130">
        <v>157118</v>
      </c>
      <c r="AH130">
        <v>13917</v>
      </c>
      <c r="AI130">
        <v>88661</v>
      </c>
      <c r="AJ130">
        <v>3174</v>
      </c>
      <c r="AK130">
        <v>177344.22099999999</v>
      </c>
      <c r="AL130">
        <v>26916.441999999999</v>
      </c>
      <c r="AM130">
        <v>26403.829000000002</v>
      </c>
      <c r="AN130">
        <v>40940.610999999997</v>
      </c>
      <c r="AO130">
        <v>8684.1170000000002</v>
      </c>
      <c r="AP130">
        <v>59800.534</v>
      </c>
      <c r="AQ130">
        <v>746132.78200000024</v>
      </c>
      <c r="AR130">
        <v>1178440</v>
      </c>
      <c r="AS130">
        <v>5934.5110000000004</v>
      </c>
      <c r="AT130">
        <v>884943</v>
      </c>
      <c r="AU130">
        <v>124668.019</v>
      </c>
      <c r="AV130">
        <v>44307.038</v>
      </c>
      <c r="AW130">
        <v>18753.862000000001</v>
      </c>
      <c r="AX130">
        <v>69416.966</v>
      </c>
      <c r="AY130">
        <v>3328.154</v>
      </c>
      <c r="AZ130">
        <v>20792</v>
      </c>
      <c r="BA130">
        <v>57400.686000000002</v>
      </c>
      <c r="BB130">
        <v>5544694.5681781862</v>
      </c>
    </row>
    <row r="131" spans="1:54" x14ac:dyDescent="0.55000000000000004">
      <c r="A131" s="1">
        <v>1994</v>
      </c>
      <c r="B131">
        <v>59445</v>
      </c>
      <c r="C131">
        <v>56842.392</v>
      </c>
      <c r="D131">
        <v>10027.688</v>
      </c>
      <c r="E131">
        <v>39690.970999999998</v>
      </c>
      <c r="F131">
        <v>8027.54</v>
      </c>
      <c r="G131">
        <v>4336.6130000000003</v>
      </c>
      <c r="H131">
        <v>10526.67</v>
      </c>
      <c r="I131">
        <v>5205.6030000000001</v>
      </c>
      <c r="J131">
        <v>5086.0439999999999</v>
      </c>
      <c r="K131">
        <v>81539</v>
      </c>
      <c r="L131">
        <v>10429.825999999999</v>
      </c>
      <c r="M131">
        <v>3595.5419999999999</v>
      </c>
      <c r="N131">
        <v>15382.198</v>
      </c>
      <c r="O131">
        <v>8781</v>
      </c>
      <c r="P131">
        <v>7114.53</v>
      </c>
      <c r="Q131">
        <v>58212.517999999996</v>
      </c>
      <c r="R131">
        <v>6199.8410000000149</v>
      </c>
      <c r="S131">
        <v>8353.3349999999991</v>
      </c>
      <c r="T131">
        <v>4511.1869999999999</v>
      </c>
      <c r="U131">
        <v>5120.8090000000002</v>
      </c>
      <c r="V131">
        <v>10312.714</v>
      </c>
      <c r="W131">
        <v>4441</v>
      </c>
      <c r="X131">
        <v>22738.68</v>
      </c>
      <c r="Y131">
        <v>148442</v>
      </c>
      <c r="Z131">
        <v>51637.610999999997</v>
      </c>
      <c r="AA131">
        <v>157084.10600000009</v>
      </c>
      <c r="AB131">
        <v>17781</v>
      </c>
      <c r="AC131">
        <v>3586</v>
      </c>
      <c r="AD131">
        <v>29331</v>
      </c>
      <c r="AE131">
        <v>263435.67300000001</v>
      </c>
      <c r="AF131">
        <v>34353.065999999999</v>
      </c>
      <c r="AG131">
        <v>159549</v>
      </c>
      <c r="AH131">
        <v>14163</v>
      </c>
      <c r="AI131">
        <v>90246</v>
      </c>
      <c r="AJ131">
        <v>3196</v>
      </c>
      <c r="AK131">
        <v>180689.201</v>
      </c>
      <c r="AL131">
        <v>27521.475999999999</v>
      </c>
      <c r="AM131">
        <v>26955.218000000001</v>
      </c>
      <c r="AN131">
        <v>41661.555999999997</v>
      </c>
      <c r="AO131">
        <v>8835.4040000000005</v>
      </c>
      <c r="AP131">
        <v>60867.087</v>
      </c>
      <c r="AQ131">
        <v>765372.58299999963</v>
      </c>
      <c r="AR131">
        <v>1191835</v>
      </c>
      <c r="AS131">
        <v>6067.2879999999996</v>
      </c>
      <c r="AT131">
        <v>901176</v>
      </c>
      <c r="AU131">
        <v>125014.05</v>
      </c>
      <c r="AV131">
        <v>44718.896999999997</v>
      </c>
      <c r="AW131">
        <v>19187.063999999998</v>
      </c>
      <c r="AX131">
        <v>70944.551999999996</v>
      </c>
      <c r="AY131">
        <v>3427.9789999999998</v>
      </c>
      <c r="AZ131">
        <v>20984</v>
      </c>
      <c r="BA131">
        <v>58128.737999999998</v>
      </c>
      <c r="BB131">
        <v>5627482.3980057426</v>
      </c>
    </row>
    <row r="132" spans="1:54" x14ac:dyDescent="0.55000000000000004">
      <c r="A132" s="1">
        <v>1995</v>
      </c>
      <c r="B132">
        <v>59712</v>
      </c>
      <c r="C132">
        <v>56844.408000000003</v>
      </c>
      <c r="D132">
        <v>10065.543</v>
      </c>
      <c r="E132">
        <v>39749.714999999997</v>
      </c>
      <c r="F132">
        <v>8047.433</v>
      </c>
      <c r="G132">
        <v>4359.1840000000002</v>
      </c>
      <c r="H132">
        <v>10565.163</v>
      </c>
      <c r="I132">
        <v>5232.6120000000001</v>
      </c>
      <c r="J132">
        <v>5104.6540000000005</v>
      </c>
      <c r="K132">
        <v>81817</v>
      </c>
      <c r="L132">
        <v>10457.554</v>
      </c>
      <c r="M132">
        <v>3613.89</v>
      </c>
      <c r="N132">
        <v>15459.054</v>
      </c>
      <c r="O132">
        <v>8827</v>
      </c>
      <c r="P132">
        <v>7157.1059999999998</v>
      </c>
      <c r="Q132">
        <v>58426.014000000003</v>
      </c>
      <c r="R132">
        <v>6233.8899999999558</v>
      </c>
      <c r="S132">
        <v>8255.8109999999997</v>
      </c>
      <c r="T132">
        <v>4496.683</v>
      </c>
      <c r="U132">
        <v>5012.9520000000002</v>
      </c>
      <c r="V132">
        <v>10295.874</v>
      </c>
      <c r="W132">
        <v>4433</v>
      </c>
      <c r="X132">
        <v>22692.83</v>
      </c>
      <c r="Y132">
        <v>148490</v>
      </c>
      <c r="Z132">
        <v>51247.258999999998</v>
      </c>
      <c r="AA132">
        <v>157415.45499999999</v>
      </c>
      <c r="AB132">
        <v>17976</v>
      </c>
      <c r="AC132">
        <v>3642</v>
      </c>
      <c r="AD132">
        <v>29691</v>
      </c>
      <c r="AE132">
        <v>266557.09100000001</v>
      </c>
      <c r="AF132">
        <v>34779.095999999998</v>
      </c>
      <c r="AG132">
        <v>162019</v>
      </c>
      <c r="AH132">
        <v>14395</v>
      </c>
      <c r="AI132">
        <v>91823</v>
      </c>
      <c r="AJ132">
        <v>3218</v>
      </c>
      <c r="AK132">
        <v>184014.36499999999</v>
      </c>
      <c r="AL132">
        <v>28089.149000000001</v>
      </c>
      <c r="AM132">
        <v>27502.455000000002</v>
      </c>
      <c r="AN132">
        <v>42227.921000000002</v>
      </c>
      <c r="AO132">
        <v>8976.2710000000006</v>
      </c>
      <c r="AP132">
        <v>61940.15</v>
      </c>
      <c r="AQ132">
        <v>785906.06499999983</v>
      </c>
      <c r="AR132">
        <v>1204855</v>
      </c>
      <c r="AS132">
        <v>6225.3469999999998</v>
      </c>
      <c r="AT132">
        <v>917772</v>
      </c>
      <c r="AU132">
        <v>125341.35400000001</v>
      </c>
      <c r="AV132">
        <v>45105.078999999998</v>
      </c>
      <c r="AW132">
        <v>19618.508999999998</v>
      </c>
      <c r="AX132">
        <v>72597.432000000001</v>
      </c>
      <c r="AY132">
        <v>3542.866</v>
      </c>
      <c r="AZ132">
        <v>21171</v>
      </c>
      <c r="BA132">
        <v>58855.798000000003</v>
      </c>
      <c r="BB132">
        <v>5710663.2080000006</v>
      </c>
    </row>
    <row r="133" spans="1:54" x14ac:dyDescent="0.55000000000000004">
      <c r="A133" s="1">
        <v>1996</v>
      </c>
      <c r="B133">
        <v>59981</v>
      </c>
      <c r="C133">
        <v>56844.197</v>
      </c>
      <c r="D133">
        <v>10099.918</v>
      </c>
      <c r="E133">
        <v>39803.828999999998</v>
      </c>
      <c r="F133">
        <v>8060.8519999999999</v>
      </c>
      <c r="G133">
        <v>4381.3360000000002</v>
      </c>
      <c r="H133">
        <v>10594.5</v>
      </c>
      <c r="I133">
        <v>5262.0749999999998</v>
      </c>
      <c r="J133">
        <v>5120.3100000000004</v>
      </c>
      <c r="K133">
        <v>82012</v>
      </c>
      <c r="L133">
        <v>10479.42</v>
      </c>
      <c r="M133">
        <v>3636.1790000000001</v>
      </c>
      <c r="N133">
        <v>15527.808999999999</v>
      </c>
      <c r="O133">
        <v>8841</v>
      </c>
      <c r="P133">
        <v>7181.0240000000003</v>
      </c>
      <c r="Q133">
        <v>58618.663</v>
      </c>
      <c r="R133">
        <v>6268.1909999999343</v>
      </c>
      <c r="S133">
        <v>8161.0259999999998</v>
      </c>
      <c r="T133">
        <v>4464.03</v>
      </c>
      <c r="U133">
        <v>4934.5720000000001</v>
      </c>
      <c r="V133">
        <v>10273.591</v>
      </c>
      <c r="W133">
        <v>4422</v>
      </c>
      <c r="X133">
        <v>22627.562000000002</v>
      </c>
      <c r="Y133">
        <v>148312</v>
      </c>
      <c r="Z133">
        <v>50812.52</v>
      </c>
      <c r="AA133">
        <v>157911.65</v>
      </c>
      <c r="AB133">
        <v>18195</v>
      </c>
      <c r="AC133">
        <v>3697</v>
      </c>
      <c r="AD133">
        <v>30026</v>
      </c>
      <c r="AE133">
        <v>269667.391</v>
      </c>
      <c r="AF133">
        <v>35195.574999999997</v>
      </c>
      <c r="AG133">
        <v>164533</v>
      </c>
      <c r="AH133">
        <v>14611</v>
      </c>
      <c r="AI133">
        <v>93447</v>
      </c>
      <c r="AJ133">
        <v>3240</v>
      </c>
      <c r="AK133">
        <v>187314.85800000001</v>
      </c>
      <c r="AL133">
        <v>28604.044000000002</v>
      </c>
      <c r="AM133">
        <v>28046.328000000001</v>
      </c>
      <c r="AN133">
        <v>42793.959000000003</v>
      </c>
      <c r="AO133">
        <v>9108.8580000000002</v>
      </c>
      <c r="AP133">
        <v>63017.798999999999</v>
      </c>
      <c r="AQ133">
        <v>806205.42999999982</v>
      </c>
      <c r="AR133">
        <v>1217550</v>
      </c>
      <c r="AS133">
        <v>6391.5640000000003</v>
      </c>
      <c r="AT133">
        <v>934692</v>
      </c>
      <c r="AU133">
        <v>125645.311</v>
      </c>
      <c r="AV133">
        <v>45467.968999999997</v>
      </c>
      <c r="AW133">
        <v>20052.565999999999</v>
      </c>
      <c r="AX133">
        <v>74335.817999999999</v>
      </c>
      <c r="AY133">
        <v>3672.2840000000001</v>
      </c>
      <c r="AZ133">
        <v>21347</v>
      </c>
      <c r="BA133">
        <v>59559.307999999997</v>
      </c>
      <c r="BB133">
        <v>5792100.8968871692</v>
      </c>
    </row>
    <row r="134" spans="1:54" x14ac:dyDescent="0.55000000000000004">
      <c r="A134" s="1">
        <v>1997</v>
      </c>
      <c r="B134">
        <v>60254</v>
      </c>
      <c r="C134">
        <v>56876.364000000001</v>
      </c>
      <c r="D134">
        <v>10156.415000000001</v>
      </c>
      <c r="E134">
        <v>39855.442000000003</v>
      </c>
      <c r="F134">
        <v>8069.8760000000002</v>
      </c>
      <c r="G134">
        <v>4405.1570000000002</v>
      </c>
      <c r="H134">
        <v>10620.800999999999</v>
      </c>
      <c r="I134">
        <v>5283.6629999999996</v>
      </c>
      <c r="J134">
        <v>5134.4059999999999</v>
      </c>
      <c r="K134">
        <v>82057</v>
      </c>
      <c r="L134">
        <v>10502.371999999999</v>
      </c>
      <c r="M134">
        <v>3667.2330000000002</v>
      </c>
      <c r="N134">
        <v>15604.464</v>
      </c>
      <c r="O134">
        <v>8846</v>
      </c>
      <c r="P134">
        <v>7193.7610000000004</v>
      </c>
      <c r="Q134">
        <v>58808.266000000003</v>
      </c>
      <c r="R134">
        <v>6306.1519999999427</v>
      </c>
      <c r="S134">
        <v>8066.0569999999998</v>
      </c>
      <c r="T134">
        <v>4444.5950000000003</v>
      </c>
      <c r="U134">
        <v>4883.4759999999997</v>
      </c>
      <c r="V134">
        <v>10244.683999999999</v>
      </c>
      <c r="W134">
        <v>4416</v>
      </c>
      <c r="X134">
        <v>22562.457999999999</v>
      </c>
      <c r="Y134">
        <v>148067</v>
      </c>
      <c r="Z134">
        <v>50369.925999999999</v>
      </c>
      <c r="AA134">
        <v>158387.80900000001</v>
      </c>
      <c r="AB134">
        <v>18415</v>
      </c>
      <c r="AC134">
        <v>3738</v>
      </c>
      <c r="AD134">
        <v>30305.843000000001</v>
      </c>
      <c r="AE134">
        <v>272911.76</v>
      </c>
      <c r="AF134">
        <v>35604.362000000001</v>
      </c>
      <c r="AG134">
        <v>167064</v>
      </c>
      <c r="AH134">
        <v>14818</v>
      </c>
      <c r="AI134">
        <v>95127</v>
      </c>
      <c r="AJ134">
        <v>3262</v>
      </c>
      <c r="AK134">
        <v>190580.973</v>
      </c>
      <c r="AL134">
        <v>29083.563999999998</v>
      </c>
      <c r="AM134">
        <v>28587.611000000001</v>
      </c>
      <c r="AN134">
        <v>43353.631999999998</v>
      </c>
      <c r="AO134">
        <v>9235.2939999999999</v>
      </c>
      <c r="AP134">
        <v>64097.690999999999</v>
      </c>
      <c r="AQ134">
        <v>826318.16200000013</v>
      </c>
      <c r="AR134">
        <v>1230075</v>
      </c>
      <c r="AS134">
        <v>6495.9179999999997</v>
      </c>
      <c r="AT134">
        <v>951861</v>
      </c>
      <c r="AU134">
        <v>125956.499</v>
      </c>
      <c r="AV134">
        <v>45807.824999999997</v>
      </c>
      <c r="AW134">
        <v>20484.782999999999</v>
      </c>
      <c r="AX134">
        <v>76057.058000000005</v>
      </c>
      <c r="AY134">
        <v>3802.3090000000002</v>
      </c>
      <c r="AZ134">
        <v>21571</v>
      </c>
      <c r="BA134">
        <v>60216.677000000003</v>
      </c>
      <c r="BB134">
        <v>5872877.1203002054</v>
      </c>
    </row>
    <row r="135" spans="1:54" x14ac:dyDescent="0.55000000000000004">
      <c r="A135" s="1">
        <v>1998</v>
      </c>
      <c r="B135">
        <v>60535</v>
      </c>
      <c r="C135">
        <v>56904.379000000001</v>
      </c>
      <c r="D135">
        <v>10224.828</v>
      </c>
      <c r="E135">
        <v>39906.235000000001</v>
      </c>
      <c r="F135">
        <v>8078.6220000000003</v>
      </c>
      <c r="G135">
        <v>4431.4639999999999</v>
      </c>
      <c r="H135">
        <v>10643.525</v>
      </c>
      <c r="I135">
        <v>5302.7669999999998</v>
      </c>
      <c r="J135">
        <v>5146.9830000000002</v>
      </c>
      <c r="K135">
        <v>82037</v>
      </c>
      <c r="L135">
        <v>10520.067999999999</v>
      </c>
      <c r="M135">
        <v>3707.5549999999998</v>
      </c>
      <c r="N135">
        <v>15699.259</v>
      </c>
      <c r="O135">
        <v>8851</v>
      </c>
      <c r="P135">
        <v>7207.9949999999999</v>
      </c>
      <c r="Q135">
        <v>59035.652000000002</v>
      </c>
      <c r="R135">
        <v>6347.0819999998776</v>
      </c>
      <c r="S135">
        <v>7971.7740000000003</v>
      </c>
      <c r="T135">
        <v>4420.1949999999997</v>
      </c>
      <c r="U135">
        <v>4848.4949999999999</v>
      </c>
      <c r="V135">
        <v>10211.127</v>
      </c>
      <c r="W135">
        <v>4412</v>
      </c>
      <c r="X135">
        <v>22515.824000000001</v>
      </c>
      <c r="Y135">
        <v>147813</v>
      </c>
      <c r="Z135">
        <v>49938.798000000003</v>
      </c>
      <c r="AA135">
        <v>158863.43299999999</v>
      </c>
      <c r="AB135">
        <v>18621</v>
      </c>
      <c r="AC135">
        <v>3764</v>
      </c>
      <c r="AD135">
        <v>30552</v>
      </c>
      <c r="AE135">
        <v>276115.288</v>
      </c>
      <c r="AF135">
        <v>36005.387000000002</v>
      </c>
      <c r="AG135">
        <v>169608</v>
      </c>
      <c r="AH135">
        <v>15016</v>
      </c>
      <c r="AI135">
        <v>96782</v>
      </c>
      <c r="AJ135">
        <v>3283</v>
      </c>
      <c r="AK135">
        <v>193822.21900000001</v>
      </c>
      <c r="AL135">
        <v>29535.576000000001</v>
      </c>
      <c r="AM135">
        <v>29125.075000000001</v>
      </c>
      <c r="AN135">
        <v>43961.923999999999</v>
      </c>
      <c r="AO135">
        <v>9352.7420000000002</v>
      </c>
      <c r="AP135">
        <v>65177.180999999997</v>
      </c>
      <c r="AQ135">
        <v>846982.21000000008</v>
      </c>
      <c r="AR135">
        <v>1241935</v>
      </c>
      <c r="AS135">
        <v>6544.5640000000003</v>
      </c>
      <c r="AT135">
        <v>969153</v>
      </c>
      <c r="AU135">
        <v>126246.09600000001</v>
      </c>
      <c r="AV135">
        <v>46151.512000000002</v>
      </c>
      <c r="AW135">
        <v>20921.378000000001</v>
      </c>
      <c r="AX135">
        <v>77740.547000000006</v>
      </c>
      <c r="AY135">
        <v>3904.5279999999998</v>
      </c>
      <c r="AZ135">
        <v>21769</v>
      </c>
      <c r="BA135">
        <v>60846.042000000001</v>
      </c>
      <c r="BB135">
        <v>5953082.6200568322</v>
      </c>
    </row>
    <row r="136" spans="1:54" x14ac:dyDescent="0.55000000000000004">
      <c r="A136" s="1">
        <v>1999</v>
      </c>
      <c r="B136">
        <v>60824</v>
      </c>
      <c r="C136">
        <v>56909.108999999997</v>
      </c>
      <c r="D136">
        <v>10283.380999999999</v>
      </c>
      <c r="E136">
        <v>39953.262999999999</v>
      </c>
      <c r="F136">
        <v>8094.1559999999999</v>
      </c>
      <c r="G136">
        <v>4461.9129999999996</v>
      </c>
      <c r="H136">
        <v>10668.182000000001</v>
      </c>
      <c r="I136">
        <v>5320.134</v>
      </c>
      <c r="J136">
        <v>5158.0969999999998</v>
      </c>
      <c r="K136">
        <v>82163</v>
      </c>
      <c r="L136">
        <v>10536.749</v>
      </c>
      <c r="M136">
        <v>3750.1410000000001</v>
      </c>
      <c r="N136">
        <v>15801.947</v>
      </c>
      <c r="O136">
        <v>8858</v>
      </c>
      <c r="P136">
        <v>7232.8090000000002</v>
      </c>
      <c r="Q136">
        <v>59293.32</v>
      </c>
      <c r="R136">
        <v>6391.1829999999609</v>
      </c>
      <c r="S136">
        <v>7893.2269999999999</v>
      </c>
      <c r="T136">
        <v>4408.3829999999998</v>
      </c>
      <c r="U136">
        <v>4815.6670000000004</v>
      </c>
      <c r="V136">
        <v>10172.673000000001</v>
      </c>
      <c r="W136">
        <v>4403</v>
      </c>
      <c r="X136">
        <v>22480.526999999998</v>
      </c>
      <c r="Y136">
        <v>147352</v>
      </c>
      <c r="Z136">
        <v>49487.245000000003</v>
      </c>
      <c r="AA136">
        <v>159273.508</v>
      </c>
      <c r="AB136">
        <v>18830</v>
      </c>
      <c r="AC136">
        <v>3784</v>
      </c>
      <c r="AD136">
        <v>30821</v>
      </c>
      <c r="AE136">
        <v>279294.71299999999</v>
      </c>
      <c r="AF136">
        <v>36398.576999999997</v>
      </c>
      <c r="AG136">
        <v>172162</v>
      </c>
      <c r="AH136">
        <v>15209</v>
      </c>
      <c r="AI136">
        <v>98328</v>
      </c>
      <c r="AJ136">
        <v>3301</v>
      </c>
      <c r="AK136">
        <v>197046.603</v>
      </c>
      <c r="AL136">
        <v>29979.815999999999</v>
      </c>
      <c r="AM136">
        <v>29657.451000000001</v>
      </c>
      <c r="AN136">
        <v>44526.271999999997</v>
      </c>
      <c r="AO136">
        <v>9462.5450000000001</v>
      </c>
      <c r="AP136">
        <v>66253.997000000003</v>
      </c>
      <c r="AQ136">
        <v>868261.74399999983</v>
      </c>
      <c r="AR136">
        <v>1252735</v>
      </c>
      <c r="AS136">
        <v>6599.3069999999998</v>
      </c>
      <c r="AT136">
        <v>986477</v>
      </c>
      <c r="AU136">
        <v>126494.40300000001</v>
      </c>
      <c r="AV136">
        <v>46485.421999999999</v>
      </c>
      <c r="AW136">
        <v>21364.525000000001</v>
      </c>
      <c r="AX136">
        <v>79448.134000000005</v>
      </c>
      <c r="AY136">
        <v>3967.7530000000002</v>
      </c>
      <c r="AZ136">
        <v>21941</v>
      </c>
      <c r="BA136">
        <v>61394.684000000001</v>
      </c>
      <c r="BB136">
        <v>6032455.783185198</v>
      </c>
    </row>
    <row r="137" spans="1:54" x14ac:dyDescent="0.55000000000000004">
      <c r="A137" s="1">
        <v>2000</v>
      </c>
      <c r="B137">
        <v>61137</v>
      </c>
      <c r="C137">
        <v>56923.523999999998</v>
      </c>
      <c r="D137">
        <v>10335.597</v>
      </c>
      <c r="E137">
        <v>40016.080999999998</v>
      </c>
      <c r="F137">
        <v>8113.4129999999996</v>
      </c>
      <c r="G137">
        <v>4490.9669999999996</v>
      </c>
      <c r="H137">
        <v>10702.395</v>
      </c>
      <c r="I137">
        <v>5337.4160000000002</v>
      </c>
      <c r="J137">
        <v>5168.5950000000003</v>
      </c>
      <c r="K137">
        <v>82260</v>
      </c>
      <c r="L137">
        <v>10559.11</v>
      </c>
      <c r="M137">
        <v>3791.69</v>
      </c>
      <c r="N137">
        <v>15907.852999999999</v>
      </c>
      <c r="O137">
        <v>8872</v>
      </c>
      <c r="P137">
        <v>7266.92</v>
      </c>
      <c r="Q137">
        <v>59522.468000000001</v>
      </c>
      <c r="R137">
        <v>6433.7820000000656</v>
      </c>
      <c r="S137">
        <v>7818.4949999999999</v>
      </c>
      <c r="T137">
        <v>4410.83</v>
      </c>
      <c r="U137">
        <v>4777.2089999999998</v>
      </c>
      <c r="V137">
        <v>10137.449000000001</v>
      </c>
      <c r="W137">
        <v>4391</v>
      </c>
      <c r="X137">
        <v>22451.920999999998</v>
      </c>
      <c r="Y137">
        <v>146710</v>
      </c>
      <c r="Z137">
        <v>49005</v>
      </c>
      <c r="AA137">
        <v>159730.76699999999</v>
      </c>
      <c r="AB137">
        <v>19053</v>
      </c>
      <c r="AC137">
        <v>3802</v>
      </c>
      <c r="AD137">
        <v>31100</v>
      </c>
      <c r="AE137">
        <v>282158</v>
      </c>
      <c r="AF137">
        <v>36783.858999999997</v>
      </c>
      <c r="AG137">
        <v>174719</v>
      </c>
      <c r="AH137">
        <v>15398</v>
      </c>
      <c r="AI137">
        <v>99684</v>
      </c>
      <c r="AJ137">
        <v>3314</v>
      </c>
      <c r="AK137">
        <v>200260.092</v>
      </c>
      <c r="AL137">
        <v>30429.226999999999</v>
      </c>
      <c r="AM137">
        <v>30184.083999999999</v>
      </c>
      <c r="AN137">
        <v>45064.097999999998</v>
      </c>
      <c r="AO137">
        <v>9567.5529999999999</v>
      </c>
      <c r="AP137">
        <v>67329.298999999999</v>
      </c>
      <c r="AQ137">
        <v>889468.98299999989</v>
      </c>
      <c r="AR137">
        <v>1262645</v>
      </c>
      <c r="AS137">
        <v>6658.72</v>
      </c>
      <c r="AT137">
        <v>1004124</v>
      </c>
      <c r="AU137">
        <v>126729</v>
      </c>
      <c r="AV137">
        <v>46838.841999999997</v>
      </c>
      <c r="AW137">
        <v>21803.909</v>
      </c>
      <c r="AX137">
        <v>81222.081999999995</v>
      </c>
      <c r="AY137">
        <v>4036.7530000000002</v>
      </c>
      <c r="AZ137">
        <v>22133</v>
      </c>
      <c r="BA137">
        <v>61862.928</v>
      </c>
      <c r="BB137">
        <v>6109871.7440000009</v>
      </c>
    </row>
    <row r="138" spans="1:54" x14ac:dyDescent="0.55000000000000004">
      <c r="A138" s="1">
        <v>2001</v>
      </c>
      <c r="B138">
        <v>61479</v>
      </c>
      <c r="C138">
        <v>56960.692000000003</v>
      </c>
      <c r="D138">
        <v>10386.753000000001</v>
      </c>
      <c r="E138">
        <v>40087.103999999999</v>
      </c>
      <c r="F138">
        <v>8131.69</v>
      </c>
      <c r="G138">
        <v>4513.7510000000002</v>
      </c>
      <c r="H138">
        <v>10736.458000000001</v>
      </c>
      <c r="I138">
        <v>5355.826</v>
      </c>
      <c r="J138">
        <v>5180.3090000000002</v>
      </c>
      <c r="K138">
        <v>82440</v>
      </c>
      <c r="L138">
        <v>10581.514999999999</v>
      </c>
      <c r="M138">
        <v>3835.0250000000001</v>
      </c>
      <c r="N138">
        <v>16017.445</v>
      </c>
      <c r="O138">
        <v>8940</v>
      </c>
      <c r="P138">
        <v>7311.2370000000001</v>
      </c>
      <c r="Q138">
        <v>59723.243000000002</v>
      </c>
      <c r="R138">
        <v>6470.0950000000312</v>
      </c>
      <c r="S138">
        <v>7738.4160000000002</v>
      </c>
      <c r="T138">
        <v>4439.1099999999997</v>
      </c>
      <c r="U138">
        <v>4746.1639999999998</v>
      </c>
      <c r="V138">
        <v>10109.467000000001</v>
      </c>
      <c r="W138">
        <v>4378</v>
      </c>
      <c r="X138">
        <v>22428.044000000002</v>
      </c>
      <c r="Y138">
        <v>145990</v>
      </c>
      <c r="Z138">
        <v>48508</v>
      </c>
      <c r="AA138">
        <v>160299.95499999999</v>
      </c>
      <c r="AB138">
        <v>19294</v>
      </c>
      <c r="AC138">
        <v>3838</v>
      </c>
      <c r="AD138">
        <v>31377</v>
      </c>
      <c r="AE138">
        <v>284915</v>
      </c>
      <c r="AF138">
        <v>37156.195</v>
      </c>
      <c r="AG138">
        <v>177292</v>
      </c>
      <c r="AH138">
        <v>15581</v>
      </c>
      <c r="AI138">
        <v>100773</v>
      </c>
      <c r="AJ138">
        <v>3320</v>
      </c>
      <c r="AK138">
        <v>203471.443</v>
      </c>
      <c r="AL138">
        <v>30874.307000000001</v>
      </c>
      <c r="AM138">
        <v>30708.095000000001</v>
      </c>
      <c r="AN138">
        <v>45576.214999999997</v>
      </c>
      <c r="AO138">
        <v>9671.1689999999999</v>
      </c>
      <c r="AP138">
        <v>68404.900999999998</v>
      </c>
      <c r="AQ138">
        <v>911032.85400000005</v>
      </c>
      <c r="AR138">
        <v>1271850</v>
      </c>
      <c r="AS138">
        <v>6713.3760000000002</v>
      </c>
      <c r="AT138">
        <v>1021967</v>
      </c>
      <c r="AU138">
        <v>126972</v>
      </c>
      <c r="AV138">
        <v>47177.811000000002</v>
      </c>
      <c r="AW138">
        <v>22240.157999999999</v>
      </c>
      <c r="AX138">
        <v>83095.278999999995</v>
      </c>
      <c r="AY138">
        <v>4120.2280000000001</v>
      </c>
      <c r="AZ138">
        <v>22335.805</v>
      </c>
      <c r="BA138">
        <v>62334.375</v>
      </c>
      <c r="BB138">
        <v>6188190.5671881298</v>
      </c>
    </row>
    <row r="139" spans="1:54" x14ac:dyDescent="0.55000000000000004">
      <c r="A139" s="1">
        <v>2002</v>
      </c>
      <c r="B139">
        <v>61829</v>
      </c>
      <c r="C139">
        <v>56993.741999999998</v>
      </c>
      <c r="D139">
        <v>10433.867</v>
      </c>
      <c r="E139">
        <v>40152.517</v>
      </c>
      <c r="F139">
        <v>8148.3119999999999</v>
      </c>
      <c r="G139">
        <v>4538.1589999999997</v>
      </c>
      <c r="H139">
        <v>10762.755999999999</v>
      </c>
      <c r="I139">
        <v>5374.6930000000002</v>
      </c>
      <c r="J139">
        <v>5193.0389999999998</v>
      </c>
      <c r="K139">
        <v>82537</v>
      </c>
      <c r="L139">
        <v>10603.862999999999</v>
      </c>
      <c r="M139">
        <v>3879.1550000000002</v>
      </c>
      <c r="N139">
        <v>16122.83</v>
      </c>
      <c r="O139">
        <v>8954</v>
      </c>
      <c r="P139">
        <v>7361.7569999999996</v>
      </c>
      <c r="Q139">
        <v>59912.430999999997</v>
      </c>
      <c r="R139">
        <v>6503.4170000000167</v>
      </c>
      <c r="S139">
        <v>7661.799</v>
      </c>
      <c r="T139">
        <v>4481.0200000000004</v>
      </c>
      <c r="U139">
        <v>4728.357</v>
      </c>
      <c r="V139">
        <v>10083.313</v>
      </c>
      <c r="W139">
        <v>4367</v>
      </c>
      <c r="X139">
        <v>22404.337</v>
      </c>
      <c r="Y139">
        <v>145163</v>
      </c>
      <c r="Z139">
        <v>48057</v>
      </c>
      <c r="AA139">
        <v>160882.57999999999</v>
      </c>
      <c r="AB139">
        <v>19345</v>
      </c>
      <c r="AC139">
        <v>3898</v>
      </c>
      <c r="AD139">
        <v>31641</v>
      </c>
      <c r="AE139">
        <v>287501</v>
      </c>
      <c r="AF139">
        <v>37515.631999999998</v>
      </c>
      <c r="AG139">
        <v>179882</v>
      </c>
      <c r="AH139">
        <v>15757</v>
      </c>
      <c r="AI139">
        <v>101650</v>
      </c>
      <c r="AJ139">
        <v>3320</v>
      </c>
      <c r="AK139">
        <v>206669.323</v>
      </c>
      <c r="AL139">
        <v>31312.478999999999</v>
      </c>
      <c r="AM139">
        <v>31231.742999999999</v>
      </c>
      <c r="AN139">
        <v>46076.953000000001</v>
      </c>
      <c r="AO139">
        <v>9774.4750000000004</v>
      </c>
      <c r="AP139">
        <v>69479.043999999994</v>
      </c>
      <c r="AQ139">
        <v>933934.6170000002</v>
      </c>
      <c r="AR139">
        <v>1280400</v>
      </c>
      <c r="AS139">
        <v>6762.4759999999997</v>
      </c>
      <c r="AT139">
        <v>1039691</v>
      </c>
      <c r="AU139">
        <v>127187</v>
      </c>
      <c r="AV139">
        <v>47437.275999999998</v>
      </c>
      <c r="AW139">
        <v>22674.013999999999</v>
      </c>
      <c r="AX139">
        <v>84936.406000000003</v>
      </c>
      <c r="AY139">
        <v>4197.7759999999998</v>
      </c>
      <c r="AZ139">
        <v>22450.626</v>
      </c>
      <c r="BA139">
        <v>62806.748</v>
      </c>
      <c r="BB139">
        <v>6266250.7271400252</v>
      </c>
    </row>
    <row r="140" spans="1:54" x14ac:dyDescent="0.55000000000000004">
      <c r="A140" s="1">
        <v>2003</v>
      </c>
      <c r="B140">
        <v>62171</v>
      </c>
      <c r="C140">
        <v>57321.07</v>
      </c>
      <c r="D140">
        <v>10479.955</v>
      </c>
      <c r="E140">
        <v>40217.413</v>
      </c>
      <c r="F140">
        <v>8162.6559999999999</v>
      </c>
      <c r="G140">
        <v>4564.8549999999996</v>
      </c>
      <c r="H140">
        <v>10787.588</v>
      </c>
      <c r="I140">
        <v>5394.1379999999999</v>
      </c>
      <c r="J140">
        <v>5204.4049999999997</v>
      </c>
      <c r="K140">
        <v>82532</v>
      </c>
      <c r="L140">
        <v>10625.945</v>
      </c>
      <c r="M140">
        <v>3924.0230000000001</v>
      </c>
      <c r="N140">
        <v>16223.248</v>
      </c>
      <c r="O140">
        <v>8970</v>
      </c>
      <c r="P140">
        <v>7408.3190000000004</v>
      </c>
      <c r="Q140">
        <v>60094.648000000001</v>
      </c>
      <c r="R140">
        <v>6537.7469999999148</v>
      </c>
      <c r="S140">
        <v>7588.3990000000003</v>
      </c>
      <c r="T140">
        <v>4497.7790000000005</v>
      </c>
      <c r="U140">
        <v>4710.9210000000003</v>
      </c>
      <c r="V140">
        <v>10057.745000000001</v>
      </c>
      <c r="W140">
        <v>4356</v>
      </c>
      <c r="X140">
        <v>22380.273000000001</v>
      </c>
      <c r="Y140">
        <v>144308</v>
      </c>
      <c r="Z140">
        <v>47667</v>
      </c>
      <c r="AA140">
        <v>161450.41099999999</v>
      </c>
      <c r="AB140">
        <v>19767</v>
      </c>
      <c r="AC140">
        <v>3960</v>
      </c>
      <c r="AD140">
        <v>31889</v>
      </c>
      <c r="AE140">
        <v>289986</v>
      </c>
      <c r="AF140">
        <v>37869.730000000003</v>
      </c>
      <c r="AG140">
        <v>182475</v>
      </c>
      <c r="AH140">
        <v>15929</v>
      </c>
      <c r="AI140">
        <v>102430</v>
      </c>
      <c r="AJ140">
        <v>3318</v>
      </c>
      <c r="AK140">
        <v>209858.74</v>
      </c>
      <c r="AL140">
        <v>31740.897000000001</v>
      </c>
      <c r="AM140">
        <v>31754.404999999999</v>
      </c>
      <c r="AN140">
        <v>46566.625999999997</v>
      </c>
      <c r="AO140">
        <v>9877.1790000000001</v>
      </c>
      <c r="AP140">
        <v>70548.634999999995</v>
      </c>
      <c r="AQ140">
        <v>957392.35100000014</v>
      </c>
      <c r="AR140">
        <v>1288400</v>
      </c>
      <c r="AS140">
        <v>6809.7380000000003</v>
      </c>
      <c r="AT140">
        <v>1057504</v>
      </c>
      <c r="AU140">
        <v>127358</v>
      </c>
      <c r="AV140">
        <v>47656.631000000001</v>
      </c>
      <c r="AW140">
        <v>23105.096000000001</v>
      </c>
      <c r="AX140">
        <v>86751.692999999999</v>
      </c>
      <c r="AY140">
        <v>4276.7879999999996</v>
      </c>
      <c r="AZ140">
        <v>22543.469000000001</v>
      </c>
      <c r="BA140">
        <v>63271.021000000001</v>
      </c>
      <c r="BB140">
        <v>6344388.3040571855</v>
      </c>
    </row>
    <row r="141" spans="1:54" x14ac:dyDescent="0.55000000000000004">
      <c r="A141" s="1">
        <v>2004</v>
      </c>
      <c r="B141">
        <v>62534</v>
      </c>
      <c r="C141">
        <v>57888.245000000003</v>
      </c>
      <c r="D141">
        <v>10524.145</v>
      </c>
      <c r="E141">
        <v>40280.78</v>
      </c>
      <c r="F141">
        <v>8174.7619999999997</v>
      </c>
      <c r="G141">
        <v>4591.91</v>
      </c>
      <c r="H141">
        <v>10810.966</v>
      </c>
      <c r="I141">
        <v>5413.3919999999998</v>
      </c>
      <c r="J141">
        <v>5214.5119999999997</v>
      </c>
      <c r="K141">
        <v>82501</v>
      </c>
      <c r="L141">
        <v>10647.529</v>
      </c>
      <c r="M141">
        <v>3969.558</v>
      </c>
      <c r="N141">
        <v>16318.199000000001</v>
      </c>
      <c r="O141">
        <v>8986</v>
      </c>
      <c r="P141">
        <v>7450.8670000000002</v>
      </c>
      <c r="Q141">
        <v>60270.707999999999</v>
      </c>
      <c r="R141">
        <v>6572.5399999999199</v>
      </c>
      <c r="S141">
        <v>7517.973</v>
      </c>
      <c r="T141">
        <v>4496.8689999999997</v>
      </c>
      <c r="U141">
        <v>4693.8919999999998</v>
      </c>
      <c r="V141">
        <v>10032.375</v>
      </c>
      <c r="W141">
        <v>4347</v>
      </c>
      <c r="X141">
        <v>22355.550999999999</v>
      </c>
      <c r="Y141">
        <v>143507</v>
      </c>
      <c r="Z141">
        <v>47305</v>
      </c>
      <c r="AA141">
        <v>162039.49100000001</v>
      </c>
      <c r="AB141">
        <v>20046</v>
      </c>
      <c r="AC141">
        <v>4008</v>
      </c>
      <c r="AD141">
        <v>32135</v>
      </c>
      <c r="AE141">
        <v>292806</v>
      </c>
      <c r="AF141">
        <v>38226.050999999999</v>
      </c>
      <c r="AG141">
        <v>185053</v>
      </c>
      <c r="AH141">
        <v>16098</v>
      </c>
      <c r="AI141">
        <v>103228</v>
      </c>
      <c r="AJ141">
        <v>3316</v>
      </c>
      <c r="AK141">
        <v>213052.897</v>
      </c>
      <c r="AL141">
        <v>32157.666000000001</v>
      </c>
      <c r="AM141">
        <v>32275.34</v>
      </c>
      <c r="AN141">
        <v>47032.866000000002</v>
      </c>
      <c r="AO141">
        <v>9978.9259999999995</v>
      </c>
      <c r="AP141">
        <v>71613.543000000005</v>
      </c>
      <c r="AQ141">
        <v>980977.9319999998</v>
      </c>
      <c r="AR141">
        <v>1296075</v>
      </c>
      <c r="AS141">
        <v>6855.125</v>
      </c>
      <c r="AT141">
        <v>1065070.6070000001</v>
      </c>
      <c r="AU141">
        <v>127480</v>
      </c>
      <c r="AV141">
        <v>47853.847000000002</v>
      </c>
      <c r="AW141">
        <v>23535.082999999999</v>
      </c>
      <c r="AX141">
        <v>88621.785999999993</v>
      </c>
      <c r="AY141">
        <v>4353.893</v>
      </c>
      <c r="AZ141">
        <v>22622.388999999999</v>
      </c>
      <c r="BA141">
        <v>63731.436999999998</v>
      </c>
      <c r="BB141">
        <v>6412126.5685774954</v>
      </c>
    </row>
    <row r="142" spans="1:54" x14ac:dyDescent="0.55000000000000004">
      <c r="A142" s="1">
        <v>2005</v>
      </c>
      <c r="B142">
        <v>62912</v>
      </c>
      <c r="C142">
        <v>58462.375</v>
      </c>
      <c r="D142">
        <v>10566.212</v>
      </c>
      <c r="E142">
        <v>40341.462</v>
      </c>
      <c r="F142">
        <v>8184.6909999999998</v>
      </c>
      <c r="G142">
        <v>4623.2910000000002</v>
      </c>
      <c r="H142">
        <v>10832.959000000001</v>
      </c>
      <c r="I142">
        <v>5432.335</v>
      </c>
      <c r="J142">
        <v>5223.442</v>
      </c>
      <c r="K142">
        <v>82438</v>
      </c>
      <c r="L142">
        <v>10668.353999999999</v>
      </c>
      <c r="M142">
        <v>4015.6759999999999</v>
      </c>
      <c r="N142">
        <v>16407.491000000002</v>
      </c>
      <c r="O142">
        <v>9002</v>
      </c>
      <c r="P142">
        <v>7489.37</v>
      </c>
      <c r="Q142">
        <v>60441.457000000002</v>
      </c>
      <c r="R142">
        <v>6604.405000000027</v>
      </c>
      <c r="S142">
        <v>7450.3490000000002</v>
      </c>
      <c r="T142">
        <v>4495.9040000000005</v>
      </c>
      <c r="U142">
        <v>4677.4009999999998</v>
      </c>
      <c r="V142">
        <v>10006.834999999999</v>
      </c>
      <c r="W142">
        <v>4340</v>
      </c>
      <c r="X142">
        <v>22329.976999999999</v>
      </c>
      <c r="Y142">
        <v>142776</v>
      </c>
      <c r="Z142">
        <v>46959</v>
      </c>
      <c r="AA142">
        <v>162627.46900000001</v>
      </c>
      <c r="AB142">
        <v>20312</v>
      </c>
      <c r="AC142">
        <v>4048</v>
      </c>
      <c r="AD142">
        <v>32386</v>
      </c>
      <c r="AE142">
        <v>295583</v>
      </c>
      <c r="AF142">
        <v>38592.15</v>
      </c>
      <c r="AG142">
        <v>187601</v>
      </c>
      <c r="AH142">
        <v>16267</v>
      </c>
      <c r="AI142">
        <v>104159</v>
      </c>
      <c r="AJ142">
        <v>3317</v>
      </c>
      <c r="AK142">
        <v>216246.56599999999</v>
      </c>
      <c r="AL142">
        <v>32560.735000000001</v>
      </c>
      <c r="AM142">
        <v>32793.012000000002</v>
      </c>
      <c r="AN142">
        <v>47483.447</v>
      </c>
      <c r="AO142">
        <v>10079.379999999999</v>
      </c>
      <c r="AP142">
        <v>72673.81</v>
      </c>
      <c r="AQ142">
        <v>1005047.969</v>
      </c>
      <c r="AR142">
        <v>1303720</v>
      </c>
      <c r="AS142">
        <v>6898.6859999999997</v>
      </c>
      <c r="AT142">
        <v>1093563</v>
      </c>
      <c r="AU142">
        <v>127537</v>
      </c>
      <c r="AV142">
        <v>48005.156999999999</v>
      </c>
      <c r="AW142">
        <v>23966.096000000001</v>
      </c>
      <c r="AX142">
        <v>90435.785000000003</v>
      </c>
      <c r="AY142">
        <v>4425.72</v>
      </c>
      <c r="AZ142">
        <v>22701.079000000002</v>
      </c>
      <c r="BA142">
        <v>64185.502</v>
      </c>
      <c r="BB142">
        <v>6501156.8869999982</v>
      </c>
    </row>
    <row r="143" spans="1:54" x14ac:dyDescent="0.55000000000000004">
      <c r="A143" s="1">
        <v>2006</v>
      </c>
      <c r="B143">
        <v>63293</v>
      </c>
      <c r="C143">
        <v>58751.711000000003</v>
      </c>
      <c r="D143">
        <v>10605.87</v>
      </c>
      <c r="E143">
        <v>40397.841999999997</v>
      </c>
      <c r="F143">
        <v>8192.8799999999992</v>
      </c>
      <c r="G143">
        <v>4660.6769999999997</v>
      </c>
      <c r="H143">
        <v>10853.48</v>
      </c>
      <c r="I143">
        <v>5450.6610000000001</v>
      </c>
      <c r="J143">
        <v>5231.3720000000003</v>
      </c>
      <c r="K143">
        <v>82315</v>
      </c>
      <c r="L143">
        <v>10688.058000000001</v>
      </c>
      <c r="M143">
        <v>4062.2350000000001</v>
      </c>
      <c r="N143">
        <v>16491.460999999999</v>
      </c>
      <c r="O143">
        <v>9017</v>
      </c>
      <c r="P143">
        <v>7523.9340000000002</v>
      </c>
      <c r="Q143">
        <v>60609.152999999998</v>
      </c>
      <c r="R143">
        <v>6634.4070000000056</v>
      </c>
      <c r="S143">
        <v>7385.3670000000002</v>
      </c>
      <c r="T143">
        <v>4494.7489999999998</v>
      </c>
      <c r="U143">
        <v>4661.473</v>
      </c>
      <c r="V143">
        <v>9981.3340000000007</v>
      </c>
      <c r="W143">
        <v>4334</v>
      </c>
      <c r="X143">
        <v>22303.552</v>
      </c>
      <c r="Y143">
        <v>142069</v>
      </c>
      <c r="Z143">
        <v>46620</v>
      </c>
      <c r="AA143">
        <v>163213.166</v>
      </c>
      <c r="AB143">
        <v>20628</v>
      </c>
      <c r="AC143">
        <v>4090</v>
      </c>
      <c r="AD143">
        <v>32657</v>
      </c>
      <c r="AE143">
        <v>298442</v>
      </c>
      <c r="AF143">
        <v>38970.610999999997</v>
      </c>
      <c r="AG143">
        <v>190128</v>
      </c>
      <c r="AH143">
        <v>16436</v>
      </c>
      <c r="AI143">
        <v>105258</v>
      </c>
      <c r="AJ143">
        <v>3324</v>
      </c>
      <c r="AK143">
        <v>219433.95199999999</v>
      </c>
      <c r="AL143">
        <v>32959.250999999997</v>
      </c>
      <c r="AM143">
        <v>33309.330999999998</v>
      </c>
      <c r="AN143">
        <v>47925.669000000002</v>
      </c>
      <c r="AO143">
        <v>10179.726000000001</v>
      </c>
      <c r="AP143">
        <v>73726.123999999996</v>
      </c>
      <c r="AQ143">
        <v>1029163.0870000001</v>
      </c>
      <c r="AR143">
        <v>1311020</v>
      </c>
      <c r="AS143">
        <v>6940.4319999999998</v>
      </c>
      <c r="AT143">
        <v>1111714</v>
      </c>
      <c r="AU143">
        <v>127515</v>
      </c>
      <c r="AV143">
        <v>48123.561000000002</v>
      </c>
      <c r="AW143">
        <v>24399.223999999998</v>
      </c>
      <c r="AX143">
        <v>92266.941000000006</v>
      </c>
      <c r="AY143">
        <v>4492.1499999999996</v>
      </c>
      <c r="AZ143">
        <v>22781.866999999998</v>
      </c>
      <c r="BA143">
        <v>64631.595000000001</v>
      </c>
      <c r="BB143">
        <v>6579405.4495144086</v>
      </c>
    </row>
    <row r="144" spans="1:54" x14ac:dyDescent="0.55000000000000004">
      <c r="A144" s="1">
        <v>2007</v>
      </c>
      <c r="B144">
        <v>63682</v>
      </c>
      <c r="C144">
        <v>59131.286999999997</v>
      </c>
      <c r="D144">
        <v>10642.835999999999</v>
      </c>
      <c r="E144">
        <v>40448.190999999999</v>
      </c>
      <c r="F144">
        <v>8199.7829999999994</v>
      </c>
      <c r="G144">
        <v>4709.1530000000002</v>
      </c>
      <c r="H144">
        <v>10872.448</v>
      </c>
      <c r="I144">
        <v>5468.12</v>
      </c>
      <c r="J144">
        <v>5238.46</v>
      </c>
      <c r="K144">
        <v>82218</v>
      </c>
      <c r="L144">
        <v>10706.29</v>
      </c>
      <c r="M144">
        <v>4109.0860000000002</v>
      </c>
      <c r="N144">
        <v>16570.613000000001</v>
      </c>
      <c r="O144">
        <v>9031</v>
      </c>
      <c r="P144">
        <v>7554.6610000000001</v>
      </c>
      <c r="Q144">
        <v>60776.237999999998</v>
      </c>
      <c r="R144">
        <v>6664.0030000000252</v>
      </c>
      <c r="S144">
        <v>7322.8580000000002</v>
      </c>
      <c r="T144">
        <v>4493.3119999999999</v>
      </c>
      <c r="U144">
        <v>4646.0029999999997</v>
      </c>
      <c r="V144">
        <v>9956.1080000000002</v>
      </c>
      <c r="W144">
        <v>4329</v>
      </c>
      <c r="X144">
        <v>22276.056</v>
      </c>
      <c r="Y144">
        <v>141378</v>
      </c>
      <c r="Z144">
        <v>46300</v>
      </c>
      <c r="AA144">
        <v>163796.587</v>
      </c>
      <c r="AB144">
        <v>21026</v>
      </c>
      <c r="AC144">
        <v>4132</v>
      </c>
      <c r="AD144">
        <v>32386</v>
      </c>
      <c r="AE144">
        <v>301280</v>
      </c>
      <c r="AF144">
        <v>39356.383000000002</v>
      </c>
      <c r="AG144">
        <v>192645</v>
      </c>
      <c r="AH144">
        <v>16604</v>
      </c>
      <c r="AI144">
        <v>106448</v>
      </c>
      <c r="AJ144">
        <v>3332</v>
      </c>
      <c r="AK144">
        <v>222619.31</v>
      </c>
      <c r="AL144">
        <v>33362.741999999998</v>
      </c>
      <c r="AM144">
        <v>33826.296000000002</v>
      </c>
      <c r="AN144">
        <v>48367.131000000001</v>
      </c>
      <c r="AO144">
        <v>10281.209999999999</v>
      </c>
      <c r="AP144">
        <v>74767.835999999996</v>
      </c>
      <c r="AQ144">
        <v>1053522.3</v>
      </c>
      <c r="AR144">
        <v>1317885</v>
      </c>
      <c r="AS144">
        <v>6980.4120000000003</v>
      </c>
      <c r="AT144">
        <v>1129866</v>
      </c>
      <c r="AU144">
        <v>127433</v>
      </c>
      <c r="AV144">
        <v>48250.148000000001</v>
      </c>
      <c r="AW144">
        <v>24835.242999999999</v>
      </c>
      <c r="AX144">
        <v>94157.464999999997</v>
      </c>
      <c r="AY144">
        <v>4553.009</v>
      </c>
      <c r="AZ144">
        <v>22858.871999999999</v>
      </c>
      <c r="BA144">
        <v>65068.148999999998</v>
      </c>
      <c r="BB144">
        <v>6656753.6634353632</v>
      </c>
    </row>
    <row r="145" spans="1:54" x14ac:dyDescent="0.55000000000000004">
      <c r="A145" s="1">
        <v>2008</v>
      </c>
      <c r="B145">
        <v>64058</v>
      </c>
      <c r="C145">
        <v>59619.29</v>
      </c>
      <c r="D145">
        <v>10676.91</v>
      </c>
      <c r="E145">
        <v>40491.050999999999</v>
      </c>
      <c r="F145">
        <v>8205.5329999999994</v>
      </c>
      <c r="G145">
        <v>4768.2120000000004</v>
      </c>
      <c r="H145">
        <v>10889.957</v>
      </c>
      <c r="I145">
        <v>5484.723</v>
      </c>
      <c r="J145">
        <v>5244.7489999999998</v>
      </c>
      <c r="K145">
        <v>82002</v>
      </c>
      <c r="L145">
        <v>10722.816000000001</v>
      </c>
      <c r="M145">
        <v>4156.1189999999997</v>
      </c>
      <c r="N145">
        <v>16645.312999999998</v>
      </c>
      <c r="O145">
        <v>9045</v>
      </c>
      <c r="P145">
        <v>7581.52</v>
      </c>
      <c r="Q145">
        <v>60943.911999999997</v>
      </c>
      <c r="R145">
        <v>6692.4079999998794</v>
      </c>
      <c r="S145">
        <v>7262.6750000000002</v>
      </c>
      <c r="T145">
        <v>4491.5429999999997</v>
      </c>
      <c r="U145">
        <v>4630.8410000000003</v>
      </c>
      <c r="V145">
        <v>9930.9150000000009</v>
      </c>
      <c r="W145">
        <v>4324</v>
      </c>
      <c r="X145">
        <v>22246.862000000001</v>
      </c>
      <c r="Y145">
        <v>140702</v>
      </c>
      <c r="Z145">
        <v>45994</v>
      </c>
      <c r="AA145">
        <v>164376.6920000001</v>
      </c>
      <c r="AB145">
        <v>21476</v>
      </c>
      <c r="AC145">
        <v>4173</v>
      </c>
      <c r="AD145">
        <v>33213</v>
      </c>
      <c r="AE145">
        <v>304228</v>
      </c>
      <c r="AF145">
        <v>39745.612999999998</v>
      </c>
      <c r="AG145">
        <v>195138</v>
      </c>
      <c r="AH145">
        <v>16770</v>
      </c>
      <c r="AI145">
        <v>107677</v>
      </c>
      <c r="AJ145">
        <v>3342</v>
      </c>
      <c r="AK145">
        <v>225802.52100000001</v>
      </c>
      <c r="AL145">
        <v>33769.669000000002</v>
      </c>
      <c r="AM145">
        <v>34343.218999999997</v>
      </c>
      <c r="AN145">
        <v>48782.754999999997</v>
      </c>
      <c r="AO145">
        <v>10383.576999999999</v>
      </c>
      <c r="AP145">
        <v>75793.835999999996</v>
      </c>
      <c r="AQ145">
        <v>1078478.7790000001</v>
      </c>
      <c r="AR145">
        <v>1324786</v>
      </c>
      <c r="AS145">
        <v>7018.6360000000004</v>
      </c>
      <c r="AT145">
        <v>1147996</v>
      </c>
      <c r="AU145">
        <v>127288</v>
      </c>
      <c r="AV145">
        <v>48379.392</v>
      </c>
      <c r="AW145">
        <v>25274.133000000002</v>
      </c>
      <c r="AX145">
        <v>96061.683000000005</v>
      </c>
      <c r="AY145">
        <v>4608.1670000000004</v>
      </c>
      <c r="AZ145">
        <v>22920.946</v>
      </c>
      <c r="BA145">
        <v>65493.298000000003</v>
      </c>
      <c r="BB145">
        <v>6735828.2834416218</v>
      </c>
    </row>
    <row r="146" spans="1:54" x14ac:dyDescent="0.55000000000000004">
      <c r="A146" s="1">
        <v>2009</v>
      </c>
      <c r="B146">
        <v>64420</v>
      </c>
      <c r="C146">
        <v>60045.067999999999</v>
      </c>
      <c r="D146">
        <v>10708</v>
      </c>
      <c r="E146">
        <v>40525</v>
      </c>
      <c r="F146">
        <v>8210</v>
      </c>
      <c r="G146">
        <v>4828.7259999999997</v>
      </c>
      <c r="H146">
        <v>10906</v>
      </c>
      <c r="I146">
        <v>5501</v>
      </c>
      <c r="J146">
        <v>5250</v>
      </c>
      <c r="K146">
        <v>81802</v>
      </c>
      <c r="L146">
        <v>10737</v>
      </c>
      <c r="M146">
        <v>4203</v>
      </c>
      <c r="N146">
        <v>16716</v>
      </c>
      <c r="O146">
        <v>9060</v>
      </c>
      <c r="P146">
        <v>7604</v>
      </c>
      <c r="Q146">
        <v>61113</v>
      </c>
      <c r="R146">
        <v>7009</v>
      </c>
      <c r="S146">
        <v>7205</v>
      </c>
      <c r="T146">
        <v>4489</v>
      </c>
      <c r="U146">
        <v>4616</v>
      </c>
      <c r="V146">
        <v>9906</v>
      </c>
      <c r="W146">
        <v>4321</v>
      </c>
      <c r="X146">
        <v>22215</v>
      </c>
      <c r="Y146">
        <v>140041</v>
      </c>
      <c r="Z146">
        <v>45700</v>
      </c>
      <c r="AA146">
        <v>164951</v>
      </c>
      <c r="AB146">
        <v>21866</v>
      </c>
      <c r="AC146">
        <v>4213</v>
      </c>
      <c r="AD146">
        <v>33487</v>
      </c>
      <c r="AE146">
        <v>307212</v>
      </c>
      <c r="AF146">
        <v>40134</v>
      </c>
      <c r="AG146">
        <v>198739</v>
      </c>
      <c r="AH146">
        <v>16928.873</v>
      </c>
      <c r="AI146">
        <v>111212</v>
      </c>
      <c r="AJ146">
        <v>3494</v>
      </c>
      <c r="AK146">
        <v>225300.32221390121</v>
      </c>
      <c r="AL146">
        <v>34178</v>
      </c>
      <c r="AM146">
        <v>31285</v>
      </c>
      <c r="AN146">
        <v>49052</v>
      </c>
      <c r="AO146">
        <v>10486</v>
      </c>
      <c r="AP146">
        <v>76806</v>
      </c>
      <c r="AQ146">
        <v>1106103</v>
      </c>
      <c r="AR146">
        <v>1331400</v>
      </c>
      <c r="AS146">
        <v>7055</v>
      </c>
      <c r="AT146">
        <v>1156898</v>
      </c>
      <c r="AU146">
        <v>127079</v>
      </c>
      <c r="AV146">
        <v>48509</v>
      </c>
      <c r="AW146">
        <v>25716</v>
      </c>
      <c r="AX146">
        <v>97977</v>
      </c>
      <c r="AY146">
        <v>4658</v>
      </c>
      <c r="AZ146">
        <v>22974</v>
      </c>
      <c r="BA146">
        <v>65998</v>
      </c>
      <c r="BB146">
        <v>6814299.1952139009</v>
      </c>
    </row>
    <row r="147" spans="1:54" x14ac:dyDescent="0.55000000000000004">
      <c r="A147" s="1">
        <v>2010</v>
      </c>
      <c r="B147">
        <v>65023.142</v>
      </c>
      <c r="C147">
        <v>61196.417000000001</v>
      </c>
      <c r="D147">
        <v>10573.1</v>
      </c>
      <c r="E147">
        <v>46576.896999999997</v>
      </c>
      <c r="F147">
        <v>8389.7710000000006</v>
      </c>
      <c r="G147">
        <v>4889.2520000000004</v>
      </c>
      <c r="H147">
        <v>11427.225</v>
      </c>
      <c r="I147">
        <v>5547.683</v>
      </c>
      <c r="J147">
        <v>5363.3519999999999</v>
      </c>
      <c r="K147">
        <v>81752</v>
      </c>
      <c r="L147">
        <v>11153.454</v>
      </c>
      <c r="M147">
        <v>4560.1549999999997</v>
      </c>
      <c r="N147">
        <v>16615.394</v>
      </c>
      <c r="O147">
        <v>9378.1260000000002</v>
      </c>
      <c r="P147">
        <v>7824.9089999999997</v>
      </c>
      <c r="Q147">
        <v>62766.364999999998</v>
      </c>
      <c r="R147">
        <v>6993.7385517880293</v>
      </c>
      <c r="S147">
        <v>7395.5990000000002</v>
      </c>
      <c r="T147">
        <v>4417.7809999999999</v>
      </c>
      <c r="U147">
        <v>4452.8</v>
      </c>
      <c r="V147">
        <v>10000.022999999999</v>
      </c>
      <c r="W147">
        <v>3562.0450000000001</v>
      </c>
      <c r="X147">
        <v>20246.870999999999</v>
      </c>
      <c r="Y147">
        <v>142385.52299999999</v>
      </c>
      <c r="Z147">
        <v>45870.7</v>
      </c>
      <c r="AA147">
        <v>170143.91282257781</v>
      </c>
      <c r="AB147">
        <v>22172</v>
      </c>
      <c r="AC147">
        <v>4367.8</v>
      </c>
      <c r="AD147">
        <v>34005.273999999998</v>
      </c>
      <c r="AE147">
        <v>309326.29499999998</v>
      </c>
      <c r="AF147">
        <v>40374.224000000002</v>
      </c>
      <c r="AG147">
        <v>195210.15400000001</v>
      </c>
      <c r="AH147">
        <v>17094.275000000001</v>
      </c>
      <c r="AI147">
        <v>117886.40399999999</v>
      </c>
      <c r="AJ147">
        <v>3371.982</v>
      </c>
      <c r="AK147">
        <v>235843.44377665099</v>
      </c>
      <c r="AL147">
        <v>37062.82</v>
      </c>
      <c r="AM147">
        <v>31642.36</v>
      </c>
      <c r="AN147">
        <v>50895.697999999997</v>
      </c>
      <c r="AO147">
        <v>10549.1</v>
      </c>
      <c r="AP147">
        <v>72137.546000000002</v>
      </c>
      <c r="AQ147">
        <v>1152837.2484666519</v>
      </c>
      <c r="AR147">
        <v>1337705</v>
      </c>
      <c r="AS147">
        <v>7024.2</v>
      </c>
      <c r="AT147">
        <v>1205624.648</v>
      </c>
      <c r="AU147">
        <v>127450.459</v>
      </c>
      <c r="AV147">
        <v>49410.366000000002</v>
      </c>
      <c r="AW147">
        <v>28275.834999999999</v>
      </c>
      <c r="AX147">
        <v>93444.322</v>
      </c>
      <c r="AY147">
        <v>5076.7</v>
      </c>
      <c r="AZ147">
        <v>23200.404999999999</v>
      </c>
      <c r="BA147">
        <v>66402.316000000006</v>
      </c>
      <c r="BB147">
        <v>6919500.8144522514</v>
      </c>
    </row>
    <row r="148" spans="1:54" x14ac:dyDescent="0.55000000000000004">
      <c r="A148" s="1">
        <v>2011</v>
      </c>
      <c r="B148">
        <v>65343.588000000003</v>
      </c>
      <c r="C148">
        <v>61298</v>
      </c>
      <c r="D148">
        <v>10557.56</v>
      </c>
      <c r="E148">
        <v>46742.697</v>
      </c>
      <c r="F148">
        <v>8406.1869999999999</v>
      </c>
      <c r="G148">
        <v>4953.0879999999997</v>
      </c>
      <c r="H148">
        <v>11566.091</v>
      </c>
      <c r="I148">
        <v>5570.5720000000001</v>
      </c>
      <c r="J148">
        <v>5388.2719999999999</v>
      </c>
      <c r="K148">
        <v>80328</v>
      </c>
      <c r="L148">
        <v>11123.213</v>
      </c>
      <c r="M148">
        <v>4576.7939999999999</v>
      </c>
      <c r="N148">
        <v>16693.074000000001</v>
      </c>
      <c r="O148">
        <v>9449.2129999999997</v>
      </c>
      <c r="P148">
        <v>7912.3980000000001</v>
      </c>
      <c r="Q148">
        <v>63258.917999999998</v>
      </c>
      <c r="R148">
        <v>7049.1994580481924</v>
      </c>
      <c r="S148">
        <v>7348.3280000000004</v>
      </c>
      <c r="T148">
        <v>4280.6220000000003</v>
      </c>
      <c r="U148">
        <v>4483.3500000000004</v>
      </c>
      <c r="V148">
        <v>9971.7270000000008</v>
      </c>
      <c r="W148">
        <v>3559.9859999999999</v>
      </c>
      <c r="X148">
        <v>20147.527999999998</v>
      </c>
      <c r="Y148">
        <v>142956.46</v>
      </c>
      <c r="Z148">
        <v>45706.1</v>
      </c>
      <c r="AA148">
        <v>170749.039857225</v>
      </c>
      <c r="AB148">
        <v>22520</v>
      </c>
      <c r="AC148">
        <v>4405.2</v>
      </c>
      <c r="AD148">
        <v>34342.78</v>
      </c>
      <c r="AE148">
        <v>311582.56400000001</v>
      </c>
      <c r="AF148">
        <v>40728.737999999998</v>
      </c>
      <c r="AG148">
        <v>196935.13399999999</v>
      </c>
      <c r="AH148">
        <v>17248.45</v>
      </c>
      <c r="AI148">
        <v>119361.23299999999</v>
      </c>
      <c r="AJ148">
        <v>3383.4859999999999</v>
      </c>
      <c r="AK148">
        <v>239115.82246922649</v>
      </c>
      <c r="AL148">
        <v>37762.962</v>
      </c>
      <c r="AM148">
        <v>32059.423999999999</v>
      </c>
      <c r="AN148">
        <v>51579.599000000002</v>
      </c>
      <c r="AO148">
        <v>10673.8</v>
      </c>
      <c r="AP148">
        <v>73058.638000000006</v>
      </c>
      <c r="AQ148">
        <v>1182847.9576856899</v>
      </c>
      <c r="AR148">
        <v>1344130</v>
      </c>
      <c r="AS148">
        <v>7071.6</v>
      </c>
      <c r="AT148">
        <v>1221156.3189999999</v>
      </c>
      <c r="AU148">
        <v>127817.277</v>
      </c>
      <c r="AV148">
        <v>49779.44</v>
      </c>
      <c r="AW148">
        <v>28758.968000000001</v>
      </c>
      <c r="AX148">
        <v>95053.437000000005</v>
      </c>
      <c r="AY148">
        <v>5183.7</v>
      </c>
      <c r="AZ148">
        <v>23225</v>
      </c>
      <c r="BA148">
        <v>66576.331999999995</v>
      </c>
      <c r="BB148">
        <v>7000825.9563772101</v>
      </c>
    </row>
    <row r="149" spans="1:54" x14ac:dyDescent="0.55000000000000004">
      <c r="A149" s="1">
        <v>2012</v>
      </c>
      <c r="B149">
        <v>65676.758000000002</v>
      </c>
      <c r="C149">
        <v>61459</v>
      </c>
      <c r="D149">
        <v>10514.843999999999</v>
      </c>
      <c r="E149">
        <v>46761.264000000003</v>
      </c>
      <c r="F149">
        <v>8429.991</v>
      </c>
      <c r="G149">
        <v>5018.5730000000003</v>
      </c>
      <c r="H149">
        <v>11659.191999999999</v>
      </c>
      <c r="I149">
        <v>5591.5720000000001</v>
      </c>
      <c r="J149">
        <v>5413.9709999999995</v>
      </c>
      <c r="K149">
        <v>80524</v>
      </c>
      <c r="L149">
        <v>11092.771000000001</v>
      </c>
      <c r="M149">
        <v>4586.8969999999999</v>
      </c>
      <c r="N149">
        <v>16754.962</v>
      </c>
      <c r="O149">
        <v>9519.3739999999998</v>
      </c>
      <c r="P149">
        <v>7996.8609999999999</v>
      </c>
      <c r="Q149">
        <v>63695.686999999998</v>
      </c>
      <c r="R149">
        <v>7108.1909279673309</v>
      </c>
      <c r="S149">
        <v>7305.8879999999999</v>
      </c>
      <c r="T149">
        <v>4267.558</v>
      </c>
      <c r="U149">
        <v>4490.7</v>
      </c>
      <c r="V149">
        <v>9920.3619999999992</v>
      </c>
      <c r="W149">
        <v>3559.5189999999998</v>
      </c>
      <c r="X149">
        <v>20076.726999999999</v>
      </c>
      <c r="Y149">
        <v>143178</v>
      </c>
      <c r="Z149">
        <v>45593.3</v>
      </c>
      <c r="AA149">
        <v>171838.7065502856</v>
      </c>
      <c r="AB149">
        <v>22921</v>
      </c>
      <c r="AC149">
        <v>4433</v>
      </c>
      <c r="AD149">
        <v>34754.311999999998</v>
      </c>
      <c r="AE149">
        <v>313873.685</v>
      </c>
      <c r="AF149">
        <v>41086.927000000003</v>
      </c>
      <c r="AG149">
        <v>198656.019</v>
      </c>
      <c r="AH149">
        <v>17402.63</v>
      </c>
      <c r="AI149">
        <v>120847.477</v>
      </c>
      <c r="AJ149">
        <v>3395.2530000000002</v>
      </c>
      <c r="AK149">
        <v>242345.691106741</v>
      </c>
      <c r="AL149">
        <v>38481.705000000002</v>
      </c>
      <c r="AM149">
        <v>32521.143</v>
      </c>
      <c r="AN149">
        <v>52274.945</v>
      </c>
      <c r="AO149">
        <v>10777.5</v>
      </c>
      <c r="AP149">
        <v>73997.127999999997</v>
      </c>
      <c r="AQ149">
        <v>1213084.9365764901</v>
      </c>
      <c r="AR149">
        <v>1350695</v>
      </c>
      <c r="AS149">
        <v>7154.6</v>
      </c>
      <c r="AT149">
        <v>1236686.7320000001</v>
      </c>
      <c r="AU149">
        <v>127561.489</v>
      </c>
      <c r="AV149">
        <v>50004.440999999999</v>
      </c>
      <c r="AW149">
        <v>29239.927</v>
      </c>
      <c r="AX149">
        <v>96706.763999999996</v>
      </c>
      <c r="AY149">
        <v>5312.4</v>
      </c>
      <c r="AZ149">
        <v>23268.066999999999</v>
      </c>
      <c r="BA149">
        <v>66785.001000000004</v>
      </c>
      <c r="BB149">
        <v>7079510.2724499442</v>
      </c>
    </row>
    <row r="150" spans="1:54" x14ac:dyDescent="0.55000000000000004">
      <c r="A150" s="1">
        <v>2013</v>
      </c>
      <c r="B150">
        <v>66028.467000000004</v>
      </c>
      <c r="C150">
        <v>61750</v>
      </c>
      <c r="D150">
        <v>10459.806</v>
      </c>
      <c r="E150">
        <v>46647.421000000002</v>
      </c>
      <c r="F150">
        <v>8473.7860000000001</v>
      </c>
      <c r="G150">
        <v>5079.6229999999996</v>
      </c>
      <c r="H150">
        <v>11738.34</v>
      </c>
      <c r="I150">
        <v>5613.7060000000001</v>
      </c>
      <c r="J150">
        <v>5439.4070000000002</v>
      </c>
      <c r="K150">
        <v>80767</v>
      </c>
      <c r="L150">
        <v>11032.328</v>
      </c>
      <c r="M150">
        <v>4595.2809999999999</v>
      </c>
      <c r="N150">
        <v>16804.223999999998</v>
      </c>
      <c r="O150">
        <v>9592.5519999999997</v>
      </c>
      <c r="P150">
        <v>8081.482</v>
      </c>
      <c r="Q150">
        <v>64097.084999999999</v>
      </c>
      <c r="R150">
        <v>7167.6906592377991</v>
      </c>
      <c r="S150">
        <v>7265.1149999999998</v>
      </c>
      <c r="T150">
        <v>4252.7</v>
      </c>
      <c r="U150">
        <v>4476.8999999999996</v>
      </c>
      <c r="V150">
        <v>9897.2469999999994</v>
      </c>
      <c r="W150">
        <v>3559</v>
      </c>
      <c r="X150">
        <v>19963.580999999998</v>
      </c>
      <c r="Y150">
        <v>143499.861</v>
      </c>
      <c r="Z150">
        <v>45489.599999999999</v>
      </c>
      <c r="AA150">
        <v>173007.84206681399</v>
      </c>
      <c r="AB150">
        <v>23286</v>
      </c>
      <c r="AC150">
        <v>4470.8</v>
      </c>
      <c r="AD150">
        <v>35158.303999999996</v>
      </c>
      <c r="AE150">
        <v>316128.83899999998</v>
      </c>
      <c r="AF150">
        <v>41446.245999999999</v>
      </c>
      <c r="AG150">
        <v>200361.92499999999</v>
      </c>
      <c r="AH150">
        <v>17556.814999999999</v>
      </c>
      <c r="AI150">
        <v>122332.399</v>
      </c>
      <c r="AJ150">
        <v>3407.0619999999999</v>
      </c>
      <c r="AK150">
        <v>245595.67206767129</v>
      </c>
      <c r="AL150">
        <v>39208.194000000003</v>
      </c>
      <c r="AM150">
        <v>33008.15</v>
      </c>
      <c r="AN150">
        <v>52981.991000000002</v>
      </c>
      <c r="AO150">
        <v>10886.5</v>
      </c>
      <c r="AP150">
        <v>74932.641000000003</v>
      </c>
      <c r="AQ150">
        <v>1243849.42675684</v>
      </c>
      <c r="AR150">
        <v>1357380</v>
      </c>
      <c r="AS150">
        <v>7187.5</v>
      </c>
      <c r="AT150">
        <v>1252139.5959999999</v>
      </c>
      <c r="AU150">
        <v>127338.621</v>
      </c>
      <c r="AV150">
        <v>50219.669000000002</v>
      </c>
      <c r="AW150">
        <v>29716.965</v>
      </c>
      <c r="AX150">
        <v>98393.573999999993</v>
      </c>
      <c r="AY150">
        <v>5399.2</v>
      </c>
      <c r="AZ150">
        <v>23374</v>
      </c>
      <c r="BA150">
        <v>67010.501999999993</v>
      </c>
      <c r="BB150">
        <v>7161230.4341896027</v>
      </c>
    </row>
    <row r="151" spans="1:54" x14ac:dyDescent="0.55000000000000004">
      <c r="A151" s="1">
        <v>2014</v>
      </c>
      <c r="B151">
        <v>66410</v>
      </c>
      <c r="C151">
        <v>61708</v>
      </c>
      <c r="D151">
        <v>10402.343000000001</v>
      </c>
      <c r="E151">
        <v>46259.716</v>
      </c>
      <c r="F151">
        <v>8516.9160000000011</v>
      </c>
      <c r="G151">
        <v>5137.232</v>
      </c>
      <c r="H151">
        <v>11783.322</v>
      </c>
      <c r="I151">
        <v>5646.8989999999994</v>
      </c>
      <c r="J151">
        <v>5479.66</v>
      </c>
      <c r="K151">
        <v>81198</v>
      </c>
      <c r="L151">
        <v>11000.777</v>
      </c>
      <c r="M151">
        <v>4675.1639999999998</v>
      </c>
      <c r="N151">
        <v>16868.02</v>
      </c>
      <c r="O151">
        <v>9703.2469999999994</v>
      </c>
      <c r="P151">
        <v>8211.3830000000016</v>
      </c>
      <c r="Q151">
        <v>64331.347999999991</v>
      </c>
      <c r="R151">
        <v>7228</v>
      </c>
      <c r="S151">
        <v>7201.3079999999982</v>
      </c>
      <c r="T151">
        <v>4255.853000000001</v>
      </c>
      <c r="U151">
        <v>4034.7740000000008</v>
      </c>
      <c r="V151">
        <v>9889.5399999999991</v>
      </c>
      <c r="W151">
        <v>4072.34</v>
      </c>
      <c r="X151">
        <v>19651.554</v>
      </c>
      <c r="Y151">
        <v>143429.435</v>
      </c>
      <c r="Z151">
        <v>45002.497000000003</v>
      </c>
      <c r="AB151">
        <v>23614</v>
      </c>
      <c r="AC151">
        <v>4495.482</v>
      </c>
      <c r="AD151">
        <v>35587.792999999998</v>
      </c>
      <c r="AE151">
        <v>319448.63400000002</v>
      </c>
      <c r="AF151">
        <v>42980.026000000013</v>
      </c>
      <c r="AG151">
        <v>206077.89799999999</v>
      </c>
      <c r="AH151">
        <v>17762.647000000001</v>
      </c>
      <c r="AI151">
        <v>125385.833</v>
      </c>
      <c r="AJ151">
        <v>3419.5160000000001</v>
      </c>
      <c r="AK151">
        <v>221180.32500000001</v>
      </c>
      <c r="AL151">
        <v>38934.333999999988</v>
      </c>
      <c r="AM151">
        <v>33921.203000000001</v>
      </c>
      <c r="AN151">
        <v>53969.053999999996</v>
      </c>
      <c r="AO151">
        <v>11130.154</v>
      </c>
      <c r="AP151">
        <v>77523.788</v>
      </c>
      <c r="AQ151">
        <v>1243849.42675684</v>
      </c>
      <c r="AR151">
        <v>1369435.67</v>
      </c>
      <c r="AS151">
        <v>7226.8690000000006</v>
      </c>
      <c r="AT151">
        <v>1295291.5430000001</v>
      </c>
      <c r="AU151">
        <v>126794.564</v>
      </c>
      <c r="AV151">
        <v>50074.400999999991</v>
      </c>
      <c r="AW151">
        <v>29901.996999999999</v>
      </c>
      <c r="AX151">
        <v>99138.689999999988</v>
      </c>
      <c r="AY151">
        <v>5506.5860000000002</v>
      </c>
      <c r="AZ151">
        <v>23430</v>
      </c>
      <c r="BA151">
        <v>67725.978999999992</v>
      </c>
      <c r="BB151">
        <v>7265785.9459999967</v>
      </c>
    </row>
    <row r="152" spans="1:54" x14ac:dyDescent="0.55000000000000004">
      <c r="A152" s="1">
        <v>2015</v>
      </c>
      <c r="B152">
        <v>66685</v>
      </c>
      <c r="C152">
        <v>61717</v>
      </c>
      <c r="D152">
        <v>10349.803</v>
      </c>
      <c r="E152">
        <v>46121.698999999993</v>
      </c>
      <c r="F152">
        <v>8544.5859999999993</v>
      </c>
      <c r="G152">
        <v>5195.9210000000003</v>
      </c>
      <c r="H152">
        <v>11866.191999999999</v>
      </c>
      <c r="I152">
        <v>5669.0810000000001</v>
      </c>
      <c r="J152">
        <v>5503.4570000000003</v>
      </c>
      <c r="K152">
        <v>82176</v>
      </c>
      <c r="L152">
        <v>10954.617</v>
      </c>
      <c r="M152">
        <v>4688.4649999999992</v>
      </c>
      <c r="N152">
        <v>16924.929</v>
      </c>
      <c r="O152">
        <v>9779.4259999999995</v>
      </c>
      <c r="P152">
        <v>8298.6629999999986</v>
      </c>
      <c r="Q152">
        <v>64715.809999999983</v>
      </c>
      <c r="R152">
        <v>7288</v>
      </c>
      <c r="S152">
        <v>7149.7870000000012</v>
      </c>
      <c r="T152">
        <v>4240.317</v>
      </c>
      <c r="U152">
        <v>3999.8119999999999</v>
      </c>
      <c r="V152">
        <v>9855.0230000000029</v>
      </c>
      <c r="W152">
        <v>4068.8969999999999</v>
      </c>
      <c r="X152">
        <v>19511.324000000001</v>
      </c>
      <c r="Y152">
        <v>143456.91800000001</v>
      </c>
      <c r="Z152">
        <v>44823.764999999992</v>
      </c>
      <c r="AB152">
        <v>23940</v>
      </c>
      <c r="AC152">
        <v>4528.5259999999989</v>
      </c>
      <c r="AD152">
        <v>35939.927000000003</v>
      </c>
      <c r="AE152">
        <v>321773.63099999999</v>
      </c>
      <c r="AF152">
        <v>43416.75499999999</v>
      </c>
      <c r="AG152">
        <v>207847.52799999999</v>
      </c>
      <c r="AH152">
        <v>17948.141</v>
      </c>
      <c r="AI152">
        <v>127017.224</v>
      </c>
      <c r="AJ152">
        <v>3431.5550000000012</v>
      </c>
      <c r="AK152">
        <v>223764.44099999999</v>
      </c>
      <c r="AL152">
        <v>39666.518999999993</v>
      </c>
      <c r="AM152">
        <v>34377.510999999999</v>
      </c>
      <c r="AN152">
        <v>54490.406000000003</v>
      </c>
      <c r="AO152">
        <v>11253.554</v>
      </c>
      <c r="AP152">
        <v>78665.83</v>
      </c>
      <c r="AQ152">
        <v>1234000</v>
      </c>
      <c r="AR152">
        <v>1376048.943</v>
      </c>
      <c r="AS152">
        <v>7287.9829999999984</v>
      </c>
      <c r="AT152">
        <v>1311050.527</v>
      </c>
      <c r="AU152">
        <v>126573.481</v>
      </c>
      <c r="AV152">
        <v>50293.438999999991</v>
      </c>
      <c r="AW152">
        <v>30331.007000000001</v>
      </c>
      <c r="AX152">
        <v>100699.395</v>
      </c>
      <c r="AY152">
        <v>5603.7400000000007</v>
      </c>
      <c r="AZ152">
        <v>23490</v>
      </c>
      <c r="BA152">
        <v>67959.358999999997</v>
      </c>
      <c r="BB152">
        <v>7349472.0989999976</v>
      </c>
    </row>
    <row r="153" spans="1:54" x14ac:dyDescent="0.55000000000000004">
      <c r="A153" s="1">
        <v>2016</v>
      </c>
      <c r="B153">
        <v>66700</v>
      </c>
      <c r="C153">
        <v>61700</v>
      </c>
      <c r="D153">
        <v>10400</v>
      </c>
      <c r="E153">
        <v>46000</v>
      </c>
      <c r="F153">
        <v>8600</v>
      </c>
      <c r="H153">
        <v>12000</v>
      </c>
      <c r="I153">
        <v>5700</v>
      </c>
      <c r="J153">
        <v>5510</v>
      </c>
      <c r="K153">
        <v>82600</v>
      </c>
      <c r="L153">
        <v>11000</v>
      </c>
      <c r="M153">
        <v>4700</v>
      </c>
      <c r="N153">
        <v>17000</v>
      </c>
      <c r="O153">
        <v>9900</v>
      </c>
      <c r="P153">
        <v>8400</v>
      </c>
      <c r="Q153">
        <v>65600</v>
      </c>
      <c r="S153">
        <v>7200</v>
      </c>
      <c r="T153">
        <v>4250</v>
      </c>
      <c r="U153">
        <v>4000</v>
      </c>
      <c r="V153">
        <v>9850</v>
      </c>
      <c r="W153">
        <v>4050</v>
      </c>
      <c r="X153">
        <v>19800</v>
      </c>
      <c r="Y153">
        <v>144300</v>
      </c>
      <c r="Z153">
        <v>42700</v>
      </c>
      <c r="AB153">
        <v>24100</v>
      </c>
      <c r="AC153">
        <v>4700</v>
      </c>
      <c r="AD153">
        <v>36200</v>
      </c>
      <c r="AE153">
        <v>323900</v>
      </c>
      <c r="AF153">
        <v>43600</v>
      </c>
      <c r="AG153">
        <v>206100</v>
      </c>
      <c r="AH153">
        <v>18200</v>
      </c>
      <c r="AI153">
        <v>128600</v>
      </c>
      <c r="AJ153">
        <v>3500</v>
      </c>
      <c r="AK153">
        <v>226000</v>
      </c>
      <c r="AL153">
        <v>40800</v>
      </c>
      <c r="AM153">
        <v>34700</v>
      </c>
      <c r="AN153">
        <v>55700</v>
      </c>
      <c r="AO153">
        <v>11300</v>
      </c>
      <c r="AP153">
        <v>79500</v>
      </c>
      <c r="AQ153">
        <v>1224000</v>
      </c>
      <c r="AR153">
        <v>1382323</v>
      </c>
      <c r="AS153">
        <v>7346</v>
      </c>
      <c r="AT153">
        <v>1328900</v>
      </c>
      <c r="AU153">
        <v>126600</v>
      </c>
      <c r="AV153">
        <v>50800</v>
      </c>
      <c r="AW153">
        <v>30800</v>
      </c>
      <c r="AX153">
        <v>102600</v>
      </c>
      <c r="AY153">
        <v>5700</v>
      </c>
      <c r="AZ153">
        <v>23500</v>
      </c>
      <c r="BA153">
        <v>68200</v>
      </c>
      <c r="BB153">
        <v>7418000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57"/>
  <sheetViews>
    <sheetView topLeftCell="AG32" workbookViewId="0">
      <selection activeCell="AK52" sqref="AK52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1961</v>
      </c>
      <c r="B2">
        <v>2.300116468696376</v>
      </c>
      <c r="C2">
        <v>2.6117143442923152</v>
      </c>
      <c r="D2">
        <v>2.7386243237608521</v>
      </c>
      <c r="E2">
        <v>1.9403630517965991</v>
      </c>
      <c r="F2">
        <v>0.94185600637964373</v>
      </c>
      <c r="G2">
        <v>3.2761310452418102</v>
      </c>
      <c r="H2">
        <v>0.3675005717187933</v>
      </c>
      <c r="I2">
        <v>0.23572316665951629</v>
      </c>
      <c r="J2">
        <v>0.35128686435220868</v>
      </c>
      <c r="K2">
        <v>0.49125290193355592</v>
      </c>
      <c r="L2">
        <v>1.360471029876809</v>
      </c>
      <c r="M2">
        <v>0.14805504434120501</v>
      </c>
      <c r="N2">
        <v>0.29351965051461432</v>
      </c>
      <c r="O2">
        <v>0.26527324374941269</v>
      </c>
      <c r="P2">
        <v>1.2541100696327601</v>
      </c>
      <c r="Q2">
        <v>0.11591749950844531</v>
      </c>
      <c r="R2">
        <v>9.2135864389908811E-2</v>
      </c>
      <c r="S2">
        <v>1.3844827871841481</v>
      </c>
      <c r="V2">
        <v>1.3887677255935651</v>
      </c>
      <c r="X2">
        <v>1.896124068659057</v>
      </c>
      <c r="Y2">
        <v>0.35237463002087083</v>
      </c>
      <c r="AA2">
        <v>0.53169973504147228</v>
      </c>
      <c r="AB2">
        <v>0.2967503424957485</v>
      </c>
      <c r="AC2">
        <v>0.12768274070541499</v>
      </c>
      <c r="AD2">
        <v>0.16989201101638909</v>
      </c>
      <c r="AE2">
        <v>0.2376831849106967</v>
      </c>
      <c r="AF2">
        <v>2.419061272231541</v>
      </c>
      <c r="AG2">
        <v>0.5514057031107179</v>
      </c>
      <c r="AH2">
        <v>2.4600895185853311</v>
      </c>
      <c r="AI2">
        <v>0.20734395240980291</v>
      </c>
      <c r="AJ2">
        <v>1.9004457155482231</v>
      </c>
      <c r="AK2">
        <v>3.8986124526669393E-2</v>
      </c>
      <c r="AL2">
        <v>1.8207390821018989</v>
      </c>
      <c r="AM2">
        <v>1.9827943930745839</v>
      </c>
      <c r="AN2">
        <v>1.2660227575908269</v>
      </c>
      <c r="AO2">
        <v>2.03922777195472</v>
      </c>
      <c r="AP2">
        <v>0.77684867502904409</v>
      </c>
      <c r="AQ2">
        <v>0.35406318797599717</v>
      </c>
      <c r="AR2">
        <v>1.8792074865735791E-2</v>
      </c>
      <c r="AS2">
        <v>5.431906782100622E-2</v>
      </c>
      <c r="AT2">
        <v>1.282966688722345E-3</v>
      </c>
      <c r="AU2">
        <v>6.2829284452597303E-3</v>
      </c>
      <c r="AV2">
        <v>0</v>
      </c>
      <c r="AW2">
        <v>8.8434012745890411E-2</v>
      </c>
      <c r="AX2">
        <v>0</v>
      </c>
      <c r="AY2">
        <v>5.4750183193885943E-2</v>
      </c>
      <c r="AZ2">
        <v>0</v>
      </c>
      <c r="BA2">
        <v>0</v>
      </c>
      <c r="BB2">
        <v>1</v>
      </c>
    </row>
    <row r="3" spans="1:54" x14ac:dyDescent="0.55000000000000004">
      <c r="A3" s="1">
        <v>1962</v>
      </c>
      <c r="B3">
        <v>2.3602680908888192</v>
      </c>
      <c r="C3">
        <v>2.6109516812407598</v>
      </c>
      <c r="D3">
        <v>2.8157379832907252</v>
      </c>
      <c r="E3">
        <v>2.0279475735087069</v>
      </c>
      <c r="F3">
        <v>0.88071639600887031</v>
      </c>
      <c r="G3">
        <v>3.3439490445859872</v>
      </c>
      <c r="H3">
        <v>0.34314428036465278</v>
      </c>
      <c r="I3">
        <v>0.25147453023114041</v>
      </c>
      <c r="J3">
        <v>0.41156818718990551</v>
      </c>
      <c r="K3">
        <v>0.52560710942214184</v>
      </c>
      <c r="L3">
        <v>1.365328431859808</v>
      </c>
      <c r="M3">
        <v>0.15017474566267419</v>
      </c>
      <c r="N3">
        <v>0.28840435634892442</v>
      </c>
      <c r="O3">
        <v>0.28009668987795788</v>
      </c>
      <c r="P3">
        <v>1.2506491319692981</v>
      </c>
      <c r="Q3">
        <v>0.1090170443186109</v>
      </c>
      <c r="R3">
        <v>0.10161342995006151</v>
      </c>
      <c r="S3">
        <v>1.4106860971558239</v>
      </c>
      <c r="V3">
        <v>1.4601972182737699</v>
      </c>
      <c r="X3">
        <v>1.911393322474193</v>
      </c>
      <c r="Y3">
        <v>0.36949166550493662</v>
      </c>
      <c r="AA3">
        <v>0.50597681452050591</v>
      </c>
      <c r="AB3">
        <v>0.29964454168026688</v>
      </c>
      <c r="AC3">
        <v>0.12634547504032731</v>
      </c>
      <c r="AD3">
        <v>0.1728052058286266</v>
      </c>
      <c r="AE3">
        <v>0.22485063972062039</v>
      </c>
      <c r="AF3">
        <v>2.468948524068753</v>
      </c>
      <c r="AG3">
        <v>0.69951390726229379</v>
      </c>
      <c r="AH3">
        <v>2.534354755787839</v>
      </c>
      <c r="AI3">
        <v>0.20206153589481199</v>
      </c>
      <c r="AJ3">
        <v>2.1442881441043711</v>
      </c>
      <c r="AK3">
        <v>4.6860587064299478E-2</v>
      </c>
      <c r="AL3">
        <v>1.908103821919529</v>
      </c>
      <c r="AM3">
        <v>1.9824236552128121</v>
      </c>
      <c r="AN3">
        <v>1.281731560043804</v>
      </c>
      <c r="AO3">
        <v>2.2016311503890971</v>
      </c>
      <c r="AP3">
        <v>0.83647436334404091</v>
      </c>
      <c r="AQ3">
        <v>0.37058256647546461</v>
      </c>
      <c r="AR3">
        <v>1.5631558783762569E-2</v>
      </c>
      <c r="AS3">
        <v>5.7333824658566207E-2</v>
      </c>
      <c r="AT3">
        <v>1.2685447290810871E-3</v>
      </c>
      <c r="AU3">
        <v>7.5520580478640282E-3</v>
      </c>
      <c r="AV3">
        <v>0</v>
      </c>
      <c r="AW3">
        <v>5.9764763590965032E-2</v>
      </c>
      <c r="AX3">
        <v>3.476108409214286E-3</v>
      </c>
      <c r="AY3">
        <v>5.6922203231379628E-2</v>
      </c>
      <c r="AZ3">
        <v>0</v>
      </c>
      <c r="BA3">
        <v>0</v>
      </c>
      <c r="BB3">
        <v>1</v>
      </c>
    </row>
    <row r="4" spans="1:54" x14ac:dyDescent="0.55000000000000004">
      <c r="A4" s="1">
        <v>1963</v>
      </c>
      <c r="B4">
        <v>2.350974923079737</v>
      </c>
      <c r="C4">
        <v>2.6334817479513202</v>
      </c>
      <c r="D4">
        <v>2.9448246663522388</v>
      </c>
      <c r="E4">
        <v>2.1387344155274852</v>
      </c>
      <c r="F4">
        <v>0.9358960469480434</v>
      </c>
      <c r="G4">
        <v>3.2482598607888629</v>
      </c>
      <c r="H4">
        <v>0.36883034532809977</v>
      </c>
      <c r="I4">
        <v>0.22067443633285391</v>
      </c>
      <c r="J4">
        <v>0.47121499733766192</v>
      </c>
      <c r="K4">
        <v>0.56192637003644474</v>
      </c>
      <c r="L4">
        <v>1.413232065929626</v>
      </c>
      <c r="M4">
        <v>0.1572068957524424</v>
      </c>
      <c r="N4">
        <v>0.26412617019674522</v>
      </c>
      <c r="O4">
        <v>0.27378451522631359</v>
      </c>
      <c r="P4">
        <v>1.3022140324206131</v>
      </c>
      <c r="Q4">
        <v>0.12832932430210239</v>
      </c>
      <c r="R4">
        <v>0.10437003769378431</v>
      </c>
      <c r="V4">
        <v>1.4215926460758741</v>
      </c>
      <c r="X4">
        <v>1.958216731233708</v>
      </c>
      <c r="Y4">
        <v>0.42108026834957418</v>
      </c>
      <c r="AA4">
        <v>0.48860492208235728</v>
      </c>
      <c r="AB4">
        <v>0.31618617259193948</v>
      </c>
      <c r="AC4">
        <v>0.13084308686966339</v>
      </c>
      <c r="AD4">
        <v>0.18483333180221459</v>
      </c>
      <c r="AE4">
        <v>0.23675693892260141</v>
      </c>
      <c r="AF4">
        <v>2.579563479404698</v>
      </c>
      <c r="AG4">
        <v>0.73179105798562472</v>
      </c>
      <c r="AH4">
        <v>2.579347237569916</v>
      </c>
      <c r="AI4">
        <v>4.7216377143275041E-2</v>
      </c>
      <c r="AJ4">
        <v>2.0988891595176442</v>
      </c>
      <c r="AK4">
        <v>4.1483242715321743E-2</v>
      </c>
      <c r="AL4">
        <v>1.9750443421456061</v>
      </c>
      <c r="AM4">
        <v>1.657206582821124</v>
      </c>
      <c r="AN4">
        <v>1.24297708996186</v>
      </c>
      <c r="AO4">
        <v>1.7882089249248989</v>
      </c>
      <c r="AP4">
        <v>1.479319558079768</v>
      </c>
      <c r="AQ4">
        <v>0.39072624307355958</v>
      </c>
      <c r="AR4">
        <v>1.5834833292155931E-2</v>
      </c>
      <c r="AS4">
        <v>6.1456614622432952E-2</v>
      </c>
      <c r="AT4">
        <v>1.28792582449488E-3</v>
      </c>
      <c r="AU4">
        <v>8.528978048112831E-3</v>
      </c>
      <c r="AV4">
        <v>0</v>
      </c>
      <c r="AW4">
        <v>5.9714481519009328E-2</v>
      </c>
      <c r="AX4">
        <v>1.8111279552376449E-3</v>
      </c>
      <c r="AY4">
        <v>5.8828303450541908E-2</v>
      </c>
      <c r="AZ4">
        <v>0</v>
      </c>
      <c r="BA4">
        <v>0</v>
      </c>
      <c r="BB4">
        <v>1</v>
      </c>
    </row>
    <row r="5" spans="1:54" x14ac:dyDescent="0.55000000000000004">
      <c r="A5" s="1">
        <v>1964</v>
      </c>
      <c r="B5">
        <v>2.344825982365617</v>
      </c>
      <c r="C5">
        <v>2.6668140099900222</v>
      </c>
      <c r="D5">
        <v>3.018626272184084</v>
      </c>
      <c r="E5">
        <v>2.1050621546247612</v>
      </c>
      <c r="F5">
        <v>0.90882394665929478</v>
      </c>
      <c r="G5">
        <v>3.3439490445859872</v>
      </c>
      <c r="H5">
        <v>0.43811309470638882</v>
      </c>
      <c r="I5">
        <v>0.23863065747942969</v>
      </c>
      <c r="J5">
        <v>0.55696482529828695</v>
      </c>
      <c r="K5">
        <v>0.63425083482518807</v>
      </c>
      <c r="L5">
        <v>1.4087338404515239</v>
      </c>
      <c r="M5">
        <v>0.16359366159308811</v>
      </c>
      <c r="N5">
        <v>0.28402591699621738</v>
      </c>
      <c r="O5">
        <v>0.29100251446817998</v>
      </c>
      <c r="P5">
        <v>1.3659390864096981</v>
      </c>
      <c r="Q5">
        <v>0.14157010037443049</v>
      </c>
      <c r="R5">
        <v>0.1065453559744541</v>
      </c>
      <c r="V5">
        <v>1.5177598234665719</v>
      </c>
      <c r="X5">
        <v>1.9722809954271761</v>
      </c>
      <c r="Y5">
        <v>0.47468673178451171</v>
      </c>
      <c r="AA5">
        <v>0.56215875719615782</v>
      </c>
      <c r="AB5">
        <v>0.327790993769145</v>
      </c>
      <c r="AC5">
        <v>0.15013716666927751</v>
      </c>
      <c r="AD5">
        <v>0.18394846870826939</v>
      </c>
      <c r="AE5">
        <v>0.24293117300998471</v>
      </c>
      <c r="AF5">
        <v>2.6423508207986548</v>
      </c>
      <c r="AG5">
        <v>0.68668642928421886</v>
      </c>
      <c r="AH5">
        <v>2.626409213141855</v>
      </c>
      <c r="AI5">
        <v>4.2824688888010727E-2</v>
      </c>
      <c r="AJ5">
        <v>2.1524369344949088</v>
      </c>
      <c r="AK5">
        <v>5.0377774616047893E-2</v>
      </c>
      <c r="AL5">
        <v>1.986708692000412</v>
      </c>
      <c r="AM5">
        <v>1.301483297669932</v>
      </c>
      <c r="AN5">
        <v>1.38112128964282</v>
      </c>
      <c r="AO5">
        <v>2.2025101960592979</v>
      </c>
      <c r="AP5">
        <v>1.615983146602368</v>
      </c>
      <c r="AQ5">
        <v>0.3529214644686719</v>
      </c>
      <c r="AR5">
        <v>1.5827980851764831E-2</v>
      </c>
      <c r="AS5">
        <v>5.192712435429625E-2</v>
      </c>
      <c r="AT5">
        <v>1.293384567597723E-3</v>
      </c>
      <c r="AU5">
        <v>7.3404920013955812E-3</v>
      </c>
      <c r="AV5">
        <v>0</v>
      </c>
      <c r="AW5">
        <v>7.060660404422904E-2</v>
      </c>
      <c r="AX5">
        <v>1.458956171295952E-3</v>
      </c>
      <c r="AY5">
        <v>5.7306608425529801E-2</v>
      </c>
      <c r="AZ5">
        <v>0</v>
      </c>
      <c r="BA5">
        <v>0</v>
      </c>
      <c r="BB5">
        <v>1</v>
      </c>
    </row>
    <row r="6" spans="1:54" x14ac:dyDescent="0.55000000000000004">
      <c r="A6" s="1">
        <v>1965</v>
      </c>
      <c r="B6">
        <v>2.3710678864441568</v>
      </c>
      <c r="C6">
        <v>2.76779216561357</v>
      </c>
      <c r="D6">
        <v>3.0575281358238069</v>
      </c>
      <c r="E6">
        <v>2.083512938348028</v>
      </c>
      <c r="F6">
        <v>1.0987657691922399</v>
      </c>
      <c r="G6">
        <v>3.3872209391839871</v>
      </c>
      <c r="H6">
        <v>0.50772764792941716</v>
      </c>
      <c r="I6">
        <v>0.2685697472980535</v>
      </c>
      <c r="J6">
        <v>0.55607467182741976</v>
      </c>
      <c r="K6">
        <v>0.59176384997889964</v>
      </c>
      <c r="L6">
        <v>1.352394784583425</v>
      </c>
      <c r="M6">
        <v>0.17380476712661039</v>
      </c>
      <c r="N6">
        <v>0.28866529267249191</v>
      </c>
      <c r="O6">
        <v>0.29144092048663373</v>
      </c>
      <c r="P6">
        <v>1.396846311737971</v>
      </c>
      <c r="Q6">
        <v>0.14372526990944409</v>
      </c>
      <c r="R6">
        <v>0.1081198363111483</v>
      </c>
      <c r="V6">
        <v>1.5714771704192969</v>
      </c>
      <c r="X6">
        <v>1.9704328752269329</v>
      </c>
      <c r="Y6">
        <v>0.49586848342935058</v>
      </c>
      <c r="AA6">
        <v>0.57540603532731971</v>
      </c>
      <c r="AB6">
        <v>0.32574073450282148</v>
      </c>
      <c r="AC6">
        <v>0.1586862913672572</v>
      </c>
      <c r="AD6">
        <v>0.20722667571537279</v>
      </c>
      <c r="AE6">
        <v>0.243390286757766</v>
      </c>
      <c r="AF6">
        <v>2.6448905896042141</v>
      </c>
      <c r="AG6">
        <v>0.61672659303002975</v>
      </c>
      <c r="AH6">
        <v>2.3914237898392532</v>
      </c>
      <c r="AI6">
        <v>6.1081547552470479E-2</v>
      </c>
      <c r="AJ6">
        <v>2.219581415876787</v>
      </c>
      <c r="AK6">
        <v>6.5409874349829408E-2</v>
      </c>
      <c r="AL6">
        <v>2.008830460633745</v>
      </c>
      <c r="AM6">
        <v>1.4200353256193261</v>
      </c>
      <c r="AN6">
        <v>1.26892860955371</v>
      </c>
      <c r="AO6">
        <v>2.389815547996303</v>
      </c>
      <c r="AP6">
        <v>1.5476900691769679</v>
      </c>
      <c r="AQ6">
        <v>0.39925500861549651</v>
      </c>
      <c r="AR6">
        <v>1.5606213576702679E-2</v>
      </c>
      <c r="AS6">
        <v>6.4984618227587818E-2</v>
      </c>
      <c r="AT6">
        <v>1.1970212358946609E-3</v>
      </c>
      <c r="AU6">
        <v>6.7124765155199386E-3</v>
      </c>
      <c r="AV6">
        <v>0</v>
      </c>
      <c r="AW6">
        <v>5.8813193645514919E-2</v>
      </c>
      <c r="AX6">
        <v>2.1864619848692242E-3</v>
      </c>
      <c r="AY6">
        <v>7.1942808998966545E-2</v>
      </c>
      <c r="AZ6">
        <v>0</v>
      </c>
      <c r="BA6">
        <v>0</v>
      </c>
      <c r="BB6">
        <v>1</v>
      </c>
    </row>
    <row r="7" spans="1:54" x14ac:dyDescent="0.55000000000000004">
      <c r="A7" s="1">
        <v>1966</v>
      </c>
      <c r="B7">
        <v>2.435642791324562</v>
      </c>
      <c r="C7">
        <v>2.833641881311066</v>
      </c>
      <c r="D7">
        <v>3.1210777558795648</v>
      </c>
      <c r="E7">
        <v>2.072926358435339</v>
      </c>
      <c r="F7">
        <v>1.2494907255727159</v>
      </c>
      <c r="G7">
        <v>3.7537537537537542</v>
      </c>
      <c r="H7">
        <v>0.48335673601851281</v>
      </c>
      <c r="I7">
        <v>0.25787708392055242</v>
      </c>
      <c r="J7">
        <v>0.58861438507820874</v>
      </c>
      <c r="K7">
        <v>0.58459412964770274</v>
      </c>
      <c r="L7">
        <v>1.3479864975356981</v>
      </c>
      <c r="M7">
        <v>0.1884927478084944</v>
      </c>
      <c r="N7">
        <v>0.33342752348768501</v>
      </c>
      <c r="O7">
        <v>0.31255976038243122</v>
      </c>
      <c r="P7">
        <v>1.4830761993523309</v>
      </c>
      <c r="Q7">
        <v>0.14771436485710171</v>
      </c>
      <c r="R7">
        <v>0.1155215656140534</v>
      </c>
      <c r="V7">
        <v>1.4865348729064189</v>
      </c>
      <c r="X7">
        <v>1.981544775596858</v>
      </c>
      <c r="Y7">
        <v>0.53602453408699891</v>
      </c>
      <c r="AA7">
        <v>0.53513369661421906</v>
      </c>
      <c r="AB7">
        <v>0.36759718568792599</v>
      </c>
      <c r="AC7">
        <v>0.18084902521529861</v>
      </c>
      <c r="AD7">
        <v>0.2155237938362165</v>
      </c>
      <c r="AE7">
        <v>0.24401007772206049</v>
      </c>
      <c r="AF7">
        <v>2.7322043362500978</v>
      </c>
      <c r="AG7">
        <v>0.67814305154429833</v>
      </c>
      <c r="AH7">
        <v>2.656238205477242</v>
      </c>
      <c r="AI7">
        <v>4.2128162591480257E-2</v>
      </c>
      <c r="AJ7">
        <v>2.4110294279546829</v>
      </c>
      <c r="AK7">
        <v>6.8744260860044606E-2</v>
      </c>
      <c r="AL7">
        <v>1.9622194778511031</v>
      </c>
      <c r="AM7">
        <v>0.88752696382691498</v>
      </c>
      <c r="AN7">
        <v>1.276310899308954</v>
      </c>
      <c r="AO7">
        <v>2.2516468508345771</v>
      </c>
      <c r="AP7">
        <v>1.4127980240517679</v>
      </c>
      <c r="AQ7">
        <v>0.40244080701408053</v>
      </c>
      <c r="AR7">
        <v>1.337271281373608E-2</v>
      </c>
      <c r="AS7">
        <v>6.5297345340163251E-2</v>
      </c>
      <c r="AT7">
        <v>1.213193599312721E-3</v>
      </c>
      <c r="AU7">
        <v>5.4317529267120064E-3</v>
      </c>
      <c r="AV7">
        <v>0</v>
      </c>
      <c r="AW7">
        <v>5.8328199140970857E-2</v>
      </c>
      <c r="AX7">
        <v>1.7049799253126519E-3</v>
      </c>
      <c r="AY7">
        <v>6.3687289255339619E-2</v>
      </c>
      <c r="AZ7">
        <v>5.2270902610686198E-5</v>
      </c>
      <c r="BA7">
        <v>0</v>
      </c>
      <c r="BB7">
        <v>1</v>
      </c>
    </row>
    <row r="8" spans="1:54" x14ac:dyDescent="0.55000000000000004">
      <c r="A8" s="1">
        <v>1967</v>
      </c>
      <c r="B8">
        <v>2.4452542500039889</v>
      </c>
      <c r="C8">
        <v>2.8303882164005061</v>
      </c>
      <c r="D8">
        <v>3.1380113202559752</v>
      </c>
      <c r="E8">
        <v>2.1152401919862132</v>
      </c>
      <c r="F8">
        <v>1.2169789085370379</v>
      </c>
      <c r="G8">
        <v>4.0172166427546632</v>
      </c>
      <c r="H8">
        <v>0.50243952527786229</v>
      </c>
      <c r="I8">
        <v>0.2652019151918909</v>
      </c>
      <c r="J8">
        <v>0.60423913712740762</v>
      </c>
      <c r="K8">
        <v>0.59493994199384082</v>
      </c>
      <c r="L8">
        <v>1.5010210621154321</v>
      </c>
      <c r="M8">
        <v>0.19488501716227671</v>
      </c>
      <c r="N8">
        <v>0.35546095210298678</v>
      </c>
      <c r="O8">
        <v>0.32927060447358741</v>
      </c>
      <c r="P8">
        <v>1.5277189136891069</v>
      </c>
      <c r="Q8">
        <v>0.16870485955960879</v>
      </c>
      <c r="R8">
        <v>0.1224319343463556</v>
      </c>
      <c r="V8">
        <v>1.539545475045573</v>
      </c>
      <c r="X8">
        <v>1.8472611733173661</v>
      </c>
      <c r="Y8">
        <v>0.56820741776063377</v>
      </c>
      <c r="AA8">
        <v>0.51621041066016127</v>
      </c>
      <c r="AB8">
        <v>0.40268079251405781</v>
      </c>
      <c r="AC8">
        <v>0.20244347557866979</v>
      </c>
      <c r="AD8">
        <v>0.2224848884822006</v>
      </c>
      <c r="AE8">
        <v>0.25187423330525938</v>
      </c>
      <c r="AF8">
        <v>2.773004122669839</v>
      </c>
      <c r="AG8">
        <v>0.55778199974557641</v>
      </c>
      <c r="AH8">
        <v>2.6846613672898592</v>
      </c>
      <c r="AI8">
        <v>3.8286320129238501E-2</v>
      </c>
      <c r="AJ8">
        <v>2.364798647474132</v>
      </c>
      <c r="AK8">
        <v>9.0173153606342857E-2</v>
      </c>
      <c r="AL8">
        <v>1.8871240177374691</v>
      </c>
      <c r="AM8">
        <v>1.660669135608364</v>
      </c>
      <c r="AN8">
        <v>1.398458219459058</v>
      </c>
      <c r="AO8">
        <v>2.4083637701259599</v>
      </c>
      <c r="AP8">
        <v>1.5096992141891341</v>
      </c>
      <c r="AQ8">
        <v>0.40768743926942952</v>
      </c>
      <c r="AR8">
        <v>1.536085458873755E-2</v>
      </c>
      <c r="AS8">
        <v>8.2348805255385918E-2</v>
      </c>
      <c r="AT8">
        <v>1.1956178687500521E-3</v>
      </c>
      <c r="AU8">
        <v>8.2957189055745725E-3</v>
      </c>
      <c r="AV8">
        <v>0</v>
      </c>
      <c r="AW8">
        <v>4.7588822310931291E-2</v>
      </c>
      <c r="AX8">
        <v>1.8993388595911901E-3</v>
      </c>
      <c r="AY8">
        <v>6.0844434087514693E-2</v>
      </c>
      <c r="AZ8">
        <v>7.6701237017303255E-5</v>
      </c>
      <c r="BA8">
        <v>0</v>
      </c>
      <c r="BB8">
        <v>1</v>
      </c>
    </row>
    <row r="9" spans="1:54" x14ac:dyDescent="0.55000000000000004">
      <c r="A9" s="1">
        <v>1968</v>
      </c>
      <c r="B9">
        <v>2.508837743944234</v>
      </c>
      <c r="C9">
        <v>2.8515317702043981</v>
      </c>
      <c r="D9">
        <v>3.1547620689585298</v>
      </c>
      <c r="E9">
        <v>2.110132083220694</v>
      </c>
      <c r="F9">
        <v>1.2611058746512691</v>
      </c>
      <c r="G9">
        <v>3.9644565960355429</v>
      </c>
      <c r="H9">
        <v>0.53585541648440349</v>
      </c>
      <c r="I9">
        <v>0.2602321700642668</v>
      </c>
      <c r="J9">
        <v>0.60268520138725401</v>
      </c>
      <c r="K9">
        <v>0.56160051505423825</v>
      </c>
      <c r="L9">
        <v>1.351408510089122</v>
      </c>
      <c r="M9">
        <v>0.18601671145349541</v>
      </c>
      <c r="N9">
        <v>0.34791924130211899</v>
      </c>
      <c r="O9">
        <v>0.34123219345094719</v>
      </c>
      <c r="P9">
        <v>1.5126637944833179</v>
      </c>
      <c r="Q9">
        <v>0.18988063206261149</v>
      </c>
      <c r="R9">
        <v>0.1289196817273032</v>
      </c>
      <c r="V9">
        <v>1.526981128224534</v>
      </c>
      <c r="X9">
        <v>1.8819782603549851</v>
      </c>
      <c r="Y9">
        <v>0.61357472193453377</v>
      </c>
      <c r="AA9">
        <v>0.46221234299473729</v>
      </c>
      <c r="AB9">
        <v>0.42596083971723792</v>
      </c>
      <c r="AC9">
        <v>0.2345949074928185</v>
      </c>
      <c r="AD9">
        <v>0.2339194809533405</v>
      </c>
      <c r="AE9">
        <v>0.25346279973849978</v>
      </c>
      <c r="AF9">
        <v>2.816245907684082</v>
      </c>
      <c r="AG9">
        <v>0.5882632215284519</v>
      </c>
      <c r="AH9">
        <v>2.74408721951009</v>
      </c>
      <c r="AI9">
        <v>3.9053601279471023E-2</v>
      </c>
      <c r="AJ9">
        <v>2.168383928375921</v>
      </c>
      <c r="AK9">
        <v>7.6451970047121079E-2</v>
      </c>
      <c r="AL9">
        <v>2.084001524768754</v>
      </c>
      <c r="AM9">
        <v>1.6646597545400581</v>
      </c>
      <c r="AN9">
        <v>1.3545411278906341</v>
      </c>
      <c r="AO9">
        <v>1.731050611678278</v>
      </c>
      <c r="AP9">
        <v>1.617098047267387</v>
      </c>
      <c r="AQ9">
        <v>0.40552515913246351</v>
      </c>
      <c r="AR9">
        <v>1.430177759583477E-2</v>
      </c>
      <c r="AS9">
        <v>8.4526396897521838E-2</v>
      </c>
      <c r="AT9">
        <v>1.1706301147794841E-3</v>
      </c>
      <c r="AU9">
        <v>1.0390241832158189E-2</v>
      </c>
      <c r="AV9">
        <v>0</v>
      </c>
      <c r="AW9">
        <v>5.43822071402323E-2</v>
      </c>
      <c r="AX9">
        <v>1.5482616827338319E-3</v>
      </c>
      <c r="AY9">
        <v>7.7028951979275284E-2</v>
      </c>
      <c r="AZ9">
        <v>7.3638085778498171E-5</v>
      </c>
      <c r="BA9">
        <v>0</v>
      </c>
      <c r="BB9">
        <v>1</v>
      </c>
    </row>
    <row r="10" spans="1:54" x14ac:dyDescent="0.55000000000000004">
      <c r="A10" s="1">
        <v>1969</v>
      </c>
      <c r="B10">
        <v>2.5191947343442891</v>
      </c>
      <c r="C10">
        <v>2.874524332051331</v>
      </c>
      <c r="D10">
        <v>3.0807623842506802</v>
      </c>
      <c r="E10">
        <v>2.1201008065968159</v>
      </c>
      <c r="F10">
        <v>1.3022816319470309</v>
      </c>
      <c r="G10">
        <v>4.2553191489361692</v>
      </c>
      <c r="H10">
        <v>0.53609148033870535</v>
      </c>
      <c r="I10">
        <v>0.27897635862676329</v>
      </c>
      <c r="J10">
        <v>0.4847700347992645</v>
      </c>
      <c r="K10">
        <v>0.54962026390346841</v>
      </c>
      <c r="L10">
        <v>1.460141704031676</v>
      </c>
      <c r="M10">
        <v>0.18831248025735231</v>
      </c>
      <c r="N10">
        <v>0.36312896519759019</v>
      </c>
      <c r="O10">
        <v>0.35388453120997793</v>
      </c>
      <c r="P10">
        <v>1.542320831056138</v>
      </c>
      <c r="Q10">
        <v>0.19124617751796619</v>
      </c>
      <c r="R10">
        <v>0.13917851824212421</v>
      </c>
      <c r="V10">
        <v>1.5448136062231119</v>
      </c>
      <c r="X10">
        <v>1.847256417251778</v>
      </c>
      <c r="Y10">
        <v>0.76137142786850953</v>
      </c>
      <c r="AA10">
        <v>0.49208883934741288</v>
      </c>
      <c r="AB10">
        <v>0.45730568451389852</v>
      </c>
      <c r="AC10">
        <v>0.27816440523715352</v>
      </c>
      <c r="AD10">
        <v>0.26374630103905511</v>
      </c>
      <c r="AE10">
        <v>0.27109826949603688</v>
      </c>
      <c r="AF10">
        <v>2.8602017322320452</v>
      </c>
      <c r="AG10">
        <v>0.66960600329151254</v>
      </c>
      <c r="AH10">
        <v>2.6808813453447469</v>
      </c>
      <c r="AI10">
        <v>3.9143725353269862E-2</v>
      </c>
      <c r="AJ10">
        <v>2.2752482317935949</v>
      </c>
      <c r="AK10">
        <v>6.7587112901347557E-2</v>
      </c>
      <c r="AL10">
        <v>2.31189997241556</v>
      </c>
      <c r="AM10">
        <v>1.2920004611683611</v>
      </c>
      <c r="AN10">
        <v>1.372486938031126</v>
      </c>
      <c r="AO10">
        <v>1.9602765617739011</v>
      </c>
      <c r="AP10">
        <v>1.644595660916244</v>
      </c>
      <c r="AQ10">
        <v>0.39559029238401988</v>
      </c>
      <c r="AR10">
        <v>1.341098484424243E-2</v>
      </c>
      <c r="AS10">
        <v>8.2318336543515114E-2</v>
      </c>
      <c r="AT10">
        <v>1.1656597647590661E-3</v>
      </c>
      <c r="AU10">
        <v>1.11083068993394E-2</v>
      </c>
      <c r="AV10">
        <v>0</v>
      </c>
      <c r="AW10">
        <v>5.6033065499897797E-2</v>
      </c>
      <c r="AX10">
        <v>1.9813758613419761E-3</v>
      </c>
      <c r="AY10">
        <v>8.3732308090144328E-2</v>
      </c>
      <c r="AZ10">
        <v>1.198263171274003E-4</v>
      </c>
      <c r="BA10">
        <v>0</v>
      </c>
      <c r="BB10">
        <v>1</v>
      </c>
    </row>
    <row r="11" spans="1:54" x14ac:dyDescent="0.55000000000000004">
      <c r="A11" s="1">
        <v>1970</v>
      </c>
      <c r="B11">
        <v>2.5072935299592238</v>
      </c>
      <c r="C11">
        <v>2.8754666675597771</v>
      </c>
      <c r="D11">
        <v>3.1602649774113951</v>
      </c>
      <c r="E11">
        <v>2.1058453329311311</v>
      </c>
      <c r="F11">
        <v>1.327178285102748</v>
      </c>
      <c r="G11">
        <v>4.1535556954059158</v>
      </c>
      <c r="H11">
        <v>0.57053303864414429</v>
      </c>
      <c r="I11">
        <v>0.30344790162409713</v>
      </c>
      <c r="J11">
        <v>0.52848243820060703</v>
      </c>
      <c r="K11">
        <v>0.54835096662418314</v>
      </c>
      <c r="L11">
        <v>1.4865404851717781</v>
      </c>
      <c r="M11">
        <v>0.19513720916308341</v>
      </c>
      <c r="N11">
        <v>0.35833272102842062</v>
      </c>
      <c r="O11">
        <v>0.38725602437163831</v>
      </c>
      <c r="P11">
        <v>1.576273736765504</v>
      </c>
      <c r="Q11">
        <v>0.17300461060933731</v>
      </c>
      <c r="R11">
        <v>0.14174280028811331</v>
      </c>
      <c r="V11">
        <v>1.445241167288623</v>
      </c>
      <c r="X11">
        <v>1.7981221559518721</v>
      </c>
      <c r="Y11">
        <v>0.82828657758959723</v>
      </c>
      <c r="AA11">
        <v>0.52005353503791063</v>
      </c>
      <c r="AB11">
        <v>0.47935471356719811</v>
      </c>
      <c r="AC11">
        <v>0.3036624203200578</v>
      </c>
      <c r="AD11">
        <v>0.2845849689891195</v>
      </c>
      <c r="AE11">
        <v>0.30183765940311941</v>
      </c>
      <c r="AF11">
        <v>2.8964477231924639</v>
      </c>
      <c r="AG11">
        <v>0.55882946896544006</v>
      </c>
      <c r="AH11">
        <v>2.6189932626669479</v>
      </c>
      <c r="AI11">
        <v>6.0710704439079208E-2</v>
      </c>
      <c r="AJ11">
        <v>2.2679554502207608</v>
      </c>
      <c r="AK11">
        <v>6.4714660902158938E-2</v>
      </c>
      <c r="AL11">
        <v>2.4105075479450782</v>
      </c>
      <c r="AM11">
        <v>1.255456381672013</v>
      </c>
      <c r="AN11">
        <v>1.243064059442057</v>
      </c>
      <c r="AO11">
        <v>1.9543064857568131</v>
      </c>
      <c r="AP11">
        <v>1.490785075672596</v>
      </c>
      <c r="AQ11">
        <v>0.38291694996466752</v>
      </c>
      <c r="AR11">
        <v>1.459117561158234E-2</v>
      </c>
      <c r="AS11">
        <v>9.8561843552559508E-2</v>
      </c>
      <c r="AT11">
        <v>9.6141113435814669E-4</v>
      </c>
      <c r="AU11">
        <v>1.0506525705726719E-2</v>
      </c>
      <c r="AV11">
        <v>0</v>
      </c>
      <c r="AW11">
        <v>5.4637037240121422E-2</v>
      </c>
      <c r="AX11">
        <v>1.069384440033184E-3</v>
      </c>
      <c r="AY11">
        <v>9.813184983494401E-2</v>
      </c>
      <c r="AZ11">
        <v>1.5133702612298911E-4</v>
      </c>
      <c r="BA11">
        <v>0</v>
      </c>
      <c r="BB11">
        <v>1</v>
      </c>
    </row>
    <row r="12" spans="1:54" x14ac:dyDescent="0.55000000000000004">
      <c r="A12" s="1">
        <v>1971</v>
      </c>
      <c r="B12">
        <v>2.550747879561043</v>
      </c>
      <c r="C12">
        <v>2.9146981461575781</v>
      </c>
      <c r="D12">
        <v>3.0808445439274919</v>
      </c>
      <c r="E12">
        <v>2.1022851923178592</v>
      </c>
      <c r="F12">
        <v>1.376941449251019</v>
      </c>
      <c r="G12">
        <v>4.6228710462287106</v>
      </c>
      <c r="H12">
        <v>0.58185976557873198</v>
      </c>
      <c r="I12">
        <v>0.35416366354223788</v>
      </c>
      <c r="J12">
        <v>0.54229792788622411</v>
      </c>
      <c r="K12">
        <v>0.59754411945145203</v>
      </c>
      <c r="L12">
        <v>1.9158299877794951</v>
      </c>
      <c r="M12">
        <v>0.18425022976815039</v>
      </c>
      <c r="N12">
        <v>0.39865301126466091</v>
      </c>
      <c r="O12">
        <v>0.43292367602124338</v>
      </c>
      <c r="P12">
        <v>1.5897353357713211</v>
      </c>
      <c r="Q12">
        <v>0.20760987310935861</v>
      </c>
      <c r="R12">
        <v>0.15422418025390289</v>
      </c>
      <c r="V12">
        <v>1.445164506027522</v>
      </c>
      <c r="X12">
        <v>1.7260626582281691</v>
      </c>
      <c r="Y12">
        <v>0.92062434816348115</v>
      </c>
      <c r="AA12">
        <v>0.51857104833513923</v>
      </c>
      <c r="AB12">
        <v>0.46715020793494311</v>
      </c>
      <c r="AC12">
        <v>0.3518111271298377</v>
      </c>
      <c r="AD12">
        <v>0.31023674322011391</v>
      </c>
      <c r="AE12">
        <v>0.33584056239791199</v>
      </c>
      <c r="AF12">
        <v>2.9363730834027431</v>
      </c>
      <c r="AG12">
        <v>0.55007316133489426</v>
      </c>
      <c r="AH12">
        <v>2.691100398473746</v>
      </c>
      <c r="AI12">
        <v>4.4602605001282061E-2</v>
      </c>
      <c r="AJ12">
        <v>2.1423776949892321</v>
      </c>
      <c r="AK12">
        <v>6.7865404756071251E-2</v>
      </c>
      <c r="AL12">
        <v>2.6460865343896121</v>
      </c>
      <c r="AM12">
        <v>1.256468311178935</v>
      </c>
      <c r="AN12">
        <v>1.5268902969581111</v>
      </c>
      <c r="AO12">
        <v>1.860798923288568</v>
      </c>
      <c r="AP12">
        <v>1.071881693827202</v>
      </c>
      <c r="AQ12">
        <v>0.3686127730872451</v>
      </c>
      <c r="AR12">
        <v>1.322184081907728E-2</v>
      </c>
      <c r="AS12">
        <v>0.1150604435180833</v>
      </c>
      <c r="AT12">
        <v>9.5181769166955809E-4</v>
      </c>
      <c r="AU12">
        <v>8.9771158411344788E-3</v>
      </c>
      <c r="AV12">
        <v>0</v>
      </c>
      <c r="AW12">
        <v>5.0113010679612567E-2</v>
      </c>
      <c r="AX12">
        <v>1.7358988469590251E-3</v>
      </c>
      <c r="AY12">
        <v>0.1220686783076137</v>
      </c>
      <c r="AZ12">
        <v>7.201697290367729E-4</v>
      </c>
      <c r="BA12">
        <v>0</v>
      </c>
      <c r="BB12">
        <v>1</v>
      </c>
    </row>
    <row r="13" spans="1:54" x14ac:dyDescent="0.55000000000000004">
      <c r="A13" s="1">
        <v>1972</v>
      </c>
      <c r="B13">
        <v>2.545863689158955</v>
      </c>
      <c r="C13">
        <v>2.874401695799365</v>
      </c>
      <c r="D13">
        <v>2.9246623649509411</v>
      </c>
      <c r="E13">
        <v>2.168044867089443</v>
      </c>
      <c r="F13">
        <v>1.317373642330411</v>
      </c>
      <c r="G13">
        <v>4.5428072218986602</v>
      </c>
      <c r="H13">
        <v>0.60104629377483798</v>
      </c>
      <c r="I13">
        <v>0.36699991055281178</v>
      </c>
      <c r="J13">
        <v>0.50728239306421941</v>
      </c>
      <c r="K13">
        <v>0.6438091313693256</v>
      </c>
      <c r="L13">
        <v>1.494623339812319</v>
      </c>
      <c r="M13">
        <v>0.17107184015611901</v>
      </c>
      <c r="N13">
        <v>0.46268488275106212</v>
      </c>
      <c r="O13">
        <v>0.47336959496618591</v>
      </c>
      <c r="P13">
        <v>1.6524518259439389</v>
      </c>
      <c r="Q13">
        <v>0.2390545967529428</v>
      </c>
      <c r="R13">
        <v>0.15841024729783329</v>
      </c>
      <c r="V13">
        <v>1.4422847796366149</v>
      </c>
      <c r="X13">
        <v>1.6799655205986661</v>
      </c>
      <c r="Y13">
        <v>0.90874446577913359</v>
      </c>
      <c r="AA13">
        <v>0.49926787118117272</v>
      </c>
      <c r="AB13">
        <v>0.47123682530978389</v>
      </c>
      <c r="AC13">
        <v>0.38011224333949922</v>
      </c>
      <c r="AD13">
        <v>0.3175195910453098</v>
      </c>
      <c r="AE13">
        <v>0.3618551503798958</v>
      </c>
      <c r="AF13">
        <v>2.8671502534604421</v>
      </c>
      <c r="AG13">
        <v>0.64284212099906524</v>
      </c>
      <c r="AH13">
        <v>2.7852036662428352</v>
      </c>
      <c r="AI13">
        <v>6.3176986562204732E-2</v>
      </c>
      <c r="AJ13">
        <v>2.0864730289273421</v>
      </c>
      <c r="AK13">
        <v>6.7236619221284238E-2</v>
      </c>
      <c r="AL13">
        <v>2.8495877890592798</v>
      </c>
      <c r="AM13">
        <v>1.627758864620179</v>
      </c>
      <c r="AN13">
        <v>1.453853003014937</v>
      </c>
      <c r="AO13">
        <v>1.746184514766902</v>
      </c>
      <c r="AP13">
        <v>1.267391986523541</v>
      </c>
      <c r="AQ13">
        <v>0.35627913772103709</v>
      </c>
      <c r="AR13">
        <v>1.2485698570221771E-2</v>
      </c>
      <c r="AS13">
        <v>0.1344370407136099</v>
      </c>
      <c r="AT13">
        <v>9.9091811336444731E-4</v>
      </c>
      <c r="AU13">
        <v>1.0198339818697199E-2</v>
      </c>
      <c r="AV13">
        <v>2.342568170735262E-5</v>
      </c>
      <c r="AW13">
        <v>5.9303109536256927E-2</v>
      </c>
      <c r="AX13">
        <v>1.2059410256017799E-3</v>
      </c>
      <c r="AY13">
        <v>0.1136572970054167</v>
      </c>
      <c r="AZ13">
        <v>-3.3177081349248502E-5</v>
      </c>
      <c r="BA13">
        <v>0</v>
      </c>
      <c r="BB13">
        <v>1</v>
      </c>
    </row>
    <row r="14" spans="1:54" x14ac:dyDescent="0.55000000000000004">
      <c r="A14" s="1">
        <v>1973</v>
      </c>
      <c r="B14">
        <v>2.5501201027103249</v>
      </c>
      <c r="C14">
        <v>2.8492466166732351</v>
      </c>
      <c r="D14">
        <v>3.0383767315201879</v>
      </c>
      <c r="E14">
        <v>2.261546863467613</v>
      </c>
      <c r="F14">
        <v>1.3401668843595389</v>
      </c>
      <c r="G14">
        <v>5.0662061024755332</v>
      </c>
      <c r="H14">
        <v>0.58740137841475393</v>
      </c>
      <c r="I14">
        <v>0.4998188139711327</v>
      </c>
      <c r="J14">
        <v>0.58759985606996723</v>
      </c>
      <c r="K14">
        <v>0.70980664656096382</v>
      </c>
      <c r="L14">
        <v>1.570382823036035</v>
      </c>
      <c r="M14">
        <v>0.1751489657655515</v>
      </c>
      <c r="N14">
        <v>0.48429069620301968</v>
      </c>
      <c r="O14">
        <v>0.45253265117347019</v>
      </c>
      <c r="P14">
        <v>1.699190539169962</v>
      </c>
      <c r="Q14">
        <v>0.30410259164266418</v>
      </c>
      <c r="R14">
        <v>0.1638148386650041</v>
      </c>
      <c r="V14">
        <v>1.4735183360779269</v>
      </c>
      <c r="X14">
        <v>1.853680745116244</v>
      </c>
      <c r="Y14">
        <v>0.91438414682313196</v>
      </c>
      <c r="AA14">
        <v>0.49366184956584291</v>
      </c>
      <c r="AB14">
        <v>0.50745993317191151</v>
      </c>
      <c r="AC14">
        <v>0.420005958242473</v>
      </c>
      <c r="AD14">
        <v>0.3262044174256824</v>
      </c>
      <c r="AE14">
        <v>0.36996411538315099</v>
      </c>
      <c r="AF14">
        <v>2.8872395724163851</v>
      </c>
      <c r="AG14">
        <v>0.6382286750999786</v>
      </c>
      <c r="AH14">
        <v>2.9185421247326091</v>
      </c>
      <c r="AI14">
        <v>4.136667338610181E-2</v>
      </c>
      <c r="AJ14">
        <v>2.1580550513165271</v>
      </c>
      <c r="AK14">
        <v>6.3127566654399281E-2</v>
      </c>
      <c r="AL14">
        <v>2.468735812862858</v>
      </c>
      <c r="AM14">
        <v>1.518459596247931</v>
      </c>
      <c r="AN14">
        <v>1.4268526298551869</v>
      </c>
      <c r="AO14">
        <v>1.8510745554268171</v>
      </c>
      <c r="AP14">
        <v>0.67026001225620579</v>
      </c>
      <c r="AQ14">
        <v>0.33740232276934579</v>
      </c>
      <c r="AR14">
        <v>1.1288310676842101E-2</v>
      </c>
      <c r="AS14">
        <v>0.16843542365543829</v>
      </c>
      <c r="AT14">
        <v>9.9478746399190589E-4</v>
      </c>
      <c r="AU14">
        <v>1.2345669863988549E-2</v>
      </c>
      <c r="AV14">
        <v>2.9678807162085942E-5</v>
      </c>
      <c r="AW14">
        <v>6.1596808663115329E-2</v>
      </c>
      <c r="AX14">
        <v>1.136085174772133E-3</v>
      </c>
      <c r="AY14">
        <v>0.1268730893560292</v>
      </c>
      <c r="AZ14">
        <v>7.7137116645807342E-4</v>
      </c>
      <c r="BA14">
        <v>0</v>
      </c>
      <c r="BB14">
        <v>1</v>
      </c>
    </row>
    <row r="15" spans="1:54" x14ac:dyDescent="0.55000000000000004">
      <c r="A15" s="1">
        <v>1974</v>
      </c>
      <c r="B15">
        <v>2.61784467931678</v>
      </c>
      <c r="C15">
        <v>2.96706014577379</v>
      </c>
      <c r="D15">
        <v>3.0949667662813889</v>
      </c>
      <c r="E15">
        <v>2.3396296267354399</v>
      </c>
      <c r="F15">
        <v>1.3411361684043299</v>
      </c>
      <c r="G15">
        <v>4.9329758713136727</v>
      </c>
      <c r="H15">
        <v>0.6434581269103905</v>
      </c>
      <c r="I15">
        <v>0.62375484058932895</v>
      </c>
      <c r="J15">
        <v>0.67882129194261809</v>
      </c>
      <c r="K15">
        <v>0.70755518792646843</v>
      </c>
      <c r="L15">
        <v>1.7570083907138081</v>
      </c>
      <c r="M15">
        <v>0.19356240204419631</v>
      </c>
      <c r="N15">
        <v>0.54646857122810921</v>
      </c>
      <c r="O15">
        <v>0.62375484058932895</v>
      </c>
      <c r="P15">
        <v>1.7690084130760111</v>
      </c>
      <c r="Q15">
        <v>0.27973372294024401</v>
      </c>
      <c r="R15">
        <v>0.18047309519900939</v>
      </c>
      <c r="V15">
        <v>1.360950777424107</v>
      </c>
      <c r="X15">
        <v>1.8700580327113281</v>
      </c>
      <c r="Y15">
        <v>0.94885566900101781</v>
      </c>
      <c r="AA15">
        <v>0.5429697953488879</v>
      </c>
      <c r="AB15">
        <v>0.548504382521248</v>
      </c>
      <c r="AC15">
        <v>0.44731874007278549</v>
      </c>
      <c r="AD15">
        <v>0.337217557441228</v>
      </c>
      <c r="AE15">
        <v>0.36875872439383323</v>
      </c>
      <c r="AF15">
        <v>2.9512697061110962</v>
      </c>
      <c r="AG15">
        <v>0.56260240523569183</v>
      </c>
      <c r="AH15">
        <v>2.8612884861104582</v>
      </c>
      <c r="AI15">
        <v>3.9137558625088088E-2</v>
      </c>
      <c r="AJ15">
        <v>2.140598380517857</v>
      </c>
      <c r="AK15">
        <v>5.7808542681002273E-2</v>
      </c>
      <c r="AL15">
        <v>2.6512539713830399</v>
      </c>
      <c r="AM15">
        <v>1.745081691746198</v>
      </c>
      <c r="AN15">
        <v>1.3974867722200981</v>
      </c>
      <c r="AO15">
        <v>1.8494882886886621</v>
      </c>
      <c r="AP15">
        <v>0.68407809037518275</v>
      </c>
      <c r="AQ15">
        <v>0.34247518840533581</v>
      </c>
      <c r="AR15">
        <v>1.1167490040814359E-2</v>
      </c>
      <c r="AS15">
        <v>0.13095209983108061</v>
      </c>
      <c r="AT15">
        <v>1.0661797995397851E-3</v>
      </c>
      <c r="AU15">
        <v>2.8224438865246101E-2</v>
      </c>
      <c r="AV15">
        <v>2.382981375236437E-5</v>
      </c>
      <c r="AW15">
        <v>6.2227231633854012E-2</v>
      </c>
      <c r="AX15">
        <v>1.2287601682282551E-3</v>
      </c>
      <c r="AY15">
        <v>0.17425051327462909</v>
      </c>
      <c r="AZ15">
        <v>1.200057048028116E-3</v>
      </c>
      <c r="BA15">
        <v>0</v>
      </c>
      <c r="BB15">
        <v>1</v>
      </c>
    </row>
    <row r="16" spans="1:54" x14ac:dyDescent="0.55000000000000004">
      <c r="A16" s="1">
        <v>1975</v>
      </c>
      <c r="B16">
        <v>2.6396087978299332</v>
      </c>
      <c r="C16">
        <v>3.0653729885930008</v>
      </c>
      <c r="D16">
        <v>3.2149319972646579</v>
      </c>
      <c r="E16">
        <v>2.3181333398637149</v>
      </c>
      <c r="F16">
        <v>1.3715640053774689</v>
      </c>
      <c r="G16">
        <v>5.0606220347917761</v>
      </c>
      <c r="H16">
        <v>0.69869896514093244</v>
      </c>
      <c r="I16">
        <v>0.52851343866219025</v>
      </c>
      <c r="J16">
        <v>0.62298782868181879</v>
      </c>
      <c r="K16">
        <v>0.78400370328352387</v>
      </c>
      <c r="L16">
        <v>1.9449803554061329</v>
      </c>
      <c r="M16">
        <v>0.2083580540075573</v>
      </c>
      <c r="N16">
        <v>0.4954385451901484</v>
      </c>
      <c r="O16">
        <v>0.49216407778998378</v>
      </c>
      <c r="P16">
        <v>1.8167150845445179</v>
      </c>
      <c r="Q16">
        <v>0.25434579803652613</v>
      </c>
      <c r="R16">
        <v>0.19036003525015149</v>
      </c>
      <c r="V16">
        <v>1.2729448274370829</v>
      </c>
      <c r="X16">
        <v>1.8672082611356491</v>
      </c>
      <c r="Y16">
        <v>1.0405861709227631</v>
      </c>
      <c r="AA16">
        <v>0.56442727565063688</v>
      </c>
      <c r="AB16">
        <v>0.61002192848161274</v>
      </c>
      <c r="AC16">
        <v>0.41916659183277122</v>
      </c>
      <c r="AD16">
        <v>0.35503500299907198</v>
      </c>
      <c r="AE16">
        <v>0.38400247525779352</v>
      </c>
      <c r="AF16">
        <v>2.974390228963351</v>
      </c>
      <c r="AG16">
        <v>0.55097015600574706</v>
      </c>
      <c r="AH16">
        <v>3.0818992439324679</v>
      </c>
      <c r="AI16">
        <v>3.8439778325977537E-2</v>
      </c>
      <c r="AJ16">
        <v>1.5759808465569249</v>
      </c>
      <c r="AK16">
        <v>8.967333531221526E-2</v>
      </c>
      <c r="AL16">
        <v>2.8650448112366429</v>
      </c>
      <c r="AM16">
        <v>1.605952784268724</v>
      </c>
      <c r="AN16">
        <v>1.2873629606682651</v>
      </c>
      <c r="AO16">
        <v>2.0424283037215081</v>
      </c>
      <c r="AP16">
        <v>0.53129265043417406</v>
      </c>
      <c r="AQ16">
        <v>0.34966492709522001</v>
      </c>
      <c r="AR16">
        <v>1.001721067019341E-2</v>
      </c>
      <c r="AS16">
        <v>0.11877816765672231</v>
      </c>
      <c r="AT16">
        <v>9.4465521824542637E-4</v>
      </c>
      <c r="AU16">
        <v>1.8074890440712709E-2</v>
      </c>
      <c r="AV16">
        <v>3.1012202409410183E-5</v>
      </c>
      <c r="AW16">
        <v>5.058945343918398E-2</v>
      </c>
      <c r="AX16">
        <v>1.7506029996476049E-3</v>
      </c>
      <c r="AY16">
        <v>0.16522810243872491</v>
      </c>
      <c r="AZ16">
        <v>8.8749760703825072E-5</v>
      </c>
      <c r="BA16">
        <v>0</v>
      </c>
      <c r="BB16">
        <v>1</v>
      </c>
    </row>
    <row r="17" spans="1:54" x14ac:dyDescent="0.55000000000000004">
      <c r="A17" s="1">
        <v>1976</v>
      </c>
      <c r="B17">
        <v>2.7164144667501522</v>
      </c>
      <c r="C17">
        <v>3.1243187296105068</v>
      </c>
      <c r="D17">
        <v>3.279766309418978</v>
      </c>
      <c r="E17">
        <v>2.330632891277955</v>
      </c>
      <c r="F17">
        <v>1.4651975365342651</v>
      </c>
      <c r="G17">
        <v>4.9395691014188126</v>
      </c>
      <c r="H17">
        <v>0.66544880557549435</v>
      </c>
      <c r="I17">
        <v>0.58004277476212562</v>
      </c>
      <c r="J17">
        <v>0.60400259417900248</v>
      </c>
      <c r="K17">
        <v>0.80346953078075767</v>
      </c>
      <c r="L17">
        <v>1.7585377033416669</v>
      </c>
      <c r="M17">
        <v>0.25887371441008011</v>
      </c>
      <c r="N17">
        <v>0.61535616703503204</v>
      </c>
      <c r="O17">
        <v>0.52146594177537009</v>
      </c>
      <c r="P17">
        <v>1.8999704535267741</v>
      </c>
      <c r="Q17">
        <v>0.26158158128577502</v>
      </c>
      <c r="R17">
        <v>0.18948443036877191</v>
      </c>
      <c r="V17">
        <v>1.288960196975615</v>
      </c>
      <c r="X17">
        <v>1.820833308653522</v>
      </c>
      <c r="Y17">
        <v>1.0833257514674519</v>
      </c>
      <c r="AA17">
        <v>0.58439333012281536</v>
      </c>
      <c r="AB17">
        <v>0.68116029296558178</v>
      </c>
      <c r="AC17">
        <v>0.49420023050108441</v>
      </c>
      <c r="AD17">
        <v>0.38813401385317309</v>
      </c>
      <c r="AE17">
        <v>0.40270441275771918</v>
      </c>
      <c r="AF17">
        <v>3.19072075420923</v>
      </c>
      <c r="AG17">
        <v>0.58137708983664982</v>
      </c>
      <c r="AH17">
        <v>3.0843592890787779</v>
      </c>
      <c r="AI17">
        <v>3.8416437059796672E-2</v>
      </c>
      <c r="AJ17">
        <v>1.885550021919991</v>
      </c>
      <c r="AK17">
        <v>7.9947866031232745E-2</v>
      </c>
      <c r="AL17">
        <v>2.7554050291214911</v>
      </c>
      <c r="AM17">
        <v>1.6947389130540931</v>
      </c>
      <c r="AN17">
        <v>1.395460226884047</v>
      </c>
      <c r="AO17">
        <v>2.3274291645235379</v>
      </c>
      <c r="AP17">
        <v>0.35273274027635548</v>
      </c>
      <c r="AQ17">
        <v>0.35376829990155118</v>
      </c>
      <c r="AR17">
        <v>9.1177650874128529E-3</v>
      </c>
      <c r="AS17">
        <v>0.1618241876596774</v>
      </c>
      <c r="AT17">
        <v>1.021622440669463E-3</v>
      </c>
      <c r="AU17">
        <v>2.4650005185476009E-2</v>
      </c>
      <c r="AV17">
        <v>2.1967640702969369E-5</v>
      </c>
      <c r="AW17">
        <v>4.5665298962457322E-2</v>
      </c>
      <c r="AX17">
        <v>2.046154779454158E-3</v>
      </c>
      <c r="AY17">
        <v>0.1840172046543283</v>
      </c>
      <c r="AZ17">
        <v>2.3578155772645349E-4</v>
      </c>
      <c r="BA17">
        <v>0</v>
      </c>
      <c r="BB17">
        <v>1</v>
      </c>
    </row>
    <row r="18" spans="1:54" x14ac:dyDescent="0.55000000000000004">
      <c r="A18" s="1">
        <v>1977</v>
      </c>
      <c r="B18">
        <v>2.773563277211665</v>
      </c>
      <c r="C18">
        <v>3.1128445609757418</v>
      </c>
      <c r="D18">
        <v>3.010585436372176</v>
      </c>
      <c r="E18">
        <v>2.267297260148772</v>
      </c>
      <c r="F18">
        <v>1.466537859604002</v>
      </c>
      <c r="G18">
        <v>5.0777202072538854</v>
      </c>
      <c r="H18">
        <v>0.73757893027776822</v>
      </c>
      <c r="I18">
        <v>0.56720946285835472</v>
      </c>
      <c r="J18">
        <v>0.58015249758123555</v>
      </c>
      <c r="K18">
        <v>0.8383916958002201</v>
      </c>
      <c r="L18">
        <v>2.166105508162858</v>
      </c>
      <c r="M18">
        <v>0.26916667237452813</v>
      </c>
      <c r="N18">
        <v>0.60340242932300847</v>
      </c>
      <c r="O18">
        <v>0.61204175766333369</v>
      </c>
      <c r="P18">
        <v>1.9502671219309911</v>
      </c>
      <c r="Q18">
        <v>0.31762371317559601</v>
      </c>
      <c r="R18">
        <v>0.19127405078138601</v>
      </c>
      <c r="V18">
        <v>1.186036072751913</v>
      </c>
      <c r="X18">
        <v>1.81945943393062</v>
      </c>
      <c r="Y18">
        <v>1.082342068434631</v>
      </c>
      <c r="AA18">
        <v>0.5900016621151466</v>
      </c>
      <c r="AB18">
        <v>0.70688436188062354</v>
      </c>
      <c r="AC18">
        <v>0.47852008886248842</v>
      </c>
      <c r="AD18">
        <v>0.4244155609756739</v>
      </c>
      <c r="AE18">
        <v>0.42897770892865811</v>
      </c>
      <c r="AF18">
        <v>3.4583583425583129</v>
      </c>
      <c r="AG18">
        <v>0.61780104445104234</v>
      </c>
      <c r="AH18">
        <v>3.20098658130863</v>
      </c>
      <c r="AI18">
        <v>3.6636033964639873E-2</v>
      </c>
      <c r="AJ18">
        <v>1.9250289413089661</v>
      </c>
      <c r="AK18">
        <v>7.9903036848403608E-2</v>
      </c>
      <c r="AL18">
        <v>2.5072131529711941</v>
      </c>
      <c r="AM18">
        <v>1.6776422070011059</v>
      </c>
      <c r="AN18">
        <v>1.394721228138101</v>
      </c>
      <c r="AO18">
        <v>2.273331328999519</v>
      </c>
      <c r="AP18">
        <v>0.32358238234065539</v>
      </c>
      <c r="AQ18">
        <v>0.34446265121231168</v>
      </c>
      <c r="AR18">
        <v>1.0111775546672469E-2</v>
      </c>
      <c r="AS18">
        <v>0.1587253309903903</v>
      </c>
      <c r="AT18">
        <v>1.011701976410201E-3</v>
      </c>
      <c r="AU18">
        <v>2.8758933208952071E-2</v>
      </c>
      <c r="AV18">
        <v>1.578371180589566E-4</v>
      </c>
      <c r="AW18">
        <v>5.3639590731679371E-2</v>
      </c>
      <c r="AX18">
        <v>2.3347670874587808E-3</v>
      </c>
      <c r="AY18">
        <v>0.2247392531625782</v>
      </c>
      <c r="AZ18">
        <v>0</v>
      </c>
      <c r="BA18">
        <v>0</v>
      </c>
      <c r="BB18">
        <v>1</v>
      </c>
    </row>
    <row r="19" spans="1:54" x14ac:dyDescent="0.55000000000000004">
      <c r="A19" s="1">
        <v>1978</v>
      </c>
      <c r="B19">
        <v>2.7393132569980789</v>
      </c>
      <c r="C19">
        <v>3.1333304391026169</v>
      </c>
      <c r="D19">
        <v>3.056571985380423</v>
      </c>
      <c r="E19">
        <v>2.2922651803042622</v>
      </c>
      <c r="F19">
        <v>1.4427713896116849</v>
      </c>
      <c r="G19">
        <v>4.8578199052132698</v>
      </c>
      <c r="H19">
        <v>0.73289626942114217</v>
      </c>
      <c r="I19">
        <v>0.62076431169968582</v>
      </c>
      <c r="J19">
        <v>0.62392208898013257</v>
      </c>
      <c r="K19">
        <v>0.8612004392387933</v>
      </c>
      <c r="L19">
        <v>2.013308007401609</v>
      </c>
      <c r="M19">
        <v>0.25403829965255981</v>
      </c>
      <c r="N19">
        <v>0.61960587433556247</v>
      </c>
      <c r="O19">
        <v>0.61422904972950088</v>
      </c>
      <c r="P19">
        <v>1.9759788501345541</v>
      </c>
      <c r="Q19">
        <v>0.30830972275999652</v>
      </c>
      <c r="R19">
        <v>0.16725881616749741</v>
      </c>
      <c r="V19">
        <v>1.1664630359197861</v>
      </c>
      <c r="X19">
        <v>1.8686830590775441</v>
      </c>
      <c r="Y19">
        <v>1.029614585076402</v>
      </c>
      <c r="AA19">
        <v>0.63216404247754843</v>
      </c>
      <c r="AB19">
        <v>0.74109585368423803</v>
      </c>
      <c r="AC19">
        <v>0.56373826207749667</v>
      </c>
      <c r="AD19">
        <v>0.48252129927565618</v>
      </c>
      <c r="AE19">
        <v>0.44923656224140729</v>
      </c>
      <c r="AF19">
        <v>3.511804350950849</v>
      </c>
      <c r="AG19">
        <v>0.60492533824425243</v>
      </c>
      <c r="AH19">
        <v>3.148838994518524</v>
      </c>
      <c r="AI19">
        <v>3.9310659182678509E-2</v>
      </c>
      <c r="AJ19">
        <v>2.1351114605984778</v>
      </c>
      <c r="AK19">
        <v>8.1122888206949878E-2</v>
      </c>
      <c r="AL19">
        <v>2.4437429461111262</v>
      </c>
      <c r="AM19">
        <v>1.804807099440267</v>
      </c>
      <c r="AN19">
        <v>1.378240730600133</v>
      </c>
      <c r="AO19">
        <v>2.1750555503964639</v>
      </c>
      <c r="AP19">
        <v>0.39170263971315289</v>
      </c>
      <c r="AQ19">
        <v>0.37756499929483939</v>
      </c>
      <c r="AR19">
        <v>9.9780531355636165E-3</v>
      </c>
      <c r="AS19">
        <v>0.1781273821545474</v>
      </c>
      <c r="AT19">
        <v>1.053128465318656E-3</v>
      </c>
      <c r="AU19">
        <v>2.7315837895427249E-2</v>
      </c>
      <c r="AV19">
        <v>3.3349402888932061E-4</v>
      </c>
      <c r="AW19">
        <v>5.5077459193324491E-2</v>
      </c>
      <c r="AX19">
        <v>1.532939443672326E-3</v>
      </c>
      <c r="AY19">
        <v>0.22451779234885069</v>
      </c>
      <c r="AZ19">
        <v>1.573798081339081E-3</v>
      </c>
      <c r="BA19">
        <v>0</v>
      </c>
      <c r="BB19">
        <v>1</v>
      </c>
    </row>
    <row r="20" spans="1:54" x14ac:dyDescent="0.55000000000000004">
      <c r="A20" s="1">
        <v>1979</v>
      </c>
      <c r="B20">
        <v>2.7715478843486969</v>
      </c>
      <c r="C20">
        <v>3.166706363869022</v>
      </c>
      <c r="D20">
        <v>3.2008538418121728</v>
      </c>
      <c r="E20">
        <v>2.2534267806470631</v>
      </c>
      <c r="F20">
        <v>1.581895774574041</v>
      </c>
      <c r="G20">
        <v>5.6745182012847968</v>
      </c>
      <c r="H20">
        <v>0.83777000419742431</v>
      </c>
      <c r="I20">
        <v>0.69309921384410655</v>
      </c>
      <c r="J20">
        <v>0.63411035749964306</v>
      </c>
      <c r="K20">
        <v>0.87788609353064107</v>
      </c>
      <c r="L20">
        <v>2.1665893146690389</v>
      </c>
      <c r="M20">
        <v>0.2583205143710689</v>
      </c>
      <c r="N20">
        <v>0.5983420234162129</v>
      </c>
      <c r="O20">
        <v>0.65081517420170443</v>
      </c>
      <c r="P20">
        <v>2.047112351880489</v>
      </c>
      <c r="Q20">
        <v>0.38064733368441522</v>
      </c>
      <c r="R20">
        <v>0.21707572132626049</v>
      </c>
      <c r="V20">
        <v>1.2498592311759269</v>
      </c>
      <c r="X20">
        <v>1.900663823532732</v>
      </c>
      <c r="Y20">
        <v>1.065085690011383</v>
      </c>
      <c r="AA20">
        <v>0.63847486296489009</v>
      </c>
      <c r="AB20">
        <v>0.89772729769463044</v>
      </c>
      <c r="AC20">
        <v>0.58767664711067424</v>
      </c>
      <c r="AD20">
        <v>0.50631699220714144</v>
      </c>
      <c r="AE20">
        <v>0.45837164345607789</v>
      </c>
      <c r="AF20">
        <v>3.330643654808974</v>
      </c>
      <c r="AG20">
        <v>0.61031202689119191</v>
      </c>
      <c r="AH20">
        <v>3.1409271040911428</v>
      </c>
      <c r="AI20">
        <v>3.7657494011840757E-2</v>
      </c>
      <c r="AJ20">
        <v>2.1997902333470658</v>
      </c>
      <c r="AK20">
        <v>8.7137642409839386E-2</v>
      </c>
      <c r="AL20">
        <v>1.927036670845405</v>
      </c>
      <c r="AM20">
        <v>1.6706654617980601</v>
      </c>
      <c r="AN20">
        <v>1.2487636064447001</v>
      </c>
      <c r="AO20">
        <v>1.8635079893888009</v>
      </c>
      <c r="AP20">
        <v>0.55358840734085002</v>
      </c>
      <c r="AQ20">
        <v>0.37986365505885078</v>
      </c>
      <c r="AR20">
        <v>1.343716669965808E-2</v>
      </c>
      <c r="AS20">
        <v>0.2048145707934908</v>
      </c>
      <c r="AT20">
        <v>1.048200746968963E-3</v>
      </c>
      <c r="AU20">
        <v>3.3126772850089928E-2</v>
      </c>
      <c r="AV20">
        <v>6.6147283002867207E-4</v>
      </c>
      <c r="AW20">
        <v>5.3233571496686331E-2</v>
      </c>
      <c r="AX20">
        <v>3.243496303955833E-3</v>
      </c>
      <c r="AY20">
        <v>0.2423685669721975</v>
      </c>
      <c r="AZ20">
        <v>1.4142475590487829E-3</v>
      </c>
      <c r="BA20">
        <v>0</v>
      </c>
      <c r="BB20">
        <v>1</v>
      </c>
    </row>
    <row r="21" spans="1:54" x14ac:dyDescent="0.55000000000000004">
      <c r="A21" s="1">
        <v>1980</v>
      </c>
      <c r="B21">
        <v>2.7967079708530309</v>
      </c>
      <c r="C21">
        <v>3.2049674228674259</v>
      </c>
      <c r="D21">
        <v>3.1426862765327739</v>
      </c>
      <c r="E21">
        <v>2.2241742467856662</v>
      </c>
      <c r="F21">
        <v>1.5226641805581249</v>
      </c>
      <c r="G21">
        <v>7.7559462254395033</v>
      </c>
      <c r="H21">
        <v>0.81252428053664005</v>
      </c>
      <c r="I21">
        <v>0.68850902077367382</v>
      </c>
      <c r="J21">
        <v>0.63679716151452403</v>
      </c>
      <c r="K21">
        <v>0.92619475703000698</v>
      </c>
      <c r="L21">
        <v>1.982212205557695</v>
      </c>
      <c r="M21">
        <v>0.20400903121448549</v>
      </c>
      <c r="N21">
        <v>0.81710487359109318</v>
      </c>
      <c r="O21">
        <v>0.69000904042658084</v>
      </c>
      <c r="P21">
        <v>2.0695134669098718</v>
      </c>
      <c r="Q21">
        <v>0.34466411934305807</v>
      </c>
      <c r="R21">
        <v>0.25715584006186359</v>
      </c>
      <c r="V21">
        <v>1.2869278619246201</v>
      </c>
      <c r="X21">
        <v>1.6831232202794111</v>
      </c>
      <c r="Y21">
        <v>1.105080225431595</v>
      </c>
      <c r="AA21">
        <v>0.62206065233535557</v>
      </c>
      <c r="AB21">
        <v>0.93131157661992292</v>
      </c>
      <c r="AC21">
        <v>0.6772480803078863</v>
      </c>
      <c r="AD21">
        <v>0.52767426698431952</v>
      </c>
      <c r="AE21">
        <v>0.4836818482217865</v>
      </c>
      <c r="AF21">
        <v>3.2238897830973139</v>
      </c>
      <c r="AG21">
        <v>0.5398269927213889</v>
      </c>
      <c r="AH21">
        <v>3.1666464211717962</v>
      </c>
      <c r="AI21">
        <v>5.4380863591295937E-2</v>
      </c>
      <c r="AJ21">
        <v>1.9825734405549831</v>
      </c>
      <c r="AK21">
        <v>0.1469566142098287</v>
      </c>
      <c r="AL21">
        <v>1.6072566350338471</v>
      </c>
      <c r="AM21">
        <v>1.6112848471516441</v>
      </c>
      <c r="AN21">
        <v>1.0783457803291201</v>
      </c>
      <c r="AO21">
        <v>2.1978516612350449</v>
      </c>
      <c r="AP21">
        <v>0.3883897040259256</v>
      </c>
      <c r="AQ21">
        <v>0.44611211308690052</v>
      </c>
      <c r="AR21">
        <v>2.217431228615166E-2</v>
      </c>
      <c r="AS21">
        <v>0.16910043628178409</v>
      </c>
      <c r="AT21">
        <v>1.013489137388416E-3</v>
      </c>
      <c r="AU21">
        <v>3.9296414975771021E-2</v>
      </c>
      <c r="AV21">
        <v>2.2130422225410571E-4</v>
      </c>
      <c r="AW21">
        <v>4.3093863569751832E-2</v>
      </c>
      <c r="AX21">
        <v>3.0792964090324598E-3</v>
      </c>
      <c r="AY21">
        <v>0.2188438613598542</v>
      </c>
      <c r="AZ21">
        <v>1.251487363260835E-3</v>
      </c>
      <c r="BA21">
        <v>0</v>
      </c>
      <c r="BB21">
        <v>1</v>
      </c>
    </row>
    <row r="22" spans="1:54" x14ac:dyDescent="0.55000000000000004">
      <c r="A22" s="1">
        <v>1981</v>
      </c>
      <c r="B22">
        <v>2.882895015151612</v>
      </c>
      <c r="C22">
        <v>3.3429591993334471</v>
      </c>
      <c r="D22">
        <v>3.370092159772323</v>
      </c>
      <c r="E22">
        <v>2.1653891495912641</v>
      </c>
      <c r="F22">
        <v>1.5382246384503651</v>
      </c>
      <c r="G22">
        <v>8.2045184304399523</v>
      </c>
      <c r="H22">
        <v>0.88559637378905387</v>
      </c>
      <c r="I22">
        <v>0.76262353042730802</v>
      </c>
      <c r="J22">
        <v>0.73697031185405126</v>
      </c>
      <c r="K22">
        <v>0.93907605347947409</v>
      </c>
      <c r="L22">
        <v>2.215506490129997</v>
      </c>
      <c r="M22">
        <v>0.21970887753952581</v>
      </c>
      <c r="N22">
        <v>0.85279173955634224</v>
      </c>
      <c r="O22">
        <v>0.76781969347794521</v>
      </c>
      <c r="P22">
        <v>2.131940515732468</v>
      </c>
      <c r="Q22">
        <v>0.4289109708188546</v>
      </c>
      <c r="R22">
        <v>0.25522627871108289</v>
      </c>
      <c r="V22">
        <v>1.1394631168144289</v>
      </c>
      <c r="X22">
        <v>1.776421008206531</v>
      </c>
      <c r="Y22">
        <v>1.1809163489995369</v>
      </c>
      <c r="AA22">
        <v>0.64328736044342527</v>
      </c>
      <c r="AB22">
        <v>0.9956779298297368</v>
      </c>
      <c r="AC22">
        <v>0.75629378057096752</v>
      </c>
      <c r="AD22">
        <v>0.55914887190965989</v>
      </c>
      <c r="AE22">
        <v>0.51388574671186782</v>
      </c>
      <c r="AF22">
        <v>3.5148785100233431</v>
      </c>
      <c r="AG22">
        <v>0.50379132389430104</v>
      </c>
      <c r="AH22">
        <v>3.2208342170473871</v>
      </c>
      <c r="AI22">
        <v>5.2241591494477123E-2</v>
      </c>
      <c r="AJ22">
        <v>2.196985748181989</v>
      </c>
      <c r="AK22">
        <v>0.14160476776815831</v>
      </c>
      <c r="AL22">
        <v>1.5348806718451939</v>
      </c>
      <c r="AM22">
        <v>1.422331001306838</v>
      </c>
      <c r="AN22">
        <v>1.0444454275862849</v>
      </c>
      <c r="AO22">
        <v>2.276276652477554</v>
      </c>
      <c r="AP22">
        <v>0.40453310296860001</v>
      </c>
      <c r="AQ22">
        <v>0.46902969012682461</v>
      </c>
      <c r="AR22">
        <v>3.7533107822320701E-2</v>
      </c>
      <c r="AS22">
        <v>0.1787905243372104</v>
      </c>
      <c r="AT22">
        <v>1.109321840187763E-3</v>
      </c>
      <c r="AU22">
        <v>4.1763227802321667E-2</v>
      </c>
      <c r="AV22">
        <v>1.093751331110736E-4</v>
      </c>
      <c r="AW22">
        <v>5.9669065432827309E-2</v>
      </c>
      <c r="AX22">
        <v>3.2061176050128749E-3</v>
      </c>
      <c r="AY22">
        <v>0.2134153271007567</v>
      </c>
      <c r="AZ22">
        <v>1.7284032453914889E-3</v>
      </c>
      <c r="BA22">
        <v>0</v>
      </c>
      <c r="BB22">
        <v>1</v>
      </c>
    </row>
    <row r="23" spans="1:54" x14ac:dyDescent="0.55000000000000004">
      <c r="A23" s="1">
        <v>1982</v>
      </c>
      <c r="B23">
        <v>2.8877713790550361</v>
      </c>
      <c r="C23">
        <v>3.3090749788955032</v>
      </c>
      <c r="D23">
        <v>3.4705475607343792</v>
      </c>
      <c r="E23">
        <v>2.17362708815934</v>
      </c>
      <c r="F23">
        <v>1.555465945362182</v>
      </c>
      <c r="G23">
        <v>7.9331941544885174</v>
      </c>
      <c r="H23">
        <v>0.88858769141579241</v>
      </c>
      <c r="I23">
        <v>0.80492556097967471</v>
      </c>
      <c r="J23">
        <v>0.69164096959259824</v>
      </c>
      <c r="K23">
        <v>0.96835185668552526</v>
      </c>
      <c r="L23">
        <v>1.9173643807745011</v>
      </c>
      <c r="M23">
        <v>0.22064623784144419</v>
      </c>
      <c r="N23">
        <v>0.98146519704590951</v>
      </c>
      <c r="O23">
        <v>0.81229888257737604</v>
      </c>
      <c r="P23">
        <v>2.1217375865405952</v>
      </c>
      <c r="Q23">
        <v>0.4449698284151582</v>
      </c>
      <c r="R23">
        <v>0.20661677825840341</v>
      </c>
      <c r="V23">
        <v>1.2259698000985111</v>
      </c>
      <c r="X23">
        <v>1.765422487785596</v>
      </c>
      <c r="Y23">
        <v>1.193625571775057</v>
      </c>
      <c r="AA23">
        <v>0.5753572024253405</v>
      </c>
      <c r="AB23">
        <v>1.040526381695861</v>
      </c>
      <c r="AC23">
        <v>0.63411366642109646</v>
      </c>
      <c r="AD23">
        <v>0.59826966038811558</v>
      </c>
      <c r="AE23">
        <v>0.53056909784147988</v>
      </c>
      <c r="AF23">
        <v>3.6809135435982752</v>
      </c>
      <c r="AG23">
        <v>0.56625951269306218</v>
      </c>
      <c r="AH23">
        <v>2.9755837209679918</v>
      </c>
      <c r="AI23">
        <v>3.7414325634500943E-2</v>
      </c>
      <c r="AJ23">
        <v>2.3325983382014832</v>
      </c>
      <c r="AK23">
        <v>0.1210400261427463</v>
      </c>
      <c r="AL23">
        <v>1.2999251114811361</v>
      </c>
      <c r="AM23">
        <v>1.810240539861619</v>
      </c>
      <c r="AN23">
        <v>1.0373653872132971</v>
      </c>
      <c r="AO23">
        <v>2.3241379513727729</v>
      </c>
      <c r="AP23">
        <v>0.2333198918040176</v>
      </c>
      <c r="AQ23">
        <v>0.47384027938793388</v>
      </c>
      <c r="AR23">
        <v>4.9868662378995773E-2</v>
      </c>
      <c r="AS23">
        <v>0.21906116853472091</v>
      </c>
      <c r="AT23">
        <v>1.1960321315976821E-3</v>
      </c>
      <c r="AU23">
        <v>4.5534207896614373E-2</v>
      </c>
      <c r="AV23">
        <v>1.7938082531274461E-4</v>
      </c>
      <c r="AW23">
        <v>4.1453280122152013E-2</v>
      </c>
      <c r="AX23">
        <v>3.61973291910042E-3</v>
      </c>
      <c r="AY23">
        <v>0.21822644196559721</v>
      </c>
      <c r="AZ23">
        <v>6.6163877825873543E-4</v>
      </c>
      <c r="BA23">
        <v>0</v>
      </c>
      <c r="BB23">
        <v>1</v>
      </c>
    </row>
    <row r="24" spans="1:54" x14ac:dyDescent="0.55000000000000004">
      <c r="A24" s="1">
        <v>1983</v>
      </c>
      <c r="B24">
        <v>2.881036787903605</v>
      </c>
      <c r="C24">
        <v>3.358408058246646</v>
      </c>
      <c r="D24">
        <v>3.4979473938397079</v>
      </c>
      <c r="E24">
        <v>2.171831314564129</v>
      </c>
      <c r="F24">
        <v>1.598928765016115</v>
      </c>
      <c r="G24">
        <v>8.9102124742974649</v>
      </c>
      <c r="H24">
        <v>0.90246819849538717</v>
      </c>
      <c r="I24">
        <v>0.85065186384974245</v>
      </c>
      <c r="J24">
        <v>0.67606444713061697</v>
      </c>
      <c r="K24">
        <v>1.0290969544012449</v>
      </c>
      <c r="L24">
        <v>2.239834794169473</v>
      </c>
      <c r="M24">
        <v>0.22597003690278539</v>
      </c>
      <c r="N24">
        <v>0.89967639453476167</v>
      </c>
      <c r="O24">
        <v>0.87991362854592547</v>
      </c>
      <c r="P24">
        <v>2.1267912362718482</v>
      </c>
      <c r="Q24">
        <v>0.48835352335596299</v>
      </c>
      <c r="R24">
        <v>0.23985331669368379</v>
      </c>
      <c r="V24">
        <v>1.1750792862487911</v>
      </c>
      <c r="X24">
        <v>1.775192246342935</v>
      </c>
      <c r="Y24">
        <v>1.2035319864708649</v>
      </c>
      <c r="AA24">
        <v>0.65226138597393879</v>
      </c>
      <c r="AB24">
        <v>1.109069558730712</v>
      </c>
      <c r="AC24">
        <v>0.65629648084030312</v>
      </c>
      <c r="AD24">
        <v>0.62143971070521331</v>
      </c>
      <c r="AE24">
        <v>0.54655529521349844</v>
      </c>
      <c r="AF24">
        <v>3.5998122774547072</v>
      </c>
      <c r="AG24">
        <v>0.54836606243065877</v>
      </c>
      <c r="AH24">
        <v>2.8501400971986022</v>
      </c>
      <c r="AI24">
        <v>3.9107272379796852E-2</v>
      </c>
      <c r="AJ24">
        <v>2.7051192884018911</v>
      </c>
      <c r="AK24">
        <v>0.1162502015796722</v>
      </c>
      <c r="AL24">
        <v>1.6638366794338311</v>
      </c>
      <c r="AM24">
        <v>1.9198115531931501</v>
      </c>
      <c r="AN24">
        <v>1.0670110527212111</v>
      </c>
      <c r="AO24">
        <v>2.0585542368694392</v>
      </c>
      <c r="AP24">
        <v>0.16760259591340479</v>
      </c>
      <c r="AQ24">
        <v>0.49237718384766888</v>
      </c>
      <c r="AR24">
        <v>5.5076612281116127E-2</v>
      </c>
      <c r="AS24">
        <v>0.17359239728334311</v>
      </c>
      <c r="AT24">
        <v>1.275966027202264E-3</v>
      </c>
      <c r="AU24">
        <v>5.3201346878964433E-2</v>
      </c>
      <c r="AV24">
        <v>3.1182626310102818E-4</v>
      </c>
      <c r="AW24">
        <v>6.467044458372484E-2</v>
      </c>
      <c r="AX24">
        <v>3.443297075244209E-3</v>
      </c>
      <c r="AY24">
        <v>0.23021674640403469</v>
      </c>
      <c r="AZ24">
        <v>1.4737581570394289E-3</v>
      </c>
      <c r="BA24">
        <v>1.7261507578612649E-3</v>
      </c>
      <c r="BB24">
        <v>1</v>
      </c>
    </row>
    <row r="25" spans="1:54" x14ac:dyDescent="0.55000000000000004">
      <c r="A25" s="1">
        <v>1984</v>
      </c>
      <c r="B25">
        <v>2.933202437716516</v>
      </c>
      <c r="C25">
        <v>3.4073817851327779</v>
      </c>
      <c r="D25">
        <v>3.5175143471953789</v>
      </c>
      <c r="E25">
        <v>2.0428753748577431</v>
      </c>
      <c r="F25">
        <v>1.5649705318617879</v>
      </c>
      <c r="G25">
        <v>9.5816464237516854</v>
      </c>
      <c r="H25">
        <v>0.97461949099759404</v>
      </c>
      <c r="I25">
        <v>0.88058050926221398</v>
      </c>
      <c r="J25">
        <v>0.60526127971231636</v>
      </c>
      <c r="K25">
        <v>1.0416933210848169</v>
      </c>
      <c r="L25">
        <v>2.2807570264872741</v>
      </c>
      <c r="M25">
        <v>0.23265337318563631</v>
      </c>
      <c r="N25">
        <v>1.0306515602714481</v>
      </c>
      <c r="O25">
        <v>0.96938905494048933</v>
      </c>
      <c r="P25">
        <v>2.2178404654996</v>
      </c>
      <c r="Q25">
        <v>0.5564192114381793</v>
      </c>
      <c r="R25">
        <v>0.25093244671726661</v>
      </c>
      <c r="V25">
        <v>1.1969246071942361</v>
      </c>
      <c r="X25">
        <v>1.803542352834963</v>
      </c>
      <c r="Y25">
        <v>1.153962219750776</v>
      </c>
      <c r="AA25">
        <v>0.69795407003408783</v>
      </c>
      <c r="AB25">
        <v>1.1768459503437541</v>
      </c>
      <c r="AC25">
        <v>0.72149553541840061</v>
      </c>
      <c r="AD25">
        <v>0.66188769816831672</v>
      </c>
      <c r="AE25">
        <v>0.57326508828211498</v>
      </c>
      <c r="AF25">
        <v>3.5533992438832018</v>
      </c>
      <c r="AG25">
        <v>0.50449925009782992</v>
      </c>
      <c r="AH25">
        <v>2.7127236490625348</v>
      </c>
      <c r="AI25">
        <v>9.8279074694368723E-2</v>
      </c>
      <c r="AJ25">
        <v>2.571988859550614</v>
      </c>
      <c r="AK25">
        <v>0.1196325727660997</v>
      </c>
      <c r="AL25">
        <v>1.5510224879059511</v>
      </c>
      <c r="AM25">
        <v>1.9746814082141699</v>
      </c>
      <c r="AN25">
        <v>1.0709440987915719</v>
      </c>
      <c r="AO25">
        <v>2.1694258505416881</v>
      </c>
      <c r="AP25">
        <v>0.29857182892149531</v>
      </c>
      <c r="AQ25">
        <v>0.51008739143565618</v>
      </c>
      <c r="AR25">
        <v>5.9122964360369491E-2</v>
      </c>
      <c r="AS25">
        <v>0.19765193855888519</v>
      </c>
      <c r="AT25">
        <v>1.3575811911919369E-3</v>
      </c>
      <c r="AU25">
        <v>5.86826794260739E-2</v>
      </c>
      <c r="AV25">
        <v>3.7606997844038289E-4</v>
      </c>
      <c r="AW25">
        <v>7.0469603175448231E-2</v>
      </c>
      <c r="AX25">
        <v>9.8044207636821925E-4</v>
      </c>
      <c r="AY25">
        <v>0.25665347034540548</v>
      </c>
      <c r="AZ25">
        <v>2.45819245228204E-3</v>
      </c>
      <c r="BA25">
        <v>1.725383384598044E-3</v>
      </c>
      <c r="BB25">
        <v>1</v>
      </c>
    </row>
    <row r="26" spans="1:54" x14ac:dyDescent="0.55000000000000004">
      <c r="A26" s="1">
        <v>1985</v>
      </c>
      <c r="B26">
        <v>3.018709853136416</v>
      </c>
      <c r="C26">
        <v>3.443243572348381</v>
      </c>
      <c r="D26">
        <v>3.4771692251666888</v>
      </c>
      <c r="E26">
        <v>2.106716177873269</v>
      </c>
      <c r="F26">
        <v>1.603762454792226</v>
      </c>
      <c r="G26">
        <v>10.412698412698409</v>
      </c>
      <c r="H26">
        <v>1.015860904015734</v>
      </c>
      <c r="I26">
        <v>1.016236567792862</v>
      </c>
      <c r="J26">
        <v>0.60963959154396719</v>
      </c>
      <c r="K26">
        <v>1.074250726199143</v>
      </c>
      <c r="L26">
        <v>2.1417189288455369</v>
      </c>
      <c r="M26">
        <v>0.2450602096589489</v>
      </c>
      <c r="N26">
        <v>1.0698717071043551</v>
      </c>
      <c r="O26">
        <v>0.99823559799277539</v>
      </c>
      <c r="P26">
        <v>2.2771498619618051</v>
      </c>
      <c r="Q26">
        <v>0.60158110073073745</v>
      </c>
      <c r="R26">
        <v>0.33863866421689731</v>
      </c>
      <c r="V26">
        <v>1.0113930564470199</v>
      </c>
      <c r="X26">
        <v>1.8756421193097841</v>
      </c>
      <c r="Y26">
        <v>1.238712208415123</v>
      </c>
      <c r="AA26">
        <v>0.69094751210840111</v>
      </c>
      <c r="AB26">
        <v>1.273444253305428</v>
      </c>
      <c r="AC26">
        <v>0.7815655597836334</v>
      </c>
      <c r="AD26">
        <v>0.68963259303783941</v>
      </c>
      <c r="AE26">
        <v>0.63596297785087053</v>
      </c>
      <c r="AF26">
        <v>3.6421392937844632</v>
      </c>
      <c r="AG26">
        <v>0.51589808077362065</v>
      </c>
      <c r="AH26">
        <v>2.3991491149157582</v>
      </c>
      <c r="AI26">
        <v>6.0596706388380148E-2</v>
      </c>
      <c r="AJ26">
        <v>2.3472819696067031</v>
      </c>
      <c r="AK26">
        <v>0.14334578358340719</v>
      </c>
      <c r="AL26">
        <v>1.5768175210760931</v>
      </c>
      <c r="AM26">
        <v>1.9838207448608109</v>
      </c>
      <c r="AN26">
        <v>1.161284312761159</v>
      </c>
      <c r="AO26">
        <v>2.2218792342444331</v>
      </c>
      <c r="AP26">
        <v>0.81620053502746337</v>
      </c>
      <c r="AQ26">
        <v>0.5402159860920982</v>
      </c>
      <c r="AR26">
        <v>7.3603729940455886E-2</v>
      </c>
      <c r="AS26">
        <v>0.19720334571671519</v>
      </c>
      <c r="AT26">
        <v>1.436541453617262E-3</v>
      </c>
      <c r="AU26">
        <v>5.661223869071106E-2</v>
      </c>
      <c r="AV26">
        <v>3.0104008749462957E-4</v>
      </c>
      <c r="AW26">
        <v>0.1225606908863294</v>
      </c>
      <c r="AX26">
        <v>1.588897789951735E-3</v>
      </c>
      <c r="AY26">
        <v>0.25712838149569439</v>
      </c>
      <c r="AZ26">
        <v>1.106360674629479E-3</v>
      </c>
      <c r="BA26">
        <v>4.52971099489254E-3</v>
      </c>
      <c r="BB26">
        <v>1</v>
      </c>
    </row>
    <row r="27" spans="1:54" x14ac:dyDescent="0.55000000000000004">
      <c r="A27" s="1">
        <v>1986</v>
      </c>
      <c r="B27">
        <v>3.160898694975526</v>
      </c>
      <c r="C27">
        <v>3.6082534815716789</v>
      </c>
      <c r="D27">
        <v>3.4450687128274309</v>
      </c>
      <c r="E27">
        <v>2.187265161822074</v>
      </c>
      <c r="F27">
        <v>1.598657692688269</v>
      </c>
      <c r="G27">
        <v>10.800260247234871</v>
      </c>
      <c r="H27">
        <v>1.059666407985032</v>
      </c>
      <c r="I27">
        <v>1.025481252051003</v>
      </c>
      <c r="J27">
        <v>0.64988910550539325</v>
      </c>
      <c r="K27">
        <v>1.066023631560618</v>
      </c>
      <c r="L27">
        <v>1.7624111335750261</v>
      </c>
      <c r="M27">
        <v>0.25984364063286919</v>
      </c>
      <c r="N27">
        <v>1.152688089888412</v>
      </c>
      <c r="O27">
        <v>1.048869064490044</v>
      </c>
      <c r="P27">
        <v>2.416435889754303</v>
      </c>
      <c r="Q27">
        <v>0.66342606445999486</v>
      </c>
      <c r="V27">
        <v>1.0122066233972891</v>
      </c>
      <c r="X27">
        <v>1.943102780098563</v>
      </c>
      <c r="Y27">
        <v>1.370607897072754</v>
      </c>
      <c r="AA27">
        <v>0.6793695172720664</v>
      </c>
      <c r="AB27">
        <v>1.3536687880678091</v>
      </c>
      <c r="AC27">
        <v>0.94141909173091354</v>
      </c>
      <c r="AD27">
        <v>0.76700943652201836</v>
      </c>
      <c r="AE27">
        <v>0.69135741895454994</v>
      </c>
      <c r="AF27">
        <v>3.776772853780936</v>
      </c>
      <c r="AG27">
        <v>0.56076717886430771</v>
      </c>
      <c r="AH27">
        <v>2.4377912945822402</v>
      </c>
      <c r="AI27">
        <v>6.4598627177979887E-2</v>
      </c>
      <c r="AJ27">
        <v>2.3175837343455621</v>
      </c>
      <c r="AK27">
        <v>0.14263868160919491</v>
      </c>
      <c r="AL27">
        <v>1.62981593857294</v>
      </c>
      <c r="AM27">
        <v>1.9970984036038271</v>
      </c>
      <c r="AN27">
        <v>1.1035068816154019</v>
      </c>
      <c r="AO27">
        <v>2.3837829640701211</v>
      </c>
      <c r="AP27">
        <v>0.38923839474102462</v>
      </c>
      <c r="AQ27">
        <v>0.56411021543587636</v>
      </c>
      <c r="AR27">
        <v>9.0336809258731013E-2</v>
      </c>
      <c r="AS27">
        <v>0.22532850732999579</v>
      </c>
      <c r="AT27">
        <v>1.5959301670859739E-3</v>
      </c>
      <c r="AU27">
        <v>5.029635035757396E-2</v>
      </c>
      <c r="AV27">
        <v>3.6468971896403898E-4</v>
      </c>
      <c r="AW27">
        <v>9.520193784908762E-2</v>
      </c>
      <c r="AX27">
        <v>2.2058684589821541E-3</v>
      </c>
      <c r="AY27">
        <v>0.30703327754481302</v>
      </c>
      <c r="AZ27">
        <v>1.393654826327627E-3</v>
      </c>
      <c r="BA27">
        <v>5.3861699785761287E-3</v>
      </c>
      <c r="BB27">
        <v>1</v>
      </c>
    </row>
    <row r="28" spans="1:54" x14ac:dyDescent="0.55000000000000004">
      <c r="A28" s="1">
        <v>1987</v>
      </c>
      <c r="B28">
        <v>3.1418061616547628</v>
      </c>
      <c r="C28">
        <v>3.555792198357302</v>
      </c>
      <c r="D28">
        <v>3.1323703413247652</v>
      </c>
      <c r="E28">
        <v>2.1107857359078062</v>
      </c>
      <c r="F28">
        <v>1.641770721054286</v>
      </c>
      <c r="G28">
        <v>11.88498402555911</v>
      </c>
      <c r="H28">
        <v>1.0808641679328359</v>
      </c>
      <c r="I28">
        <v>1.104620283792791</v>
      </c>
      <c r="J28">
        <v>0.63398711877135239</v>
      </c>
      <c r="K28">
        <v>1.1638267934070461</v>
      </c>
      <c r="L28">
        <v>2.1307730179189939</v>
      </c>
      <c r="M28">
        <v>0.26933953560554791</v>
      </c>
      <c r="N28">
        <v>1.1465682882952479</v>
      </c>
      <c r="O28">
        <v>1.047197641599978</v>
      </c>
      <c r="P28">
        <v>2.4573935070331081</v>
      </c>
      <c r="Q28">
        <v>0.81227537426191843</v>
      </c>
      <c r="V28">
        <v>0.99721051250312109</v>
      </c>
      <c r="X28">
        <v>2.704214846166165</v>
      </c>
      <c r="Y28">
        <v>1.158629575230357</v>
      </c>
      <c r="AA28">
        <v>0.71835445618584626</v>
      </c>
      <c r="AB28">
        <v>1.3635502602990179</v>
      </c>
      <c r="AC28">
        <v>0.84690560860245323</v>
      </c>
      <c r="AD28">
        <v>0.76188473924987776</v>
      </c>
      <c r="AE28">
        <v>0.6841985153060165</v>
      </c>
      <c r="AF28">
        <v>3.7326658743422869</v>
      </c>
      <c r="AG28">
        <v>0.41890952894334238</v>
      </c>
      <c r="AH28">
        <v>2.2516899379170638</v>
      </c>
      <c r="AI28">
        <v>6.1243174175756941E-2</v>
      </c>
      <c r="AJ28">
        <v>2.487060134853702</v>
      </c>
      <c r="AK28">
        <v>0.1219973154374112</v>
      </c>
      <c r="AL28">
        <v>1.684187289835545</v>
      </c>
      <c r="AM28">
        <v>1.861470162449943</v>
      </c>
      <c r="AN28">
        <v>1.094721738392457</v>
      </c>
      <c r="AO28">
        <v>2.7428193005909258</v>
      </c>
      <c r="AP28">
        <v>0.47687100790788511</v>
      </c>
      <c r="AQ28">
        <v>0.59909097729639293</v>
      </c>
      <c r="AR28">
        <v>9.9672007266647836E-2</v>
      </c>
      <c r="AS28">
        <v>0.21896140640688949</v>
      </c>
      <c r="AT28">
        <v>1.6691496322729081E-3</v>
      </c>
      <c r="AU28">
        <v>6.3563439271965602E-2</v>
      </c>
      <c r="AV28">
        <v>2.497712973270925E-4</v>
      </c>
      <c r="AW28">
        <v>9.2426277793721784E-2</v>
      </c>
      <c r="AX28">
        <v>4.5477499723538756E-3</v>
      </c>
      <c r="AY28">
        <v>0.32102588344562422</v>
      </c>
      <c r="AZ28">
        <v>1.9722791085031431E-3</v>
      </c>
      <c r="BA28">
        <v>5.5529223275341986E-3</v>
      </c>
      <c r="BB28">
        <v>1</v>
      </c>
    </row>
    <row r="29" spans="1:54" x14ac:dyDescent="0.55000000000000004">
      <c r="A29" s="1">
        <v>1988</v>
      </c>
      <c r="B29">
        <v>3.2237081067617401</v>
      </c>
      <c r="C29">
        <v>3.653960588211473</v>
      </c>
      <c r="D29">
        <v>3.029107375256459</v>
      </c>
      <c r="E29">
        <v>2.0407490708756639</v>
      </c>
      <c r="F29">
        <v>1.713988348391791</v>
      </c>
      <c r="G29">
        <v>13.046402151983861</v>
      </c>
      <c r="H29">
        <v>1.281990523251995</v>
      </c>
      <c r="I29">
        <v>1.183948254098808</v>
      </c>
      <c r="J29">
        <v>0.6536735376808841</v>
      </c>
      <c r="K29">
        <v>1.2288617979803</v>
      </c>
      <c r="L29">
        <v>2.014356404543741</v>
      </c>
      <c r="M29">
        <v>0.29717808104389321</v>
      </c>
      <c r="N29">
        <v>1.1977483720227791</v>
      </c>
      <c r="O29">
        <v>1.0908308768785839</v>
      </c>
      <c r="P29">
        <v>2.563497857312107</v>
      </c>
      <c r="Q29">
        <v>0.81842217189606015</v>
      </c>
      <c r="R29">
        <v>0.77150623387402129</v>
      </c>
      <c r="S29">
        <v>1.4102298194741649</v>
      </c>
      <c r="V29">
        <v>1.004551922734658</v>
      </c>
      <c r="X29">
        <v>1.97627404465696</v>
      </c>
      <c r="Y29">
        <v>0.96356809782929098</v>
      </c>
      <c r="AA29">
        <v>0.69608666451926926</v>
      </c>
      <c r="AB29">
        <v>1.385384458441022</v>
      </c>
      <c r="AC29">
        <v>0.92105309337379337</v>
      </c>
      <c r="AD29">
        <v>0.8037994744590129</v>
      </c>
      <c r="AE29">
        <v>0.68370518270283165</v>
      </c>
      <c r="AF29">
        <v>4.1341515814815502</v>
      </c>
      <c r="AG29">
        <v>0.57132944946335196</v>
      </c>
      <c r="AH29">
        <v>2.4707607730506078</v>
      </c>
      <c r="AI29">
        <v>4.3196542260742883E-2</v>
      </c>
      <c r="AJ29">
        <v>2.5882540954847628</v>
      </c>
      <c r="AK29">
        <v>0.10728820088381399</v>
      </c>
      <c r="AL29">
        <v>2.8441909366504978</v>
      </c>
      <c r="AM29">
        <v>1.956803364414367</v>
      </c>
      <c r="AN29">
        <v>1.067700248439627</v>
      </c>
      <c r="AO29">
        <v>2.7738192021353218</v>
      </c>
      <c r="AP29">
        <v>0.48231068841137698</v>
      </c>
      <c r="AQ29">
        <v>0.58341908243431817</v>
      </c>
      <c r="AR29">
        <v>0.10735767402563851</v>
      </c>
      <c r="AS29">
        <v>0.20702802215488891</v>
      </c>
      <c r="AT29">
        <v>1.794615188707065E-3</v>
      </c>
      <c r="AU29">
        <v>7.9290870624881118E-2</v>
      </c>
      <c r="AV29">
        <v>2.5811028658905789E-3</v>
      </c>
      <c r="AW29">
        <v>9.4886979852072742E-2</v>
      </c>
      <c r="AX29">
        <v>5.1261841236567634E-3</v>
      </c>
      <c r="AY29">
        <v>0.35185210100517339</v>
      </c>
      <c r="AZ29">
        <v>1.7334459124952632E-2</v>
      </c>
      <c r="BA29">
        <v>5.2561180250827021E-3</v>
      </c>
      <c r="BB29">
        <v>1</v>
      </c>
    </row>
    <row r="30" spans="1:54" x14ac:dyDescent="0.55000000000000004">
      <c r="A30" s="1">
        <v>1989</v>
      </c>
      <c r="B30">
        <v>3.272716968056212</v>
      </c>
      <c r="C30">
        <v>3.8264364245420568</v>
      </c>
      <c r="D30">
        <v>3.267980839925511</v>
      </c>
      <c r="E30">
        <v>2.024159002603672</v>
      </c>
      <c r="F30">
        <v>1.777856771328622</v>
      </c>
      <c r="G30">
        <v>13.710247349823319</v>
      </c>
      <c r="H30">
        <v>1.293221630170224</v>
      </c>
      <c r="I30">
        <v>1.1039000308262661</v>
      </c>
      <c r="J30">
        <v>0.67427582868892033</v>
      </c>
      <c r="K30">
        <v>1.288386056014555</v>
      </c>
      <c r="L30">
        <v>2.061352072814274</v>
      </c>
      <c r="M30">
        <v>0.30868131675053129</v>
      </c>
      <c r="N30">
        <v>1.231914711937059</v>
      </c>
      <c r="O30">
        <v>1.12748652385948</v>
      </c>
      <c r="P30">
        <v>2.6496849893734349</v>
      </c>
      <c r="Q30">
        <v>0.85407555751208941</v>
      </c>
      <c r="R30">
        <v>0.79610338823616189</v>
      </c>
      <c r="S30">
        <v>1.3325275688181359</v>
      </c>
      <c r="V30">
        <v>1.065007947504943</v>
      </c>
      <c r="X30">
        <v>1.4632189632449131</v>
      </c>
      <c r="Y30">
        <v>1.0616258333847961</v>
      </c>
      <c r="AA30">
        <v>0.74041057637769159</v>
      </c>
      <c r="AB30">
        <v>1.325444377714184</v>
      </c>
      <c r="AC30">
        <v>0.90419620948466939</v>
      </c>
      <c r="AD30">
        <v>0.81151098677487343</v>
      </c>
      <c r="AE30">
        <v>0.68046995065183347</v>
      </c>
      <c r="AF30">
        <v>4.3441432911927489</v>
      </c>
      <c r="AG30">
        <v>0.28322925272279093</v>
      </c>
      <c r="AH30">
        <v>2.4410401351254198</v>
      </c>
      <c r="AI30">
        <v>3.9633068636283207E-2</v>
      </c>
      <c r="AJ30">
        <v>2.6057091250536359</v>
      </c>
      <c r="AK30">
        <v>0.11263963154358179</v>
      </c>
      <c r="AL30">
        <v>2.899902090786751</v>
      </c>
      <c r="AM30">
        <v>2.1614177074175851</v>
      </c>
      <c r="AN30">
        <v>1.0697926026603879</v>
      </c>
      <c r="AO30">
        <v>2.3358479083673038</v>
      </c>
      <c r="AP30">
        <v>0.49032160955241377</v>
      </c>
      <c r="AQ30">
        <v>0.59956689330856516</v>
      </c>
      <c r="AR30">
        <v>0.1117243139069061</v>
      </c>
      <c r="AS30">
        <v>0.24877776544193811</v>
      </c>
      <c r="AT30">
        <v>1.896401738932617E-3</v>
      </c>
      <c r="AU30">
        <v>9.7986312946522713E-2</v>
      </c>
      <c r="AV30">
        <v>2.6251373410421568E-3</v>
      </c>
      <c r="AW30">
        <v>5.5747092635189947E-2</v>
      </c>
      <c r="AX30">
        <v>5.155255907500233E-3</v>
      </c>
      <c r="AY30">
        <v>0.43990341978002512</v>
      </c>
      <c r="AZ30">
        <v>1.8104624332178101E-2</v>
      </c>
      <c r="BA30">
        <v>5.5103400910747908E-3</v>
      </c>
      <c r="BB30">
        <v>1</v>
      </c>
    </row>
    <row r="31" spans="1:54" x14ac:dyDescent="0.55000000000000004">
      <c r="A31" s="1">
        <v>1990</v>
      </c>
      <c r="B31">
        <v>3.4471787507478862</v>
      </c>
      <c r="C31">
        <v>4.0139051631505698</v>
      </c>
      <c r="D31">
        <v>3.4637758736534261</v>
      </c>
      <c r="E31">
        <v>2.1045729011308598</v>
      </c>
      <c r="F31">
        <v>1.839697750561075</v>
      </c>
      <c r="G31">
        <v>13.84839650145773</v>
      </c>
      <c r="H31">
        <v>1.398785340434509</v>
      </c>
      <c r="I31">
        <v>1.267800148144683</v>
      </c>
      <c r="J31">
        <v>0.72164770660236544</v>
      </c>
      <c r="K31">
        <v>1.3336522549399921</v>
      </c>
      <c r="L31">
        <v>2.3314119621157641</v>
      </c>
      <c r="M31">
        <v>0.3303489283164206</v>
      </c>
      <c r="N31">
        <v>1.2310675054255551</v>
      </c>
      <c r="O31">
        <v>1.186276088312423</v>
      </c>
      <c r="P31">
        <v>2.7138305212132359</v>
      </c>
      <c r="Q31">
        <v>0.92460187867195898</v>
      </c>
      <c r="R31">
        <v>0.88100860383515578</v>
      </c>
      <c r="S31">
        <v>1.506192333737542</v>
      </c>
      <c r="V31">
        <v>1.3755727646506959</v>
      </c>
      <c r="X31">
        <v>1.893278260065387</v>
      </c>
      <c r="Y31">
        <v>0.75301942047865056</v>
      </c>
      <c r="AA31">
        <v>0.81515192250819368</v>
      </c>
      <c r="AB31">
        <v>1.371519564115931</v>
      </c>
      <c r="AC31">
        <v>0.99653692608927991</v>
      </c>
      <c r="AD31">
        <v>0.84188465987956496</v>
      </c>
      <c r="AE31">
        <v>0.68579351255817611</v>
      </c>
      <c r="AF31">
        <v>4.3040012875806504</v>
      </c>
      <c r="AG31">
        <v>0.30442617539012451</v>
      </c>
      <c r="AH31">
        <v>2.4697769943363901</v>
      </c>
      <c r="AI31">
        <v>4.3937798509913313E-2</v>
      </c>
      <c r="AJ31">
        <v>2.8520735118664029</v>
      </c>
      <c r="AK31">
        <v>0.11185586482277191</v>
      </c>
      <c r="AL31">
        <v>2.855445397790628</v>
      </c>
      <c r="AM31">
        <v>2.6262117243203851</v>
      </c>
      <c r="AN31">
        <v>1.104388309026749</v>
      </c>
      <c r="AO31">
        <v>2.153653262071149</v>
      </c>
      <c r="AP31">
        <v>0.36560986750282842</v>
      </c>
      <c r="AQ31">
        <v>0.60921158262013231</v>
      </c>
      <c r="AR31">
        <v>0.1107989397146609</v>
      </c>
      <c r="AS31">
        <v>0.25749268360385841</v>
      </c>
      <c r="AT31">
        <v>1.761175141127784E-3</v>
      </c>
      <c r="AU31">
        <v>0.10533102275317981</v>
      </c>
      <c r="AV31">
        <v>4.5597715976191042E-3</v>
      </c>
      <c r="AW31">
        <v>6.5261573847912632E-2</v>
      </c>
      <c r="AX31">
        <v>3.163131556097076E-3</v>
      </c>
      <c r="AY31">
        <v>0.38653597274190582</v>
      </c>
      <c r="AZ31">
        <v>1.9317095520145589E-2</v>
      </c>
      <c r="BA31">
        <v>4.3206487430275152E-3</v>
      </c>
      <c r="BB31">
        <v>1</v>
      </c>
    </row>
    <row r="32" spans="1:54" x14ac:dyDescent="0.55000000000000004">
      <c r="A32" s="1">
        <v>1991</v>
      </c>
      <c r="B32">
        <v>3.5724865869824232</v>
      </c>
      <c r="C32">
        <v>4.2589334431111281</v>
      </c>
      <c r="D32">
        <v>3.669068679334587</v>
      </c>
      <c r="E32">
        <v>2.2416316933992362</v>
      </c>
      <c r="F32">
        <v>1.886448762360817</v>
      </c>
      <c r="G32">
        <v>14.13373860182371</v>
      </c>
      <c r="H32">
        <v>1.51590844272584</v>
      </c>
      <c r="I32">
        <v>1.4052118331868</v>
      </c>
      <c r="J32">
        <v>0.86892499734859252</v>
      </c>
      <c r="K32">
        <v>1.219686699801755</v>
      </c>
      <c r="L32">
        <v>2.4574213847967532</v>
      </c>
      <c r="M32">
        <v>0.36290435463062481</v>
      </c>
      <c r="N32">
        <v>1.3823926623476519</v>
      </c>
      <c r="O32">
        <v>1.2576325082399651</v>
      </c>
      <c r="P32">
        <v>2.8564946899269068</v>
      </c>
      <c r="Q32">
        <v>0.95837333657183166</v>
      </c>
      <c r="R32">
        <v>0.948130902995307</v>
      </c>
      <c r="S32">
        <v>1.679278042945767</v>
      </c>
      <c r="V32">
        <v>1.58080249496548</v>
      </c>
      <c r="X32">
        <v>2.1024058597353279</v>
      </c>
      <c r="Y32">
        <v>0.73103154037737383</v>
      </c>
      <c r="AA32">
        <v>0.926109129103036</v>
      </c>
      <c r="AB32">
        <v>1.464797488825144</v>
      </c>
      <c r="AC32">
        <v>1.199412660177658</v>
      </c>
      <c r="AD32">
        <v>0.88987112763600895</v>
      </c>
      <c r="AE32">
        <v>0.69874948338955056</v>
      </c>
      <c r="AF32">
        <v>4.2766650919486207</v>
      </c>
      <c r="AG32">
        <v>0.3086916156587195</v>
      </c>
      <c r="AH32">
        <v>1.937140274313133</v>
      </c>
      <c r="AI32">
        <v>2.3241668530087099E-2</v>
      </c>
      <c r="AJ32">
        <v>3.0529615551565592</v>
      </c>
      <c r="AK32">
        <v>0.1057791114368791</v>
      </c>
      <c r="AL32">
        <v>3.034835433659937</v>
      </c>
      <c r="AM32">
        <v>2.5073053170628539</v>
      </c>
      <c r="AN32">
        <v>1.2105553555251309</v>
      </c>
      <c r="AO32">
        <v>2.7222172013829402</v>
      </c>
      <c r="AP32">
        <v>0.3741716553438616</v>
      </c>
      <c r="AQ32">
        <v>0.68402205924259318</v>
      </c>
      <c r="AR32">
        <v>0.1022639701199748</v>
      </c>
      <c r="AS32">
        <v>0.27551060957042778</v>
      </c>
      <c r="AT32">
        <v>1.930447490092581E-3</v>
      </c>
      <c r="AU32">
        <v>0.1034136625443908</v>
      </c>
      <c r="AV32">
        <v>3.1354177710170321E-3</v>
      </c>
      <c r="AW32">
        <v>8.4824300235432401E-2</v>
      </c>
      <c r="AX32">
        <v>3.6617098592237152E-3</v>
      </c>
      <c r="AY32">
        <v>0.43204381294400851</v>
      </c>
      <c r="AZ32">
        <v>2.093519009749048E-2</v>
      </c>
      <c r="BA32">
        <v>3.2138614715464249E-3</v>
      </c>
      <c r="BB32">
        <v>1</v>
      </c>
    </row>
    <row r="33" spans="1:54" x14ac:dyDescent="0.55000000000000004">
      <c r="A33" s="1">
        <v>1992</v>
      </c>
      <c r="B33">
        <v>3.5019716922419688</v>
      </c>
      <c r="C33">
        <v>4.2642699740288874</v>
      </c>
      <c r="D33">
        <v>3.7150621850888399</v>
      </c>
      <c r="E33">
        <v>2.1237302294715219</v>
      </c>
      <c r="F33">
        <v>1.938985453843576</v>
      </c>
      <c r="G33">
        <v>14.74878444084279</v>
      </c>
      <c r="H33">
        <v>1.560551730815011</v>
      </c>
      <c r="I33">
        <v>1.545991752142954</v>
      </c>
      <c r="J33">
        <v>0.93087729030735999</v>
      </c>
      <c r="K33">
        <v>1.2550532888595021</v>
      </c>
      <c r="L33">
        <v>2.4502466955303688</v>
      </c>
      <c r="M33">
        <v>0.38603721522835999</v>
      </c>
      <c r="N33">
        <v>1.503178111601126</v>
      </c>
      <c r="O33">
        <v>1.2994012664591781</v>
      </c>
      <c r="P33">
        <v>2.9232732036653299</v>
      </c>
      <c r="Q33">
        <v>1.0338639106609</v>
      </c>
      <c r="R33">
        <v>0.96117105490010857</v>
      </c>
      <c r="S33">
        <v>1.767803229796242</v>
      </c>
      <c r="T33">
        <v>3.1487106949209038</v>
      </c>
      <c r="U33">
        <v>4.4606143370955236</v>
      </c>
      <c r="V33">
        <v>1.7097385084992049</v>
      </c>
      <c r="X33">
        <v>2.030178916682535</v>
      </c>
      <c r="Y33">
        <v>1.156691902216511</v>
      </c>
      <c r="Z33">
        <v>0.58982166214788301</v>
      </c>
      <c r="AA33">
        <v>0.8781199611207634</v>
      </c>
      <c r="AB33">
        <v>1.601824554456978</v>
      </c>
      <c r="AC33">
        <v>1.192650941191997</v>
      </c>
      <c r="AD33">
        <v>0.90995366088180429</v>
      </c>
      <c r="AE33">
        <v>0.71333548866567209</v>
      </c>
      <c r="AF33">
        <v>4.0825590805107117</v>
      </c>
      <c r="AG33">
        <v>0.32633696277835239</v>
      </c>
      <c r="AH33">
        <v>1.634142417132308</v>
      </c>
      <c r="AI33">
        <v>5.4700884028049908E-2</v>
      </c>
      <c r="AJ33">
        <v>2.9857565865357509</v>
      </c>
      <c r="AK33">
        <v>0.1156282953816055</v>
      </c>
      <c r="AL33">
        <v>2.8454781531837048</v>
      </c>
      <c r="AM33">
        <v>2.036600282183668</v>
      </c>
      <c r="AN33">
        <v>1.1645624641575569</v>
      </c>
      <c r="AO33">
        <v>3.2654350516048658</v>
      </c>
      <c r="AP33">
        <v>0.43760707222440332</v>
      </c>
      <c r="AQ33">
        <v>0.7184160608133191</v>
      </c>
      <c r="AR33">
        <v>9.4370823874086879E-2</v>
      </c>
      <c r="AS33">
        <v>0.28965660877844629</v>
      </c>
      <c r="AT33">
        <v>2.0122271660970728E-3</v>
      </c>
      <c r="AU33">
        <v>9.6074634047313506E-2</v>
      </c>
      <c r="AV33">
        <v>5.3713581493704792E-3</v>
      </c>
      <c r="AW33">
        <v>4.6588367695072748E-2</v>
      </c>
      <c r="AX33">
        <v>5.2149074246073861E-3</v>
      </c>
      <c r="AY33">
        <v>0.43273341297685258</v>
      </c>
      <c r="AZ33">
        <v>2.636883056361055E-2</v>
      </c>
      <c r="BA33">
        <v>4.5190921981604496E-3</v>
      </c>
      <c r="BB33">
        <v>1</v>
      </c>
    </row>
    <row r="34" spans="1:54" x14ac:dyDescent="0.55000000000000004">
      <c r="A34" s="1">
        <v>1993</v>
      </c>
      <c r="B34">
        <v>3.6344575395431749</v>
      </c>
      <c r="C34">
        <v>4.3779842661900066</v>
      </c>
      <c r="D34">
        <v>3.7550922357147152</v>
      </c>
      <c r="E34">
        <v>2.2931658695579431</v>
      </c>
      <c r="F34">
        <v>1.9444973747712559</v>
      </c>
      <c r="G34">
        <v>15.35893155258765</v>
      </c>
      <c r="H34">
        <v>1.640042744176788</v>
      </c>
      <c r="I34">
        <v>1.638676509268747</v>
      </c>
      <c r="J34">
        <v>0.99979114311841821</v>
      </c>
      <c r="K34">
        <v>1.3265793201211891</v>
      </c>
      <c r="L34">
        <v>2.592051689200189</v>
      </c>
      <c r="M34">
        <v>0.42952082422137111</v>
      </c>
      <c r="N34">
        <v>1.4779788732744381</v>
      </c>
      <c r="O34">
        <v>1.3360328167530491</v>
      </c>
      <c r="P34">
        <v>2.974694659419777</v>
      </c>
      <c r="Q34">
        <v>1.107860497950699</v>
      </c>
      <c r="R34">
        <v>1.0152533949036251</v>
      </c>
      <c r="S34">
        <v>1.768979863254863</v>
      </c>
      <c r="T34">
        <v>3.1084327483039171</v>
      </c>
      <c r="U34">
        <v>4.3639180714962036</v>
      </c>
      <c r="V34">
        <v>1.9087680943863881</v>
      </c>
      <c r="X34">
        <v>2.5056175939065319</v>
      </c>
      <c r="Y34">
        <v>0.36459325776907281</v>
      </c>
      <c r="Z34">
        <v>0.47902763794483583</v>
      </c>
      <c r="AA34">
        <v>0.89787303894676995</v>
      </c>
      <c r="AB34">
        <v>1.6338775216346451</v>
      </c>
      <c r="AC34">
        <v>1.2720738127113631</v>
      </c>
      <c r="AD34">
        <v>0.95428010470852342</v>
      </c>
      <c r="AE34">
        <v>0.70086542785225048</v>
      </c>
      <c r="AF34">
        <v>3.996648583444157</v>
      </c>
      <c r="AG34">
        <v>0.35570073928705231</v>
      </c>
      <c r="AH34">
        <v>1.577982858487466</v>
      </c>
      <c r="AI34">
        <v>3.3082185960155462E-2</v>
      </c>
      <c r="AJ34">
        <v>3.176812583475777</v>
      </c>
      <c r="AK34">
        <v>0.1088442749557013</v>
      </c>
      <c r="AL34">
        <v>2.550299086760246</v>
      </c>
      <c r="AM34">
        <v>2.5403917315568272</v>
      </c>
      <c r="AN34">
        <v>1.161923397202457</v>
      </c>
      <c r="AO34">
        <v>2.5443955010315982</v>
      </c>
      <c r="AP34">
        <v>0.50001361065494687</v>
      </c>
      <c r="AQ34">
        <v>0.71014885644803338</v>
      </c>
      <c r="AR34">
        <v>9.2107111910179632E-2</v>
      </c>
      <c r="AS34">
        <v>0.34159655966725022</v>
      </c>
      <c r="AT34">
        <v>2.117557717109655E-3</v>
      </c>
      <c r="AU34">
        <v>9.4318907241600927E-2</v>
      </c>
      <c r="AV34">
        <v>8.5624425060183713E-3</v>
      </c>
      <c r="AW34">
        <v>5.17128873367977E-2</v>
      </c>
      <c r="AX34">
        <v>5.8180301572686244E-3</v>
      </c>
      <c r="AY34">
        <v>0.4747317525725252</v>
      </c>
      <c r="AZ34">
        <v>2.263375412881706E-2</v>
      </c>
      <c r="BA34">
        <v>5.9604293566706511E-3</v>
      </c>
      <c r="BB34">
        <v>1</v>
      </c>
    </row>
    <row r="35" spans="1:54" x14ac:dyDescent="0.55000000000000004">
      <c r="A35" s="1">
        <v>1994</v>
      </c>
      <c r="B35">
        <v>3.721191323457079</v>
      </c>
      <c r="C35">
        <v>4.4815983848452801</v>
      </c>
      <c r="D35">
        <v>3.8277367245843328</v>
      </c>
      <c r="E35">
        <v>2.2791703357341779</v>
      </c>
      <c r="F35">
        <v>2.0711733576479112</v>
      </c>
      <c r="G35">
        <v>15.86538461538462</v>
      </c>
      <c r="H35">
        <v>1.6616007434334421</v>
      </c>
      <c r="I35">
        <v>1.725911671155669</v>
      </c>
      <c r="J35">
        <v>1.129452903176652</v>
      </c>
      <c r="K35">
        <v>1.3194539010248241</v>
      </c>
      <c r="L35">
        <v>2.615235282564905</v>
      </c>
      <c r="M35">
        <v>0.44931737192947008</v>
      </c>
      <c r="N35">
        <v>1.5736319775992469</v>
      </c>
      <c r="O35">
        <v>1.3900282691655219</v>
      </c>
      <c r="P35">
        <v>3.0722844684779509</v>
      </c>
      <c r="Q35">
        <v>1.289978057151745</v>
      </c>
      <c r="R35">
        <v>1.082585967740602</v>
      </c>
      <c r="S35">
        <v>1.837291158785525</v>
      </c>
      <c r="T35">
        <v>2.7485374465518588</v>
      </c>
      <c r="U35">
        <v>5.4288208774787243</v>
      </c>
      <c r="V35">
        <v>1.8752036022666081</v>
      </c>
      <c r="X35">
        <v>2.5112485463296421</v>
      </c>
      <c r="Y35">
        <v>0.45886406897710541</v>
      </c>
      <c r="Z35">
        <v>0.1859170693350648</v>
      </c>
      <c r="AA35">
        <v>0.86269611211426322</v>
      </c>
      <c r="AB35">
        <v>1.6781904807801451</v>
      </c>
      <c r="AC35">
        <v>1.305592329736176</v>
      </c>
      <c r="AD35">
        <v>0.98142296632774961</v>
      </c>
      <c r="AE35">
        <v>0.74298726070657195</v>
      </c>
      <c r="AF35">
        <v>3.924011000819192</v>
      </c>
      <c r="AG35">
        <v>0.33577832833027632</v>
      </c>
      <c r="AH35">
        <v>1.8836691745829239</v>
      </c>
      <c r="AI35">
        <v>3.4735689137614982E-2</v>
      </c>
      <c r="AJ35">
        <v>3.4753276828378619</v>
      </c>
      <c r="AK35">
        <v>0.10473312411840099</v>
      </c>
      <c r="AL35">
        <v>2.488969848290342</v>
      </c>
      <c r="AM35">
        <v>2.0069509279533131</v>
      </c>
      <c r="AN35">
        <v>1.1593426413074499</v>
      </c>
      <c r="AO35">
        <v>2.580365478798154</v>
      </c>
      <c r="AP35">
        <v>0.4152312264726466</v>
      </c>
      <c r="AQ35">
        <v>0.73395408386835548</v>
      </c>
      <c r="AR35">
        <v>8.3194705666090177E-2</v>
      </c>
      <c r="AS35">
        <v>0.38315728314990832</v>
      </c>
      <c r="AT35">
        <v>2.2231085378024481E-3</v>
      </c>
      <c r="AU35">
        <v>0.1226807958851978</v>
      </c>
      <c r="AV35">
        <v>1.0181242560628429E-2</v>
      </c>
      <c r="AW35">
        <v>5.0000464234286293E-2</v>
      </c>
      <c r="AX35">
        <v>6.5515422835393539E-3</v>
      </c>
      <c r="AY35">
        <v>0.55726099697978249</v>
      </c>
      <c r="AZ35">
        <v>3.6492878031098783E-2</v>
      </c>
      <c r="BA35">
        <v>6.5283478210206476E-3</v>
      </c>
      <c r="BB35">
        <v>1</v>
      </c>
    </row>
    <row r="36" spans="1:54" x14ac:dyDescent="0.55000000000000004">
      <c r="A36" s="1">
        <v>1995</v>
      </c>
      <c r="B36">
        <v>3.8160634565229929</v>
      </c>
      <c r="C36">
        <v>4.5912346043793368</v>
      </c>
      <c r="D36">
        <v>3.9161187788594249</v>
      </c>
      <c r="E36">
        <v>2.248502598890453</v>
      </c>
      <c r="F36">
        <v>2.062924729862432</v>
      </c>
      <c r="G36">
        <v>16.534181240063589</v>
      </c>
      <c r="H36">
        <v>1.774409340374639</v>
      </c>
      <c r="I36">
        <v>1.859045034337923</v>
      </c>
      <c r="J36">
        <v>1.2285862835619901</v>
      </c>
      <c r="K36">
        <v>1.385035473229107</v>
      </c>
      <c r="L36">
        <v>2.7927983315285072</v>
      </c>
      <c r="M36">
        <v>0.48641987553252802</v>
      </c>
      <c r="N36">
        <v>1.648562207024765</v>
      </c>
      <c r="O36">
        <v>1.433071313022577</v>
      </c>
      <c r="P36">
        <v>3.1717695317054351</v>
      </c>
      <c r="Q36">
        <v>1.131195411865147</v>
      </c>
      <c r="R36">
        <v>1.1663373669301551</v>
      </c>
      <c r="S36">
        <v>1.8861577013677731</v>
      </c>
      <c r="T36">
        <v>2.78712287059418</v>
      </c>
      <c r="U36">
        <v>4.400906090378002</v>
      </c>
      <c r="V36">
        <v>1.882984550841724</v>
      </c>
      <c r="X36">
        <v>2.7942846571276689</v>
      </c>
      <c r="Y36">
        <v>0.4213840891115091</v>
      </c>
      <c r="Z36">
        <v>0.49942531852069688</v>
      </c>
      <c r="AA36">
        <v>0.8844141044107845</v>
      </c>
      <c r="AB36">
        <v>1.727355224757972</v>
      </c>
      <c r="AC36">
        <v>1.380076475162523</v>
      </c>
      <c r="AD36">
        <v>1.025817589511655</v>
      </c>
      <c r="AE36">
        <v>0.7710430554407911</v>
      </c>
      <c r="AF36">
        <v>4.0993303439739464</v>
      </c>
      <c r="AG36">
        <v>0.32331217988452532</v>
      </c>
      <c r="AH36">
        <v>1.6890260550681839</v>
      </c>
      <c r="AI36">
        <v>3.6277154042161967E-2</v>
      </c>
      <c r="AJ36">
        <v>3.5534244238701058</v>
      </c>
      <c r="AK36">
        <v>0.11027342758261249</v>
      </c>
      <c r="AL36">
        <v>2.2403659865662982</v>
      </c>
      <c r="AM36">
        <v>1.535732854452841</v>
      </c>
      <c r="AN36">
        <v>1.270396811536566</v>
      </c>
      <c r="AO36">
        <v>2.5595547574229092</v>
      </c>
      <c r="AP36">
        <v>0.32982182109024749</v>
      </c>
      <c r="AQ36">
        <v>0.70767445403698237</v>
      </c>
      <c r="AR36">
        <v>7.3443834439468197E-2</v>
      </c>
      <c r="AS36">
        <v>0.44579026377102943</v>
      </c>
      <c r="AT36">
        <v>2.7208529271567109E-3</v>
      </c>
      <c r="AU36">
        <v>0.14481551644288709</v>
      </c>
      <c r="AV36">
        <v>1.511860738806917E-2</v>
      </c>
      <c r="AW36">
        <v>7.7875137419023202E-2</v>
      </c>
      <c r="AX36">
        <v>7.3353451027505729E-3</v>
      </c>
      <c r="AY36">
        <v>0.54349998757499896</v>
      </c>
      <c r="AZ36">
        <v>4.0480817295407791E-2</v>
      </c>
      <c r="BA36">
        <v>1.187302106518363E-2</v>
      </c>
      <c r="BB36">
        <v>1</v>
      </c>
    </row>
    <row r="37" spans="1:54" x14ac:dyDescent="0.55000000000000004">
      <c r="A37" s="1">
        <v>1996</v>
      </c>
      <c r="B37">
        <v>3.7181786904092879</v>
      </c>
      <c r="C37">
        <v>4.7119672333643337</v>
      </c>
      <c r="D37">
        <v>3.8187420919157118</v>
      </c>
      <c r="E37">
        <v>2.264065347891921</v>
      </c>
      <c r="F37">
        <v>1.999998317577973</v>
      </c>
      <c r="G37">
        <v>17.099236641221381</v>
      </c>
      <c r="H37">
        <v>1.7877835815923879</v>
      </c>
      <c r="I37">
        <v>1.890418503111889</v>
      </c>
      <c r="J37">
        <v>1.2992575882817941</v>
      </c>
      <c r="K37">
        <v>1.431193363690406</v>
      </c>
      <c r="L37">
        <v>2.854268718055966</v>
      </c>
      <c r="M37">
        <v>0.51096894004109639</v>
      </c>
      <c r="N37">
        <v>1.628013472796165</v>
      </c>
      <c r="O37">
        <v>1.609682440382298</v>
      </c>
      <c r="P37">
        <v>3.2022923349852892</v>
      </c>
      <c r="Q37">
        <v>1.2119939565426801</v>
      </c>
      <c r="R37">
        <v>1.2964409687618199</v>
      </c>
      <c r="S37">
        <v>1.9318165567510719</v>
      </c>
      <c r="T37">
        <v>2.985255474027606</v>
      </c>
      <c r="U37">
        <v>4.1727237625871556</v>
      </c>
      <c r="V37">
        <v>2.136724026539369</v>
      </c>
      <c r="X37">
        <v>2.896666112134016</v>
      </c>
      <c r="Y37">
        <v>0.33123666872488228</v>
      </c>
      <c r="Z37">
        <v>0.6690733539043614</v>
      </c>
      <c r="AA37">
        <v>0.90199420348320047</v>
      </c>
      <c r="AB37">
        <v>1.735513882450918</v>
      </c>
      <c r="AC37">
        <v>1.3727802400888189</v>
      </c>
      <c r="AD37">
        <v>0.94917892276756222</v>
      </c>
      <c r="AE37">
        <v>0.81367658610175819</v>
      </c>
      <c r="AF37">
        <v>3.9549541023279189</v>
      </c>
      <c r="AG37">
        <v>0.3130795139990139</v>
      </c>
      <c r="AH37">
        <v>1.592536567166321</v>
      </c>
      <c r="AI37">
        <v>3.5131823326607921E-2</v>
      </c>
      <c r="AJ37">
        <v>3.6354404456922871</v>
      </c>
      <c r="AK37">
        <v>0.1028298111974334</v>
      </c>
      <c r="AL37">
        <v>2.1600572236693409</v>
      </c>
      <c r="AM37">
        <v>2.209089050779776</v>
      </c>
      <c r="AN37">
        <v>1.309830722216621</v>
      </c>
      <c r="AO37">
        <v>2.3961018804755532</v>
      </c>
      <c r="AP37">
        <v>0.44466365756386861</v>
      </c>
      <c r="AQ37">
        <v>0.8094478348959232</v>
      </c>
      <c r="AR37">
        <v>5.5501505860093302E-2</v>
      </c>
      <c r="AS37">
        <v>0.62131075602720875</v>
      </c>
      <c r="AT37">
        <v>2.751481400736294E-3</v>
      </c>
      <c r="AU37">
        <v>0.15094581410511121</v>
      </c>
      <c r="AV37">
        <v>1.5786366105361199E-2</v>
      </c>
      <c r="AW37">
        <v>5.209586374663211E-2</v>
      </c>
      <c r="AX37">
        <v>9.7193054310315673E-3</v>
      </c>
      <c r="AY37">
        <v>0.56608105090527405</v>
      </c>
      <c r="AZ37">
        <v>6.000708762056229E-2</v>
      </c>
      <c r="BA37">
        <v>2.2008023969123009E-2</v>
      </c>
      <c r="BB37">
        <v>1</v>
      </c>
    </row>
    <row r="38" spans="1:54" x14ac:dyDescent="0.55000000000000004">
      <c r="A38" s="1">
        <v>1997</v>
      </c>
      <c r="B38">
        <v>3.6795583265630478</v>
      </c>
      <c r="C38">
        <v>4.545123112906702</v>
      </c>
      <c r="D38">
        <v>3.6631255181090898</v>
      </c>
      <c r="E38">
        <v>2.3606016754890491</v>
      </c>
      <c r="F38">
        <v>1.9508509088564721</v>
      </c>
      <c r="G38">
        <v>18.948926720947441</v>
      </c>
      <c r="H38">
        <v>1.7460135189576791</v>
      </c>
      <c r="I38">
        <v>1.9301773717076489</v>
      </c>
      <c r="J38">
        <v>1.359922106340401</v>
      </c>
      <c r="K38">
        <v>1.4242283530751541</v>
      </c>
      <c r="L38">
        <v>2.8913291474581442</v>
      </c>
      <c r="M38">
        <v>0.53261326400487086</v>
      </c>
      <c r="N38">
        <v>1.6574606797772251</v>
      </c>
      <c r="O38">
        <v>1.660202737484449</v>
      </c>
      <c r="P38">
        <v>3.1607403460204679</v>
      </c>
      <c r="Q38">
        <v>1.356100888236637</v>
      </c>
      <c r="R38">
        <v>1.3556565912671039</v>
      </c>
      <c r="S38">
        <v>2.1078513861459989</v>
      </c>
      <c r="T38">
        <v>3.0889351770345459</v>
      </c>
      <c r="U38">
        <v>4.8941466912007163</v>
      </c>
      <c r="V38">
        <v>2.198466620309429</v>
      </c>
      <c r="X38">
        <v>3.235899807631085</v>
      </c>
      <c r="Y38">
        <v>0.36181699541259432</v>
      </c>
      <c r="Z38">
        <v>0.57353191526943392</v>
      </c>
      <c r="AA38">
        <v>0.81187979468863614</v>
      </c>
      <c r="AB38">
        <v>1.7236447634852861</v>
      </c>
      <c r="AC38">
        <v>1.6634715791732111</v>
      </c>
      <c r="AD38">
        <v>0.96590725132043542</v>
      </c>
      <c r="AE38">
        <v>0.81844891543314535</v>
      </c>
      <c r="AF38">
        <v>3.7237461494450561</v>
      </c>
      <c r="AG38">
        <v>0.30886078453881138</v>
      </c>
      <c r="AH38">
        <v>1.7324962637475969</v>
      </c>
      <c r="AI38">
        <v>3.7449370125331283E-2</v>
      </c>
      <c r="AJ38">
        <v>3.5983523466335972</v>
      </c>
      <c r="AK38">
        <v>0.1047046866482013</v>
      </c>
      <c r="AL38">
        <v>2.0811904922552902</v>
      </c>
      <c r="AM38">
        <v>3.059693218755593</v>
      </c>
      <c r="AN38">
        <v>1.287204480690582</v>
      </c>
      <c r="AO38">
        <v>2.4872034498369331</v>
      </c>
      <c r="AP38">
        <v>0.40189567939382059</v>
      </c>
      <c r="AQ38">
        <v>0.81887490933992002</v>
      </c>
      <c r="AR38">
        <v>6.0169110462657091E-2</v>
      </c>
      <c r="AS38">
        <v>0.73625119015989227</v>
      </c>
      <c r="AT38">
        <v>2.7393003084481122E-3</v>
      </c>
      <c r="AU38">
        <v>0.1981167430208699</v>
      </c>
      <c r="AV38">
        <v>2.407275764042242E-2</v>
      </c>
      <c r="AW38">
        <v>4.5935688557182761E-2</v>
      </c>
      <c r="AX38">
        <v>9.6446193736584931E-3</v>
      </c>
      <c r="AY38">
        <v>0.68243280752557267</v>
      </c>
      <c r="AZ38">
        <v>0.26267262629050758</v>
      </c>
      <c r="BA38">
        <v>1.385672521039963E-2</v>
      </c>
      <c r="BB38">
        <v>1</v>
      </c>
    </row>
    <row r="39" spans="1:54" x14ac:dyDescent="0.55000000000000004">
      <c r="A39" s="1">
        <v>1998</v>
      </c>
      <c r="B39">
        <v>3.684779575731326</v>
      </c>
      <c r="C39">
        <v>4.5366346918797182</v>
      </c>
      <c r="D39">
        <v>3.730677094370388</v>
      </c>
      <c r="E39">
        <v>2.4406873281631452</v>
      </c>
      <c r="F39">
        <v>2.0268622761295338</v>
      </c>
      <c r="G39">
        <v>17.63440860215054</v>
      </c>
      <c r="H39">
        <v>1.5256947984971969</v>
      </c>
      <c r="I39">
        <v>2.0337976474764798</v>
      </c>
      <c r="J39">
        <v>1.4469622026284821</v>
      </c>
      <c r="K39">
        <v>1.455713487172583</v>
      </c>
      <c r="L39">
        <v>2.823613259954056</v>
      </c>
      <c r="M39">
        <v>0.59787270344635901</v>
      </c>
      <c r="N39">
        <v>1.7451835308060411</v>
      </c>
      <c r="O39">
        <v>1.770523811795192</v>
      </c>
      <c r="P39">
        <v>3.1763430738266658</v>
      </c>
      <c r="Q39">
        <v>1.377753581497372</v>
      </c>
      <c r="R39">
        <v>1.432554229796958</v>
      </c>
      <c r="S39">
        <v>2.2512096273038931</v>
      </c>
      <c r="T39">
        <v>2.9787845878968109</v>
      </c>
      <c r="U39">
        <v>5.4987124907537881</v>
      </c>
      <c r="V39">
        <v>2.3047771981519798</v>
      </c>
      <c r="X39">
        <v>2.8147771444611509</v>
      </c>
      <c r="Y39">
        <v>0.32469318151932242</v>
      </c>
      <c r="Z39">
        <v>0.68467733724401969</v>
      </c>
      <c r="AA39">
        <v>0.78535750246983682</v>
      </c>
      <c r="AB39">
        <v>1.789729105724762</v>
      </c>
      <c r="AC39">
        <v>1.6819995860885431</v>
      </c>
      <c r="AD39">
        <v>0.99954851973448544</v>
      </c>
      <c r="AE39">
        <v>0.83062980399352615</v>
      </c>
      <c r="AF39">
        <v>3.8754663064793871</v>
      </c>
      <c r="AG39">
        <v>0.31780070531613541</v>
      </c>
      <c r="AH39">
        <v>2.098372101007981</v>
      </c>
      <c r="AI39">
        <v>3.776762005206296E-2</v>
      </c>
      <c r="AJ39">
        <v>3.609332288511399</v>
      </c>
      <c r="AK39">
        <v>0.10165679836885511</v>
      </c>
      <c r="AL39">
        <v>2.0851871740236989</v>
      </c>
      <c r="AM39">
        <v>2.2802200606462222</v>
      </c>
      <c r="AN39">
        <v>1.275873464654689</v>
      </c>
      <c r="AO39">
        <v>2.4666531473660669</v>
      </c>
      <c r="AP39">
        <v>0.43432763059874441</v>
      </c>
      <c r="AQ39">
        <v>0.78525590642415277</v>
      </c>
      <c r="AR39">
        <v>6.596591387942248E-2</v>
      </c>
      <c r="AS39">
        <v>0.43025408431148598</v>
      </c>
      <c r="AT39">
        <v>2.830900387647666E-3</v>
      </c>
      <c r="AU39">
        <v>0.37717453383437061</v>
      </c>
      <c r="AV39">
        <v>6.0341881295430892E-3</v>
      </c>
      <c r="AW39">
        <v>7.5896759461694871E-2</v>
      </c>
      <c r="AX39">
        <v>1.1937839054146479E-2</v>
      </c>
      <c r="AY39">
        <v>0.53156272453413533</v>
      </c>
      <c r="AZ39">
        <v>0.1648195141146169</v>
      </c>
      <c r="BA39">
        <v>5.559379042622564E-3</v>
      </c>
      <c r="BB39">
        <v>1</v>
      </c>
    </row>
    <row r="40" spans="1:54" x14ac:dyDescent="0.55000000000000004">
      <c r="A40" s="1">
        <v>1999</v>
      </c>
      <c r="B40">
        <v>3.7857554975845722</v>
      </c>
      <c r="C40">
        <v>4.7172348534208641</v>
      </c>
      <c r="D40">
        <v>3.38762513496191</v>
      </c>
      <c r="E40">
        <v>2.438867876863525</v>
      </c>
      <c r="F40">
        <v>2.0544093836035282</v>
      </c>
      <c r="G40">
        <v>21.4234363767074</v>
      </c>
      <c r="H40">
        <v>1.5867468973348919</v>
      </c>
      <c r="I40">
        <v>2.1606574223754129</v>
      </c>
      <c r="J40">
        <v>1.627023019446981</v>
      </c>
      <c r="K40">
        <v>1.451558849090111</v>
      </c>
      <c r="L40">
        <v>3.0374767794792241</v>
      </c>
      <c r="M40">
        <v>0.68045363728810182</v>
      </c>
      <c r="N40">
        <v>1.817324744900876</v>
      </c>
      <c r="O40">
        <v>1.820074758452465</v>
      </c>
      <c r="P40">
        <v>3.3396123783845648</v>
      </c>
      <c r="Q40">
        <v>1.483497421783498</v>
      </c>
      <c r="R40">
        <v>1.575145782535194</v>
      </c>
      <c r="S40">
        <v>2.299813156222946</v>
      </c>
      <c r="T40">
        <v>3.3856086914293999</v>
      </c>
      <c r="U40">
        <v>5.6835810224255674</v>
      </c>
      <c r="V40">
        <v>2.2630951057788851</v>
      </c>
      <c r="X40">
        <v>2.8771437643813682</v>
      </c>
      <c r="Y40">
        <v>0.1959884980053109</v>
      </c>
      <c r="Z40">
        <v>0.59096713075404672</v>
      </c>
      <c r="AA40">
        <v>0.79818176254545747</v>
      </c>
      <c r="AB40">
        <v>1.874346183007942</v>
      </c>
      <c r="AC40">
        <v>1.8429096372628591</v>
      </c>
      <c r="AD40">
        <v>1.0017691470517549</v>
      </c>
      <c r="AE40">
        <v>0.86166347996297332</v>
      </c>
      <c r="AF40">
        <v>3.9157100210552378</v>
      </c>
      <c r="AG40">
        <v>0.31515388434920399</v>
      </c>
      <c r="AH40">
        <v>1.5131302788078631</v>
      </c>
      <c r="AI40">
        <v>3.8490105547566961E-2</v>
      </c>
      <c r="AJ40">
        <v>3.890203521056689</v>
      </c>
      <c r="AK40">
        <v>0.1055550726126549</v>
      </c>
      <c r="AL40">
        <v>2.296666220812023</v>
      </c>
      <c r="AM40">
        <v>2.332550710048952</v>
      </c>
      <c r="AN40">
        <v>1.356991814422305</v>
      </c>
      <c r="AO40">
        <v>2.3067052728185802</v>
      </c>
      <c r="AP40">
        <v>0.4717234853409738</v>
      </c>
      <c r="AQ40">
        <v>0.78894182572624594</v>
      </c>
      <c r="AR40">
        <v>6.6838400670498593E-2</v>
      </c>
      <c r="AS40">
        <v>0.63608507479453025</v>
      </c>
      <c r="AT40">
        <v>2.965492801043705E-3</v>
      </c>
      <c r="AU40">
        <v>0.27382958953697001</v>
      </c>
      <c r="AV40">
        <v>1.499425556375125E-2</v>
      </c>
      <c r="AW40">
        <v>0.1195746539702754</v>
      </c>
      <c r="AX40">
        <v>1.418540529469196E-2</v>
      </c>
      <c r="AY40">
        <v>0.74275945497323759</v>
      </c>
      <c r="AZ40">
        <v>9.8416006575074697E-2</v>
      </c>
      <c r="BA40">
        <v>1.420124554795273E-2</v>
      </c>
      <c r="BB40">
        <v>1</v>
      </c>
    </row>
    <row r="41" spans="1:54" x14ac:dyDescent="0.55000000000000004">
      <c r="A41" s="1">
        <v>2000</v>
      </c>
      <c r="B41">
        <v>3.9769466878457558</v>
      </c>
      <c r="C41">
        <v>4.4763378376079617</v>
      </c>
      <c r="D41">
        <v>3.4182458862752032</v>
      </c>
      <c r="E41">
        <v>2.295118679233429</v>
      </c>
      <c r="F41">
        <v>2.0179353259455199</v>
      </c>
      <c r="G41">
        <v>22.57839721254356</v>
      </c>
      <c r="H41">
        <v>2.121672474906001</v>
      </c>
      <c r="I41">
        <v>2.3984190170992878</v>
      </c>
      <c r="J41">
        <v>0.87674783264534684</v>
      </c>
      <c r="K41">
        <v>1.525856164175339</v>
      </c>
      <c r="L41">
        <v>2.6987066213496291</v>
      </c>
      <c r="M41">
        <v>0.864923554791033</v>
      </c>
      <c r="N41">
        <v>1.853451531981537</v>
      </c>
      <c r="O41">
        <v>2.1980810902273089</v>
      </c>
      <c r="P41">
        <v>3.2307522862824598</v>
      </c>
      <c r="Q41">
        <v>1.4733400515666171</v>
      </c>
      <c r="R41">
        <v>1.4926769617105391</v>
      </c>
      <c r="S41">
        <v>1.3105174339417169</v>
      </c>
      <c r="T41">
        <v>2.8410186281177849</v>
      </c>
      <c r="U41">
        <v>2.965094419661388</v>
      </c>
      <c r="V41">
        <v>2.0682435373597938</v>
      </c>
      <c r="W41">
        <v>3.6453515056441601</v>
      </c>
      <c r="X41">
        <v>2.1135924097229788</v>
      </c>
      <c r="Y41">
        <v>0.26431544501625082</v>
      </c>
      <c r="Z41">
        <v>0.49667108659457609</v>
      </c>
      <c r="AA41">
        <v>0.7605623794253259</v>
      </c>
      <c r="AB41">
        <v>1.927204611529777</v>
      </c>
      <c r="AC41">
        <v>1.8356483677205231</v>
      </c>
      <c r="AD41">
        <v>1.045840235373146</v>
      </c>
      <c r="AE41">
        <v>0.87715483441331499</v>
      </c>
      <c r="AF41">
        <v>4.3142363292888302</v>
      </c>
      <c r="AG41">
        <v>0.2648722166402328</v>
      </c>
      <c r="AH41">
        <v>2.868981832997501</v>
      </c>
      <c r="AI41">
        <v>7.493458262130559E-2</v>
      </c>
      <c r="AJ41">
        <v>4.1297281089161153</v>
      </c>
      <c r="AK41">
        <v>0.1055983024713279</v>
      </c>
      <c r="AL41">
        <v>3.0972985084923721</v>
      </c>
      <c r="AM41">
        <v>2.6154944689783308</v>
      </c>
      <c r="AN41">
        <v>1.4273253832640029</v>
      </c>
      <c r="AO41">
        <v>1.894214132600148</v>
      </c>
      <c r="AP41">
        <v>0.2011231221870208</v>
      </c>
      <c r="AQ41">
        <v>0.36259765912402631</v>
      </c>
      <c r="AR41">
        <v>9.5369666488810775E-2</v>
      </c>
      <c r="AS41">
        <v>0.67702318264223027</v>
      </c>
      <c r="AT41">
        <v>3.631608310253805E-3</v>
      </c>
      <c r="AU41">
        <v>0.25024439339798937</v>
      </c>
      <c r="AV41">
        <v>1.5567408801884409E-2</v>
      </c>
      <c r="AW41">
        <v>0.2006779728440781</v>
      </c>
      <c r="AX41">
        <v>1.716910874083083E-2</v>
      </c>
      <c r="AY41">
        <v>0.7446802060002381</v>
      </c>
      <c r="AZ41">
        <v>7.1090285093403607E-2</v>
      </c>
      <c r="BA41">
        <v>1.50822543990071E-2</v>
      </c>
      <c r="BB41">
        <v>1</v>
      </c>
    </row>
    <row r="42" spans="1:54" x14ac:dyDescent="0.55000000000000004">
      <c r="A42" s="1">
        <v>2001</v>
      </c>
      <c r="B42">
        <v>3.8975841336475989</v>
      </c>
      <c r="C42">
        <v>4.4200776103889066</v>
      </c>
      <c r="D42">
        <v>3.4537835873368161</v>
      </c>
      <c r="E42">
        <v>2.417077576930859</v>
      </c>
      <c r="F42">
        <v>2.1432222430743968</v>
      </c>
      <c r="G42">
        <v>23.121387283236999</v>
      </c>
      <c r="H42">
        <v>2.1231127941218002</v>
      </c>
      <c r="I42">
        <v>2.459350542065311</v>
      </c>
      <c r="J42">
        <v>0.93334279951545684</v>
      </c>
      <c r="K42">
        <v>1.5922359581041361</v>
      </c>
      <c r="L42">
        <v>2.710222656272431</v>
      </c>
      <c r="M42">
        <v>0.94310581222028733</v>
      </c>
      <c r="N42">
        <v>1.8510306959464009</v>
      </c>
      <c r="O42">
        <v>2.3410813789748639</v>
      </c>
      <c r="P42">
        <v>3.1942660140145311</v>
      </c>
      <c r="Q42">
        <v>1.575305066473597</v>
      </c>
      <c r="R42">
        <v>1.59874001913709</v>
      </c>
      <c r="S42">
        <v>1.573940458445656</v>
      </c>
      <c r="T42">
        <v>2.8710122027931888</v>
      </c>
      <c r="U42">
        <v>2.7767260877581119</v>
      </c>
      <c r="V42">
        <v>2.2789841065853782</v>
      </c>
      <c r="W42">
        <v>3.7656869656581118</v>
      </c>
      <c r="X42">
        <v>1.996956778727383</v>
      </c>
      <c r="Y42">
        <v>0.33668990993616471</v>
      </c>
      <c r="Z42">
        <v>0.67397071346373694</v>
      </c>
      <c r="AA42">
        <v>0.76904022440155517</v>
      </c>
      <c r="AB42">
        <v>1.902094789903835</v>
      </c>
      <c r="AC42">
        <v>1.872457317243104</v>
      </c>
      <c r="AD42">
        <v>1.1237190619072031</v>
      </c>
      <c r="AE42">
        <v>0.86983729516919528</v>
      </c>
      <c r="AF42">
        <v>4.2645940014866088</v>
      </c>
      <c r="AG42">
        <v>0.25173200895236508</v>
      </c>
      <c r="AH42">
        <v>2.198570633491133</v>
      </c>
      <c r="AI42">
        <v>7.6775836527785399E-2</v>
      </c>
      <c r="AJ42">
        <v>4.1584541828052304</v>
      </c>
      <c r="AK42">
        <v>0.1121738598396723</v>
      </c>
      <c r="AL42">
        <v>3.2245851341725218</v>
      </c>
      <c r="AM42">
        <v>2.4184388506282879</v>
      </c>
      <c r="AN42">
        <v>1.530851122029413</v>
      </c>
      <c r="AO42">
        <v>2.0426927015191541</v>
      </c>
      <c r="AP42">
        <v>0.20879915001640789</v>
      </c>
      <c r="AQ42">
        <v>0.3778346603226031</v>
      </c>
      <c r="AR42">
        <v>9.9448175427723662E-2</v>
      </c>
      <c r="AS42">
        <v>0.70189591575554189</v>
      </c>
      <c r="AT42">
        <v>3.497428178176938E-3</v>
      </c>
      <c r="AU42">
        <v>0.2416686960610944</v>
      </c>
      <c r="AV42">
        <v>1.7308172554417901E-2</v>
      </c>
      <c r="AW42">
        <v>0.22120790874236171</v>
      </c>
      <c r="AX42">
        <v>1.9922340243394471E-2</v>
      </c>
      <c r="AY42">
        <v>0.75455024741156773</v>
      </c>
      <c r="AZ42">
        <v>7.2108238761542792E-2</v>
      </c>
      <c r="BA42">
        <v>1.2757958344456619E-2</v>
      </c>
      <c r="BB42">
        <v>1</v>
      </c>
    </row>
    <row r="43" spans="1:54" x14ac:dyDescent="0.55000000000000004">
      <c r="A43" s="1">
        <v>2002</v>
      </c>
      <c r="B43">
        <v>3.81140440668405</v>
      </c>
      <c r="C43">
        <v>4.2601770991009857</v>
      </c>
      <c r="D43">
        <v>3.351511534433099</v>
      </c>
      <c r="E43">
        <v>2.0393931772898801</v>
      </c>
      <c r="F43">
        <v>2.12096890438192</v>
      </c>
      <c r="G43">
        <v>24.133333333333329</v>
      </c>
      <c r="H43">
        <v>2.1502903426102011</v>
      </c>
      <c r="I43">
        <v>2.3559466637279112</v>
      </c>
      <c r="J43">
        <v>0.97328959223261602</v>
      </c>
      <c r="K43">
        <v>1.544490343171822</v>
      </c>
      <c r="L43">
        <v>2.3415849881014981</v>
      </c>
      <c r="M43">
        <v>1.0065659166373</v>
      </c>
      <c r="N43">
        <v>1.767806069344936</v>
      </c>
      <c r="O43">
        <v>2.4451222547224698</v>
      </c>
      <c r="P43">
        <v>3.1137256166743268</v>
      </c>
      <c r="Q43">
        <v>1.5047314491605439</v>
      </c>
      <c r="R43">
        <v>1.931433141121204</v>
      </c>
      <c r="S43">
        <v>1.3823159637506031</v>
      </c>
      <c r="T43">
        <v>2.9631289342752871</v>
      </c>
      <c r="U43">
        <v>2.481079934938522</v>
      </c>
      <c r="V43">
        <v>2.217050145022387</v>
      </c>
      <c r="W43">
        <v>1.795970146643957</v>
      </c>
      <c r="X43">
        <v>2.4552890832243541</v>
      </c>
      <c r="Y43">
        <v>0.35411872869671662</v>
      </c>
      <c r="Z43">
        <v>0.86254312666496546</v>
      </c>
      <c r="AA43">
        <v>0.99235121805523618</v>
      </c>
      <c r="AB43">
        <v>1.8629546034712561</v>
      </c>
      <c r="AC43">
        <v>1.9027450537461581</v>
      </c>
      <c r="AD43">
        <v>1.095541789452761</v>
      </c>
      <c r="AE43">
        <v>0.89382160453168891</v>
      </c>
      <c r="AF43">
        <v>4.0945345644482254</v>
      </c>
      <c r="AG43">
        <v>0.25860428506379468</v>
      </c>
      <c r="AH43">
        <v>1.951609262773875</v>
      </c>
      <c r="AI43">
        <v>8.8983879523021475E-2</v>
      </c>
      <c r="AJ43">
        <v>4.2435858032550717</v>
      </c>
      <c r="AK43">
        <v>0.19613586889902651</v>
      </c>
      <c r="AL43">
        <v>3.0127399209987078</v>
      </c>
      <c r="AM43">
        <v>2.3076305777852539</v>
      </c>
      <c r="AN43">
        <v>1.400828116131827</v>
      </c>
      <c r="AO43">
        <v>1.787218597201522</v>
      </c>
      <c r="AP43">
        <v>0.16395863515609069</v>
      </c>
      <c r="AQ43">
        <v>0.32245528306060528</v>
      </c>
      <c r="AR43">
        <v>9.7154257961908713E-2</v>
      </c>
      <c r="AS43">
        <v>0.67684603758982553</v>
      </c>
      <c r="AT43">
        <v>3.1378519625561889E-3</v>
      </c>
      <c r="AU43">
        <v>0.23737143058572041</v>
      </c>
      <c r="AV43">
        <v>2.296270353923897E-2</v>
      </c>
      <c r="AW43">
        <v>0.24896745640494869</v>
      </c>
      <c r="AX43">
        <v>1.6904508839050061E-2</v>
      </c>
      <c r="AY43">
        <v>0.72853363498375512</v>
      </c>
      <c r="AZ43">
        <v>7.1580320883100151E-2</v>
      </c>
      <c r="BA43">
        <v>1.1532476673385861E-2</v>
      </c>
      <c r="BB43">
        <v>1</v>
      </c>
    </row>
    <row r="44" spans="1:54" x14ac:dyDescent="0.55000000000000004">
      <c r="A44" s="1">
        <v>2003</v>
      </c>
      <c r="B44">
        <v>3.8257927392263129</v>
      </c>
      <c r="C44">
        <v>4.2389214492516283</v>
      </c>
      <c r="D44">
        <v>3.835321488265834</v>
      </c>
      <c r="E44">
        <v>1.9898135313264049</v>
      </c>
      <c r="F44">
        <v>2.045459232781397</v>
      </c>
      <c r="G44">
        <v>24.05228758169935</v>
      </c>
      <c r="H44">
        <v>2.0795498013422988</v>
      </c>
      <c r="I44">
        <v>2.357591279547659</v>
      </c>
      <c r="J44">
        <v>1.064019374294281</v>
      </c>
      <c r="K44">
        <v>1.6033199437176331</v>
      </c>
      <c r="L44">
        <v>2.9498536608834312</v>
      </c>
      <c r="M44">
        <v>1.1557262477332431</v>
      </c>
      <c r="N44">
        <v>1.871786196586213</v>
      </c>
      <c r="O44">
        <v>2.5580893480318712</v>
      </c>
      <c r="P44">
        <v>3.0773740661522928</v>
      </c>
      <c r="Q44">
        <v>1.6046402901348999</v>
      </c>
      <c r="R44">
        <v>2.3442491991931562</v>
      </c>
      <c r="S44">
        <v>1.593691792213547</v>
      </c>
      <c r="T44">
        <v>3.0144717335348372</v>
      </c>
      <c r="U44">
        <v>2.300547717240776</v>
      </c>
      <c r="V44">
        <v>2.114641001836191</v>
      </c>
      <c r="W44">
        <v>2.150808188028849</v>
      </c>
      <c r="X44">
        <v>2.3058027911701791</v>
      </c>
      <c r="Y44">
        <v>0.41507136574122139</v>
      </c>
      <c r="Z44">
        <v>0.69912367316810098</v>
      </c>
      <c r="AA44">
        <v>0.69069050930335563</v>
      </c>
      <c r="AB44">
        <v>1.8871504479840271</v>
      </c>
      <c r="AC44">
        <v>1.9453481604452689</v>
      </c>
      <c r="AD44">
        <v>1.1704785478386039</v>
      </c>
      <c r="AE44">
        <v>0.91768247336631525</v>
      </c>
      <c r="AF44">
        <v>4.0844598837193429</v>
      </c>
      <c r="AG44">
        <v>0.35080625064881699</v>
      </c>
      <c r="AH44">
        <v>2.3674243759031501</v>
      </c>
      <c r="AI44">
        <v>0.1380440679099742</v>
      </c>
      <c r="AJ44">
        <v>4.2998480039262894</v>
      </c>
      <c r="AK44">
        <v>0.21571528658281289</v>
      </c>
      <c r="AL44">
        <v>2.1481723936817501</v>
      </c>
      <c r="AM44">
        <v>3.1481836803970791</v>
      </c>
      <c r="AN44">
        <v>1.2548442094037591</v>
      </c>
      <c r="AO44">
        <v>2.2423904811241</v>
      </c>
      <c r="AP44">
        <v>0.17145037883822131</v>
      </c>
      <c r="AQ44">
        <v>0.50393921438474965</v>
      </c>
      <c r="AR44">
        <v>0.1033986834528801</v>
      </c>
      <c r="AS44">
        <v>0.68783204207617599</v>
      </c>
      <c r="AT44">
        <v>2.9241161730638949E-3</v>
      </c>
      <c r="AU44">
        <v>0.23162884108401099</v>
      </c>
      <c r="AV44">
        <v>2.759647762353357E-2</v>
      </c>
      <c r="AW44">
        <v>0.41560998213188832</v>
      </c>
      <c r="AX44">
        <v>1.627780327280811E-2</v>
      </c>
      <c r="AY44">
        <v>1.052347539602746</v>
      </c>
      <c r="AZ44">
        <v>9.1906992217820102E-2</v>
      </c>
      <c r="BA44">
        <v>1.098465246108854E-2</v>
      </c>
      <c r="BB44">
        <v>1</v>
      </c>
    </row>
    <row r="45" spans="1:54" x14ac:dyDescent="0.55000000000000004">
      <c r="A45" s="1">
        <v>2004</v>
      </c>
      <c r="B45">
        <v>3.7731290550162049</v>
      </c>
      <c r="C45">
        <v>4.1774210419003337</v>
      </c>
      <c r="D45">
        <v>3.758504941090905</v>
      </c>
      <c r="E45">
        <v>2.0343754550202759</v>
      </c>
      <c r="F45">
        <v>1.903233896762903</v>
      </c>
      <c r="G45">
        <v>23.794614902943021</v>
      </c>
      <c r="H45">
        <v>2.042161574128778</v>
      </c>
      <c r="I45">
        <v>2.323024383589595</v>
      </c>
      <c r="J45">
        <v>0.98013921634573731</v>
      </c>
      <c r="K45">
        <v>1.5675832687085931</v>
      </c>
      <c r="L45">
        <v>3.1722878756772439</v>
      </c>
      <c r="M45">
        <v>1.2818900690407951</v>
      </c>
      <c r="N45">
        <v>1.96515920137568</v>
      </c>
      <c r="O45">
        <v>2.5710352640488541</v>
      </c>
      <c r="P45">
        <v>3.0621061688182709</v>
      </c>
      <c r="Q45">
        <v>1.7546035868000609</v>
      </c>
      <c r="R45">
        <v>2.4342221593471942</v>
      </c>
      <c r="S45">
        <v>1.1620203287108251</v>
      </c>
      <c r="T45">
        <v>3.089563384530333</v>
      </c>
      <c r="U45">
        <v>2.06342565906216</v>
      </c>
      <c r="V45">
        <v>2.128182812494837</v>
      </c>
      <c r="W45">
        <v>3.2105458227638111</v>
      </c>
      <c r="X45">
        <v>2.647523002119788</v>
      </c>
      <c r="Y45">
        <v>0.4575862194704225</v>
      </c>
      <c r="Z45">
        <v>0.49089301538417041</v>
      </c>
      <c r="AA45">
        <v>1.0411923421511211</v>
      </c>
      <c r="AB45">
        <v>1.939029670323853</v>
      </c>
      <c r="AC45">
        <v>1.967095769694621</v>
      </c>
      <c r="AD45">
        <v>1.165441809252002</v>
      </c>
      <c r="AE45">
        <v>0.93240628142087856</v>
      </c>
      <c r="AF45">
        <v>4.0162445273839911</v>
      </c>
      <c r="AG45">
        <v>0.35596460546882669</v>
      </c>
      <c r="AH45">
        <v>1.619380040393763</v>
      </c>
      <c r="AI45">
        <v>0.13745004430759669</v>
      </c>
      <c r="AJ45">
        <v>4.154408823941111</v>
      </c>
      <c r="AK45">
        <v>0.25052024553113472</v>
      </c>
      <c r="AL45">
        <v>2.5031663207434249</v>
      </c>
      <c r="AM45">
        <v>2.9769882004784471</v>
      </c>
      <c r="AN45">
        <v>1.1925101351444301</v>
      </c>
      <c r="AO45">
        <v>2.1098813198621218</v>
      </c>
      <c r="AP45">
        <v>0.31423764338334559</v>
      </c>
      <c r="AQ45">
        <v>0.38578811046864159</v>
      </c>
      <c r="AR45">
        <v>0.11083621190250791</v>
      </c>
      <c r="AS45">
        <v>0.76050540598335181</v>
      </c>
      <c r="AT45">
        <v>2.6730126671098229E-3</v>
      </c>
      <c r="AU45">
        <v>0.22885832937914749</v>
      </c>
      <c r="AV45">
        <v>3.2563526434067687E-2</v>
      </c>
      <c r="AW45">
        <v>0.76809818826500298</v>
      </c>
      <c r="AX45">
        <v>1.8020625775457551E-2</v>
      </c>
      <c r="AY45">
        <v>1.246760594822331</v>
      </c>
      <c r="AZ45">
        <v>0.12218427396361629</v>
      </c>
      <c r="BA45">
        <v>1.202716846933193E-2</v>
      </c>
      <c r="BB45">
        <v>1</v>
      </c>
    </row>
    <row r="46" spans="1:54" x14ac:dyDescent="0.55000000000000004">
      <c r="A46" s="1">
        <v>2005</v>
      </c>
      <c r="B46">
        <v>3.741933439640849</v>
      </c>
      <c r="C46">
        <v>4.2771916870940103</v>
      </c>
      <c r="D46">
        <v>3.929386657972564</v>
      </c>
      <c r="E46">
        <v>1.8610707645661591</v>
      </c>
      <c r="F46">
        <v>2.20306012217993</v>
      </c>
      <c r="G46">
        <v>24.44987775061125</v>
      </c>
      <c r="H46">
        <v>2.0694622427244251</v>
      </c>
      <c r="I46">
        <v>2.4893893425226969</v>
      </c>
      <c r="J46">
        <v>1.0469436917138291</v>
      </c>
      <c r="K46">
        <v>1.6420664502119231</v>
      </c>
      <c r="L46">
        <v>3.433797038709014</v>
      </c>
      <c r="M46">
        <v>1.3682835433662901</v>
      </c>
      <c r="N46">
        <v>2.1625770606220311</v>
      </c>
      <c r="O46">
        <v>2.821652951234082</v>
      </c>
      <c r="P46">
        <v>3.237787645993508</v>
      </c>
      <c r="Q46">
        <v>1.8843955718644241</v>
      </c>
      <c r="R46">
        <v>2.188095532695967</v>
      </c>
      <c r="S46">
        <v>1.1812805904628341</v>
      </c>
      <c r="T46">
        <v>2.874724793577232</v>
      </c>
      <c r="U46">
        <v>2.7046878802539922</v>
      </c>
      <c r="V46">
        <v>2.1993644093044509</v>
      </c>
      <c r="W46">
        <v>2.601212821144542</v>
      </c>
      <c r="X46">
        <v>1.9187290744621639</v>
      </c>
      <c r="Y46">
        <v>0.53313647852473589</v>
      </c>
      <c r="Z46">
        <v>0.55881747039158158</v>
      </c>
      <c r="AA46">
        <v>0.64911809218093308</v>
      </c>
      <c r="AB46">
        <v>2.040764324961899</v>
      </c>
      <c r="AC46">
        <v>2.11727150311199</v>
      </c>
      <c r="AD46">
        <v>1.2973117017157481</v>
      </c>
      <c r="AE46">
        <v>0.99477277795294117</v>
      </c>
      <c r="AF46">
        <v>3.9538280539866322</v>
      </c>
      <c r="AG46">
        <v>0.45564802203606342</v>
      </c>
      <c r="AH46">
        <v>2.4310566483557752</v>
      </c>
      <c r="AI46">
        <v>0.1166384240015364</v>
      </c>
      <c r="AJ46">
        <v>4.2129431384325171</v>
      </c>
      <c r="AK46">
        <v>0.31338146493740049</v>
      </c>
      <c r="AL46">
        <v>2.4032699274302041</v>
      </c>
      <c r="AM46">
        <v>2.337276245212156</v>
      </c>
      <c r="AN46">
        <v>1.3369409759624149</v>
      </c>
      <c r="AO46">
        <v>2.0773558727303509</v>
      </c>
      <c r="AP46">
        <v>0.29415788585398278</v>
      </c>
      <c r="AQ46">
        <v>0.43922630929462769</v>
      </c>
      <c r="AR46">
        <v>0.12592460484054141</v>
      </c>
      <c r="AS46">
        <v>0.84137296376352622</v>
      </c>
      <c r="AT46">
        <v>3.818894272717453E-3</v>
      </c>
      <c r="AU46">
        <v>0.22899061691233699</v>
      </c>
      <c r="AV46">
        <v>4.0720628424634718E-2</v>
      </c>
      <c r="AW46">
        <v>0.39757893319892201</v>
      </c>
      <c r="AX46">
        <v>2.035939397808062E-2</v>
      </c>
      <c r="AY46">
        <v>1.173552295930232</v>
      </c>
      <c r="AZ46">
        <v>0.1711365778553483</v>
      </c>
      <c r="BA46">
        <v>1.174786983939145E-2</v>
      </c>
      <c r="BB46">
        <v>1</v>
      </c>
    </row>
    <row r="47" spans="1:54" x14ac:dyDescent="0.55000000000000004">
      <c r="A47" s="1">
        <v>2006</v>
      </c>
      <c r="B47">
        <v>3.81945040604485</v>
      </c>
      <c r="C47">
        <v>4.4323573399048994</v>
      </c>
      <c r="D47">
        <v>4.0479623486420433</v>
      </c>
      <c r="E47">
        <v>1.8058123581781531</v>
      </c>
      <c r="F47">
        <v>2.2229513721673659</v>
      </c>
      <c r="G47">
        <v>24.669073405535499</v>
      </c>
      <c r="H47">
        <v>2.465804056226184</v>
      </c>
      <c r="I47">
        <v>2.6012252890753569</v>
      </c>
      <c r="J47">
        <v>1.1328116813295961</v>
      </c>
      <c r="K47">
        <v>1.6909768576904429</v>
      </c>
      <c r="L47">
        <v>3.3522216197290748</v>
      </c>
      <c r="M47">
        <v>1.487684781606502</v>
      </c>
      <c r="N47">
        <v>2.2993960737638459</v>
      </c>
      <c r="O47">
        <v>2.9738590529450559</v>
      </c>
      <c r="P47">
        <v>3.2457958898410788</v>
      </c>
      <c r="Q47">
        <v>1.8643075179007209</v>
      </c>
      <c r="R47">
        <v>2.2110810038882209</v>
      </c>
      <c r="S47">
        <v>1.0028567579318359</v>
      </c>
      <c r="T47">
        <v>2.9748442193232201</v>
      </c>
      <c r="U47">
        <v>3.6000918431371689</v>
      </c>
      <c r="V47">
        <v>2.259147931635586</v>
      </c>
      <c r="W47">
        <v>1.630081748045616</v>
      </c>
      <c r="X47">
        <v>2.305918669198189</v>
      </c>
      <c r="Y47">
        <v>0.41910021234047579</v>
      </c>
      <c r="Z47">
        <v>0.5813182939128928</v>
      </c>
      <c r="AA47">
        <v>0.63513369736869851</v>
      </c>
      <c r="AB47">
        <v>2.118893837162287</v>
      </c>
      <c r="AC47">
        <v>2.2634465083506581</v>
      </c>
      <c r="AD47">
        <v>1.3946373489661821</v>
      </c>
      <c r="AE47">
        <v>1.0457929874020291</v>
      </c>
      <c r="AF47">
        <v>4.0482051690775203</v>
      </c>
      <c r="AG47">
        <v>0.38113735249176428</v>
      </c>
      <c r="AH47">
        <v>2.5082133697769362</v>
      </c>
      <c r="AI47">
        <v>0.1167331889392145</v>
      </c>
      <c r="AJ47">
        <v>4.1791743194539412</v>
      </c>
      <c r="AK47">
        <v>0.34089301805769973</v>
      </c>
      <c r="AL47">
        <v>3.0991941088167931</v>
      </c>
      <c r="AM47">
        <v>3.281499644629605</v>
      </c>
      <c r="AN47">
        <v>1.3785295310759631</v>
      </c>
      <c r="AO47">
        <v>2.3083652672558439</v>
      </c>
      <c r="AP47">
        <v>0.25636715973627022</v>
      </c>
      <c r="AQ47">
        <v>0.38856555061336839</v>
      </c>
      <c r="AR47">
        <v>0.1180350791902692</v>
      </c>
      <c r="AS47">
        <v>0.94534224577161197</v>
      </c>
      <c r="AT47">
        <v>6.2979165247997806E-3</v>
      </c>
      <c r="AU47">
        <v>0.2446601966896845</v>
      </c>
      <c r="AV47">
        <v>5.005870556063282E-2</v>
      </c>
      <c r="AW47">
        <v>0.39943100282076671</v>
      </c>
      <c r="AX47">
        <v>2.2904795953510259E-2</v>
      </c>
      <c r="AY47">
        <v>1.3795662049062349</v>
      </c>
      <c r="AZ47">
        <v>0.17503784850898901</v>
      </c>
      <c r="BA47">
        <v>1.3173573507594899E-2</v>
      </c>
      <c r="BB47">
        <v>1</v>
      </c>
    </row>
    <row r="48" spans="1:54" x14ac:dyDescent="0.55000000000000004">
      <c r="A48" s="1">
        <v>2007</v>
      </c>
      <c r="B48">
        <v>3.9548046514741522</v>
      </c>
      <c r="C48">
        <v>4.6331761610735809</v>
      </c>
      <c r="D48">
        <v>4.1059943665212852</v>
      </c>
      <c r="E48">
        <v>1.6025801199465921</v>
      </c>
      <c r="F48">
        <v>2.3864421211166729</v>
      </c>
      <c r="G48">
        <v>24.808935920047031</v>
      </c>
      <c r="H48">
        <v>2.6621455634427669</v>
      </c>
      <c r="I48">
        <v>2.7379416817885041</v>
      </c>
      <c r="J48">
        <v>1.2085489990824541</v>
      </c>
      <c r="K48">
        <v>1.8511433449368171</v>
      </c>
      <c r="L48">
        <v>3.4680047976980162</v>
      </c>
      <c r="M48">
        <v>1.6019692574387909</v>
      </c>
      <c r="N48">
        <v>2.2622597136883429</v>
      </c>
      <c r="O48">
        <v>3.0907296856048641</v>
      </c>
      <c r="P48">
        <v>3.3504159007497689</v>
      </c>
      <c r="Q48">
        <v>1.9414216109781961</v>
      </c>
      <c r="R48">
        <v>2.2689310505786442</v>
      </c>
      <c r="S48">
        <v>1.0632316142587299</v>
      </c>
      <c r="T48">
        <v>3.2281464659817849</v>
      </c>
      <c r="U48">
        <v>3.0124819128616509</v>
      </c>
      <c r="V48">
        <v>2.0798175856338692</v>
      </c>
      <c r="W48">
        <v>2.2427865143164509</v>
      </c>
      <c r="X48">
        <v>2.102715684724159</v>
      </c>
      <c r="Y48">
        <v>0.47291846524973469</v>
      </c>
      <c r="Z48">
        <v>0.60420626619637807</v>
      </c>
      <c r="AA48">
        <v>0.90083868547928025</v>
      </c>
      <c r="AB48">
        <v>2.243119655076478</v>
      </c>
      <c r="AC48">
        <v>2.3096143274916239</v>
      </c>
      <c r="AD48">
        <v>1.506592248178946</v>
      </c>
      <c r="AE48">
        <v>1.092727170344908</v>
      </c>
      <c r="AF48">
        <v>4.0211023970900408</v>
      </c>
      <c r="AG48">
        <v>0.3598146291039474</v>
      </c>
      <c r="AH48">
        <v>1.873428562034134</v>
      </c>
      <c r="AI48">
        <v>0.15379202533387309</v>
      </c>
      <c r="AJ48">
        <v>4.2182324190073492</v>
      </c>
      <c r="AK48">
        <v>0.32488681559404659</v>
      </c>
      <c r="AL48">
        <v>3.8520824527349919</v>
      </c>
      <c r="AM48">
        <v>3.1477016613765212</v>
      </c>
      <c r="AN48">
        <v>1.4124302326677849</v>
      </c>
      <c r="AO48">
        <v>1.3779807147980281</v>
      </c>
      <c r="AP48">
        <v>0.26903433003178728</v>
      </c>
      <c r="AQ48">
        <v>0.33552316239663882</v>
      </c>
      <c r="AR48">
        <v>0.135017033051021</v>
      </c>
      <c r="AS48">
        <v>1.1142439224397629</v>
      </c>
      <c r="AT48">
        <v>6.364568959488363E-3</v>
      </c>
      <c r="AU48">
        <v>0.2540997899516515</v>
      </c>
      <c r="AV48">
        <v>7.2042583679498992E-2</v>
      </c>
      <c r="AW48">
        <v>0.37965589413061751</v>
      </c>
      <c r="AX48">
        <v>2.39930105141587E-2</v>
      </c>
      <c r="AY48">
        <v>1.5036775550606081</v>
      </c>
      <c r="AZ48">
        <v>0.22796618287762829</v>
      </c>
      <c r="BA48">
        <v>2.0123907396532179E-2</v>
      </c>
      <c r="BB48">
        <v>1</v>
      </c>
    </row>
    <row r="49" spans="1:54" x14ac:dyDescent="0.55000000000000004">
      <c r="A49" s="1">
        <v>2008</v>
      </c>
      <c r="B49">
        <v>4.0957343869591742</v>
      </c>
      <c r="C49">
        <v>4.8610158908623866</v>
      </c>
      <c r="D49">
        <v>4.3962834193325957</v>
      </c>
      <c r="E49">
        <v>1.590181781372813</v>
      </c>
      <c r="F49">
        <v>2.324482090507793</v>
      </c>
      <c r="G49">
        <v>25.88508415554265</v>
      </c>
      <c r="H49">
        <v>2.4907760222668238</v>
      </c>
      <c r="I49">
        <v>3.0047527312240159</v>
      </c>
      <c r="J49">
        <v>1.330095970925401</v>
      </c>
      <c r="K49">
        <v>1.970647059395451</v>
      </c>
      <c r="L49">
        <v>3.6028422846077031</v>
      </c>
      <c r="M49">
        <v>1.7249187976995171</v>
      </c>
      <c r="N49">
        <v>2.4460406453768928</v>
      </c>
      <c r="O49">
        <v>3.2605857378175749</v>
      </c>
      <c r="P49">
        <v>3.4952502805624062</v>
      </c>
      <c r="Q49">
        <v>1.9890597658591871</v>
      </c>
      <c r="R49">
        <v>2.3839890502766572</v>
      </c>
      <c r="S49">
        <v>1.131023489403818</v>
      </c>
      <c r="T49">
        <v>3.3152072073285548</v>
      </c>
      <c r="U49">
        <v>3.4352866708112462</v>
      </c>
      <c r="V49">
        <v>1.9969777409853799</v>
      </c>
      <c r="W49">
        <v>2.2427245851747548</v>
      </c>
      <c r="X49">
        <v>2.1036037018165969</v>
      </c>
      <c r="Y49">
        <v>0.55812265656012239</v>
      </c>
      <c r="Z49">
        <v>0.6459597003831512</v>
      </c>
      <c r="AA49">
        <v>0.81418452542088326</v>
      </c>
      <c r="AB49">
        <v>2.337046779235588</v>
      </c>
      <c r="AC49">
        <v>2.38861639324778</v>
      </c>
      <c r="AD49">
        <v>1.589389463594395</v>
      </c>
      <c r="AE49">
        <v>1.1465759700756151</v>
      </c>
      <c r="AF49">
        <v>3.9537296904988608</v>
      </c>
      <c r="AG49">
        <v>0.36908416413987538</v>
      </c>
      <c r="AH49">
        <v>2.1598278937564181</v>
      </c>
      <c r="AI49">
        <v>0.16163282680612129</v>
      </c>
      <c r="AJ49">
        <v>4.2003613560870443</v>
      </c>
      <c r="AK49">
        <v>0.3926293496996931</v>
      </c>
      <c r="AL49">
        <v>3.6555957662710621</v>
      </c>
      <c r="AM49">
        <v>2.3840841953925391</v>
      </c>
      <c r="AN49">
        <v>1.4801489491026629</v>
      </c>
      <c r="AO49">
        <v>1.9838364837572779</v>
      </c>
      <c r="AP49">
        <v>0.4116404366141429</v>
      </c>
      <c r="AQ49">
        <v>0.34286492927884588</v>
      </c>
      <c r="AR49">
        <v>0.1599367010954395</v>
      </c>
      <c r="AS49">
        <v>1.4533565885777719</v>
      </c>
      <c r="AT49">
        <v>6.4826192674343414E-3</v>
      </c>
      <c r="AU49">
        <v>0.26864229755490587</v>
      </c>
      <c r="AV49">
        <v>6.6258449670543923E-2</v>
      </c>
      <c r="AW49">
        <v>0.40956033963609551</v>
      </c>
      <c r="AX49">
        <v>3.2451528839503543E-2</v>
      </c>
      <c r="AY49">
        <v>1.408742131293367</v>
      </c>
      <c r="AZ49">
        <v>0.17844942425831131</v>
      </c>
      <c r="BA49">
        <v>1.7117206758331369E-2</v>
      </c>
      <c r="BB49">
        <v>1</v>
      </c>
    </row>
    <row r="50" spans="1:54" x14ac:dyDescent="0.55000000000000004">
      <c r="A50" s="1">
        <v>2009</v>
      </c>
      <c r="B50">
        <v>4.335332482075251</v>
      </c>
      <c r="C50">
        <v>4.9522719878729662</v>
      </c>
      <c r="D50">
        <v>4.6774322097930847</v>
      </c>
      <c r="E50">
        <v>1.6007584632243781</v>
      </c>
      <c r="F50">
        <v>2.2584270650233789</v>
      </c>
      <c r="G50">
        <v>26.776277157956539</v>
      </c>
      <c r="H50">
        <v>2.598360046049478</v>
      </c>
      <c r="I50">
        <v>3.277772246680914</v>
      </c>
      <c r="J50">
        <v>1.44776049849342</v>
      </c>
      <c r="K50">
        <v>2.0136279690319281</v>
      </c>
      <c r="L50">
        <v>3.7571676549392459</v>
      </c>
      <c r="M50">
        <v>1.85669682064402</v>
      </c>
      <c r="N50">
        <v>2.667336076032071</v>
      </c>
      <c r="O50">
        <v>3.440226521844779</v>
      </c>
      <c r="P50">
        <v>3.622013167565576</v>
      </c>
      <c r="Q50">
        <v>2.2279169370206628</v>
      </c>
      <c r="R50">
        <v>2.5285526715055728</v>
      </c>
      <c r="S50">
        <v>1.392288018856767</v>
      </c>
      <c r="T50">
        <v>3.714808546239194</v>
      </c>
      <c r="U50">
        <v>3.6151709730932078</v>
      </c>
      <c r="V50">
        <v>2.102451620202539</v>
      </c>
      <c r="W50">
        <v>2.5080853223543911</v>
      </c>
      <c r="X50">
        <v>2.2373501156041269</v>
      </c>
      <c r="Y50">
        <v>0.67371167437447066</v>
      </c>
      <c r="Z50">
        <v>0.76031989946221223</v>
      </c>
      <c r="AA50">
        <v>0.84855446016765057</v>
      </c>
      <c r="AB50">
        <v>2.5286027272512062</v>
      </c>
      <c r="AC50">
        <v>2.5701765397215071</v>
      </c>
      <c r="AD50">
        <v>1.739183252727287</v>
      </c>
      <c r="AE50">
        <v>1.223937096854621</v>
      </c>
      <c r="AF50">
        <v>4.0743878110803253</v>
      </c>
      <c r="AG50">
        <v>0.40100274276987807</v>
      </c>
      <c r="AH50">
        <v>2.6727057369926781</v>
      </c>
      <c r="AI50">
        <v>0.1725505465499767</v>
      </c>
      <c r="AJ50">
        <v>4.3325191579471074</v>
      </c>
      <c r="AK50">
        <v>0.37742950329155139</v>
      </c>
      <c r="AL50">
        <v>4.0416647249658313</v>
      </c>
      <c r="AM50">
        <v>3.5108470076305678</v>
      </c>
      <c r="AN50">
        <v>1.539681799985261</v>
      </c>
      <c r="AO50">
        <v>2.0519859960242699</v>
      </c>
      <c r="AP50">
        <v>0.53233679254780797</v>
      </c>
      <c r="AQ50">
        <v>0.52497744054158202</v>
      </c>
      <c r="AR50">
        <v>0.1780209525455981</v>
      </c>
      <c r="AS50">
        <v>1.6448611959468451</v>
      </c>
      <c r="AT50">
        <v>8.4102949158904611E-3</v>
      </c>
      <c r="AU50">
        <v>0.28604181945160329</v>
      </c>
      <c r="AV50">
        <v>5.7041386418827549E-2</v>
      </c>
      <c r="AW50">
        <v>0.39315360962032159</v>
      </c>
      <c r="AX50">
        <v>3.0983631525324101E-2</v>
      </c>
      <c r="AY50">
        <v>1.3103025699736759</v>
      </c>
      <c r="AZ50">
        <v>0.11681358909059041</v>
      </c>
      <c r="BA50">
        <v>1.206662459098092E-2</v>
      </c>
      <c r="BB50">
        <v>1</v>
      </c>
    </row>
    <row r="51" spans="1:54" x14ac:dyDescent="0.55000000000000004">
      <c r="A51" s="1">
        <v>2010</v>
      </c>
      <c r="B51">
        <v>4.4819802887210454</v>
      </c>
      <c r="C51">
        <v>5.0003344511744352</v>
      </c>
      <c r="D51">
        <v>4.961258541767787</v>
      </c>
      <c r="E51">
        <v>1.6025767588519191</v>
      </c>
      <c r="F51">
        <v>2.775280807377051</v>
      </c>
      <c r="G51">
        <v>27.507507507507501</v>
      </c>
      <c r="H51">
        <v>2.70089045630358</v>
      </c>
      <c r="I51">
        <v>3.7595689488197559</v>
      </c>
      <c r="J51">
        <v>1.561902221825217</v>
      </c>
      <c r="K51">
        <v>2.1735659822017199</v>
      </c>
      <c r="L51">
        <v>4.2118711599826799</v>
      </c>
      <c r="M51">
        <v>2.1292171184997679</v>
      </c>
      <c r="N51">
        <v>2.837539406211488</v>
      </c>
      <c r="O51">
        <v>3.6878246904241112</v>
      </c>
      <c r="P51">
        <v>3.9008073689707992</v>
      </c>
      <c r="Q51">
        <v>2.4480830170241559</v>
      </c>
      <c r="R51">
        <v>2.6159734142031592</v>
      </c>
      <c r="S51">
        <v>1.255618421820069</v>
      </c>
      <c r="T51">
        <v>4.0382514709628996</v>
      </c>
      <c r="U51">
        <v>3.3290849245960961</v>
      </c>
      <c r="V51">
        <v>2.2964888883056558</v>
      </c>
      <c r="W51">
        <v>2.522024161177137</v>
      </c>
      <c r="X51">
        <v>2.2560809870816132</v>
      </c>
      <c r="Y51">
        <v>0.8144083357327333</v>
      </c>
      <c r="Z51">
        <v>0.71690738455830594</v>
      </c>
      <c r="AA51">
        <v>0.73798416637804887</v>
      </c>
      <c r="AB51">
        <v>2.7123975258244202</v>
      </c>
      <c r="AC51">
        <v>2.7387591061463659</v>
      </c>
      <c r="AD51">
        <v>1.809520866748932</v>
      </c>
      <c r="AE51">
        <v>1.311272850002511</v>
      </c>
      <c r="AF51">
        <v>3.9759359943643111</v>
      </c>
      <c r="AG51">
        <v>0.41762091492631109</v>
      </c>
      <c r="AH51">
        <v>1.389751253886645</v>
      </c>
      <c r="AI51">
        <v>0.18161653742145101</v>
      </c>
      <c r="AJ51">
        <v>4.6781612441206164</v>
      </c>
      <c r="AK51">
        <v>0.38805024144829658</v>
      </c>
      <c r="AL51">
        <v>4.0822444434115202</v>
      </c>
      <c r="AM51">
        <v>3.7652999990465492</v>
      </c>
      <c r="AN51">
        <v>1.6790448884623059</v>
      </c>
      <c r="AO51">
        <v>2.13541319390262</v>
      </c>
      <c r="AP51">
        <v>0.68136674106441986</v>
      </c>
      <c r="AQ51">
        <v>0.49840441350416592</v>
      </c>
      <c r="AR51">
        <v>0.18353833782754619</v>
      </c>
      <c r="AS51">
        <v>1.7409461401973461</v>
      </c>
      <c r="AT51">
        <v>8.9818753717184324E-3</v>
      </c>
      <c r="AU51">
        <v>0.31471034690959909</v>
      </c>
      <c r="AV51">
        <v>5.9911811104057952E-2</v>
      </c>
      <c r="AW51">
        <v>0.44085725207125531</v>
      </c>
      <c r="AX51">
        <v>3.7104692251434909E-2</v>
      </c>
      <c r="AY51">
        <v>1.3820640757197791</v>
      </c>
      <c r="AZ51">
        <v>0.16619970856357391</v>
      </c>
      <c r="BA51">
        <v>1.717914710979283E-2</v>
      </c>
      <c r="BB51">
        <v>1</v>
      </c>
    </row>
    <row r="52" spans="1:54" x14ac:dyDescent="0.55000000000000004">
      <c r="A52" s="1">
        <v>2011</v>
      </c>
      <c r="B52">
        <v>4.6697173896517272</v>
      </c>
      <c r="C52">
        <v>5.005000034339897</v>
      </c>
      <c r="D52">
        <v>5.0946444580849617</v>
      </c>
      <c r="E52">
        <v>1.7628703329010711</v>
      </c>
      <c r="F52">
        <v>2.771162156455321</v>
      </c>
      <c r="G52">
        <v>29.25336597307221</v>
      </c>
      <c r="H52">
        <v>2.751900479773532</v>
      </c>
      <c r="I52">
        <v>3.823068839681512</v>
      </c>
      <c r="J52">
        <v>1.588364944263835</v>
      </c>
      <c r="K52">
        <v>2.2430112513421121</v>
      </c>
      <c r="L52">
        <v>4.1573296589370434</v>
      </c>
      <c r="M52">
        <v>2.1972779357446779</v>
      </c>
      <c r="N52">
        <v>2.7481263826371238</v>
      </c>
      <c r="O52">
        <v>3.8191813198552191</v>
      </c>
      <c r="P52">
        <v>3.8337993728636448</v>
      </c>
      <c r="Q52">
        <v>2.6092736801046441</v>
      </c>
      <c r="R52">
        <v>2.6206235640987581</v>
      </c>
      <c r="S52">
        <v>1.0127343644234581</v>
      </c>
      <c r="T52">
        <v>3.9219403686557328</v>
      </c>
      <c r="U52">
        <v>3.1652868728665871</v>
      </c>
      <c r="V52">
        <v>2.4895281264894842</v>
      </c>
      <c r="W52">
        <v>3.0567718409020399</v>
      </c>
      <c r="X52">
        <v>2.5880899053951629</v>
      </c>
      <c r="Y52">
        <v>0.83316497370049136</v>
      </c>
      <c r="Z52">
        <v>0.69634188908552175</v>
      </c>
      <c r="AA52">
        <v>0.75422111254204727</v>
      </c>
      <c r="AB52">
        <v>2.7221266350679989</v>
      </c>
      <c r="AC52">
        <v>2.6398439169950492</v>
      </c>
      <c r="AD52">
        <v>1.8645031026777139</v>
      </c>
      <c r="AE52">
        <v>1.3774173398714811</v>
      </c>
      <c r="AF52">
        <v>4.2734790978231088</v>
      </c>
      <c r="AG52">
        <v>0.43729794953184148</v>
      </c>
      <c r="AH52">
        <v>2.89520163842956</v>
      </c>
      <c r="AI52">
        <v>0.1794409001072218</v>
      </c>
      <c r="AJ52">
        <v>4.5104438982223911</v>
      </c>
      <c r="AK52">
        <v>0.38648809253984773</v>
      </c>
      <c r="AL52">
        <v>4.2056460962699349</v>
      </c>
      <c r="AM52">
        <v>3.853901150035715</v>
      </c>
      <c r="AN52">
        <v>1.567677368391325</v>
      </c>
      <c r="AO52">
        <v>2.3125619878182162</v>
      </c>
      <c r="AP52">
        <v>0.68494638883214676</v>
      </c>
      <c r="AQ52">
        <v>0.47437835144350782</v>
      </c>
      <c r="AR52">
        <v>0.21313625972290751</v>
      </c>
      <c r="AS52">
        <v>1.811006394839225</v>
      </c>
      <c r="AT52">
        <v>6.5040643924871152E-3</v>
      </c>
      <c r="AU52">
        <v>0.33361845314836908</v>
      </c>
      <c r="AV52">
        <v>6.2437827891790761E-2</v>
      </c>
      <c r="AW52">
        <v>0.28909775827454748</v>
      </c>
      <c r="AX52">
        <v>3.5284250132907508E-2</v>
      </c>
      <c r="AY52">
        <v>1.525227056284117</v>
      </c>
      <c r="AZ52">
        <v>0.15221317839178261</v>
      </c>
      <c r="BA52">
        <v>1.872429358055834E-2</v>
      </c>
      <c r="BB52">
        <v>1</v>
      </c>
    </row>
    <row r="53" spans="1:54" x14ac:dyDescent="0.55000000000000004">
      <c r="A53" s="1">
        <v>2012</v>
      </c>
      <c r="B53">
        <v>4.6276850426552851</v>
      </c>
      <c r="C53">
        <v>5.2067458795652453</v>
      </c>
      <c r="D53">
        <v>5.3295168904830597</v>
      </c>
      <c r="E53">
        <v>1.812153188343069</v>
      </c>
      <c r="F53">
        <v>2.73521410335213</v>
      </c>
      <c r="G53">
        <v>29.605688429217839</v>
      </c>
      <c r="H53">
        <v>2.756724756254668</v>
      </c>
      <c r="I53">
        <v>3.4905490464319988</v>
      </c>
      <c r="J53">
        <v>1.6320212529474709</v>
      </c>
      <c r="K53">
        <v>2.2289736999752479</v>
      </c>
      <c r="L53">
        <v>4.3531023883949818</v>
      </c>
      <c r="M53">
        <v>2.157392622882695</v>
      </c>
      <c r="N53">
        <v>2.7252474231553219</v>
      </c>
      <c r="O53">
        <v>3.796979175779962</v>
      </c>
      <c r="P53">
        <v>3.7582123909026812</v>
      </c>
      <c r="Q53">
        <v>2.612018233692496</v>
      </c>
      <c r="R53">
        <v>2.5965782367212098</v>
      </c>
      <c r="S53">
        <v>1.1771560973037889</v>
      </c>
      <c r="T53">
        <v>3.7586947695951838</v>
      </c>
      <c r="U53">
        <v>3.583278490185291</v>
      </c>
      <c r="V53">
        <v>2.304106600903713</v>
      </c>
      <c r="W53">
        <v>3.6487542079547248</v>
      </c>
      <c r="X53">
        <v>2.4278295286550939</v>
      </c>
      <c r="Y53">
        <v>0.84323213544427544</v>
      </c>
      <c r="Z53">
        <v>0.69567499347210227</v>
      </c>
      <c r="AA53">
        <v>0.67739339520487274</v>
      </c>
      <c r="AB53">
        <v>2.7797603764687562</v>
      </c>
      <c r="AC53">
        <v>2.7625294859128529</v>
      </c>
      <c r="AD53">
        <v>1.9271362071843909</v>
      </c>
      <c r="AE53">
        <v>1.3677521178568299</v>
      </c>
      <c r="AF53">
        <v>4.2042403495980976</v>
      </c>
      <c r="AG53">
        <v>0.34295839426100638</v>
      </c>
      <c r="AH53">
        <v>3.700014941760307</v>
      </c>
      <c r="AI53">
        <v>0.1783977517506716</v>
      </c>
      <c r="AJ53">
        <v>4.3089561132559862</v>
      </c>
      <c r="AK53">
        <v>0.38072690922519231</v>
      </c>
      <c r="AL53">
        <v>4.322714753965931</v>
      </c>
      <c r="AM53">
        <v>4.0469860350909697</v>
      </c>
      <c r="AN53">
        <v>1.565835632104998</v>
      </c>
      <c r="AO53">
        <v>2.3414704917299081</v>
      </c>
      <c r="AP53">
        <v>0.61214914816409904</v>
      </c>
      <c r="AQ53">
        <v>0.58541096594207598</v>
      </c>
      <c r="AR53">
        <v>0.24195572273268739</v>
      </c>
      <c r="AS53">
        <v>1.8580668388740249</v>
      </c>
      <c r="AT53">
        <v>7.1328052767084564E-3</v>
      </c>
      <c r="AU53">
        <v>0.38972539213718421</v>
      </c>
      <c r="AV53">
        <v>6.4905378867638766E-2</v>
      </c>
      <c r="AW53">
        <v>0.26767147534741581</v>
      </c>
      <c r="AX53">
        <v>3.1071471008163421E-2</v>
      </c>
      <c r="AY53">
        <v>1.3824152053764689</v>
      </c>
      <c r="AZ53">
        <v>0.15137403710216821</v>
      </c>
      <c r="BA53">
        <v>2.1229433770355528E-2</v>
      </c>
      <c r="BB53">
        <v>1</v>
      </c>
    </row>
    <row r="54" spans="1:54" x14ac:dyDescent="0.55000000000000004">
      <c r="A54" s="1">
        <v>2013</v>
      </c>
      <c r="B54">
        <v>4.7823476013774924</v>
      </c>
      <c r="C54">
        <v>5.2541258168744678</v>
      </c>
      <c r="D54">
        <v>4.9693847452217703</v>
      </c>
      <c r="E54">
        <v>1.7956695158929801</v>
      </c>
      <c r="F54">
        <v>2.7495230801497201</v>
      </c>
      <c r="G54">
        <v>29.85074626865671</v>
      </c>
      <c r="H54">
        <v>2.7404502929827288</v>
      </c>
      <c r="I54">
        <v>3.6524857623834062</v>
      </c>
      <c r="J54">
        <v>1.6942335603708929</v>
      </c>
      <c r="K54">
        <v>2.2370976038823671</v>
      </c>
      <c r="L54">
        <v>4.0751754349856792</v>
      </c>
      <c r="M54">
        <v>2.1760979063253121</v>
      </c>
      <c r="N54">
        <v>2.715740137411232</v>
      </c>
      <c r="O54">
        <v>3.918602207408036</v>
      </c>
      <c r="P54">
        <v>3.8739080554118259</v>
      </c>
      <c r="Q54">
        <v>2.502780224566163</v>
      </c>
      <c r="R54">
        <v>2.634792529380972</v>
      </c>
      <c r="S54">
        <v>1.355006236707968</v>
      </c>
      <c r="T54">
        <v>4.0818321333832603</v>
      </c>
      <c r="U54">
        <v>3.23067970955274</v>
      </c>
      <c r="V54">
        <v>2.444378557853577</v>
      </c>
      <c r="W54">
        <v>3.787154618740908</v>
      </c>
      <c r="X54">
        <v>2.5437317248921389</v>
      </c>
      <c r="Y54">
        <v>0.87587661785154181</v>
      </c>
      <c r="Z54">
        <v>0.6934738451886826</v>
      </c>
      <c r="AA54">
        <v>0.73856875512568299</v>
      </c>
      <c r="AB54">
        <v>2.818145820572115</v>
      </c>
      <c r="AC54">
        <v>2.8646117446064712</v>
      </c>
      <c r="AD54">
        <v>1.9865136190315691</v>
      </c>
      <c r="AE54">
        <v>1.4216715833090381</v>
      </c>
      <c r="AF54">
        <v>3.7741070651187298</v>
      </c>
      <c r="AG54">
        <v>0.29756375985472239</v>
      </c>
      <c r="AH54">
        <v>3.1990433392535631</v>
      </c>
      <c r="AI54">
        <v>0.33747721713258227</v>
      </c>
      <c r="AJ54">
        <v>4.4372297332368396</v>
      </c>
      <c r="AK54">
        <v>0.38409931002519587</v>
      </c>
      <c r="AL54">
        <v>3.0668982188572751</v>
      </c>
      <c r="AM54">
        <v>3.531579767169672</v>
      </c>
      <c r="AN54">
        <v>1.601724366841246</v>
      </c>
      <c r="AO54">
        <v>2.3406982177744502</v>
      </c>
      <c r="AP54">
        <v>0.73784791563988461</v>
      </c>
      <c r="AQ54">
        <v>0.57328561957463631</v>
      </c>
      <c r="AR54">
        <v>0.2157602281587799</v>
      </c>
      <c r="AS54">
        <v>1.826049966478309</v>
      </c>
      <c r="AT54">
        <v>8.2963090420373631E-3</v>
      </c>
      <c r="AU54">
        <v>0.40879311227088611</v>
      </c>
      <c r="AV54">
        <v>7.762594163323934E-2</v>
      </c>
      <c r="AW54">
        <v>0.30608618304830948</v>
      </c>
      <c r="AX54">
        <v>3.0713923754983379E-2</v>
      </c>
      <c r="AY54">
        <v>1.48658117293507</v>
      </c>
      <c r="AZ54">
        <v>0.14683423248449709</v>
      </c>
      <c r="BA54">
        <v>1.9406562416425521E-2</v>
      </c>
      <c r="BB54">
        <v>1</v>
      </c>
    </row>
    <row r="55" spans="1:54" x14ac:dyDescent="0.55000000000000004">
      <c r="A55" s="1">
        <v>2014</v>
      </c>
      <c r="B55">
        <v>4.5703864694819849</v>
      </c>
      <c r="C55">
        <v>5.092648967864907</v>
      </c>
      <c r="D55">
        <v>5.0643843727653728</v>
      </c>
      <c r="E55">
        <v>1.855930417168137</v>
      </c>
      <c r="F55">
        <v>2.7016674198080608</v>
      </c>
      <c r="G55">
        <v>30.120481927710841</v>
      </c>
      <c r="H55">
        <v>2.743675685752049</v>
      </c>
      <c r="I55">
        <v>3.6393375521884308</v>
      </c>
      <c r="J55">
        <v>1.705869023888432</v>
      </c>
      <c r="K55">
        <v>2.2479008700742571</v>
      </c>
      <c r="L55">
        <v>4.122161119614284</v>
      </c>
      <c r="M55">
        <v>2.2621104747922098</v>
      </c>
      <c r="N55">
        <v>2.8711402180122461</v>
      </c>
      <c r="O55">
        <v>3.9443061311961949</v>
      </c>
      <c r="P55">
        <v>3.8515980811036559</v>
      </c>
      <c r="Q55">
        <v>2.831073370519654</v>
      </c>
      <c r="R55">
        <v>2.6434907463449271</v>
      </c>
      <c r="S55">
        <v>1.242127015456518</v>
      </c>
      <c r="T55">
        <v>4.2399153528378797</v>
      </c>
      <c r="U55">
        <v>3.0154635610627749</v>
      </c>
      <c r="V55">
        <v>2.4149924045701421</v>
      </c>
      <c r="W55">
        <v>4.015477866372624</v>
      </c>
      <c r="X55">
        <v>2.467001754032554</v>
      </c>
      <c r="Y55">
        <v>0.96021931048652132</v>
      </c>
      <c r="Z55">
        <v>0.73079783648949348</v>
      </c>
      <c r="AA55">
        <v>0.82066272708222288</v>
      </c>
      <c r="AB55">
        <v>2.839972870841371</v>
      </c>
      <c r="AC55">
        <v>2.972316043182496</v>
      </c>
      <c r="AD55">
        <v>2.0508144414322178</v>
      </c>
      <c r="AE55">
        <v>1.4325626571596439</v>
      </c>
      <c r="AF55">
        <v>3.6070206940511782</v>
      </c>
      <c r="AG55">
        <v>0.29582295983925361</v>
      </c>
      <c r="AH55">
        <v>2.4750243042796312</v>
      </c>
      <c r="AI55">
        <v>0.3524100678091196</v>
      </c>
      <c r="AJ55">
        <v>4.1790413726223861</v>
      </c>
      <c r="AK55">
        <v>0.38848093931013872</v>
      </c>
      <c r="AL55">
        <v>3.3561223720834099</v>
      </c>
      <c r="AM55">
        <v>3.906086110545004</v>
      </c>
      <c r="AN55">
        <v>1.69240408058636</v>
      </c>
      <c r="AO55">
        <v>2.202396378408253</v>
      </c>
      <c r="AP55">
        <v>0.72205758458717784</v>
      </c>
      <c r="AQ55">
        <v>0.63537053264404952</v>
      </c>
      <c r="AR55">
        <v>0.21461996380609791</v>
      </c>
      <c r="AS55">
        <v>1.7950618696829961</v>
      </c>
      <c r="AT55">
        <v>8.719381167773441E-3</v>
      </c>
      <c r="AU55">
        <v>0.43111429993197792</v>
      </c>
      <c r="AV55">
        <v>7.9540863782941507E-2</v>
      </c>
      <c r="AW55">
        <v>0.46871403431736169</v>
      </c>
      <c r="AX55">
        <v>4.5722069548142057E-2</v>
      </c>
      <c r="AY55">
        <v>1.62797267232403</v>
      </c>
      <c r="AZ55">
        <v>0.14876582740916919</v>
      </c>
      <c r="BA55">
        <v>1.6321715527061281E-2</v>
      </c>
      <c r="BB55">
        <v>1</v>
      </c>
    </row>
    <row r="56" spans="1:54" x14ac:dyDescent="0.55000000000000004">
      <c r="A56" s="2">
        <v>2015</v>
      </c>
    </row>
    <row r="57" spans="1:54" x14ac:dyDescent="0.55000000000000004">
      <c r="A57" s="2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D8DE-47A9-41B6-B35B-B0D0ED1E47FC}">
  <dimension ref="A1:BB153"/>
  <sheetViews>
    <sheetView topLeftCell="A130" workbookViewId="0">
      <selection activeCell="G138" sqref="G138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f>'T6 Wine production vol'!B2+'T15 Wine import vol'!B2-'T10 Wine export vol'!B2-'T34 Wine consumption vol'!B2</f>
        <v>1204316.9720833329</v>
      </c>
      <c r="C2">
        <f>'T6 Wine production vol'!C2+'T15 Wine import vol'!C2-'T10 Wine export vol'!C2-'T34 Wine consumption vol'!C2</f>
        <v>-368555.54428795399</v>
      </c>
      <c r="D2">
        <f>'T6 Wine production vol'!D2+'T15 Wine import vol'!D2-'T10 Wine export vol'!D2-'T34 Wine consumption vol'!D2</f>
        <v>178595</v>
      </c>
      <c r="E2">
        <f>'T6 Wine production vol'!E2+'T15 Wine import vol'!E2-'T10 Wine export vol'!E2-'T34 Wine consumption vol'!E2</f>
        <v>53911</v>
      </c>
      <c r="F2">
        <f>'T6 Wine production vol'!F2+'T15 Wine import vol'!F2-'T10 Wine export vol'!F2-'T34 Wine consumption vol'!F2</f>
        <v>-4084.6666666667152</v>
      </c>
      <c r="G2">
        <f>'T6 Wine production vol'!G2+'T15 Wine import vol'!G2-'T10 Wine export vol'!G2-'T34 Wine consumption vol'!G2</f>
        <v>0</v>
      </c>
      <c r="H2">
        <f>'T6 Wine production vol'!H2+'T15 Wine import vol'!H2-'T10 Wine export vol'!H2-'T34 Wine consumption vol'!H2</f>
        <v>0</v>
      </c>
      <c r="I2">
        <f>'T6 Wine production vol'!I2+'T15 Wine import vol'!I2-'T10 Wine export vol'!I2-'T34 Wine consumption vol'!I2</f>
        <v>0</v>
      </c>
      <c r="J2">
        <f>'T6 Wine production vol'!J2+'T15 Wine import vol'!J2-'T10 Wine export vol'!J2-'T34 Wine consumption vol'!J2</f>
        <v>0</v>
      </c>
      <c r="K2">
        <f>'T6 Wine production vol'!K2+'T15 Wine import vol'!K2-'T10 Wine export vol'!K2-'T34 Wine consumption vol'!K2</f>
        <v>-9333.3333333332848</v>
      </c>
      <c r="L2">
        <f>'T6 Wine production vol'!L2+'T15 Wine import vol'!L2-'T10 Wine export vol'!L2-'T34 Wine consumption vol'!L2</f>
        <v>114903.87968533341</v>
      </c>
      <c r="M2">
        <f>'T6 Wine production vol'!M2+'T15 Wine import vol'!M2-'T10 Wine export vol'!M2-'T34 Wine consumption vol'!M2</f>
        <v>0</v>
      </c>
      <c r="N2">
        <f>'T6 Wine production vol'!N2+'T15 Wine import vol'!N2-'T10 Wine export vol'!N2-'T34 Wine consumption vol'!N2</f>
        <v>0</v>
      </c>
      <c r="O2">
        <f>'T6 Wine production vol'!O2+'T15 Wine import vol'!O2-'T10 Wine export vol'!O2-'T34 Wine consumption vol'!O2</f>
        <v>0</v>
      </c>
      <c r="P2">
        <f>'T6 Wine production vol'!P2+'T15 Wine import vol'!P2-'T10 Wine export vol'!P2-'T34 Wine consumption vol'!P2</f>
        <v>59754</v>
      </c>
      <c r="Q2">
        <f>'T6 Wine production vol'!Q2+'T15 Wine import vol'!Q2-'T10 Wine export vol'!Q2-'T34 Wine consumption vol'!Q2</f>
        <v>0</v>
      </c>
      <c r="R2">
        <f>'T6 Wine production vol'!R2+'T15 Wine import vol'!R2-'T10 Wine export vol'!R2-'T34 Wine consumption vol'!R2</f>
        <v>18462.856982641257</v>
      </c>
      <c r="S2">
        <f>'T6 Wine production vol'!S2+'T15 Wine import vol'!S2-'T10 Wine export vol'!S2-'T34 Wine consumption vol'!S2</f>
        <v>78006.673516494018</v>
      </c>
      <c r="T2">
        <f>'T6 Wine production vol'!T2+'T15 Wine import vol'!T2-'T10 Wine export vol'!T2-'T34 Wine consumption vol'!T2</f>
        <v>0</v>
      </c>
      <c r="U2">
        <f>'T6 Wine production vol'!U2+'T15 Wine import vol'!U2-'T10 Wine export vol'!U2-'T34 Wine consumption vol'!U2</f>
        <v>0</v>
      </c>
      <c r="V2">
        <f>'T6 Wine production vol'!V2+'T15 Wine import vol'!V2-'T10 Wine export vol'!V2-'T34 Wine consumption vol'!V2</f>
        <v>170102.59160775904</v>
      </c>
      <c r="W2">
        <f>'T6 Wine production vol'!W2+'T15 Wine import vol'!W2-'T10 Wine export vol'!W2-'T34 Wine consumption vol'!W2</f>
        <v>0</v>
      </c>
      <c r="X2">
        <f>'T6 Wine production vol'!X2+'T15 Wine import vol'!X2-'T10 Wine export vol'!X2-'T34 Wine consumption vol'!X2</f>
        <v>184060.61223650651</v>
      </c>
      <c r="Y2">
        <f>'T6 Wine production vol'!Y2+'T15 Wine import vol'!Y2-'T10 Wine export vol'!Y2-'T34 Wine consumption vol'!Y2</f>
        <v>250000</v>
      </c>
      <c r="Z2">
        <f>'T6 Wine production vol'!Z2+'T15 Wine import vol'!Z2-'T10 Wine export vol'!Z2-'T34 Wine consumption vol'!Z2</f>
        <v>0</v>
      </c>
      <c r="AA2">
        <f>'T6 Wine production vol'!AA2+'T15 Wine import vol'!AA2-'T10 Wine export vol'!AA2-'T34 Wine consumption vol'!AA2</f>
        <v>9456.1205477030016</v>
      </c>
      <c r="AB2">
        <f>'T6 Wine production vol'!AB2+'T15 Wine import vol'!AB2-'T10 Wine export vol'!AB2-'T34 Wine consumption vol'!AB2</f>
        <v>382.9428106722853</v>
      </c>
      <c r="AC2">
        <f>'T6 Wine production vol'!AC2+'T15 Wine import vol'!AC2-'T10 Wine export vol'!AC2-'T34 Wine consumption vol'!AC2</f>
        <v>17.5</v>
      </c>
      <c r="AD2">
        <f>'T6 Wine production vol'!AD2+'T15 Wine import vol'!AD2-'T10 Wine export vol'!AD2-'T34 Wine consumption vol'!AD2</f>
        <v>432.69230769230768</v>
      </c>
      <c r="AE2">
        <f>'T6 Wine production vol'!AE2+'T15 Wine import vol'!AE2-'T10 Wine export vol'!AE2-'T34 Wine consumption vol'!AE2</f>
        <v>-32058.582952809997</v>
      </c>
      <c r="AF2">
        <f>'T6 Wine production vol'!AF2+'T15 Wine import vol'!AF2-'T10 Wine export vol'!AF2-'T34 Wine consumption vol'!AF2</f>
        <v>4180.0140799999999</v>
      </c>
      <c r="AG2">
        <f>'T6 Wine production vol'!AG2+'T15 Wine import vol'!AG2-'T10 Wine export vol'!AG2-'T34 Wine consumption vol'!AG2</f>
        <v>19887.522729643861</v>
      </c>
      <c r="AH2">
        <f>'T6 Wine production vol'!AH2+'T15 Wine import vol'!AH2-'T10 Wine export vol'!AH2-'T34 Wine consumption vol'!AH2</f>
        <v>0</v>
      </c>
      <c r="AI2">
        <f>'T6 Wine production vol'!AI2+'T15 Wine import vol'!AI2-'T10 Wine export vol'!AI2-'T34 Wine consumption vol'!AI2</f>
        <v>428.44173202599711</v>
      </c>
      <c r="AJ2">
        <f>'T6 Wine production vol'!AJ2+'T15 Wine import vol'!AJ2-'T10 Wine export vol'!AJ2-'T34 Wine consumption vol'!AJ2</f>
        <v>2414.978747638419</v>
      </c>
      <c r="AK2">
        <f>'T6 Wine production vol'!AK2+'T15 Wine import vol'!AK2-'T10 Wine export vol'!AK2-'T34 Wine consumption vol'!AK2</f>
        <v>711.82996606173197</v>
      </c>
      <c r="AL2">
        <f>'T6 Wine production vol'!AL2+'T15 Wine import vol'!AL2-'T10 Wine export vol'!AL2-'T34 Wine consumption vol'!AL2</f>
        <v>736.36666666665406</v>
      </c>
      <c r="AM2">
        <f>'T6 Wine production vol'!AM2+'T15 Wine import vol'!AM2-'T10 Wine export vol'!AM2-'T34 Wine consumption vol'!AM2</f>
        <v>82.834082913909384</v>
      </c>
      <c r="AN2">
        <f>'T6 Wine production vol'!AN2+'T15 Wine import vol'!AN2-'T10 Wine export vol'!AN2-'T34 Wine consumption vol'!AN2</f>
        <v>14284.529574803149</v>
      </c>
      <c r="AO2">
        <f>'T6 Wine production vol'!AO2+'T15 Wine import vol'!AO2-'T10 Wine export vol'!AO2-'T34 Wine consumption vol'!AO2</f>
        <v>279.34508306257283</v>
      </c>
      <c r="AP2">
        <f>'T6 Wine production vol'!AP2+'T15 Wine import vol'!AP2-'T10 Wine export vol'!AP2-'T34 Wine consumption vol'!AP2</f>
        <v>21000</v>
      </c>
      <c r="AQ2">
        <f>'T6 Wine production vol'!AQ2+'T15 Wine import vol'!AQ2-'T10 Wine export vol'!AQ2-'T34 Wine consumption vol'!AQ2</f>
        <v>53.025254553533458</v>
      </c>
      <c r="AR2">
        <f>'T6 Wine production vol'!AR2+'T15 Wine import vol'!AR2-'T10 Wine export vol'!AR2-'T34 Wine consumption vol'!AR2</f>
        <v>0</v>
      </c>
      <c r="AS2">
        <f>'T6 Wine production vol'!AS2+'T15 Wine import vol'!AS2-'T10 Wine export vol'!AS2-'T34 Wine consumption vol'!AS2</f>
        <v>0</v>
      </c>
      <c r="AT2">
        <f>'T6 Wine production vol'!AT2+'T15 Wine import vol'!AT2-'T10 Wine export vol'!AT2-'T34 Wine consumption vol'!AT2</f>
        <v>0</v>
      </c>
      <c r="AU2">
        <f>'T6 Wine production vol'!AU2+'T15 Wine import vol'!AU2-'T10 Wine export vol'!AU2-'T34 Wine consumption vol'!AU2</f>
        <v>700</v>
      </c>
      <c r="AV2">
        <f>'T6 Wine production vol'!AV2+'T15 Wine import vol'!AV2-'T10 Wine export vol'!AV2-'T34 Wine consumption vol'!AV2</f>
        <v>0</v>
      </c>
      <c r="AW2">
        <f>'T6 Wine production vol'!AW2+'T15 Wine import vol'!AW2-'T10 Wine export vol'!AW2-'T34 Wine consumption vol'!AW2</f>
        <v>0</v>
      </c>
      <c r="AX2">
        <f>'T6 Wine production vol'!AX2+'T15 Wine import vol'!AX2-'T10 Wine export vol'!AX2-'T34 Wine consumption vol'!AX2</f>
        <v>0</v>
      </c>
      <c r="AY2">
        <f>'T6 Wine production vol'!AY2+'T15 Wine import vol'!AY2-'T10 Wine export vol'!AY2-'T34 Wine consumption vol'!AY2</f>
        <v>0</v>
      </c>
      <c r="AZ2">
        <f>'T6 Wine production vol'!AZ2+'T15 Wine import vol'!AZ2-'T10 Wine export vol'!AZ2-'T34 Wine consumption vol'!AZ2</f>
        <v>0</v>
      </c>
      <c r="BA2">
        <f>'T6 Wine production vol'!BA2+'T15 Wine import vol'!BA2-'T10 Wine export vol'!BA2-'T34 Wine consumption vol'!BA2</f>
        <v>0</v>
      </c>
      <c r="BB2">
        <f>'T6 Wine production vol'!BB2+'T15 Wine import vol'!BB2-'T10 Wine export vol'!BB2-'T34 Wine consumption vol'!BB2</f>
        <v>1385305.5665366091</v>
      </c>
    </row>
    <row r="3" spans="1:54" x14ac:dyDescent="0.55000000000000004">
      <c r="A3" s="1">
        <v>1866</v>
      </c>
      <c r="B3">
        <f>'T6 Wine production vol'!B3+'T15 Wine import vol'!B3-'T10 Wine export vol'!B3-'T34 Wine consumption vol'!B3</f>
        <v>271341.47841666639</v>
      </c>
      <c r="C3">
        <f>'T6 Wine production vol'!C3+'T15 Wine import vol'!C3-'T10 Wine export vol'!C3-'T34 Wine consumption vol'!C3</f>
        <v>-164730.898636878</v>
      </c>
      <c r="D3">
        <f>'T6 Wine production vol'!D3+'T15 Wine import vol'!D3-'T10 Wine export vol'!D3-'T34 Wine consumption vol'!D3</f>
        <v>22133.333333333314</v>
      </c>
      <c r="E3">
        <f>'T6 Wine production vol'!E3+'T15 Wine import vol'!E3-'T10 Wine export vol'!E3-'T34 Wine consumption vol'!E3</f>
        <v>53911</v>
      </c>
      <c r="F3">
        <f>'T6 Wine production vol'!F3+'T15 Wine import vol'!F3-'T10 Wine export vol'!F3-'T34 Wine consumption vol'!F3</f>
        <v>-4084.6666666665988</v>
      </c>
      <c r="G3">
        <f>'T6 Wine production vol'!G3+'T15 Wine import vol'!G3-'T10 Wine export vol'!G3-'T34 Wine consumption vol'!G3</f>
        <v>0</v>
      </c>
      <c r="H3">
        <f>'T6 Wine production vol'!H3+'T15 Wine import vol'!H3-'T10 Wine export vol'!H3-'T34 Wine consumption vol'!H3</f>
        <v>0</v>
      </c>
      <c r="I3">
        <f>'T6 Wine production vol'!I3+'T15 Wine import vol'!I3-'T10 Wine export vol'!I3-'T34 Wine consumption vol'!I3</f>
        <v>0</v>
      </c>
      <c r="J3">
        <f>'T6 Wine production vol'!J3+'T15 Wine import vol'!J3-'T10 Wine export vol'!J3-'T34 Wine consumption vol'!J3</f>
        <v>0</v>
      </c>
      <c r="K3">
        <f>'T6 Wine production vol'!K3+'T15 Wine import vol'!K3-'T10 Wine export vol'!K3-'T34 Wine consumption vol'!K3</f>
        <v>108333.3333333334</v>
      </c>
      <c r="L3">
        <f>'T6 Wine production vol'!L3+'T15 Wine import vol'!L3-'T10 Wine export vol'!L3-'T34 Wine consumption vol'!L3</f>
        <v>116260.38071680001</v>
      </c>
      <c r="M3">
        <f>'T6 Wine production vol'!M3+'T15 Wine import vol'!M3-'T10 Wine export vol'!M3-'T34 Wine consumption vol'!M3</f>
        <v>0</v>
      </c>
      <c r="N3">
        <f>'T6 Wine production vol'!N3+'T15 Wine import vol'!N3-'T10 Wine export vol'!N3-'T34 Wine consumption vol'!N3</f>
        <v>0</v>
      </c>
      <c r="O3">
        <f>'T6 Wine production vol'!O3+'T15 Wine import vol'!O3-'T10 Wine export vol'!O3-'T34 Wine consumption vol'!O3</f>
        <v>0</v>
      </c>
      <c r="P3">
        <f>'T6 Wine production vol'!P3+'T15 Wine import vol'!P3-'T10 Wine export vol'!P3-'T34 Wine consumption vol'!P3</f>
        <v>59754</v>
      </c>
      <c r="Q3">
        <f>'T6 Wine production vol'!Q3+'T15 Wine import vol'!Q3-'T10 Wine export vol'!Q3-'T34 Wine consumption vol'!Q3</f>
        <v>0</v>
      </c>
      <c r="R3">
        <f>'T6 Wine production vol'!R3+'T15 Wine import vol'!R3-'T10 Wine export vol'!R3-'T34 Wine consumption vol'!R3</f>
        <v>18124.351335780011</v>
      </c>
      <c r="S3">
        <f>'T6 Wine production vol'!S3+'T15 Wine import vol'!S3-'T10 Wine export vol'!S3-'T34 Wine consumption vol'!S3</f>
        <v>88093.578989538582</v>
      </c>
      <c r="T3">
        <f>'T6 Wine production vol'!T3+'T15 Wine import vol'!T3-'T10 Wine export vol'!T3-'T34 Wine consumption vol'!T3</f>
        <v>0</v>
      </c>
      <c r="U3">
        <f>'T6 Wine production vol'!U3+'T15 Wine import vol'!U3-'T10 Wine export vol'!U3-'T34 Wine consumption vol'!U3</f>
        <v>0</v>
      </c>
      <c r="V3">
        <f>'T6 Wine production vol'!V3+'T15 Wine import vol'!V3-'T10 Wine export vol'!V3-'T34 Wine consumption vol'!V3</f>
        <v>192098.25793885277</v>
      </c>
      <c r="W3">
        <f>'T6 Wine production vol'!W3+'T15 Wine import vol'!W3-'T10 Wine export vol'!W3-'T34 Wine consumption vol'!W3</f>
        <v>0</v>
      </c>
      <c r="X3">
        <f>'T6 Wine production vol'!X3+'T15 Wine import vol'!X3-'T10 Wine export vol'!X3-'T34 Wine consumption vol'!X3</f>
        <v>207861.16561541436</v>
      </c>
      <c r="Y3">
        <f>'T6 Wine production vol'!Y3+'T15 Wine import vol'!Y3-'T10 Wine export vol'!Y3-'T34 Wine consumption vol'!Y3</f>
        <v>250000</v>
      </c>
      <c r="Z3">
        <f>'T6 Wine production vol'!Z3+'T15 Wine import vol'!Z3-'T10 Wine export vol'!Z3-'T34 Wine consumption vol'!Z3</f>
        <v>0</v>
      </c>
      <c r="AA3">
        <f>'T6 Wine production vol'!AA3+'T15 Wine import vol'!AA3-'T10 Wine export vol'!AA3-'T34 Wine consumption vol'!AA3</f>
        <v>10678.874830209703</v>
      </c>
      <c r="AB3">
        <f>'T6 Wine production vol'!AB3+'T15 Wine import vol'!AB3-'T10 Wine export vol'!AB3-'T34 Wine consumption vol'!AB3</f>
        <v>0</v>
      </c>
      <c r="AC3">
        <f>'T6 Wine production vol'!AC3+'T15 Wine import vol'!AC3-'T10 Wine export vol'!AC3-'T34 Wine consumption vol'!AC3</f>
        <v>21</v>
      </c>
      <c r="AD3">
        <f>'T6 Wine production vol'!AD3+'T15 Wine import vol'!AD3-'T10 Wine export vol'!AD3-'T34 Wine consumption vol'!AD3</f>
        <v>519.23076923076917</v>
      </c>
      <c r="AE3">
        <f>'T6 Wine production vol'!AE3+'T15 Wine import vol'!AE3-'T10 Wine export vol'!AE3-'T34 Wine consumption vol'!AE3</f>
        <v>-31940.362262809998</v>
      </c>
      <c r="AF3">
        <f>'T6 Wine production vol'!AF3+'T15 Wine import vol'!AF3-'T10 Wine export vol'!AF3-'T34 Wine consumption vol'!AF3</f>
        <v>4300.9945600000001</v>
      </c>
      <c r="AG3">
        <f>'T6 Wine production vol'!AG3+'T15 Wine import vol'!AG3-'T10 Wine export vol'!AG3-'T34 Wine consumption vol'!AG3</f>
        <v>20402.40128070613</v>
      </c>
      <c r="AH3">
        <f>'T6 Wine production vol'!AH3+'T15 Wine import vol'!AH3-'T10 Wine export vol'!AH3-'T34 Wine consumption vol'!AH3</f>
        <v>0</v>
      </c>
      <c r="AI3">
        <f>'T6 Wine production vol'!AI3+'T15 Wine import vol'!AI3-'T10 Wine export vol'!AI3-'T34 Wine consumption vol'!AI3</f>
        <v>449.48223946971927</v>
      </c>
      <c r="AJ3">
        <f>'T6 Wine production vol'!AJ3+'T15 Wine import vol'!AJ3-'T10 Wine export vol'!AJ3-'T34 Wine consumption vol'!AJ3</f>
        <v>2444.8278764978609</v>
      </c>
      <c r="AK3">
        <f>'T6 Wine production vol'!AK3+'T15 Wine import vol'!AK3-'T10 Wine export vol'!AK3-'T34 Wine consumption vol'!AK3</f>
        <v>698.2308717494476</v>
      </c>
      <c r="AL3">
        <f>'T6 Wine production vol'!AL3+'T15 Wine import vol'!AL3-'T10 Wine export vol'!AL3-'T34 Wine consumption vol'!AL3</f>
        <v>55216.998347107437</v>
      </c>
      <c r="AM3">
        <f>'T6 Wine production vol'!AM3+'T15 Wine import vol'!AM3-'T10 Wine export vol'!AM3-'T34 Wine consumption vol'!AM3</f>
        <v>104.99181872099101</v>
      </c>
      <c r="AN3">
        <f>'T6 Wine production vol'!AN3+'T15 Wine import vol'!AN3-'T10 Wine export vol'!AN3-'T34 Wine consumption vol'!AN3</f>
        <v>14600.965938439513</v>
      </c>
      <c r="AO3">
        <f>'T6 Wine production vol'!AO3+'T15 Wine import vol'!AO3-'T10 Wine export vol'!AO3-'T34 Wine consumption vol'!AO3</f>
        <v>354.06860666264407</v>
      </c>
      <c r="AP3">
        <f>'T6 Wine production vol'!AP3+'T15 Wine import vol'!AP3-'T10 Wine export vol'!AP3-'T34 Wine consumption vol'!AP3</f>
        <v>21000</v>
      </c>
      <c r="AQ3">
        <f>'T6 Wine production vol'!AQ3+'T15 Wine import vol'!AQ3-'T10 Wine export vol'!AQ3-'T34 Wine consumption vol'!AQ3</f>
        <v>59.292440666702873</v>
      </c>
      <c r="AR3">
        <f>'T6 Wine production vol'!AR3+'T15 Wine import vol'!AR3-'T10 Wine export vol'!AR3-'T34 Wine consumption vol'!AR3</f>
        <v>0</v>
      </c>
      <c r="AS3">
        <f>'T6 Wine production vol'!AS3+'T15 Wine import vol'!AS3-'T10 Wine export vol'!AS3-'T34 Wine consumption vol'!AS3</f>
        <v>0</v>
      </c>
      <c r="AT3">
        <f>'T6 Wine production vol'!AT3+'T15 Wine import vol'!AT3-'T10 Wine export vol'!AT3-'T34 Wine consumption vol'!AT3</f>
        <v>0</v>
      </c>
      <c r="AU3">
        <f>'T6 Wine production vol'!AU3+'T15 Wine import vol'!AU3-'T10 Wine export vol'!AU3-'T34 Wine consumption vol'!AU3</f>
        <v>700</v>
      </c>
      <c r="AV3">
        <f>'T6 Wine production vol'!AV3+'T15 Wine import vol'!AV3-'T10 Wine export vol'!AV3-'T34 Wine consumption vol'!AV3</f>
        <v>0</v>
      </c>
      <c r="AW3">
        <f>'T6 Wine production vol'!AW3+'T15 Wine import vol'!AW3-'T10 Wine export vol'!AW3-'T34 Wine consumption vol'!AW3</f>
        <v>0</v>
      </c>
      <c r="AX3">
        <f>'T6 Wine production vol'!AX3+'T15 Wine import vol'!AX3-'T10 Wine export vol'!AX3-'T34 Wine consumption vol'!AX3</f>
        <v>0</v>
      </c>
      <c r="AY3">
        <f>'T6 Wine production vol'!AY3+'T15 Wine import vol'!AY3-'T10 Wine export vol'!AY3-'T34 Wine consumption vol'!AY3</f>
        <v>0</v>
      </c>
      <c r="AZ3">
        <f>'T6 Wine production vol'!AZ3+'T15 Wine import vol'!AZ3-'T10 Wine export vol'!AZ3-'T34 Wine consumption vol'!AZ3</f>
        <v>0</v>
      </c>
      <c r="BA3">
        <f>'T6 Wine production vol'!BA3+'T15 Wine import vol'!BA3-'T10 Wine export vol'!BA3-'T34 Wine consumption vol'!BA3</f>
        <v>0</v>
      </c>
      <c r="BB3">
        <f>'T6 Wine production vol'!BB3+'T15 Wine import vol'!BB3-'T10 Wine export vol'!BB3-'T34 Wine consumption vol'!BB3</f>
        <v>626343.06924200058</v>
      </c>
    </row>
    <row r="4" spans="1:54" x14ac:dyDescent="0.55000000000000004">
      <c r="A4" s="1">
        <v>1867</v>
      </c>
      <c r="B4">
        <f>'T6 Wine production vol'!B4+'T15 Wine import vol'!B4-'T10 Wine export vol'!B4-'T34 Wine consumption vol'!B4</f>
        <v>-1831128.9327500002</v>
      </c>
      <c r="C4">
        <f>'T6 Wine production vol'!C4+'T15 Wine import vol'!C4-'T10 Wine export vol'!C4-'T34 Wine consumption vol'!C4</f>
        <v>-178689.38473697426</v>
      </c>
      <c r="D4">
        <f>'T6 Wine production vol'!D4+'T15 Wine import vol'!D4-'T10 Wine export vol'!D4-'T34 Wine consumption vol'!D4</f>
        <v>-43600</v>
      </c>
      <c r="E4">
        <f>'T6 Wine production vol'!E4+'T15 Wine import vol'!E4-'T10 Wine export vol'!E4-'T34 Wine consumption vol'!E4</f>
        <v>53911</v>
      </c>
      <c r="F4">
        <f>'T6 Wine production vol'!F4+'T15 Wine import vol'!F4-'T10 Wine export vol'!F4-'T34 Wine consumption vol'!F4</f>
        <v>-4084.6666666666861</v>
      </c>
      <c r="G4">
        <f>'T6 Wine production vol'!G4+'T15 Wine import vol'!G4-'T10 Wine export vol'!G4-'T34 Wine consumption vol'!G4</f>
        <v>0</v>
      </c>
      <c r="H4">
        <f>'T6 Wine production vol'!H4+'T15 Wine import vol'!H4-'T10 Wine export vol'!H4-'T34 Wine consumption vol'!H4</f>
        <v>0</v>
      </c>
      <c r="I4">
        <f>'T6 Wine production vol'!I4+'T15 Wine import vol'!I4-'T10 Wine export vol'!I4-'T34 Wine consumption vol'!I4</f>
        <v>0</v>
      </c>
      <c r="J4">
        <f>'T6 Wine production vol'!J4+'T15 Wine import vol'!J4-'T10 Wine export vol'!J4-'T34 Wine consumption vol'!J4</f>
        <v>0</v>
      </c>
      <c r="K4">
        <f>'T6 Wine production vol'!K4+'T15 Wine import vol'!K4-'T10 Wine export vol'!K4-'T34 Wine consumption vol'!K4</f>
        <v>42333.333333333372</v>
      </c>
      <c r="L4">
        <f>'T6 Wine production vol'!L4+'T15 Wine import vol'!L4-'T10 Wine export vol'!L4-'T34 Wine consumption vol'!L4</f>
        <v>114286.88174826669</v>
      </c>
      <c r="M4">
        <f>'T6 Wine production vol'!M4+'T15 Wine import vol'!M4-'T10 Wine export vol'!M4-'T34 Wine consumption vol'!M4</f>
        <v>0</v>
      </c>
      <c r="N4">
        <f>'T6 Wine production vol'!N4+'T15 Wine import vol'!N4-'T10 Wine export vol'!N4-'T34 Wine consumption vol'!N4</f>
        <v>0</v>
      </c>
      <c r="O4">
        <f>'T6 Wine production vol'!O4+'T15 Wine import vol'!O4-'T10 Wine export vol'!O4-'T34 Wine consumption vol'!O4</f>
        <v>0</v>
      </c>
      <c r="P4">
        <f>'T6 Wine production vol'!P4+'T15 Wine import vol'!P4-'T10 Wine export vol'!P4-'T34 Wine consumption vol'!P4</f>
        <v>59754</v>
      </c>
      <c r="Q4">
        <f>'T6 Wine production vol'!Q4+'T15 Wine import vol'!Q4-'T10 Wine export vol'!Q4-'T34 Wine consumption vol'!Q4</f>
        <v>0</v>
      </c>
      <c r="R4">
        <f>'T6 Wine production vol'!R4+'T15 Wine import vol'!R4-'T10 Wine export vol'!R4-'T34 Wine consumption vol'!R4</f>
        <v>14326.283577121081</v>
      </c>
      <c r="S4">
        <f>'T6 Wine production vol'!S4+'T15 Wine import vol'!S4-'T10 Wine export vol'!S4-'T34 Wine consumption vol'!S4</f>
        <v>107847.89670234421</v>
      </c>
      <c r="T4">
        <f>'T6 Wine production vol'!T4+'T15 Wine import vol'!T4-'T10 Wine export vol'!T4-'T34 Wine consumption vol'!T4</f>
        <v>0</v>
      </c>
      <c r="U4">
        <f>'T6 Wine production vol'!U4+'T15 Wine import vol'!U4-'T10 Wine export vol'!U4-'T34 Wine consumption vol'!U4</f>
        <v>0</v>
      </c>
      <c r="V4">
        <f>'T6 Wine production vol'!V4+'T15 Wine import vol'!V4-'T10 Wine export vol'!V4-'T34 Wine consumption vol'!V4</f>
        <v>235174.83699180765</v>
      </c>
      <c r="W4">
        <f>'T6 Wine production vol'!W4+'T15 Wine import vol'!W4-'T10 Wine export vol'!W4-'T34 Wine consumption vol'!W4</f>
        <v>0</v>
      </c>
      <c r="X4">
        <f>'T6 Wine production vol'!X4+'T15 Wine import vol'!X4-'T10 Wine export vol'!X4-'T34 Wine consumption vol'!X4</f>
        <v>254472.4572988709</v>
      </c>
      <c r="Y4">
        <f>'T6 Wine production vol'!Y4+'T15 Wine import vol'!Y4-'T10 Wine export vol'!Y4-'T34 Wine consumption vol'!Y4</f>
        <v>250000</v>
      </c>
      <c r="Z4">
        <f>'T6 Wine production vol'!Z4+'T15 Wine import vol'!Z4-'T10 Wine export vol'!Z4-'T34 Wine consumption vol'!Z4</f>
        <v>0</v>
      </c>
      <c r="AA4">
        <f>'T6 Wine production vol'!AA4+'T15 Wine import vol'!AA4-'T10 Wine export vol'!AA4-'T34 Wine consumption vol'!AA4</f>
        <v>13073.531610317332</v>
      </c>
      <c r="AB4">
        <f>'T6 Wine production vol'!AB4+'T15 Wine import vol'!AB4-'T10 Wine export vol'!AB4-'T34 Wine consumption vol'!AB4</f>
        <v>0</v>
      </c>
      <c r="AC4">
        <f>'T6 Wine production vol'!AC4+'T15 Wine import vol'!AC4-'T10 Wine export vol'!AC4-'T34 Wine consumption vol'!AC4</f>
        <v>-938.5</v>
      </c>
      <c r="AD4">
        <f>'T6 Wine production vol'!AD4+'T15 Wine import vol'!AD4-'T10 Wine export vol'!AD4-'T34 Wine consumption vol'!AD4</f>
        <v>605.76923076923072</v>
      </c>
      <c r="AE4">
        <f>'T6 Wine production vol'!AE4+'T15 Wine import vol'!AE4-'T10 Wine export vol'!AE4-'T34 Wine consumption vol'!AE4</f>
        <v>-31981.808012809997</v>
      </c>
      <c r="AF4">
        <f>'T6 Wine production vol'!AF4+'T15 Wine import vol'!AF4-'T10 Wine export vol'!AF4-'T34 Wine consumption vol'!AF4</f>
        <v>4425.4745600000006</v>
      </c>
      <c r="AG4">
        <f>'T6 Wine production vol'!AG4+'T15 Wine import vol'!AG4-'T10 Wine export vol'!AG4-'T34 Wine consumption vol'!AG4</f>
        <v>20917.279831768388</v>
      </c>
      <c r="AH4">
        <f>'T6 Wine production vol'!AH4+'T15 Wine import vol'!AH4-'T10 Wine export vol'!AH4-'T34 Wine consumption vol'!AH4</f>
        <v>0</v>
      </c>
      <c r="AI4">
        <f>'T6 Wine production vol'!AI4+'T15 Wine import vol'!AI4-'T10 Wine export vol'!AI4-'T34 Wine consumption vol'!AI4</f>
        <v>470.52274691344161</v>
      </c>
      <c r="AJ4">
        <f>'T6 Wine production vol'!AJ4+'T15 Wine import vol'!AJ4-'T10 Wine export vol'!AJ4-'T34 Wine consumption vol'!AJ4</f>
        <v>2474.6770053573032</v>
      </c>
      <c r="AK4">
        <f>'T6 Wine production vol'!AK4+'T15 Wine import vol'!AK4-'T10 Wine export vol'!AK4-'T34 Wine consumption vol'!AK4</f>
        <v>919.03904648816388</v>
      </c>
      <c r="AL4">
        <f>'T6 Wine production vol'!AL4+'T15 Wine import vol'!AL4-'T10 Wine export vol'!AL4-'T34 Wine consumption vol'!AL4</f>
        <v>45131.072727272731</v>
      </c>
      <c r="AM4">
        <f>'T6 Wine production vol'!AM4+'T15 Wine import vol'!AM4-'T10 Wine export vol'!AM4-'T34 Wine consumption vol'!AM4</f>
        <v>80.949467691075284</v>
      </c>
      <c r="AN4">
        <f>'T6 Wine production vol'!AN4+'T15 Wine import vol'!AN4-'T10 Wine export vol'!AN4-'T34 Wine consumption vol'!AN4</f>
        <v>14666.03866571224</v>
      </c>
      <c r="AO4">
        <f>'T6 Wine production vol'!AO4+'T15 Wine import vol'!AO4-'T10 Wine export vol'!AO4-'T34 Wine consumption vol'!AO4</f>
        <v>272.98951084587139</v>
      </c>
      <c r="AP4">
        <f>'T6 Wine production vol'!AP4+'T15 Wine import vol'!AP4-'T10 Wine export vol'!AP4-'T34 Wine consumption vol'!AP4</f>
        <v>21000</v>
      </c>
      <c r="AQ4">
        <f>'T6 Wine production vol'!AQ4+'T15 Wine import vol'!AQ4-'T10 Wine export vol'!AQ4-'T34 Wine consumption vol'!AQ4</f>
        <v>55.290681274107648</v>
      </c>
      <c r="AR4">
        <f>'T6 Wine production vol'!AR4+'T15 Wine import vol'!AR4-'T10 Wine export vol'!AR4-'T34 Wine consumption vol'!AR4</f>
        <v>0</v>
      </c>
      <c r="AS4">
        <f>'T6 Wine production vol'!AS4+'T15 Wine import vol'!AS4-'T10 Wine export vol'!AS4-'T34 Wine consumption vol'!AS4</f>
        <v>0</v>
      </c>
      <c r="AT4">
        <f>'T6 Wine production vol'!AT4+'T15 Wine import vol'!AT4-'T10 Wine export vol'!AT4-'T34 Wine consumption vol'!AT4</f>
        <v>0</v>
      </c>
      <c r="AU4">
        <f>'T6 Wine production vol'!AU4+'T15 Wine import vol'!AU4-'T10 Wine export vol'!AU4-'T34 Wine consumption vol'!AU4</f>
        <v>700</v>
      </c>
      <c r="AV4">
        <f>'T6 Wine production vol'!AV4+'T15 Wine import vol'!AV4-'T10 Wine export vol'!AV4-'T34 Wine consumption vol'!AV4</f>
        <v>0</v>
      </c>
      <c r="AW4">
        <f>'T6 Wine production vol'!AW4+'T15 Wine import vol'!AW4-'T10 Wine export vol'!AW4-'T34 Wine consumption vol'!AW4</f>
        <v>0</v>
      </c>
      <c r="AX4">
        <f>'T6 Wine production vol'!AX4+'T15 Wine import vol'!AX4-'T10 Wine export vol'!AX4-'T34 Wine consumption vol'!AX4</f>
        <v>0</v>
      </c>
      <c r="AY4">
        <f>'T6 Wine production vol'!AY4+'T15 Wine import vol'!AY4-'T10 Wine export vol'!AY4-'T34 Wine consumption vol'!AY4</f>
        <v>0</v>
      </c>
      <c r="AZ4">
        <f>'T6 Wine production vol'!AZ4+'T15 Wine import vol'!AZ4-'T10 Wine export vol'!AZ4-'T34 Wine consumption vol'!AZ4</f>
        <v>0</v>
      </c>
      <c r="BA4">
        <f>'T6 Wine production vol'!BA4+'T15 Wine import vol'!BA4-'T10 Wine export vol'!BA4-'T34 Wine consumption vol'!BA4</f>
        <v>0</v>
      </c>
      <c r="BB4">
        <f>'T6 Wine production vol'!BB4+'T15 Wine import vol'!BB4-'T10 Wine export vol'!BB4-'T34 Wine consumption vol'!BB4</f>
        <v>-1543988.6734607387</v>
      </c>
    </row>
    <row r="5" spans="1:54" x14ac:dyDescent="0.55000000000000004">
      <c r="A5" s="1">
        <v>1868</v>
      </c>
      <c r="B5">
        <f>'T6 Wine production vol'!B5+'T15 Wine import vol'!B5-'T10 Wine export vol'!B5-'T34 Wine consumption vol'!B5</f>
        <v>41307.5</v>
      </c>
      <c r="C5">
        <f>'T6 Wine production vol'!C5+'T15 Wine import vol'!C5-'T10 Wine export vol'!C5-'T34 Wine consumption vol'!C5</f>
        <v>-171046.00825352268</v>
      </c>
      <c r="D5">
        <f>'T6 Wine production vol'!D5+'T15 Wine import vol'!D5-'T10 Wine export vol'!D5-'T34 Wine consumption vol'!D5</f>
        <v>-2100</v>
      </c>
      <c r="E5">
        <f>'T6 Wine production vol'!E5+'T15 Wine import vol'!E5-'T10 Wine export vol'!E5-'T34 Wine consumption vol'!E5</f>
        <v>53911.000000000233</v>
      </c>
      <c r="F5">
        <f>'T6 Wine production vol'!F5+'T15 Wine import vol'!F5-'T10 Wine export vol'!F5-'T34 Wine consumption vol'!F5</f>
        <v>-4084.6177777777775</v>
      </c>
      <c r="G5">
        <f>'T6 Wine production vol'!G5+'T15 Wine import vol'!G5-'T10 Wine export vol'!G5-'T34 Wine consumption vol'!G5</f>
        <v>0</v>
      </c>
      <c r="H5">
        <f>'T6 Wine production vol'!H5+'T15 Wine import vol'!H5-'T10 Wine export vol'!H5-'T34 Wine consumption vol'!H5</f>
        <v>0</v>
      </c>
      <c r="I5">
        <f>'T6 Wine production vol'!I5+'T15 Wine import vol'!I5-'T10 Wine export vol'!I5-'T34 Wine consumption vol'!I5</f>
        <v>0</v>
      </c>
      <c r="J5">
        <f>'T6 Wine production vol'!J5+'T15 Wine import vol'!J5-'T10 Wine export vol'!J5-'T34 Wine consumption vol'!J5</f>
        <v>0</v>
      </c>
      <c r="K5">
        <f>'T6 Wine production vol'!K5+'T15 Wine import vol'!K5-'T10 Wine export vol'!K5-'T34 Wine consumption vol'!K5</f>
        <v>97333.333333333314</v>
      </c>
      <c r="L5">
        <f>'T6 Wine production vol'!L5+'T15 Wine import vol'!L5-'T10 Wine export vol'!L5-'T34 Wine consumption vol'!L5</f>
        <v>114391.38277973339</v>
      </c>
      <c r="M5">
        <f>'T6 Wine production vol'!M5+'T15 Wine import vol'!M5-'T10 Wine export vol'!M5-'T34 Wine consumption vol'!M5</f>
        <v>0</v>
      </c>
      <c r="N5">
        <f>'T6 Wine production vol'!N5+'T15 Wine import vol'!N5-'T10 Wine export vol'!N5-'T34 Wine consumption vol'!N5</f>
        <v>0</v>
      </c>
      <c r="O5">
        <f>'T6 Wine production vol'!O5+'T15 Wine import vol'!O5-'T10 Wine export vol'!O5-'T34 Wine consumption vol'!O5</f>
        <v>0</v>
      </c>
      <c r="P5">
        <f>'T6 Wine production vol'!P5+'T15 Wine import vol'!P5-'T10 Wine export vol'!P5-'T34 Wine consumption vol'!P5</f>
        <v>59754</v>
      </c>
      <c r="Q5">
        <f>'T6 Wine production vol'!Q5+'T15 Wine import vol'!Q5-'T10 Wine export vol'!Q5-'T34 Wine consumption vol'!Q5</f>
        <v>0</v>
      </c>
      <c r="R5">
        <f>'T6 Wine production vol'!R5+'T15 Wine import vol'!R5-'T10 Wine export vol'!R5-'T34 Wine consumption vol'!R5</f>
        <v>16946.931745459606</v>
      </c>
      <c r="S5">
        <f>'T6 Wine production vol'!S5+'T15 Wine import vol'!S5-'T10 Wine export vol'!S5-'T34 Wine consumption vol'!S5</f>
        <v>118926.33163587711</v>
      </c>
      <c r="T5">
        <f>'T6 Wine production vol'!T5+'T15 Wine import vol'!T5-'T10 Wine export vol'!T5-'T34 Wine consumption vol'!T5</f>
        <v>0</v>
      </c>
      <c r="U5">
        <f>'T6 Wine production vol'!U5+'T15 Wine import vol'!U5-'T10 Wine export vol'!U5-'T34 Wine consumption vol'!U5</f>
        <v>0</v>
      </c>
      <c r="V5">
        <f>'T6 Wine production vol'!V5+'T15 Wine import vol'!V5-'T10 Wine export vol'!V5-'T34 Wine consumption vol'!V5</f>
        <v>259332.64821745126</v>
      </c>
      <c r="W5">
        <f>'T6 Wine production vol'!W5+'T15 Wine import vol'!W5-'T10 Wine export vol'!W5-'T34 Wine consumption vol'!W5</f>
        <v>0</v>
      </c>
      <c r="X5">
        <f>'T6 Wine production vol'!X5+'T15 Wine import vol'!X5-'T10 Wine export vol'!X5-'T34 Wine consumption vol'!X5</f>
        <v>280612.57358080935</v>
      </c>
      <c r="Y5">
        <f>'T6 Wine production vol'!Y5+'T15 Wine import vol'!Y5-'T10 Wine export vol'!Y5-'T34 Wine consumption vol'!Y5</f>
        <v>250000</v>
      </c>
      <c r="Z5">
        <f>'T6 Wine production vol'!Z5+'T15 Wine import vol'!Z5-'T10 Wine export vol'!Z5-'T34 Wine consumption vol'!Z5</f>
        <v>0</v>
      </c>
      <c r="AA5">
        <f>'T6 Wine production vol'!AA5+'T15 Wine import vol'!AA5-'T10 Wine export vol'!AA5-'T34 Wine consumption vol'!AA5</f>
        <v>14416.4810207831</v>
      </c>
      <c r="AB5">
        <f>'T6 Wine production vol'!AB5+'T15 Wine import vol'!AB5-'T10 Wine export vol'!AB5-'T34 Wine consumption vol'!AB5</f>
        <v>0</v>
      </c>
      <c r="AC5">
        <f>'T6 Wine production vol'!AC5+'T15 Wine import vol'!AC5-'T10 Wine export vol'!AC5-'T34 Wine consumption vol'!AC5</f>
        <v>28</v>
      </c>
      <c r="AD5">
        <f>'T6 Wine production vol'!AD5+'T15 Wine import vol'!AD5-'T10 Wine export vol'!AD5-'T34 Wine consumption vol'!AD5</f>
        <v>692.30769230769226</v>
      </c>
      <c r="AE5">
        <f>'T6 Wine production vol'!AE5+'T15 Wine import vol'!AE5-'T10 Wine export vol'!AE5-'T34 Wine consumption vol'!AE5</f>
        <v>-31965.842882809997</v>
      </c>
      <c r="AF5">
        <f>'T6 Wine production vol'!AF5+'T15 Wine import vol'!AF5-'T10 Wine export vol'!AF5-'T34 Wine consumption vol'!AF5</f>
        <v>4553.5564800000002</v>
      </c>
      <c r="AG5">
        <f>'T6 Wine production vol'!AG5+'T15 Wine import vol'!AG5-'T10 Wine export vol'!AG5-'T34 Wine consumption vol'!AG5</f>
        <v>21432.158382830661</v>
      </c>
      <c r="AH5">
        <f>'T6 Wine production vol'!AH5+'T15 Wine import vol'!AH5-'T10 Wine export vol'!AH5-'T34 Wine consumption vol'!AH5</f>
        <v>0</v>
      </c>
      <c r="AI5">
        <f>'T6 Wine production vol'!AI5+'T15 Wine import vol'!AI5-'T10 Wine export vol'!AI5-'T34 Wine consumption vol'!AI5</f>
        <v>491.56325435716388</v>
      </c>
      <c r="AJ5">
        <f>'T6 Wine production vol'!AJ5+'T15 Wine import vol'!AJ5-'T10 Wine export vol'!AJ5-'T34 Wine consumption vol'!AJ5</f>
        <v>2504.526134216745</v>
      </c>
      <c r="AK5">
        <f>'T6 Wine production vol'!AK5+'T15 Wine import vol'!AK5-'T10 Wine export vol'!AK5-'T34 Wine consumption vol'!AK5</f>
        <v>764.62585942400494</v>
      </c>
      <c r="AL5">
        <f>'T6 Wine production vol'!AL5+'T15 Wine import vol'!AL5-'T10 Wine export vol'!AL5-'T34 Wine consumption vol'!AL5</f>
        <v>50253.36528925621</v>
      </c>
      <c r="AM5">
        <f>'T6 Wine production vol'!AM5+'T15 Wine import vol'!AM5-'T10 Wine export vol'!AM5-'T34 Wine consumption vol'!AM5</f>
        <v>121.410959439769</v>
      </c>
      <c r="AN5">
        <f>'T6 Wine production vol'!AN5+'T15 Wine import vol'!AN5-'T10 Wine export vol'!AN5-'T34 Wine consumption vol'!AN5</f>
        <v>16353.963636363636</v>
      </c>
      <c r="AO5">
        <f>'T6 Wine production vol'!AO5+'T15 Wine import vol'!AO5-'T10 Wine export vol'!AO5-'T34 Wine consumption vol'!AO5</f>
        <v>409.43960935328778</v>
      </c>
      <c r="AP5">
        <f>'T6 Wine production vol'!AP5+'T15 Wine import vol'!AP5-'T10 Wine export vol'!AP5-'T34 Wine consumption vol'!AP5</f>
        <v>21000</v>
      </c>
      <c r="AQ5">
        <f>'T6 Wine production vol'!AQ5+'T15 Wine import vol'!AQ5-'T10 Wine export vol'!AQ5-'T34 Wine consumption vol'!AQ5</f>
        <v>65.626263903032296</v>
      </c>
      <c r="AR5">
        <f>'T6 Wine production vol'!AR5+'T15 Wine import vol'!AR5-'T10 Wine export vol'!AR5-'T34 Wine consumption vol'!AR5</f>
        <v>0</v>
      </c>
      <c r="AS5">
        <f>'T6 Wine production vol'!AS5+'T15 Wine import vol'!AS5-'T10 Wine export vol'!AS5-'T34 Wine consumption vol'!AS5</f>
        <v>0</v>
      </c>
      <c r="AT5">
        <f>'T6 Wine production vol'!AT5+'T15 Wine import vol'!AT5-'T10 Wine export vol'!AT5-'T34 Wine consumption vol'!AT5</f>
        <v>0</v>
      </c>
      <c r="AU5">
        <f>'T6 Wine production vol'!AU5+'T15 Wine import vol'!AU5-'T10 Wine export vol'!AU5-'T34 Wine consumption vol'!AU5</f>
        <v>700</v>
      </c>
      <c r="AV5">
        <f>'T6 Wine production vol'!AV5+'T15 Wine import vol'!AV5-'T10 Wine export vol'!AV5-'T34 Wine consumption vol'!AV5</f>
        <v>0</v>
      </c>
      <c r="AW5">
        <f>'T6 Wine production vol'!AW5+'T15 Wine import vol'!AW5-'T10 Wine export vol'!AW5-'T34 Wine consumption vol'!AW5</f>
        <v>0</v>
      </c>
      <c r="AX5">
        <f>'T6 Wine production vol'!AX5+'T15 Wine import vol'!AX5-'T10 Wine export vol'!AX5-'T34 Wine consumption vol'!AX5</f>
        <v>0</v>
      </c>
      <c r="AY5">
        <f>'T6 Wine production vol'!AY5+'T15 Wine import vol'!AY5-'T10 Wine export vol'!AY5-'T34 Wine consumption vol'!AY5</f>
        <v>0</v>
      </c>
      <c r="AZ5">
        <f>'T6 Wine production vol'!AZ5+'T15 Wine import vol'!AZ5-'T10 Wine export vol'!AZ5-'T34 Wine consumption vol'!AZ5</f>
        <v>0</v>
      </c>
      <c r="BA5">
        <f>'T6 Wine production vol'!BA5+'T15 Wine import vol'!BA5-'T10 Wine export vol'!BA5-'T34 Wine consumption vol'!BA5</f>
        <v>0</v>
      </c>
      <c r="BB5">
        <f>'T6 Wine production vol'!BB5+'T15 Wine import vol'!BB5-'T10 Wine export vol'!BB5-'T34 Wine consumption vol'!BB5</f>
        <v>397397.16021223925</v>
      </c>
    </row>
    <row r="6" spans="1:54" x14ac:dyDescent="0.55000000000000004">
      <c r="A6" s="1">
        <v>1869</v>
      </c>
      <c r="B6">
        <f>'T6 Wine production vol'!B6+'T15 Wine import vol'!B6-'T10 Wine export vol'!B6-'T34 Wine consumption vol'!B6</f>
        <v>1637993.5</v>
      </c>
      <c r="C6">
        <f>'T6 Wine production vol'!C6+'T15 Wine import vol'!C6-'T10 Wine export vol'!C6-'T34 Wine consumption vol'!C6</f>
        <v>-172217.8496028278</v>
      </c>
      <c r="D6">
        <f>'T6 Wine production vol'!D6+'T15 Wine import vol'!D6-'T10 Wine export vol'!D6-'T34 Wine consumption vol'!D6</f>
        <v>15233.333333333401</v>
      </c>
      <c r="E6">
        <f>'T6 Wine production vol'!E6+'T15 Wine import vol'!E6-'T10 Wine export vol'!E6-'T34 Wine consumption vol'!E6</f>
        <v>53910.999999999767</v>
      </c>
      <c r="F6">
        <f>'T6 Wine production vol'!F6+'T15 Wine import vol'!F6-'T10 Wine export vol'!F6-'T34 Wine consumption vol'!F6</f>
        <v>-25891.531111111108</v>
      </c>
      <c r="G6">
        <f>'T6 Wine production vol'!G6+'T15 Wine import vol'!G6-'T10 Wine export vol'!G6-'T34 Wine consumption vol'!G6</f>
        <v>0</v>
      </c>
      <c r="H6">
        <f>'T6 Wine production vol'!H6+'T15 Wine import vol'!H6-'T10 Wine export vol'!H6-'T34 Wine consumption vol'!H6</f>
        <v>0</v>
      </c>
      <c r="I6">
        <f>'T6 Wine production vol'!I6+'T15 Wine import vol'!I6-'T10 Wine export vol'!I6-'T34 Wine consumption vol'!I6</f>
        <v>0</v>
      </c>
      <c r="J6">
        <f>'T6 Wine production vol'!J6+'T15 Wine import vol'!J6-'T10 Wine export vol'!J6-'T34 Wine consumption vol'!J6</f>
        <v>0</v>
      </c>
      <c r="K6">
        <f>'T6 Wine production vol'!K6+'T15 Wine import vol'!K6-'T10 Wine export vol'!K6-'T34 Wine consumption vol'!K6</f>
        <v>-107333.33333333334</v>
      </c>
      <c r="L6">
        <f>'T6 Wine production vol'!L6+'T15 Wine import vol'!L6-'T10 Wine export vol'!L6-'T34 Wine consumption vol'!L6</f>
        <v>114815.8838112001</v>
      </c>
      <c r="M6">
        <f>'T6 Wine production vol'!M6+'T15 Wine import vol'!M6-'T10 Wine export vol'!M6-'T34 Wine consumption vol'!M6</f>
        <v>0</v>
      </c>
      <c r="N6">
        <f>'T6 Wine production vol'!N6+'T15 Wine import vol'!N6-'T10 Wine export vol'!N6-'T34 Wine consumption vol'!N6</f>
        <v>0</v>
      </c>
      <c r="O6">
        <f>'T6 Wine production vol'!O6+'T15 Wine import vol'!O6-'T10 Wine export vol'!O6-'T34 Wine consumption vol'!O6</f>
        <v>0</v>
      </c>
      <c r="P6">
        <f>'T6 Wine production vol'!P6+'T15 Wine import vol'!P6-'T10 Wine export vol'!P6-'T34 Wine consumption vol'!P6</f>
        <v>59754</v>
      </c>
      <c r="Q6">
        <f>'T6 Wine production vol'!Q6+'T15 Wine import vol'!Q6-'T10 Wine export vol'!Q6-'T34 Wine consumption vol'!Q6</f>
        <v>0</v>
      </c>
      <c r="R6">
        <f>'T6 Wine production vol'!R6+'T15 Wine import vol'!R6-'T10 Wine export vol'!R6-'T34 Wine consumption vol'!R6</f>
        <v>19545.495396598468</v>
      </c>
      <c r="S6">
        <f>'T6 Wine production vol'!S6+'T15 Wine import vol'!S6-'T10 Wine export vol'!S6-'T34 Wine consumption vol'!S6</f>
        <v>105044.91918904065</v>
      </c>
      <c r="T6">
        <f>'T6 Wine production vol'!T6+'T15 Wine import vol'!T6-'T10 Wine export vol'!T6-'T34 Wine consumption vol'!T6</f>
        <v>0</v>
      </c>
      <c r="U6">
        <f>'T6 Wine production vol'!U6+'T15 Wine import vol'!U6-'T10 Wine export vol'!U6-'T34 Wine consumption vol'!U6</f>
        <v>0</v>
      </c>
      <c r="V6">
        <f>'T6 Wine production vol'!V6+'T15 Wine import vol'!V6-'T10 Wine export vol'!V6-'T34 Wine consumption vol'!V6</f>
        <v>229062.61969375325</v>
      </c>
      <c r="W6">
        <f>'T6 Wine production vol'!W6+'T15 Wine import vol'!W6-'T10 Wine export vol'!W6-'T34 Wine consumption vol'!W6</f>
        <v>0</v>
      </c>
      <c r="X6">
        <f>'T6 Wine production vol'!X6+'T15 Wine import vol'!X6-'T10 Wine export vol'!X6-'T34 Wine consumption vol'!X6</f>
        <v>247858.69293838044</v>
      </c>
      <c r="Y6">
        <f>'T6 Wine production vol'!Y6+'T15 Wine import vol'!Y6-'T10 Wine export vol'!Y6-'T34 Wine consumption vol'!Y6</f>
        <v>250000</v>
      </c>
      <c r="Z6">
        <f>'T6 Wine production vol'!Z6+'T15 Wine import vol'!Z6-'T10 Wine export vol'!Z6-'T34 Wine consumption vol'!Z6</f>
        <v>0</v>
      </c>
      <c r="AA6">
        <f>'T6 Wine production vol'!AA6+'T15 Wine import vol'!AA6-'T10 Wine export vol'!AA6-'T34 Wine consumption vol'!AA6</f>
        <v>12733.749229356112</v>
      </c>
      <c r="AB6">
        <f>'T6 Wine production vol'!AB6+'T15 Wine import vol'!AB6-'T10 Wine export vol'!AB6-'T34 Wine consumption vol'!AB6</f>
        <v>0</v>
      </c>
      <c r="AC6">
        <f>'T6 Wine production vol'!AC6+'T15 Wine import vol'!AC6-'T10 Wine export vol'!AC6-'T34 Wine consumption vol'!AC6</f>
        <v>31.5</v>
      </c>
      <c r="AD6">
        <f>'T6 Wine production vol'!AD6+'T15 Wine import vol'!AD6-'T10 Wine export vol'!AD6-'T34 Wine consumption vol'!AD6</f>
        <v>778.84615384615381</v>
      </c>
      <c r="AE6">
        <f>'T6 Wine production vol'!AE6+'T15 Wine import vol'!AE6-'T10 Wine export vol'!AE6-'T34 Wine consumption vol'!AE6</f>
        <v>-25796.057932809996</v>
      </c>
      <c r="AF6">
        <f>'T6 Wine production vol'!AF6+'T15 Wine import vol'!AF6-'T10 Wine export vol'!AF6-'T34 Wine consumption vol'!AF6</f>
        <v>4685.3478400000004</v>
      </c>
      <c r="AG6">
        <f>'T6 Wine production vol'!AG6+'T15 Wine import vol'!AG6-'T10 Wine export vol'!AG6-'T34 Wine consumption vol'!AG6</f>
        <v>21947.036933892919</v>
      </c>
      <c r="AH6">
        <f>'T6 Wine production vol'!AH6+'T15 Wine import vol'!AH6-'T10 Wine export vol'!AH6-'T34 Wine consumption vol'!AH6</f>
        <v>0</v>
      </c>
      <c r="AI6">
        <f>'T6 Wine production vol'!AI6+'T15 Wine import vol'!AI6-'T10 Wine export vol'!AI6-'T34 Wine consumption vol'!AI6</f>
        <v>512.60376180088622</v>
      </c>
      <c r="AJ6">
        <f>'T6 Wine production vol'!AJ6+'T15 Wine import vol'!AJ6-'T10 Wine export vol'!AJ6-'T34 Wine consumption vol'!AJ6</f>
        <v>2534.3752630761869</v>
      </c>
      <c r="AK6">
        <f>'T6 Wine production vol'!AK6+'T15 Wine import vol'!AK6-'T10 Wine export vol'!AK6-'T34 Wine consumption vol'!AK6</f>
        <v>735.33409675115536</v>
      </c>
      <c r="AL6">
        <f>'T6 Wine production vol'!AL6+'T15 Wine import vol'!AL6-'T10 Wine export vol'!AL6-'T34 Wine consumption vol'!AL6</f>
        <v>48529.128925619836</v>
      </c>
      <c r="AM6">
        <f>'T6 Wine production vol'!AM6+'T15 Wine import vol'!AM6-'T10 Wine export vol'!AM6-'T34 Wine consumption vol'!AM6</f>
        <v>134.40834233406451</v>
      </c>
      <c r="AN6">
        <f>'T6 Wine production vol'!AN6+'T15 Wine import vol'!AN6-'T10 Wine export vol'!AN6-'T34 Wine consumption vol'!AN6</f>
        <v>14369.886984251969</v>
      </c>
      <c r="AO6">
        <f>'T6 Wine production vol'!AO6+'T15 Wine import vol'!AO6-'T10 Wine export vol'!AO6-'T34 Wine consumption vol'!AO6</f>
        <v>453.27126507375419</v>
      </c>
      <c r="AP6">
        <f>'T6 Wine production vol'!AP6+'T15 Wine import vol'!AP6-'T10 Wine export vol'!AP6-'T34 Wine consumption vol'!AP6</f>
        <v>21000</v>
      </c>
      <c r="AQ6">
        <f>'T6 Wine production vol'!AQ6+'T15 Wine import vol'!AQ6-'T10 Wine export vol'!AQ6-'T34 Wine consumption vol'!AQ6</f>
        <v>69.857368023393775</v>
      </c>
      <c r="AR6">
        <f>'T6 Wine production vol'!AR6+'T15 Wine import vol'!AR6-'T10 Wine export vol'!AR6-'T34 Wine consumption vol'!AR6</f>
        <v>0</v>
      </c>
      <c r="AS6">
        <f>'T6 Wine production vol'!AS6+'T15 Wine import vol'!AS6-'T10 Wine export vol'!AS6-'T34 Wine consumption vol'!AS6</f>
        <v>0</v>
      </c>
      <c r="AT6">
        <f>'T6 Wine production vol'!AT6+'T15 Wine import vol'!AT6-'T10 Wine export vol'!AT6-'T34 Wine consumption vol'!AT6</f>
        <v>0</v>
      </c>
      <c r="AU6">
        <f>'T6 Wine production vol'!AU6+'T15 Wine import vol'!AU6-'T10 Wine export vol'!AU6-'T34 Wine consumption vol'!AU6</f>
        <v>700</v>
      </c>
      <c r="AV6">
        <f>'T6 Wine production vol'!AV6+'T15 Wine import vol'!AV6-'T10 Wine export vol'!AV6-'T34 Wine consumption vol'!AV6</f>
        <v>0</v>
      </c>
      <c r="AW6">
        <f>'T6 Wine production vol'!AW6+'T15 Wine import vol'!AW6-'T10 Wine export vol'!AW6-'T34 Wine consumption vol'!AW6</f>
        <v>0</v>
      </c>
      <c r="AX6">
        <f>'T6 Wine production vol'!AX6+'T15 Wine import vol'!AX6-'T10 Wine export vol'!AX6-'T34 Wine consumption vol'!AX6</f>
        <v>0</v>
      </c>
      <c r="AY6">
        <f>'T6 Wine production vol'!AY6+'T15 Wine import vol'!AY6-'T10 Wine export vol'!AY6-'T34 Wine consumption vol'!AY6</f>
        <v>0</v>
      </c>
      <c r="AZ6">
        <f>'T6 Wine production vol'!AZ6+'T15 Wine import vol'!AZ6-'T10 Wine export vol'!AZ6-'T34 Wine consumption vol'!AZ6</f>
        <v>0</v>
      </c>
      <c r="BA6">
        <f>'T6 Wine production vol'!BA6+'T15 Wine import vol'!BA6-'T10 Wine export vol'!BA6-'T34 Wine consumption vol'!BA6</f>
        <v>0</v>
      </c>
      <c r="BB6">
        <f>'T6 Wine production vol'!BB6+'T15 Wine import vol'!BB6-'T10 Wine export vol'!BB6-'T34 Wine consumption vol'!BB6</f>
        <v>1607887.5396373197</v>
      </c>
    </row>
    <row r="7" spans="1:54" x14ac:dyDescent="0.55000000000000004">
      <c r="A7" s="1">
        <v>1870</v>
      </c>
      <c r="B7">
        <f>'T6 Wine production vol'!B7+'T15 Wine import vol'!B7-'T10 Wine export vol'!B7-'T34 Wine consumption vol'!B7</f>
        <v>-437523.66666666698</v>
      </c>
      <c r="C7">
        <f>'T6 Wine production vol'!C7+'T15 Wine import vol'!C7-'T10 Wine export vol'!C7-'T34 Wine consumption vol'!C7</f>
        <v>-187169.85865332745</v>
      </c>
      <c r="D7">
        <f>'T6 Wine production vol'!D7+'T15 Wine import vol'!D7-'T10 Wine export vol'!D7-'T34 Wine consumption vol'!D7</f>
        <v>63733.333333333285</v>
      </c>
      <c r="E7">
        <f>'T6 Wine production vol'!E7+'T15 Wine import vol'!E7-'T10 Wine export vol'!E7-'T34 Wine consumption vol'!E7</f>
        <v>17970.333333333023</v>
      </c>
      <c r="F7">
        <f>'T6 Wine production vol'!F7+'T15 Wine import vol'!F7-'T10 Wine export vol'!F7-'T34 Wine consumption vol'!F7</f>
        <v>-34463</v>
      </c>
      <c r="G7">
        <f>'T6 Wine production vol'!G7+'T15 Wine import vol'!G7-'T10 Wine export vol'!G7-'T34 Wine consumption vol'!G7</f>
        <v>0</v>
      </c>
      <c r="H7">
        <f>'T6 Wine production vol'!H7+'T15 Wine import vol'!H7-'T10 Wine export vol'!H7-'T34 Wine consumption vol'!H7</f>
        <v>0</v>
      </c>
      <c r="I7">
        <f>'T6 Wine production vol'!I7+'T15 Wine import vol'!I7-'T10 Wine export vol'!I7-'T34 Wine consumption vol'!I7</f>
        <v>0</v>
      </c>
      <c r="J7">
        <f>'T6 Wine production vol'!J7+'T15 Wine import vol'!J7-'T10 Wine export vol'!J7-'T34 Wine consumption vol'!J7</f>
        <v>0</v>
      </c>
      <c r="K7">
        <f>'T6 Wine production vol'!K7+'T15 Wine import vol'!K7-'T10 Wine export vol'!K7-'T34 Wine consumption vol'!K7</f>
        <v>-148071.82909222759</v>
      </c>
      <c r="L7">
        <f>'T6 Wine production vol'!L7+'T15 Wine import vol'!L7-'T10 Wine export vol'!L7-'T34 Wine consumption vol'!L7</f>
        <v>117869.3848426667</v>
      </c>
      <c r="M7">
        <f>'T6 Wine production vol'!M7+'T15 Wine import vol'!M7-'T10 Wine export vol'!M7-'T34 Wine consumption vol'!M7</f>
        <v>0</v>
      </c>
      <c r="N7">
        <f>'T6 Wine production vol'!N7+'T15 Wine import vol'!N7-'T10 Wine export vol'!N7-'T34 Wine consumption vol'!N7</f>
        <v>0</v>
      </c>
      <c r="O7">
        <f>'T6 Wine production vol'!O7+'T15 Wine import vol'!O7-'T10 Wine export vol'!O7-'T34 Wine consumption vol'!O7</f>
        <v>0</v>
      </c>
      <c r="P7">
        <f>'T6 Wine production vol'!P7+'T15 Wine import vol'!P7-'T10 Wine export vol'!P7-'T34 Wine consumption vol'!P7</f>
        <v>59754</v>
      </c>
      <c r="Q7">
        <f>'T6 Wine production vol'!Q7+'T15 Wine import vol'!Q7-'T10 Wine export vol'!Q7-'T34 Wine consumption vol'!Q7</f>
        <v>0</v>
      </c>
      <c r="R7">
        <f>'T6 Wine production vol'!R7+'T15 Wine import vol'!R7-'T10 Wine export vol'!R7-'T34 Wine consumption vol'!R7</f>
        <v>16811.941239172411</v>
      </c>
      <c r="S7">
        <f>'T6 Wine production vol'!S7+'T15 Wine import vol'!S7-'T10 Wine export vol'!S7-'T34 Wine consumption vol'!S7</f>
        <v>90858.420754361752</v>
      </c>
      <c r="T7">
        <f>'T6 Wine production vol'!T7+'T15 Wine import vol'!T7-'T10 Wine export vol'!T7-'T34 Wine consumption vol'!T7</f>
        <v>0</v>
      </c>
      <c r="U7">
        <f>'T6 Wine production vol'!U7+'T15 Wine import vol'!U7-'T10 Wine export vol'!U7-'T34 Wine consumption vol'!U7</f>
        <v>0</v>
      </c>
      <c r="V7">
        <f>'T6 Wine production vol'!V7+'T15 Wine import vol'!V7-'T10 Wine export vol'!V7-'T34 Wine consumption vol'!V7</f>
        <v>198127.31581788603</v>
      </c>
      <c r="W7">
        <f>'T6 Wine production vol'!W7+'T15 Wine import vol'!W7-'T10 Wine export vol'!W7-'T34 Wine consumption vol'!W7</f>
        <v>0</v>
      </c>
      <c r="X7">
        <f>'T6 Wine production vol'!X7+'T15 Wine import vol'!X7-'T10 Wine export vol'!X7-'T34 Wine consumption vol'!X7</f>
        <v>214384.94678732671</v>
      </c>
      <c r="Y7">
        <f>'T6 Wine production vol'!Y7+'T15 Wine import vol'!Y7-'T10 Wine export vol'!Y7-'T34 Wine consumption vol'!Y7</f>
        <v>250000</v>
      </c>
      <c r="Z7">
        <f>'T6 Wine production vol'!Z7+'T15 Wine import vol'!Z7-'T10 Wine export vol'!Z7-'T34 Wine consumption vol'!Z7</f>
        <v>0</v>
      </c>
      <c r="AA7">
        <f>'T6 Wine production vol'!AA7+'T15 Wine import vol'!AA7-'T10 Wine export vol'!AA7-'T34 Wine consumption vol'!AA7</f>
        <v>11014.034321634032</v>
      </c>
      <c r="AB7">
        <f>'T6 Wine production vol'!AB7+'T15 Wine import vol'!AB7-'T10 Wine export vol'!AB7-'T34 Wine consumption vol'!AB7</f>
        <v>0</v>
      </c>
      <c r="AC7">
        <f>'T6 Wine production vol'!AC7+'T15 Wine import vol'!AC7-'T10 Wine export vol'!AC7-'T34 Wine consumption vol'!AC7</f>
        <v>35</v>
      </c>
      <c r="AD7">
        <f>'T6 Wine production vol'!AD7+'T15 Wine import vol'!AD7-'T10 Wine export vol'!AD7-'T34 Wine consumption vol'!AD7</f>
        <v>865.38461538461536</v>
      </c>
      <c r="AE7">
        <f>'T6 Wine production vol'!AE7+'T15 Wine import vol'!AE7-'T10 Wine export vol'!AE7-'T34 Wine consumption vol'!AE7</f>
        <v>-42369.351039999994</v>
      </c>
      <c r="AF7">
        <f>'T6 Wine production vol'!AF7+'T15 Wine import vol'!AF7-'T10 Wine export vol'!AF7-'T34 Wine consumption vol'!AF7</f>
        <v>4830.4563200000002</v>
      </c>
      <c r="AG7">
        <f>'T6 Wine production vol'!AG7+'T15 Wine import vol'!AG7-'T10 Wine export vol'!AG7-'T34 Wine consumption vol'!AG7</f>
        <v>22461.915484955189</v>
      </c>
      <c r="AH7">
        <f>'T6 Wine production vol'!AH7+'T15 Wine import vol'!AH7-'T10 Wine export vol'!AH7-'T34 Wine consumption vol'!AH7</f>
        <v>0</v>
      </c>
      <c r="AI7">
        <f>'T6 Wine production vol'!AI7+'T15 Wine import vol'!AI7-'T10 Wine export vol'!AI7-'T34 Wine consumption vol'!AI7</f>
        <v>533.64426924460849</v>
      </c>
      <c r="AJ7">
        <f>'T6 Wine production vol'!AJ7+'T15 Wine import vol'!AJ7-'T10 Wine export vol'!AJ7-'T34 Wine consumption vol'!AJ7</f>
        <v>2564.2243919356288</v>
      </c>
      <c r="AK7">
        <f>'T6 Wine production vol'!AK7+'T15 Wine import vol'!AK7-'T10 Wine export vol'!AK7-'T34 Wine consumption vol'!AK7</f>
        <v>660.98160629669053</v>
      </c>
      <c r="AL7">
        <f>'T6 Wine production vol'!AL7+'T15 Wine import vol'!AL7-'T10 Wine export vol'!AL7-'T34 Wine consumption vol'!AL7</f>
        <v>423.49999999999272</v>
      </c>
      <c r="AM7">
        <f>'T6 Wine production vol'!AM7+'T15 Wine import vol'!AM7-'T10 Wine export vol'!AM7-'T34 Wine consumption vol'!AM7</f>
        <v>134.6392845030233</v>
      </c>
      <c r="AN7">
        <f>'T6 Wine production vol'!AN7+'T15 Wine import vol'!AN7-'T10 Wine export vol'!AN7-'T34 Wine consumption vol'!AN7</f>
        <v>14327.200620615606</v>
      </c>
      <c r="AO7">
        <f>'T6 Wine production vol'!AO7+'T15 Wine import vol'!AO7-'T10 Wine export vol'!AO7-'T34 Wine consumption vol'!AO7</f>
        <v>454.05008168041007</v>
      </c>
      <c r="AP7">
        <f>'T6 Wine production vol'!AP7+'T15 Wine import vol'!AP7-'T10 Wine export vol'!AP7-'T34 Wine consumption vol'!AP7</f>
        <v>21000</v>
      </c>
      <c r="AQ7">
        <f>'T6 Wine production vol'!AQ7+'T15 Wine import vol'!AQ7-'T10 Wine export vol'!AQ7-'T34 Wine consumption vol'!AQ7</f>
        <v>71.250860938096835</v>
      </c>
      <c r="AR7">
        <f>'T6 Wine production vol'!AR7+'T15 Wine import vol'!AR7-'T10 Wine export vol'!AR7-'T34 Wine consumption vol'!AR7</f>
        <v>0</v>
      </c>
      <c r="AS7">
        <f>'T6 Wine production vol'!AS7+'T15 Wine import vol'!AS7-'T10 Wine export vol'!AS7-'T34 Wine consumption vol'!AS7</f>
        <v>0</v>
      </c>
      <c r="AT7">
        <f>'T6 Wine production vol'!AT7+'T15 Wine import vol'!AT7-'T10 Wine export vol'!AT7-'T34 Wine consumption vol'!AT7</f>
        <v>0</v>
      </c>
      <c r="AU7">
        <f>'T6 Wine production vol'!AU7+'T15 Wine import vol'!AU7-'T10 Wine export vol'!AU7-'T34 Wine consumption vol'!AU7</f>
        <v>700</v>
      </c>
      <c r="AV7">
        <f>'T6 Wine production vol'!AV7+'T15 Wine import vol'!AV7-'T10 Wine export vol'!AV7-'T34 Wine consumption vol'!AV7</f>
        <v>0</v>
      </c>
      <c r="AW7">
        <f>'T6 Wine production vol'!AW7+'T15 Wine import vol'!AW7-'T10 Wine export vol'!AW7-'T34 Wine consumption vol'!AW7</f>
        <v>0</v>
      </c>
      <c r="AX7">
        <f>'T6 Wine production vol'!AX7+'T15 Wine import vol'!AX7-'T10 Wine export vol'!AX7-'T34 Wine consumption vol'!AX7</f>
        <v>0</v>
      </c>
      <c r="AY7">
        <f>'T6 Wine production vol'!AY7+'T15 Wine import vol'!AY7-'T10 Wine export vol'!AY7-'T34 Wine consumption vol'!AY7</f>
        <v>0</v>
      </c>
      <c r="AZ7">
        <f>'T6 Wine production vol'!AZ7+'T15 Wine import vol'!AZ7-'T10 Wine export vol'!AZ7-'T34 Wine consumption vol'!AZ7</f>
        <v>0</v>
      </c>
      <c r="BA7">
        <f>'T6 Wine production vol'!BA7+'T15 Wine import vol'!BA7-'T10 Wine export vol'!BA7-'T34 Wine consumption vol'!BA7</f>
        <v>0</v>
      </c>
      <c r="BB7">
        <f>'T6 Wine production vol'!BB7+'T15 Wine import vol'!BB7-'T10 Wine export vol'!BB7-'T34 Wine consumption vol'!BB7</f>
        <v>-683710.19781703874</v>
      </c>
    </row>
    <row r="8" spans="1:54" x14ac:dyDescent="0.55000000000000004">
      <c r="A8" s="1">
        <v>1871</v>
      </c>
      <c r="B8">
        <f>'T6 Wine production vol'!B8+'T15 Wine import vol'!B8-'T10 Wine export vol'!B8-'T34 Wine consumption vol'!B8</f>
        <v>-272382.83777830377</v>
      </c>
      <c r="C8">
        <f>'T6 Wine production vol'!C8+'T15 Wine import vol'!C8-'T10 Wine export vol'!C8-'T34 Wine consumption vol'!C8</f>
        <v>-109761.07730301283</v>
      </c>
      <c r="D8">
        <f>'T6 Wine production vol'!D8+'T15 Wine import vol'!D8-'T10 Wine export vol'!D8-'T34 Wine consumption vol'!D8</f>
        <v>-14666.666666666686</v>
      </c>
      <c r="E8">
        <f>'T6 Wine production vol'!E8+'T15 Wine import vol'!E8-'T10 Wine export vol'!E8-'T34 Wine consumption vol'!E8</f>
        <v>35940.66666666721</v>
      </c>
      <c r="F8">
        <f>'T6 Wine production vol'!F8+'T15 Wine import vol'!F8-'T10 Wine export vol'!F8-'T34 Wine consumption vol'!F8</f>
        <v>-297</v>
      </c>
      <c r="G8">
        <f>'T6 Wine production vol'!G8+'T15 Wine import vol'!G8-'T10 Wine export vol'!G8-'T34 Wine consumption vol'!G8</f>
        <v>0</v>
      </c>
      <c r="H8">
        <f>'T6 Wine production vol'!H8+'T15 Wine import vol'!H8-'T10 Wine export vol'!H8-'T34 Wine consumption vol'!H8</f>
        <v>0</v>
      </c>
      <c r="I8">
        <f>'T6 Wine production vol'!I8+'T15 Wine import vol'!I8-'T10 Wine export vol'!I8-'T34 Wine consumption vol'!I8</f>
        <v>0</v>
      </c>
      <c r="J8">
        <f>'T6 Wine production vol'!J8+'T15 Wine import vol'!J8-'T10 Wine export vol'!J8-'T34 Wine consumption vol'!J8</f>
        <v>0</v>
      </c>
      <c r="K8">
        <f>'T6 Wine production vol'!K8+'T15 Wine import vol'!K8-'T10 Wine export vol'!K8-'T34 Wine consumption vol'!K8</f>
        <v>-47864.497675581893</v>
      </c>
      <c r="L8">
        <f>'T6 Wine production vol'!L8+'T15 Wine import vol'!L8-'T10 Wine export vol'!L8-'T34 Wine consumption vol'!L8</f>
        <v>118606.8858741334</v>
      </c>
      <c r="M8">
        <f>'T6 Wine production vol'!M8+'T15 Wine import vol'!M8-'T10 Wine export vol'!M8-'T34 Wine consumption vol'!M8</f>
        <v>0</v>
      </c>
      <c r="N8">
        <f>'T6 Wine production vol'!N8+'T15 Wine import vol'!N8-'T10 Wine export vol'!N8-'T34 Wine consumption vol'!N8</f>
        <v>0</v>
      </c>
      <c r="O8">
        <f>'T6 Wine production vol'!O8+'T15 Wine import vol'!O8-'T10 Wine export vol'!O8-'T34 Wine consumption vol'!O8</f>
        <v>0</v>
      </c>
      <c r="P8">
        <f>'T6 Wine production vol'!P8+'T15 Wine import vol'!P8-'T10 Wine export vol'!P8-'T34 Wine consumption vol'!P8</f>
        <v>59754</v>
      </c>
      <c r="Q8">
        <f>'T6 Wine production vol'!Q8+'T15 Wine import vol'!Q8-'T10 Wine export vol'!Q8-'T34 Wine consumption vol'!Q8</f>
        <v>0</v>
      </c>
      <c r="R8">
        <f>'T6 Wine production vol'!R8+'T15 Wine import vol'!R8-'T10 Wine export vol'!R8-'T34 Wine consumption vol'!R8</f>
        <v>17660.672338313474</v>
      </c>
      <c r="S8">
        <f>'T6 Wine production vol'!S8+'T15 Wine import vol'!S8-'T10 Wine export vol'!S8-'T34 Wine consumption vol'!S8</f>
        <v>120242.01495844813</v>
      </c>
      <c r="T8">
        <f>'T6 Wine production vol'!T8+'T15 Wine import vol'!T8-'T10 Wine export vol'!T8-'T34 Wine consumption vol'!T8</f>
        <v>0</v>
      </c>
      <c r="U8">
        <f>'T6 Wine production vol'!U8+'T15 Wine import vol'!U8-'T10 Wine export vol'!U8-'T34 Wine consumption vol'!U8</f>
        <v>0</v>
      </c>
      <c r="V8">
        <f>'T6 Wine production vol'!V8+'T15 Wine import vol'!V8-'T10 Wine export vol'!V8-'T34 Wine consumption vol'!V8</f>
        <v>263064.23814734572</v>
      </c>
      <c r="W8">
        <f>'T6 Wine production vol'!W8+'T15 Wine import vol'!W8-'T10 Wine export vol'!W8-'T34 Wine consumption vol'!W8</f>
        <v>0</v>
      </c>
      <c r="X8">
        <f>'T6 Wine production vol'!X8+'T15 Wine import vol'!X8-'T10 Wine export vol'!X8-'T34 Wine consumption vol'!X8</f>
        <v>282576.2067182248</v>
      </c>
      <c r="Y8">
        <f>'T6 Wine production vol'!Y8+'T15 Wine import vol'!Y8-'T10 Wine export vol'!Y8-'T34 Wine consumption vol'!Y8</f>
        <v>250000</v>
      </c>
      <c r="Z8">
        <f>'T6 Wine production vol'!Z8+'T15 Wine import vol'!Z8-'T10 Wine export vol'!Z8-'T34 Wine consumption vol'!Z8</f>
        <v>0</v>
      </c>
      <c r="AA8">
        <f>'T6 Wine production vol'!AA8+'T15 Wine import vol'!AA8-'T10 Wine export vol'!AA8-'T34 Wine consumption vol'!AA8</f>
        <v>14575.970709805704</v>
      </c>
      <c r="AB8">
        <f>'T6 Wine production vol'!AB8+'T15 Wine import vol'!AB8-'T10 Wine export vol'!AB8-'T34 Wine consumption vol'!AB8</f>
        <v>89.509809880424655</v>
      </c>
      <c r="AC8">
        <f>'T6 Wine production vol'!AC8+'T15 Wine import vol'!AC8-'T10 Wine export vol'!AC8-'T34 Wine consumption vol'!AC8</f>
        <v>-603.5</v>
      </c>
      <c r="AD8">
        <f>'T6 Wine production vol'!AD8+'T15 Wine import vol'!AD8-'T10 Wine export vol'!AD8-'T34 Wine consumption vol'!AD8</f>
        <v>951.92307692307691</v>
      </c>
      <c r="AE8">
        <f>'T6 Wine production vol'!AE8+'T15 Wine import vol'!AE8-'T10 Wine export vol'!AE8-'T34 Wine consumption vol'!AE8</f>
        <v>-1388.9461149999916</v>
      </c>
      <c r="AF8">
        <f>'T6 Wine production vol'!AF8+'T15 Wine import vol'!AF8-'T10 Wine export vol'!AF8-'T34 Wine consumption vol'!AF8</f>
        <v>4980.06016</v>
      </c>
      <c r="AG8">
        <f>'T6 Wine production vol'!AG8+'T15 Wine import vol'!AG8-'T10 Wine export vol'!AG8-'T34 Wine consumption vol'!AG8</f>
        <v>22976.794036017451</v>
      </c>
      <c r="AH8">
        <f>'T6 Wine production vol'!AH8+'T15 Wine import vol'!AH8-'T10 Wine export vol'!AH8-'T34 Wine consumption vol'!AH8</f>
        <v>0</v>
      </c>
      <c r="AI8">
        <f>'T6 Wine production vol'!AI8+'T15 Wine import vol'!AI8-'T10 Wine export vol'!AI8-'T34 Wine consumption vol'!AI8</f>
        <v>554.68477668833077</v>
      </c>
      <c r="AJ8">
        <f>'T6 Wine production vol'!AJ8+'T15 Wine import vol'!AJ8-'T10 Wine export vol'!AJ8-'T34 Wine consumption vol'!AJ8</f>
        <v>2594.0735207950711</v>
      </c>
      <c r="AK8">
        <f>'T6 Wine production vol'!AK8+'T15 Wine import vol'!AK8-'T10 Wine export vol'!AK8-'T34 Wine consumption vol'!AK8</f>
        <v>840.94213262140363</v>
      </c>
      <c r="AL8">
        <f>'T6 Wine production vol'!AL8+'T15 Wine import vol'!AL8-'T10 Wine export vol'!AL8-'T34 Wine consumption vol'!AL8</f>
        <v>59341.075206611567</v>
      </c>
      <c r="AM8">
        <f>'T6 Wine production vol'!AM8+'T15 Wine import vol'!AM8-'T10 Wine export vol'!AM8-'T34 Wine consumption vol'!AM8</f>
        <v>195.69806336670499</v>
      </c>
      <c r="AN8">
        <f>'T6 Wine production vol'!AN8+'T15 Wine import vol'!AN8-'T10 Wine export vol'!AN8-'T34 Wine consumption vol'!AN8</f>
        <v>14449.84607516106</v>
      </c>
      <c r="AO8">
        <f>'T6 Wine production vol'!AO8+'T15 Wine import vol'!AO8-'T10 Wine export vol'!AO8-'T34 Wine consumption vol'!AO8</f>
        <v>659.96133286310794</v>
      </c>
      <c r="AP8">
        <f>'T6 Wine production vol'!AP8+'T15 Wine import vol'!AP8-'T10 Wine export vol'!AP8-'T34 Wine consumption vol'!AP8</f>
        <v>21000</v>
      </c>
      <c r="AQ8">
        <f>'T6 Wine production vol'!AQ8+'T15 Wine import vol'!AQ8-'T10 Wine export vol'!AQ8-'T34 Wine consumption vol'!AQ8</f>
        <v>86.164625848294122</v>
      </c>
      <c r="AR8">
        <f>'T6 Wine production vol'!AR8+'T15 Wine import vol'!AR8-'T10 Wine export vol'!AR8-'T34 Wine consumption vol'!AR8</f>
        <v>0</v>
      </c>
      <c r="AS8">
        <f>'T6 Wine production vol'!AS8+'T15 Wine import vol'!AS8-'T10 Wine export vol'!AS8-'T34 Wine consumption vol'!AS8</f>
        <v>0</v>
      </c>
      <c r="AT8">
        <f>'T6 Wine production vol'!AT8+'T15 Wine import vol'!AT8-'T10 Wine export vol'!AT8-'T34 Wine consumption vol'!AT8</f>
        <v>0</v>
      </c>
      <c r="AU8">
        <f>'T6 Wine production vol'!AU8+'T15 Wine import vol'!AU8-'T10 Wine export vol'!AU8-'T34 Wine consumption vol'!AU8</f>
        <v>700</v>
      </c>
      <c r="AV8">
        <f>'T6 Wine production vol'!AV8+'T15 Wine import vol'!AV8-'T10 Wine export vol'!AV8-'T34 Wine consumption vol'!AV8</f>
        <v>0</v>
      </c>
      <c r="AW8">
        <f>'T6 Wine production vol'!AW8+'T15 Wine import vol'!AW8-'T10 Wine export vol'!AW8-'T34 Wine consumption vol'!AW8</f>
        <v>0</v>
      </c>
      <c r="AX8">
        <f>'T6 Wine production vol'!AX8+'T15 Wine import vol'!AX8-'T10 Wine export vol'!AX8-'T34 Wine consumption vol'!AX8</f>
        <v>0</v>
      </c>
      <c r="AY8">
        <f>'T6 Wine production vol'!AY8+'T15 Wine import vol'!AY8-'T10 Wine export vol'!AY8-'T34 Wine consumption vol'!AY8</f>
        <v>0</v>
      </c>
      <c r="AZ8">
        <f>'T6 Wine production vol'!AZ8+'T15 Wine import vol'!AZ8-'T10 Wine export vol'!AZ8-'T34 Wine consumption vol'!AZ8</f>
        <v>0</v>
      </c>
      <c r="BA8">
        <f>'T6 Wine production vol'!BA8+'T15 Wine import vol'!BA8-'T10 Wine export vol'!BA8-'T34 Wine consumption vol'!BA8</f>
        <v>0</v>
      </c>
      <c r="BB8">
        <f>'T6 Wine production vol'!BB8+'T15 Wine import vol'!BB8-'T10 Wine export vol'!BB8-'T34 Wine consumption vol'!BB8</f>
        <v>-108561.99151081033</v>
      </c>
    </row>
    <row r="9" spans="1:54" x14ac:dyDescent="0.55000000000000004">
      <c r="A9" s="1">
        <v>1872</v>
      </c>
      <c r="B9">
        <f>'T6 Wine production vol'!B9+'T15 Wine import vol'!B9-'T10 Wine export vol'!B9-'T34 Wine consumption vol'!B9</f>
        <v>-340055.57754288241</v>
      </c>
      <c r="C9">
        <f>'T6 Wine production vol'!C9+'T15 Wine import vol'!C9-'T10 Wine export vol'!C9-'T34 Wine consumption vol'!C9</f>
        <v>-112690.1508626556</v>
      </c>
      <c r="D9">
        <f>'T6 Wine production vol'!D9+'T15 Wine import vol'!D9-'T10 Wine export vol'!D9-'T34 Wine consumption vol'!D9</f>
        <v>-51733.333333333314</v>
      </c>
      <c r="E9">
        <f>'T6 Wine production vol'!E9+'T15 Wine import vol'!E9-'T10 Wine export vol'!E9-'T34 Wine consumption vol'!E9</f>
        <v>53911</v>
      </c>
      <c r="F9">
        <f>'T6 Wine production vol'!F9+'T15 Wine import vol'!F9-'T10 Wine export vol'!F9-'T34 Wine consumption vol'!F9</f>
        <v>-16401</v>
      </c>
      <c r="G9">
        <f>'T6 Wine production vol'!G9+'T15 Wine import vol'!G9-'T10 Wine export vol'!G9-'T34 Wine consumption vol'!G9</f>
        <v>0</v>
      </c>
      <c r="H9">
        <f>'T6 Wine production vol'!H9+'T15 Wine import vol'!H9-'T10 Wine export vol'!H9-'T34 Wine consumption vol'!H9</f>
        <v>0</v>
      </c>
      <c r="I9">
        <f>'T6 Wine production vol'!I9+'T15 Wine import vol'!I9-'T10 Wine export vol'!I9-'T34 Wine consumption vol'!I9</f>
        <v>0</v>
      </c>
      <c r="J9">
        <f>'T6 Wine production vol'!J9+'T15 Wine import vol'!J9-'T10 Wine export vol'!J9-'T34 Wine consumption vol'!J9</f>
        <v>0</v>
      </c>
      <c r="K9">
        <f>'T6 Wine production vol'!K9+'T15 Wine import vol'!K9-'T10 Wine export vol'!K9-'T34 Wine consumption vol'!K9</f>
        <v>-38056.674577670739</v>
      </c>
      <c r="L9">
        <f>'T6 Wine production vol'!L9+'T15 Wine import vol'!L9-'T10 Wine export vol'!L9-'T34 Wine consumption vol'!L9</f>
        <v>118417.3869056001</v>
      </c>
      <c r="M9">
        <f>'T6 Wine production vol'!M9+'T15 Wine import vol'!M9-'T10 Wine export vol'!M9-'T34 Wine consumption vol'!M9</f>
        <v>0</v>
      </c>
      <c r="N9">
        <f>'T6 Wine production vol'!N9+'T15 Wine import vol'!N9-'T10 Wine export vol'!N9-'T34 Wine consumption vol'!N9</f>
        <v>0</v>
      </c>
      <c r="O9">
        <f>'T6 Wine production vol'!O9+'T15 Wine import vol'!O9-'T10 Wine export vol'!O9-'T34 Wine consumption vol'!O9</f>
        <v>0</v>
      </c>
      <c r="P9">
        <f>'T6 Wine production vol'!P9+'T15 Wine import vol'!P9-'T10 Wine export vol'!P9-'T34 Wine consumption vol'!P9</f>
        <v>59754</v>
      </c>
      <c r="Q9">
        <f>'T6 Wine production vol'!Q9+'T15 Wine import vol'!Q9-'T10 Wine export vol'!Q9-'T34 Wine consumption vol'!Q9</f>
        <v>0</v>
      </c>
      <c r="R9">
        <f>'T6 Wine production vol'!R9+'T15 Wine import vol'!R9-'T10 Wine export vol'!R9-'T34 Wine consumption vol'!R9</f>
        <v>16011.993592651997</v>
      </c>
      <c r="S9">
        <f>'T6 Wine production vol'!S9+'T15 Wine import vol'!S9-'T10 Wine export vol'!S9-'T34 Wine consumption vol'!S9</f>
        <v>74383.777410863637</v>
      </c>
      <c r="T9">
        <f>'T6 Wine production vol'!T9+'T15 Wine import vol'!T9-'T10 Wine export vol'!T9-'T34 Wine consumption vol'!T9</f>
        <v>0</v>
      </c>
      <c r="U9">
        <f>'T6 Wine production vol'!U9+'T15 Wine import vol'!U9-'T10 Wine export vol'!U9-'T34 Wine consumption vol'!U9</f>
        <v>0</v>
      </c>
      <c r="V9">
        <f>'T6 Wine production vol'!V9+'T15 Wine import vol'!V9-'T10 Wine export vol'!V9-'T34 Wine consumption vol'!V9</f>
        <v>161446.45208237585</v>
      </c>
      <c r="W9">
        <f>'T6 Wine production vol'!W9+'T15 Wine import vol'!W9-'T10 Wine export vol'!W9-'T34 Wine consumption vol'!W9</f>
        <v>0</v>
      </c>
      <c r="X9">
        <f>'T6 Wine production vol'!X9+'T15 Wine import vol'!X9-'T10 Wine export vol'!X9-'T34 Wine consumption vol'!X9</f>
        <v>176512.02252801022</v>
      </c>
      <c r="Y9">
        <f>'T6 Wine production vol'!Y9+'T15 Wine import vol'!Y9-'T10 Wine export vol'!Y9-'T34 Wine consumption vol'!Y9</f>
        <v>250000</v>
      </c>
      <c r="Z9">
        <f>'T6 Wine production vol'!Z9+'T15 Wine import vol'!Z9-'T10 Wine export vol'!Z9-'T34 Wine consumption vol'!Z9</f>
        <v>0</v>
      </c>
      <c r="AA9">
        <f>'T6 Wine production vol'!AA9+'T15 Wine import vol'!AA9-'T10 Wine export vol'!AA9-'T34 Wine consumption vol'!AA9</f>
        <v>9016.9460416987058</v>
      </c>
      <c r="AB9">
        <f>'T6 Wine production vol'!AB9+'T15 Wine import vol'!AB9-'T10 Wine export vol'!AB9-'T34 Wine consumption vol'!AB9</f>
        <v>92.273883688466412</v>
      </c>
      <c r="AC9">
        <f>'T6 Wine production vol'!AC9+'T15 Wine import vol'!AC9-'T10 Wine export vol'!AC9-'T34 Wine consumption vol'!AC9</f>
        <v>42</v>
      </c>
      <c r="AD9">
        <f>'T6 Wine production vol'!AD9+'T15 Wine import vol'!AD9-'T10 Wine export vol'!AD9-'T34 Wine consumption vol'!AD9</f>
        <v>1038.4615384615381</v>
      </c>
      <c r="AE9">
        <f>'T6 Wine production vol'!AE9+'T15 Wine import vol'!AE9-'T10 Wine export vol'!AE9-'T34 Wine consumption vol'!AE9</f>
        <v>-60.745535000001837</v>
      </c>
      <c r="AF9">
        <f>'T6 Wine production vol'!AF9+'T15 Wine import vol'!AF9-'T10 Wine export vol'!AF9-'T34 Wine consumption vol'!AF9</f>
        <v>5134.2975999999999</v>
      </c>
      <c r="AG9">
        <f>'T6 Wine production vol'!AG9+'T15 Wine import vol'!AG9-'T10 Wine export vol'!AG9-'T34 Wine consumption vol'!AG9</f>
        <v>23491.67258707972</v>
      </c>
      <c r="AH9">
        <f>'T6 Wine production vol'!AH9+'T15 Wine import vol'!AH9-'T10 Wine export vol'!AH9-'T34 Wine consumption vol'!AH9</f>
        <v>0</v>
      </c>
      <c r="AI9">
        <f>'T6 Wine production vol'!AI9+'T15 Wine import vol'!AI9-'T10 Wine export vol'!AI9-'T34 Wine consumption vol'!AI9</f>
        <v>575.72528413205305</v>
      </c>
      <c r="AJ9">
        <f>'T6 Wine production vol'!AJ9+'T15 Wine import vol'!AJ9-'T10 Wine export vol'!AJ9-'T34 Wine consumption vol'!AJ9</f>
        <v>2623.922649654512</v>
      </c>
      <c r="AK9">
        <f>'T6 Wine production vol'!AK9+'T15 Wine import vol'!AK9-'T10 Wine export vol'!AK9-'T34 Wine consumption vol'!AK9</f>
        <v>1040.751324616527</v>
      </c>
      <c r="AL9">
        <f>'T6 Wine production vol'!AL9+'T15 Wine import vol'!AL9-'T10 Wine export vol'!AL9-'T34 Wine consumption vol'!AL9</f>
        <v>58900.012396694219</v>
      </c>
      <c r="AM9">
        <f>'T6 Wine production vol'!AM9+'T15 Wine import vol'!AM9-'T10 Wine export vol'!AM9-'T34 Wine consumption vol'!AM9</f>
        <v>241.36634759444851</v>
      </c>
      <c r="AN9">
        <f>'T6 Wine production vol'!AN9+'T15 Wine import vol'!AN9-'T10 Wine export vol'!AN9-'T34 Wine consumption vol'!AN9</f>
        <v>14649.525029348604</v>
      </c>
      <c r="AO9">
        <f>'T6 Wine production vol'!AO9+'T15 Wine import vol'!AO9-'T10 Wine export vol'!AO9-'T34 Wine consumption vol'!AO9</f>
        <v>813.97053055269828</v>
      </c>
      <c r="AP9">
        <f>'T6 Wine production vol'!AP9+'T15 Wine import vol'!AP9-'T10 Wine export vol'!AP9-'T34 Wine consumption vol'!AP9</f>
        <v>21000</v>
      </c>
      <c r="AQ9">
        <f>'T6 Wine production vol'!AQ9+'T15 Wine import vol'!AQ9-'T10 Wine export vol'!AQ9-'T34 Wine consumption vol'!AQ9</f>
        <v>97.657528125033153</v>
      </c>
      <c r="AR9">
        <f>'T6 Wine production vol'!AR9+'T15 Wine import vol'!AR9-'T10 Wine export vol'!AR9-'T34 Wine consumption vol'!AR9</f>
        <v>0</v>
      </c>
      <c r="AS9">
        <f>'T6 Wine production vol'!AS9+'T15 Wine import vol'!AS9-'T10 Wine export vol'!AS9-'T34 Wine consumption vol'!AS9</f>
        <v>0</v>
      </c>
      <c r="AT9">
        <f>'T6 Wine production vol'!AT9+'T15 Wine import vol'!AT9-'T10 Wine export vol'!AT9-'T34 Wine consumption vol'!AT9</f>
        <v>0</v>
      </c>
      <c r="AU9">
        <f>'T6 Wine production vol'!AU9+'T15 Wine import vol'!AU9-'T10 Wine export vol'!AU9-'T34 Wine consumption vol'!AU9</f>
        <v>700</v>
      </c>
      <c r="AV9">
        <f>'T6 Wine production vol'!AV9+'T15 Wine import vol'!AV9-'T10 Wine export vol'!AV9-'T34 Wine consumption vol'!AV9</f>
        <v>0</v>
      </c>
      <c r="AW9">
        <f>'T6 Wine production vol'!AW9+'T15 Wine import vol'!AW9-'T10 Wine export vol'!AW9-'T34 Wine consumption vol'!AW9</f>
        <v>0</v>
      </c>
      <c r="AX9">
        <f>'T6 Wine production vol'!AX9+'T15 Wine import vol'!AX9-'T10 Wine export vol'!AX9-'T34 Wine consumption vol'!AX9</f>
        <v>0</v>
      </c>
      <c r="AY9">
        <f>'T6 Wine production vol'!AY9+'T15 Wine import vol'!AY9-'T10 Wine export vol'!AY9-'T34 Wine consumption vol'!AY9</f>
        <v>0</v>
      </c>
      <c r="AZ9">
        <f>'T6 Wine production vol'!AZ9+'T15 Wine import vol'!AZ9-'T10 Wine export vol'!AZ9-'T34 Wine consumption vol'!AZ9</f>
        <v>0</v>
      </c>
      <c r="BA9">
        <f>'T6 Wine production vol'!BA9+'T15 Wine import vol'!BA9-'T10 Wine export vol'!BA9-'T34 Wine consumption vol'!BA9</f>
        <v>0</v>
      </c>
      <c r="BB9">
        <f>'T6 Wine production vol'!BB9+'T15 Wine import vol'!BB9-'T10 Wine export vol'!BB9-'T34 Wine consumption vol'!BB9</f>
        <v>-624423.26895051077</v>
      </c>
    </row>
    <row r="10" spans="1:54" x14ac:dyDescent="0.55000000000000004">
      <c r="A10" s="1">
        <v>1873</v>
      </c>
      <c r="B10">
        <f>'T6 Wine production vol'!B10+'T15 Wine import vol'!B10-'T10 Wine export vol'!B10-'T34 Wine consumption vol'!B10</f>
        <v>-1223940.7376875542</v>
      </c>
      <c r="C10">
        <f>'T6 Wine production vol'!C10+'T15 Wine import vol'!C10-'T10 Wine export vol'!C10-'T34 Wine consumption vol'!C10</f>
        <v>-96164.624858456198</v>
      </c>
      <c r="D10">
        <f>'T6 Wine production vol'!D10+'T15 Wine import vol'!D10-'T10 Wine export vol'!D10-'T34 Wine consumption vol'!D10</f>
        <v>53033.333333333314</v>
      </c>
      <c r="E10">
        <f>'T6 Wine production vol'!E10+'T15 Wine import vol'!E10-'T10 Wine export vol'!E10-'T34 Wine consumption vol'!E10</f>
        <v>53911.000000000233</v>
      </c>
      <c r="F10">
        <f>'T6 Wine production vol'!F10+'T15 Wine import vol'!F10-'T10 Wine export vol'!F10-'T34 Wine consumption vol'!F10</f>
        <v>-18864.999999999993</v>
      </c>
      <c r="G10">
        <f>'T6 Wine production vol'!G10+'T15 Wine import vol'!G10-'T10 Wine export vol'!G10-'T34 Wine consumption vol'!G10</f>
        <v>0</v>
      </c>
      <c r="H10">
        <f>'T6 Wine production vol'!H10+'T15 Wine import vol'!H10-'T10 Wine export vol'!H10-'T34 Wine consumption vol'!H10</f>
        <v>0</v>
      </c>
      <c r="I10">
        <f>'T6 Wine production vol'!I10+'T15 Wine import vol'!I10-'T10 Wine export vol'!I10-'T34 Wine consumption vol'!I10</f>
        <v>0</v>
      </c>
      <c r="J10">
        <f>'T6 Wine production vol'!J10+'T15 Wine import vol'!J10-'T10 Wine export vol'!J10-'T34 Wine consumption vol'!J10</f>
        <v>0</v>
      </c>
      <c r="K10">
        <f>'T6 Wine production vol'!K10+'T15 Wine import vol'!K10-'T10 Wine export vol'!K10-'T34 Wine consumption vol'!K10</f>
        <v>18568.071020887321</v>
      </c>
      <c r="L10">
        <f>'T6 Wine production vol'!L10+'T15 Wine import vol'!L10-'T10 Wine export vol'!L10-'T34 Wine consumption vol'!L10</f>
        <v>117637.8879370667</v>
      </c>
      <c r="M10">
        <f>'T6 Wine production vol'!M10+'T15 Wine import vol'!M10-'T10 Wine export vol'!M10-'T34 Wine consumption vol'!M10</f>
        <v>0</v>
      </c>
      <c r="N10">
        <f>'T6 Wine production vol'!N10+'T15 Wine import vol'!N10-'T10 Wine export vol'!N10-'T34 Wine consumption vol'!N10</f>
        <v>0</v>
      </c>
      <c r="O10">
        <f>'T6 Wine production vol'!O10+'T15 Wine import vol'!O10-'T10 Wine export vol'!O10-'T34 Wine consumption vol'!O10</f>
        <v>0</v>
      </c>
      <c r="P10">
        <f>'T6 Wine production vol'!P10+'T15 Wine import vol'!P10-'T10 Wine export vol'!P10-'T34 Wine consumption vol'!P10</f>
        <v>59754</v>
      </c>
      <c r="Q10">
        <f>'T6 Wine production vol'!Q10+'T15 Wine import vol'!Q10-'T10 Wine export vol'!Q10-'T34 Wine consumption vol'!Q10</f>
        <v>0</v>
      </c>
      <c r="R10">
        <f>'T6 Wine production vol'!R10+'T15 Wine import vol'!R10-'T10 Wine export vol'!R10-'T34 Wine consumption vol'!R10</f>
        <v>14313.785255032941</v>
      </c>
      <c r="S10">
        <f>'T6 Wine production vol'!S10+'T15 Wine import vol'!S10-'T10 Wine export vol'!S10-'T34 Wine consumption vol'!S10</f>
        <v>92955.886920779347</v>
      </c>
      <c r="T10">
        <f>'T6 Wine production vol'!T10+'T15 Wine import vol'!T10-'T10 Wine export vol'!T10-'T34 Wine consumption vol'!T10</f>
        <v>0</v>
      </c>
      <c r="U10">
        <f>'T6 Wine production vol'!U10+'T15 Wine import vol'!U10-'T10 Wine export vol'!U10-'T34 Wine consumption vol'!U10</f>
        <v>0</v>
      </c>
      <c r="V10">
        <f>'T6 Wine production vol'!V10+'T15 Wine import vol'!V10-'T10 Wine export vol'!V10-'T34 Wine consumption vol'!V10</f>
        <v>243558.0624238578</v>
      </c>
      <c r="W10">
        <f>'T6 Wine production vol'!W10+'T15 Wine import vol'!W10-'T10 Wine export vol'!W10-'T34 Wine consumption vol'!W10</f>
        <v>0</v>
      </c>
      <c r="X10">
        <f>'T6 Wine production vol'!X10+'T15 Wine import vol'!X10-'T10 Wine export vol'!X10-'T34 Wine consumption vol'!X10</f>
        <v>165300.1172311788</v>
      </c>
      <c r="Y10">
        <f>'T6 Wine production vol'!Y10+'T15 Wine import vol'!Y10-'T10 Wine export vol'!Y10-'T34 Wine consumption vol'!Y10</f>
        <v>250000</v>
      </c>
      <c r="Z10">
        <f>'T6 Wine production vol'!Z10+'T15 Wine import vol'!Z10-'T10 Wine export vol'!Z10-'T34 Wine consumption vol'!Z10</f>
        <v>0</v>
      </c>
      <c r="AA10">
        <f>'T6 Wine production vol'!AA10+'T15 Wine import vol'!AA10-'T10 Wine export vol'!AA10-'T34 Wine consumption vol'!AA10</f>
        <v>11268.293246162828</v>
      </c>
      <c r="AB10">
        <f>'T6 Wine production vol'!AB10+'T15 Wine import vol'!AB10-'T10 Wine export vol'!AB10-'T34 Wine consumption vol'!AB10</f>
        <v>0</v>
      </c>
      <c r="AC10">
        <f>'T6 Wine production vol'!AC10+'T15 Wine import vol'!AC10-'T10 Wine export vol'!AC10-'T34 Wine consumption vol'!AC10</f>
        <v>45.5</v>
      </c>
      <c r="AD10">
        <f>'T6 Wine production vol'!AD10+'T15 Wine import vol'!AD10-'T10 Wine export vol'!AD10-'T34 Wine consumption vol'!AD10</f>
        <v>1125</v>
      </c>
      <c r="AE10">
        <f>'T6 Wine production vol'!AE10+'T15 Wine import vol'!AE10-'T10 Wine export vol'!AE10-'T34 Wine consumption vol'!AE10</f>
        <v>603.00746500000241</v>
      </c>
      <c r="AF10">
        <f>'T6 Wine production vol'!AF10+'T15 Wine import vol'!AF10-'T10 Wine export vol'!AF10-'T34 Wine consumption vol'!AF10</f>
        <v>5300</v>
      </c>
      <c r="AG10">
        <f>'T6 Wine production vol'!AG10+'T15 Wine import vol'!AG10-'T10 Wine export vol'!AG10-'T34 Wine consumption vol'!AG10</f>
        <v>24006.551138141989</v>
      </c>
      <c r="AH10">
        <f>'T6 Wine production vol'!AH10+'T15 Wine import vol'!AH10-'T10 Wine export vol'!AH10-'T34 Wine consumption vol'!AH10</f>
        <v>0</v>
      </c>
      <c r="AI10">
        <f>'T6 Wine production vol'!AI10+'T15 Wine import vol'!AI10-'T10 Wine export vol'!AI10-'T34 Wine consumption vol'!AI10</f>
        <v>596.76579157577532</v>
      </c>
      <c r="AJ10">
        <f>'T6 Wine production vol'!AJ10+'T15 Wine import vol'!AJ10-'T10 Wine export vol'!AJ10-'T34 Wine consumption vol'!AJ10</f>
        <v>2653.7717785139539</v>
      </c>
      <c r="AK10">
        <f>'T6 Wine production vol'!AK10+'T15 Wine import vol'!AK10-'T10 Wine export vol'!AK10-'T34 Wine consumption vol'!AK10</f>
        <v>1032.289837311647</v>
      </c>
      <c r="AL10">
        <f>'T6 Wine production vol'!AL10+'T15 Wine import vol'!AL10-'T10 Wine export vol'!AL10-'T34 Wine consumption vol'!AL10</f>
        <v>42873.168595041323</v>
      </c>
      <c r="AM10">
        <f>'T6 Wine production vol'!AM10+'T15 Wine import vol'!AM10-'T10 Wine export vol'!AM10-'T34 Wine consumption vol'!AM10</f>
        <v>180.8118277785853</v>
      </c>
      <c r="AN10">
        <f>'T6 Wine production vol'!AN10+'T15 Wine import vol'!AN10-'T10 Wine export vol'!AN10-'T34 Wine consumption vol'!AN10</f>
        <v>10084.058851825344</v>
      </c>
      <c r="AO10">
        <f>'T6 Wine production vol'!AO10+'T15 Wine import vol'!AO10-'T10 Wine export vol'!AO10-'T34 Wine consumption vol'!AO10</f>
        <v>609.75981471297405</v>
      </c>
      <c r="AP10">
        <f>'T6 Wine production vol'!AP10+'T15 Wine import vol'!AP10-'T10 Wine export vol'!AP10-'T34 Wine consumption vol'!AP10</f>
        <v>21000</v>
      </c>
      <c r="AQ10">
        <f>'T6 Wine production vol'!AQ10+'T15 Wine import vol'!AQ10-'T10 Wine export vol'!AQ10-'T34 Wine consumption vol'!AQ10</f>
        <v>85.540167718893571</v>
      </c>
      <c r="AR10">
        <f>'T6 Wine production vol'!AR10+'T15 Wine import vol'!AR10-'T10 Wine export vol'!AR10-'T34 Wine consumption vol'!AR10</f>
        <v>0</v>
      </c>
      <c r="AS10">
        <f>'T6 Wine production vol'!AS10+'T15 Wine import vol'!AS10-'T10 Wine export vol'!AS10-'T34 Wine consumption vol'!AS10</f>
        <v>0</v>
      </c>
      <c r="AT10">
        <f>'T6 Wine production vol'!AT10+'T15 Wine import vol'!AT10-'T10 Wine export vol'!AT10-'T34 Wine consumption vol'!AT10</f>
        <v>0</v>
      </c>
      <c r="AU10">
        <f>'T6 Wine production vol'!AU10+'T15 Wine import vol'!AU10-'T10 Wine export vol'!AU10-'T34 Wine consumption vol'!AU10</f>
        <v>700</v>
      </c>
      <c r="AV10">
        <f>'T6 Wine production vol'!AV10+'T15 Wine import vol'!AV10-'T10 Wine export vol'!AV10-'T34 Wine consumption vol'!AV10</f>
        <v>0</v>
      </c>
      <c r="AW10">
        <f>'T6 Wine production vol'!AW10+'T15 Wine import vol'!AW10-'T10 Wine export vol'!AW10-'T34 Wine consumption vol'!AW10</f>
        <v>0</v>
      </c>
      <c r="AX10">
        <f>'T6 Wine production vol'!AX10+'T15 Wine import vol'!AX10-'T10 Wine export vol'!AX10-'T34 Wine consumption vol'!AX10</f>
        <v>0</v>
      </c>
      <c r="AY10">
        <f>'T6 Wine production vol'!AY10+'T15 Wine import vol'!AY10-'T10 Wine export vol'!AY10-'T34 Wine consumption vol'!AY10</f>
        <v>0</v>
      </c>
      <c r="AZ10">
        <f>'T6 Wine production vol'!AZ10+'T15 Wine import vol'!AZ10-'T10 Wine export vol'!AZ10-'T34 Wine consumption vol'!AZ10</f>
        <v>0</v>
      </c>
      <c r="BA10">
        <f>'T6 Wine production vol'!BA10+'T15 Wine import vol'!BA10-'T10 Wine export vol'!BA10-'T34 Wine consumption vol'!BA10</f>
        <v>0</v>
      </c>
      <c r="BB10">
        <f>'T6 Wine production vol'!BB10+'T15 Wine import vol'!BB10-'T10 Wine export vol'!BB10-'T34 Wine consumption vol'!BB10</f>
        <v>-1062998.3233989011</v>
      </c>
    </row>
    <row r="11" spans="1:54" x14ac:dyDescent="0.55000000000000004">
      <c r="A11" s="1">
        <v>1874</v>
      </c>
      <c r="B11">
        <f>'T6 Wine production vol'!B11+'T15 Wine import vol'!B11-'T10 Wine export vol'!B11-'T34 Wine consumption vol'!B11</f>
        <v>1404642.9151957128</v>
      </c>
      <c r="C11">
        <f>'T6 Wine production vol'!C11+'T15 Wine import vol'!C11-'T10 Wine export vol'!C11-'T34 Wine consumption vol'!C11</f>
        <v>-91481.856477212161</v>
      </c>
      <c r="D11">
        <f>'T6 Wine production vol'!D11+'T15 Wine import vol'!D11-'T10 Wine export vol'!D11-'T34 Wine consumption vol'!D11</f>
        <v>-6025.8666666666977</v>
      </c>
      <c r="E11">
        <f>'T6 Wine production vol'!E11+'T15 Wine import vol'!E11-'T10 Wine export vol'!E11-'T34 Wine consumption vol'!E11</f>
        <v>53911</v>
      </c>
      <c r="F11">
        <f>'T6 Wine production vol'!F11+'T15 Wine import vol'!F11-'T10 Wine export vol'!F11-'T34 Wine consumption vol'!F11</f>
        <v>24596</v>
      </c>
      <c r="G11">
        <f>'T6 Wine production vol'!G11+'T15 Wine import vol'!G11-'T10 Wine export vol'!G11-'T34 Wine consumption vol'!G11</f>
        <v>0</v>
      </c>
      <c r="H11">
        <f>'T6 Wine production vol'!H11+'T15 Wine import vol'!H11-'T10 Wine export vol'!H11-'T34 Wine consumption vol'!H11</f>
        <v>0</v>
      </c>
      <c r="I11">
        <f>'T6 Wine production vol'!I11+'T15 Wine import vol'!I11-'T10 Wine export vol'!I11-'T34 Wine consumption vol'!I11</f>
        <v>0</v>
      </c>
      <c r="J11">
        <f>'T6 Wine production vol'!J11+'T15 Wine import vol'!J11-'T10 Wine export vol'!J11-'T34 Wine consumption vol'!J11</f>
        <v>0</v>
      </c>
      <c r="K11">
        <f>'T6 Wine production vol'!K11+'T15 Wine import vol'!K11-'T10 Wine export vol'!K11-'T34 Wine consumption vol'!K11</f>
        <v>77504.063970954478</v>
      </c>
      <c r="L11">
        <f>'T6 Wine production vol'!L11+'T15 Wine import vol'!L11-'T10 Wine export vol'!L11-'T34 Wine consumption vol'!L11</f>
        <v>119080.3889685334</v>
      </c>
      <c r="M11">
        <f>'T6 Wine production vol'!M11+'T15 Wine import vol'!M11-'T10 Wine export vol'!M11-'T34 Wine consumption vol'!M11</f>
        <v>0</v>
      </c>
      <c r="N11">
        <f>'T6 Wine production vol'!N11+'T15 Wine import vol'!N11-'T10 Wine export vol'!N11-'T34 Wine consumption vol'!N11</f>
        <v>0</v>
      </c>
      <c r="O11">
        <f>'T6 Wine production vol'!O11+'T15 Wine import vol'!O11-'T10 Wine export vol'!O11-'T34 Wine consumption vol'!O11</f>
        <v>0</v>
      </c>
      <c r="P11">
        <f>'T6 Wine production vol'!P11+'T15 Wine import vol'!P11-'T10 Wine export vol'!P11-'T34 Wine consumption vol'!P11</f>
        <v>59754</v>
      </c>
      <c r="Q11">
        <f>'T6 Wine production vol'!Q11+'T15 Wine import vol'!Q11-'T10 Wine export vol'!Q11-'T34 Wine consumption vol'!Q11</f>
        <v>0</v>
      </c>
      <c r="R11">
        <f>'T6 Wine production vol'!R11+'T15 Wine import vol'!R11-'T10 Wine export vol'!R11-'T34 Wine consumption vol'!R11</f>
        <v>19045.574371771188</v>
      </c>
      <c r="S11">
        <f>'T6 Wine production vol'!S11+'T15 Wine import vol'!S11-'T10 Wine export vol'!S11-'T34 Wine consumption vol'!S11</f>
        <v>62885.84924404724</v>
      </c>
      <c r="T11">
        <f>'T6 Wine production vol'!T11+'T15 Wine import vol'!T11-'T10 Wine export vol'!T11-'T34 Wine consumption vol'!T11</f>
        <v>0</v>
      </c>
      <c r="U11">
        <f>'T6 Wine production vol'!U11+'T15 Wine import vol'!U11-'T10 Wine export vol'!U11-'T34 Wine consumption vol'!U11</f>
        <v>0</v>
      </c>
      <c r="V11">
        <f>'T6 Wine production vol'!V11+'T15 Wine import vol'!V11-'T10 Wine export vol'!V11-'T34 Wine consumption vol'!V11</f>
        <v>131124.25992311002</v>
      </c>
      <c r="W11">
        <f>'T6 Wine production vol'!W11+'T15 Wine import vol'!W11-'T10 Wine export vol'!W11-'T34 Wine consumption vol'!W11</f>
        <v>0</v>
      </c>
      <c r="X11">
        <f>'T6 Wine production vol'!X11+'T15 Wine import vol'!X11-'T10 Wine export vol'!X11-'T34 Wine consumption vol'!X11</f>
        <v>156324.79407711638</v>
      </c>
      <c r="Y11">
        <f>'T6 Wine production vol'!Y11+'T15 Wine import vol'!Y11-'T10 Wine export vol'!Y11-'T34 Wine consumption vol'!Y11</f>
        <v>250000</v>
      </c>
      <c r="Z11">
        <f>'T6 Wine production vol'!Z11+'T15 Wine import vol'!Z11-'T10 Wine export vol'!Z11-'T34 Wine consumption vol'!Z11</f>
        <v>0</v>
      </c>
      <c r="AA11">
        <f>'T6 Wine production vol'!AA11+'T15 Wine import vol'!AA11-'T10 Wine export vol'!AA11-'T34 Wine consumption vol'!AA11</f>
        <v>7623.1448463271845</v>
      </c>
      <c r="AB11">
        <f>'T6 Wine production vol'!AB11+'T15 Wine import vol'!AB11-'T10 Wine export vol'!AB11-'T34 Wine consumption vol'!AB11</f>
        <v>0</v>
      </c>
      <c r="AC11">
        <f>'T6 Wine production vol'!AC11+'T15 Wine import vol'!AC11-'T10 Wine export vol'!AC11-'T34 Wine consumption vol'!AC11</f>
        <v>-942</v>
      </c>
      <c r="AD11">
        <f>'T6 Wine production vol'!AD11+'T15 Wine import vol'!AD11-'T10 Wine export vol'!AD11-'T34 Wine consumption vol'!AD11</f>
        <v>1211.538461538461</v>
      </c>
      <c r="AE11">
        <f>'T6 Wine production vol'!AE11+'T15 Wine import vol'!AE11-'T10 Wine export vol'!AE11-'T34 Wine consumption vol'!AE11</f>
        <v>4465.7189250000083</v>
      </c>
      <c r="AF11">
        <f>'T6 Wine production vol'!AF11+'T15 Wine import vol'!AF11-'T10 Wine export vol'!AF11-'T34 Wine consumption vol'!AF11</f>
        <v>6127.86</v>
      </c>
      <c r="AG11">
        <f>'T6 Wine production vol'!AG11+'T15 Wine import vol'!AG11-'T10 Wine export vol'!AG11-'T34 Wine consumption vol'!AG11</f>
        <v>24521.429689204251</v>
      </c>
      <c r="AH11">
        <f>'T6 Wine production vol'!AH11+'T15 Wine import vol'!AH11-'T10 Wine export vol'!AH11-'T34 Wine consumption vol'!AH11</f>
        <v>0</v>
      </c>
      <c r="AI11">
        <f>'T6 Wine production vol'!AI11+'T15 Wine import vol'!AI11-'T10 Wine export vol'!AI11-'T34 Wine consumption vol'!AI11</f>
        <v>617.8062990194976</v>
      </c>
      <c r="AJ11">
        <f>'T6 Wine production vol'!AJ11+'T15 Wine import vol'!AJ11-'T10 Wine export vol'!AJ11-'T34 Wine consumption vol'!AJ11</f>
        <v>2683.6209073733962</v>
      </c>
      <c r="AK11">
        <f>'T6 Wine production vol'!AK11+'T15 Wine import vol'!AK11-'T10 Wine export vol'!AK11-'T34 Wine consumption vol'!AK11</f>
        <v>792.73856392461312</v>
      </c>
      <c r="AL11">
        <f>'T6 Wine production vol'!AL11+'T15 Wine import vol'!AL11-'T10 Wine export vol'!AL11-'T34 Wine consumption vol'!AL11</f>
        <v>50792.358677685952</v>
      </c>
      <c r="AM11">
        <f>'T6 Wine production vol'!AM11+'T15 Wine import vol'!AM11-'T10 Wine export vol'!AM11-'T34 Wine consumption vol'!AM11</f>
        <v>242.5941548138216</v>
      </c>
      <c r="AN11">
        <f>'T6 Wine production vol'!AN11+'T15 Wine import vol'!AN11-'T10 Wine export vol'!AN11-'T34 Wine consumption vol'!AN11</f>
        <v>10091.06339727989</v>
      </c>
      <c r="AO11">
        <f>'T6 Wine production vol'!AO11+'T15 Wine import vol'!AO11-'T10 Wine export vol'!AO11-'T34 Wine consumption vol'!AO11</f>
        <v>818.11111975964434</v>
      </c>
      <c r="AP11">
        <f>'T6 Wine production vol'!AP11+'T15 Wine import vol'!AP11-'T10 Wine export vol'!AP11-'T34 Wine consumption vol'!AP11</f>
        <v>21000</v>
      </c>
      <c r="AQ11">
        <f>'T6 Wine production vol'!AQ11+'T15 Wine import vol'!AQ11-'T10 Wine export vol'!AQ11-'T34 Wine consumption vol'!AQ11</f>
        <v>100.61475649876679</v>
      </c>
      <c r="AR11">
        <f>'T6 Wine production vol'!AR11+'T15 Wine import vol'!AR11-'T10 Wine export vol'!AR11-'T34 Wine consumption vol'!AR11</f>
        <v>0</v>
      </c>
      <c r="AS11">
        <f>'T6 Wine production vol'!AS11+'T15 Wine import vol'!AS11-'T10 Wine export vol'!AS11-'T34 Wine consumption vol'!AS11</f>
        <v>0</v>
      </c>
      <c r="AT11">
        <f>'T6 Wine production vol'!AT11+'T15 Wine import vol'!AT11-'T10 Wine export vol'!AT11-'T34 Wine consumption vol'!AT11</f>
        <v>0</v>
      </c>
      <c r="AU11">
        <f>'T6 Wine production vol'!AU11+'T15 Wine import vol'!AU11-'T10 Wine export vol'!AU11-'T34 Wine consumption vol'!AU11</f>
        <v>700</v>
      </c>
      <c r="AV11">
        <f>'T6 Wine production vol'!AV11+'T15 Wine import vol'!AV11-'T10 Wine export vol'!AV11-'T34 Wine consumption vol'!AV11</f>
        <v>0</v>
      </c>
      <c r="AW11">
        <f>'T6 Wine production vol'!AW11+'T15 Wine import vol'!AW11-'T10 Wine export vol'!AW11-'T34 Wine consumption vol'!AW11</f>
        <v>0</v>
      </c>
      <c r="AX11">
        <f>'T6 Wine production vol'!AX11+'T15 Wine import vol'!AX11-'T10 Wine export vol'!AX11-'T34 Wine consumption vol'!AX11</f>
        <v>0</v>
      </c>
      <c r="AY11">
        <f>'T6 Wine production vol'!AY11+'T15 Wine import vol'!AY11-'T10 Wine export vol'!AY11-'T34 Wine consumption vol'!AY11</f>
        <v>0</v>
      </c>
      <c r="AZ11">
        <f>'T6 Wine production vol'!AZ11+'T15 Wine import vol'!AZ11-'T10 Wine export vol'!AZ11-'T34 Wine consumption vol'!AZ11</f>
        <v>0</v>
      </c>
      <c r="BA11">
        <f>'T6 Wine production vol'!BA11+'T15 Wine import vol'!BA11-'T10 Wine export vol'!BA11-'T34 Wine consumption vol'!BA11</f>
        <v>0</v>
      </c>
      <c r="BB11">
        <f>'T6 Wine production vol'!BB11+'T15 Wine import vol'!BB11-'T10 Wine export vol'!BB11-'T34 Wine consumption vol'!BB11</f>
        <v>1542699.0209263302</v>
      </c>
    </row>
    <row r="12" spans="1:54" x14ac:dyDescent="0.55000000000000004">
      <c r="A12" s="1">
        <v>1875</v>
      </c>
      <c r="B12">
        <f>'T6 Wine production vol'!B12+'T15 Wine import vol'!B12-'T10 Wine export vol'!B12-'T34 Wine consumption vol'!B12</f>
        <v>2363724.7690630285</v>
      </c>
      <c r="C12">
        <f>'T6 Wine production vol'!C12+'T15 Wine import vol'!C12-'T10 Wine export vol'!C12-'T34 Wine consumption vol'!C12</f>
        <v>-101754.7938736137</v>
      </c>
      <c r="D12">
        <f>'T6 Wine production vol'!D12+'T15 Wine import vol'!D12-'T10 Wine export vol'!D12-'T34 Wine consumption vol'!D12</f>
        <v>-13049.599999999977</v>
      </c>
      <c r="E12">
        <f>'T6 Wine production vol'!E12+'T15 Wine import vol'!E12-'T10 Wine export vol'!E12-'T34 Wine consumption vol'!E12</f>
        <v>53911</v>
      </c>
      <c r="F12">
        <f>'T6 Wine production vol'!F12+'T15 Wine import vol'!F12-'T10 Wine export vol'!F12-'T34 Wine consumption vol'!F12</f>
        <v>86185</v>
      </c>
      <c r="G12">
        <f>'T6 Wine production vol'!G12+'T15 Wine import vol'!G12-'T10 Wine export vol'!G12-'T34 Wine consumption vol'!G12</f>
        <v>0</v>
      </c>
      <c r="H12">
        <f>'T6 Wine production vol'!H12+'T15 Wine import vol'!H12-'T10 Wine export vol'!H12-'T34 Wine consumption vol'!H12</f>
        <v>0</v>
      </c>
      <c r="I12">
        <f>'T6 Wine production vol'!I12+'T15 Wine import vol'!I12-'T10 Wine export vol'!I12-'T34 Wine consumption vol'!I12</f>
        <v>0</v>
      </c>
      <c r="J12">
        <f>'T6 Wine production vol'!J12+'T15 Wine import vol'!J12-'T10 Wine export vol'!J12-'T34 Wine consumption vol'!J12</f>
        <v>0</v>
      </c>
      <c r="K12">
        <f>'T6 Wine production vol'!K12+'T15 Wine import vol'!K12-'T10 Wine export vol'!K12-'T34 Wine consumption vol'!K12</f>
        <v>73140.199686971726</v>
      </c>
      <c r="L12">
        <f>'T6 Wine production vol'!L12+'T15 Wine import vol'!L12-'T10 Wine export vol'!L12-'T34 Wine consumption vol'!L12</f>
        <v>119348.89</v>
      </c>
      <c r="M12">
        <f>'T6 Wine production vol'!M12+'T15 Wine import vol'!M12-'T10 Wine export vol'!M12-'T34 Wine consumption vol'!M12</f>
        <v>0</v>
      </c>
      <c r="N12">
        <f>'T6 Wine production vol'!N12+'T15 Wine import vol'!N12-'T10 Wine export vol'!N12-'T34 Wine consumption vol'!N12</f>
        <v>0</v>
      </c>
      <c r="O12">
        <f>'T6 Wine production vol'!O12+'T15 Wine import vol'!O12-'T10 Wine export vol'!O12-'T34 Wine consumption vol'!O12</f>
        <v>0</v>
      </c>
      <c r="P12">
        <f>'T6 Wine production vol'!P12+'T15 Wine import vol'!P12-'T10 Wine export vol'!P12-'T34 Wine consumption vol'!P12</f>
        <v>59754</v>
      </c>
      <c r="Q12">
        <f>'T6 Wine production vol'!Q12+'T15 Wine import vol'!Q12-'T10 Wine export vol'!Q12-'T34 Wine consumption vol'!Q12</f>
        <v>0</v>
      </c>
      <c r="R12">
        <f>'T6 Wine production vol'!R12+'T15 Wine import vol'!R12-'T10 Wine export vol'!R12-'T34 Wine consumption vol'!R12</f>
        <v>23163.729870099924</v>
      </c>
      <c r="S12">
        <f>'T6 Wine production vol'!S12+'T15 Wine import vol'!S12-'T10 Wine export vol'!S12-'T34 Wine consumption vol'!S12</f>
        <v>146059.91667962461</v>
      </c>
      <c r="T12">
        <f>'T6 Wine production vol'!T12+'T15 Wine import vol'!T12-'T10 Wine export vol'!T12-'T34 Wine consumption vol'!T12</f>
        <v>0</v>
      </c>
      <c r="U12">
        <f>'T6 Wine production vol'!U12+'T15 Wine import vol'!U12-'T10 Wine export vol'!U12-'T34 Wine consumption vol'!U12</f>
        <v>0</v>
      </c>
      <c r="V12">
        <f>'T6 Wine production vol'!V12+'T15 Wine import vol'!V12-'T10 Wine export vol'!V12-'T34 Wine consumption vol'!V12</f>
        <v>405650.13399572507</v>
      </c>
      <c r="W12">
        <f>'T6 Wine production vol'!W12+'T15 Wine import vol'!W12-'T10 Wine export vol'!W12-'T34 Wine consumption vol'!W12</f>
        <v>0</v>
      </c>
      <c r="X12">
        <f>'T6 Wine production vol'!X12+'T15 Wine import vol'!X12-'T10 Wine export vol'!X12-'T34 Wine consumption vol'!X12</f>
        <v>229379.14544405768</v>
      </c>
      <c r="Y12">
        <f>'T6 Wine production vol'!Y12+'T15 Wine import vol'!Y12-'T10 Wine export vol'!Y12-'T34 Wine consumption vol'!Y12</f>
        <v>250000</v>
      </c>
      <c r="Z12">
        <f>'T6 Wine production vol'!Z12+'T15 Wine import vol'!Z12-'T10 Wine export vol'!Z12-'T34 Wine consumption vol'!Z12</f>
        <v>0</v>
      </c>
      <c r="AA12">
        <f>'T6 Wine production vol'!AA12+'T15 Wine import vol'!AA12-'T10 Wine export vol'!AA12-'T34 Wine consumption vol'!AA12</f>
        <v>17705.66692627842</v>
      </c>
      <c r="AB12">
        <f>'T6 Wine production vol'!AB12+'T15 Wine import vol'!AB12-'T10 Wine export vol'!AB12-'T34 Wine consumption vol'!AB12</f>
        <v>0</v>
      </c>
      <c r="AC12">
        <f>'T6 Wine production vol'!AC12+'T15 Wine import vol'!AC12-'T10 Wine export vol'!AC12-'T34 Wine consumption vol'!AC12</f>
        <v>52.5</v>
      </c>
      <c r="AD12">
        <f>'T6 Wine production vol'!AD12+'T15 Wine import vol'!AD12-'T10 Wine export vol'!AD12-'T34 Wine consumption vol'!AD12</f>
        <v>1298.0769230769231</v>
      </c>
      <c r="AE12">
        <f>'T6 Wine production vol'!AE12+'T15 Wine import vol'!AE12-'T10 Wine export vol'!AE12-'T34 Wine consumption vol'!AE12</f>
        <v>3588.1030749999918</v>
      </c>
      <c r="AF12">
        <f>'T6 Wine production vol'!AF12+'T15 Wine import vol'!AF12-'T10 Wine export vol'!AF12-'T34 Wine consumption vol'!AF12</f>
        <v>7085.0317319999986</v>
      </c>
      <c r="AG12">
        <f>'T6 Wine production vol'!AG12+'T15 Wine import vol'!AG12-'T10 Wine export vol'!AG12-'T34 Wine consumption vol'!AG12</f>
        <v>25036.30824026652</v>
      </c>
      <c r="AH12">
        <f>'T6 Wine production vol'!AH12+'T15 Wine import vol'!AH12-'T10 Wine export vol'!AH12-'T34 Wine consumption vol'!AH12</f>
        <v>0</v>
      </c>
      <c r="AI12">
        <f>'T6 Wine production vol'!AI12+'T15 Wine import vol'!AI12-'T10 Wine export vol'!AI12-'T34 Wine consumption vol'!AI12</f>
        <v>638.84680646321988</v>
      </c>
      <c r="AJ12">
        <f>'T6 Wine production vol'!AJ12+'T15 Wine import vol'!AJ12-'T10 Wine export vol'!AJ12-'T34 Wine consumption vol'!AJ12</f>
        <v>2713.4700362328381</v>
      </c>
      <c r="AK12">
        <f>'T6 Wine production vol'!AK12+'T15 Wine import vol'!AK12-'T10 Wine export vol'!AK12-'T34 Wine consumption vol'!AK12</f>
        <v>952.51035382820487</v>
      </c>
      <c r="AL12">
        <f>'T6 Wine production vol'!AL12+'T15 Wine import vol'!AL12-'T10 Wine export vol'!AL12-'T34 Wine consumption vol'!AL12</f>
        <v>-235.0666666666657</v>
      </c>
      <c r="AM12">
        <f>'T6 Wine production vol'!AM12+'T15 Wine import vol'!AM12-'T10 Wine export vol'!AM12-'T34 Wine consumption vol'!AM12</f>
        <v>194.86569799949308</v>
      </c>
      <c r="AN12">
        <f>'T6 Wine production vol'!AN12+'T15 Wine import vol'!AN12-'T10 Wine export vol'!AN12-'T34 Wine consumption vol'!AN12</f>
        <v>20493.636363636364</v>
      </c>
      <c r="AO12">
        <f>'T6 Wine production vol'!AO12+'T15 Wine import vol'!AO12-'T10 Wine export vol'!AO12-'T34 Wine consumption vol'!AO12</f>
        <v>300.17293984884009</v>
      </c>
      <c r="AP12">
        <f>'T6 Wine production vol'!AP12+'T15 Wine import vol'!AP12-'T10 Wine export vol'!AP12-'T34 Wine consumption vol'!AP12</f>
        <v>25000</v>
      </c>
      <c r="AQ12">
        <f>'T6 Wine production vol'!AQ12+'T15 Wine import vol'!AQ12-'T10 Wine export vol'!AQ12-'T34 Wine consumption vol'!AQ12</f>
        <v>94.260447645070158</v>
      </c>
      <c r="AR12">
        <f>'T6 Wine production vol'!AR12+'T15 Wine import vol'!AR12-'T10 Wine export vol'!AR12-'T34 Wine consumption vol'!AR12</f>
        <v>0</v>
      </c>
      <c r="AS12">
        <f>'T6 Wine production vol'!AS12+'T15 Wine import vol'!AS12-'T10 Wine export vol'!AS12-'T34 Wine consumption vol'!AS12</f>
        <v>0</v>
      </c>
      <c r="AT12">
        <f>'T6 Wine production vol'!AT12+'T15 Wine import vol'!AT12-'T10 Wine export vol'!AT12-'T34 Wine consumption vol'!AT12</f>
        <v>0</v>
      </c>
      <c r="AU12">
        <f>'T6 Wine production vol'!AU12+'T15 Wine import vol'!AU12-'T10 Wine export vol'!AU12-'T34 Wine consumption vol'!AU12</f>
        <v>700</v>
      </c>
      <c r="AV12">
        <f>'T6 Wine production vol'!AV12+'T15 Wine import vol'!AV12-'T10 Wine export vol'!AV12-'T34 Wine consumption vol'!AV12</f>
        <v>0</v>
      </c>
      <c r="AW12">
        <f>'T6 Wine production vol'!AW12+'T15 Wine import vol'!AW12-'T10 Wine export vol'!AW12-'T34 Wine consumption vol'!AW12</f>
        <v>0</v>
      </c>
      <c r="AX12">
        <f>'T6 Wine production vol'!AX12+'T15 Wine import vol'!AX12-'T10 Wine export vol'!AX12-'T34 Wine consumption vol'!AX12</f>
        <v>0</v>
      </c>
      <c r="AY12">
        <f>'T6 Wine production vol'!AY12+'T15 Wine import vol'!AY12-'T10 Wine export vol'!AY12-'T34 Wine consumption vol'!AY12</f>
        <v>0</v>
      </c>
      <c r="AZ12">
        <f>'T6 Wine production vol'!AZ12+'T15 Wine import vol'!AZ12-'T10 Wine export vol'!AZ12-'T34 Wine consumption vol'!AZ12</f>
        <v>0</v>
      </c>
      <c r="BA12">
        <f>'T6 Wine production vol'!BA12+'T15 Wine import vol'!BA12-'T10 Wine export vol'!BA12-'T34 Wine consumption vol'!BA12</f>
        <v>0</v>
      </c>
      <c r="BB12">
        <f>'T6 Wine production vol'!BB12+'T15 Wine import vol'!BB12-'T10 Wine export vol'!BB12-'T34 Wine consumption vol'!BB12</f>
        <v>3017963.754153993</v>
      </c>
    </row>
    <row r="13" spans="1:54" x14ac:dyDescent="0.55000000000000004">
      <c r="A13" s="1">
        <v>1876</v>
      </c>
      <c r="B13">
        <f>'T6 Wine production vol'!B13+'T15 Wine import vol'!B13-'T10 Wine export vol'!B13-'T34 Wine consumption vol'!B13</f>
        <v>-2182418.4905833341</v>
      </c>
      <c r="C13">
        <f>'T6 Wine production vol'!C13+'T15 Wine import vol'!C13-'T10 Wine export vol'!C13-'T34 Wine consumption vol'!C13</f>
        <v>-97833.034348539077</v>
      </c>
      <c r="D13">
        <f>'T6 Wine production vol'!D13+'T15 Wine import vol'!D13-'T10 Wine export vol'!D13-'T34 Wine consumption vol'!D13</f>
        <v>8291.0666666666802</v>
      </c>
      <c r="E13">
        <f>'T6 Wine production vol'!E13+'T15 Wine import vol'!E13-'T10 Wine export vol'!E13-'T34 Wine consumption vol'!E13</f>
        <v>54568.760000000009</v>
      </c>
      <c r="F13">
        <f>'T6 Wine production vol'!F13+'T15 Wine import vol'!F13-'T10 Wine export vol'!F13-'T34 Wine consumption vol'!F13</f>
        <v>-52866</v>
      </c>
      <c r="G13">
        <f>'T6 Wine production vol'!G13+'T15 Wine import vol'!G13-'T10 Wine export vol'!G13-'T34 Wine consumption vol'!G13</f>
        <v>0</v>
      </c>
      <c r="H13">
        <f>'T6 Wine production vol'!H13+'T15 Wine import vol'!H13-'T10 Wine export vol'!H13-'T34 Wine consumption vol'!H13</f>
        <v>0</v>
      </c>
      <c r="I13">
        <f>'T6 Wine production vol'!I13+'T15 Wine import vol'!I13-'T10 Wine export vol'!I13-'T34 Wine consumption vol'!I13</f>
        <v>0</v>
      </c>
      <c r="J13">
        <f>'T6 Wine production vol'!J13+'T15 Wine import vol'!J13-'T10 Wine export vol'!J13-'T34 Wine consumption vol'!J13</f>
        <v>0</v>
      </c>
      <c r="K13">
        <f>'T6 Wine production vol'!K13+'T15 Wine import vol'!K13-'T10 Wine export vol'!K13-'T34 Wine consumption vol'!K13</f>
        <v>5709.2000000000116</v>
      </c>
      <c r="L13">
        <f>'T6 Wine production vol'!L13+'T15 Wine import vol'!L13-'T10 Wine export vol'!L13-'T34 Wine consumption vol'!L13</f>
        <v>126162.76878899999</v>
      </c>
      <c r="M13">
        <f>'T6 Wine production vol'!M13+'T15 Wine import vol'!M13-'T10 Wine export vol'!M13-'T34 Wine consumption vol'!M13</f>
        <v>0</v>
      </c>
      <c r="N13">
        <f>'T6 Wine production vol'!N13+'T15 Wine import vol'!N13-'T10 Wine export vol'!N13-'T34 Wine consumption vol'!N13</f>
        <v>0</v>
      </c>
      <c r="O13">
        <f>'T6 Wine production vol'!O13+'T15 Wine import vol'!O13-'T10 Wine export vol'!O13-'T34 Wine consumption vol'!O13</f>
        <v>0</v>
      </c>
      <c r="P13">
        <f>'T6 Wine production vol'!P13+'T15 Wine import vol'!P13-'T10 Wine export vol'!P13-'T34 Wine consumption vol'!P13</f>
        <v>61745.8</v>
      </c>
      <c r="Q13">
        <f>'T6 Wine production vol'!Q13+'T15 Wine import vol'!Q13-'T10 Wine export vol'!Q13-'T34 Wine consumption vol'!Q13</f>
        <v>0</v>
      </c>
      <c r="R13">
        <f>'T6 Wine production vol'!R13+'T15 Wine import vol'!R13-'T10 Wine export vol'!R13-'T34 Wine consumption vol'!R13</f>
        <v>14784.420135136368</v>
      </c>
      <c r="S13">
        <f>'T6 Wine production vol'!S13+'T15 Wine import vol'!S13-'T10 Wine export vol'!S13-'T34 Wine consumption vol'!S13</f>
        <v>64029.921698456827</v>
      </c>
      <c r="T13">
        <f>'T6 Wine production vol'!T13+'T15 Wine import vol'!T13-'T10 Wine export vol'!T13-'T34 Wine consumption vol'!T13</f>
        <v>0</v>
      </c>
      <c r="U13">
        <f>'T6 Wine production vol'!U13+'T15 Wine import vol'!U13-'T10 Wine export vol'!U13-'T34 Wine consumption vol'!U13</f>
        <v>0</v>
      </c>
      <c r="V13">
        <f>'T6 Wine production vol'!V13+'T15 Wine import vol'!V13-'T10 Wine export vol'!V13-'T34 Wine consumption vol'!V13</f>
        <v>118869.58553826626</v>
      </c>
      <c r="W13">
        <f>'T6 Wine production vol'!W13+'T15 Wine import vol'!W13-'T10 Wine export vol'!W13-'T34 Wine consumption vol'!W13</f>
        <v>0</v>
      </c>
      <c r="X13">
        <f>'T6 Wine production vol'!X13+'T15 Wine import vol'!X13-'T10 Wine export vol'!X13-'T34 Wine consumption vol'!X13</f>
        <v>178530.64539177896</v>
      </c>
      <c r="Y13">
        <f>'T6 Wine production vol'!Y13+'T15 Wine import vol'!Y13-'T10 Wine export vol'!Y13-'T34 Wine consumption vol'!Y13</f>
        <v>250000</v>
      </c>
      <c r="Z13">
        <f>'T6 Wine production vol'!Z13+'T15 Wine import vol'!Z13-'T10 Wine export vol'!Z13-'T34 Wine consumption vol'!Z13</f>
        <v>0</v>
      </c>
      <c r="AA13">
        <f>'T6 Wine production vol'!AA13+'T15 Wine import vol'!AA13-'T10 Wine export vol'!AA13-'T34 Wine consumption vol'!AA13</f>
        <v>7761.8315324338037</v>
      </c>
      <c r="AB13">
        <f>'T6 Wine production vol'!AB13+'T15 Wine import vol'!AB13-'T10 Wine export vol'!AB13-'T34 Wine consumption vol'!AB13</f>
        <v>622.94696098722125</v>
      </c>
      <c r="AC13">
        <f>'T6 Wine production vol'!AC13+'T15 Wine import vol'!AC13-'T10 Wine export vol'!AC13-'T34 Wine consumption vol'!AC13</f>
        <v>56</v>
      </c>
      <c r="AD13">
        <f>'T6 Wine production vol'!AD13+'T15 Wine import vol'!AD13-'T10 Wine export vol'!AD13-'T34 Wine consumption vol'!AD13</f>
        <v>1384.6153846153841</v>
      </c>
      <c r="AE13">
        <f>'T6 Wine production vol'!AE13+'T15 Wine import vol'!AE13-'T10 Wine export vol'!AE13-'T34 Wine consumption vol'!AE13</f>
        <v>605.66769500001101</v>
      </c>
      <c r="AF13">
        <f>'T6 Wine production vol'!AF13+'T15 Wine import vol'!AF13-'T10 Wine export vol'!AF13-'T34 Wine consumption vol'!AF13</f>
        <v>1056.845215025598</v>
      </c>
      <c r="AG13">
        <f>'T6 Wine production vol'!AG13+'T15 Wine import vol'!AG13-'T10 Wine export vol'!AG13-'T34 Wine consumption vol'!AG13</f>
        <v>25551.186791328779</v>
      </c>
      <c r="AH13">
        <f>'T6 Wine production vol'!AH13+'T15 Wine import vol'!AH13-'T10 Wine export vol'!AH13-'T34 Wine consumption vol'!AH13</f>
        <v>0</v>
      </c>
      <c r="AI13">
        <f>'T6 Wine production vol'!AI13+'T15 Wine import vol'!AI13-'T10 Wine export vol'!AI13-'T34 Wine consumption vol'!AI13</f>
        <v>659.88731390694215</v>
      </c>
      <c r="AJ13">
        <f>'T6 Wine production vol'!AJ13+'T15 Wine import vol'!AJ13-'T10 Wine export vol'!AJ13-'T34 Wine consumption vol'!AJ13</f>
        <v>2743.3191650922799</v>
      </c>
      <c r="AK13">
        <f>'T6 Wine production vol'!AK13+'T15 Wine import vol'!AK13-'T10 Wine export vol'!AK13-'T34 Wine consumption vol'!AK13</f>
        <v>855.68256850566911</v>
      </c>
      <c r="AL13">
        <f>'T6 Wine production vol'!AL13+'T15 Wine import vol'!AL13-'T10 Wine export vol'!AL13-'T34 Wine consumption vol'!AL13</f>
        <v>651.93333333332703</v>
      </c>
      <c r="AM13">
        <f>'T6 Wine production vol'!AM13+'T15 Wine import vol'!AM13-'T10 Wine export vol'!AM13-'T34 Wine consumption vol'!AM13</f>
        <v>220.79511562921064</v>
      </c>
      <c r="AN13">
        <f>'T6 Wine production vol'!AN13+'T15 Wine import vol'!AN13-'T10 Wine export vol'!AN13-'T34 Wine consumption vol'!AN13</f>
        <v>22207.436363636363</v>
      </c>
      <c r="AO13">
        <f>'T6 Wine production vol'!AO13+'T15 Wine import vol'!AO13-'T10 Wine export vol'!AO13-'T34 Wine consumption vol'!AO13</f>
        <v>340.11485676076848</v>
      </c>
      <c r="AP13">
        <f>'T6 Wine production vol'!AP13+'T15 Wine import vol'!AP13-'T10 Wine export vol'!AP13-'T34 Wine consumption vol'!AP13</f>
        <v>25000</v>
      </c>
      <c r="AQ13">
        <f>'T6 Wine production vol'!AQ13+'T15 Wine import vol'!AQ13-'T10 Wine export vol'!AQ13-'T34 Wine consumption vol'!AQ13</f>
        <v>102.6650674179234</v>
      </c>
      <c r="AR13">
        <f>'T6 Wine production vol'!AR13+'T15 Wine import vol'!AR13-'T10 Wine export vol'!AR13-'T34 Wine consumption vol'!AR13</f>
        <v>0</v>
      </c>
      <c r="AS13">
        <f>'T6 Wine production vol'!AS13+'T15 Wine import vol'!AS13-'T10 Wine export vol'!AS13-'T34 Wine consumption vol'!AS13</f>
        <v>0</v>
      </c>
      <c r="AT13">
        <f>'T6 Wine production vol'!AT13+'T15 Wine import vol'!AT13-'T10 Wine export vol'!AT13-'T34 Wine consumption vol'!AT13</f>
        <v>0</v>
      </c>
      <c r="AU13">
        <f>'T6 Wine production vol'!AU13+'T15 Wine import vol'!AU13-'T10 Wine export vol'!AU13-'T34 Wine consumption vol'!AU13</f>
        <v>700</v>
      </c>
      <c r="AV13">
        <f>'T6 Wine production vol'!AV13+'T15 Wine import vol'!AV13-'T10 Wine export vol'!AV13-'T34 Wine consumption vol'!AV13</f>
        <v>0</v>
      </c>
      <c r="AW13">
        <f>'T6 Wine production vol'!AW13+'T15 Wine import vol'!AW13-'T10 Wine export vol'!AW13-'T34 Wine consumption vol'!AW13</f>
        <v>0</v>
      </c>
      <c r="AX13">
        <f>'T6 Wine production vol'!AX13+'T15 Wine import vol'!AX13-'T10 Wine export vol'!AX13-'T34 Wine consumption vol'!AX13</f>
        <v>0</v>
      </c>
      <c r="AY13">
        <f>'T6 Wine production vol'!AY13+'T15 Wine import vol'!AY13-'T10 Wine export vol'!AY13-'T34 Wine consumption vol'!AY13</f>
        <v>0</v>
      </c>
      <c r="AZ13">
        <f>'T6 Wine production vol'!AZ13+'T15 Wine import vol'!AZ13-'T10 Wine export vol'!AZ13-'T34 Wine consumption vol'!AZ13</f>
        <v>0</v>
      </c>
      <c r="BA13">
        <f>'T6 Wine production vol'!BA13+'T15 Wine import vol'!BA13-'T10 Wine export vol'!BA13-'T34 Wine consumption vol'!BA13</f>
        <v>0</v>
      </c>
      <c r="BB13">
        <f>'T6 Wine production vol'!BB13+'T15 Wine import vol'!BB13-'T10 Wine export vol'!BB13-'T34 Wine consumption vol'!BB13</f>
        <v>-2795981.6319070105</v>
      </c>
    </row>
    <row r="14" spans="1:54" x14ac:dyDescent="0.55000000000000004">
      <c r="A14" s="1">
        <v>1877</v>
      </c>
      <c r="B14">
        <f>'T6 Wine production vol'!B14+'T15 Wine import vol'!B14-'T10 Wine export vol'!B14-'T34 Wine consumption vol'!B14</f>
        <v>-457236.82216666732</v>
      </c>
      <c r="C14">
        <f>'T6 Wine production vol'!C14+'T15 Wine import vol'!C14-'T10 Wine export vol'!C14-'T34 Wine consumption vol'!C14</f>
        <v>-90956.103184275795</v>
      </c>
      <c r="D14">
        <f>'T6 Wine production vol'!D14+'T15 Wine import vol'!D14-'T10 Wine export vol'!D14-'T34 Wine consumption vol'!D14</f>
        <v>-3166.6999999999825</v>
      </c>
      <c r="E14">
        <f>'T6 Wine production vol'!E14+'T15 Wine import vol'!E14-'T10 Wine export vol'!E14-'T34 Wine consumption vol'!E14</f>
        <v>-5682.5466666668653</v>
      </c>
      <c r="F14">
        <f>'T6 Wine production vol'!F14+'T15 Wine import vol'!F14-'T10 Wine export vol'!F14-'T34 Wine consumption vol'!F14</f>
        <v>-26521</v>
      </c>
      <c r="G14">
        <f>'T6 Wine production vol'!G14+'T15 Wine import vol'!G14-'T10 Wine export vol'!G14-'T34 Wine consumption vol'!G14</f>
        <v>0</v>
      </c>
      <c r="H14">
        <f>'T6 Wine production vol'!H14+'T15 Wine import vol'!H14-'T10 Wine export vol'!H14-'T34 Wine consumption vol'!H14</f>
        <v>0</v>
      </c>
      <c r="I14">
        <f>'T6 Wine production vol'!I14+'T15 Wine import vol'!I14-'T10 Wine export vol'!I14-'T34 Wine consumption vol'!I14</f>
        <v>0</v>
      </c>
      <c r="J14">
        <f>'T6 Wine production vol'!J14+'T15 Wine import vol'!J14-'T10 Wine export vol'!J14-'T34 Wine consumption vol'!J14</f>
        <v>0</v>
      </c>
      <c r="K14">
        <f>'T6 Wine production vol'!K14+'T15 Wine import vol'!K14-'T10 Wine export vol'!K14-'T34 Wine consumption vol'!K14</f>
        <v>-68748.833333333343</v>
      </c>
      <c r="L14">
        <f>'T6 Wine production vol'!L14+'T15 Wine import vol'!L14-'T10 Wine export vol'!L14-'T34 Wine consumption vol'!L14</f>
        <v>132644.647578</v>
      </c>
      <c r="M14">
        <f>'T6 Wine production vol'!M14+'T15 Wine import vol'!M14-'T10 Wine export vol'!M14-'T34 Wine consumption vol'!M14</f>
        <v>0</v>
      </c>
      <c r="N14">
        <f>'T6 Wine production vol'!N14+'T15 Wine import vol'!N14-'T10 Wine export vol'!N14-'T34 Wine consumption vol'!N14</f>
        <v>0</v>
      </c>
      <c r="O14">
        <f>'T6 Wine production vol'!O14+'T15 Wine import vol'!O14-'T10 Wine export vol'!O14-'T34 Wine consumption vol'!O14</f>
        <v>0</v>
      </c>
      <c r="P14">
        <f>'T6 Wine production vol'!P14+'T15 Wine import vol'!P14-'T10 Wine export vol'!P14-'T34 Wine consumption vol'!P14</f>
        <v>63737.599999999999</v>
      </c>
      <c r="Q14">
        <f>'T6 Wine production vol'!Q14+'T15 Wine import vol'!Q14-'T10 Wine export vol'!Q14-'T34 Wine consumption vol'!Q14</f>
        <v>0</v>
      </c>
      <c r="R14">
        <f>'T6 Wine production vol'!R14+'T15 Wine import vol'!R14-'T10 Wine export vol'!R14-'T34 Wine consumption vol'!R14</f>
        <v>17522.81982047551</v>
      </c>
      <c r="S14">
        <f>'T6 Wine production vol'!S14+'T15 Wine import vol'!S14-'T10 Wine export vol'!S14-'T34 Wine consumption vol'!S14</f>
        <v>104968.64769208005</v>
      </c>
      <c r="T14">
        <f>'T6 Wine production vol'!T14+'T15 Wine import vol'!T14-'T10 Wine export vol'!T14-'T34 Wine consumption vol'!T14</f>
        <v>0</v>
      </c>
      <c r="U14">
        <f>'T6 Wine production vol'!U14+'T15 Wine import vol'!U14-'T10 Wine export vol'!U14-'T34 Wine consumption vol'!U14</f>
        <v>0</v>
      </c>
      <c r="V14">
        <f>'T6 Wine production vol'!V14+'T15 Wine import vol'!V14-'T10 Wine export vol'!V14-'T34 Wine consumption vol'!V14</f>
        <v>247320.64813720557</v>
      </c>
      <c r="W14">
        <f>'T6 Wine production vol'!W14+'T15 Wine import vol'!W14-'T10 Wine export vol'!W14-'T34 Wine consumption vol'!W14</f>
        <v>0</v>
      </c>
      <c r="X14">
        <f>'T6 Wine production vol'!X14+'T15 Wine import vol'!X14-'T10 Wine export vol'!X14-'T34 Wine consumption vol'!X14</f>
        <v>223312.2789074808</v>
      </c>
      <c r="Y14">
        <f>'T6 Wine production vol'!Y14+'T15 Wine import vol'!Y14-'T10 Wine export vol'!Y14-'T34 Wine consumption vol'!Y14</f>
        <v>250000</v>
      </c>
      <c r="Z14">
        <f>'T6 Wine production vol'!Z14+'T15 Wine import vol'!Z14-'T10 Wine export vol'!Z14-'T34 Wine consumption vol'!Z14</f>
        <v>0</v>
      </c>
      <c r="AA14">
        <f>'T6 Wine production vol'!AA14+'T15 Wine import vol'!AA14-'T10 Wine export vol'!AA14-'T34 Wine consumption vol'!AA14</f>
        <v>12724.503450282336</v>
      </c>
      <c r="AB14">
        <f>'T6 Wine production vol'!AB14+'T15 Wine import vol'!AB14-'T10 Wine export vol'!AB14-'T34 Wine consumption vol'!AB14</f>
        <v>0</v>
      </c>
      <c r="AC14">
        <f>'T6 Wine production vol'!AC14+'T15 Wine import vol'!AC14-'T10 Wine export vol'!AC14-'T34 Wine consumption vol'!AC14</f>
        <v>59.5</v>
      </c>
      <c r="AD14">
        <f>'T6 Wine production vol'!AD14+'T15 Wine import vol'!AD14-'T10 Wine export vol'!AD14-'T34 Wine consumption vol'!AD14</f>
        <v>1471.153846153846</v>
      </c>
      <c r="AE14">
        <f>'T6 Wine production vol'!AE14+'T15 Wine import vol'!AE14-'T10 Wine export vol'!AE14-'T34 Wine consumption vol'!AE14</f>
        <v>2726.7906300000031</v>
      </c>
      <c r="AF14">
        <f>'T6 Wine production vol'!AF14+'T15 Wine import vol'!AF14-'T10 Wine export vol'!AF14-'T34 Wine consumption vol'!AF14</f>
        <v>1221.9244376126007</v>
      </c>
      <c r="AG14">
        <f>'T6 Wine production vol'!AG14+'T15 Wine import vol'!AG14-'T10 Wine export vol'!AG14-'T34 Wine consumption vol'!AG14</f>
        <v>26066.065342391052</v>
      </c>
      <c r="AH14">
        <f>'T6 Wine production vol'!AH14+'T15 Wine import vol'!AH14-'T10 Wine export vol'!AH14-'T34 Wine consumption vol'!AH14</f>
        <v>0</v>
      </c>
      <c r="AI14">
        <f>'T6 Wine production vol'!AI14+'T15 Wine import vol'!AI14-'T10 Wine export vol'!AI14-'T34 Wine consumption vol'!AI14</f>
        <v>680.92782135066443</v>
      </c>
      <c r="AJ14">
        <f>'T6 Wine production vol'!AJ14+'T15 Wine import vol'!AJ14-'T10 Wine export vol'!AJ14-'T34 Wine consumption vol'!AJ14</f>
        <v>2773.1682939517218</v>
      </c>
      <c r="AK14">
        <f>'T6 Wine production vol'!AK14+'T15 Wine import vol'!AK14-'T10 Wine export vol'!AK14-'T34 Wine consumption vol'!AK14</f>
        <v>801.36194165567997</v>
      </c>
      <c r="AL14">
        <f>'T6 Wine production vol'!AL14+'T15 Wine import vol'!AL14-'T10 Wine export vol'!AL14-'T34 Wine consumption vol'!AL14</f>
        <v>3719.9333333333416</v>
      </c>
      <c r="AM14">
        <f>'T6 Wine production vol'!AM14+'T15 Wine import vol'!AM14-'T10 Wine export vol'!AM14-'T34 Wine consumption vol'!AM14</f>
        <v>263.21803311864005</v>
      </c>
      <c r="AN14">
        <f>'T6 Wine production vol'!AN14+'T15 Wine import vol'!AN14-'T10 Wine export vol'!AN14-'T34 Wine consumption vol'!AN14</f>
        <v>23869.25909090909</v>
      </c>
      <c r="AO14">
        <f>'T6 Wine production vol'!AO14+'T15 Wine import vol'!AO14-'T10 Wine export vol'!AO14-'T34 Wine consumption vol'!AO14</f>
        <v>405.46351478779536</v>
      </c>
      <c r="AP14">
        <f>'T6 Wine production vol'!AP14+'T15 Wine import vol'!AP14-'T10 Wine export vol'!AP14-'T34 Wine consumption vol'!AP14</f>
        <v>25000</v>
      </c>
      <c r="AQ14">
        <f>'T6 Wine production vol'!AQ14+'T15 Wine import vol'!AQ14-'T10 Wine export vol'!AQ14-'T34 Wine consumption vol'!AQ14</f>
        <v>114.982204641048</v>
      </c>
      <c r="AR14">
        <f>'T6 Wine production vol'!AR14+'T15 Wine import vol'!AR14-'T10 Wine export vol'!AR14-'T34 Wine consumption vol'!AR14</f>
        <v>0</v>
      </c>
      <c r="AS14">
        <f>'T6 Wine production vol'!AS14+'T15 Wine import vol'!AS14-'T10 Wine export vol'!AS14-'T34 Wine consumption vol'!AS14</f>
        <v>0</v>
      </c>
      <c r="AT14">
        <f>'T6 Wine production vol'!AT14+'T15 Wine import vol'!AT14-'T10 Wine export vol'!AT14-'T34 Wine consumption vol'!AT14</f>
        <v>0</v>
      </c>
      <c r="AU14">
        <f>'T6 Wine production vol'!AU14+'T15 Wine import vol'!AU14-'T10 Wine export vol'!AU14-'T34 Wine consumption vol'!AU14</f>
        <v>700</v>
      </c>
      <c r="AV14">
        <f>'T6 Wine production vol'!AV14+'T15 Wine import vol'!AV14-'T10 Wine export vol'!AV14-'T34 Wine consumption vol'!AV14</f>
        <v>0</v>
      </c>
      <c r="AW14">
        <f>'T6 Wine production vol'!AW14+'T15 Wine import vol'!AW14-'T10 Wine export vol'!AW14-'T34 Wine consumption vol'!AW14</f>
        <v>0</v>
      </c>
      <c r="AX14">
        <f>'T6 Wine production vol'!AX14+'T15 Wine import vol'!AX14-'T10 Wine export vol'!AX14-'T34 Wine consumption vol'!AX14</f>
        <v>0</v>
      </c>
      <c r="AY14">
        <f>'T6 Wine production vol'!AY14+'T15 Wine import vol'!AY14-'T10 Wine export vol'!AY14-'T34 Wine consumption vol'!AY14</f>
        <v>0</v>
      </c>
      <c r="AZ14">
        <f>'T6 Wine production vol'!AZ14+'T15 Wine import vol'!AZ14-'T10 Wine export vol'!AZ14-'T34 Wine consumption vol'!AZ14</f>
        <v>0</v>
      </c>
      <c r="BA14">
        <f>'T6 Wine production vol'!BA14+'T15 Wine import vol'!BA14-'T10 Wine export vol'!BA14-'T34 Wine consumption vol'!BA14</f>
        <v>0</v>
      </c>
      <c r="BB14">
        <f>'T6 Wine production vol'!BB14+'T15 Wine import vol'!BB14-'T10 Wine export vol'!BB14-'T34 Wine consumption vol'!BB14</f>
        <v>-588177.14147184044</v>
      </c>
    </row>
    <row r="15" spans="1:54" x14ac:dyDescent="0.55000000000000004">
      <c r="A15" s="1">
        <v>1878</v>
      </c>
      <c r="B15">
        <f>'T6 Wine production vol'!B15+'T15 Wine import vol'!B15-'T10 Wine export vol'!B15-'T34 Wine consumption vol'!B15</f>
        <v>-25611.067916666158</v>
      </c>
      <c r="C15">
        <f>'T6 Wine production vol'!C15+'T15 Wine import vol'!C15-'T10 Wine export vol'!C15-'T34 Wine consumption vol'!C15</f>
        <v>-93394.101586597506</v>
      </c>
      <c r="D15">
        <f>'T6 Wine production vol'!D15+'T15 Wine import vol'!D15-'T10 Wine export vol'!D15-'T34 Wine consumption vol'!D15</f>
        <v>-3736.8000000000175</v>
      </c>
      <c r="E15">
        <f>'T6 Wine production vol'!E15+'T15 Wine import vol'!E15-'T10 Wine export vol'!E15-'T34 Wine consumption vol'!E15</f>
        <v>-35841.426666666986</v>
      </c>
      <c r="F15">
        <f>'T6 Wine production vol'!F15+'T15 Wine import vol'!F15-'T10 Wine export vol'!F15-'T34 Wine consumption vol'!F15</f>
        <v>86581</v>
      </c>
      <c r="G15">
        <f>'T6 Wine production vol'!G15+'T15 Wine import vol'!G15-'T10 Wine export vol'!G15-'T34 Wine consumption vol'!G15</f>
        <v>0</v>
      </c>
      <c r="H15">
        <f>'T6 Wine production vol'!H15+'T15 Wine import vol'!H15-'T10 Wine export vol'!H15-'T34 Wine consumption vol'!H15</f>
        <v>0</v>
      </c>
      <c r="I15">
        <f>'T6 Wine production vol'!I15+'T15 Wine import vol'!I15-'T10 Wine export vol'!I15-'T34 Wine consumption vol'!I15</f>
        <v>0</v>
      </c>
      <c r="J15">
        <f>'T6 Wine production vol'!J15+'T15 Wine import vol'!J15-'T10 Wine export vol'!J15-'T34 Wine consumption vol'!J15</f>
        <v>0</v>
      </c>
      <c r="K15">
        <f>'T6 Wine production vol'!K15+'T15 Wine import vol'!K15-'T10 Wine export vol'!K15-'T34 Wine consumption vol'!K15</f>
        <v>12674.56666666668</v>
      </c>
      <c r="L15">
        <f>'T6 Wine production vol'!L15+'T15 Wine import vol'!L15-'T10 Wine export vol'!L15-'T34 Wine consumption vol'!L15</f>
        <v>140126.52636700001</v>
      </c>
      <c r="M15">
        <f>'T6 Wine production vol'!M15+'T15 Wine import vol'!M15-'T10 Wine export vol'!M15-'T34 Wine consumption vol'!M15</f>
        <v>0</v>
      </c>
      <c r="N15">
        <f>'T6 Wine production vol'!N15+'T15 Wine import vol'!N15-'T10 Wine export vol'!N15-'T34 Wine consumption vol'!N15</f>
        <v>0</v>
      </c>
      <c r="O15">
        <f>'T6 Wine production vol'!O15+'T15 Wine import vol'!O15-'T10 Wine export vol'!O15-'T34 Wine consumption vol'!O15</f>
        <v>0</v>
      </c>
      <c r="P15">
        <f>'T6 Wine production vol'!P15+'T15 Wine import vol'!P15-'T10 Wine export vol'!P15-'T34 Wine consumption vol'!P15</f>
        <v>65729.399999999994</v>
      </c>
      <c r="Q15">
        <f>'T6 Wine production vol'!Q15+'T15 Wine import vol'!Q15-'T10 Wine export vol'!Q15-'T34 Wine consumption vol'!Q15</f>
        <v>0</v>
      </c>
      <c r="R15">
        <f>'T6 Wine production vol'!R15+'T15 Wine import vol'!R15-'T10 Wine export vol'!R15-'T34 Wine consumption vol'!R15</f>
        <v>17065.416083840177</v>
      </c>
      <c r="S15">
        <f>'T6 Wine production vol'!S15+'T15 Wine import vol'!S15-'T10 Wine export vol'!S15-'T34 Wine consumption vol'!S15</f>
        <v>186865.16755356669</v>
      </c>
      <c r="T15">
        <f>'T6 Wine production vol'!T15+'T15 Wine import vol'!T15-'T10 Wine export vol'!T15-'T34 Wine consumption vol'!T15</f>
        <v>0</v>
      </c>
      <c r="U15">
        <f>'T6 Wine production vol'!U15+'T15 Wine import vol'!U15-'T10 Wine export vol'!U15-'T34 Wine consumption vol'!U15</f>
        <v>0</v>
      </c>
      <c r="V15">
        <f>'T6 Wine production vol'!V15+'T15 Wine import vol'!V15-'T10 Wine export vol'!V15-'T34 Wine consumption vol'!V15</f>
        <v>504995.39993726253</v>
      </c>
      <c r="W15">
        <f>'T6 Wine production vol'!W15+'T15 Wine import vol'!W15-'T10 Wine export vol'!W15-'T34 Wine consumption vol'!W15</f>
        <v>0</v>
      </c>
      <c r="X15">
        <f>'T6 Wine production vol'!X15+'T15 Wine import vol'!X15-'T10 Wine export vol'!X15-'T34 Wine consumption vol'!X15</f>
        <v>311953.71816256212</v>
      </c>
      <c r="Y15">
        <f>'T6 Wine production vol'!Y15+'T15 Wine import vol'!Y15-'T10 Wine export vol'!Y15-'T34 Wine consumption vol'!Y15</f>
        <v>250000</v>
      </c>
      <c r="Z15">
        <f>'T6 Wine production vol'!Z15+'T15 Wine import vol'!Z15-'T10 Wine export vol'!Z15-'T34 Wine consumption vol'!Z15</f>
        <v>0</v>
      </c>
      <c r="AA15">
        <f>'T6 Wine production vol'!AA15+'T15 Wine import vol'!AA15-'T10 Wine export vol'!AA15-'T34 Wine consumption vol'!AA15</f>
        <v>22652.158730747848</v>
      </c>
      <c r="AB15">
        <f>'T6 Wine production vol'!AB15+'T15 Wine import vol'!AB15-'T10 Wine export vol'!AB15-'T34 Wine consumption vol'!AB15</f>
        <v>0</v>
      </c>
      <c r="AC15">
        <f>'T6 Wine production vol'!AC15+'T15 Wine import vol'!AC15-'T10 Wine export vol'!AC15-'T34 Wine consumption vol'!AC15</f>
        <v>-871</v>
      </c>
      <c r="AD15">
        <f>'T6 Wine production vol'!AD15+'T15 Wine import vol'!AD15-'T10 Wine export vol'!AD15-'T34 Wine consumption vol'!AD15</f>
        <v>1557.6923076923069</v>
      </c>
      <c r="AE15">
        <f>'T6 Wine production vol'!AE15+'T15 Wine import vol'!AE15-'T10 Wine export vol'!AE15-'T34 Wine consumption vol'!AE15</f>
        <v>-2001.940340000001</v>
      </c>
      <c r="AF15">
        <f>'T6 Wine production vol'!AF15+'T15 Wine import vol'!AF15-'T10 Wine export vol'!AF15-'T34 Wine consumption vol'!AF15</f>
        <v>1412.7890347676803</v>
      </c>
      <c r="AG15">
        <f>'T6 Wine production vol'!AG15+'T15 Wine import vol'!AG15-'T10 Wine export vol'!AG15-'T34 Wine consumption vol'!AG15</f>
        <v>26580.94389345331</v>
      </c>
      <c r="AH15">
        <f>'T6 Wine production vol'!AH15+'T15 Wine import vol'!AH15-'T10 Wine export vol'!AH15-'T34 Wine consumption vol'!AH15</f>
        <v>0</v>
      </c>
      <c r="AI15">
        <f>'T6 Wine production vol'!AI15+'T15 Wine import vol'!AI15-'T10 Wine export vol'!AI15-'T34 Wine consumption vol'!AI15</f>
        <v>701.96832879438671</v>
      </c>
      <c r="AJ15">
        <f>'T6 Wine production vol'!AJ15+'T15 Wine import vol'!AJ15-'T10 Wine export vol'!AJ15-'T34 Wine consumption vol'!AJ15</f>
        <v>2803.0174228111641</v>
      </c>
      <c r="AK15">
        <f>'T6 Wine production vol'!AK15+'T15 Wine import vol'!AK15-'T10 Wine export vol'!AK15-'T34 Wine consumption vol'!AK15</f>
        <v>793.45277410889935</v>
      </c>
      <c r="AL15">
        <f>'T6 Wine production vol'!AL15+'T15 Wine import vol'!AL15-'T10 Wine export vol'!AL15-'T34 Wine consumption vol'!AL15</f>
        <v>6294.4000000000015</v>
      </c>
      <c r="AM15">
        <f>'T6 Wine production vol'!AM15+'T15 Wine import vol'!AM15-'T10 Wine export vol'!AM15-'T34 Wine consumption vol'!AM15</f>
        <v>335.72649991283583</v>
      </c>
      <c r="AN15">
        <f>'T6 Wine production vol'!AN15+'T15 Wine import vol'!AN15-'T10 Wine export vol'!AN15-'T34 Wine consumption vol'!AN15</f>
        <v>25692.889511811027</v>
      </c>
      <c r="AO15">
        <f>'T6 Wine production vol'!AO15+'T15 Wine import vol'!AO15-'T10 Wine export vol'!AO15-'T34 Wine consumption vol'!AO15</f>
        <v>517.15623374750828</v>
      </c>
      <c r="AP15">
        <f>'T6 Wine production vol'!AP15+'T15 Wine import vol'!AP15-'T10 Wine export vol'!AP15-'T34 Wine consumption vol'!AP15</f>
        <v>25000</v>
      </c>
      <c r="AQ15">
        <f>'T6 Wine production vol'!AQ15+'T15 Wine import vol'!AQ15-'T10 Wine export vol'!AQ15-'T34 Wine consumption vol'!AQ15</f>
        <v>134.43610711455031</v>
      </c>
      <c r="AR15">
        <f>'T6 Wine production vol'!AR15+'T15 Wine import vol'!AR15-'T10 Wine export vol'!AR15-'T34 Wine consumption vol'!AR15</f>
        <v>0</v>
      </c>
      <c r="AS15">
        <f>'T6 Wine production vol'!AS15+'T15 Wine import vol'!AS15-'T10 Wine export vol'!AS15-'T34 Wine consumption vol'!AS15</f>
        <v>0</v>
      </c>
      <c r="AT15">
        <f>'T6 Wine production vol'!AT15+'T15 Wine import vol'!AT15-'T10 Wine export vol'!AT15-'T34 Wine consumption vol'!AT15</f>
        <v>0</v>
      </c>
      <c r="AU15">
        <f>'T6 Wine production vol'!AU15+'T15 Wine import vol'!AU15-'T10 Wine export vol'!AU15-'T34 Wine consumption vol'!AU15</f>
        <v>700</v>
      </c>
      <c r="AV15">
        <f>'T6 Wine production vol'!AV15+'T15 Wine import vol'!AV15-'T10 Wine export vol'!AV15-'T34 Wine consumption vol'!AV15</f>
        <v>0</v>
      </c>
      <c r="AW15">
        <f>'T6 Wine production vol'!AW15+'T15 Wine import vol'!AW15-'T10 Wine export vol'!AW15-'T34 Wine consumption vol'!AW15</f>
        <v>0</v>
      </c>
      <c r="AX15">
        <f>'T6 Wine production vol'!AX15+'T15 Wine import vol'!AX15-'T10 Wine export vol'!AX15-'T34 Wine consumption vol'!AX15</f>
        <v>0</v>
      </c>
      <c r="AY15">
        <f>'T6 Wine production vol'!AY15+'T15 Wine import vol'!AY15-'T10 Wine export vol'!AY15-'T34 Wine consumption vol'!AY15</f>
        <v>0</v>
      </c>
      <c r="AZ15">
        <f>'T6 Wine production vol'!AZ15+'T15 Wine import vol'!AZ15-'T10 Wine export vol'!AZ15-'T34 Wine consumption vol'!AZ15</f>
        <v>0</v>
      </c>
      <c r="BA15">
        <f>'T6 Wine production vol'!BA15+'T15 Wine import vol'!BA15-'T10 Wine export vol'!BA15-'T34 Wine consumption vol'!BA15</f>
        <v>0</v>
      </c>
      <c r="BB15">
        <f>'T6 Wine production vol'!BB15+'T15 Wine import vol'!BB15-'T10 Wine export vol'!BB15-'T34 Wine consumption vol'!BB15</f>
        <v>839224.40281595103</v>
      </c>
    </row>
    <row r="16" spans="1:54" x14ac:dyDescent="0.55000000000000004">
      <c r="A16" s="1">
        <v>1879</v>
      </c>
      <c r="B16">
        <f>'T6 Wine production vol'!B16+'T15 Wine import vol'!B16-'T10 Wine export vol'!B16-'T34 Wine consumption vol'!B16</f>
        <v>-1855187.4363333327</v>
      </c>
      <c r="C16">
        <f>'T6 Wine production vol'!C16+'T15 Wine import vol'!C16-'T10 Wine export vol'!C16-'T34 Wine consumption vol'!C16</f>
        <v>-97539.868339842651</v>
      </c>
      <c r="D16">
        <f>'T6 Wine production vol'!D16+'T15 Wine import vol'!D16-'T10 Wine export vol'!D16-'T34 Wine consumption vol'!D16</f>
        <v>4747.1666666665988</v>
      </c>
      <c r="E16">
        <f>'T6 Wine production vol'!E16+'T15 Wine import vol'!E16-'T10 Wine export vol'!E16-'T34 Wine consumption vol'!E16</f>
        <v>311697.27333333297</v>
      </c>
      <c r="F16">
        <f>'T6 Wine production vol'!F16+'T15 Wine import vol'!F16-'T10 Wine export vol'!F16-'T34 Wine consumption vol'!F16</f>
        <v>-44825.000000000007</v>
      </c>
      <c r="G16">
        <f>'T6 Wine production vol'!G16+'T15 Wine import vol'!G16-'T10 Wine export vol'!G16-'T34 Wine consumption vol'!G16</f>
        <v>0</v>
      </c>
      <c r="H16">
        <f>'T6 Wine production vol'!H16+'T15 Wine import vol'!H16-'T10 Wine export vol'!H16-'T34 Wine consumption vol'!H16</f>
        <v>0</v>
      </c>
      <c r="I16">
        <f>'T6 Wine production vol'!I16+'T15 Wine import vol'!I16-'T10 Wine export vol'!I16-'T34 Wine consumption vol'!I16</f>
        <v>0</v>
      </c>
      <c r="J16">
        <f>'T6 Wine production vol'!J16+'T15 Wine import vol'!J16-'T10 Wine export vol'!J16-'T34 Wine consumption vol'!J16</f>
        <v>0</v>
      </c>
      <c r="K16">
        <f>'T6 Wine production vol'!K16+'T15 Wine import vol'!K16-'T10 Wine export vol'!K16-'T34 Wine consumption vol'!K16</f>
        <v>-62436.333333333314</v>
      </c>
      <c r="L16">
        <f>'T6 Wine production vol'!L16+'T15 Wine import vol'!L16-'T10 Wine export vol'!L16-'T34 Wine consumption vol'!L16</f>
        <v>146608.40515599999</v>
      </c>
      <c r="M16">
        <f>'T6 Wine production vol'!M16+'T15 Wine import vol'!M16-'T10 Wine export vol'!M16-'T34 Wine consumption vol'!M16</f>
        <v>0</v>
      </c>
      <c r="N16">
        <f>'T6 Wine production vol'!N16+'T15 Wine import vol'!N16-'T10 Wine export vol'!N16-'T34 Wine consumption vol'!N16</f>
        <v>0</v>
      </c>
      <c r="O16">
        <f>'T6 Wine production vol'!O16+'T15 Wine import vol'!O16-'T10 Wine export vol'!O16-'T34 Wine consumption vol'!O16</f>
        <v>0</v>
      </c>
      <c r="P16">
        <f>'T6 Wine production vol'!P16+'T15 Wine import vol'!P16-'T10 Wine export vol'!P16-'T34 Wine consumption vol'!P16</f>
        <v>67721.2</v>
      </c>
      <c r="Q16">
        <f>'T6 Wine production vol'!Q16+'T15 Wine import vol'!Q16-'T10 Wine export vol'!Q16-'T34 Wine consumption vol'!Q16</f>
        <v>0</v>
      </c>
      <c r="R16">
        <f>'T6 Wine production vol'!R16+'T15 Wine import vol'!R16-'T10 Wine export vol'!R16-'T34 Wine consumption vol'!R16</f>
        <v>13186.38389538646</v>
      </c>
      <c r="S16">
        <f>'T6 Wine production vol'!S16+'T15 Wine import vol'!S16-'T10 Wine export vol'!S16-'T34 Wine consumption vol'!S16</f>
        <v>154716.73158465713</v>
      </c>
      <c r="T16">
        <f>'T6 Wine production vol'!T16+'T15 Wine import vol'!T16-'T10 Wine export vol'!T16-'T34 Wine consumption vol'!T16</f>
        <v>0</v>
      </c>
      <c r="U16">
        <f>'T6 Wine production vol'!U16+'T15 Wine import vol'!U16-'T10 Wine export vol'!U16-'T34 Wine consumption vol'!U16</f>
        <v>0</v>
      </c>
      <c r="V16">
        <f>'T6 Wine production vol'!V16+'T15 Wine import vol'!V16-'T10 Wine export vol'!V16-'T34 Wine consumption vol'!V16</f>
        <v>389610.19405598228</v>
      </c>
      <c r="W16">
        <f>'T6 Wine production vol'!W16+'T15 Wine import vol'!W16-'T10 Wine export vol'!W16-'T34 Wine consumption vol'!W16</f>
        <v>0</v>
      </c>
      <c r="X16">
        <f>'T6 Wine production vol'!X16+'T15 Wine import vol'!X16-'T10 Wine export vol'!X16-'T34 Wine consumption vol'!X16</f>
        <v>295983.70181636192</v>
      </c>
      <c r="Y16">
        <f>'T6 Wine production vol'!Y16+'T15 Wine import vol'!Y16-'T10 Wine export vol'!Y16-'T34 Wine consumption vol'!Y16</f>
        <v>250000</v>
      </c>
      <c r="Z16">
        <f>'T6 Wine production vol'!Z16+'T15 Wine import vol'!Z16-'T10 Wine export vol'!Z16-'T34 Wine consumption vol'!Z16</f>
        <v>0</v>
      </c>
      <c r="AA16">
        <f>'T6 Wine production vol'!AA16+'T15 Wine import vol'!AA16-'T10 Wine export vol'!AA16-'T34 Wine consumption vol'!AA16</f>
        <v>18755.062851151844</v>
      </c>
      <c r="AB16">
        <f>'T6 Wine production vol'!AB16+'T15 Wine import vol'!AB16-'T10 Wine export vol'!AB16-'T34 Wine consumption vol'!AB16</f>
        <v>0</v>
      </c>
      <c r="AC16">
        <f>'T6 Wine production vol'!AC16+'T15 Wine import vol'!AC16-'T10 Wine export vol'!AC16-'T34 Wine consumption vol'!AC16</f>
        <v>66.5</v>
      </c>
      <c r="AD16">
        <f>'T6 Wine production vol'!AD16+'T15 Wine import vol'!AD16-'T10 Wine export vol'!AD16-'T34 Wine consumption vol'!AD16</f>
        <v>1644.2307692307679</v>
      </c>
      <c r="AE16">
        <f>'T6 Wine production vol'!AE16+'T15 Wine import vol'!AE16-'T10 Wine export vol'!AE16-'T34 Wine consumption vol'!AE16</f>
        <v>-2122.4226400000043</v>
      </c>
      <c r="AF16">
        <f>'T6 Wine production vol'!AF16+'T15 Wine import vol'!AF16-'T10 Wine export vol'!AF16-'T34 Wine consumption vol'!AF16</f>
        <v>1633.4666819983977</v>
      </c>
      <c r="AG16">
        <f>'T6 Wine production vol'!AG16+'T15 Wine import vol'!AG16-'T10 Wine export vol'!AG16-'T34 Wine consumption vol'!AG16</f>
        <v>27095.822444515579</v>
      </c>
      <c r="AH16">
        <f>'T6 Wine production vol'!AH16+'T15 Wine import vol'!AH16-'T10 Wine export vol'!AH16-'T34 Wine consumption vol'!AH16</f>
        <v>0</v>
      </c>
      <c r="AI16">
        <f>'T6 Wine production vol'!AI16+'T15 Wine import vol'!AI16-'T10 Wine export vol'!AI16-'T34 Wine consumption vol'!AI16</f>
        <v>723.00883623810898</v>
      </c>
      <c r="AJ16">
        <f>'T6 Wine production vol'!AJ16+'T15 Wine import vol'!AJ16-'T10 Wine export vol'!AJ16-'T34 Wine consumption vol'!AJ16</f>
        <v>2832.866551670606</v>
      </c>
      <c r="AK16">
        <f>'T6 Wine production vol'!AK16+'T15 Wine import vol'!AK16-'T10 Wine export vol'!AK16-'T34 Wine consumption vol'!AK16</f>
        <v>700.79569110075693</v>
      </c>
      <c r="AL16">
        <f>'T6 Wine production vol'!AL16+'T15 Wine import vol'!AL16-'T10 Wine export vol'!AL16-'T34 Wine consumption vol'!AL16</f>
        <v>3321.8999999999942</v>
      </c>
      <c r="AM16">
        <f>'T6 Wine production vol'!AM16+'T15 Wine import vol'!AM16-'T10 Wine export vol'!AM16-'T34 Wine consumption vol'!AM16</f>
        <v>348.93340985707414</v>
      </c>
      <c r="AN16">
        <f>'T6 Wine production vol'!AN16+'T15 Wine import vol'!AN16-'T10 Wine export vol'!AN16-'T34 Wine consumption vol'!AN16</f>
        <v>21916.643003149609</v>
      </c>
      <c r="AO16">
        <f>'T6 Wine production vol'!AO16+'T15 Wine import vol'!AO16-'T10 Wine export vol'!AO16-'T34 Wine consumption vol'!AO16</f>
        <v>537.50028108359345</v>
      </c>
      <c r="AP16">
        <f>'T6 Wine production vol'!AP16+'T15 Wine import vol'!AP16-'T10 Wine export vol'!AP16-'T34 Wine consumption vol'!AP16</f>
        <v>25000</v>
      </c>
      <c r="AQ16">
        <f>'T6 Wine production vol'!AQ16+'T15 Wine import vol'!AQ16-'T10 Wine export vol'!AQ16-'T34 Wine consumption vol'!AQ16</f>
        <v>139.82274806216711</v>
      </c>
      <c r="AR16">
        <f>'T6 Wine production vol'!AR16+'T15 Wine import vol'!AR16-'T10 Wine export vol'!AR16-'T34 Wine consumption vol'!AR16</f>
        <v>0</v>
      </c>
      <c r="AS16">
        <f>'T6 Wine production vol'!AS16+'T15 Wine import vol'!AS16-'T10 Wine export vol'!AS16-'T34 Wine consumption vol'!AS16</f>
        <v>0</v>
      </c>
      <c r="AT16">
        <f>'T6 Wine production vol'!AT16+'T15 Wine import vol'!AT16-'T10 Wine export vol'!AT16-'T34 Wine consumption vol'!AT16</f>
        <v>0</v>
      </c>
      <c r="AU16">
        <f>'T6 Wine production vol'!AU16+'T15 Wine import vol'!AU16-'T10 Wine export vol'!AU16-'T34 Wine consumption vol'!AU16</f>
        <v>700</v>
      </c>
      <c r="AV16">
        <f>'T6 Wine production vol'!AV16+'T15 Wine import vol'!AV16-'T10 Wine export vol'!AV16-'T34 Wine consumption vol'!AV16</f>
        <v>0</v>
      </c>
      <c r="AW16">
        <f>'T6 Wine production vol'!AW16+'T15 Wine import vol'!AW16-'T10 Wine export vol'!AW16-'T34 Wine consumption vol'!AW16</f>
        <v>0</v>
      </c>
      <c r="AX16">
        <f>'T6 Wine production vol'!AX16+'T15 Wine import vol'!AX16-'T10 Wine export vol'!AX16-'T34 Wine consumption vol'!AX16</f>
        <v>0</v>
      </c>
      <c r="AY16">
        <f>'T6 Wine production vol'!AY16+'T15 Wine import vol'!AY16-'T10 Wine export vol'!AY16-'T34 Wine consumption vol'!AY16</f>
        <v>0</v>
      </c>
      <c r="AZ16">
        <f>'T6 Wine production vol'!AZ16+'T15 Wine import vol'!AZ16-'T10 Wine export vol'!AZ16-'T34 Wine consumption vol'!AZ16</f>
        <v>0</v>
      </c>
      <c r="BA16">
        <f>'T6 Wine production vol'!BA16+'T15 Wine import vol'!BA16-'T10 Wine export vol'!BA16-'T34 Wine consumption vol'!BA16</f>
        <v>0</v>
      </c>
      <c r="BB16">
        <f>'T6 Wine production vol'!BB16+'T15 Wine import vol'!BB16-'T10 Wine export vol'!BB16-'T34 Wine consumption vol'!BB16</f>
        <v>-1661385.7223743312</v>
      </c>
    </row>
    <row r="17" spans="1:54" x14ac:dyDescent="0.55000000000000004">
      <c r="A17" s="1">
        <v>1880</v>
      </c>
      <c r="B17">
        <f>'T6 Wine production vol'!B17+'T15 Wine import vol'!B17-'T10 Wine export vol'!B17-'T34 Wine consumption vol'!B17</f>
        <v>-542256.89024999971</v>
      </c>
      <c r="C17">
        <f>'T6 Wine production vol'!C17+'T15 Wine import vol'!C17-'T10 Wine export vol'!C17-'T34 Wine consumption vol'!C17</f>
        <v>-104628.0159151908</v>
      </c>
      <c r="D17">
        <f>'T6 Wine production vol'!D17+'T15 Wine import vol'!D17-'T10 Wine export vol'!D17-'T34 Wine consumption vol'!D17</f>
        <v>16072.966666666704</v>
      </c>
      <c r="E17">
        <f>'T6 Wine production vol'!E17+'T15 Wine import vol'!E17-'T10 Wine export vol'!E17-'T34 Wine consumption vol'!E17</f>
        <v>89865.993333333172</v>
      </c>
      <c r="F17">
        <f>'T6 Wine production vol'!F17+'T15 Wine import vol'!F17-'T10 Wine export vol'!F17-'T34 Wine consumption vol'!F17</f>
        <v>-68178.000000000015</v>
      </c>
      <c r="G17">
        <f>'T6 Wine production vol'!G17+'T15 Wine import vol'!G17-'T10 Wine export vol'!G17-'T34 Wine consumption vol'!G17</f>
        <v>0</v>
      </c>
      <c r="H17">
        <f>'T6 Wine production vol'!H17+'T15 Wine import vol'!H17-'T10 Wine export vol'!H17-'T34 Wine consumption vol'!H17</f>
        <v>0</v>
      </c>
      <c r="I17">
        <f>'T6 Wine production vol'!I17+'T15 Wine import vol'!I17-'T10 Wine export vol'!I17-'T34 Wine consumption vol'!I17</f>
        <v>0</v>
      </c>
      <c r="J17">
        <f>'T6 Wine production vol'!J17+'T15 Wine import vol'!J17-'T10 Wine export vol'!J17-'T34 Wine consumption vol'!J17</f>
        <v>0</v>
      </c>
      <c r="K17">
        <f>'T6 Wine production vol'!K17+'T15 Wine import vol'!K17-'T10 Wine export vol'!K17-'T34 Wine consumption vol'!K17</f>
        <v>-66365.600000000006</v>
      </c>
      <c r="L17">
        <f>'T6 Wine production vol'!L17+'T15 Wine import vol'!L17-'T10 Wine export vol'!L17-'T34 Wine consumption vol'!L17</f>
        <v>153090.283945</v>
      </c>
      <c r="M17">
        <f>'T6 Wine production vol'!M17+'T15 Wine import vol'!M17-'T10 Wine export vol'!M17-'T34 Wine consumption vol'!M17</f>
        <v>0</v>
      </c>
      <c r="N17">
        <f>'T6 Wine production vol'!N17+'T15 Wine import vol'!N17-'T10 Wine export vol'!N17-'T34 Wine consumption vol'!N17</f>
        <v>0</v>
      </c>
      <c r="O17">
        <f>'T6 Wine production vol'!O17+'T15 Wine import vol'!O17-'T10 Wine export vol'!O17-'T34 Wine consumption vol'!O17</f>
        <v>0</v>
      </c>
      <c r="P17">
        <f>'T6 Wine production vol'!P17+'T15 Wine import vol'!P17-'T10 Wine export vol'!P17-'T34 Wine consumption vol'!P17</f>
        <v>69713</v>
      </c>
      <c r="Q17">
        <f>'T6 Wine production vol'!Q17+'T15 Wine import vol'!Q17-'T10 Wine export vol'!Q17-'T34 Wine consumption vol'!Q17</f>
        <v>0</v>
      </c>
      <c r="R17">
        <f>'T6 Wine production vol'!R17+'T15 Wine import vol'!R17-'T10 Wine export vol'!R17-'T34 Wine consumption vol'!R17</f>
        <v>13812.180990988911</v>
      </c>
      <c r="S17">
        <f>'T6 Wine production vol'!S17+'T15 Wine import vol'!S17-'T10 Wine export vol'!S17-'T34 Wine consumption vol'!S17</f>
        <v>82506.691837171747</v>
      </c>
      <c r="T17">
        <f>'T6 Wine production vol'!T17+'T15 Wine import vol'!T17-'T10 Wine export vol'!T17-'T34 Wine consumption vol'!T17</f>
        <v>0</v>
      </c>
      <c r="U17">
        <f>'T6 Wine production vol'!U17+'T15 Wine import vol'!U17-'T10 Wine export vol'!U17-'T34 Wine consumption vol'!U17</f>
        <v>0</v>
      </c>
      <c r="V17">
        <f>'T6 Wine production vol'!V17+'T15 Wine import vol'!V17-'T10 Wine export vol'!V17-'T34 Wine consumption vol'!V17</f>
        <v>148208.22856892741</v>
      </c>
      <c r="W17">
        <f>'T6 Wine production vol'!W17+'T15 Wine import vol'!W17-'T10 Wine export vol'!W17-'T34 Wine consumption vol'!W17</f>
        <v>0</v>
      </c>
      <c r="X17">
        <f>'T6 Wine production vol'!X17+'T15 Wine import vol'!X17-'T10 Wine export vol'!X17-'T34 Wine consumption vol'!X17</f>
        <v>236611.79417932418</v>
      </c>
      <c r="Y17">
        <f>'T6 Wine production vol'!Y17+'T15 Wine import vol'!Y17-'T10 Wine export vol'!Y17-'T34 Wine consumption vol'!Y17</f>
        <v>250000</v>
      </c>
      <c r="Z17">
        <f>'T6 Wine production vol'!Z17+'T15 Wine import vol'!Z17-'T10 Wine export vol'!Z17-'T34 Wine consumption vol'!Z17</f>
        <v>0</v>
      </c>
      <c r="AA17">
        <f>'T6 Wine production vol'!AA17+'T15 Wine import vol'!AA17-'T10 Wine export vol'!AA17-'T34 Wine consumption vol'!AA17</f>
        <v>10001.621513055714</v>
      </c>
      <c r="AB17">
        <f>'T6 Wine production vol'!AB17+'T15 Wine import vol'!AB17-'T10 Wine export vol'!AB17-'T34 Wine consumption vol'!AB17</f>
        <v>1036.7548511694185</v>
      </c>
      <c r="AC17">
        <f>'T6 Wine production vol'!AC17+'T15 Wine import vol'!AC17-'T10 Wine export vol'!AC17-'T34 Wine consumption vol'!AC17</f>
        <v>70</v>
      </c>
      <c r="AD17">
        <f>'T6 Wine production vol'!AD17+'T15 Wine import vol'!AD17-'T10 Wine export vol'!AD17-'T34 Wine consumption vol'!AD17</f>
        <v>1730.76923076923</v>
      </c>
      <c r="AE17">
        <f>'T6 Wine production vol'!AE17+'T15 Wine import vol'!AE17-'T10 Wine export vol'!AE17-'T34 Wine consumption vol'!AE17</f>
        <v>8692.3145950000035</v>
      </c>
      <c r="AF17">
        <f>'T6 Wine production vol'!AF17+'T15 Wine import vol'!AF17-'T10 Wine export vol'!AF17-'T34 Wine consumption vol'!AF17</f>
        <v>1888.6141777265511</v>
      </c>
      <c r="AG17">
        <f>'T6 Wine production vol'!AG17+'T15 Wine import vol'!AG17-'T10 Wine export vol'!AG17-'T34 Wine consumption vol'!AG17</f>
        <v>27610.700995577841</v>
      </c>
      <c r="AH17">
        <f>'T6 Wine production vol'!AH17+'T15 Wine import vol'!AH17-'T10 Wine export vol'!AH17-'T34 Wine consumption vol'!AH17</f>
        <v>0</v>
      </c>
      <c r="AI17">
        <f>'T6 Wine production vol'!AI17+'T15 Wine import vol'!AI17-'T10 Wine export vol'!AI17-'T34 Wine consumption vol'!AI17</f>
        <v>744.04934368183126</v>
      </c>
      <c r="AJ17">
        <f>'T6 Wine production vol'!AJ17+'T15 Wine import vol'!AJ17-'T10 Wine export vol'!AJ17-'T34 Wine consumption vol'!AJ17</f>
        <v>2862.7156805300469</v>
      </c>
      <c r="AK17">
        <f>'T6 Wine production vol'!AK17+'T15 Wine import vol'!AK17-'T10 Wine export vol'!AK17-'T34 Wine consumption vol'!AK17</f>
        <v>639.37629529539197</v>
      </c>
      <c r="AL17">
        <f>'T6 Wine production vol'!AL17+'T15 Wine import vol'!AL17-'T10 Wine export vol'!AL17-'T34 Wine consumption vol'!AL17</f>
        <v>5847.166666666657</v>
      </c>
      <c r="AM17">
        <f>'T6 Wine production vol'!AM17+'T15 Wine import vol'!AM17-'T10 Wine export vol'!AM17-'T34 Wine consumption vol'!AM17</f>
        <v>429.39083830729862</v>
      </c>
      <c r="AN17">
        <f>'T6 Wine production vol'!AN17+'T15 Wine import vol'!AN17-'T10 Wine export vol'!AN17-'T34 Wine consumption vol'!AN17</f>
        <v>26079.701031496064</v>
      </c>
      <c r="AO17">
        <f>'T6 Wine production vol'!AO17+'T15 Wine import vol'!AO17-'T10 Wine export vol'!AO17-'T34 Wine consumption vol'!AO17</f>
        <v>661.43765476464239</v>
      </c>
      <c r="AP17">
        <f>'T6 Wine production vol'!AP17+'T15 Wine import vol'!AP17-'T10 Wine export vol'!AP17-'T34 Wine consumption vol'!AP17</f>
        <v>25000</v>
      </c>
      <c r="AQ17">
        <f>'T6 Wine production vol'!AQ17+'T15 Wine import vol'!AQ17-'T10 Wine export vol'!AQ17-'T34 Wine consumption vol'!AQ17</f>
        <v>161.1622692009181</v>
      </c>
      <c r="AR17">
        <f>'T6 Wine production vol'!AR17+'T15 Wine import vol'!AR17-'T10 Wine export vol'!AR17-'T34 Wine consumption vol'!AR17</f>
        <v>0</v>
      </c>
      <c r="AS17">
        <f>'T6 Wine production vol'!AS17+'T15 Wine import vol'!AS17-'T10 Wine export vol'!AS17-'T34 Wine consumption vol'!AS17</f>
        <v>0</v>
      </c>
      <c r="AT17">
        <f>'T6 Wine production vol'!AT17+'T15 Wine import vol'!AT17-'T10 Wine export vol'!AT17-'T34 Wine consumption vol'!AT17</f>
        <v>0</v>
      </c>
      <c r="AU17">
        <f>'T6 Wine production vol'!AU17+'T15 Wine import vol'!AU17-'T10 Wine export vol'!AU17-'T34 Wine consumption vol'!AU17</f>
        <v>700</v>
      </c>
      <c r="AV17">
        <f>'T6 Wine production vol'!AV17+'T15 Wine import vol'!AV17-'T10 Wine export vol'!AV17-'T34 Wine consumption vol'!AV17</f>
        <v>0</v>
      </c>
      <c r="AW17">
        <f>'T6 Wine production vol'!AW17+'T15 Wine import vol'!AW17-'T10 Wine export vol'!AW17-'T34 Wine consumption vol'!AW17</f>
        <v>0</v>
      </c>
      <c r="AX17">
        <f>'T6 Wine production vol'!AX17+'T15 Wine import vol'!AX17-'T10 Wine export vol'!AX17-'T34 Wine consumption vol'!AX17</f>
        <v>0</v>
      </c>
      <c r="AY17">
        <f>'T6 Wine production vol'!AY17+'T15 Wine import vol'!AY17-'T10 Wine export vol'!AY17-'T34 Wine consumption vol'!AY17</f>
        <v>0</v>
      </c>
      <c r="AZ17">
        <f>'T6 Wine production vol'!AZ17+'T15 Wine import vol'!AZ17-'T10 Wine export vol'!AZ17-'T34 Wine consumption vol'!AZ17</f>
        <v>0</v>
      </c>
      <c r="BA17">
        <f>'T6 Wine production vol'!BA17+'T15 Wine import vol'!BA17-'T10 Wine export vol'!BA17-'T34 Wine consumption vol'!BA17</f>
        <v>0</v>
      </c>
      <c r="BB17">
        <f>'T6 Wine production vol'!BB17+'T15 Wine import vol'!BB17-'T10 Wine export vol'!BB17-'T34 Wine consumption vol'!BB17</f>
        <v>-898763.18218233064</v>
      </c>
    </row>
    <row r="18" spans="1:54" x14ac:dyDescent="0.55000000000000004">
      <c r="A18" s="1">
        <v>1881</v>
      </c>
      <c r="B18">
        <f>'T6 Wine production vol'!B18+'T15 Wine import vol'!B18-'T10 Wine export vol'!B18-'T34 Wine consumption vol'!B18</f>
        <v>485375.00149999978</v>
      </c>
      <c r="C18">
        <f>'T6 Wine production vol'!C18+'T15 Wine import vol'!C18-'T10 Wine export vol'!C18-'T34 Wine consumption vol'!C18</f>
        <v>-95926.467571198009</v>
      </c>
      <c r="D18">
        <f>'T6 Wine production vol'!D18+'T15 Wine import vol'!D18-'T10 Wine export vol'!D18-'T34 Wine consumption vol'!D18</f>
        <v>-7259.1666666667152</v>
      </c>
      <c r="E18">
        <f>'T6 Wine production vol'!E18+'T15 Wine import vol'!E18-'T10 Wine export vol'!E18-'T34 Wine consumption vol'!E18</f>
        <v>-158546.07999999984</v>
      </c>
      <c r="F18">
        <f>'T6 Wine production vol'!F18+'T15 Wine import vol'!F18-'T10 Wine export vol'!F18-'T34 Wine consumption vol'!F18</f>
        <v>15532.000000000007</v>
      </c>
      <c r="G18">
        <f>'T6 Wine production vol'!G18+'T15 Wine import vol'!G18-'T10 Wine export vol'!G18-'T34 Wine consumption vol'!G18</f>
        <v>0</v>
      </c>
      <c r="H18">
        <f>'T6 Wine production vol'!H18+'T15 Wine import vol'!H18-'T10 Wine export vol'!H18-'T34 Wine consumption vol'!H18</f>
        <v>0</v>
      </c>
      <c r="I18">
        <f>'T6 Wine production vol'!I18+'T15 Wine import vol'!I18-'T10 Wine export vol'!I18-'T34 Wine consumption vol'!I18</f>
        <v>0</v>
      </c>
      <c r="J18">
        <f>'T6 Wine production vol'!J18+'T15 Wine import vol'!J18-'T10 Wine export vol'!J18-'T34 Wine consumption vol'!J18</f>
        <v>0</v>
      </c>
      <c r="K18">
        <f>'T6 Wine production vol'!K18+'T15 Wine import vol'!K18-'T10 Wine export vol'!K18-'T34 Wine consumption vol'!K18</f>
        <v>73179.466666666718</v>
      </c>
      <c r="L18">
        <f>'T6 Wine production vol'!L18+'T15 Wine import vol'!L18-'T10 Wine export vol'!L18-'T34 Wine consumption vol'!L18</f>
        <v>159572.16273400001</v>
      </c>
      <c r="M18">
        <f>'T6 Wine production vol'!M18+'T15 Wine import vol'!M18-'T10 Wine export vol'!M18-'T34 Wine consumption vol'!M18</f>
        <v>0</v>
      </c>
      <c r="N18">
        <f>'T6 Wine production vol'!N18+'T15 Wine import vol'!N18-'T10 Wine export vol'!N18-'T34 Wine consumption vol'!N18</f>
        <v>0</v>
      </c>
      <c r="O18">
        <f>'T6 Wine production vol'!O18+'T15 Wine import vol'!O18-'T10 Wine export vol'!O18-'T34 Wine consumption vol'!O18</f>
        <v>0</v>
      </c>
      <c r="P18">
        <f>'T6 Wine production vol'!P18+'T15 Wine import vol'!P18-'T10 Wine export vol'!P18-'T34 Wine consumption vol'!P18</f>
        <v>0</v>
      </c>
      <c r="Q18">
        <f>'T6 Wine production vol'!Q18+'T15 Wine import vol'!Q18-'T10 Wine export vol'!Q18-'T34 Wine consumption vol'!Q18</f>
        <v>0</v>
      </c>
      <c r="R18">
        <f>'T6 Wine production vol'!R18+'T15 Wine import vol'!R18-'T10 Wine export vol'!R18-'T34 Wine consumption vol'!R18</f>
        <v>14290.784703119687</v>
      </c>
      <c r="S18">
        <f>'T6 Wine production vol'!S18+'T15 Wine import vol'!S18-'T10 Wine export vol'!S18-'T34 Wine consumption vol'!S18</f>
        <v>118811.92439043615</v>
      </c>
      <c r="T18">
        <f>'T6 Wine production vol'!T18+'T15 Wine import vol'!T18-'T10 Wine export vol'!T18-'T34 Wine consumption vol'!T18</f>
        <v>0</v>
      </c>
      <c r="U18">
        <f>'T6 Wine production vol'!U18+'T15 Wine import vol'!U18-'T10 Wine export vol'!U18-'T34 Wine consumption vol'!U18</f>
        <v>0</v>
      </c>
      <c r="V18">
        <f>'T6 Wine production vol'!V18+'T15 Wine import vol'!V18-'T10 Wine export vol'!V18-'T34 Wine consumption vol'!V18</f>
        <v>-203825.55911554652</v>
      </c>
      <c r="W18">
        <f>'T6 Wine production vol'!W18+'T15 Wine import vol'!W18-'T10 Wine export vol'!W18-'T34 Wine consumption vol'!W18</f>
        <v>0</v>
      </c>
      <c r="X18">
        <f>'T6 Wine production vol'!X18+'T15 Wine import vol'!X18-'T10 Wine export vol'!X18-'T34 Wine consumption vol'!X18</f>
        <v>283924.9547336899</v>
      </c>
      <c r="Y18">
        <f>'T6 Wine production vol'!Y18+'T15 Wine import vol'!Y18-'T10 Wine export vol'!Y18-'T34 Wine consumption vol'!Y18</f>
        <v>250000</v>
      </c>
      <c r="Z18">
        <f>'T6 Wine production vol'!Z18+'T15 Wine import vol'!Z18-'T10 Wine export vol'!Z18-'T34 Wine consumption vol'!Z18</f>
        <v>0</v>
      </c>
      <c r="AA18">
        <f>'T6 Wine production vol'!AA18+'T15 Wine import vol'!AA18-'T10 Wine export vol'!AA18-'T34 Wine consumption vol'!AA18</f>
        <v>14402.612352172429</v>
      </c>
      <c r="AB18">
        <f>'T6 Wine production vol'!AB18+'T15 Wine import vol'!AB18-'T10 Wine export vol'!AB18-'T34 Wine consumption vol'!AB18</f>
        <v>0</v>
      </c>
      <c r="AC18">
        <f>'T6 Wine production vol'!AC18+'T15 Wine import vol'!AC18-'T10 Wine export vol'!AC18-'T34 Wine consumption vol'!AC18</f>
        <v>73.5</v>
      </c>
      <c r="AD18">
        <f>'T6 Wine production vol'!AD18+'T15 Wine import vol'!AD18-'T10 Wine export vol'!AD18-'T34 Wine consumption vol'!AD18</f>
        <v>1817.307692307691</v>
      </c>
      <c r="AE18">
        <f>'T6 Wine production vol'!AE18+'T15 Wine import vol'!AE18-'T10 Wine export vol'!AE18-'T34 Wine consumption vol'!AE18</f>
        <v>-6800.8876549999986</v>
      </c>
      <c r="AF18">
        <f>'T6 Wine production vol'!AF18+'T15 Wine import vol'!AF18-'T10 Wine export vol'!AF18-'T34 Wine consumption vol'!AF18</f>
        <v>2183.6157122874283</v>
      </c>
      <c r="AG18">
        <f>'T6 Wine production vol'!AG18+'T15 Wine import vol'!AG18-'T10 Wine export vol'!AG18-'T34 Wine consumption vol'!AG18</f>
        <v>28125.57954664011</v>
      </c>
      <c r="AH18">
        <f>'T6 Wine production vol'!AH18+'T15 Wine import vol'!AH18-'T10 Wine export vol'!AH18-'T34 Wine consumption vol'!AH18</f>
        <v>0</v>
      </c>
      <c r="AI18">
        <f>'T6 Wine production vol'!AI18+'T15 Wine import vol'!AI18-'T10 Wine export vol'!AI18-'T34 Wine consumption vol'!AI18</f>
        <v>765.08985112555354</v>
      </c>
      <c r="AJ18">
        <f>'T6 Wine production vol'!AJ18+'T15 Wine import vol'!AJ18-'T10 Wine export vol'!AJ18-'T34 Wine consumption vol'!AJ18</f>
        <v>2892.5648093894888</v>
      </c>
      <c r="AK18">
        <f>'T6 Wine production vol'!AK18+'T15 Wine import vol'!AK18-'T10 Wine export vol'!AK18-'T34 Wine consumption vol'!AK18</f>
        <v>745.73136862589513</v>
      </c>
      <c r="AL18">
        <f>'T6 Wine production vol'!AL18+'T15 Wine import vol'!AL18-'T10 Wine export vol'!AL18-'T34 Wine consumption vol'!AL18</f>
        <v>-6890.2333333333227</v>
      </c>
      <c r="AM18">
        <f>'T6 Wine production vol'!AM18+'T15 Wine import vol'!AM18-'T10 Wine export vol'!AM18-'T34 Wine consumption vol'!AM18</f>
        <v>286.57058955217252</v>
      </c>
      <c r="AN18">
        <f>'T6 Wine production vol'!AN18+'T15 Wine import vol'!AN18-'T10 Wine export vol'!AN18-'T34 Wine consumption vol'!AN18</f>
        <v>30245.545559055117</v>
      </c>
      <c r="AO18">
        <f>'T6 Wine production vol'!AO18+'T15 Wine import vol'!AO18-'T10 Wine export vol'!AO18-'T34 Wine consumption vol'!AO18</f>
        <v>441.43601066368626</v>
      </c>
      <c r="AP18">
        <f>'T6 Wine production vol'!AP18+'T15 Wine import vol'!AP18-'T10 Wine export vol'!AP18-'T34 Wine consumption vol'!AP18</f>
        <v>25000</v>
      </c>
      <c r="AQ18">
        <f>'T6 Wine production vol'!AQ18+'T15 Wine import vol'!AQ18-'T10 Wine export vol'!AQ18-'T34 Wine consumption vol'!AQ18</f>
        <v>129.53681530390591</v>
      </c>
      <c r="AR18">
        <f>'T6 Wine production vol'!AR18+'T15 Wine import vol'!AR18-'T10 Wine export vol'!AR18-'T34 Wine consumption vol'!AR18</f>
        <v>0</v>
      </c>
      <c r="AS18">
        <f>'T6 Wine production vol'!AS18+'T15 Wine import vol'!AS18-'T10 Wine export vol'!AS18-'T34 Wine consumption vol'!AS18</f>
        <v>0</v>
      </c>
      <c r="AT18">
        <f>'T6 Wine production vol'!AT18+'T15 Wine import vol'!AT18-'T10 Wine export vol'!AT18-'T34 Wine consumption vol'!AT18</f>
        <v>0</v>
      </c>
      <c r="AU18">
        <f>'T6 Wine production vol'!AU18+'T15 Wine import vol'!AU18-'T10 Wine export vol'!AU18-'T34 Wine consumption vol'!AU18</f>
        <v>700</v>
      </c>
      <c r="AV18">
        <f>'T6 Wine production vol'!AV18+'T15 Wine import vol'!AV18-'T10 Wine export vol'!AV18-'T34 Wine consumption vol'!AV18</f>
        <v>0</v>
      </c>
      <c r="AW18">
        <f>'T6 Wine production vol'!AW18+'T15 Wine import vol'!AW18-'T10 Wine export vol'!AW18-'T34 Wine consumption vol'!AW18</f>
        <v>0</v>
      </c>
      <c r="AX18">
        <f>'T6 Wine production vol'!AX18+'T15 Wine import vol'!AX18-'T10 Wine export vol'!AX18-'T34 Wine consumption vol'!AX18</f>
        <v>0</v>
      </c>
      <c r="AY18">
        <f>'T6 Wine production vol'!AY18+'T15 Wine import vol'!AY18-'T10 Wine export vol'!AY18-'T34 Wine consumption vol'!AY18</f>
        <v>0</v>
      </c>
      <c r="AZ18">
        <f>'T6 Wine production vol'!AZ18+'T15 Wine import vol'!AZ18-'T10 Wine export vol'!AZ18-'T34 Wine consumption vol'!AZ18</f>
        <v>0</v>
      </c>
      <c r="BA18">
        <f>'T6 Wine production vol'!BA18+'T15 Wine import vol'!BA18-'T10 Wine export vol'!BA18-'T34 Wine consumption vol'!BA18</f>
        <v>0</v>
      </c>
      <c r="BB18">
        <f>'T6 Wine production vol'!BB18+'T15 Wine import vol'!BB18-'T10 Wine export vol'!BB18-'T34 Wine consumption vol'!BB18</f>
        <v>330766.6142455209</v>
      </c>
    </row>
    <row r="19" spans="1:54" x14ac:dyDescent="0.55000000000000004">
      <c r="A19" s="1">
        <v>1882</v>
      </c>
      <c r="B19">
        <f>'T6 Wine production vol'!B19+'T15 Wine import vol'!B19-'T10 Wine export vol'!B19-'T34 Wine consumption vol'!B19</f>
        <v>-60219.537416667212</v>
      </c>
      <c r="C19">
        <f>'T6 Wine production vol'!C19+'T15 Wine import vol'!C19-'T10 Wine export vol'!C19-'T34 Wine consumption vol'!C19</f>
        <v>-97157.869796827901</v>
      </c>
      <c r="D19">
        <f>'T6 Wine production vol'!D19+'T15 Wine import vol'!D19-'T10 Wine export vol'!D19-'T34 Wine consumption vol'!D19</f>
        <v>30981.5</v>
      </c>
      <c r="E19">
        <f>'T6 Wine production vol'!E19+'T15 Wine import vol'!E19-'T10 Wine export vol'!E19-'T34 Wine consumption vol'!E19</f>
        <v>-134564.31999999983</v>
      </c>
      <c r="F19">
        <f>'T6 Wine production vol'!F19+'T15 Wine import vol'!F19-'T10 Wine export vol'!F19-'T34 Wine consumption vol'!F19</f>
        <v>21637.000000000007</v>
      </c>
      <c r="G19">
        <f>'T6 Wine production vol'!G19+'T15 Wine import vol'!G19-'T10 Wine export vol'!G19-'T34 Wine consumption vol'!G19</f>
        <v>0</v>
      </c>
      <c r="H19">
        <f>'T6 Wine production vol'!H19+'T15 Wine import vol'!H19-'T10 Wine export vol'!H19-'T34 Wine consumption vol'!H19</f>
        <v>0</v>
      </c>
      <c r="I19">
        <f>'T6 Wine production vol'!I19+'T15 Wine import vol'!I19-'T10 Wine export vol'!I19-'T34 Wine consumption vol'!I19</f>
        <v>0</v>
      </c>
      <c r="J19">
        <f>'T6 Wine production vol'!J19+'T15 Wine import vol'!J19-'T10 Wine export vol'!J19-'T34 Wine consumption vol'!J19</f>
        <v>0</v>
      </c>
      <c r="K19">
        <f>'T6 Wine production vol'!K19+'T15 Wine import vol'!K19-'T10 Wine export vol'!K19-'T34 Wine consumption vol'!K19</f>
        <v>-8074.1000000000204</v>
      </c>
      <c r="L19">
        <f>'T6 Wine production vol'!L19+'T15 Wine import vol'!L19-'T10 Wine export vol'!L19-'T34 Wine consumption vol'!L19</f>
        <v>166054.04152300011</v>
      </c>
      <c r="M19">
        <f>'T6 Wine production vol'!M19+'T15 Wine import vol'!M19-'T10 Wine export vol'!M19-'T34 Wine consumption vol'!M19</f>
        <v>0</v>
      </c>
      <c r="N19">
        <f>'T6 Wine production vol'!N19+'T15 Wine import vol'!N19-'T10 Wine export vol'!N19-'T34 Wine consumption vol'!N19</f>
        <v>0</v>
      </c>
      <c r="O19">
        <f>'T6 Wine production vol'!O19+'T15 Wine import vol'!O19-'T10 Wine export vol'!O19-'T34 Wine consumption vol'!O19</f>
        <v>0</v>
      </c>
      <c r="P19">
        <f>'T6 Wine production vol'!P19+'T15 Wine import vol'!P19-'T10 Wine export vol'!P19-'T34 Wine consumption vol'!P19</f>
        <v>0</v>
      </c>
      <c r="Q19">
        <f>'T6 Wine production vol'!Q19+'T15 Wine import vol'!Q19-'T10 Wine export vol'!Q19-'T34 Wine consumption vol'!Q19</f>
        <v>0</v>
      </c>
      <c r="R19">
        <f>'T6 Wine production vol'!R19+'T15 Wine import vol'!R19-'T10 Wine export vol'!R19-'T34 Wine consumption vol'!R19</f>
        <v>15217.386706055087</v>
      </c>
      <c r="S19">
        <f>'T6 Wine production vol'!S19+'T15 Wine import vol'!S19-'T10 Wine export vol'!S19-'T34 Wine consumption vol'!S19</f>
        <v>118468.70265411325</v>
      </c>
      <c r="T19">
        <f>'T6 Wine production vol'!T19+'T15 Wine import vol'!T19-'T10 Wine export vol'!T19-'T34 Wine consumption vol'!T19</f>
        <v>0</v>
      </c>
      <c r="U19">
        <f>'T6 Wine production vol'!U19+'T15 Wine import vol'!U19-'T10 Wine export vol'!U19-'T34 Wine consumption vol'!U19</f>
        <v>0</v>
      </c>
      <c r="V19">
        <f>'T6 Wine production vol'!V19+'T15 Wine import vol'!V19-'T10 Wine export vol'!V19-'T34 Wine consumption vol'!V19</f>
        <v>-217643.63057798787</v>
      </c>
      <c r="W19">
        <f>'T6 Wine production vol'!W19+'T15 Wine import vol'!W19-'T10 Wine export vol'!W19-'T34 Wine consumption vol'!W19</f>
        <v>0</v>
      </c>
      <c r="X19">
        <f>'T6 Wine production vol'!X19+'T15 Wine import vol'!X19-'T10 Wine export vol'!X19-'T34 Wine consumption vol'!X19</f>
        <v>300399.87674913387</v>
      </c>
      <c r="Y19">
        <f>'T6 Wine production vol'!Y19+'T15 Wine import vol'!Y19-'T10 Wine export vol'!Y19-'T34 Wine consumption vol'!Y19</f>
        <v>250000</v>
      </c>
      <c r="Z19">
        <f>'T6 Wine production vol'!Z19+'T15 Wine import vol'!Z19-'T10 Wine export vol'!Z19-'T34 Wine consumption vol'!Z19</f>
        <v>0</v>
      </c>
      <c r="AA19">
        <f>'T6 Wine production vol'!AA19+'T15 Wine import vol'!AA19-'T10 Wine export vol'!AA19-'T34 Wine consumption vol'!AA19</f>
        <v>14361.006346340451</v>
      </c>
      <c r="AB19">
        <f>'T6 Wine production vol'!AB19+'T15 Wine import vol'!AB19-'T10 Wine export vol'!AB19-'T34 Wine consumption vol'!AB19</f>
        <v>0</v>
      </c>
      <c r="AC19">
        <f>'T6 Wine production vol'!AC19+'T15 Wine import vol'!AC19-'T10 Wine export vol'!AC19-'T34 Wine consumption vol'!AC19</f>
        <v>77</v>
      </c>
      <c r="AD19">
        <f>'T6 Wine production vol'!AD19+'T15 Wine import vol'!AD19-'T10 Wine export vol'!AD19-'T34 Wine consumption vol'!AD19</f>
        <v>1903.8461538461529</v>
      </c>
      <c r="AE19">
        <f>'T6 Wine production vol'!AE19+'T15 Wine import vol'!AE19-'T10 Wine export vol'!AE19-'T34 Wine consumption vol'!AE19</f>
        <v>-975.30628000000434</v>
      </c>
      <c r="AF19">
        <f>'T6 Wine production vol'!AF19+'T15 Wine import vol'!AF19-'T10 Wine export vol'!AF19-'T34 Wine consumption vol'!AF19</f>
        <v>2524.6964865467162</v>
      </c>
      <c r="AG19">
        <f>'T6 Wine production vol'!AG19+'T15 Wine import vol'!AG19-'T10 Wine export vol'!AG19-'T34 Wine consumption vol'!AG19</f>
        <v>28640.45809770238</v>
      </c>
      <c r="AH19">
        <f>'T6 Wine production vol'!AH19+'T15 Wine import vol'!AH19-'T10 Wine export vol'!AH19-'T34 Wine consumption vol'!AH19</f>
        <v>0</v>
      </c>
      <c r="AI19">
        <f>'T6 Wine production vol'!AI19+'T15 Wine import vol'!AI19-'T10 Wine export vol'!AI19-'T34 Wine consumption vol'!AI19</f>
        <v>786.13035856927581</v>
      </c>
      <c r="AJ19">
        <f>'T6 Wine production vol'!AJ19+'T15 Wine import vol'!AJ19-'T10 Wine export vol'!AJ19-'T34 Wine consumption vol'!AJ19</f>
        <v>2922.4139382489311</v>
      </c>
      <c r="AK19">
        <f>'T6 Wine production vol'!AK19+'T15 Wine import vol'!AK19-'T10 Wine export vol'!AK19-'T34 Wine consumption vol'!AK19</f>
        <v>925.08281503877731</v>
      </c>
      <c r="AL19">
        <f>'T6 Wine production vol'!AL19+'T15 Wine import vol'!AL19-'T10 Wine export vol'!AL19-'T34 Wine consumption vol'!AL19</f>
        <v>21379.699999999997</v>
      </c>
      <c r="AM19">
        <f>'T6 Wine production vol'!AM19+'T15 Wine import vol'!AM19-'T10 Wine export vol'!AM19-'T34 Wine consumption vol'!AM19</f>
        <v>676.31191182695284</v>
      </c>
      <c r="AN19">
        <f>'T6 Wine production vol'!AN19+'T15 Wine import vol'!AN19-'T10 Wine export vol'!AN19-'T34 Wine consumption vol'!AN19</f>
        <v>27124.549478740159</v>
      </c>
      <c r="AO19">
        <f>'T6 Wine production vol'!AO19+'T15 Wine import vol'!AO19-'T10 Wine export vol'!AO19-'T34 Wine consumption vol'!AO19</f>
        <v>1041.797180889241</v>
      </c>
      <c r="AP19">
        <f>'T6 Wine production vol'!AP19+'T15 Wine import vol'!AP19-'T10 Wine export vol'!AP19-'T34 Wine consumption vol'!AP19</f>
        <v>25000</v>
      </c>
      <c r="AQ19">
        <f>'T6 Wine production vol'!AQ19+'T15 Wine import vol'!AQ19-'T10 Wine export vol'!AQ19-'T34 Wine consumption vol'!AQ19</f>
        <v>224.2433381081002</v>
      </c>
      <c r="AR19">
        <f>'T6 Wine production vol'!AR19+'T15 Wine import vol'!AR19-'T10 Wine export vol'!AR19-'T34 Wine consumption vol'!AR19</f>
        <v>0</v>
      </c>
      <c r="AS19">
        <f>'T6 Wine production vol'!AS19+'T15 Wine import vol'!AS19-'T10 Wine export vol'!AS19-'T34 Wine consumption vol'!AS19</f>
        <v>0</v>
      </c>
      <c r="AT19">
        <f>'T6 Wine production vol'!AT19+'T15 Wine import vol'!AT19-'T10 Wine export vol'!AT19-'T34 Wine consumption vol'!AT19</f>
        <v>0</v>
      </c>
      <c r="AU19">
        <f>'T6 Wine production vol'!AU19+'T15 Wine import vol'!AU19-'T10 Wine export vol'!AU19-'T34 Wine consumption vol'!AU19</f>
        <v>700</v>
      </c>
      <c r="AV19">
        <f>'T6 Wine production vol'!AV19+'T15 Wine import vol'!AV19-'T10 Wine export vol'!AV19-'T34 Wine consumption vol'!AV19</f>
        <v>0</v>
      </c>
      <c r="AW19">
        <f>'T6 Wine production vol'!AW19+'T15 Wine import vol'!AW19-'T10 Wine export vol'!AW19-'T34 Wine consumption vol'!AW19</f>
        <v>0</v>
      </c>
      <c r="AX19">
        <f>'T6 Wine production vol'!AX19+'T15 Wine import vol'!AX19-'T10 Wine export vol'!AX19-'T34 Wine consumption vol'!AX19</f>
        <v>0</v>
      </c>
      <c r="AY19">
        <f>'T6 Wine production vol'!AY19+'T15 Wine import vol'!AY19-'T10 Wine export vol'!AY19-'T34 Wine consumption vol'!AY19</f>
        <v>0</v>
      </c>
      <c r="AZ19">
        <f>'T6 Wine production vol'!AZ19+'T15 Wine import vol'!AZ19-'T10 Wine export vol'!AZ19-'T34 Wine consumption vol'!AZ19</f>
        <v>0</v>
      </c>
      <c r="BA19">
        <f>'T6 Wine production vol'!BA19+'T15 Wine import vol'!BA19-'T10 Wine export vol'!BA19-'T34 Wine consumption vol'!BA19</f>
        <v>0</v>
      </c>
      <c r="BB19">
        <f>'T6 Wine production vol'!BB19+'T15 Wine import vol'!BB19-'T10 Wine export vol'!BB19-'T34 Wine consumption vol'!BB19</f>
        <v>598542.91106984951</v>
      </c>
    </row>
    <row r="20" spans="1:54" x14ac:dyDescent="0.55000000000000004">
      <c r="A20" s="1">
        <v>1883</v>
      </c>
      <c r="B20">
        <f>'T6 Wine production vol'!B20+'T15 Wine import vol'!B20-'T10 Wine export vol'!B20-'T34 Wine consumption vol'!B20</f>
        <v>242338.22425000044</v>
      </c>
      <c r="C20">
        <f>'T6 Wine production vol'!C20+'T15 Wine import vol'!C20-'T10 Wine export vol'!C20-'T34 Wine consumption vol'!C20</f>
        <v>-104707.28841442661</v>
      </c>
      <c r="D20">
        <f>'T6 Wine production vol'!D20+'T15 Wine import vol'!D20-'T10 Wine export vol'!D20-'T34 Wine consumption vol'!D20</f>
        <v>165607.5</v>
      </c>
      <c r="E20">
        <f>'T6 Wine production vol'!E20+'T15 Wine import vol'!E20-'T10 Wine export vol'!E20-'T34 Wine consumption vol'!E20</f>
        <v>171334.33333333302</v>
      </c>
      <c r="F20">
        <f>'T6 Wine production vol'!F20+'T15 Wine import vol'!F20-'T10 Wine export vol'!F20-'T34 Wine consumption vol'!F20</f>
        <v>5995</v>
      </c>
      <c r="G20">
        <f>'T6 Wine production vol'!G20+'T15 Wine import vol'!G20-'T10 Wine export vol'!G20-'T34 Wine consumption vol'!G20</f>
        <v>0</v>
      </c>
      <c r="H20">
        <f>'T6 Wine production vol'!H20+'T15 Wine import vol'!H20-'T10 Wine export vol'!H20-'T34 Wine consumption vol'!H20</f>
        <v>0</v>
      </c>
      <c r="I20">
        <f>'T6 Wine production vol'!I20+'T15 Wine import vol'!I20-'T10 Wine export vol'!I20-'T34 Wine consumption vol'!I20</f>
        <v>0</v>
      </c>
      <c r="J20">
        <f>'T6 Wine production vol'!J20+'T15 Wine import vol'!J20-'T10 Wine export vol'!J20-'T34 Wine consumption vol'!J20</f>
        <v>0</v>
      </c>
      <c r="K20">
        <f>'T6 Wine production vol'!K20+'T15 Wine import vol'!K20-'T10 Wine export vol'!K20-'T34 Wine consumption vol'!K20</f>
        <v>38863.333333333314</v>
      </c>
      <c r="L20">
        <f>'T6 Wine production vol'!L20+'T15 Wine import vol'!L20-'T10 Wine export vol'!L20-'T34 Wine consumption vol'!L20</f>
        <v>173035.92031200009</v>
      </c>
      <c r="M20">
        <f>'T6 Wine production vol'!M20+'T15 Wine import vol'!M20-'T10 Wine export vol'!M20-'T34 Wine consumption vol'!M20</f>
        <v>0</v>
      </c>
      <c r="N20">
        <f>'T6 Wine production vol'!N20+'T15 Wine import vol'!N20-'T10 Wine export vol'!N20-'T34 Wine consumption vol'!N20</f>
        <v>0</v>
      </c>
      <c r="O20">
        <f>'T6 Wine production vol'!O20+'T15 Wine import vol'!O20-'T10 Wine export vol'!O20-'T34 Wine consumption vol'!O20</f>
        <v>0</v>
      </c>
      <c r="P20">
        <f>'T6 Wine production vol'!P20+'T15 Wine import vol'!P20-'T10 Wine export vol'!P20-'T34 Wine consumption vol'!P20</f>
        <v>0</v>
      </c>
      <c r="Q20">
        <f>'T6 Wine production vol'!Q20+'T15 Wine import vol'!Q20-'T10 Wine export vol'!Q20-'T34 Wine consumption vol'!Q20</f>
        <v>0</v>
      </c>
      <c r="R20">
        <f>'T6 Wine production vol'!R20+'T15 Wine import vol'!R20-'T10 Wine export vol'!R20-'T34 Wine consumption vol'!R20</f>
        <v>16668.817846067468</v>
      </c>
      <c r="S20">
        <f>'T6 Wine production vol'!S20+'T15 Wine import vol'!S20-'T10 Wine export vol'!S20-'T34 Wine consumption vol'!S20</f>
        <v>124627.62603368485</v>
      </c>
      <c r="T20">
        <f>'T6 Wine production vol'!T20+'T15 Wine import vol'!T20-'T10 Wine export vol'!T20-'T34 Wine consumption vol'!T20</f>
        <v>0</v>
      </c>
      <c r="U20">
        <f>'T6 Wine production vol'!U20+'T15 Wine import vol'!U20-'T10 Wine export vol'!U20-'T34 Wine consumption vol'!U20</f>
        <v>0</v>
      </c>
      <c r="V20">
        <f>'T6 Wine production vol'!V20+'T15 Wine import vol'!V20-'T10 Wine export vol'!V20-'T34 Wine consumption vol'!V20</f>
        <v>-205142.50191495416</v>
      </c>
      <c r="W20">
        <f>'T6 Wine production vol'!W20+'T15 Wine import vol'!W20-'T10 Wine export vol'!W20-'T34 Wine consumption vol'!W20</f>
        <v>0</v>
      </c>
      <c r="X20">
        <f>'T6 Wine production vol'!X20+'T15 Wine import vol'!X20-'T10 Wine export vol'!X20-'T34 Wine consumption vol'!X20</f>
        <v>316160.93213519157</v>
      </c>
      <c r="Y20">
        <f>'T6 Wine production vol'!Y20+'T15 Wine import vol'!Y20-'T10 Wine export vol'!Y20-'T34 Wine consumption vol'!Y20</f>
        <v>250000</v>
      </c>
      <c r="Z20">
        <f>'T6 Wine production vol'!Z20+'T15 Wine import vol'!Z20-'T10 Wine export vol'!Z20-'T34 Wine consumption vol'!Z20</f>
        <v>0</v>
      </c>
      <c r="AA20">
        <f>'T6 Wine production vol'!AA20+'T15 Wine import vol'!AA20-'T10 Wine export vol'!AA20-'T34 Wine consumption vol'!AA20</f>
        <v>15107.603006547744</v>
      </c>
      <c r="AB20">
        <f>'T6 Wine production vol'!AB20+'T15 Wine import vol'!AB20-'T10 Wine export vol'!AB20-'T34 Wine consumption vol'!AB20</f>
        <v>0</v>
      </c>
      <c r="AC20">
        <f>'T6 Wine production vol'!AC20+'T15 Wine import vol'!AC20-'T10 Wine export vol'!AC20-'T34 Wine consumption vol'!AC20</f>
        <v>-551.79217394</v>
      </c>
      <c r="AD20">
        <f>'T6 Wine production vol'!AD20+'T15 Wine import vol'!AD20-'T10 Wine export vol'!AD20-'T34 Wine consumption vol'!AD20</f>
        <v>1990.3846153846141</v>
      </c>
      <c r="AE20">
        <f>'T6 Wine production vol'!AE20+'T15 Wine import vol'!AE20-'T10 Wine export vol'!AE20-'T34 Wine consumption vol'!AE20</f>
        <v>6554.5940449999907</v>
      </c>
      <c r="AF20">
        <f>'T6 Wine production vol'!AF20+'T15 Wine import vol'!AF20-'T10 Wine export vol'!AF20-'T34 Wine consumption vol'!AF20</f>
        <v>2919.054077745328</v>
      </c>
      <c r="AG20">
        <f>'T6 Wine production vol'!AG20+'T15 Wine import vol'!AG20-'T10 Wine export vol'!AG20-'T34 Wine consumption vol'!AG20</f>
        <v>29155.336648764642</v>
      </c>
      <c r="AH20">
        <f>'T6 Wine production vol'!AH20+'T15 Wine import vol'!AH20-'T10 Wine export vol'!AH20-'T34 Wine consumption vol'!AH20</f>
        <v>0</v>
      </c>
      <c r="AI20">
        <f>'T6 Wine production vol'!AI20+'T15 Wine import vol'!AI20-'T10 Wine export vol'!AI20-'T34 Wine consumption vol'!AI20</f>
        <v>807.17086601299809</v>
      </c>
      <c r="AJ20">
        <f>'T6 Wine production vol'!AJ20+'T15 Wine import vol'!AJ20-'T10 Wine export vol'!AJ20-'T34 Wine consumption vol'!AJ20</f>
        <v>2952.263067108373</v>
      </c>
      <c r="AK20">
        <f>'T6 Wine production vol'!AK20+'T15 Wine import vol'!AK20-'T10 Wine export vol'!AK20-'T34 Wine consumption vol'!AK20</f>
        <v>1266.691475881895</v>
      </c>
      <c r="AL20">
        <f>'T6 Wine production vol'!AL20+'T15 Wine import vol'!AL20-'T10 Wine export vol'!AL20-'T34 Wine consumption vol'!AL20</f>
        <v>22438.666666666672</v>
      </c>
      <c r="AM20">
        <f>'T6 Wine production vol'!AM20+'T15 Wine import vol'!AM20-'T10 Wine export vol'!AM20-'T34 Wine consumption vol'!AM20</f>
        <v>815.53984137214297</v>
      </c>
      <c r="AN20">
        <f>'T6 Wine production vol'!AN20+'T15 Wine import vol'!AN20-'T10 Wine export vol'!AN20-'T34 Wine consumption vol'!AN20</f>
        <v>29057.3366503937</v>
      </c>
      <c r="AO20">
        <f>'T6 Wine production vol'!AO20+'T15 Wine import vol'!AO20-'T10 Wine export vol'!AO20-'T34 Wine consumption vol'!AO20</f>
        <v>1256.2651829526701</v>
      </c>
      <c r="AP20">
        <f>'T6 Wine production vol'!AP20+'T15 Wine import vol'!AP20-'T10 Wine export vol'!AP20-'T34 Wine consumption vol'!AP20</f>
        <v>25000</v>
      </c>
      <c r="AQ20">
        <f>'T6 Wine production vol'!AQ20+'T15 Wine import vol'!AQ20-'T10 Wine export vol'!AQ20-'T34 Wine consumption vol'!AQ20</f>
        <v>256.46980436225527</v>
      </c>
      <c r="AR20">
        <f>'T6 Wine production vol'!AR20+'T15 Wine import vol'!AR20-'T10 Wine export vol'!AR20-'T34 Wine consumption vol'!AR20</f>
        <v>0</v>
      </c>
      <c r="AS20">
        <f>'T6 Wine production vol'!AS20+'T15 Wine import vol'!AS20-'T10 Wine export vol'!AS20-'T34 Wine consumption vol'!AS20</f>
        <v>0</v>
      </c>
      <c r="AT20">
        <f>'T6 Wine production vol'!AT20+'T15 Wine import vol'!AT20-'T10 Wine export vol'!AT20-'T34 Wine consumption vol'!AT20</f>
        <v>0</v>
      </c>
      <c r="AU20">
        <f>'T6 Wine production vol'!AU20+'T15 Wine import vol'!AU20-'T10 Wine export vol'!AU20-'T34 Wine consumption vol'!AU20</f>
        <v>700</v>
      </c>
      <c r="AV20">
        <f>'T6 Wine production vol'!AV20+'T15 Wine import vol'!AV20-'T10 Wine export vol'!AV20-'T34 Wine consumption vol'!AV20</f>
        <v>0</v>
      </c>
      <c r="AW20">
        <f>'T6 Wine production vol'!AW20+'T15 Wine import vol'!AW20-'T10 Wine export vol'!AW20-'T34 Wine consumption vol'!AW20</f>
        <v>0</v>
      </c>
      <c r="AX20">
        <f>'T6 Wine production vol'!AX20+'T15 Wine import vol'!AX20-'T10 Wine export vol'!AX20-'T34 Wine consumption vol'!AX20</f>
        <v>0</v>
      </c>
      <c r="AY20">
        <f>'T6 Wine production vol'!AY20+'T15 Wine import vol'!AY20-'T10 Wine export vol'!AY20-'T34 Wine consumption vol'!AY20</f>
        <v>0</v>
      </c>
      <c r="AZ20">
        <f>'T6 Wine production vol'!AZ20+'T15 Wine import vol'!AZ20-'T10 Wine export vol'!AZ20-'T34 Wine consumption vol'!AZ20</f>
        <v>0</v>
      </c>
      <c r="BA20">
        <f>'T6 Wine production vol'!BA20+'T15 Wine import vol'!BA20-'T10 Wine export vol'!BA20-'T34 Wine consumption vol'!BA20</f>
        <v>0</v>
      </c>
      <c r="BB20">
        <f>'T6 Wine production vol'!BB20+'T15 Wine import vol'!BB20-'T10 Wine export vol'!BB20-'T34 Wine consumption vol'!BB20</f>
        <v>862282.31568549015</v>
      </c>
    </row>
    <row r="21" spans="1:54" x14ac:dyDescent="0.55000000000000004">
      <c r="A21" s="1">
        <v>1884</v>
      </c>
      <c r="B21">
        <f>'T6 Wine production vol'!B21+'T15 Wine import vol'!B21-'T10 Wine export vol'!B21-'T34 Wine consumption vol'!B21</f>
        <v>82611.646166666411</v>
      </c>
      <c r="C21">
        <f>'T6 Wine production vol'!C21+'T15 Wine import vol'!C21-'T10 Wine export vol'!C21-'T34 Wine consumption vol'!C21</f>
        <v>-99087.526975964196</v>
      </c>
      <c r="D21">
        <f>'T6 Wine production vol'!D21+'T15 Wine import vol'!D21-'T10 Wine export vol'!D21-'T34 Wine consumption vol'!D21</f>
        <v>243752.2</v>
      </c>
      <c r="E21">
        <f>'T6 Wine production vol'!E21+'T15 Wine import vol'!E21-'T10 Wine export vol'!E21-'T34 Wine consumption vol'!E21</f>
        <v>-2730.2466666670516</v>
      </c>
      <c r="F21">
        <f>'T6 Wine production vol'!F21+'T15 Wine import vol'!F21-'T10 Wine export vol'!F21-'T34 Wine consumption vol'!F21</f>
        <v>-2959</v>
      </c>
      <c r="G21">
        <f>'T6 Wine production vol'!G21+'T15 Wine import vol'!G21-'T10 Wine export vol'!G21-'T34 Wine consumption vol'!G21</f>
        <v>0</v>
      </c>
      <c r="H21">
        <f>'T6 Wine production vol'!H21+'T15 Wine import vol'!H21-'T10 Wine export vol'!H21-'T34 Wine consumption vol'!H21</f>
        <v>0</v>
      </c>
      <c r="I21">
        <f>'T6 Wine production vol'!I21+'T15 Wine import vol'!I21-'T10 Wine export vol'!I21-'T34 Wine consumption vol'!I21</f>
        <v>0</v>
      </c>
      <c r="J21">
        <f>'T6 Wine production vol'!J21+'T15 Wine import vol'!J21-'T10 Wine export vol'!J21-'T34 Wine consumption vol'!J21</f>
        <v>0</v>
      </c>
      <c r="K21">
        <f>'T6 Wine production vol'!K21+'T15 Wine import vol'!K21-'T10 Wine export vol'!K21-'T34 Wine consumption vol'!K21</f>
        <v>57247.099999999977</v>
      </c>
      <c r="L21">
        <f>'T6 Wine production vol'!L21+'T15 Wine import vol'!L21-'T10 Wine export vol'!L21-'T34 Wine consumption vol'!L21</f>
        <v>180017.7991010001</v>
      </c>
      <c r="M21">
        <f>'T6 Wine production vol'!M21+'T15 Wine import vol'!M21-'T10 Wine export vol'!M21-'T34 Wine consumption vol'!M21</f>
        <v>0</v>
      </c>
      <c r="N21">
        <f>'T6 Wine production vol'!N21+'T15 Wine import vol'!N21-'T10 Wine export vol'!N21-'T34 Wine consumption vol'!N21</f>
        <v>0</v>
      </c>
      <c r="O21">
        <f>'T6 Wine production vol'!O21+'T15 Wine import vol'!O21-'T10 Wine export vol'!O21-'T34 Wine consumption vol'!O21</f>
        <v>0</v>
      </c>
      <c r="P21">
        <f>'T6 Wine production vol'!P21+'T15 Wine import vol'!P21-'T10 Wine export vol'!P21-'T34 Wine consumption vol'!P21</f>
        <v>0</v>
      </c>
      <c r="Q21">
        <f>'T6 Wine production vol'!Q21+'T15 Wine import vol'!Q21-'T10 Wine export vol'!Q21-'T34 Wine consumption vol'!Q21</f>
        <v>0</v>
      </c>
      <c r="R21">
        <f>'T6 Wine production vol'!R21+'T15 Wine import vol'!R21-'T10 Wine export vol'!R21-'T34 Wine consumption vol'!R21</f>
        <v>15182.424374229169</v>
      </c>
      <c r="S21">
        <f>'T6 Wine production vol'!S21+'T15 Wine import vol'!S21-'T10 Wine export vol'!S21-'T34 Wine consumption vol'!S21</f>
        <v>127964.50402571287</v>
      </c>
      <c r="T21">
        <f>'T6 Wine production vol'!T21+'T15 Wine import vol'!T21-'T10 Wine export vol'!T21-'T34 Wine consumption vol'!T21</f>
        <v>0</v>
      </c>
      <c r="U21">
        <f>'T6 Wine production vol'!U21+'T15 Wine import vol'!U21-'T10 Wine export vol'!U21-'T34 Wine consumption vol'!U21</f>
        <v>0</v>
      </c>
      <c r="V21">
        <f>'T6 Wine production vol'!V21+'T15 Wine import vol'!V21-'T10 Wine export vol'!V21-'T34 Wine consumption vol'!V21</f>
        <v>-206325.63364920957</v>
      </c>
      <c r="W21">
        <f>'T6 Wine production vol'!W21+'T15 Wine import vol'!W21-'T10 Wine export vol'!W21-'T34 Wine consumption vol'!W21</f>
        <v>0</v>
      </c>
      <c r="X21">
        <f>'T6 Wine production vol'!X21+'T15 Wine import vol'!X21-'T10 Wine export vol'!X21-'T34 Wine consumption vol'!X21</f>
        <v>335222.37091565272</v>
      </c>
      <c r="Y21">
        <f>'T6 Wine production vol'!Y21+'T15 Wine import vol'!Y21-'T10 Wine export vol'!Y21-'T34 Wine consumption vol'!Y21</f>
        <v>250000</v>
      </c>
      <c r="Z21">
        <f>'T6 Wine production vol'!Z21+'T15 Wine import vol'!Z21-'T10 Wine export vol'!Z21-'T34 Wine consumption vol'!Z21</f>
        <v>0</v>
      </c>
      <c r="AA21">
        <f>'T6 Wine production vol'!AA21+'T15 Wine import vol'!AA21-'T10 Wine export vol'!AA21-'T34 Wine consumption vol'!AA21</f>
        <v>15512.105841025383</v>
      </c>
      <c r="AB21">
        <f>'T6 Wine production vol'!AB21+'T15 Wine import vol'!AB21-'T10 Wine export vol'!AB21-'T34 Wine consumption vol'!AB21</f>
        <v>0</v>
      </c>
      <c r="AC21">
        <f>'T6 Wine production vol'!AC21+'T15 Wine import vol'!AC21-'T10 Wine export vol'!AC21-'T34 Wine consumption vol'!AC21</f>
        <v>-488.70982054000001</v>
      </c>
      <c r="AD21">
        <f>'T6 Wine production vol'!AD21+'T15 Wine import vol'!AD21-'T10 Wine export vol'!AD21-'T34 Wine consumption vol'!AD21</f>
        <v>2076.9230769230762</v>
      </c>
      <c r="AE21">
        <f>'T6 Wine production vol'!AE21+'T15 Wine import vol'!AE21-'T10 Wine export vol'!AE21-'T34 Wine consumption vol'!AE21</f>
        <v>-3746.9238767803472</v>
      </c>
      <c r="AF21">
        <f>'T6 Wine production vol'!AF21+'T15 Wine import vol'!AF21-'T10 Wine export vol'!AF21-'T34 Wine consumption vol'!AF21</f>
        <v>3375.0103246891231</v>
      </c>
      <c r="AG21">
        <f>'T6 Wine production vol'!AG21+'T15 Wine import vol'!AG21-'T10 Wine export vol'!AG21-'T34 Wine consumption vol'!AG21</f>
        <v>29670.215199826911</v>
      </c>
      <c r="AH21">
        <f>'T6 Wine production vol'!AH21+'T15 Wine import vol'!AH21-'T10 Wine export vol'!AH21-'T34 Wine consumption vol'!AH21</f>
        <v>0</v>
      </c>
      <c r="AI21">
        <f>'T6 Wine production vol'!AI21+'T15 Wine import vol'!AI21-'T10 Wine export vol'!AI21-'T34 Wine consumption vol'!AI21</f>
        <v>828.21137345672037</v>
      </c>
      <c r="AJ21">
        <f>'T6 Wine production vol'!AJ21+'T15 Wine import vol'!AJ21-'T10 Wine export vol'!AJ21-'T34 Wine consumption vol'!AJ21</f>
        <v>2982.1121959678148</v>
      </c>
      <c r="AK21">
        <f>'T6 Wine production vol'!AK21+'T15 Wine import vol'!AK21-'T10 Wine export vol'!AK21-'T34 Wine consumption vol'!AK21</f>
        <v>1077.181714332098</v>
      </c>
      <c r="AL21">
        <f>'T6 Wine production vol'!AL21+'T15 Wine import vol'!AL21-'T10 Wine export vol'!AL21-'T34 Wine consumption vol'!AL21</f>
        <v>9295.5333333333547</v>
      </c>
      <c r="AM21">
        <f>'T6 Wine production vol'!AM21+'T15 Wine import vol'!AM21-'T10 Wine export vol'!AM21-'T34 Wine consumption vol'!AM21</f>
        <v>884.33091788139541</v>
      </c>
      <c r="AN21">
        <f>'T6 Wine production vol'!AN21+'T15 Wine import vol'!AN21-'T10 Wine export vol'!AN21-'T34 Wine consumption vol'!AN21</f>
        <v>30979.58293133858</v>
      </c>
      <c r="AO21">
        <f>'T6 Wine production vol'!AO21+'T15 Wine import vol'!AO21-'T10 Wine export vol'!AO21-'T34 Wine consumption vol'!AO21</f>
        <v>1362.2315992236472</v>
      </c>
      <c r="AP21">
        <f>'T6 Wine production vol'!AP21+'T15 Wine import vol'!AP21-'T10 Wine export vol'!AP21-'T34 Wine consumption vol'!AP21</f>
        <v>25000</v>
      </c>
      <c r="AQ21">
        <f>'T6 Wine production vol'!AQ21+'T15 Wine import vol'!AQ21-'T10 Wine export vol'!AQ21-'T34 Wine consumption vol'!AQ21</f>
        <v>271.98754178448593</v>
      </c>
      <c r="AR21">
        <f>'T6 Wine production vol'!AR21+'T15 Wine import vol'!AR21-'T10 Wine export vol'!AR21-'T34 Wine consumption vol'!AR21</f>
        <v>0</v>
      </c>
      <c r="AS21">
        <f>'T6 Wine production vol'!AS21+'T15 Wine import vol'!AS21-'T10 Wine export vol'!AS21-'T34 Wine consumption vol'!AS21</f>
        <v>0</v>
      </c>
      <c r="AT21">
        <f>'T6 Wine production vol'!AT21+'T15 Wine import vol'!AT21-'T10 Wine export vol'!AT21-'T34 Wine consumption vol'!AT21</f>
        <v>0</v>
      </c>
      <c r="AU21">
        <f>'T6 Wine production vol'!AU21+'T15 Wine import vol'!AU21-'T10 Wine export vol'!AU21-'T34 Wine consumption vol'!AU21</f>
        <v>700</v>
      </c>
      <c r="AV21">
        <f>'T6 Wine production vol'!AV21+'T15 Wine import vol'!AV21-'T10 Wine export vol'!AV21-'T34 Wine consumption vol'!AV21</f>
        <v>0</v>
      </c>
      <c r="AW21">
        <f>'T6 Wine production vol'!AW21+'T15 Wine import vol'!AW21-'T10 Wine export vol'!AW21-'T34 Wine consumption vol'!AW21</f>
        <v>0</v>
      </c>
      <c r="AX21">
        <f>'T6 Wine production vol'!AX21+'T15 Wine import vol'!AX21-'T10 Wine export vol'!AX21-'T34 Wine consumption vol'!AX21</f>
        <v>0</v>
      </c>
      <c r="AY21">
        <f>'T6 Wine production vol'!AY21+'T15 Wine import vol'!AY21-'T10 Wine export vol'!AY21-'T34 Wine consumption vol'!AY21</f>
        <v>0</v>
      </c>
      <c r="AZ21">
        <f>'T6 Wine production vol'!AZ21+'T15 Wine import vol'!AZ21-'T10 Wine export vol'!AZ21-'T34 Wine consumption vol'!AZ21</f>
        <v>0</v>
      </c>
      <c r="BA21">
        <f>'T6 Wine production vol'!BA21+'T15 Wine import vol'!BA21-'T10 Wine export vol'!BA21-'T34 Wine consumption vol'!BA21</f>
        <v>0</v>
      </c>
      <c r="BB21">
        <f>'T6 Wine production vol'!BB21+'T15 Wine import vol'!BB21-'T10 Wine export vol'!BB21-'T34 Wine consumption vol'!BB21</f>
        <v>-274026.28624969162</v>
      </c>
    </row>
    <row r="22" spans="1:54" x14ac:dyDescent="0.55000000000000004">
      <c r="A22" s="1">
        <v>1885</v>
      </c>
      <c r="B22">
        <f>'T6 Wine production vol'!B22+'T15 Wine import vol'!B22-'T10 Wine export vol'!B22-'T34 Wine consumption vol'!B22</f>
        <v>-420570.40150000015</v>
      </c>
      <c r="C22">
        <f>'T6 Wine production vol'!C22+'T15 Wine import vol'!C22-'T10 Wine export vol'!C22-'T34 Wine consumption vol'!C22</f>
        <v>-88997.271068238653</v>
      </c>
      <c r="D22">
        <f>'T6 Wine production vol'!D22+'T15 Wine import vol'!D22-'T10 Wine export vol'!D22-'T34 Wine consumption vol'!D22</f>
        <v>109306.0333333333</v>
      </c>
      <c r="E22">
        <f>'T6 Wine production vol'!E22+'T15 Wine import vol'!E22-'T10 Wine export vol'!E22-'T34 Wine consumption vol'!E22</f>
        <v>-152243.74000000115</v>
      </c>
      <c r="F22">
        <f>'T6 Wine production vol'!F22+'T15 Wine import vol'!F22-'T10 Wine export vol'!F22-'T34 Wine consumption vol'!F22</f>
        <v>13662.000000000007</v>
      </c>
      <c r="G22">
        <f>'T6 Wine production vol'!G22+'T15 Wine import vol'!G22-'T10 Wine export vol'!G22-'T34 Wine consumption vol'!G22</f>
        <v>0</v>
      </c>
      <c r="H22">
        <f>'T6 Wine production vol'!H22+'T15 Wine import vol'!H22-'T10 Wine export vol'!H22-'T34 Wine consumption vol'!H22</f>
        <v>0</v>
      </c>
      <c r="I22">
        <f>'T6 Wine production vol'!I22+'T15 Wine import vol'!I22-'T10 Wine export vol'!I22-'T34 Wine consumption vol'!I22</f>
        <v>0</v>
      </c>
      <c r="J22">
        <f>'T6 Wine production vol'!J22+'T15 Wine import vol'!J22-'T10 Wine export vol'!J22-'T34 Wine consumption vol'!J22</f>
        <v>0</v>
      </c>
      <c r="K22">
        <f>'T6 Wine production vol'!K22+'T15 Wine import vol'!K22-'T10 Wine export vol'!K22-'T34 Wine consumption vol'!K22</f>
        <v>15215.800000000047</v>
      </c>
      <c r="L22">
        <f>'T6 Wine production vol'!L22+'T15 Wine import vol'!L22-'T10 Wine export vol'!L22-'T34 Wine consumption vol'!L22</f>
        <v>186999.67789000011</v>
      </c>
      <c r="M22">
        <f>'T6 Wine production vol'!M22+'T15 Wine import vol'!M22-'T10 Wine export vol'!M22-'T34 Wine consumption vol'!M22</f>
        <v>0</v>
      </c>
      <c r="N22">
        <f>'T6 Wine production vol'!N22+'T15 Wine import vol'!N22-'T10 Wine export vol'!N22-'T34 Wine consumption vol'!N22</f>
        <v>0</v>
      </c>
      <c r="O22">
        <f>'T6 Wine production vol'!O22+'T15 Wine import vol'!O22-'T10 Wine export vol'!O22-'T34 Wine consumption vol'!O22</f>
        <v>0</v>
      </c>
      <c r="P22">
        <f>'T6 Wine production vol'!P22+'T15 Wine import vol'!P22-'T10 Wine export vol'!P22-'T34 Wine consumption vol'!P22</f>
        <v>0</v>
      </c>
      <c r="Q22">
        <f>'T6 Wine production vol'!Q22+'T15 Wine import vol'!Q22-'T10 Wine export vol'!Q22-'T34 Wine consumption vol'!Q22</f>
        <v>0</v>
      </c>
      <c r="R22">
        <f>'T6 Wine production vol'!R22+'T15 Wine import vol'!R22-'T10 Wine export vol'!R22-'T34 Wine consumption vol'!R22</f>
        <v>14887.72601822053</v>
      </c>
      <c r="S22">
        <f>'T6 Wine production vol'!S22+'T15 Wine import vol'!S22-'T10 Wine export vol'!S22-'T34 Wine consumption vol'!S22</f>
        <v>160646.84047334688</v>
      </c>
      <c r="T22">
        <f>'T6 Wine production vol'!T22+'T15 Wine import vol'!T22-'T10 Wine export vol'!T22-'T34 Wine consumption vol'!T22</f>
        <v>0</v>
      </c>
      <c r="U22">
        <f>'T6 Wine production vol'!U22+'T15 Wine import vol'!U22-'T10 Wine export vol'!U22-'T34 Wine consumption vol'!U22</f>
        <v>0</v>
      </c>
      <c r="V22">
        <f>'T6 Wine production vol'!V22+'T15 Wine import vol'!V22-'T10 Wine export vol'!V22-'T34 Wine consumption vol'!V22</f>
        <v>-117221.07216276752</v>
      </c>
      <c r="W22">
        <f>'T6 Wine production vol'!W22+'T15 Wine import vol'!W22-'T10 Wine export vol'!W22-'T34 Wine consumption vol'!W22</f>
        <v>0</v>
      </c>
      <c r="X22">
        <f>'T6 Wine production vol'!X22+'T15 Wine import vol'!X22-'T10 Wine export vol'!X22-'T34 Wine consumption vol'!X22</f>
        <v>388748.37073473312</v>
      </c>
      <c r="Y22">
        <f>'T6 Wine production vol'!Y22+'T15 Wine import vol'!Y22-'T10 Wine export vol'!Y22-'T34 Wine consumption vol'!Y22</f>
        <v>250000</v>
      </c>
      <c r="Z22">
        <f>'T6 Wine production vol'!Z22+'T15 Wine import vol'!Z22-'T10 Wine export vol'!Z22-'T34 Wine consumption vol'!Z22</f>
        <v>0</v>
      </c>
      <c r="AA22">
        <f>'T6 Wine production vol'!AA22+'T15 Wine import vol'!AA22-'T10 Wine export vol'!AA22-'T34 Wine consumption vol'!AA22</f>
        <v>19473.922174137824</v>
      </c>
      <c r="AB22">
        <f>'T6 Wine production vol'!AB22+'T15 Wine import vol'!AB22-'T10 Wine export vol'!AB22-'T34 Wine consumption vol'!AB22</f>
        <v>0</v>
      </c>
      <c r="AC22">
        <f>'T6 Wine production vol'!AC22+'T15 Wine import vol'!AC22-'T10 Wine export vol'!AC22-'T34 Wine consumption vol'!AC22</f>
        <v>-477.29074281999999</v>
      </c>
      <c r="AD22">
        <f>'T6 Wine production vol'!AD22+'T15 Wine import vol'!AD22-'T10 Wine export vol'!AD22-'T34 Wine consumption vol'!AD22</f>
        <v>2163.4615384615372</v>
      </c>
      <c r="AE22">
        <f>'T6 Wine production vol'!AE22+'T15 Wine import vol'!AE22-'T10 Wine export vol'!AE22-'T34 Wine consumption vol'!AE22</f>
        <v>6490.3179975793319</v>
      </c>
      <c r="AF22">
        <f>'T6 Wine production vol'!AF22+'T15 Wine import vol'!AF22-'T10 Wine export vol'!AF22-'T34 Wine consumption vol'!AF22</f>
        <v>3902.1869374055968</v>
      </c>
      <c r="AG22">
        <f>'T6 Wine production vol'!AG22+'T15 Wine import vol'!AG22-'T10 Wine export vol'!AG22-'T34 Wine consumption vol'!AG22</f>
        <v>30185.093750889169</v>
      </c>
      <c r="AH22">
        <f>'T6 Wine production vol'!AH22+'T15 Wine import vol'!AH22-'T10 Wine export vol'!AH22-'T34 Wine consumption vol'!AH22</f>
        <v>0</v>
      </c>
      <c r="AI22">
        <f>'T6 Wine production vol'!AI22+'T15 Wine import vol'!AI22-'T10 Wine export vol'!AI22-'T34 Wine consumption vol'!AI22</f>
        <v>849.25188090044264</v>
      </c>
      <c r="AJ22">
        <f>'T6 Wine production vol'!AJ22+'T15 Wine import vol'!AJ22-'T10 Wine export vol'!AJ22-'T34 Wine consumption vol'!AJ22</f>
        <v>3011.9613248272572</v>
      </c>
      <c r="AK22">
        <f>'T6 Wine production vol'!AK22+'T15 Wine import vol'!AK22-'T10 Wine export vol'!AK22-'T34 Wine consumption vol'!AK22</f>
        <v>962.4123463632917</v>
      </c>
      <c r="AL22">
        <f>'T6 Wine production vol'!AL22+'T15 Wine import vol'!AL22-'T10 Wine export vol'!AL22-'T34 Wine consumption vol'!AL22</f>
        <v>10803.466666666674</v>
      </c>
      <c r="AM22">
        <f>'T6 Wine production vol'!AM22+'T15 Wine import vol'!AM22-'T10 Wine export vol'!AM22-'T34 Wine consumption vol'!AM22</f>
        <v>1010.7926641276114</v>
      </c>
      <c r="AN22">
        <f>'T6 Wine production vol'!AN22+'T15 Wine import vol'!AN22-'T10 Wine export vol'!AN22-'T34 Wine consumption vol'!AN22</f>
        <v>32577.673179291338</v>
      </c>
      <c r="AO22">
        <f>'T6 Wine production vol'!AO22+'T15 Wine import vol'!AO22-'T10 Wine export vol'!AO22-'T34 Wine consumption vol'!AO22</f>
        <v>1557.0344533885882</v>
      </c>
      <c r="AP22">
        <f>'T6 Wine production vol'!AP22+'T15 Wine import vol'!AP22-'T10 Wine export vol'!AP22-'T34 Wine consumption vol'!AP22</f>
        <v>26000</v>
      </c>
      <c r="AQ22">
        <f>'T6 Wine production vol'!AQ22+'T15 Wine import vol'!AQ22-'T10 Wine export vol'!AQ22-'T34 Wine consumption vol'!AQ22</f>
        <v>301.18566867128777</v>
      </c>
      <c r="AR22">
        <f>'T6 Wine production vol'!AR22+'T15 Wine import vol'!AR22-'T10 Wine export vol'!AR22-'T34 Wine consumption vol'!AR22</f>
        <v>0</v>
      </c>
      <c r="AS22">
        <f>'T6 Wine production vol'!AS22+'T15 Wine import vol'!AS22-'T10 Wine export vol'!AS22-'T34 Wine consumption vol'!AS22</f>
        <v>0</v>
      </c>
      <c r="AT22">
        <f>'T6 Wine production vol'!AT22+'T15 Wine import vol'!AT22-'T10 Wine export vol'!AT22-'T34 Wine consumption vol'!AT22</f>
        <v>0</v>
      </c>
      <c r="AU22">
        <f>'T6 Wine production vol'!AU22+'T15 Wine import vol'!AU22-'T10 Wine export vol'!AU22-'T34 Wine consumption vol'!AU22</f>
        <v>700</v>
      </c>
      <c r="AV22">
        <f>'T6 Wine production vol'!AV22+'T15 Wine import vol'!AV22-'T10 Wine export vol'!AV22-'T34 Wine consumption vol'!AV22</f>
        <v>0</v>
      </c>
      <c r="AW22">
        <f>'T6 Wine production vol'!AW22+'T15 Wine import vol'!AW22-'T10 Wine export vol'!AW22-'T34 Wine consumption vol'!AW22</f>
        <v>0</v>
      </c>
      <c r="AX22">
        <f>'T6 Wine production vol'!AX22+'T15 Wine import vol'!AX22-'T10 Wine export vol'!AX22-'T34 Wine consumption vol'!AX22</f>
        <v>0</v>
      </c>
      <c r="AY22">
        <f>'T6 Wine production vol'!AY22+'T15 Wine import vol'!AY22-'T10 Wine export vol'!AY22-'T34 Wine consumption vol'!AY22</f>
        <v>0</v>
      </c>
      <c r="AZ22">
        <f>'T6 Wine production vol'!AZ22+'T15 Wine import vol'!AZ22-'T10 Wine export vol'!AZ22-'T34 Wine consumption vol'!AZ22</f>
        <v>0</v>
      </c>
      <c r="BA22">
        <f>'T6 Wine production vol'!BA22+'T15 Wine import vol'!BA22-'T10 Wine export vol'!BA22-'T34 Wine consumption vol'!BA22</f>
        <v>0</v>
      </c>
      <c r="BB22">
        <f>'T6 Wine production vol'!BB22+'T15 Wine import vol'!BB22-'T10 Wine export vol'!BB22-'T34 Wine consumption vol'!BB22</f>
        <v>-258149.90329723246</v>
      </c>
    </row>
    <row r="23" spans="1:54" x14ac:dyDescent="0.55000000000000004">
      <c r="A23" s="1">
        <v>1886</v>
      </c>
      <c r="B23">
        <f>'T6 Wine production vol'!B23+'T15 Wine import vol'!B23-'T10 Wine export vol'!B23-'T34 Wine consumption vol'!B23</f>
        <v>-475372.78008333407</v>
      </c>
      <c r="C23">
        <f>'T6 Wine production vol'!C23+'T15 Wine import vol'!C23-'T10 Wine export vol'!C23-'T34 Wine consumption vol'!C23</f>
        <v>-100164.03068253677</v>
      </c>
      <c r="D23">
        <f>'T6 Wine production vol'!D23+'T15 Wine import vol'!D23-'T10 Wine export vol'!D23-'T34 Wine consumption vol'!D23</f>
        <v>63178.966666666616</v>
      </c>
      <c r="E23">
        <f>'T6 Wine production vol'!E23+'T15 Wine import vol'!E23-'T10 Wine export vol'!E23-'T34 Wine consumption vol'!E23</f>
        <v>158423.99999999977</v>
      </c>
      <c r="F23">
        <f>'T6 Wine production vol'!F23+'T15 Wine import vol'!F23-'T10 Wine export vol'!F23-'T34 Wine consumption vol'!F23</f>
        <v>1727</v>
      </c>
      <c r="G23">
        <f>'T6 Wine production vol'!G23+'T15 Wine import vol'!G23-'T10 Wine export vol'!G23-'T34 Wine consumption vol'!G23</f>
        <v>0</v>
      </c>
      <c r="H23">
        <f>'T6 Wine production vol'!H23+'T15 Wine import vol'!H23-'T10 Wine export vol'!H23-'T34 Wine consumption vol'!H23</f>
        <v>0</v>
      </c>
      <c r="I23">
        <f>'T6 Wine production vol'!I23+'T15 Wine import vol'!I23-'T10 Wine export vol'!I23-'T34 Wine consumption vol'!I23</f>
        <v>0</v>
      </c>
      <c r="J23">
        <f>'T6 Wine production vol'!J23+'T15 Wine import vol'!J23-'T10 Wine export vol'!J23-'T34 Wine consumption vol'!J23</f>
        <v>0</v>
      </c>
      <c r="K23">
        <f>'T6 Wine production vol'!K23+'T15 Wine import vol'!K23-'T10 Wine export vol'!K23-'T34 Wine consumption vol'!K23</f>
        <v>-90931</v>
      </c>
      <c r="L23">
        <f>'T6 Wine production vol'!L23+'T15 Wine import vol'!L23-'T10 Wine export vol'!L23-'T34 Wine consumption vol'!L23</f>
        <v>193981.55667900009</v>
      </c>
      <c r="M23">
        <f>'T6 Wine production vol'!M23+'T15 Wine import vol'!M23-'T10 Wine export vol'!M23-'T34 Wine consumption vol'!M23</f>
        <v>0</v>
      </c>
      <c r="N23">
        <f>'T6 Wine production vol'!N23+'T15 Wine import vol'!N23-'T10 Wine export vol'!N23-'T34 Wine consumption vol'!N23</f>
        <v>0</v>
      </c>
      <c r="O23">
        <f>'T6 Wine production vol'!O23+'T15 Wine import vol'!O23-'T10 Wine export vol'!O23-'T34 Wine consumption vol'!O23</f>
        <v>0</v>
      </c>
      <c r="P23">
        <f>'T6 Wine production vol'!P23+'T15 Wine import vol'!P23-'T10 Wine export vol'!P23-'T34 Wine consumption vol'!P23</f>
        <v>0</v>
      </c>
      <c r="Q23">
        <f>'T6 Wine production vol'!Q23+'T15 Wine import vol'!Q23-'T10 Wine export vol'!Q23-'T34 Wine consumption vol'!Q23</f>
        <v>0</v>
      </c>
      <c r="R23">
        <f>'T6 Wine production vol'!R23+'T15 Wine import vol'!R23-'T10 Wine export vol'!R23-'T34 Wine consumption vol'!R23</f>
        <v>15499.462173939435</v>
      </c>
      <c r="S23">
        <f>'T6 Wine production vol'!S23+'T15 Wine import vol'!S23-'T10 Wine export vol'!S23-'T34 Wine consumption vol'!S23</f>
        <v>132903.08345391418</v>
      </c>
      <c r="T23">
        <f>'T6 Wine production vol'!T23+'T15 Wine import vol'!T23-'T10 Wine export vol'!T23-'T34 Wine consumption vol'!T23</f>
        <v>0</v>
      </c>
      <c r="U23">
        <f>'T6 Wine production vol'!U23+'T15 Wine import vol'!U23-'T10 Wine export vol'!U23-'T34 Wine consumption vol'!U23</f>
        <v>0</v>
      </c>
      <c r="V23">
        <f>'T6 Wine production vol'!V23+'T15 Wine import vol'!V23-'T10 Wine export vol'!V23-'T34 Wine consumption vol'!V23</f>
        <v>-38278.49364964728</v>
      </c>
      <c r="W23">
        <f>'T6 Wine production vol'!W23+'T15 Wine import vol'!W23-'T10 Wine export vol'!W23-'T34 Wine consumption vol'!W23</f>
        <v>0</v>
      </c>
      <c r="X23">
        <f>'T6 Wine production vol'!X23+'T15 Wine import vol'!X23-'T10 Wine export vol'!X23-'T34 Wine consumption vol'!X23</f>
        <v>367932.25977699901</v>
      </c>
      <c r="Y23">
        <f>'T6 Wine production vol'!Y23+'T15 Wine import vol'!Y23-'T10 Wine export vol'!Y23-'T34 Wine consumption vol'!Y23</f>
        <v>250000</v>
      </c>
      <c r="Z23">
        <f>'T6 Wine production vol'!Z23+'T15 Wine import vol'!Z23-'T10 Wine export vol'!Z23-'T34 Wine consumption vol'!Z23</f>
        <v>0</v>
      </c>
      <c r="AA23">
        <f>'T6 Wine production vol'!AA23+'T15 Wine import vol'!AA23-'T10 Wine export vol'!AA23-'T34 Wine consumption vol'!AA23</f>
        <v>16110.770036052299</v>
      </c>
      <c r="AB23">
        <f>'T6 Wine production vol'!AB23+'T15 Wine import vol'!AB23-'T10 Wine export vol'!AB23-'T34 Wine consumption vol'!AB23</f>
        <v>0</v>
      </c>
      <c r="AC23">
        <f>'T6 Wine production vol'!AC23+'T15 Wine import vol'!AC23-'T10 Wine export vol'!AC23-'T34 Wine consumption vol'!AC23</f>
        <v>-378.19399867999999</v>
      </c>
      <c r="AD23">
        <f>'T6 Wine production vol'!AD23+'T15 Wine import vol'!AD23-'T10 Wine export vol'!AD23-'T34 Wine consumption vol'!AD23</f>
        <v>2249.9999999999991</v>
      </c>
      <c r="AE23">
        <f>'T6 Wine production vol'!AE23+'T15 Wine import vol'!AE23-'T10 Wine export vol'!AE23-'T34 Wine consumption vol'!AE23</f>
        <v>-5979.8092400581809</v>
      </c>
      <c r="AF23">
        <f>'T6 Wine production vol'!AF23+'T15 Wine import vol'!AF23-'T10 Wine export vol'!AF23-'T34 Wine consumption vol'!AF23</f>
        <v>4511.7085370283312</v>
      </c>
      <c r="AG23">
        <f>'T6 Wine production vol'!AG23+'T15 Wine import vol'!AG23-'T10 Wine export vol'!AG23-'T34 Wine consumption vol'!AG23</f>
        <v>30699.972301951439</v>
      </c>
      <c r="AH23">
        <f>'T6 Wine production vol'!AH23+'T15 Wine import vol'!AH23-'T10 Wine export vol'!AH23-'T34 Wine consumption vol'!AH23</f>
        <v>0</v>
      </c>
      <c r="AI23">
        <f>'T6 Wine production vol'!AI23+'T15 Wine import vol'!AI23-'T10 Wine export vol'!AI23-'T34 Wine consumption vol'!AI23</f>
        <v>870.29238834416492</v>
      </c>
      <c r="AJ23">
        <f>'T6 Wine production vol'!AJ23+'T15 Wine import vol'!AJ23-'T10 Wine export vol'!AJ23-'T34 Wine consumption vol'!AJ23</f>
        <v>3041.810453686699</v>
      </c>
      <c r="AK23">
        <f>'T6 Wine production vol'!AK23+'T15 Wine import vol'!AK23-'T10 Wine export vol'!AK23-'T34 Wine consumption vol'!AK23</f>
        <v>925.47883867962298</v>
      </c>
      <c r="AL23">
        <f>'T6 Wine production vol'!AL23+'T15 Wine import vol'!AL23-'T10 Wine export vol'!AL23-'T34 Wine consumption vol'!AL23</f>
        <v>40926.166666666672</v>
      </c>
      <c r="AM23">
        <f>'T6 Wine production vol'!AM23+'T15 Wine import vol'!AM23-'T10 Wine export vol'!AM23-'T34 Wine consumption vol'!AM23</f>
        <v>1556.9284173061437</v>
      </c>
      <c r="AN23">
        <f>'T6 Wine production vol'!AN23+'T15 Wine import vol'!AN23-'T10 Wine export vol'!AN23-'T34 Wine consumption vol'!AN23</f>
        <v>34163.431433070866</v>
      </c>
      <c r="AO23">
        <f>'T6 Wine production vol'!AO23+'T15 Wine import vol'!AO23-'T10 Wine export vol'!AO23-'T34 Wine consumption vol'!AO23</f>
        <v>2398.3070645825132</v>
      </c>
      <c r="AP23">
        <f>'T6 Wine production vol'!AP23+'T15 Wine import vol'!AP23-'T10 Wine export vol'!AP23-'T34 Wine consumption vol'!AP23</f>
        <v>26000</v>
      </c>
      <c r="AQ23">
        <f>'T6 Wine production vol'!AQ23+'T15 Wine import vol'!AQ23-'T10 Wine export vol'!AQ23-'T34 Wine consumption vol'!AQ23</f>
        <v>429.93706742362212</v>
      </c>
      <c r="AR23">
        <f>'T6 Wine production vol'!AR23+'T15 Wine import vol'!AR23-'T10 Wine export vol'!AR23-'T34 Wine consumption vol'!AR23</f>
        <v>0</v>
      </c>
      <c r="AS23">
        <f>'T6 Wine production vol'!AS23+'T15 Wine import vol'!AS23-'T10 Wine export vol'!AS23-'T34 Wine consumption vol'!AS23</f>
        <v>0</v>
      </c>
      <c r="AT23">
        <f>'T6 Wine production vol'!AT23+'T15 Wine import vol'!AT23-'T10 Wine export vol'!AT23-'T34 Wine consumption vol'!AT23</f>
        <v>0</v>
      </c>
      <c r="AU23">
        <f>'T6 Wine production vol'!AU23+'T15 Wine import vol'!AU23-'T10 Wine export vol'!AU23-'T34 Wine consumption vol'!AU23</f>
        <v>700</v>
      </c>
      <c r="AV23">
        <f>'T6 Wine production vol'!AV23+'T15 Wine import vol'!AV23-'T10 Wine export vol'!AV23-'T34 Wine consumption vol'!AV23</f>
        <v>0</v>
      </c>
      <c r="AW23">
        <f>'T6 Wine production vol'!AW23+'T15 Wine import vol'!AW23-'T10 Wine export vol'!AW23-'T34 Wine consumption vol'!AW23</f>
        <v>0</v>
      </c>
      <c r="AX23">
        <f>'T6 Wine production vol'!AX23+'T15 Wine import vol'!AX23-'T10 Wine export vol'!AX23-'T34 Wine consumption vol'!AX23</f>
        <v>0</v>
      </c>
      <c r="AY23">
        <f>'T6 Wine production vol'!AY23+'T15 Wine import vol'!AY23-'T10 Wine export vol'!AY23-'T34 Wine consumption vol'!AY23</f>
        <v>0</v>
      </c>
      <c r="AZ23">
        <f>'T6 Wine production vol'!AZ23+'T15 Wine import vol'!AZ23-'T10 Wine export vol'!AZ23-'T34 Wine consumption vol'!AZ23</f>
        <v>0</v>
      </c>
      <c r="BA23">
        <f>'T6 Wine production vol'!BA23+'T15 Wine import vol'!BA23-'T10 Wine export vol'!BA23-'T34 Wine consumption vol'!BA23</f>
        <v>0</v>
      </c>
      <c r="BB23">
        <f>'T6 Wine production vol'!BB23+'T15 Wine import vol'!BB23-'T10 Wine export vol'!BB23-'T34 Wine consumption vol'!BB23</f>
        <v>207231.31601308845</v>
      </c>
    </row>
    <row r="24" spans="1:54" x14ac:dyDescent="0.55000000000000004">
      <c r="A24" s="1">
        <v>1887</v>
      </c>
      <c r="B24">
        <f>'T6 Wine production vol'!B24+'T15 Wine import vol'!B24-'T10 Wine export vol'!B24-'T34 Wine consumption vol'!B24</f>
        <v>-188705.76533333398</v>
      </c>
      <c r="C24">
        <f>'T6 Wine production vol'!C24+'T15 Wine import vol'!C24-'T10 Wine export vol'!C24-'T34 Wine consumption vol'!C24</f>
        <v>-103410.52408947377</v>
      </c>
      <c r="D24">
        <f>'T6 Wine production vol'!D24+'T15 Wine import vol'!D24-'T10 Wine export vol'!D24-'T34 Wine consumption vol'!D24</f>
        <v>26994.933333333291</v>
      </c>
      <c r="E24">
        <f>'T6 Wine production vol'!E24+'T15 Wine import vol'!E24-'T10 Wine export vol'!E24-'T34 Wine consumption vol'!E24</f>
        <v>63600.000000000233</v>
      </c>
      <c r="F24">
        <f>'T6 Wine production vol'!F24+'T15 Wine import vol'!F24-'T10 Wine export vol'!F24-'T34 Wine consumption vol'!F24</f>
        <v>18491</v>
      </c>
      <c r="G24">
        <f>'T6 Wine production vol'!G24+'T15 Wine import vol'!G24-'T10 Wine export vol'!G24-'T34 Wine consumption vol'!G24</f>
        <v>0</v>
      </c>
      <c r="H24">
        <f>'T6 Wine production vol'!H24+'T15 Wine import vol'!H24-'T10 Wine export vol'!H24-'T34 Wine consumption vol'!H24</f>
        <v>0</v>
      </c>
      <c r="I24">
        <f>'T6 Wine production vol'!I24+'T15 Wine import vol'!I24-'T10 Wine export vol'!I24-'T34 Wine consumption vol'!I24</f>
        <v>0</v>
      </c>
      <c r="J24">
        <f>'T6 Wine production vol'!J24+'T15 Wine import vol'!J24-'T10 Wine export vol'!J24-'T34 Wine consumption vol'!J24</f>
        <v>0</v>
      </c>
      <c r="K24">
        <f>'T6 Wine production vol'!K24+'T15 Wine import vol'!K24-'T10 Wine export vol'!K24-'T34 Wine consumption vol'!K24</f>
        <v>8041.6000000000058</v>
      </c>
      <c r="L24">
        <f>'T6 Wine production vol'!L24+'T15 Wine import vol'!L24-'T10 Wine export vol'!L24-'T34 Wine consumption vol'!L24</f>
        <v>200859.43546800001</v>
      </c>
      <c r="M24">
        <f>'T6 Wine production vol'!M24+'T15 Wine import vol'!M24-'T10 Wine export vol'!M24-'T34 Wine consumption vol'!M24</f>
        <v>0</v>
      </c>
      <c r="N24">
        <f>'T6 Wine production vol'!N24+'T15 Wine import vol'!N24-'T10 Wine export vol'!N24-'T34 Wine consumption vol'!N24</f>
        <v>0</v>
      </c>
      <c r="O24">
        <f>'T6 Wine production vol'!O24+'T15 Wine import vol'!O24-'T10 Wine export vol'!O24-'T34 Wine consumption vol'!O24</f>
        <v>0</v>
      </c>
      <c r="P24">
        <f>'T6 Wine production vol'!P24+'T15 Wine import vol'!P24-'T10 Wine export vol'!P24-'T34 Wine consumption vol'!P24</f>
        <v>0</v>
      </c>
      <c r="Q24">
        <f>'T6 Wine production vol'!Q24+'T15 Wine import vol'!Q24-'T10 Wine export vol'!Q24-'T34 Wine consumption vol'!Q24</f>
        <v>0</v>
      </c>
      <c r="R24">
        <f>'T6 Wine production vol'!R24+'T15 Wine import vol'!R24-'T10 Wine export vol'!R24-'T34 Wine consumption vol'!R24</f>
        <v>15023.264066158186</v>
      </c>
      <c r="S24">
        <f>'T6 Wine production vol'!S24+'T15 Wine import vol'!S24-'T10 Wine export vol'!S24-'T34 Wine consumption vol'!S24</f>
        <v>157665.89613380187</v>
      </c>
      <c r="T24">
        <f>'T6 Wine production vol'!T24+'T15 Wine import vol'!T24-'T10 Wine export vol'!T24-'T34 Wine consumption vol'!T24</f>
        <v>0</v>
      </c>
      <c r="U24">
        <f>'T6 Wine production vol'!U24+'T15 Wine import vol'!U24-'T10 Wine export vol'!U24-'T34 Wine consumption vol'!U24</f>
        <v>0</v>
      </c>
      <c r="V24">
        <f>'T6 Wine production vol'!V24+'T15 Wine import vol'!V24-'T10 Wine export vol'!V24-'T34 Wine consumption vol'!V24</f>
        <v>-77836.200563178922</v>
      </c>
      <c r="W24">
        <f>'T6 Wine production vol'!W24+'T15 Wine import vol'!W24-'T10 Wine export vol'!W24-'T34 Wine consumption vol'!W24</f>
        <v>0</v>
      </c>
      <c r="X24">
        <f>'T6 Wine production vol'!X24+'T15 Wine import vol'!X24-'T10 Wine export vol'!X24-'T34 Wine consumption vol'!X24</f>
        <v>412415.94895718666</v>
      </c>
      <c r="Y24">
        <f>'T6 Wine production vol'!Y24+'T15 Wine import vol'!Y24-'T10 Wine export vol'!Y24-'T34 Wine consumption vol'!Y24</f>
        <v>250000</v>
      </c>
      <c r="Z24">
        <f>'T6 Wine production vol'!Z24+'T15 Wine import vol'!Z24-'T10 Wine export vol'!Z24-'T34 Wine consumption vol'!Z24</f>
        <v>0</v>
      </c>
      <c r="AA24">
        <f>'T6 Wine production vol'!AA24+'T15 Wine import vol'!AA24-'T10 Wine export vol'!AA24-'T34 Wine consumption vol'!AA24</f>
        <v>19112.566308671128</v>
      </c>
      <c r="AB24">
        <f>'T6 Wine production vol'!AB24+'T15 Wine import vol'!AB24-'T10 Wine export vol'!AB24-'T34 Wine consumption vol'!AB24</f>
        <v>0</v>
      </c>
      <c r="AC24">
        <f>'T6 Wine production vol'!AC24+'T15 Wine import vol'!AC24-'T10 Wine export vol'!AC24-'T34 Wine consumption vol'!AC24</f>
        <v>-353.692544</v>
      </c>
      <c r="AD24">
        <f>'T6 Wine production vol'!AD24+'T15 Wine import vol'!AD24-'T10 Wine export vol'!AD24-'T34 Wine consumption vol'!AD24</f>
        <v>2336.5384615384601</v>
      </c>
      <c r="AE24">
        <f>'T6 Wine production vol'!AE24+'T15 Wine import vol'!AE24-'T10 Wine export vol'!AE24-'T34 Wine consumption vol'!AE24</f>
        <v>17472.429916109322</v>
      </c>
      <c r="AF24">
        <f>'T6 Wine production vol'!AF24+'T15 Wine import vol'!AF24-'T10 Wine export vol'!AF24-'T34 Wine consumption vol'!AF24</f>
        <v>5216.4374105122115</v>
      </c>
      <c r="AG24">
        <f>'T6 Wine production vol'!AG24+'T15 Wine import vol'!AG24-'T10 Wine export vol'!AG24-'T34 Wine consumption vol'!AG24</f>
        <v>31214.850853013701</v>
      </c>
      <c r="AH24">
        <f>'T6 Wine production vol'!AH24+'T15 Wine import vol'!AH24-'T10 Wine export vol'!AH24-'T34 Wine consumption vol'!AH24</f>
        <v>0</v>
      </c>
      <c r="AI24">
        <f>'T6 Wine production vol'!AI24+'T15 Wine import vol'!AI24-'T10 Wine export vol'!AI24-'T34 Wine consumption vol'!AI24</f>
        <v>891.3328957878872</v>
      </c>
      <c r="AJ24">
        <f>'T6 Wine production vol'!AJ24+'T15 Wine import vol'!AJ24-'T10 Wine export vol'!AJ24-'T34 Wine consumption vol'!AJ24</f>
        <v>3071.65958254614</v>
      </c>
      <c r="AK24">
        <f>'T6 Wine production vol'!AK24+'T15 Wine import vol'!AK24-'T10 Wine export vol'!AK24-'T34 Wine consumption vol'!AK24</f>
        <v>1016.697945204646</v>
      </c>
      <c r="AL24">
        <f>'T6 Wine production vol'!AL24+'T15 Wine import vol'!AL24-'T10 Wine export vol'!AL24-'T34 Wine consumption vol'!AL24</f>
        <v>40604.06666666668</v>
      </c>
      <c r="AM24">
        <f>'T6 Wine production vol'!AM24+'T15 Wine import vol'!AM24-'T10 Wine export vol'!AM24-'T34 Wine consumption vol'!AM24</f>
        <v>1888.431286868529</v>
      </c>
      <c r="AN24">
        <f>'T6 Wine production vol'!AN24+'T15 Wine import vol'!AN24-'T10 Wine export vol'!AN24-'T34 Wine consumption vol'!AN24</f>
        <v>35780.184543228344</v>
      </c>
      <c r="AO24">
        <f>'T6 Wine production vol'!AO24+'T15 Wine import vol'!AO24-'T10 Wine export vol'!AO24-'T34 Wine consumption vol'!AO24</f>
        <v>2908.9571787197219</v>
      </c>
      <c r="AP24">
        <f>'T6 Wine production vol'!AP24+'T15 Wine import vol'!AP24-'T10 Wine export vol'!AP24-'T34 Wine consumption vol'!AP24</f>
        <v>26000</v>
      </c>
      <c r="AQ24">
        <f>'T6 Wine production vol'!AQ24+'T15 Wine import vol'!AQ24-'T10 Wine export vol'!AQ24-'T34 Wine consumption vol'!AQ24</f>
        <v>507.7741720787111</v>
      </c>
      <c r="AR24">
        <f>'T6 Wine production vol'!AR24+'T15 Wine import vol'!AR24-'T10 Wine export vol'!AR24-'T34 Wine consumption vol'!AR24</f>
        <v>0</v>
      </c>
      <c r="AS24">
        <f>'T6 Wine production vol'!AS24+'T15 Wine import vol'!AS24-'T10 Wine export vol'!AS24-'T34 Wine consumption vol'!AS24</f>
        <v>0</v>
      </c>
      <c r="AT24">
        <f>'T6 Wine production vol'!AT24+'T15 Wine import vol'!AT24-'T10 Wine export vol'!AT24-'T34 Wine consumption vol'!AT24</f>
        <v>0</v>
      </c>
      <c r="AU24">
        <f>'T6 Wine production vol'!AU24+'T15 Wine import vol'!AU24-'T10 Wine export vol'!AU24-'T34 Wine consumption vol'!AU24</f>
        <v>700</v>
      </c>
      <c r="AV24">
        <f>'T6 Wine production vol'!AV24+'T15 Wine import vol'!AV24-'T10 Wine export vol'!AV24-'T34 Wine consumption vol'!AV24</f>
        <v>0</v>
      </c>
      <c r="AW24">
        <f>'T6 Wine production vol'!AW24+'T15 Wine import vol'!AW24-'T10 Wine export vol'!AW24-'T34 Wine consumption vol'!AW24</f>
        <v>0</v>
      </c>
      <c r="AX24">
        <f>'T6 Wine production vol'!AX24+'T15 Wine import vol'!AX24-'T10 Wine export vol'!AX24-'T34 Wine consumption vol'!AX24</f>
        <v>0</v>
      </c>
      <c r="AY24">
        <f>'T6 Wine production vol'!AY24+'T15 Wine import vol'!AY24-'T10 Wine export vol'!AY24-'T34 Wine consumption vol'!AY24</f>
        <v>0</v>
      </c>
      <c r="AZ24">
        <f>'T6 Wine production vol'!AZ24+'T15 Wine import vol'!AZ24-'T10 Wine export vol'!AZ24-'T34 Wine consumption vol'!AZ24</f>
        <v>0</v>
      </c>
      <c r="BA24">
        <f>'T6 Wine production vol'!BA24+'T15 Wine import vol'!BA24-'T10 Wine export vol'!BA24-'T34 Wine consumption vol'!BA24</f>
        <v>0</v>
      </c>
      <c r="BB24">
        <f>'T6 Wine production vol'!BB24+'T15 Wine import vol'!BB24-'T10 Wine export vol'!BB24-'T34 Wine consumption vol'!BB24</f>
        <v>60247.972148928791</v>
      </c>
    </row>
    <row r="25" spans="1:54" x14ac:dyDescent="0.55000000000000004">
      <c r="A25" s="1">
        <v>1888</v>
      </c>
      <c r="B25">
        <f>'T6 Wine production vol'!B25+'T15 Wine import vol'!B25-'T10 Wine export vol'!B25-'T34 Wine consumption vol'!B25</f>
        <v>393078.8849166669</v>
      </c>
      <c r="C25">
        <f>'T6 Wine production vol'!C25+'T15 Wine import vol'!C25-'T10 Wine export vol'!C25-'T34 Wine consumption vol'!C25</f>
        <v>-111031.69843197381</v>
      </c>
      <c r="D25">
        <f>'T6 Wine production vol'!D25+'T15 Wine import vol'!D25-'T10 Wine export vol'!D25-'T34 Wine consumption vol'!D25</f>
        <v>-15745.833333333314</v>
      </c>
      <c r="E25">
        <f>'T6 Wine production vol'!E25+'T15 Wine import vol'!E25-'T10 Wine export vol'!E25-'T34 Wine consumption vol'!E25</f>
        <v>303033.33333333372</v>
      </c>
      <c r="F25">
        <f>'T6 Wine production vol'!F25+'T15 Wine import vol'!F25-'T10 Wine export vol'!F25-'T34 Wine consumption vol'!F25</f>
        <v>-1254</v>
      </c>
      <c r="G25">
        <f>'T6 Wine production vol'!G25+'T15 Wine import vol'!G25-'T10 Wine export vol'!G25-'T34 Wine consumption vol'!G25</f>
        <v>0</v>
      </c>
      <c r="H25">
        <f>'T6 Wine production vol'!H25+'T15 Wine import vol'!H25-'T10 Wine export vol'!H25-'T34 Wine consumption vol'!H25</f>
        <v>0</v>
      </c>
      <c r="I25">
        <f>'T6 Wine production vol'!I25+'T15 Wine import vol'!I25-'T10 Wine export vol'!I25-'T34 Wine consumption vol'!I25</f>
        <v>0</v>
      </c>
      <c r="J25">
        <f>'T6 Wine production vol'!J25+'T15 Wine import vol'!J25-'T10 Wine export vol'!J25-'T34 Wine consumption vol'!J25</f>
        <v>0</v>
      </c>
      <c r="K25">
        <f>'T6 Wine production vol'!K25+'T15 Wine import vol'!K25-'T10 Wine export vol'!K25-'T34 Wine consumption vol'!K25</f>
        <v>30878.666666666686</v>
      </c>
      <c r="L25">
        <f>'T6 Wine production vol'!L25+'T15 Wine import vol'!L25-'T10 Wine export vol'!L25-'T34 Wine consumption vol'!L25</f>
        <v>192679.00603449999</v>
      </c>
      <c r="M25">
        <f>'T6 Wine production vol'!M25+'T15 Wine import vol'!M25-'T10 Wine export vol'!M25-'T34 Wine consumption vol'!M25</f>
        <v>0</v>
      </c>
      <c r="N25">
        <f>'T6 Wine production vol'!N25+'T15 Wine import vol'!N25-'T10 Wine export vol'!N25-'T34 Wine consumption vol'!N25</f>
        <v>0</v>
      </c>
      <c r="O25">
        <f>'T6 Wine production vol'!O25+'T15 Wine import vol'!O25-'T10 Wine export vol'!O25-'T34 Wine consumption vol'!O25</f>
        <v>0</v>
      </c>
      <c r="P25">
        <f>'T6 Wine production vol'!P25+'T15 Wine import vol'!P25-'T10 Wine export vol'!P25-'T34 Wine consumption vol'!P25</f>
        <v>0</v>
      </c>
      <c r="Q25">
        <f>'T6 Wine production vol'!Q25+'T15 Wine import vol'!Q25-'T10 Wine export vol'!Q25-'T34 Wine consumption vol'!Q25</f>
        <v>0</v>
      </c>
      <c r="R25">
        <f>'T6 Wine production vol'!R25+'T15 Wine import vol'!R25-'T10 Wine export vol'!R25-'T34 Wine consumption vol'!R25</f>
        <v>16385.175581439329</v>
      </c>
      <c r="S25">
        <f>'T6 Wine production vol'!S25+'T15 Wine import vol'!S25-'T10 Wine export vol'!S25-'T34 Wine consumption vol'!S25</f>
        <v>138381.91931892021</v>
      </c>
      <c r="T25">
        <f>'T6 Wine production vol'!T25+'T15 Wine import vol'!T25-'T10 Wine export vol'!T25-'T34 Wine consumption vol'!T25</f>
        <v>0</v>
      </c>
      <c r="U25">
        <f>'T6 Wine production vol'!U25+'T15 Wine import vol'!U25-'T10 Wine export vol'!U25-'T34 Wine consumption vol'!U25</f>
        <v>0</v>
      </c>
      <c r="V25">
        <f>'T6 Wine production vol'!V25+'T15 Wine import vol'!V25-'T10 Wine export vol'!V25-'T34 Wine consumption vol'!V25</f>
        <v>-90919.600595277152</v>
      </c>
      <c r="W25">
        <f>'T6 Wine production vol'!W25+'T15 Wine import vol'!W25-'T10 Wine export vol'!W25-'T34 Wine consumption vol'!W25</f>
        <v>0</v>
      </c>
      <c r="X25">
        <f>'T6 Wine production vol'!X25+'T15 Wine import vol'!X25-'T10 Wine export vol'!X25-'T34 Wine consumption vol'!X25</f>
        <v>399888.28948070214</v>
      </c>
      <c r="Y25">
        <f>'T6 Wine production vol'!Y25+'T15 Wine import vol'!Y25-'T10 Wine export vol'!Y25-'T34 Wine consumption vol'!Y25</f>
        <v>250000</v>
      </c>
      <c r="Z25">
        <f>'T6 Wine production vol'!Z25+'T15 Wine import vol'!Z25-'T10 Wine export vol'!Z25-'T34 Wine consumption vol'!Z25</f>
        <v>0</v>
      </c>
      <c r="AA25">
        <f>'T6 Wine production vol'!AA25+'T15 Wine import vol'!AA25-'T10 Wine export vol'!AA25-'T34 Wine consumption vol'!AA25</f>
        <v>16774.925166185109</v>
      </c>
      <c r="AB25">
        <f>'T6 Wine production vol'!AB25+'T15 Wine import vol'!AB25-'T10 Wine export vol'!AB25-'T34 Wine consumption vol'!AB25</f>
        <v>0</v>
      </c>
      <c r="AC25">
        <f>'T6 Wine production vol'!AC25+'T15 Wine import vol'!AC25-'T10 Wine export vol'!AC25-'T34 Wine consumption vol'!AC25</f>
        <v>-285.25005004000002</v>
      </c>
      <c r="AD25">
        <f>'T6 Wine production vol'!AD25+'T15 Wine import vol'!AD25-'T10 Wine export vol'!AD25-'T34 Wine consumption vol'!AD25</f>
        <v>2423.076923076922</v>
      </c>
      <c r="AE25">
        <f>'T6 Wine production vol'!AE25+'T15 Wine import vol'!AE25-'T10 Wine export vol'!AE25-'T34 Wine consumption vol'!AE25</f>
        <v>4472.8986421916925</v>
      </c>
      <c r="AF25">
        <f>'T6 Wine production vol'!AF25+'T15 Wine import vol'!AF25-'T10 Wine export vol'!AF25-'T34 Wine consumption vol'!AF25</f>
        <v>6031.2449340341846</v>
      </c>
      <c r="AG25">
        <f>'T6 Wine production vol'!AG25+'T15 Wine import vol'!AG25-'T10 Wine export vol'!AG25-'T34 Wine consumption vol'!AG25</f>
        <v>31729.72940407597</v>
      </c>
      <c r="AH25">
        <f>'T6 Wine production vol'!AH25+'T15 Wine import vol'!AH25-'T10 Wine export vol'!AH25-'T34 Wine consumption vol'!AH25</f>
        <v>0</v>
      </c>
      <c r="AI25">
        <f>'T6 Wine production vol'!AI25+'T15 Wine import vol'!AI25-'T10 Wine export vol'!AI25-'T34 Wine consumption vol'!AI25</f>
        <v>912.37340323160947</v>
      </c>
      <c r="AJ25">
        <f>'T6 Wine production vol'!AJ25+'T15 Wine import vol'!AJ25-'T10 Wine export vol'!AJ25-'T34 Wine consumption vol'!AJ25</f>
        <v>3101.5087114055818</v>
      </c>
      <c r="AK25">
        <f>'T6 Wine production vol'!AK25+'T15 Wine import vol'!AK25-'T10 Wine export vol'!AK25-'T34 Wine consumption vol'!AK25</f>
        <v>1131.3460846710441</v>
      </c>
      <c r="AL25">
        <f>'T6 Wine production vol'!AL25+'T15 Wine import vol'!AL25-'T10 Wine export vol'!AL25-'T34 Wine consumption vol'!AL25</f>
        <v>66193.233333333337</v>
      </c>
      <c r="AM25">
        <f>'T6 Wine production vol'!AM25+'T15 Wine import vol'!AM25-'T10 Wine export vol'!AM25-'T34 Wine consumption vol'!AM25</f>
        <v>2708.2582867562055</v>
      </c>
      <c r="AN25">
        <f>'T6 Wine production vol'!AN25+'T15 Wine import vol'!AN25-'T10 Wine export vol'!AN25-'T34 Wine consumption vol'!AN25</f>
        <v>25679.710648818898</v>
      </c>
      <c r="AO25">
        <f>'T6 Wine production vol'!AO25+'T15 Wine import vol'!AO25-'T10 Wine export vol'!AO25-'T34 Wine consumption vol'!AO25</f>
        <v>4171.826340661084</v>
      </c>
      <c r="AP25">
        <f>'T6 Wine production vol'!AP25+'T15 Wine import vol'!AP25-'T10 Wine export vol'!AP25-'T34 Wine consumption vol'!AP25</f>
        <v>26000</v>
      </c>
      <c r="AQ25">
        <f>'T6 Wine production vol'!AQ25+'T15 Wine import vol'!AQ25-'T10 Wine export vol'!AQ25-'T34 Wine consumption vol'!AQ25</f>
        <v>702.48549128361026</v>
      </c>
      <c r="AR25">
        <f>'T6 Wine production vol'!AR25+'T15 Wine import vol'!AR25-'T10 Wine export vol'!AR25-'T34 Wine consumption vol'!AR25</f>
        <v>0</v>
      </c>
      <c r="AS25">
        <f>'T6 Wine production vol'!AS25+'T15 Wine import vol'!AS25-'T10 Wine export vol'!AS25-'T34 Wine consumption vol'!AS25</f>
        <v>0</v>
      </c>
      <c r="AT25">
        <f>'T6 Wine production vol'!AT25+'T15 Wine import vol'!AT25-'T10 Wine export vol'!AT25-'T34 Wine consumption vol'!AT25</f>
        <v>0</v>
      </c>
      <c r="AU25">
        <f>'T6 Wine production vol'!AU25+'T15 Wine import vol'!AU25-'T10 Wine export vol'!AU25-'T34 Wine consumption vol'!AU25</f>
        <v>700</v>
      </c>
      <c r="AV25">
        <f>'T6 Wine production vol'!AV25+'T15 Wine import vol'!AV25-'T10 Wine export vol'!AV25-'T34 Wine consumption vol'!AV25</f>
        <v>0</v>
      </c>
      <c r="AW25">
        <f>'T6 Wine production vol'!AW25+'T15 Wine import vol'!AW25-'T10 Wine export vol'!AW25-'T34 Wine consumption vol'!AW25</f>
        <v>0</v>
      </c>
      <c r="AX25">
        <f>'T6 Wine production vol'!AX25+'T15 Wine import vol'!AX25-'T10 Wine export vol'!AX25-'T34 Wine consumption vol'!AX25</f>
        <v>0</v>
      </c>
      <c r="AY25">
        <f>'T6 Wine production vol'!AY25+'T15 Wine import vol'!AY25-'T10 Wine export vol'!AY25-'T34 Wine consumption vol'!AY25</f>
        <v>0</v>
      </c>
      <c r="AZ25">
        <f>'T6 Wine production vol'!AZ25+'T15 Wine import vol'!AZ25-'T10 Wine export vol'!AZ25-'T34 Wine consumption vol'!AZ25</f>
        <v>0</v>
      </c>
      <c r="BA25">
        <f>'T6 Wine production vol'!BA25+'T15 Wine import vol'!BA25-'T10 Wine export vol'!BA25-'T34 Wine consumption vol'!BA25</f>
        <v>0</v>
      </c>
      <c r="BB25">
        <f>'T6 Wine production vol'!BB25+'T15 Wine import vol'!BB25-'T10 Wine export vol'!BB25-'T34 Wine consumption vol'!BB25</f>
        <v>532978.09805753082</v>
      </c>
    </row>
    <row r="26" spans="1:54" x14ac:dyDescent="0.55000000000000004">
      <c r="A26" s="1">
        <v>1889</v>
      </c>
      <c r="B26">
        <f>'T6 Wine production vol'!B26+'T15 Wine import vol'!B26-'T10 Wine export vol'!B26-'T34 Wine consumption vol'!B26</f>
        <v>-285326.79608333344</v>
      </c>
      <c r="C26">
        <f>'T6 Wine production vol'!C26+'T15 Wine import vol'!C26-'T10 Wine export vol'!C26-'T34 Wine consumption vol'!C26</f>
        <v>-97611.404492059257</v>
      </c>
      <c r="D26">
        <f>'T6 Wine production vol'!D26+'T15 Wine import vol'!D26-'T10 Wine export vol'!D26-'T34 Wine consumption vol'!D26</f>
        <v>-35817.699999999895</v>
      </c>
      <c r="E26">
        <f>'T6 Wine production vol'!E26+'T15 Wine import vol'!E26-'T10 Wine export vol'!E26-'T34 Wine consumption vol'!E26</f>
        <v>295933.33333333326</v>
      </c>
      <c r="F26">
        <f>'T6 Wine production vol'!F26+'T15 Wine import vol'!F26-'T10 Wine export vol'!F26-'T34 Wine consumption vol'!F26</f>
        <v>-44668.93333333332</v>
      </c>
      <c r="G26">
        <f>'T6 Wine production vol'!G26+'T15 Wine import vol'!G26-'T10 Wine export vol'!G26-'T34 Wine consumption vol'!G26</f>
        <v>0</v>
      </c>
      <c r="H26">
        <f>'T6 Wine production vol'!H26+'T15 Wine import vol'!H26-'T10 Wine export vol'!H26-'T34 Wine consumption vol'!H26</f>
        <v>0</v>
      </c>
      <c r="I26">
        <f>'T6 Wine production vol'!I26+'T15 Wine import vol'!I26-'T10 Wine export vol'!I26-'T34 Wine consumption vol'!I26</f>
        <v>0</v>
      </c>
      <c r="J26">
        <f>'T6 Wine production vol'!J26+'T15 Wine import vol'!J26-'T10 Wine export vol'!J26-'T34 Wine consumption vol'!J26</f>
        <v>0</v>
      </c>
      <c r="K26">
        <f>'T6 Wine production vol'!K26+'T15 Wine import vol'!K26-'T10 Wine export vol'!K26-'T34 Wine consumption vol'!K26</f>
        <v>-23173.966666666674</v>
      </c>
      <c r="L26">
        <f>'T6 Wine production vol'!L26+'T15 Wine import vol'!L26-'T10 Wine export vol'!L26-'T34 Wine consumption vol'!L26</f>
        <v>185724.57660100001</v>
      </c>
      <c r="M26">
        <f>'T6 Wine production vol'!M26+'T15 Wine import vol'!M26-'T10 Wine export vol'!M26-'T34 Wine consumption vol'!M26</f>
        <v>0</v>
      </c>
      <c r="N26">
        <f>'T6 Wine production vol'!N26+'T15 Wine import vol'!N26-'T10 Wine export vol'!N26-'T34 Wine consumption vol'!N26</f>
        <v>0</v>
      </c>
      <c r="O26">
        <f>'T6 Wine production vol'!O26+'T15 Wine import vol'!O26-'T10 Wine export vol'!O26-'T34 Wine consumption vol'!O26</f>
        <v>0</v>
      </c>
      <c r="P26">
        <f>'T6 Wine production vol'!P26+'T15 Wine import vol'!P26-'T10 Wine export vol'!P26-'T34 Wine consumption vol'!P26</f>
        <v>0</v>
      </c>
      <c r="Q26">
        <f>'T6 Wine production vol'!Q26+'T15 Wine import vol'!Q26-'T10 Wine export vol'!Q26-'T34 Wine consumption vol'!Q26</f>
        <v>0</v>
      </c>
      <c r="R26">
        <f>'T6 Wine production vol'!R26+'T15 Wine import vol'!R26-'T10 Wine export vol'!R26-'T34 Wine consumption vol'!R26</f>
        <v>13633.92034671201</v>
      </c>
      <c r="S26">
        <f>'T6 Wine production vol'!S26+'T15 Wine import vol'!S26-'T10 Wine export vol'!S26-'T34 Wine consumption vol'!S26</f>
        <v>153820.54149536963</v>
      </c>
      <c r="T26">
        <f>'T6 Wine production vol'!T26+'T15 Wine import vol'!T26-'T10 Wine export vol'!T26-'T34 Wine consumption vol'!T26</f>
        <v>0</v>
      </c>
      <c r="U26">
        <f>'T6 Wine production vol'!U26+'T15 Wine import vol'!U26-'T10 Wine export vol'!U26-'T34 Wine consumption vol'!U26</f>
        <v>0</v>
      </c>
      <c r="V26">
        <f>'T6 Wine production vol'!V26+'T15 Wine import vol'!V26-'T10 Wine export vol'!V26-'T34 Wine consumption vol'!V26</f>
        <v>-53489.648312287056</v>
      </c>
      <c r="W26">
        <f>'T6 Wine production vol'!W26+'T15 Wine import vol'!W26-'T10 Wine export vol'!W26-'T34 Wine consumption vol'!W26</f>
        <v>0</v>
      </c>
      <c r="X26">
        <f>'T6 Wine production vol'!X26+'T15 Wine import vol'!X26-'T10 Wine export vol'!X26-'T34 Wine consumption vol'!X26</f>
        <v>433190.06776025106</v>
      </c>
      <c r="Y26">
        <f>'T6 Wine production vol'!Y26+'T15 Wine import vol'!Y26-'T10 Wine export vol'!Y26-'T34 Wine consumption vol'!Y26</f>
        <v>250000</v>
      </c>
      <c r="Z26">
        <f>'T6 Wine production vol'!Z26+'T15 Wine import vol'!Z26-'T10 Wine export vol'!Z26-'T34 Wine consumption vol'!Z26</f>
        <v>0</v>
      </c>
      <c r="AA26">
        <f>'T6 Wine production vol'!AA26+'T15 Wine import vol'!AA26-'T10 Wine export vol'!AA26-'T34 Wine consumption vol'!AA26</f>
        <v>18646.424947034993</v>
      </c>
      <c r="AB26">
        <f>'T6 Wine production vol'!AB26+'T15 Wine import vol'!AB26-'T10 Wine export vol'!AB26-'T34 Wine consumption vol'!AB26</f>
        <v>0</v>
      </c>
      <c r="AC26">
        <f>'T6 Wine production vol'!AC26+'T15 Wine import vol'!AC26-'T10 Wine export vol'!AC26-'T34 Wine consumption vol'!AC26</f>
        <v>-308.23277839999997</v>
      </c>
      <c r="AD26">
        <f>'T6 Wine production vol'!AD26+'T15 Wine import vol'!AD26-'T10 Wine export vol'!AD26-'T34 Wine consumption vol'!AD26</f>
        <v>2509.6153846153829</v>
      </c>
      <c r="AE26">
        <f>'T6 Wine production vol'!AE26+'T15 Wine import vol'!AE26-'T10 Wine export vol'!AE26-'T34 Wine consumption vol'!AE26</f>
        <v>15187.21124077501</v>
      </c>
      <c r="AF26">
        <f>'T6 Wine production vol'!AF26+'T15 Wine import vol'!AF26-'T10 Wine export vol'!AF26-'T34 Wine consumption vol'!AF26</f>
        <v>6973.325392730243</v>
      </c>
      <c r="AG26">
        <f>'T6 Wine production vol'!AG26+'T15 Wine import vol'!AG26-'T10 Wine export vol'!AG26-'T34 Wine consumption vol'!AG26</f>
        <v>32244.607955138239</v>
      </c>
      <c r="AH26">
        <f>'T6 Wine production vol'!AH26+'T15 Wine import vol'!AH26-'T10 Wine export vol'!AH26-'T34 Wine consumption vol'!AH26</f>
        <v>0</v>
      </c>
      <c r="AI26">
        <f>'T6 Wine production vol'!AI26+'T15 Wine import vol'!AI26-'T10 Wine export vol'!AI26-'T34 Wine consumption vol'!AI26</f>
        <v>933.41391067533175</v>
      </c>
      <c r="AJ26">
        <f>'T6 Wine production vol'!AJ26+'T15 Wine import vol'!AJ26-'T10 Wine export vol'!AJ26-'T34 Wine consumption vol'!AJ26</f>
        <v>3131.3578402650242</v>
      </c>
      <c r="AK26">
        <f>'T6 Wine production vol'!AK26+'T15 Wine import vol'!AK26-'T10 Wine export vol'!AK26-'T34 Wine consumption vol'!AK26</f>
        <v>1141.1522267537321</v>
      </c>
      <c r="AL26">
        <f>'T6 Wine production vol'!AL26+'T15 Wine import vol'!AL26-'T10 Wine export vol'!AL26-'T34 Wine consumption vol'!AL26</f>
        <v>13118.86666666664</v>
      </c>
      <c r="AM26">
        <f>'T6 Wine production vol'!AM26+'T15 Wine import vol'!AM26-'T10 Wine export vol'!AM26-'T34 Wine consumption vol'!AM26</f>
        <v>2493.6770197741894</v>
      </c>
      <c r="AN26">
        <f>'T6 Wine production vol'!AN26+'T15 Wine import vol'!AN26-'T10 Wine export vol'!AN26-'T34 Wine consumption vol'!AN26</f>
        <v>25848.28122047244</v>
      </c>
      <c r="AO26">
        <f>'T6 Wine production vol'!AO26+'T15 Wine import vol'!AO26-'T10 Wine export vol'!AO26-'T34 Wine consumption vol'!AO26</f>
        <v>3841.2833543493116</v>
      </c>
      <c r="AP26">
        <f>'T6 Wine production vol'!AP26+'T15 Wine import vol'!AP26-'T10 Wine export vol'!AP26-'T34 Wine consumption vol'!AP26</f>
        <v>26000</v>
      </c>
      <c r="AQ26">
        <f>'T6 Wine production vol'!AQ26+'T15 Wine import vol'!AQ26-'T10 Wine export vol'!AQ26-'T34 Wine consumption vol'!AQ26</f>
        <v>652.05437519599161</v>
      </c>
      <c r="AR26">
        <f>'T6 Wine production vol'!AR26+'T15 Wine import vol'!AR26-'T10 Wine export vol'!AR26-'T34 Wine consumption vol'!AR26</f>
        <v>0</v>
      </c>
      <c r="AS26">
        <f>'T6 Wine production vol'!AS26+'T15 Wine import vol'!AS26-'T10 Wine export vol'!AS26-'T34 Wine consumption vol'!AS26</f>
        <v>0</v>
      </c>
      <c r="AT26">
        <f>'T6 Wine production vol'!AT26+'T15 Wine import vol'!AT26-'T10 Wine export vol'!AT26-'T34 Wine consumption vol'!AT26</f>
        <v>0</v>
      </c>
      <c r="AU26">
        <f>'T6 Wine production vol'!AU26+'T15 Wine import vol'!AU26-'T10 Wine export vol'!AU26-'T34 Wine consumption vol'!AU26</f>
        <v>700</v>
      </c>
      <c r="AV26">
        <f>'T6 Wine production vol'!AV26+'T15 Wine import vol'!AV26-'T10 Wine export vol'!AV26-'T34 Wine consumption vol'!AV26</f>
        <v>0</v>
      </c>
      <c r="AW26">
        <f>'T6 Wine production vol'!AW26+'T15 Wine import vol'!AW26-'T10 Wine export vol'!AW26-'T34 Wine consumption vol'!AW26</f>
        <v>0</v>
      </c>
      <c r="AX26">
        <f>'T6 Wine production vol'!AX26+'T15 Wine import vol'!AX26-'T10 Wine export vol'!AX26-'T34 Wine consumption vol'!AX26</f>
        <v>0</v>
      </c>
      <c r="AY26">
        <f>'T6 Wine production vol'!AY26+'T15 Wine import vol'!AY26-'T10 Wine export vol'!AY26-'T34 Wine consumption vol'!AY26</f>
        <v>0</v>
      </c>
      <c r="AZ26">
        <f>'T6 Wine production vol'!AZ26+'T15 Wine import vol'!AZ26-'T10 Wine export vol'!AZ26-'T34 Wine consumption vol'!AZ26</f>
        <v>0</v>
      </c>
      <c r="BA26">
        <f>'T6 Wine production vol'!BA26+'T15 Wine import vol'!BA26-'T10 Wine export vol'!BA26-'T34 Wine consumption vol'!BA26</f>
        <v>0</v>
      </c>
      <c r="BB26">
        <f>'T6 Wine production vol'!BB26+'T15 Wine import vol'!BB26-'T10 Wine export vol'!BB26-'T34 Wine consumption vol'!BB26</f>
        <v>-817846.86700937152</v>
      </c>
    </row>
    <row r="27" spans="1:54" x14ac:dyDescent="0.55000000000000004">
      <c r="A27" s="1">
        <v>1890</v>
      </c>
      <c r="B27">
        <f>'T6 Wine production vol'!B27+'T15 Wine import vol'!B27-'T10 Wine export vol'!B27-'T34 Wine consumption vol'!B27</f>
        <v>49834.961083332542</v>
      </c>
      <c r="C27">
        <f>'T6 Wine production vol'!C27+'T15 Wine import vol'!C27-'T10 Wine export vol'!C27-'T34 Wine consumption vol'!C27</f>
        <v>-98297.966295065824</v>
      </c>
      <c r="D27">
        <f>'T6 Wine production vol'!D27+'T15 Wine import vol'!D27-'T10 Wine export vol'!D27-'T34 Wine consumption vol'!D27</f>
        <v>-35678.766666666779</v>
      </c>
      <c r="E27">
        <f>'T6 Wine production vol'!E27+'T15 Wine import vol'!E27-'T10 Wine export vol'!E27-'T34 Wine consumption vol'!E27</f>
        <v>-301166.66666666605</v>
      </c>
      <c r="F27">
        <f>'T6 Wine production vol'!F27+'T15 Wine import vol'!F27-'T10 Wine export vol'!F27-'T34 Wine consumption vol'!F27</f>
        <v>3647.9666666666744</v>
      </c>
      <c r="G27">
        <f>'T6 Wine production vol'!G27+'T15 Wine import vol'!G27-'T10 Wine export vol'!G27-'T34 Wine consumption vol'!G27</f>
        <v>0</v>
      </c>
      <c r="H27">
        <f>'T6 Wine production vol'!H27+'T15 Wine import vol'!H27-'T10 Wine export vol'!H27-'T34 Wine consumption vol'!H27</f>
        <v>0</v>
      </c>
      <c r="I27">
        <f>'T6 Wine production vol'!I27+'T15 Wine import vol'!I27-'T10 Wine export vol'!I27-'T34 Wine consumption vol'!I27</f>
        <v>0</v>
      </c>
      <c r="J27">
        <f>'T6 Wine production vol'!J27+'T15 Wine import vol'!J27-'T10 Wine export vol'!J27-'T34 Wine consumption vol'!J27</f>
        <v>0</v>
      </c>
      <c r="K27">
        <f>'T6 Wine production vol'!K27+'T15 Wine import vol'!K27-'T10 Wine export vol'!K27-'T34 Wine consumption vol'!K27</f>
        <v>36359.433333333436</v>
      </c>
      <c r="L27">
        <f>'T6 Wine production vol'!L27+'T15 Wine import vol'!L27-'T10 Wine export vol'!L27-'T34 Wine consumption vol'!L27</f>
        <v>180324.14716749999</v>
      </c>
      <c r="M27">
        <f>'T6 Wine production vol'!M27+'T15 Wine import vol'!M27-'T10 Wine export vol'!M27-'T34 Wine consumption vol'!M27</f>
        <v>0</v>
      </c>
      <c r="N27">
        <f>'T6 Wine production vol'!N27+'T15 Wine import vol'!N27-'T10 Wine export vol'!N27-'T34 Wine consumption vol'!N27</f>
        <v>0</v>
      </c>
      <c r="O27">
        <f>'T6 Wine production vol'!O27+'T15 Wine import vol'!O27-'T10 Wine export vol'!O27-'T34 Wine consumption vol'!O27</f>
        <v>0</v>
      </c>
      <c r="P27">
        <f>'T6 Wine production vol'!P27+'T15 Wine import vol'!P27-'T10 Wine export vol'!P27-'T34 Wine consumption vol'!P27</f>
        <v>0</v>
      </c>
      <c r="Q27">
        <f>'T6 Wine production vol'!Q27+'T15 Wine import vol'!Q27-'T10 Wine export vol'!Q27-'T34 Wine consumption vol'!Q27</f>
        <v>0</v>
      </c>
      <c r="R27">
        <f>'T6 Wine production vol'!R27+'T15 Wine import vol'!R27-'T10 Wine export vol'!R27-'T34 Wine consumption vol'!R27</f>
        <v>14671.67921628463</v>
      </c>
      <c r="S27">
        <f>'T6 Wine production vol'!S27+'T15 Wine import vol'!S27-'T10 Wine export vol'!S27-'T34 Wine consumption vol'!S27</f>
        <v>131015.36390413849</v>
      </c>
      <c r="T27">
        <f>'T6 Wine production vol'!T27+'T15 Wine import vol'!T27-'T10 Wine export vol'!T27-'T34 Wine consumption vol'!T27</f>
        <v>0</v>
      </c>
      <c r="U27">
        <f>'T6 Wine production vol'!U27+'T15 Wine import vol'!U27-'T10 Wine export vol'!U27-'T34 Wine consumption vol'!U27</f>
        <v>0</v>
      </c>
      <c r="V27">
        <f>'T6 Wine production vol'!V27+'T15 Wine import vol'!V27-'T10 Wine export vol'!V27-'T34 Wine consumption vol'!V27</f>
        <v>15936.07044113247</v>
      </c>
      <c r="W27">
        <f>'T6 Wine production vol'!W27+'T15 Wine import vol'!W27-'T10 Wine export vol'!W27-'T34 Wine consumption vol'!W27</f>
        <v>0</v>
      </c>
      <c r="X27">
        <f>'T6 Wine production vol'!X27+'T15 Wine import vol'!X27-'T10 Wine export vol'!X27-'T34 Wine consumption vol'!X27</f>
        <v>397425.74955328141</v>
      </c>
      <c r="Y27">
        <f>'T6 Wine production vol'!Y27+'T15 Wine import vol'!Y27-'T10 Wine export vol'!Y27-'T34 Wine consumption vol'!Y27</f>
        <v>250000</v>
      </c>
      <c r="Z27">
        <f>'T6 Wine production vol'!Z27+'T15 Wine import vol'!Z27-'T10 Wine export vol'!Z27-'T34 Wine consumption vol'!Z27</f>
        <v>0</v>
      </c>
      <c r="AA27">
        <f>'T6 Wine production vol'!AA27+'T15 Wine import vol'!AA27-'T10 Wine export vol'!AA27-'T34 Wine consumption vol'!AA27</f>
        <v>15881.937003976371</v>
      </c>
      <c r="AB27">
        <f>'T6 Wine production vol'!AB27+'T15 Wine import vol'!AB27-'T10 Wine export vol'!AB27-'T34 Wine consumption vol'!AB27</f>
        <v>0</v>
      </c>
      <c r="AC27">
        <f>'T6 Wine production vol'!AC27+'T15 Wine import vol'!AC27-'T10 Wine export vol'!AC27-'T34 Wine consumption vol'!AC27</f>
        <v>-327.97519579999999</v>
      </c>
      <c r="AD27">
        <f>'T6 Wine production vol'!AD27+'T15 Wine import vol'!AD27-'T10 Wine export vol'!AD27-'T34 Wine consumption vol'!AD27</f>
        <v>2596.1538461538439</v>
      </c>
      <c r="AE27">
        <f>'T6 Wine production vol'!AE27+'T15 Wine import vol'!AE27-'T10 Wine export vol'!AE27-'T34 Wine consumption vol'!AE27</f>
        <v>104.40309635041922</v>
      </c>
      <c r="AF27">
        <f>'T6 Wine production vol'!AF27+'T15 Wine import vol'!AF27-'T10 Wine export vol'!AF27-'T34 Wine consumption vol'!AF27</f>
        <v>8062.5588190747658</v>
      </c>
      <c r="AG27">
        <f>'T6 Wine production vol'!AG27+'T15 Wine import vol'!AG27-'T10 Wine export vol'!AG27-'T34 Wine consumption vol'!AG27</f>
        <v>32759.486506200501</v>
      </c>
      <c r="AH27">
        <f>'T6 Wine production vol'!AH27+'T15 Wine import vol'!AH27-'T10 Wine export vol'!AH27-'T34 Wine consumption vol'!AH27</f>
        <v>0</v>
      </c>
      <c r="AI27">
        <f>'T6 Wine production vol'!AI27+'T15 Wine import vol'!AI27-'T10 Wine export vol'!AI27-'T34 Wine consumption vol'!AI27</f>
        <v>954.45441811905403</v>
      </c>
      <c r="AJ27">
        <f>'T6 Wine production vol'!AJ27+'T15 Wine import vol'!AJ27-'T10 Wine export vol'!AJ27-'T34 Wine consumption vol'!AJ27</f>
        <v>3161.206969124466</v>
      </c>
      <c r="AK27">
        <f>'T6 Wine production vol'!AK27+'T15 Wine import vol'!AK27-'T10 Wine export vol'!AK27-'T34 Wine consumption vol'!AK27</f>
        <v>1266.5427855390831</v>
      </c>
      <c r="AL27">
        <f>'T6 Wine production vol'!AL27+'T15 Wine import vol'!AL27-'T10 Wine export vol'!AL27-'T34 Wine consumption vol'!AL27</f>
        <v>14922.966666666616</v>
      </c>
      <c r="AM27">
        <f>'T6 Wine production vol'!AM27+'T15 Wine import vol'!AM27-'T10 Wine export vol'!AM27-'T34 Wine consumption vol'!AM27</f>
        <v>2823.1618774676062</v>
      </c>
      <c r="AN27">
        <f>'T6 Wine production vol'!AN27+'T15 Wine import vol'!AN27-'T10 Wine export vol'!AN27-'T34 Wine consumption vol'!AN27</f>
        <v>21441.811415385826</v>
      </c>
      <c r="AO27">
        <f>'T6 Wine production vol'!AO27+'T15 Wine import vol'!AO27-'T10 Wine export vol'!AO27-'T34 Wine consumption vol'!AO27</f>
        <v>4280.0000000000009</v>
      </c>
      <c r="AP27">
        <f>'T6 Wine production vol'!AP27+'T15 Wine import vol'!AP27-'T10 Wine export vol'!AP27-'T34 Wine consumption vol'!AP27</f>
        <v>26000</v>
      </c>
      <c r="AQ27">
        <f>'T6 Wine production vol'!AQ27+'T15 Wine import vol'!AQ27-'T10 Wine export vol'!AQ27-'T34 Wine consumption vol'!AQ27</f>
        <v>719.8528209405473</v>
      </c>
      <c r="AR27">
        <f>'T6 Wine production vol'!AR27+'T15 Wine import vol'!AR27-'T10 Wine export vol'!AR27-'T34 Wine consumption vol'!AR27</f>
        <v>0</v>
      </c>
      <c r="AS27">
        <f>'T6 Wine production vol'!AS27+'T15 Wine import vol'!AS27-'T10 Wine export vol'!AS27-'T34 Wine consumption vol'!AS27</f>
        <v>0</v>
      </c>
      <c r="AT27">
        <f>'T6 Wine production vol'!AT27+'T15 Wine import vol'!AT27-'T10 Wine export vol'!AT27-'T34 Wine consumption vol'!AT27</f>
        <v>0</v>
      </c>
      <c r="AU27">
        <f>'T6 Wine production vol'!AU27+'T15 Wine import vol'!AU27-'T10 Wine export vol'!AU27-'T34 Wine consumption vol'!AU27</f>
        <v>700</v>
      </c>
      <c r="AV27">
        <f>'T6 Wine production vol'!AV27+'T15 Wine import vol'!AV27-'T10 Wine export vol'!AV27-'T34 Wine consumption vol'!AV27</f>
        <v>0</v>
      </c>
      <c r="AW27">
        <f>'T6 Wine production vol'!AW27+'T15 Wine import vol'!AW27-'T10 Wine export vol'!AW27-'T34 Wine consumption vol'!AW27</f>
        <v>0</v>
      </c>
      <c r="AX27">
        <f>'T6 Wine production vol'!AX27+'T15 Wine import vol'!AX27-'T10 Wine export vol'!AX27-'T34 Wine consumption vol'!AX27</f>
        <v>0</v>
      </c>
      <c r="AY27">
        <f>'T6 Wine production vol'!AY27+'T15 Wine import vol'!AY27-'T10 Wine export vol'!AY27-'T34 Wine consumption vol'!AY27</f>
        <v>0</v>
      </c>
      <c r="AZ27">
        <f>'T6 Wine production vol'!AZ27+'T15 Wine import vol'!AZ27-'T10 Wine export vol'!AZ27-'T34 Wine consumption vol'!AZ27</f>
        <v>0</v>
      </c>
      <c r="BA27">
        <f>'T6 Wine production vol'!BA27+'T15 Wine import vol'!BA27-'T10 Wine export vol'!BA27-'T34 Wine consumption vol'!BA27</f>
        <v>0</v>
      </c>
      <c r="BB27">
        <f>'T6 Wine production vol'!BB27+'T15 Wine import vol'!BB27-'T10 Wine export vol'!BB27-'T34 Wine consumption vol'!BB27</f>
        <v>-200090.07190478966</v>
      </c>
    </row>
    <row r="28" spans="1:54" x14ac:dyDescent="0.55000000000000004">
      <c r="A28" s="1">
        <v>1891</v>
      </c>
      <c r="B28">
        <f>'T6 Wine production vol'!B28+'T15 Wine import vol'!B28-'T10 Wine export vol'!B28-'T34 Wine consumption vol'!B28</f>
        <v>289173.69774999935</v>
      </c>
      <c r="C28">
        <f>'T6 Wine production vol'!C28+'T15 Wine import vol'!C28-'T10 Wine export vol'!C28-'T34 Wine consumption vol'!C28</f>
        <v>-98402.522744296119</v>
      </c>
      <c r="D28">
        <f>'T6 Wine production vol'!D28+'T15 Wine import vol'!D28-'T10 Wine export vol'!D28-'T34 Wine consumption vol'!D28</f>
        <v>-35678.766666666663</v>
      </c>
      <c r="E28">
        <f>'T6 Wine production vol'!E28+'T15 Wine import vol'!E28-'T10 Wine export vol'!E28-'T34 Wine consumption vol'!E28</f>
        <v>-189500</v>
      </c>
      <c r="F28">
        <f>'T6 Wine production vol'!F28+'T15 Wine import vol'!F28-'T10 Wine export vol'!F28-'T34 Wine consumption vol'!F28</f>
        <v>-26702.366666666676</v>
      </c>
      <c r="G28">
        <f>'T6 Wine production vol'!G28+'T15 Wine import vol'!G28-'T10 Wine export vol'!G28-'T34 Wine consumption vol'!G28</f>
        <v>0</v>
      </c>
      <c r="H28">
        <f>'T6 Wine production vol'!H28+'T15 Wine import vol'!H28-'T10 Wine export vol'!H28-'T34 Wine consumption vol'!H28</f>
        <v>0</v>
      </c>
      <c r="I28">
        <f>'T6 Wine production vol'!I28+'T15 Wine import vol'!I28-'T10 Wine export vol'!I28-'T34 Wine consumption vol'!I28</f>
        <v>0</v>
      </c>
      <c r="J28">
        <f>'T6 Wine production vol'!J28+'T15 Wine import vol'!J28-'T10 Wine export vol'!J28-'T34 Wine consumption vol'!J28</f>
        <v>0</v>
      </c>
      <c r="K28">
        <f>'T6 Wine production vol'!K28+'T15 Wine import vol'!K28-'T10 Wine export vol'!K28-'T34 Wine consumption vol'!K28</f>
        <v>-82098.799999999988</v>
      </c>
      <c r="L28">
        <f>'T6 Wine production vol'!L28+'T15 Wine import vol'!L28-'T10 Wine export vol'!L28-'T34 Wine consumption vol'!L28</f>
        <v>161909.71773400001</v>
      </c>
      <c r="M28">
        <f>'T6 Wine production vol'!M28+'T15 Wine import vol'!M28-'T10 Wine export vol'!M28-'T34 Wine consumption vol'!M28</f>
        <v>0</v>
      </c>
      <c r="N28">
        <f>'T6 Wine production vol'!N28+'T15 Wine import vol'!N28-'T10 Wine export vol'!N28-'T34 Wine consumption vol'!N28</f>
        <v>0</v>
      </c>
      <c r="O28">
        <f>'T6 Wine production vol'!O28+'T15 Wine import vol'!O28-'T10 Wine export vol'!O28-'T34 Wine consumption vol'!O28</f>
        <v>0</v>
      </c>
      <c r="P28">
        <f>'T6 Wine production vol'!P28+'T15 Wine import vol'!P28-'T10 Wine export vol'!P28-'T34 Wine consumption vol'!P28</f>
        <v>0</v>
      </c>
      <c r="Q28">
        <f>'T6 Wine production vol'!Q28+'T15 Wine import vol'!Q28-'T10 Wine export vol'!Q28-'T34 Wine consumption vol'!Q28</f>
        <v>0</v>
      </c>
      <c r="R28">
        <f>'T6 Wine production vol'!R28+'T15 Wine import vol'!R28-'T10 Wine export vol'!R28-'T34 Wine consumption vol'!R28</f>
        <v>15826.551445132423</v>
      </c>
      <c r="S28">
        <f>'T6 Wine production vol'!S28+'T15 Wine import vol'!S28-'T10 Wine export vol'!S28-'T34 Wine consumption vol'!S28</f>
        <v>93890.212758547175</v>
      </c>
      <c r="T28">
        <f>'T6 Wine production vol'!T28+'T15 Wine import vol'!T28-'T10 Wine export vol'!T28-'T34 Wine consumption vol'!T28</f>
        <v>0</v>
      </c>
      <c r="U28">
        <f>'T6 Wine production vol'!U28+'T15 Wine import vol'!U28-'T10 Wine export vol'!U28-'T34 Wine consumption vol'!U28</f>
        <v>0</v>
      </c>
      <c r="V28">
        <f>'T6 Wine production vol'!V28+'T15 Wine import vol'!V28-'T10 Wine export vol'!V28-'T34 Wine consumption vol'!V28</f>
        <v>-6009.6959344611532</v>
      </c>
      <c r="W28">
        <f>'T6 Wine production vol'!W28+'T15 Wine import vol'!W28-'T10 Wine export vol'!W28-'T34 Wine consumption vol'!W28</f>
        <v>0</v>
      </c>
      <c r="X28">
        <f>'T6 Wine production vol'!X28+'T15 Wine import vol'!X28-'T10 Wine export vol'!X28-'T34 Wine consumption vol'!X28</f>
        <v>376468.66493344156</v>
      </c>
      <c r="Y28">
        <f>'T6 Wine production vol'!Y28+'T15 Wine import vol'!Y28-'T10 Wine export vol'!Y28-'T34 Wine consumption vol'!Y28</f>
        <v>250000</v>
      </c>
      <c r="Z28">
        <f>'T6 Wine production vol'!Z28+'T15 Wine import vol'!Z28-'T10 Wine export vol'!Z28-'T34 Wine consumption vol'!Z28</f>
        <v>0</v>
      </c>
      <c r="AA28">
        <f>'T6 Wine production vol'!AA28+'T15 Wine import vol'!AA28-'T10 Wine export vol'!AA28-'T34 Wine consumption vol'!AA28</f>
        <v>11381.554039816574</v>
      </c>
      <c r="AB28">
        <f>'T6 Wine production vol'!AB28+'T15 Wine import vol'!AB28-'T10 Wine export vol'!AB28-'T34 Wine consumption vol'!AB28</f>
        <v>0</v>
      </c>
      <c r="AC28">
        <f>'T6 Wine production vol'!AC28+'T15 Wine import vol'!AC28-'T10 Wine export vol'!AC28-'T34 Wine consumption vol'!AC28</f>
        <v>-302.26998073999999</v>
      </c>
      <c r="AD28">
        <f>'T6 Wine production vol'!AD28+'T15 Wine import vol'!AD28-'T10 Wine export vol'!AD28-'T34 Wine consumption vol'!AD28</f>
        <v>2682.6923076923058</v>
      </c>
      <c r="AE28">
        <f>'T6 Wine production vol'!AE28+'T15 Wine import vol'!AE28-'T10 Wine export vol'!AE28-'T34 Wine consumption vol'!AE28</f>
        <v>3250.4693301753869</v>
      </c>
      <c r="AF28">
        <f>'T6 Wine production vol'!AF28+'T15 Wine import vol'!AF28-'T10 Wine export vol'!AF28-'T34 Wine consumption vol'!AF28</f>
        <v>9321.9305066142842</v>
      </c>
      <c r="AG28">
        <f>'T6 Wine production vol'!AG28+'T15 Wine import vol'!AG28-'T10 Wine export vol'!AG28-'T34 Wine consumption vol'!AG28</f>
        <v>33274.365057262767</v>
      </c>
      <c r="AH28">
        <f>'T6 Wine production vol'!AH28+'T15 Wine import vol'!AH28-'T10 Wine export vol'!AH28-'T34 Wine consumption vol'!AH28</f>
        <v>0</v>
      </c>
      <c r="AI28">
        <f>'T6 Wine production vol'!AI28+'T15 Wine import vol'!AI28-'T10 Wine export vol'!AI28-'T34 Wine consumption vol'!AI28</f>
        <v>975.4949255627763</v>
      </c>
      <c r="AJ28">
        <f>'T6 Wine production vol'!AJ28+'T15 Wine import vol'!AJ28-'T10 Wine export vol'!AJ28-'T34 Wine consumption vol'!AJ28</f>
        <v>3191.0560979839079</v>
      </c>
      <c r="AK28">
        <f>'T6 Wine production vol'!AK28+'T15 Wine import vol'!AK28-'T10 Wine export vol'!AK28-'T34 Wine consumption vol'!AK28</f>
        <v>1211.522452550076</v>
      </c>
      <c r="AL28">
        <f>'T6 Wine production vol'!AL28+'T15 Wine import vol'!AL28-'T10 Wine export vol'!AL28-'T34 Wine consumption vol'!AL28</f>
        <v>92016.533333333326</v>
      </c>
      <c r="AM28">
        <f>'T6 Wine production vol'!AM28+'T15 Wine import vol'!AM28-'T10 Wine export vol'!AM28-'T34 Wine consumption vol'!AM28</f>
        <v>4028.4916798659219</v>
      </c>
      <c r="AN28">
        <f>'T6 Wine production vol'!AN28+'T15 Wine import vol'!AN28-'T10 Wine export vol'!AN28-'T34 Wine consumption vol'!AN28</f>
        <v>27316.714852818899</v>
      </c>
      <c r="AO28">
        <f>'T6 Wine production vol'!AO28+'T15 Wine import vol'!AO28-'T10 Wine export vol'!AO28-'T34 Wine consumption vol'!AO28</f>
        <v>4169.9898760000005</v>
      </c>
      <c r="AP28">
        <f>'T6 Wine production vol'!AP28+'T15 Wine import vol'!AP28-'T10 Wine export vol'!AP28-'T34 Wine consumption vol'!AP28</f>
        <v>26000</v>
      </c>
      <c r="AQ28">
        <f>'T6 Wine production vol'!AQ28+'T15 Wine import vol'!AQ28-'T10 Wine export vol'!AQ28-'T34 Wine consumption vol'!AQ28</f>
        <v>1019.904010250051</v>
      </c>
      <c r="AR28">
        <f>'T6 Wine production vol'!AR28+'T15 Wine import vol'!AR28-'T10 Wine export vol'!AR28-'T34 Wine consumption vol'!AR28</f>
        <v>0</v>
      </c>
      <c r="AS28">
        <f>'T6 Wine production vol'!AS28+'T15 Wine import vol'!AS28-'T10 Wine export vol'!AS28-'T34 Wine consumption vol'!AS28</f>
        <v>0</v>
      </c>
      <c r="AT28">
        <f>'T6 Wine production vol'!AT28+'T15 Wine import vol'!AT28-'T10 Wine export vol'!AT28-'T34 Wine consumption vol'!AT28</f>
        <v>0</v>
      </c>
      <c r="AU28">
        <f>'T6 Wine production vol'!AU28+'T15 Wine import vol'!AU28-'T10 Wine export vol'!AU28-'T34 Wine consumption vol'!AU28</f>
        <v>700</v>
      </c>
      <c r="AV28">
        <f>'T6 Wine production vol'!AV28+'T15 Wine import vol'!AV28-'T10 Wine export vol'!AV28-'T34 Wine consumption vol'!AV28</f>
        <v>0</v>
      </c>
      <c r="AW28">
        <f>'T6 Wine production vol'!AW28+'T15 Wine import vol'!AW28-'T10 Wine export vol'!AW28-'T34 Wine consumption vol'!AW28</f>
        <v>0</v>
      </c>
      <c r="AX28">
        <f>'T6 Wine production vol'!AX28+'T15 Wine import vol'!AX28-'T10 Wine export vol'!AX28-'T34 Wine consumption vol'!AX28</f>
        <v>0</v>
      </c>
      <c r="AY28">
        <f>'T6 Wine production vol'!AY28+'T15 Wine import vol'!AY28-'T10 Wine export vol'!AY28-'T34 Wine consumption vol'!AY28</f>
        <v>0</v>
      </c>
      <c r="AZ28">
        <f>'T6 Wine production vol'!AZ28+'T15 Wine import vol'!AZ28-'T10 Wine export vol'!AZ28-'T34 Wine consumption vol'!AZ28</f>
        <v>0</v>
      </c>
      <c r="BA28">
        <f>'T6 Wine production vol'!BA28+'T15 Wine import vol'!BA28-'T10 Wine export vol'!BA28-'T34 Wine consumption vol'!BA28</f>
        <v>0</v>
      </c>
      <c r="BB28">
        <f>'T6 Wine production vol'!BB28+'T15 Wine import vol'!BB28-'T10 Wine export vol'!BB28-'T34 Wine consumption vol'!BB28</f>
        <v>583049.86368384957</v>
      </c>
    </row>
    <row r="29" spans="1:54" x14ac:dyDescent="0.55000000000000004">
      <c r="A29" s="1">
        <v>1892</v>
      </c>
      <c r="B29">
        <f>'T6 Wine production vol'!B29+'T15 Wine import vol'!B29-'T10 Wine export vol'!B29-'T34 Wine consumption vol'!B29</f>
        <v>28894.829833333381</v>
      </c>
      <c r="C29">
        <f>'T6 Wine production vol'!C29+'T15 Wine import vol'!C29-'T10 Wine export vol'!C29-'T34 Wine consumption vol'!C29</f>
        <v>-108365.40554831503</v>
      </c>
      <c r="D29">
        <f>'T6 Wine production vol'!D29+'T15 Wine import vol'!D29-'T10 Wine export vol'!D29-'T34 Wine consumption vol'!D29</f>
        <v>-36303.866666666698</v>
      </c>
      <c r="E29">
        <f>'T6 Wine production vol'!E29+'T15 Wine import vol'!E29-'T10 Wine export vol'!E29-'T34 Wine consumption vol'!E29</f>
        <v>375333.33333333326</v>
      </c>
      <c r="F29">
        <f>'T6 Wine production vol'!F29+'T15 Wine import vol'!F29-'T10 Wine export vol'!F29-'T34 Wine consumption vol'!F29</f>
        <v>-8936.9333333332906</v>
      </c>
      <c r="G29">
        <f>'T6 Wine production vol'!G29+'T15 Wine import vol'!G29-'T10 Wine export vol'!G29-'T34 Wine consumption vol'!G29</f>
        <v>0</v>
      </c>
      <c r="H29">
        <f>'T6 Wine production vol'!H29+'T15 Wine import vol'!H29-'T10 Wine export vol'!H29-'T34 Wine consumption vol'!H29</f>
        <v>0</v>
      </c>
      <c r="I29">
        <f>'T6 Wine production vol'!I29+'T15 Wine import vol'!I29-'T10 Wine export vol'!I29-'T34 Wine consumption vol'!I29</f>
        <v>0</v>
      </c>
      <c r="J29">
        <f>'T6 Wine production vol'!J29+'T15 Wine import vol'!J29-'T10 Wine export vol'!J29-'T34 Wine consumption vol'!J29</f>
        <v>0</v>
      </c>
      <c r="K29">
        <f>'T6 Wine production vol'!K29+'T15 Wine import vol'!K29-'T10 Wine export vol'!K29-'T34 Wine consumption vol'!K29</f>
        <v>-20989.966666666704</v>
      </c>
      <c r="L29">
        <f>'T6 Wine production vol'!L29+'T15 Wine import vol'!L29-'T10 Wine export vol'!L29-'T34 Wine consumption vol'!L29</f>
        <v>167866.28830049999</v>
      </c>
      <c r="M29">
        <f>'T6 Wine production vol'!M29+'T15 Wine import vol'!M29-'T10 Wine export vol'!M29-'T34 Wine consumption vol'!M29</f>
        <v>0</v>
      </c>
      <c r="N29">
        <f>'T6 Wine production vol'!N29+'T15 Wine import vol'!N29-'T10 Wine export vol'!N29-'T34 Wine consumption vol'!N29</f>
        <v>0</v>
      </c>
      <c r="O29">
        <f>'T6 Wine production vol'!O29+'T15 Wine import vol'!O29-'T10 Wine export vol'!O29-'T34 Wine consumption vol'!O29</f>
        <v>0</v>
      </c>
      <c r="P29">
        <f>'T6 Wine production vol'!P29+'T15 Wine import vol'!P29-'T10 Wine export vol'!P29-'T34 Wine consumption vol'!P29</f>
        <v>0</v>
      </c>
      <c r="Q29">
        <f>'T6 Wine production vol'!Q29+'T15 Wine import vol'!Q29-'T10 Wine export vol'!Q29-'T34 Wine consumption vol'!Q29</f>
        <v>0</v>
      </c>
      <c r="R29">
        <f>'T6 Wine production vol'!R29+'T15 Wine import vol'!R29-'T10 Wine export vol'!R29-'T34 Wine consumption vol'!R29</f>
        <v>16234.744943837304</v>
      </c>
      <c r="S29">
        <f>'T6 Wine production vol'!S29+'T15 Wine import vol'!S29-'T10 Wine export vol'!S29-'T34 Wine consumption vol'!S29</f>
        <v>76404.972080320586</v>
      </c>
      <c r="T29">
        <f>'T6 Wine production vol'!T29+'T15 Wine import vol'!T29-'T10 Wine export vol'!T29-'T34 Wine consumption vol'!T29</f>
        <v>0</v>
      </c>
      <c r="U29">
        <f>'T6 Wine production vol'!U29+'T15 Wine import vol'!U29-'T10 Wine export vol'!U29-'T34 Wine consumption vol'!U29</f>
        <v>0</v>
      </c>
      <c r="V29">
        <f>'T6 Wine production vol'!V29+'T15 Wine import vol'!V29-'T10 Wine export vol'!V29-'T34 Wine consumption vol'!V29</f>
        <v>-44587.61874539499</v>
      </c>
      <c r="W29">
        <f>'T6 Wine production vol'!W29+'T15 Wine import vol'!W29-'T10 Wine export vol'!W29-'T34 Wine consumption vol'!W29</f>
        <v>0</v>
      </c>
      <c r="X29">
        <f>'T6 Wine production vol'!X29+'T15 Wine import vol'!X29-'T10 Wine export vol'!X29-'T34 Wine consumption vol'!X29</f>
        <v>328928.54678121774</v>
      </c>
      <c r="Y29">
        <f>'T6 Wine production vol'!Y29+'T15 Wine import vol'!Y29-'T10 Wine export vol'!Y29-'T34 Wine consumption vol'!Y29</f>
        <v>250000</v>
      </c>
      <c r="Z29">
        <f>'T6 Wine production vol'!Z29+'T15 Wine import vol'!Z29-'T10 Wine export vol'!Z29-'T34 Wine consumption vol'!Z29</f>
        <v>0</v>
      </c>
      <c r="AA29">
        <f>'T6 Wine production vol'!AA29+'T15 Wine import vol'!AA29-'T10 Wine export vol'!AA29-'T34 Wine consumption vol'!AA29</f>
        <v>9261.9591871537359</v>
      </c>
      <c r="AB29">
        <f>'T6 Wine production vol'!AB29+'T15 Wine import vol'!AB29-'T10 Wine export vol'!AB29-'T34 Wine consumption vol'!AB29</f>
        <v>0</v>
      </c>
      <c r="AC29">
        <f>'T6 Wine production vol'!AC29+'T15 Wine import vol'!AC29-'T10 Wine export vol'!AC29-'T34 Wine consumption vol'!AC29</f>
        <v>-311.27697538000012</v>
      </c>
      <c r="AD29">
        <f>'T6 Wine production vol'!AD29+'T15 Wine import vol'!AD29-'T10 Wine export vol'!AD29-'T34 Wine consumption vol'!AD29</f>
        <v>2769.2307692307668</v>
      </c>
      <c r="AE29">
        <f>'T6 Wine production vol'!AE29+'T15 Wine import vol'!AE29-'T10 Wine export vol'!AE29-'T34 Wine consumption vol'!AE29</f>
        <v>13436.990044483871</v>
      </c>
      <c r="AF29">
        <f>'T6 Wine production vol'!AF29+'T15 Wine import vol'!AF29-'T10 Wine export vol'!AF29-'T34 Wine consumption vol'!AF29</f>
        <v>10778.016051747385</v>
      </c>
      <c r="AG29">
        <f>'T6 Wine production vol'!AG29+'T15 Wine import vol'!AG29-'T10 Wine export vol'!AG29-'T34 Wine consumption vol'!AG29</f>
        <v>33789.243608325043</v>
      </c>
      <c r="AH29">
        <f>'T6 Wine production vol'!AH29+'T15 Wine import vol'!AH29-'T10 Wine export vol'!AH29-'T34 Wine consumption vol'!AH29</f>
        <v>0</v>
      </c>
      <c r="AI29">
        <f>'T6 Wine production vol'!AI29+'T15 Wine import vol'!AI29-'T10 Wine export vol'!AI29-'T34 Wine consumption vol'!AI29</f>
        <v>996.53543300649858</v>
      </c>
      <c r="AJ29">
        <f>'T6 Wine production vol'!AJ29+'T15 Wine import vol'!AJ29-'T10 Wine export vol'!AJ29-'T34 Wine consumption vol'!AJ29</f>
        <v>3220.9052268433502</v>
      </c>
      <c r="AK29">
        <f>'T6 Wine production vol'!AK29+'T15 Wine import vol'!AK29-'T10 Wine export vol'!AK29-'T34 Wine consumption vol'!AK29</f>
        <v>1411.430058399126</v>
      </c>
      <c r="AL29">
        <f>'T6 Wine production vol'!AL29+'T15 Wine import vol'!AL29-'T10 Wine export vol'!AL29-'T34 Wine consumption vol'!AL29</f>
        <v>-38960.066666666644</v>
      </c>
      <c r="AM29">
        <f>'T6 Wine production vol'!AM29+'T15 Wine import vol'!AM29-'T10 Wine export vol'!AM29-'T34 Wine consumption vol'!AM29</f>
        <v>2845.7342286237113</v>
      </c>
      <c r="AN29">
        <f>'T6 Wine production vol'!AN29+'T15 Wine import vol'!AN29-'T10 Wine export vol'!AN29-'T34 Wine consumption vol'!AN29</f>
        <v>24352.311215905513</v>
      </c>
      <c r="AO29">
        <f>'T6 Wine production vol'!AO29+'T15 Wine import vol'!AO29-'T10 Wine export vol'!AO29-'T34 Wine consumption vol'!AO29</f>
        <v>4059.9797520000002</v>
      </c>
      <c r="AP29">
        <f>'T6 Wine production vol'!AP29+'T15 Wine import vol'!AP29-'T10 Wine export vol'!AP29-'T34 Wine consumption vol'!AP29</f>
        <v>26000</v>
      </c>
      <c r="AQ29">
        <f>'T6 Wine production vol'!AQ29+'T15 Wine import vol'!AQ29-'T10 Wine export vol'!AQ29-'T34 Wine consumption vol'!AQ29</f>
        <v>740.04175005623506</v>
      </c>
      <c r="AR29">
        <f>'T6 Wine production vol'!AR29+'T15 Wine import vol'!AR29-'T10 Wine export vol'!AR29-'T34 Wine consumption vol'!AR29</f>
        <v>0</v>
      </c>
      <c r="AS29">
        <f>'T6 Wine production vol'!AS29+'T15 Wine import vol'!AS29-'T10 Wine export vol'!AS29-'T34 Wine consumption vol'!AS29</f>
        <v>0</v>
      </c>
      <c r="AT29">
        <f>'T6 Wine production vol'!AT29+'T15 Wine import vol'!AT29-'T10 Wine export vol'!AT29-'T34 Wine consumption vol'!AT29</f>
        <v>0</v>
      </c>
      <c r="AU29">
        <f>'T6 Wine production vol'!AU29+'T15 Wine import vol'!AU29-'T10 Wine export vol'!AU29-'T34 Wine consumption vol'!AU29</f>
        <v>700</v>
      </c>
      <c r="AV29">
        <f>'T6 Wine production vol'!AV29+'T15 Wine import vol'!AV29-'T10 Wine export vol'!AV29-'T34 Wine consumption vol'!AV29</f>
        <v>0</v>
      </c>
      <c r="AW29">
        <f>'T6 Wine production vol'!AW29+'T15 Wine import vol'!AW29-'T10 Wine export vol'!AW29-'T34 Wine consumption vol'!AW29</f>
        <v>0</v>
      </c>
      <c r="AX29">
        <f>'T6 Wine production vol'!AX29+'T15 Wine import vol'!AX29-'T10 Wine export vol'!AX29-'T34 Wine consumption vol'!AX29</f>
        <v>0</v>
      </c>
      <c r="AY29">
        <f>'T6 Wine production vol'!AY29+'T15 Wine import vol'!AY29-'T10 Wine export vol'!AY29-'T34 Wine consumption vol'!AY29</f>
        <v>0</v>
      </c>
      <c r="AZ29">
        <f>'T6 Wine production vol'!AZ29+'T15 Wine import vol'!AZ29-'T10 Wine export vol'!AZ29-'T34 Wine consumption vol'!AZ29</f>
        <v>0</v>
      </c>
      <c r="BA29">
        <f>'T6 Wine production vol'!BA29+'T15 Wine import vol'!BA29-'T10 Wine export vol'!BA29-'T34 Wine consumption vol'!BA29</f>
        <v>0</v>
      </c>
      <c r="BB29">
        <f>'T6 Wine production vol'!BB29+'T15 Wine import vol'!BB29-'T10 Wine export vol'!BB29-'T34 Wine consumption vol'!BB29</f>
        <v>228278.72134801932</v>
      </c>
    </row>
    <row r="30" spans="1:54" x14ac:dyDescent="0.55000000000000004">
      <c r="A30" s="1">
        <v>1893</v>
      </c>
      <c r="B30">
        <f>'T6 Wine production vol'!B30+'T15 Wine import vol'!B30-'T10 Wine export vol'!B30-'T34 Wine consumption vol'!B30</f>
        <v>1428028.6627499992</v>
      </c>
      <c r="C30">
        <f>'T6 Wine production vol'!C30+'T15 Wine import vol'!C30-'T10 Wine export vol'!C30-'T34 Wine consumption vol'!C30</f>
        <v>-108531.76259850617</v>
      </c>
      <c r="D30">
        <f>'T6 Wine production vol'!D30+'T15 Wine import vol'!D30-'T10 Wine export vol'!D30-'T34 Wine consumption vol'!D30</f>
        <v>-24644.333333333285</v>
      </c>
      <c r="E30">
        <f>'T6 Wine production vol'!E30+'T15 Wine import vol'!E30-'T10 Wine export vol'!E30-'T34 Wine consumption vol'!E30</f>
        <v>-365999.99999999977</v>
      </c>
      <c r="F30">
        <f>'T6 Wine production vol'!F30+'T15 Wine import vol'!F30-'T10 Wine export vol'!F30-'T34 Wine consumption vol'!F30</f>
        <v>23983.799999999988</v>
      </c>
      <c r="G30">
        <f>'T6 Wine production vol'!G30+'T15 Wine import vol'!G30-'T10 Wine export vol'!G30-'T34 Wine consumption vol'!G30</f>
        <v>0</v>
      </c>
      <c r="H30">
        <f>'T6 Wine production vol'!H30+'T15 Wine import vol'!H30-'T10 Wine export vol'!H30-'T34 Wine consumption vol'!H30</f>
        <v>0</v>
      </c>
      <c r="I30">
        <f>'T6 Wine production vol'!I30+'T15 Wine import vol'!I30-'T10 Wine export vol'!I30-'T34 Wine consumption vol'!I30</f>
        <v>0</v>
      </c>
      <c r="J30">
        <f>'T6 Wine production vol'!J30+'T15 Wine import vol'!J30-'T10 Wine export vol'!J30-'T34 Wine consumption vol'!J30</f>
        <v>0</v>
      </c>
      <c r="K30">
        <f>'T6 Wine production vol'!K30+'T15 Wine import vol'!K30-'T10 Wine export vol'!K30-'T34 Wine consumption vol'!K30</f>
        <v>120083.0333333333</v>
      </c>
      <c r="L30">
        <f>'T6 Wine production vol'!L30+'T15 Wine import vol'!L30-'T10 Wine export vol'!L30-'T34 Wine consumption vol'!L30</f>
        <v>156008.858867</v>
      </c>
      <c r="M30">
        <f>'T6 Wine production vol'!M30+'T15 Wine import vol'!M30-'T10 Wine export vol'!M30-'T34 Wine consumption vol'!M30</f>
        <v>0</v>
      </c>
      <c r="N30">
        <f>'T6 Wine production vol'!N30+'T15 Wine import vol'!N30-'T10 Wine export vol'!N30-'T34 Wine consumption vol'!N30</f>
        <v>0</v>
      </c>
      <c r="O30">
        <f>'T6 Wine production vol'!O30+'T15 Wine import vol'!O30-'T10 Wine export vol'!O30-'T34 Wine consumption vol'!O30</f>
        <v>0</v>
      </c>
      <c r="P30">
        <f>'T6 Wine production vol'!P30+'T15 Wine import vol'!P30-'T10 Wine export vol'!P30-'T34 Wine consumption vol'!P30</f>
        <v>0</v>
      </c>
      <c r="Q30">
        <f>'T6 Wine production vol'!Q30+'T15 Wine import vol'!Q30-'T10 Wine export vol'!Q30-'T34 Wine consumption vol'!Q30</f>
        <v>0</v>
      </c>
      <c r="R30">
        <f>'T6 Wine production vol'!R30+'T15 Wine import vol'!R30-'T10 Wine export vol'!R30-'T34 Wine consumption vol'!R30</f>
        <v>18606.799705262929</v>
      </c>
      <c r="S30">
        <f>'T6 Wine production vol'!S30+'T15 Wine import vol'!S30-'T10 Wine export vol'!S30-'T34 Wine consumption vol'!S30</f>
        <v>44695.097218934723</v>
      </c>
      <c r="T30">
        <f>'T6 Wine production vol'!T30+'T15 Wine import vol'!T30-'T10 Wine export vol'!T30-'T34 Wine consumption vol'!T30</f>
        <v>0</v>
      </c>
      <c r="U30">
        <f>'T6 Wine production vol'!U30+'T15 Wine import vol'!U30-'T10 Wine export vol'!U30-'T34 Wine consumption vol'!U30</f>
        <v>0</v>
      </c>
      <c r="V30">
        <f>'T6 Wine production vol'!V30+'T15 Wine import vol'!V30-'T10 Wine export vol'!V30-'T34 Wine consumption vol'!V30</f>
        <v>-86445.06796081092</v>
      </c>
      <c r="W30">
        <f>'T6 Wine production vol'!W30+'T15 Wine import vol'!W30-'T10 Wine export vol'!W30-'T34 Wine consumption vol'!W30</f>
        <v>0</v>
      </c>
      <c r="X30">
        <f>'T6 Wine production vol'!X30+'T15 Wine import vol'!X30-'T10 Wine export vol'!X30-'T34 Wine consumption vol'!X30</f>
        <v>145013.90727284903</v>
      </c>
      <c r="Y30">
        <f>'T6 Wine production vol'!Y30+'T15 Wine import vol'!Y30-'T10 Wine export vol'!Y30-'T34 Wine consumption vol'!Y30</f>
        <v>250000</v>
      </c>
      <c r="Z30">
        <f>'T6 Wine production vol'!Z30+'T15 Wine import vol'!Z30-'T10 Wine export vol'!Z30-'T34 Wine consumption vol'!Z30</f>
        <v>0</v>
      </c>
      <c r="AA30">
        <f>'T6 Wine production vol'!AA30+'T15 Wine import vol'!AA30-'T10 Wine export vol'!AA30-'T34 Wine consumption vol'!AA30</f>
        <v>5418.0265372319354</v>
      </c>
      <c r="AB30">
        <f>'T6 Wine production vol'!AB30+'T15 Wine import vol'!AB30-'T10 Wine export vol'!AB30-'T34 Wine consumption vol'!AB30</f>
        <v>0</v>
      </c>
      <c r="AC30">
        <f>'T6 Wine production vol'!AC30+'T15 Wine import vol'!AC30-'T10 Wine export vol'!AC30-'T34 Wine consumption vol'!AC30</f>
        <v>115.5</v>
      </c>
      <c r="AD30">
        <f>'T6 Wine production vol'!AD30+'T15 Wine import vol'!AD30-'T10 Wine export vol'!AD30-'T34 Wine consumption vol'!AD30</f>
        <v>2855.7692307692291</v>
      </c>
      <c r="AE30">
        <f>'T6 Wine production vol'!AE30+'T15 Wine import vol'!AE30-'T10 Wine export vol'!AE30-'T34 Wine consumption vol'!AE30</f>
        <v>-3424.9726154350356</v>
      </c>
      <c r="AF30">
        <f>'T6 Wine production vol'!AF30+'T15 Wine import vol'!AF30-'T10 Wine export vol'!AF30-'T34 Wine consumption vol'!AF30</f>
        <v>12461.54215903033</v>
      </c>
      <c r="AG30">
        <f>'T6 Wine production vol'!AG30+'T15 Wine import vol'!AG30-'T10 Wine export vol'!AG30-'T34 Wine consumption vol'!AG30</f>
        <v>34304.122159387312</v>
      </c>
      <c r="AH30">
        <f>'T6 Wine production vol'!AH30+'T15 Wine import vol'!AH30-'T10 Wine export vol'!AH30-'T34 Wine consumption vol'!AH30</f>
        <v>0</v>
      </c>
      <c r="AI30">
        <f>'T6 Wine production vol'!AI30+'T15 Wine import vol'!AI30-'T10 Wine export vol'!AI30-'T34 Wine consumption vol'!AI30</f>
        <v>1017.575940450221</v>
      </c>
      <c r="AJ30">
        <f>'T6 Wine production vol'!AJ30+'T15 Wine import vol'!AJ30-'T10 Wine export vol'!AJ30-'T34 Wine consumption vol'!AJ30</f>
        <v>3250.7543557027921</v>
      </c>
      <c r="AK30">
        <f>'T6 Wine production vol'!AK30+'T15 Wine import vol'!AK30-'T10 Wine export vol'!AK30-'T34 Wine consumption vol'!AK30</f>
        <v>1250.9269281727561</v>
      </c>
      <c r="AL30">
        <f>'T6 Wine production vol'!AL30+'T15 Wine import vol'!AL30-'T10 Wine export vol'!AL30-'T34 Wine consumption vol'!AL30</f>
        <v>31632.733333333454</v>
      </c>
      <c r="AM30">
        <f>'T6 Wine production vol'!AM30+'T15 Wine import vol'!AM30-'T10 Wine export vol'!AM30-'T34 Wine consumption vol'!AM30</f>
        <v>3908.1058070333606</v>
      </c>
      <c r="AN30">
        <f>'T6 Wine production vol'!AN30+'T15 Wine import vol'!AN30-'T10 Wine export vol'!AN30-'T34 Wine consumption vol'!AN30</f>
        <v>27900.464170677165</v>
      </c>
      <c r="AO30">
        <f>'T6 Wine production vol'!AO30+'T15 Wine import vol'!AO30-'T10 Wine export vol'!AO30-'T34 Wine consumption vol'!AO30</f>
        <v>5992.0000000000009</v>
      </c>
      <c r="AP30">
        <f>'T6 Wine production vol'!AP30+'T15 Wine import vol'!AP30-'T10 Wine export vol'!AP30-'T34 Wine consumption vol'!AP30</f>
        <v>26000</v>
      </c>
      <c r="AQ30">
        <f>'T6 Wine production vol'!AQ30+'T15 Wine import vol'!AQ30-'T10 Wine export vol'!AQ30-'T34 Wine consumption vol'!AQ30</f>
        <v>992.75938990416239</v>
      </c>
      <c r="AR30">
        <f>'T6 Wine production vol'!AR30+'T15 Wine import vol'!AR30-'T10 Wine export vol'!AR30-'T34 Wine consumption vol'!AR30</f>
        <v>0</v>
      </c>
      <c r="AS30">
        <f>'T6 Wine production vol'!AS30+'T15 Wine import vol'!AS30-'T10 Wine export vol'!AS30-'T34 Wine consumption vol'!AS30</f>
        <v>0</v>
      </c>
      <c r="AT30">
        <f>'T6 Wine production vol'!AT30+'T15 Wine import vol'!AT30-'T10 Wine export vol'!AT30-'T34 Wine consumption vol'!AT30</f>
        <v>0</v>
      </c>
      <c r="AU30">
        <f>'T6 Wine production vol'!AU30+'T15 Wine import vol'!AU30-'T10 Wine export vol'!AU30-'T34 Wine consumption vol'!AU30</f>
        <v>700</v>
      </c>
      <c r="AV30">
        <f>'T6 Wine production vol'!AV30+'T15 Wine import vol'!AV30-'T10 Wine export vol'!AV30-'T34 Wine consumption vol'!AV30</f>
        <v>0</v>
      </c>
      <c r="AW30">
        <f>'T6 Wine production vol'!AW30+'T15 Wine import vol'!AW30-'T10 Wine export vol'!AW30-'T34 Wine consumption vol'!AW30</f>
        <v>0</v>
      </c>
      <c r="AX30">
        <f>'T6 Wine production vol'!AX30+'T15 Wine import vol'!AX30-'T10 Wine export vol'!AX30-'T34 Wine consumption vol'!AX30</f>
        <v>0</v>
      </c>
      <c r="AY30">
        <f>'T6 Wine production vol'!AY30+'T15 Wine import vol'!AY30-'T10 Wine export vol'!AY30-'T34 Wine consumption vol'!AY30</f>
        <v>0</v>
      </c>
      <c r="AZ30">
        <f>'T6 Wine production vol'!AZ30+'T15 Wine import vol'!AZ30-'T10 Wine export vol'!AZ30-'T34 Wine consumption vol'!AZ30</f>
        <v>0</v>
      </c>
      <c r="BA30">
        <f>'T6 Wine production vol'!BA30+'T15 Wine import vol'!BA30-'T10 Wine export vol'!BA30-'T34 Wine consumption vol'!BA30</f>
        <v>0</v>
      </c>
      <c r="BB30">
        <f>'T6 Wine production vol'!BB30+'T15 Wine import vol'!BB30-'T10 Wine export vol'!BB30-'T34 Wine consumption vol'!BB30</f>
        <v>925484.91921189986</v>
      </c>
    </row>
    <row r="31" spans="1:54" x14ac:dyDescent="0.55000000000000004">
      <c r="A31" s="1">
        <v>1894</v>
      </c>
      <c r="B31">
        <f>'T6 Wine production vol'!B31+'T15 Wine import vol'!B31-'T10 Wine export vol'!B31-'T34 Wine consumption vol'!B31</f>
        <v>-55464.704833333381</v>
      </c>
      <c r="C31">
        <f>'T6 Wine production vol'!C31+'T15 Wine import vol'!C31-'T10 Wine export vol'!C31-'T34 Wine consumption vol'!C31</f>
        <v>-110786.16065482423</v>
      </c>
      <c r="D31">
        <f>'T6 Wine production vol'!D31+'T15 Wine import vol'!D31-'T10 Wine export vol'!D31-'T34 Wine consumption vol'!D31</f>
        <v>-18658.366666666727</v>
      </c>
      <c r="E31">
        <f>'T6 Wine production vol'!E31+'T15 Wine import vol'!E31-'T10 Wine export vol'!E31-'T34 Wine consumption vol'!E31</f>
        <v>-265900</v>
      </c>
      <c r="F31">
        <f>'T6 Wine production vol'!F31+'T15 Wine import vol'!F31-'T10 Wine export vol'!F31-'T34 Wine consumption vol'!F31</f>
        <v>6068.7999999999884</v>
      </c>
      <c r="G31">
        <f>'T6 Wine production vol'!G31+'T15 Wine import vol'!G31-'T10 Wine export vol'!G31-'T34 Wine consumption vol'!G31</f>
        <v>0</v>
      </c>
      <c r="H31">
        <f>'T6 Wine production vol'!H31+'T15 Wine import vol'!H31-'T10 Wine export vol'!H31-'T34 Wine consumption vol'!H31</f>
        <v>0</v>
      </c>
      <c r="I31">
        <f>'T6 Wine production vol'!I31+'T15 Wine import vol'!I31-'T10 Wine export vol'!I31-'T34 Wine consumption vol'!I31</f>
        <v>0</v>
      </c>
      <c r="J31">
        <f>'T6 Wine production vol'!J31+'T15 Wine import vol'!J31-'T10 Wine export vol'!J31-'T34 Wine consumption vol'!J31</f>
        <v>0</v>
      </c>
      <c r="K31">
        <f>'T6 Wine production vol'!K31+'T15 Wine import vol'!K31-'T10 Wine export vol'!K31-'T34 Wine consumption vol'!K31</f>
        <v>25489.133333333273</v>
      </c>
      <c r="L31">
        <f>'T6 Wine production vol'!L31+'T15 Wine import vol'!L31-'T10 Wine export vol'!L31-'T34 Wine consumption vol'!L31</f>
        <v>144704.42943349999</v>
      </c>
      <c r="M31">
        <f>'T6 Wine production vol'!M31+'T15 Wine import vol'!M31-'T10 Wine export vol'!M31-'T34 Wine consumption vol'!M31</f>
        <v>0</v>
      </c>
      <c r="N31">
        <f>'T6 Wine production vol'!N31+'T15 Wine import vol'!N31-'T10 Wine export vol'!N31-'T34 Wine consumption vol'!N31</f>
        <v>0</v>
      </c>
      <c r="O31">
        <f>'T6 Wine production vol'!O31+'T15 Wine import vol'!O31-'T10 Wine export vol'!O31-'T34 Wine consumption vol'!O31</f>
        <v>0</v>
      </c>
      <c r="P31">
        <f>'T6 Wine production vol'!P31+'T15 Wine import vol'!P31-'T10 Wine export vol'!P31-'T34 Wine consumption vol'!P31</f>
        <v>0</v>
      </c>
      <c r="Q31">
        <f>'T6 Wine production vol'!Q31+'T15 Wine import vol'!Q31-'T10 Wine export vol'!Q31-'T34 Wine consumption vol'!Q31</f>
        <v>0</v>
      </c>
      <c r="R31">
        <f>'T6 Wine production vol'!R31+'T15 Wine import vol'!R31-'T10 Wine export vol'!R31-'T34 Wine consumption vol'!R31</f>
        <v>15512.544856449958</v>
      </c>
      <c r="S31">
        <f>'T6 Wine production vol'!S31+'T15 Wine import vol'!S31-'T10 Wine export vol'!S31-'T34 Wine consumption vol'!S31</f>
        <v>73935.682366219873</v>
      </c>
      <c r="T31">
        <f>'T6 Wine production vol'!T31+'T15 Wine import vol'!T31-'T10 Wine export vol'!T31-'T34 Wine consumption vol'!T31</f>
        <v>0</v>
      </c>
      <c r="U31">
        <f>'T6 Wine production vol'!U31+'T15 Wine import vol'!U31-'T10 Wine export vol'!U31-'T34 Wine consumption vol'!U31</f>
        <v>0</v>
      </c>
      <c r="V31">
        <f>'T6 Wine production vol'!V31+'T15 Wine import vol'!V31-'T10 Wine export vol'!V31-'T34 Wine consumption vol'!V31</f>
        <v>-104155.93513229597</v>
      </c>
      <c r="W31">
        <f>'T6 Wine production vol'!W31+'T15 Wine import vol'!W31-'T10 Wine export vol'!W31-'T34 Wine consumption vol'!W31</f>
        <v>0</v>
      </c>
      <c r="X31">
        <f>'T6 Wine production vol'!X31+'T15 Wine import vol'!X31-'T10 Wine export vol'!X31-'T34 Wine consumption vol'!X31</f>
        <v>254574.43824592608</v>
      </c>
      <c r="Y31">
        <f>'T6 Wine production vol'!Y31+'T15 Wine import vol'!Y31-'T10 Wine export vol'!Y31-'T34 Wine consumption vol'!Y31</f>
        <v>250000</v>
      </c>
      <c r="Z31">
        <f>'T6 Wine production vol'!Z31+'T15 Wine import vol'!Z31-'T10 Wine export vol'!Z31-'T34 Wine consumption vol'!Z31</f>
        <v>0</v>
      </c>
      <c r="AA31">
        <f>'T6 Wine production vol'!AA31+'T15 Wine import vol'!AA31-'T10 Wine export vol'!AA31-'T34 Wine consumption vol'!AA31</f>
        <v>8962.6270896402857</v>
      </c>
      <c r="AB31">
        <f>'T6 Wine production vol'!AB31+'T15 Wine import vol'!AB31-'T10 Wine export vol'!AB31-'T34 Wine consumption vol'!AB31</f>
        <v>3820.8304712121189</v>
      </c>
      <c r="AC31">
        <f>'T6 Wine production vol'!AC31+'T15 Wine import vol'!AC31-'T10 Wine export vol'!AC31-'T34 Wine consumption vol'!AC31</f>
        <v>119</v>
      </c>
      <c r="AD31">
        <f>'T6 Wine production vol'!AD31+'T15 Wine import vol'!AD31-'T10 Wine export vol'!AD31-'T34 Wine consumption vol'!AD31</f>
        <v>2942.3076923076901</v>
      </c>
      <c r="AE31">
        <f>'T6 Wine production vol'!AE31+'T15 Wine import vol'!AE31-'T10 Wine export vol'!AE31-'T34 Wine consumption vol'!AE31</f>
        <v>13733.322678066659</v>
      </c>
      <c r="AF31">
        <f>'T6 Wine production vol'!AF31+'T15 Wine import vol'!AF31-'T10 Wine export vol'!AF31-'T34 Wine consumption vol'!AF31</f>
        <v>14408.035044270888</v>
      </c>
      <c r="AG31">
        <f>'T6 Wine production vol'!AG31+'T15 Wine import vol'!AG31-'T10 Wine export vol'!AG31-'T34 Wine consumption vol'!AG31</f>
        <v>34819.000710449567</v>
      </c>
      <c r="AH31">
        <f>'T6 Wine production vol'!AH31+'T15 Wine import vol'!AH31-'T10 Wine export vol'!AH31-'T34 Wine consumption vol'!AH31</f>
        <v>0</v>
      </c>
      <c r="AI31">
        <f>'T6 Wine production vol'!AI31+'T15 Wine import vol'!AI31-'T10 Wine export vol'!AI31-'T34 Wine consumption vol'!AI31</f>
        <v>1038.6164478939429</v>
      </c>
      <c r="AJ31">
        <f>'T6 Wine production vol'!AJ31+'T15 Wine import vol'!AJ31-'T10 Wine export vol'!AJ31-'T34 Wine consumption vol'!AJ31</f>
        <v>3280.603484562233</v>
      </c>
      <c r="AK31">
        <f>'T6 Wine production vol'!AK31+'T15 Wine import vol'!AK31-'T10 Wine export vol'!AK31-'T34 Wine consumption vol'!AK31</f>
        <v>1335.529685583271</v>
      </c>
      <c r="AL31">
        <f>'T6 Wine production vol'!AL31+'T15 Wine import vol'!AL31-'T10 Wine export vol'!AL31-'T34 Wine consumption vol'!AL31</f>
        <v>16031.866666666698</v>
      </c>
      <c r="AM31">
        <f>'T6 Wine production vol'!AM31+'T15 Wine import vol'!AM31-'T10 Wine export vol'!AM31-'T34 Wine consumption vol'!AM31</f>
        <v>3615.625112873297</v>
      </c>
      <c r="AN31">
        <f>'T6 Wine production vol'!AN31+'T15 Wine import vol'!AN31-'T10 Wine export vol'!AN31-'T34 Wine consumption vol'!AN31</f>
        <v>20683.98987529134</v>
      </c>
      <c r="AO31">
        <f>'T6 Wine production vol'!AO31+'T15 Wine import vol'!AO31-'T10 Wine export vol'!AO31-'T34 Wine consumption vol'!AO31</f>
        <v>3504.6886666666651</v>
      </c>
      <c r="AP31">
        <f>'T6 Wine production vol'!AP31+'T15 Wine import vol'!AP31-'T10 Wine export vol'!AP31-'T34 Wine consumption vol'!AP31</f>
        <v>26000</v>
      </c>
      <c r="AQ31">
        <f>'T6 Wine production vol'!AQ31+'T15 Wine import vol'!AQ31-'T10 Wine export vol'!AQ31-'T34 Wine consumption vol'!AQ31</f>
        <v>906.424756978407</v>
      </c>
      <c r="AR31">
        <f>'T6 Wine production vol'!AR31+'T15 Wine import vol'!AR31-'T10 Wine export vol'!AR31-'T34 Wine consumption vol'!AR31</f>
        <v>0</v>
      </c>
      <c r="AS31">
        <f>'T6 Wine production vol'!AS31+'T15 Wine import vol'!AS31-'T10 Wine export vol'!AS31-'T34 Wine consumption vol'!AS31</f>
        <v>0</v>
      </c>
      <c r="AT31">
        <f>'T6 Wine production vol'!AT31+'T15 Wine import vol'!AT31-'T10 Wine export vol'!AT31-'T34 Wine consumption vol'!AT31</f>
        <v>0</v>
      </c>
      <c r="AU31">
        <f>'T6 Wine production vol'!AU31+'T15 Wine import vol'!AU31-'T10 Wine export vol'!AU31-'T34 Wine consumption vol'!AU31</f>
        <v>700</v>
      </c>
      <c r="AV31">
        <f>'T6 Wine production vol'!AV31+'T15 Wine import vol'!AV31-'T10 Wine export vol'!AV31-'T34 Wine consumption vol'!AV31</f>
        <v>0</v>
      </c>
      <c r="AW31">
        <f>'T6 Wine production vol'!AW31+'T15 Wine import vol'!AW31-'T10 Wine export vol'!AW31-'T34 Wine consumption vol'!AW31</f>
        <v>0</v>
      </c>
      <c r="AX31">
        <f>'T6 Wine production vol'!AX31+'T15 Wine import vol'!AX31-'T10 Wine export vol'!AX31-'T34 Wine consumption vol'!AX31</f>
        <v>0</v>
      </c>
      <c r="AY31">
        <f>'T6 Wine production vol'!AY31+'T15 Wine import vol'!AY31-'T10 Wine export vol'!AY31-'T34 Wine consumption vol'!AY31</f>
        <v>0</v>
      </c>
      <c r="AZ31">
        <f>'T6 Wine production vol'!AZ31+'T15 Wine import vol'!AZ31-'T10 Wine export vol'!AZ31-'T34 Wine consumption vol'!AZ31</f>
        <v>0</v>
      </c>
      <c r="BA31">
        <f>'T6 Wine production vol'!BA31+'T15 Wine import vol'!BA31-'T10 Wine export vol'!BA31-'T34 Wine consumption vol'!BA31</f>
        <v>0</v>
      </c>
      <c r="BB31">
        <f>'T6 Wine production vol'!BB31+'T15 Wine import vol'!BB31-'T10 Wine export vol'!BB31-'T34 Wine consumption vol'!BB31</f>
        <v>-722666.92647429928</v>
      </c>
    </row>
    <row r="32" spans="1:54" x14ac:dyDescent="0.55000000000000004">
      <c r="A32" s="1">
        <v>1895</v>
      </c>
      <c r="B32">
        <f>'T6 Wine production vol'!B32+'T15 Wine import vol'!B32-'T10 Wine export vol'!B32-'T34 Wine consumption vol'!B32</f>
        <v>-1237966.8239166662</v>
      </c>
      <c r="C32">
        <f>'T6 Wine production vol'!C32+'T15 Wine import vol'!C32-'T10 Wine export vol'!C32-'T34 Wine consumption vol'!C32</f>
        <v>-107968.79800031893</v>
      </c>
      <c r="D32">
        <f>'T6 Wine production vol'!D32+'T15 Wine import vol'!D32-'T10 Wine export vol'!D32-'T34 Wine consumption vol'!D32</f>
        <v>13691.666666666686</v>
      </c>
      <c r="E32">
        <f>'T6 Wine production vol'!E32+'T15 Wine import vol'!E32-'T10 Wine export vol'!E32-'T34 Wine consumption vol'!E32</f>
        <v>-21333.333333333023</v>
      </c>
      <c r="F32">
        <f>'T6 Wine production vol'!F32+'T15 Wine import vol'!F32-'T10 Wine export vol'!F32-'T34 Wine consumption vol'!F32</f>
        <v>-10091.233333333395</v>
      </c>
      <c r="G32">
        <f>'T6 Wine production vol'!G32+'T15 Wine import vol'!G32-'T10 Wine export vol'!G32-'T34 Wine consumption vol'!G32</f>
        <v>0</v>
      </c>
      <c r="H32">
        <f>'T6 Wine production vol'!H32+'T15 Wine import vol'!H32-'T10 Wine export vol'!H32-'T34 Wine consumption vol'!H32</f>
        <v>0</v>
      </c>
      <c r="I32">
        <f>'T6 Wine production vol'!I32+'T15 Wine import vol'!I32-'T10 Wine export vol'!I32-'T34 Wine consumption vol'!I32</f>
        <v>0</v>
      </c>
      <c r="J32">
        <f>'T6 Wine production vol'!J32+'T15 Wine import vol'!J32-'T10 Wine export vol'!J32-'T34 Wine consumption vol'!J32</f>
        <v>0</v>
      </c>
      <c r="K32">
        <f>'T6 Wine production vol'!K32+'T15 Wine import vol'!K32-'T10 Wine export vol'!K32-'T34 Wine consumption vol'!K32</f>
        <v>-49934.333333333401</v>
      </c>
      <c r="L32">
        <f>'T6 Wine production vol'!L32+'T15 Wine import vol'!L32-'T10 Wine export vol'!L32-'T34 Wine consumption vol'!L32</f>
        <v>136890</v>
      </c>
      <c r="M32">
        <f>'T6 Wine production vol'!M32+'T15 Wine import vol'!M32-'T10 Wine export vol'!M32-'T34 Wine consumption vol'!M32</f>
        <v>0</v>
      </c>
      <c r="N32">
        <f>'T6 Wine production vol'!N32+'T15 Wine import vol'!N32-'T10 Wine export vol'!N32-'T34 Wine consumption vol'!N32</f>
        <v>0</v>
      </c>
      <c r="O32">
        <f>'T6 Wine production vol'!O32+'T15 Wine import vol'!O32-'T10 Wine export vol'!O32-'T34 Wine consumption vol'!O32</f>
        <v>0</v>
      </c>
      <c r="P32">
        <f>'T6 Wine production vol'!P32+'T15 Wine import vol'!P32-'T10 Wine export vol'!P32-'T34 Wine consumption vol'!P32</f>
        <v>0</v>
      </c>
      <c r="Q32">
        <f>'T6 Wine production vol'!Q32+'T15 Wine import vol'!Q32-'T10 Wine export vol'!Q32-'T34 Wine consumption vol'!Q32</f>
        <v>0</v>
      </c>
      <c r="R32">
        <f>'T6 Wine production vol'!R32+'T15 Wine import vol'!R32-'T10 Wine export vol'!R32-'T34 Wine consumption vol'!R32</f>
        <v>13345.642788704263</v>
      </c>
      <c r="S32">
        <f>'T6 Wine production vol'!S32+'T15 Wine import vol'!S32-'T10 Wine export vol'!S32-'T34 Wine consumption vol'!S32</f>
        <v>105178.39430872185</v>
      </c>
      <c r="T32">
        <f>'T6 Wine production vol'!T32+'T15 Wine import vol'!T32-'T10 Wine export vol'!T32-'T34 Wine consumption vol'!T32</f>
        <v>0</v>
      </c>
      <c r="U32">
        <f>'T6 Wine production vol'!U32+'T15 Wine import vol'!U32-'T10 Wine export vol'!U32-'T34 Wine consumption vol'!U32</f>
        <v>0</v>
      </c>
      <c r="V32">
        <f>'T6 Wine production vol'!V32+'T15 Wine import vol'!V32-'T10 Wine export vol'!V32-'T34 Wine consumption vol'!V32</f>
        <v>-74480.060964845063</v>
      </c>
      <c r="W32">
        <f>'T6 Wine production vol'!W32+'T15 Wine import vol'!W32-'T10 Wine export vol'!W32-'T34 Wine consumption vol'!W32</f>
        <v>0</v>
      </c>
      <c r="X32">
        <f>'T6 Wine production vol'!X32+'T15 Wine import vol'!X32-'T10 Wine export vol'!X32-'T34 Wine consumption vol'!X32</f>
        <v>360499.64840044786</v>
      </c>
      <c r="Y32">
        <f>'T6 Wine production vol'!Y32+'T15 Wine import vol'!Y32-'T10 Wine export vol'!Y32-'T34 Wine consumption vol'!Y32</f>
        <v>250000</v>
      </c>
      <c r="Z32">
        <f>'T6 Wine production vol'!Z32+'T15 Wine import vol'!Z32-'T10 Wine export vol'!Z32-'T34 Wine consumption vol'!Z32</f>
        <v>0</v>
      </c>
      <c r="AA32">
        <f>'T6 Wine production vol'!AA32+'T15 Wine import vol'!AA32-'T10 Wine export vol'!AA32-'T34 Wine consumption vol'!AA32</f>
        <v>12749.929342735219</v>
      </c>
      <c r="AB32">
        <f>'T6 Wine production vol'!AB32+'T15 Wine import vol'!AB32-'T10 Wine export vol'!AB32-'T34 Wine consumption vol'!AB32</f>
        <v>1798.9354263636378</v>
      </c>
      <c r="AC32">
        <f>'T6 Wine production vol'!AC32+'T15 Wine import vol'!AC32-'T10 Wine export vol'!AC32-'T34 Wine consumption vol'!AC32</f>
        <v>-216.42668435000002</v>
      </c>
      <c r="AD32">
        <f>'T6 Wine production vol'!AD32+'T15 Wine import vol'!AD32-'T10 Wine export vol'!AD32-'T34 Wine consumption vol'!AD32</f>
        <v>3028.846153846152</v>
      </c>
      <c r="AE32">
        <f>'T6 Wine production vol'!AE32+'T15 Wine import vol'!AE32-'T10 Wine export vol'!AE32-'T34 Wine consumption vol'!AE32</f>
        <v>-9594.2763929664216</v>
      </c>
      <c r="AF32">
        <f>'T6 Wine production vol'!AF32+'T15 Wine import vol'!AF32-'T10 Wine export vol'!AF32-'T34 Wine consumption vol'!AF32</f>
        <v>16706.705315218307</v>
      </c>
      <c r="AG32">
        <f>'T6 Wine production vol'!AG32+'T15 Wine import vol'!AG32-'T10 Wine export vol'!AG32-'T34 Wine consumption vol'!AG32</f>
        <v>35333.879261511836</v>
      </c>
      <c r="AH32">
        <f>'T6 Wine production vol'!AH32+'T15 Wine import vol'!AH32-'T10 Wine export vol'!AH32-'T34 Wine consumption vol'!AH32</f>
        <v>0</v>
      </c>
      <c r="AI32">
        <f>'T6 Wine production vol'!AI32+'T15 Wine import vol'!AI32-'T10 Wine export vol'!AI32-'T34 Wine consumption vol'!AI32</f>
        <v>1059.656955337666</v>
      </c>
      <c r="AJ32">
        <f>'T6 Wine production vol'!AJ32+'T15 Wine import vol'!AJ32-'T10 Wine export vol'!AJ32-'T34 Wine consumption vol'!AJ32</f>
        <v>3310.4526134216749</v>
      </c>
      <c r="AK32">
        <f>'T6 Wine production vol'!AK32+'T15 Wine import vol'!AK32-'T10 Wine export vol'!AK32-'T34 Wine consumption vol'!AK32</f>
        <v>1435.7858850982709</v>
      </c>
      <c r="AL32">
        <f>'T6 Wine production vol'!AL32+'T15 Wine import vol'!AL32-'T10 Wine export vol'!AL32-'T34 Wine consumption vol'!AL32</f>
        <v>525.83333333337214</v>
      </c>
      <c r="AM32">
        <f>'T6 Wine production vol'!AM32+'T15 Wine import vol'!AM32-'T10 Wine export vol'!AM32-'T34 Wine consumption vol'!AM32</f>
        <v>3769.6948099860374</v>
      </c>
      <c r="AN32">
        <f>'T6 Wine production vol'!AN32+'T15 Wine import vol'!AN32-'T10 Wine export vol'!AN32-'T34 Wine consumption vol'!AN32</f>
        <v>24640.511901307087</v>
      </c>
      <c r="AO32">
        <f>'T6 Wine production vol'!AO32+'T15 Wine import vol'!AO32-'T10 Wine export vol'!AO32-'T34 Wine consumption vol'!AO32</f>
        <v>2999.9999999999982</v>
      </c>
      <c r="AP32">
        <f>'T6 Wine production vol'!AP32+'T15 Wine import vol'!AP32-'T10 Wine export vol'!AP32-'T34 Wine consumption vol'!AP32</f>
        <v>22000</v>
      </c>
      <c r="AQ32">
        <f>'T6 Wine production vol'!AQ32+'T15 Wine import vol'!AQ32-'T10 Wine export vol'!AQ32-'T34 Wine consumption vol'!AQ32</f>
        <v>952.39118581430466</v>
      </c>
      <c r="AR32">
        <f>'T6 Wine production vol'!AR32+'T15 Wine import vol'!AR32-'T10 Wine export vol'!AR32-'T34 Wine consumption vol'!AR32</f>
        <v>0</v>
      </c>
      <c r="AS32">
        <f>'T6 Wine production vol'!AS32+'T15 Wine import vol'!AS32-'T10 Wine export vol'!AS32-'T34 Wine consumption vol'!AS32</f>
        <v>0</v>
      </c>
      <c r="AT32">
        <f>'T6 Wine production vol'!AT32+'T15 Wine import vol'!AT32-'T10 Wine export vol'!AT32-'T34 Wine consumption vol'!AT32</f>
        <v>0</v>
      </c>
      <c r="AU32">
        <f>'T6 Wine production vol'!AU32+'T15 Wine import vol'!AU32-'T10 Wine export vol'!AU32-'T34 Wine consumption vol'!AU32</f>
        <v>700</v>
      </c>
      <c r="AV32">
        <f>'T6 Wine production vol'!AV32+'T15 Wine import vol'!AV32-'T10 Wine export vol'!AV32-'T34 Wine consumption vol'!AV32</f>
        <v>0</v>
      </c>
      <c r="AW32">
        <f>'T6 Wine production vol'!AW32+'T15 Wine import vol'!AW32-'T10 Wine export vol'!AW32-'T34 Wine consumption vol'!AW32</f>
        <v>0</v>
      </c>
      <c r="AX32">
        <f>'T6 Wine production vol'!AX32+'T15 Wine import vol'!AX32-'T10 Wine export vol'!AX32-'T34 Wine consumption vol'!AX32</f>
        <v>0</v>
      </c>
      <c r="AY32">
        <f>'T6 Wine production vol'!AY32+'T15 Wine import vol'!AY32-'T10 Wine export vol'!AY32-'T34 Wine consumption vol'!AY32</f>
        <v>0</v>
      </c>
      <c r="AZ32">
        <f>'T6 Wine production vol'!AZ32+'T15 Wine import vol'!AZ32-'T10 Wine export vol'!AZ32-'T34 Wine consumption vol'!AZ32</f>
        <v>0</v>
      </c>
      <c r="BA32">
        <f>'T6 Wine production vol'!BA32+'T15 Wine import vol'!BA32-'T10 Wine export vol'!BA32-'T34 Wine consumption vol'!BA32</f>
        <v>0</v>
      </c>
      <c r="BB32">
        <f>'T6 Wine production vol'!BB32+'T15 Wine import vol'!BB32-'T10 Wine export vol'!BB32-'T34 Wine consumption vol'!BB32</f>
        <v>-1477201.4792299084</v>
      </c>
    </row>
    <row r="33" spans="1:54" x14ac:dyDescent="0.55000000000000004">
      <c r="A33" s="1">
        <v>1896</v>
      </c>
      <c r="B33">
        <f>'T6 Wine production vol'!B33+'T15 Wine import vol'!B33-'T10 Wine export vol'!B33-'T34 Wine consumption vol'!B33</f>
        <v>847440.71383333392</v>
      </c>
      <c r="C33">
        <f>'T6 Wine production vol'!C33+'T15 Wine import vol'!C33-'T10 Wine export vol'!C33-'T34 Wine consumption vol'!C33</f>
        <v>-104130.19116717111</v>
      </c>
      <c r="D33">
        <f>'T6 Wine production vol'!D33+'T15 Wine import vol'!D33-'T10 Wine export vol'!D33-'T34 Wine consumption vol'!D33</f>
        <v>29955.566666666622</v>
      </c>
      <c r="E33">
        <f>'T6 Wine production vol'!E33+'T15 Wine import vol'!E33-'T10 Wine export vol'!E33-'T34 Wine consumption vol'!E33</f>
        <v>-464736.53333333286</v>
      </c>
      <c r="F33">
        <f>'T6 Wine production vol'!F33+'T15 Wine import vol'!F33-'T10 Wine export vol'!F33-'T34 Wine consumption vol'!F33</f>
        <v>-6614.0999999999767</v>
      </c>
      <c r="G33">
        <f>'T6 Wine production vol'!G33+'T15 Wine import vol'!G33-'T10 Wine export vol'!G33-'T34 Wine consumption vol'!G33</f>
        <v>0</v>
      </c>
      <c r="H33">
        <f>'T6 Wine production vol'!H33+'T15 Wine import vol'!H33-'T10 Wine export vol'!H33-'T34 Wine consumption vol'!H33</f>
        <v>0</v>
      </c>
      <c r="I33">
        <f>'T6 Wine production vol'!I33+'T15 Wine import vol'!I33-'T10 Wine export vol'!I33-'T34 Wine consumption vol'!I33</f>
        <v>0</v>
      </c>
      <c r="J33">
        <f>'T6 Wine production vol'!J33+'T15 Wine import vol'!J33-'T10 Wine export vol'!J33-'T34 Wine consumption vol'!J33</f>
        <v>0</v>
      </c>
      <c r="K33">
        <f>'T6 Wine production vol'!K33+'T15 Wine import vol'!K33-'T10 Wine export vol'!K33-'T34 Wine consumption vol'!K33</f>
        <v>119701.56666666671</v>
      </c>
      <c r="L33">
        <f>'T6 Wine production vol'!L33+'T15 Wine import vol'!L33-'T10 Wine export vol'!L33-'T34 Wine consumption vol'!L33</f>
        <v>191189</v>
      </c>
      <c r="M33">
        <f>'T6 Wine production vol'!M33+'T15 Wine import vol'!M33-'T10 Wine export vol'!M33-'T34 Wine consumption vol'!M33</f>
        <v>0</v>
      </c>
      <c r="N33">
        <f>'T6 Wine production vol'!N33+'T15 Wine import vol'!N33-'T10 Wine export vol'!N33-'T34 Wine consumption vol'!N33</f>
        <v>0</v>
      </c>
      <c r="O33">
        <f>'T6 Wine production vol'!O33+'T15 Wine import vol'!O33-'T10 Wine export vol'!O33-'T34 Wine consumption vol'!O33</f>
        <v>0</v>
      </c>
      <c r="P33">
        <f>'T6 Wine production vol'!P33+'T15 Wine import vol'!P33-'T10 Wine export vol'!P33-'T34 Wine consumption vol'!P33</f>
        <v>0</v>
      </c>
      <c r="Q33">
        <f>'T6 Wine production vol'!Q33+'T15 Wine import vol'!Q33-'T10 Wine export vol'!Q33-'T34 Wine consumption vol'!Q33</f>
        <v>0</v>
      </c>
      <c r="R33">
        <f>'T6 Wine production vol'!R33+'T15 Wine import vol'!R33-'T10 Wine export vol'!R33-'T34 Wine consumption vol'!R33</f>
        <v>16613.935295883104</v>
      </c>
      <c r="S33">
        <f>'T6 Wine production vol'!S33+'T15 Wine import vol'!S33-'T10 Wine export vol'!S33-'T34 Wine consumption vol'!S33</f>
        <v>118869.12801315663</v>
      </c>
      <c r="T33">
        <f>'T6 Wine production vol'!T33+'T15 Wine import vol'!T33-'T10 Wine export vol'!T33-'T34 Wine consumption vol'!T33</f>
        <v>0</v>
      </c>
      <c r="U33">
        <f>'T6 Wine production vol'!U33+'T15 Wine import vol'!U33-'T10 Wine export vol'!U33-'T34 Wine consumption vol'!U33</f>
        <v>0</v>
      </c>
      <c r="V33">
        <f>'T6 Wine production vol'!V33+'T15 Wine import vol'!V33-'T10 Wine export vol'!V33-'T34 Wine consumption vol'!V33</f>
        <v>-75645.855915202177</v>
      </c>
      <c r="W33">
        <f>'T6 Wine production vol'!W33+'T15 Wine import vol'!W33-'T10 Wine export vol'!W33-'T34 Wine consumption vol'!W33</f>
        <v>0</v>
      </c>
      <c r="X33">
        <f>'T6 Wine production vol'!X33+'T15 Wine import vol'!X33-'T10 Wine export vol'!X33-'T34 Wine consumption vol'!X33</f>
        <v>481703.00416232477</v>
      </c>
      <c r="Y33">
        <f>'T6 Wine production vol'!Y33+'T15 Wine import vol'!Y33-'T10 Wine export vol'!Y33-'T34 Wine consumption vol'!Y33</f>
        <v>250000</v>
      </c>
      <c r="Z33">
        <f>'T6 Wine production vol'!Z33+'T15 Wine import vol'!Z33-'T10 Wine export vol'!Z33-'T34 Wine consumption vol'!Z33</f>
        <v>0</v>
      </c>
      <c r="AA33">
        <f>'T6 Wine production vol'!AA33+'T15 Wine import vol'!AA33-'T10 Wine export vol'!AA33-'T34 Wine consumption vol'!AA33</f>
        <v>14409.54668647777</v>
      </c>
      <c r="AB33">
        <f>'T6 Wine production vol'!AB33+'T15 Wine import vol'!AB33-'T10 Wine export vol'!AB33-'T34 Wine consumption vol'!AB33</f>
        <v>0</v>
      </c>
      <c r="AC33">
        <f>'T6 Wine production vol'!AC33+'T15 Wine import vol'!AC33-'T10 Wine export vol'!AC33-'T34 Wine consumption vol'!AC33</f>
        <v>126</v>
      </c>
      <c r="AD33">
        <f>'T6 Wine production vol'!AD33+'T15 Wine import vol'!AD33-'T10 Wine export vol'!AD33-'T34 Wine consumption vol'!AD33</f>
        <v>3115.384615384613</v>
      </c>
      <c r="AE33">
        <f>'T6 Wine production vol'!AE33+'T15 Wine import vol'!AE33-'T10 Wine export vol'!AE33-'T34 Wine consumption vol'!AE33</f>
        <v>-9281.6170318794611</v>
      </c>
      <c r="AF33">
        <f>'T6 Wine production vol'!AF33+'T15 Wine import vol'!AF33-'T10 Wine export vol'!AF33-'T34 Wine consumption vol'!AF33</f>
        <v>9027.7990630072891</v>
      </c>
      <c r="AG33">
        <f>'T6 Wine production vol'!AG33+'T15 Wine import vol'!AG33-'T10 Wine export vol'!AG33-'T34 Wine consumption vol'!AG33</f>
        <v>35848.757812574113</v>
      </c>
      <c r="AH33">
        <f>'T6 Wine production vol'!AH33+'T15 Wine import vol'!AH33-'T10 Wine export vol'!AH33-'T34 Wine consumption vol'!AH33</f>
        <v>0</v>
      </c>
      <c r="AI33">
        <f>'T6 Wine production vol'!AI33+'T15 Wine import vol'!AI33-'T10 Wine export vol'!AI33-'T34 Wine consumption vol'!AI33</f>
        <v>1080.6974627813879</v>
      </c>
      <c r="AJ33">
        <f>'T6 Wine production vol'!AJ33+'T15 Wine import vol'!AJ33-'T10 Wine export vol'!AJ33-'T34 Wine consumption vol'!AJ33</f>
        <v>3340.3017422811172</v>
      </c>
      <c r="AK33">
        <f>'T6 Wine production vol'!AK33+'T15 Wine import vol'!AK33-'T10 Wine export vol'!AK33-'T34 Wine consumption vol'!AK33</f>
        <v>1554.4208780247859</v>
      </c>
      <c r="AL33">
        <f>'T6 Wine production vol'!AL33+'T15 Wine import vol'!AL33-'T10 Wine export vol'!AL33-'T34 Wine consumption vol'!AL33</f>
        <v>41763.066666666709</v>
      </c>
      <c r="AM33">
        <f>'T6 Wine production vol'!AM33+'T15 Wine import vol'!AM33-'T10 Wine export vol'!AM33-'T34 Wine consumption vol'!AM33</f>
        <v>4314.4875380496078</v>
      </c>
      <c r="AN33">
        <f>'T6 Wine production vol'!AN33+'T15 Wine import vol'!AN33-'T10 Wine export vol'!AN33-'T34 Wine consumption vol'!AN33</f>
        <v>25804.728891070867</v>
      </c>
      <c r="AO33">
        <f>'T6 Wine production vol'!AO33+'T15 Wine import vol'!AO33-'T10 Wine export vol'!AO33-'T34 Wine consumption vol'!AO33</f>
        <v>-2333.3333333333321</v>
      </c>
      <c r="AP33">
        <f>'T6 Wine production vol'!AP33+'T15 Wine import vol'!AP33-'T10 Wine export vol'!AP33-'T34 Wine consumption vol'!AP33</f>
        <v>22000</v>
      </c>
      <c r="AQ33">
        <f>'T6 Wine production vol'!AQ33+'T15 Wine import vol'!AQ33-'T10 Wine export vol'!AQ33-'T34 Wine consumption vol'!AQ33</f>
        <v>1084.450187637412</v>
      </c>
      <c r="AR33">
        <f>'T6 Wine production vol'!AR33+'T15 Wine import vol'!AR33-'T10 Wine export vol'!AR33-'T34 Wine consumption vol'!AR33</f>
        <v>0</v>
      </c>
      <c r="AS33">
        <f>'T6 Wine production vol'!AS33+'T15 Wine import vol'!AS33-'T10 Wine export vol'!AS33-'T34 Wine consumption vol'!AS33</f>
        <v>0</v>
      </c>
      <c r="AT33">
        <f>'T6 Wine production vol'!AT33+'T15 Wine import vol'!AT33-'T10 Wine export vol'!AT33-'T34 Wine consumption vol'!AT33</f>
        <v>0</v>
      </c>
      <c r="AU33">
        <f>'T6 Wine production vol'!AU33+'T15 Wine import vol'!AU33-'T10 Wine export vol'!AU33-'T34 Wine consumption vol'!AU33</f>
        <v>700</v>
      </c>
      <c r="AV33">
        <f>'T6 Wine production vol'!AV33+'T15 Wine import vol'!AV33-'T10 Wine export vol'!AV33-'T34 Wine consumption vol'!AV33</f>
        <v>0</v>
      </c>
      <c r="AW33">
        <f>'T6 Wine production vol'!AW33+'T15 Wine import vol'!AW33-'T10 Wine export vol'!AW33-'T34 Wine consumption vol'!AW33</f>
        <v>0</v>
      </c>
      <c r="AX33">
        <f>'T6 Wine production vol'!AX33+'T15 Wine import vol'!AX33-'T10 Wine export vol'!AX33-'T34 Wine consumption vol'!AX33</f>
        <v>0</v>
      </c>
      <c r="AY33">
        <f>'T6 Wine production vol'!AY33+'T15 Wine import vol'!AY33-'T10 Wine export vol'!AY33-'T34 Wine consumption vol'!AY33</f>
        <v>0</v>
      </c>
      <c r="AZ33">
        <f>'T6 Wine production vol'!AZ33+'T15 Wine import vol'!AZ33-'T10 Wine export vol'!AZ33-'T34 Wine consumption vol'!AZ33</f>
        <v>0</v>
      </c>
      <c r="BA33">
        <f>'T6 Wine production vol'!BA33+'T15 Wine import vol'!BA33-'T10 Wine export vol'!BA33-'T34 Wine consumption vol'!BA33</f>
        <v>0</v>
      </c>
      <c r="BB33">
        <f>'T6 Wine production vol'!BB33+'T15 Wine import vol'!BB33-'T10 Wine export vol'!BB33-'T34 Wine consumption vol'!BB33</f>
        <v>543601.21737161092</v>
      </c>
    </row>
    <row r="34" spans="1:54" x14ac:dyDescent="0.55000000000000004">
      <c r="A34" s="1">
        <v>1897</v>
      </c>
      <c r="B34">
        <f>'T6 Wine production vol'!B34+'T15 Wine import vol'!B34-'T10 Wine export vol'!B34-'T34 Wine consumption vol'!B34</f>
        <v>-227392.83766666753</v>
      </c>
      <c r="C34">
        <f>'T6 Wine production vol'!C34+'T15 Wine import vol'!C34-'T10 Wine export vol'!C34-'T34 Wine consumption vol'!C34</f>
        <v>-93435.376969276927</v>
      </c>
      <c r="D34">
        <f>'T6 Wine production vol'!D34+'T15 Wine import vol'!D34-'T10 Wine export vol'!D34-'T34 Wine consumption vol'!D34</f>
        <v>30000</v>
      </c>
      <c r="E34">
        <f>'T6 Wine production vol'!E34+'T15 Wine import vol'!E34-'T10 Wine export vol'!E34-'T34 Wine consumption vol'!E34</f>
        <v>-221941.10000000009</v>
      </c>
      <c r="F34">
        <f>'T6 Wine production vol'!F34+'T15 Wine import vol'!F34-'T10 Wine export vol'!F34-'T34 Wine consumption vol'!F34</f>
        <v>-12359.466666666704</v>
      </c>
      <c r="G34">
        <f>'T6 Wine production vol'!G34+'T15 Wine import vol'!G34-'T10 Wine export vol'!G34-'T34 Wine consumption vol'!G34</f>
        <v>0</v>
      </c>
      <c r="H34">
        <f>'T6 Wine production vol'!H34+'T15 Wine import vol'!H34-'T10 Wine export vol'!H34-'T34 Wine consumption vol'!H34</f>
        <v>0</v>
      </c>
      <c r="I34">
        <f>'T6 Wine production vol'!I34+'T15 Wine import vol'!I34-'T10 Wine export vol'!I34-'T34 Wine consumption vol'!I34</f>
        <v>0</v>
      </c>
      <c r="J34">
        <f>'T6 Wine production vol'!J34+'T15 Wine import vol'!J34-'T10 Wine export vol'!J34-'T34 Wine consumption vol'!J34</f>
        <v>0</v>
      </c>
      <c r="K34">
        <f>'T6 Wine production vol'!K34+'T15 Wine import vol'!K34-'T10 Wine export vol'!K34-'T34 Wine consumption vol'!K34</f>
        <v>-46053.633333333273</v>
      </c>
      <c r="L34">
        <f>'T6 Wine production vol'!L34+'T15 Wine import vol'!L34-'T10 Wine export vol'!L34-'T34 Wine consumption vol'!L34</f>
        <v>94575</v>
      </c>
      <c r="M34">
        <f>'T6 Wine production vol'!M34+'T15 Wine import vol'!M34-'T10 Wine export vol'!M34-'T34 Wine consumption vol'!M34</f>
        <v>0</v>
      </c>
      <c r="N34">
        <f>'T6 Wine production vol'!N34+'T15 Wine import vol'!N34-'T10 Wine export vol'!N34-'T34 Wine consumption vol'!N34</f>
        <v>0</v>
      </c>
      <c r="O34">
        <f>'T6 Wine production vol'!O34+'T15 Wine import vol'!O34-'T10 Wine export vol'!O34-'T34 Wine consumption vol'!O34</f>
        <v>0</v>
      </c>
      <c r="P34">
        <f>'T6 Wine production vol'!P34+'T15 Wine import vol'!P34-'T10 Wine export vol'!P34-'T34 Wine consumption vol'!P34</f>
        <v>0</v>
      </c>
      <c r="Q34">
        <f>'T6 Wine production vol'!Q34+'T15 Wine import vol'!Q34-'T10 Wine export vol'!Q34-'T34 Wine consumption vol'!Q34</f>
        <v>0</v>
      </c>
      <c r="R34">
        <f>'T6 Wine production vol'!R34+'T15 Wine import vol'!R34-'T10 Wine export vol'!R34-'T34 Wine consumption vol'!R34</f>
        <v>13943.223772496309</v>
      </c>
      <c r="S34">
        <f>'T6 Wine production vol'!S34+'T15 Wine import vol'!S34-'T10 Wine export vol'!S34-'T34 Wine consumption vol'!S34</f>
        <v>84966.447614152363</v>
      </c>
      <c r="T34">
        <f>'T6 Wine production vol'!T34+'T15 Wine import vol'!T34-'T10 Wine export vol'!T34-'T34 Wine consumption vol'!T34</f>
        <v>0</v>
      </c>
      <c r="U34">
        <f>'T6 Wine production vol'!U34+'T15 Wine import vol'!U34-'T10 Wine export vol'!U34-'T34 Wine consumption vol'!U34</f>
        <v>0</v>
      </c>
      <c r="V34">
        <f>'T6 Wine production vol'!V34+'T15 Wine import vol'!V34-'T10 Wine export vol'!V34-'T34 Wine consumption vol'!V34</f>
        <v>-95432.348091246648</v>
      </c>
      <c r="W34">
        <f>'T6 Wine production vol'!W34+'T15 Wine import vol'!W34-'T10 Wine export vol'!W34-'T34 Wine consumption vol'!W34</f>
        <v>0</v>
      </c>
      <c r="X34">
        <f>'T6 Wine production vol'!X34+'T15 Wine import vol'!X34-'T10 Wine export vol'!X34-'T34 Wine consumption vol'!X34</f>
        <v>331162.1294843675</v>
      </c>
      <c r="Y34">
        <f>'T6 Wine production vol'!Y34+'T15 Wine import vol'!Y34-'T10 Wine export vol'!Y34-'T34 Wine consumption vol'!Y34</f>
        <v>254545.4545454545</v>
      </c>
      <c r="Z34">
        <f>'T6 Wine production vol'!Z34+'T15 Wine import vol'!Z34-'T10 Wine export vol'!Z34-'T34 Wine consumption vol'!Z34</f>
        <v>0</v>
      </c>
      <c r="AA34">
        <f>'T6 Wine production vol'!AA34+'T15 Wine import vol'!AA34-'T10 Wine export vol'!AA34-'T34 Wine consumption vol'!AA34</f>
        <v>10299.797888184938</v>
      </c>
      <c r="AB34">
        <f>'T6 Wine production vol'!AB34+'T15 Wine import vol'!AB34-'T10 Wine export vol'!AB34-'T34 Wine consumption vol'!AB34</f>
        <v>0</v>
      </c>
      <c r="AC34">
        <f>'T6 Wine production vol'!AC34+'T15 Wine import vol'!AC34-'T10 Wine export vol'!AC34-'T34 Wine consumption vol'!AC34</f>
        <v>129.5</v>
      </c>
      <c r="AD34">
        <f>'T6 Wine production vol'!AD34+'T15 Wine import vol'!AD34-'T10 Wine export vol'!AD34-'T34 Wine consumption vol'!AD34</f>
        <v>3201.9230769230739</v>
      </c>
      <c r="AE34">
        <f>'T6 Wine production vol'!AE34+'T15 Wine import vol'!AE34-'T10 Wine export vol'!AE34-'T34 Wine consumption vol'!AE34</f>
        <v>-9294.188833108914</v>
      </c>
      <c r="AF34">
        <f>'T6 Wine production vol'!AF34+'T15 Wine import vol'!AF34-'T10 Wine export vol'!AF34-'T34 Wine consumption vol'!AF34</f>
        <v>3184.9409488876117</v>
      </c>
      <c r="AG34">
        <f>'T6 Wine production vol'!AG34+'T15 Wine import vol'!AG34-'T10 Wine export vol'!AG34-'T34 Wine consumption vol'!AG34</f>
        <v>36363.636363636368</v>
      </c>
      <c r="AH34">
        <f>'T6 Wine production vol'!AH34+'T15 Wine import vol'!AH34-'T10 Wine export vol'!AH34-'T34 Wine consumption vol'!AH34</f>
        <v>0</v>
      </c>
      <c r="AI34">
        <f>'T6 Wine production vol'!AI34+'T15 Wine import vol'!AI34-'T10 Wine export vol'!AI34-'T34 Wine consumption vol'!AI34</f>
        <v>1101.7379702251101</v>
      </c>
      <c r="AJ34">
        <f>'T6 Wine production vol'!AJ34+'T15 Wine import vol'!AJ34-'T10 Wine export vol'!AJ34-'T34 Wine consumption vol'!AJ34</f>
        <v>3370.150871140559</v>
      </c>
      <c r="AK34">
        <f>'T6 Wine production vol'!AK34+'T15 Wine import vol'!AK34-'T10 Wine export vol'!AK34-'T34 Wine consumption vol'!AK34</f>
        <v>1694.8076471970301</v>
      </c>
      <c r="AL34">
        <f>'T6 Wine production vol'!AL34+'T15 Wine import vol'!AL34-'T10 Wine export vol'!AL34-'T34 Wine consumption vol'!AL34</f>
        <v>19709.699999999961</v>
      </c>
      <c r="AM34">
        <f>'T6 Wine production vol'!AM34+'T15 Wine import vol'!AM34-'T10 Wine export vol'!AM34-'T34 Wine consumption vol'!AM34</f>
        <v>4335.5570510504649</v>
      </c>
      <c r="AN34">
        <f>'T6 Wine production vol'!AN34+'T15 Wine import vol'!AN34-'T10 Wine export vol'!AN34-'T34 Wine consumption vol'!AN34</f>
        <v>19993.140335433069</v>
      </c>
      <c r="AO34">
        <f>'T6 Wine production vol'!AO34+'T15 Wine import vol'!AO34-'T10 Wine export vol'!AO34-'T34 Wine consumption vol'!AO34</f>
        <v>333.33333333332848</v>
      </c>
      <c r="AP34">
        <f>'T6 Wine production vol'!AP34+'T15 Wine import vol'!AP34-'T10 Wine export vol'!AP34-'T34 Wine consumption vol'!AP34</f>
        <v>22000</v>
      </c>
      <c r="AQ34">
        <f>'T6 Wine production vol'!AQ34+'T15 Wine import vol'!AQ34-'T10 Wine export vol'!AQ34-'T34 Wine consumption vol'!AQ34</f>
        <v>1075.555662230181</v>
      </c>
      <c r="AR34">
        <f>'T6 Wine production vol'!AR34+'T15 Wine import vol'!AR34-'T10 Wine export vol'!AR34-'T34 Wine consumption vol'!AR34</f>
        <v>0</v>
      </c>
      <c r="AS34">
        <f>'T6 Wine production vol'!AS34+'T15 Wine import vol'!AS34-'T10 Wine export vol'!AS34-'T34 Wine consumption vol'!AS34</f>
        <v>0</v>
      </c>
      <c r="AT34">
        <f>'T6 Wine production vol'!AT34+'T15 Wine import vol'!AT34-'T10 Wine export vol'!AT34-'T34 Wine consumption vol'!AT34</f>
        <v>0</v>
      </c>
      <c r="AU34">
        <f>'T6 Wine production vol'!AU34+'T15 Wine import vol'!AU34-'T10 Wine export vol'!AU34-'T34 Wine consumption vol'!AU34</f>
        <v>700</v>
      </c>
      <c r="AV34">
        <f>'T6 Wine production vol'!AV34+'T15 Wine import vol'!AV34-'T10 Wine export vol'!AV34-'T34 Wine consumption vol'!AV34</f>
        <v>0</v>
      </c>
      <c r="AW34">
        <f>'T6 Wine production vol'!AW34+'T15 Wine import vol'!AW34-'T10 Wine export vol'!AW34-'T34 Wine consumption vol'!AW34</f>
        <v>0</v>
      </c>
      <c r="AX34">
        <f>'T6 Wine production vol'!AX34+'T15 Wine import vol'!AX34-'T10 Wine export vol'!AX34-'T34 Wine consumption vol'!AX34</f>
        <v>0</v>
      </c>
      <c r="AY34">
        <f>'T6 Wine production vol'!AY34+'T15 Wine import vol'!AY34-'T10 Wine export vol'!AY34-'T34 Wine consumption vol'!AY34</f>
        <v>0</v>
      </c>
      <c r="AZ34">
        <f>'T6 Wine production vol'!AZ34+'T15 Wine import vol'!AZ34-'T10 Wine export vol'!AZ34-'T34 Wine consumption vol'!AZ34</f>
        <v>0</v>
      </c>
      <c r="BA34">
        <f>'T6 Wine production vol'!BA34+'T15 Wine import vol'!BA34-'T10 Wine export vol'!BA34-'T34 Wine consumption vol'!BA34</f>
        <v>0</v>
      </c>
      <c r="BB34">
        <f>'T6 Wine production vol'!BB34+'T15 Wine import vol'!BB34-'T10 Wine export vol'!BB34-'T34 Wine consumption vol'!BB34</f>
        <v>-530830.63901850954</v>
      </c>
    </row>
    <row r="35" spans="1:54" x14ac:dyDescent="0.55000000000000004">
      <c r="A35" s="1">
        <v>1898</v>
      </c>
      <c r="B35">
        <f>'T6 Wine production vol'!B35+'T15 Wine import vol'!B35-'T10 Wine export vol'!B35-'T34 Wine consumption vol'!B35</f>
        <v>-460368.47258333256</v>
      </c>
      <c r="C35">
        <f>'T6 Wine production vol'!C35+'T15 Wine import vol'!C35-'T10 Wine export vol'!C35-'T34 Wine consumption vol'!C35</f>
        <v>-99051.706686458085</v>
      </c>
      <c r="D35">
        <f>'T6 Wine production vol'!D35+'T15 Wine import vol'!D35-'T10 Wine export vol'!D35-'T34 Wine consumption vol'!D35</f>
        <v>30000</v>
      </c>
      <c r="E35">
        <f>'T6 Wine production vol'!E35+'T15 Wine import vol'!E35-'T10 Wine export vol'!E35-'T34 Wine consumption vol'!E35</f>
        <v>283368.33333333302</v>
      </c>
      <c r="F35">
        <f>'T6 Wine production vol'!F35+'T15 Wine import vol'!F35-'T10 Wine export vol'!F35-'T34 Wine consumption vol'!F35</f>
        <v>54469.333333333285</v>
      </c>
      <c r="G35">
        <f>'T6 Wine production vol'!G35+'T15 Wine import vol'!G35-'T10 Wine export vol'!G35-'T34 Wine consumption vol'!G35</f>
        <v>0</v>
      </c>
      <c r="H35">
        <f>'T6 Wine production vol'!H35+'T15 Wine import vol'!H35-'T10 Wine export vol'!H35-'T34 Wine consumption vol'!H35</f>
        <v>0</v>
      </c>
      <c r="I35">
        <f>'T6 Wine production vol'!I35+'T15 Wine import vol'!I35-'T10 Wine export vol'!I35-'T34 Wine consumption vol'!I35</f>
        <v>0</v>
      </c>
      <c r="J35">
        <f>'T6 Wine production vol'!J35+'T15 Wine import vol'!J35-'T10 Wine export vol'!J35-'T34 Wine consumption vol'!J35</f>
        <v>0</v>
      </c>
      <c r="K35">
        <f>'T6 Wine production vol'!K35+'T15 Wine import vol'!K35-'T10 Wine export vol'!K35-'T34 Wine consumption vol'!K35</f>
        <v>-124572.23333333342</v>
      </c>
      <c r="L35">
        <f>'T6 Wine production vol'!L35+'T15 Wine import vol'!L35-'T10 Wine export vol'!L35-'T34 Wine consumption vol'!L35</f>
        <v>144480</v>
      </c>
      <c r="M35">
        <f>'T6 Wine production vol'!M35+'T15 Wine import vol'!M35-'T10 Wine export vol'!M35-'T34 Wine consumption vol'!M35</f>
        <v>0</v>
      </c>
      <c r="N35">
        <f>'T6 Wine production vol'!N35+'T15 Wine import vol'!N35-'T10 Wine export vol'!N35-'T34 Wine consumption vol'!N35</f>
        <v>0</v>
      </c>
      <c r="O35">
        <f>'T6 Wine production vol'!O35+'T15 Wine import vol'!O35-'T10 Wine export vol'!O35-'T34 Wine consumption vol'!O35</f>
        <v>0</v>
      </c>
      <c r="P35">
        <f>'T6 Wine production vol'!P35+'T15 Wine import vol'!P35-'T10 Wine export vol'!P35-'T34 Wine consumption vol'!P35</f>
        <v>0</v>
      </c>
      <c r="Q35">
        <f>'T6 Wine production vol'!Q35+'T15 Wine import vol'!Q35-'T10 Wine export vol'!Q35-'T34 Wine consumption vol'!Q35</f>
        <v>0</v>
      </c>
      <c r="R35">
        <f>'T6 Wine production vol'!R35+'T15 Wine import vol'!R35-'T10 Wine export vol'!R35-'T34 Wine consumption vol'!R35</f>
        <v>15536.299168093152</v>
      </c>
      <c r="S35">
        <f>'T6 Wine production vol'!S35+'T15 Wine import vol'!S35-'T10 Wine export vol'!S35-'T34 Wine consumption vol'!S35</f>
        <v>98485.570450425716</v>
      </c>
      <c r="T35">
        <f>'T6 Wine production vol'!T35+'T15 Wine import vol'!T35-'T10 Wine export vol'!T35-'T34 Wine consumption vol'!T35</f>
        <v>0</v>
      </c>
      <c r="U35">
        <f>'T6 Wine production vol'!U35+'T15 Wine import vol'!U35-'T10 Wine export vol'!U35-'T34 Wine consumption vol'!U35</f>
        <v>0</v>
      </c>
      <c r="V35">
        <f>'T6 Wine production vol'!V35+'T15 Wine import vol'!V35-'T10 Wine export vol'!V35-'T34 Wine consumption vol'!V35</f>
        <v>-104537.89560034724</v>
      </c>
      <c r="W35">
        <f>'T6 Wine production vol'!W35+'T15 Wine import vol'!W35-'T10 Wine export vol'!W35-'T34 Wine consumption vol'!W35</f>
        <v>0</v>
      </c>
      <c r="X35">
        <f>'T6 Wine production vol'!X35+'T15 Wine import vol'!X35-'T10 Wine export vol'!X35-'T34 Wine consumption vol'!X35</f>
        <v>406685.01965796802</v>
      </c>
      <c r="Y35">
        <f>'T6 Wine production vol'!Y35+'T15 Wine import vol'!Y35-'T10 Wine export vol'!Y35-'T34 Wine consumption vol'!Y35</f>
        <v>248670.1409090909</v>
      </c>
      <c r="Z35">
        <f>'T6 Wine production vol'!Z35+'T15 Wine import vol'!Z35-'T10 Wine export vol'!Z35-'T34 Wine consumption vol'!Z35</f>
        <v>0</v>
      </c>
      <c r="AA35">
        <f>'T6 Wine production vol'!AA35+'T15 Wine import vol'!AA35-'T10 Wine export vol'!AA35-'T34 Wine consumption vol'!AA35</f>
        <v>11938.612229011498</v>
      </c>
      <c r="AB35">
        <f>'T6 Wine production vol'!AB35+'T15 Wine import vol'!AB35-'T10 Wine export vol'!AB35-'T34 Wine consumption vol'!AB35</f>
        <v>0</v>
      </c>
      <c r="AC35">
        <f>'T6 Wine production vol'!AC35+'T15 Wine import vol'!AC35-'T10 Wine export vol'!AC35-'T34 Wine consumption vol'!AC35</f>
        <v>-246.89617678000002</v>
      </c>
      <c r="AD35">
        <f>'T6 Wine production vol'!AD35+'T15 Wine import vol'!AD35-'T10 Wine export vol'!AD35-'T34 Wine consumption vol'!AD35</f>
        <v>3288.4615384615358</v>
      </c>
      <c r="AE35">
        <f>'T6 Wine production vol'!AE35+'T15 Wine import vol'!AE35-'T10 Wine export vol'!AE35-'T34 Wine consumption vol'!AE35</f>
        <v>45931.915731491041</v>
      </c>
      <c r="AF35">
        <f>'T6 Wine production vol'!AF35+'T15 Wine import vol'!AF35-'T10 Wine export vol'!AF35-'T34 Wine consumption vol'!AF35</f>
        <v>-3447.2096347488114</v>
      </c>
      <c r="AG35">
        <f>'T6 Wine production vol'!AG35+'T15 Wine import vol'!AG35-'T10 Wine export vol'!AG35-'T34 Wine consumption vol'!AG35</f>
        <v>36869.565217391311</v>
      </c>
      <c r="AH35">
        <f>'T6 Wine production vol'!AH35+'T15 Wine import vol'!AH35-'T10 Wine export vol'!AH35-'T34 Wine consumption vol'!AH35</f>
        <v>0</v>
      </c>
      <c r="AI35">
        <f>'T6 Wine production vol'!AI35+'T15 Wine import vol'!AI35-'T10 Wine export vol'!AI35-'T34 Wine consumption vol'!AI35</f>
        <v>1122.7784776688329</v>
      </c>
      <c r="AJ35">
        <f>'T6 Wine production vol'!AJ35+'T15 Wine import vol'!AJ35-'T10 Wine export vol'!AJ35-'T34 Wine consumption vol'!AJ35</f>
        <v>3400</v>
      </c>
      <c r="AK35">
        <f>'T6 Wine production vol'!AK35+'T15 Wine import vol'!AK35-'T10 Wine export vol'!AK35-'T34 Wine consumption vol'!AK35</f>
        <v>1861.139922825251</v>
      </c>
      <c r="AL35">
        <f>'T6 Wine production vol'!AL35+'T15 Wine import vol'!AL35-'T10 Wine export vol'!AL35-'T34 Wine consumption vol'!AL35</f>
        <v>57637</v>
      </c>
      <c r="AM35">
        <f>'T6 Wine production vol'!AM35+'T15 Wine import vol'!AM35-'T10 Wine export vol'!AM35-'T34 Wine consumption vol'!AM35</f>
        <v>5183.2034314790817</v>
      </c>
      <c r="AN35">
        <f>'T6 Wine production vol'!AN35+'T15 Wine import vol'!AN35-'T10 Wine export vol'!AN35-'T34 Wine consumption vol'!AN35</f>
        <v>25701.095592661419</v>
      </c>
      <c r="AO35">
        <f>'T6 Wine production vol'!AO35+'T15 Wine import vol'!AO35-'T10 Wine export vol'!AO35-'T34 Wine consumption vol'!AO35</f>
        <v>3000</v>
      </c>
      <c r="AP35">
        <f>'T6 Wine production vol'!AP35+'T15 Wine import vol'!AP35-'T10 Wine export vol'!AP35-'T34 Wine consumption vol'!AP35</f>
        <v>22000</v>
      </c>
      <c r="AQ35">
        <f>'T6 Wine production vol'!AQ35+'T15 Wine import vol'!AQ35-'T10 Wine export vol'!AQ35-'T34 Wine consumption vol'!AQ35</f>
        <v>1281.575513155514</v>
      </c>
      <c r="AR35">
        <f>'T6 Wine production vol'!AR35+'T15 Wine import vol'!AR35-'T10 Wine export vol'!AR35-'T34 Wine consumption vol'!AR35</f>
        <v>0</v>
      </c>
      <c r="AS35">
        <f>'T6 Wine production vol'!AS35+'T15 Wine import vol'!AS35-'T10 Wine export vol'!AS35-'T34 Wine consumption vol'!AS35</f>
        <v>0</v>
      </c>
      <c r="AT35">
        <f>'T6 Wine production vol'!AT35+'T15 Wine import vol'!AT35-'T10 Wine export vol'!AT35-'T34 Wine consumption vol'!AT35</f>
        <v>0</v>
      </c>
      <c r="AU35">
        <f>'T6 Wine production vol'!AU35+'T15 Wine import vol'!AU35-'T10 Wine export vol'!AU35-'T34 Wine consumption vol'!AU35</f>
        <v>700</v>
      </c>
      <c r="AV35">
        <f>'T6 Wine production vol'!AV35+'T15 Wine import vol'!AV35-'T10 Wine export vol'!AV35-'T34 Wine consumption vol'!AV35</f>
        <v>0</v>
      </c>
      <c r="AW35">
        <f>'T6 Wine production vol'!AW35+'T15 Wine import vol'!AW35-'T10 Wine export vol'!AW35-'T34 Wine consumption vol'!AW35</f>
        <v>0</v>
      </c>
      <c r="AX35">
        <f>'T6 Wine production vol'!AX35+'T15 Wine import vol'!AX35-'T10 Wine export vol'!AX35-'T34 Wine consumption vol'!AX35</f>
        <v>0</v>
      </c>
      <c r="AY35">
        <f>'T6 Wine production vol'!AY35+'T15 Wine import vol'!AY35-'T10 Wine export vol'!AY35-'T34 Wine consumption vol'!AY35</f>
        <v>0</v>
      </c>
      <c r="AZ35">
        <f>'T6 Wine production vol'!AZ35+'T15 Wine import vol'!AZ35-'T10 Wine export vol'!AZ35-'T34 Wine consumption vol'!AZ35</f>
        <v>0</v>
      </c>
      <c r="BA35">
        <f>'T6 Wine production vol'!BA35+'T15 Wine import vol'!BA35-'T10 Wine export vol'!BA35-'T34 Wine consumption vol'!BA35</f>
        <v>0</v>
      </c>
      <c r="BB35">
        <f>'T6 Wine production vol'!BB35+'T15 Wine import vol'!BB35-'T10 Wine export vol'!BB35-'T34 Wine consumption vol'!BB35</f>
        <v>67427.559150120243</v>
      </c>
    </row>
    <row r="36" spans="1:54" x14ac:dyDescent="0.55000000000000004">
      <c r="A36" s="1">
        <v>1899</v>
      </c>
      <c r="B36">
        <f>'T6 Wine production vol'!B36+'T15 Wine import vol'!B36-'T10 Wine export vol'!B36-'T34 Wine consumption vol'!B36</f>
        <v>1046274.3409314454</v>
      </c>
      <c r="C36">
        <f>'T6 Wine production vol'!C36+'T15 Wine import vol'!C36-'T10 Wine export vol'!C36-'T34 Wine consumption vol'!C36</f>
        <v>-188958.43084512418</v>
      </c>
      <c r="D36">
        <f>'T6 Wine production vol'!D36+'T15 Wine import vol'!D36-'T10 Wine export vol'!D36-'T34 Wine consumption vol'!D36</f>
        <v>46439</v>
      </c>
      <c r="E36">
        <f>'T6 Wine production vol'!E36+'T15 Wine import vol'!E36-'T10 Wine export vol'!E36-'T34 Wine consumption vol'!E36</f>
        <v>231365.23333333316</v>
      </c>
      <c r="F36">
        <f>'T6 Wine production vol'!F36+'T15 Wine import vol'!F36-'T10 Wine export vol'!F36-'T34 Wine consumption vol'!F36</f>
        <v>-17824.133333333302</v>
      </c>
      <c r="G36">
        <f>'T6 Wine production vol'!G36+'T15 Wine import vol'!G36-'T10 Wine export vol'!G36-'T34 Wine consumption vol'!G36</f>
        <v>0</v>
      </c>
      <c r="H36">
        <f>'T6 Wine production vol'!H36+'T15 Wine import vol'!H36-'T10 Wine export vol'!H36-'T34 Wine consumption vol'!H36</f>
        <v>0</v>
      </c>
      <c r="I36">
        <f>'T6 Wine production vol'!I36+'T15 Wine import vol'!I36-'T10 Wine export vol'!I36-'T34 Wine consumption vol'!I36</f>
        <v>0</v>
      </c>
      <c r="J36">
        <f>'T6 Wine production vol'!J36+'T15 Wine import vol'!J36-'T10 Wine export vol'!J36-'T34 Wine consumption vol'!J36</f>
        <v>0</v>
      </c>
      <c r="K36">
        <f>'T6 Wine production vol'!K36+'T15 Wine import vol'!K36-'T10 Wine export vol'!K36-'T34 Wine consumption vol'!K36</f>
        <v>-19583.399999999994</v>
      </c>
      <c r="L36">
        <f>'T6 Wine production vol'!L36+'T15 Wine import vol'!L36-'T10 Wine export vol'!L36-'T34 Wine consumption vol'!L36</f>
        <v>95537</v>
      </c>
      <c r="M36">
        <f>'T6 Wine production vol'!M36+'T15 Wine import vol'!M36-'T10 Wine export vol'!M36-'T34 Wine consumption vol'!M36</f>
        <v>0</v>
      </c>
      <c r="N36">
        <f>'T6 Wine production vol'!N36+'T15 Wine import vol'!N36-'T10 Wine export vol'!N36-'T34 Wine consumption vol'!N36</f>
        <v>0</v>
      </c>
      <c r="O36">
        <f>'T6 Wine production vol'!O36+'T15 Wine import vol'!O36-'T10 Wine export vol'!O36-'T34 Wine consumption vol'!O36</f>
        <v>0</v>
      </c>
      <c r="P36">
        <f>'T6 Wine production vol'!P36+'T15 Wine import vol'!P36-'T10 Wine export vol'!P36-'T34 Wine consumption vol'!P36</f>
        <v>0</v>
      </c>
      <c r="Q36">
        <f>'T6 Wine production vol'!Q36+'T15 Wine import vol'!Q36-'T10 Wine export vol'!Q36-'T34 Wine consumption vol'!Q36</f>
        <v>0</v>
      </c>
      <c r="R36">
        <f>'T6 Wine production vol'!R36+'T15 Wine import vol'!R36-'T10 Wine export vol'!R36-'T34 Wine consumption vol'!R36</f>
        <v>18039.186477656134</v>
      </c>
      <c r="S36">
        <f>'T6 Wine production vol'!S36+'T15 Wine import vol'!S36-'T10 Wine export vol'!S36-'T34 Wine consumption vol'!S36</f>
        <v>75871.071601596108</v>
      </c>
      <c r="T36">
        <f>'T6 Wine production vol'!T36+'T15 Wine import vol'!T36-'T10 Wine export vol'!T36-'T34 Wine consumption vol'!T36</f>
        <v>0</v>
      </c>
      <c r="U36">
        <f>'T6 Wine production vol'!U36+'T15 Wine import vol'!U36-'T10 Wine export vol'!U36-'T34 Wine consumption vol'!U36</f>
        <v>0</v>
      </c>
      <c r="V36">
        <f>'T6 Wine production vol'!V36+'T15 Wine import vol'!V36-'T10 Wine export vol'!V36-'T34 Wine consumption vol'!V36</f>
        <v>-138554.61907367286</v>
      </c>
      <c r="W36">
        <f>'T6 Wine production vol'!W36+'T15 Wine import vol'!W36-'T10 Wine export vol'!W36-'T34 Wine consumption vol'!W36</f>
        <v>0</v>
      </c>
      <c r="X36">
        <f>'T6 Wine production vol'!X36+'T15 Wine import vol'!X36-'T10 Wine export vol'!X36-'T34 Wine consumption vol'!X36</f>
        <v>229145.18915375462</v>
      </c>
      <c r="Y36">
        <f>'T6 Wine production vol'!Y36+'T15 Wine import vol'!Y36-'T10 Wine export vol'!Y36-'T34 Wine consumption vol'!Y36</f>
        <v>242794.8272727273</v>
      </c>
      <c r="Z36">
        <f>'T6 Wine production vol'!Z36+'T15 Wine import vol'!Z36-'T10 Wine export vol'!Z36-'T34 Wine consumption vol'!Z36</f>
        <v>0</v>
      </c>
      <c r="AA36">
        <f>'T6 Wine production vol'!AA36+'T15 Wine import vol'!AA36-'T10 Wine export vol'!AA36-'T34 Wine consumption vol'!AA36</f>
        <v>9197.2387336373122</v>
      </c>
      <c r="AB36">
        <f>'T6 Wine production vol'!AB36+'T15 Wine import vol'!AB36-'T10 Wine export vol'!AB36-'T34 Wine consumption vol'!AB36</f>
        <v>0</v>
      </c>
      <c r="AC36">
        <f>'T6 Wine production vol'!AC36+'T15 Wine import vol'!AC36-'T10 Wine export vol'!AC36-'T34 Wine consumption vol'!AC36</f>
        <v>-255.80096535000001</v>
      </c>
      <c r="AD36">
        <f>'T6 Wine production vol'!AD36+'T15 Wine import vol'!AD36-'T10 Wine export vol'!AD36-'T34 Wine consumption vol'!AD36</f>
        <v>3374.9999999999968</v>
      </c>
      <c r="AE36">
        <f>'T6 Wine production vol'!AE36+'T15 Wine import vol'!AE36-'T10 Wine export vol'!AE36-'T34 Wine consumption vol'!AE36</f>
        <v>-21903.423614999992</v>
      </c>
      <c r="AF36">
        <f>'T6 Wine production vol'!AF36+'T15 Wine import vol'!AF36-'T10 Wine export vol'!AF36-'T34 Wine consumption vol'!AF36</f>
        <v>-8787.8787878788135</v>
      </c>
      <c r="AG36">
        <f>'T6 Wine production vol'!AG36+'T15 Wine import vol'!AG36-'T10 Wine export vol'!AG36-'T34 Wine consumption vol'!AG36</f>
        <v>37375.494071146262</v>
      </c>
      <c r="AH36">
        <f>'T6 Wine production vol'!AH36+'T15 Wine import vol'!AH36-'T10 Wine export vol'!AH36-'T34 Wine consumption vol'!AH36</f>
        <v>0</v>
      </c>
      <c r="AI36">
        <f>'T6 Wine production vol'!AI36+'T15 Wine import vol'!AI36-'T10 Wine export vol'!AI36-'T34 Wine consumption vol'!AI36</f>
        <v>1143.8189851125551</v>
      </c>
      <c r="AJ36">
        <f>'T6 Wine production vol'!AJ36+'T15 Wine import vol'!AJ36-'T10 Wine export vol'!AJ36-'T34 Wine consumption vol'!AJ36</f>
        <v>5200</v>
      </c>
      <c r="AK36">
        <f>'T6 Wine production vol'!AK36+'T15 Wine import vol'!AK36-'T10 Wine export vol'!AK36-'T34 Wine consumption vol'!AK36</f>
        <v>2058.6573501415469</v>
      </c>
      <c r="AL36">
        <f>'T6 Wine production vol'!AL36+'T15 Wine import vol'!AL36-'T10 Wine export vol'!AL36-'T34 Wine consumption vol'!AL36</f>
        <v>-9781.4666666666744</v>
      </c>
      <c r="AM36">
        <f>'T6 Wine production vol'!AM36+'T15 Wine import vol'!AM36-'T10 Wine export vol'!AM36-'T34 Wine consumption vol'!AM36</f>
        <v>4613.7399375565028</v>
      </c>
      <c r="AN36">
        <f>'T6 Wine production vol'!AN36+'T15 Wine import vol'!AN36-'T10 Wine export vol'!AN36-'T34 Wine consumption vol'!AN36</f>
        <v>25754.907376818897</v>
      </c>
      <c r="AO36">
        <f>'T6 Wine production vol'!AO36+'T15 Wine import vol'!AO36-'T10 Wine export vol'!AO36-'T34 Wine consumption vol'!AO36</f>
        <v>-1666.6666666666679</v>
      </c>
      <c r="AP36">
        <f>'T6 Wine production vol'!AP36+'T15 Wine import vol'!AP36-'T10 Wine export vol'!AP36-'T34 Wine consumption vol'!AP36</f>
        <v>22000</v>
      </c>
      <c r="AQ36">
        <f>'T6 Wine production vol'!AQ36+'T15 Wine import vol'!AQ36-'T10 Wine export vol'!AQ36-'T34 Wine consumption vol'!AQ36</f>
        <v>1146.018886500538</v>
      </c>
      <c r="AR36">
        <f>'T6 Wine production vol'!AR36+'T15 Wine import vol'!AR36-'T10 Wine export vol'!AR36-'T34 Wine consumption vol'!AR36</f>
        <v>0</v>
      </c>
      <c r="AS36">
        <f>'T6 Wine production vol'!AS36+'T15 Wine import vol'!AS36-'T10 Wine export vol'!AS36-'T34 Wine consumption vol'!AS36</f>
        <v>0</v>
      </c>
      <c r="AT36">
        <f>'T6 Wine production vol'!AT36+'T15 Wine import vol'!AT36-'T10 Wine export vol'!AT36-'T34 Wine consumption vol'!AT36</f>
        <v>0</v>
      </c>
      <c r="AU36">
        <f>'T6 Wine production vol'!AU36+'T15 Wine import vol'!AU36-'T10 Wine export vol'!AU36-'T34 Wine consumption vol'!AU36</f>
        <v>700</v>
      </c>
      <c r="AV36">
        <f>'T6 Wine production vol'!AV36+'T15 Wine import vol'!AV36-'T10 Wine export vol'!AV36-'T34 Wine consumption vol'!AV36</f>
        <v>0</v>
      </c>
      <c r="AW36">
        <f>'T6 Wine production vol'!AW36+'T15 Wine import vol'!AW36-'T10 Wine export vol'!AW36-'T34 Wine consumption vol'!AW36</f>
        <v>0</v>
      </c>
      <c r="AX36">
        <f>'T6 Wine production vol'!AX36+'T15 Wine import vol'!AX36-'T10 Wine export vol'!AX36-'T34 Wine consumption vol'!AX36</f>
        <v>0</v>
      </c>
      <c r="AY36">
        <f>'T6 Wine production vol'!AY36+'T15 Wine import vol'!AY36-'T10 Wine export vol'!AY36-'T34 Wine consumption vol'!AY36</f>
        <v>0</v>
      </c>
      <c r="AZ36">
        <f>'T6 Wine production vol'!AZ36+'T15 Wine import vol'!AZ36-'T10 Wine export vol'!AZ36-'T34 Wine consumption vol'!AZ36</f>
        <v>0</v>
      </c>
      <c r="BA36">
        <f>'T6 Wine production vol'!BA36+'T15 Wine import vol'!BA36-'T10 Wine export vol'!BA36-'T34 Wine consumption vol'!BA36</f>
        <v>0</v>
      </c>
      <c r="BB36">
        <f>'T6 Wine production vol'!BB36+'T15 Wine import vol'!BB36-'T10 Wine export vol'!BB36-'T34 Wine consumption vol'!BB36</f>
        <v>1217805.7794700097</v>
      </c>
    </row>
    <row r="37" spans="1:54" x14ac:dyDescent="0.55000000000000004">
      <c r="A37" s="1">
        <v>1900</v>
      </c>
      <c r="B37">
        <f>'T6 Wine production vol'!B37+'T15 Wine import vol'!B37-'T10 Wine export vol'!B37-'T34 Wine consumption vol'!B37</f>
        <v>1861864.9351014309</v>
      </c>
      <c r="C37">
        <f>'T6 Wine production vol'!C37+'T15 Wine import vol'!C37-'T10 Wine export vol'!C37-'T34 Wine consumption vol'!C37</f>
        <v>-107776.45222345274</v>
      </c>
      <c r="D37">
        <f>'T6 Wine production vol'!D37+'T15 Wine import vol'!D37-'T10 Wine export vol'!D37-'T34 Wine consumption vol'!D37</f>
        <v>54658.166666666744</v>
      </c>
      <c r="E37">
        <f>'T6 Wine production vol'!E37+'T15 Wine import vol'!E37-'T10 Wine export vol'!E37-'T34 Wine consumption vol'!E37</f>
        <v>149770.06666666665</v>
      </c>
      <c r="F37">
        <f>'T6 Wine production vol'!F37+'T15 Wine import vol'!F37-'T10 Wine export vol'!F37-'T34 Wine consumption vol'!F37</f>
        <v>32142.966666666733</v>
      </c>
      <c r="G37">
        <f>'T6 Wine production vol'!G37+'T15 Wine import vol'!G37-'T10 Wine export vol'!G37-'T34 Wine consumption vol'!G37</f>
        <v>0</v>
      </c>
      <c r="H37">
        <f>'T6 Wine production vol'!H37+'T15 Wine import vol'!H37-'T10 Wine export vol'!H37-'T34 Wine consumption vol'!H37</f>
        <v>0</v>
      </c>
      <c r="I37">
        <f>'T6 Wine production vol'!I37+'T15 Wine import vol'!I37-'T10 Wine export vol'!I37-'T34 Wine consumption vol'!I37</f>
        <v>0</v>
      </c>
      <c r="J37">
        <f>'T6 Wine production vol'!J37+'T15 Wine import vol'!J37-'T10 Wine export vol'!J37-'T34 Wine consumption vol'!J37</f>
        <v>0</v>
      </c>
      <c r="K37">
        <f>'T6 Wine production vol'!K37+'T15 Wine import vol'!K37-'T10 Wine export vol'!K37-'T34 Wine consumption vol'!K37</f>
        <v>20299.966666666704</v>
      </c>
      <c r="L37">
        <f>'T6 Wine production vol'!L37+'T15 Wine import vol'!L37-'T10 Wine export vol'!L37-'T34 Wine consumption vol'!L37</f>
        <v>55035</v>
      </c>
      <c r="M37">
        <f>'T6 Wine production vol'!M37+'T15 Wine import vol'!M37-'T10 Wine export vol'!M37-'T34 Wine consumption vol'!M37</f>
        <v>0</v>
      </c>
      <c r="N37">
        <f>'T6 Wine production vol'!N37+'T15 Wine import vol'!N37-'T10 Wine export vol'!N37-'T34 Wine consumption vol'!N37</f>
        <v>0</v>
      </c>
      <c r="O37">
        <f>'T6 Wine production vol'!O37+'T15 Wine import vol'!O37-'T10 Wine export vol'!O37-'T34 Wine consumption vol'!O37</f>
        <v>2940</v>
      </c>
      <c r="P37">
        <f>'T6 Wine production vol'!P37+'T15 Wine import vol'!P37-'T10 Wine export vol'!P37-'T34 Wine consumption vol'!P37</f>
        <v>0</v>
      </c>
      <c r="Q37">
        <f>'T6 Wine production vol'!Q37+'T15 Wine import vol'!Q37-'T10 Wine export vol'!Q37-'T34 Wine consumption vol'!Q37</f>
        <v>0</v>
      </c>
      <c r="R37">
        <f>'T6 Wine production vol'!R37+'T15 Wine import vol'!R37-'T10 Wine export vol'!R37-'T34 Wine consumption vol'!R37</f>
        <v>22578.299680437558</v>
      </c>
      <c r="S37">
        <f>'T6 Wine production vol'!S37+'T15 Wine import vol'!S37-'T10 Wine export vol'!S37-'T34 Wine consumption vol'!S37</f>
        <v>190497.68764892773</v>
      </c>
      <c r="T37">
        <f>'T6 Wine production vol'!T37+'T15 Wine import vol'!T37-'T10 Wine export vol'!T37-'T34 Wine consumption vol'!T37</f>
        <v>0</v>
      </c>
      <c r="U37">
        <f>'T6 Wine production vol'!U37+'T15 Wine import vol'!U37-'T10 Wine export vol'!U37-'T34 Wine consumption vol'!U37</f>
        <v>0</v>
      </c>
      <c r="V37">
        <f>'T6 Wine production vol'!V37+'T15 Wine import vol'!V37-'T10 Wine export vol'!V37-'T34 Wine consumption vol'!V37</f>
        <v>-120514</v>
      </c>
      <c r="W37">
        <f>'T6 Wine production vol'!W37+'T15 Wine import vol'!W37-'T10 Wine export vol'!W37-'T34 Wine consumption vol'!W37</f>
        <v>0</v>
      </c>
      <c r="X37">
        <f>'T6 Wine production vol'!X37+'T15 Wine import vol'!X37-'T10 Wine export vol'!X37-'T34 Wine consumption vol'!X37</f>
        <v>374903.95726538904</v>
      </c>
      <c r="Y37">
        <f>'T6 Wine production vol'!Y37+'T15 Wine import vol'!Y37-'T10 Wine export vol'!Y37-'T34 Wine consumption vol'!Y37</f>
        <v>236919.51363636361</v>
      </c>
      <c r="Z37">
        <f>'T6 Wine production vol'!Z37+'T15 Wine import vol'!Z37-'T10 Wine export vol'!Z37-'T34 Wine consumption vol'!Z37</f>
        <v>0</v>
      </c>
      <c r="AA37">
        <f>'T6 Wine production vol'!AA37+'T15 Wine import vol'!AA37-'T10 Wine export vol'!AA37-'T34 Wine consumption vol'!AA37</f>
        <v>14044.310835455712</v>
      </c>
      <c r="AB37">
        <f>'T6 Wine production vol'!AB37+'T15 Wine import vol'!AB37-'T10 Wine export vol'!AB37-'T34 Wine consumption vol'!AB37</f>
        <v>0</v>
      </c>
      <c r="AC37">
        <f>'T6 Wine production vol'!AC37+'T15 Wine import vol'!AC37-'T10 Wine export vol'!AC37-'T34 Wine consumption vol'!AC37</f>
        <v>-270.56556859999989</v>
      </c>
      <c r="AD37">
        <f>'T6 Wine production vol'!AD37+'T15 Wine import vol'!AD37-'T10 Wine export vol'!AD37-'T34 Wine consumption vol'!AD37</f>
        <v>3461.5384615384592</v>
      </c>
      <c r="AE37">
        <f>'T6 Wine production vol'!AE37+'T15 Wine import vol'!AE37-'T10 Wine export vol'!AE37-'T34 Wine consumption vol'!AE37</f>
        <v>-11838.10351500001</v>
      </c>
      <c r="AF37">
        <f>'T6 Wine production vol'!AF37+'T15 Wine import vol'!AF37-'T10 Wine export vol'!AF37-'T34 Wine consumption vol'!AF37</f>
        <v>-15080.617789999989</v>
      </c>
      <c r="AG37">
        <f>'T6 Wine production vol'!AG37+'T15 Wine import vol'!AG37-'T10 Wine export vol'!AG37-'T34 Wine consumption vol'!AG37</f>
        <v>37881.422924901199</v>
      </c>
      <c r="AH37">
        <f>'T6 Wine production vol'!AH37+'T15 Wine import vol'!AH37-'T10 Wine export vol'!AH37-'T34 Wine consumption vol'!AH37</f>
        <v>0</v>
      </c>
      <c r="AI37">
        <f>'T6 Wine production vol'!AI37+'T15 Wine import vol'!AI37-'T10 Wine export vol'!AI37-'T34 Wine consumption vol'!AI37</f>
        <v>1164.859492556277</v>
      </c>
      <c r="AJ37">
        <f>'T6 Wine production vol'!AJ37+'T15 Wine import vol'!AJ37-'T10 Wine export vol'!AJ37-'T34 Wine consumption vol'!AJ37</f>
        <v>5200</v>
      </c>
      <c r="AK37">
        <f>'T6 Wine production vol'!AK37+'T15 Wine import vol'!AK37-'T10 Wine export vol'!AK37-'T34 Wine consumption vol'!AK37</f>
        <v>2293.9393902143952</v>
      </c>
      <c r="AL37">
        <f>'T6 Wine production vol'!AL37+'T15 Wine import vol'!AL37-'T10 Wine export vol'!AL37-'T34 Wine consumption vol'!AL37</f>
        <v>33955.033333333267</v>
      </c>
      <c r="AM37">
        <f>'T6 Wine production vol'!AM37+'T15 Wine import vol'!AM37-'T10 Wine export vol'!AM37-'T34 Wine consumption vol'!AM37</f>
        <v>5404.9970243552098</v>
      </c>
      <c r="AN37">
        <f>'T6 Wine production vol'!AN37+'T15 Wine import vol'!AN37-'T10 Wine export vol'!AN37-'T34 Wine consumption vol'!AN37</f>
        <v>21454.601699433071</v>
      </c>
      <c r="AO37">
        <f>'T6 Wine production vol'!AO37+'T15 Wine import vol'!AO37-'T10 Wine export vol'!AO37-'T34 Wine consumption vol'!AO37</f>
        <v>666.66666666667152</v>
      </c>
      <c r="AP37">
        <f>'T6 Wine production vol'!AP37+'T15 Wine import vol'!AP37-'T10 Wine export vol'!AP37-'T34 Wine consumption vol'!AP37</f>
        <v>22000</v>
      </c>
      <c r="AQ37">
        <f>'T6 Wine production vol'!AQ37+'T15 Wine import vol'!AQ37-'T10 Wine export vol'!AQ37-'T34 Wine consumption vol'!AQ37</f>
        <v>850.10013650857036</v>
      </c>
      <c r="AR37">
        <f>'T6 Wine production vol'!AR37+'T15 Wine import vol'!AR37-'T10 Wine export vol'!AR37-'T34 Wine consumption vol'!AR37</f>
        <v>0</v>
      </c>
      <c r="AS37">
        <f>'T6 Wine production vol'!AS37+'T15 Wine import vol'!AS37-'T10 Wine export vol'!AS37-'T34 Wine consumption vol'!AS37</f>
        <v>0</v>
      </c>
      <c r="AT37">
        <f>'T6 Wine production vol'!AT37+'T15 Wine import vol'!AT37-'T10 Wine export vol'!AT37-'T34 Wine consumption vol'!AT37</f>
        <v>0</v>
      </c>
      <c r="AU37">
        <f>'T6 Wine production vol'!AU37+'T15 Wine import vol'!AU37-'T10 Wine export vol'!AU37-'T34 Wine consumption vol'!AU37</f>
        <v>700</v>
      </c>
      <c r="AV37">
        <f>'T6 Wine production vol'!AV37+'T15 Wine import vol'!AV37-'T10 Wine export vol'!AV37-'T34 Wine consumption vol'!AV37</f>
        <v>0</v>
      </c>
      <c r="AW37">
        <f>'T6 Wine production vol'!AW37+'T15 Wine import vol'!AW37-'T10 Wine export vol'!AW37-'T34 Wine consumption vol'!AW37</f>
        <v>0</v>
      </c>
      <c r="AX37">
        <f>'T6 Wine production vol'!AX37+'T15 Wine import vol'!AX37-'T10 Wine export vol'!AX37-'T34 Wine consumption vol'!AX37</f>
        <v>0</v>
      </c>
      <c r="AY37">
        <f>'T6 Wine production vol'!AY37+'T15 Wine import vol'!AY37-'T10 Wine export vol'!AY37-'T34 Wine consumption vol'!AY37</f>
        <v>0</v>
      </c>
      <c r="AZ37">
        <f>'T6 Wine production vol'!AZ37+'T15 Wine import vol'!AZ37-'T10 Wine export vol'!AZ37-'T34 Wine consumption vol'!AZ37</f>
        <v>0</v>
      </c>
      <c r="BA37">
        <f>'T6 Wine production vol'!BA37+'T15 Wine import vol'!BA37-'T10 Wine export vol'!BA37-'T34 Wine consumption vol'!BA37</f>
        <v>0</v>
      </c>
      <c r="BB37">
        <f>'T6 Wine production vol'!BB37+'T15 Wine import vol'!BB37-'T10 Wine export vol'!BB37-'T34 Wine consumption vol'!BB37</f>
        <v>2583499.4309197199</v>
      </c>
    </row>
    <row r="38" spans="1:54" x14ac:dyDescent="0.55000000000000004">
      <c r="A38" s="1">
        <v>1901</v>
      </c>
      <c r="B38">
        <f>'T6 Wine production vol'!B38+'T15 Wine import vol'!B38-'T10 Wine export vol'!B38-'T34 Wine consumption vol'!B38</f>
        <v>17554.420889065601</v>
      </c>
      <c r="C38">
        <f>'T6 Wine production vol'!C38+'T15 Wine import vol'!C38-'T10 Wine export vol'!C38-'T34 Wine consumption vol'!C38</f>
        <v>-100655.11339722574</v>
      </c>
      <c r="D38">
        <f>'T6 Wine production vol'!D38+'T15 Wine import vol'!D38-'T10 Wine export vol'!D38-'T34 Wine consumption vol'!D38</f>
        <v>54658.333333333256</v>
      </c>
      <c r="E38">
        <f>'T6 Wine production vol'!E38+'T15 Wine import vol'!E38-'T10 Wine export vol'!E38-'T34 Wine consumption vol'!E38</f>
        <v>27557.866666666698</v>
      </c>
      <c r="F38">
        <f>'T6 Wine production vol'!F38+'T15 Wine import vol'!F38-'T10 Wine export vol'!F38-'T34 Wine consumption vol'!F38</f>
        <v>33534.600000000006</v>
      </c>
      <c r="G38">
        <f>'T6 Wine production vol'!G38+'T15 Wine import vol'!G38-'T10 Wine export vol'!G38-'T34 Wine consumption vol'!G38</f>
        <v>0</v>
      </c>
      <c r="H38">
        <f>'T6 Wine production vol'!H38+'T15 Wine import vol'!H38-'T10 Wine export vol'!H38-'T34 Wine consumption vol'!H38</f>
        <v>0</v>
      </c>
      <c r="I38">
        <f>'T6 Wine production vol'!I38+'T15 Wine import vol'!I38-'T10 Wine export vol'!I38-'T34 Wine consumption vol'!I38</f>
        <v>0</v>
      </c>
      <c r="J38">
        <f>'T6 Wine production vol'!J38+'T15 Wine import vol'!J38-'T10 Wine export vol'!J38-'T34 Wine consumption vol'!J38</f>
        <v>0</v>
      </c>
      <c r="K38">
        <f>'T6 Wine production vol'!K38+'T15 Wine import vol'!K38-'T10 Wine export vol'!K38-'T34 Wine consumption vol'!K38</f>
        <v>20000</v>
      </c>
      <c r="L38">
        <f>'T6 Wine production vol'!L38+'T15 Wine import vol'!L38-'T10 Wine export vol'!L38-'T34 Wine consumption vol'!L38</f>
        <v>90048</v>
      </c>
      <c r="M38">
        <f>'T6 Wine production vol'!M38+'T15 Wine import vol'!M38-'T10 Wine export vol'!M38-'T34 Wine consumption vol'!M38</f>
        <v>0</v>
      </c>
      <c r="N38">
        <f>'T6 Wine production vol'!N38+'T15 Wine import vol'!N38-'T10 Wine export vol'!N38-'T34 Wine consumption vol'!N38</f>
        <v>0</v>
      </c>
      <c r="O38">
        <f>'T6 Wine production vol'!O38+'T15 Wine import vol'!O38-'T10 Wine export vol'!O38-'T34 Wine consumption vol'!O38</f>
        <v>2940</v>
      </c>
      <c r="P38">
        <f>'T6 Wine production vol'!P38+'T15 Wine import vol'!P38-'T10 Wine export vol'!P38-'T34 Wine consumption vol'!P38</f>
        <v>0</v>
      </c>
      <c r="Q38">
        <f>'T6 Wine production vol'!Q38+'T15 Wine import vol'!Q38-'T10 Wine export vol'!Q38-'T34 Wine consumption vol'!Q38</f>
        <v>0</v>
      </c>
      <c r="R38">
        <f>'T6 Wine production vol'!R38+'T15 Wine import vol'!R38-'T10 Wine export vol'!R38-'T34 Wine consumption vol'!R38</f>
        <v>22714.32975028333</v>
      </c>
      <c r="S38">
        <f>'T6 Wine production vol'!S38+'T15 Wine import vol'!S38-'T10 Wine export vol'!S38-'T34 Wine consumption vol'!S38</f>
        <v>162484.29000088252</v>
      </c>
      <c r="T38">
        <f>'T6 Wine production vol'!T38+'T15 Wine import vol'!T38-'T10 Wine export vol'!T38-'T34 Wine consumption vol'!T38</f>
        <v>0</v>
      </c>
      <c r="U38">
        <f>'T6 Wine production vol'!U38+'T15 Wine import vol'!U38-'T10 Wine export vol'!U38-'T34 Wine consumption vol'!U38</f>
        <v>0</v>
      </c>
      <c r="V38">
        <f>'T6 Wine production vol'!V38+'T15 Wine import vol'!V38-'T10 Wine export vol'!V38-'T34 Wine consumption vol'!V38</f>
        <v>-144819</v>
      </c>
      <c r="W38">
        <f>'T6 Wine production vol'!W38+'T15 Wine import vol'!W38-'T10 Wine export vol'!W38-'T34 Wine consumption vol'!W38</f>
        <v>0</v>
      </c>
      <c r="X38">
        <f>'T6 Wine production vol'!X38+'T15 Wine import vol'!X38-'T10 Wine export vol'!X38-'T34 Wine consumption vol'!X38</f>
        <v>138035.21109201404</v>
      </c>
      <c r="Y38">
        <f>'T6 Wine production vol'!Y38+'T15 Wine import vol'!Y38-'T10 Wine export vol'!Y38-'T34 Wine consumption vol'!Y38</f>
        <v>231044.2</v>
      </c>
      <c r="Z38">
        <f>'T6 Wine production vol'!Z38+'T15 Wine import vol'!Z38-'T10 Wine export vol'!Z38-'T34 Wine consumption vol'!Z38</f>
        <v>0</v>
      </c>
      <c r="AA38">
        <f>'T6 Wine production vol'!AA38+'T15 Wine import vol'!AA38-'T10 Wine export vol'!AA38-'T34 Wine consumption vol'!AA38</f>
        <v>10321.358947583183</v>
      </c>
      <c r="AB38">
        <f>'T6 Wine production vol'!AB38+'T15 Wine import vol'!AB38-'T10 Wine export vol'!AB38-'T34 Wine consumption vol'!AB38</f>
        <v>7159.0308181819801</v>
      </c>
      <c r="AC38">
        <f>'T6 Wine production vol'!AC38+'T15 Wine import vol'!AC38-'T10 Wine export vol'!AC38-'T34 Wine consumption vol'!AC38</f>
        <v>-293.20003924000002</v>
      </c>
      <c r="AD38">
        <f>'T6 Wine production vol'!AD38+'T15 Wine import vol'!AD38-'T10 Wine export vol'!AD38-'T34 Wine consumption vol'!AD38</f>
        <v>3548.0769230769201</v>
      </c>
      <c r="AE38">
        <f>'T6 Wine production vol'!AE38+'T15 Wine import vol'!AE38-'T10 Wine export vol'!AE38-'T34 Wine consumption vol'!AE38</f>
        <v>4298.0130449999997</v>
      </c>
      <c r="AF38">
        <f>'T6 Wine production vol'!AF38+'T15 Wine import vol'!AF38-'T10 Wine export vol'!AF38-'T34 Wine consumption vol'!AF38</f>
        <v>42542.583639999997</v>
      </c>
      <c r="AG38">
        <f>'T6 Wine production vol'!AG38+'T15 Wine import vol'!AG38-'T10 Wine export vol'!AG38-'T34 Wine consumption vol'!AG38</f>
        <v>38387.351778656142</v>
      </c>
      <c r="AH38">
        <f>'T6 Wine production vol'!AH38+'T15 Wine import vol'!AH38-'T10 Wine export vol'!AH38-'T34 Wine consumption vol'!AH38</f>
        <v>0</v>
      </c>
      <c r="AI38">
        <f>'T6 Wine production vol'!AI38+'T15 Wine import vol'!AI38-'T10 Wine export vol'!AI38-'T34 Wine consumption vol'!AI38</f>
        <v>1185.9000000000001</v>
      </c>
      <c r="AJ38">
        <f>'T6 Wine production vol'!AJ38+'T15 Wine import vol'!AJ38-'T10 Wine export vol'!AJ38-'T34 Wine consumption vol'!AJ38</f>
        <v>7000</v>
      </c>
      <c r="AK38">
        <f>'T6 Wine production vol'!AK38+'T15 Wine import vol'!AK38-'T10 Wine export vol'!AK38-'T34 Wine consumption vol'!AK38</f>
        <v>2582.243001511396</v>
      </c>
      <c r="AL38">
        <f>'T6 Wine production vol'!AL38+'T15 Wine import vol'!AL38-'T10 Wine export vol'!AL38-'T34 Wine consumption vol'!AL38</f>
        <v>34462.599999999889</v>
      </c>
      <c r="AM38">
        <f>'T6 Wine production vol'!AM38+'T15 Wine import vol'!AM38-'T10 Wine export vol'!AM38-'T34 Wine consumption vol'!AM38</f>
        <v>5522.9946345248409</v>
      </c>
      <c r="AN38">
        <f>'T6 Wine production vol'!AN38+'T15 Wine import vol'!AN38-'T10 Wine export vol'!AN38-'T34 Wine consumption vol'!AN38</f>
        <v>21899.794529338582</v>
      </c>
      <c r="AO38">
        <f>'T6 Wine production vol'!AO38+'T15 Wine import vol'!AO38-'T10 Wine export vol'!AO38-'T34 Wine consumption vol'!AO38</f>
        <v>7533.3333333333285</v>
      </c>
      <c r="AP38">
        <f>'T6 Wine production vol'!AP38+'T15 Wine import vol'!AP38-'T10 Wine export vol'!AP38-'T34 Wine consumption vol'!AP38</f>
        <v>22000</v>
      </c>
      <c r="AQ38">
        <f>'T6 Wine production vol'!AQ38+'T15 Wine import vol'!AQ38-'T10 Wine export vol'!AQ38-'T34 Wine consumption vol'!AQ38</f>
        <v>810.54299824159011</v>
      </c>
      <c r="AR38">
        <f>'T6 Wine production vol'!AR38+'T15 Wine import vol'!AR38-'T10 Wine export vol'!AR38-'T34 Wine consumption vol'!AR38</f>
        <v>0</v>
      </c>
      <c r="AS38">
        <f>'T6 Wine production vol'!AS38+'T15 Wine import vol'!AS38-'T10 Wine export vol'!AS38-'T34 Wine consumption vol'!AS38</f>
        <v>0</v>
      </c>
      <c r="AT38">
        <f>'T6 Wine production vol'!AT38+'T15 Wine import vol'!AT38-'T10 Wine export vol'!AT38-'T34 Wine consumption vol'!AT38</f>
        <v>0</v>
      </c>
      <c r="AU38">
        <f>'T6 Wine production vol'!AU38+'T15 Wine import vol'!AU38-'T10 Wine export vol'!AU38-'T34 Wine consumption vol'!AU38</f>
        <v>700</v>
      </c>
      <c r="AV38">
        <f>'T6 Wine production vol'!AV38+'T15 Wine import vol'!AV38-'T10 Wine export vol'!AV38-'T34 Wine consumption vol'!AV38</f>
        <v>0</v>
      </c>
      <c r="AW38">
        <f>'T6 Wine production vol'!AW38+'T15 Wine import vol'!AW38-'T10 Wine export vol'!AW38-'T34 Wine consumption vol'!AW38</f>
        <v>0</v>
      </c>
      <c r="AX38">
        <f>'T6 Wine production vol'!AX38+'T15 Wine import vol'!AX38-'T10 Wine export vol'!AX38-'T34 Wine consumption vol'!AX38</f>
        <v>0</v>
      </c>
      <c r="AY38">
        <f>'T6 Wine production vol'!AY38+'T15 Wine import vol'!AY38-'T10 Wine export vol'!AY38-'T34 Wine consumption vol'!AY38</f>
        <v>0</v>
      </c>
      <c r="AZ38">
        <f>'T6 Wine production vol'!AZ38+'T15 Wine import vol'!AZ38-'T10 Wine export vol'!AZ38-'T34 Wine consumption vol'!AZ38</f>
        <v>0</v>
      </c>
      <c r="BA38">
        <f>'T6 Wine production vol'!BA38+'T15 Wine import vol'!BA38-'T10 Wine export vol'!BA38-'T34 Wine consumption vol'!BA38</f>
        <v>0</v>
      </c>
      <c r="BB38">
        <f>'T6 Wine production vol'!BB38+'T15 Wine import vol'!BB38-'T10 Wine export vol'!BB38-'T34 Wine consumption vol'!BB38</f>
        <v>814785.15770957805</v>
      </c>
    </row>
    <row r="39" spans="1:54" x14ac:dyDescent="0.55000000000000004">
      <c r="A39" s="1">
        <v>1902</v>
      </c>
      <c r="B39">
        <f>'T6 Wine production vol'!B39+'T15 Wine import vol'!B39-'T10 Wine export vol'!B39-'T34 Wine consumption vol'!B39</f>
        <v>-1544819.9820715087</v>
      </c>
      <c r="C39">
        <f>'T6 Wine production vol'!C39+'T15 Wine import vol'!C39-'T10 Wine export vol'!C39-'T34 Wine consumption vol'!C39</f>
        <v>-107522.49747841666</v>
      </c>
      <c r="D39">
        <f>'T6 Wine production vol'!D39+'T15 Wine import vol'!D39-'T10 Wine export vol'!D39-'T34 Wine consumption vol'!D39</f>
        <v>-38833.433333333291</v>
      </c>
      <c r="E39">
        <f>'T6 Wine production vol'!E39+'T15 Wine import vol'!E39-'T10 Wine export vol'!E39-'T34 Wine consumption vol'!E39</f>
        <v>-695124.86666666681</v>
      </c>
      <c r="F39">
        <f>'T6 Wine production vol'!F39+'T15 Wine import vol'!F39-'T10 Wine export vol'!F39-'T34 Wine consumption vol'!F39</f>
        <v>-43450.100000000006</v>
      </c>
      <c r="G39">
        <f>'T6 Wine production vol'!G39+'T15 Wine import vol'!G39-'T10 Wine export vol'!G39-'T34 Wine consumption vol'!G39</f>
        <v>0</v>
      </c>
      <c r="H39">
        <f>'T6 Wine production vol'!H39+'T15 Wine import vol'!H39-'T10 Wine export vol'!H39-'T34 Wine consumption vol'!H39</f>
        <v>0</v>
      </c>
      <c r="I39">
        <f>'T6 Wine production vol'!I39+'T15 Wine import vol'!I39-'T10 Wine export vol'!I39-'T34 Wine consumption vol'!I39</f>
        <v>0</v>
      </c>
      <c r="J39">
        <f>'T6 Wine production vol'!J39+'T15 Wine import vol'!J39-'T10 Wine export vol'!J39-'T34 Wine consumption vol'!J39</f>
        <v>0</v>
      </c>
      <c r="K39">
        <f>'T6 Wine production vol'!K39+'T15 Wine import vol'!K39-'T10 Wine export vol'!K39-'T34 Wine consumption vol'!K39</f>
        <v>24607.600000000006</v>
      </c>
      <c r="L39">
        <f>'T6 Wine production vol'!L39+'T15 Wine import vol'!L39-'T10 Wine export vol'!L39-'T34 Wine consumption vol'!L39</f>
        <v>160617</v>
      </c>
      <c r="M39">
        <f>'T6 Wine production vol'!M39+'T15 Wine import vol'!M39-'T10 Wine export vol'!M39-'T34 Wine consumption vol'!M39</f>
        <v>0</v>
      </c>
      <c r="N39">
        <f>'T6 Wine production vol'!N39+'T15 Wine import vol'!N39-'T10 Wine export vol'!N39-'T34 Wine consumption vol'!N39</f>
        <v>0</v>
      </c>
      <c r="O39">
        <f>'T6 Wine production vol'!O39+'T15 Wine import vol'!O39-'T10 Wine export vol'!O39-'T34 Wine consumption vol'!O39</f>
        <v>2940</v>
      </c>
      <c r="P39">
        <f>'T6 Wine production vol'!P39+'T15 Wine import vol'!P39-'T10 Wine export vol'!P39-'T34 Wine consumption vol'!P39</f>
        <v>0</v>
      </c>
      <c r="Q39">
        <f>'T6 Wine production vol'!Q39+'T15 Wine import vol'!Q39-'T10 Wine export vol'!Q39-'T34 Wine consumption vol'!Q39</f>
        <v>0</v>
      </c>
      <c r="R39">
        <f>'T6 Wine production vol'!R39+'T15 Wine import vol'!R39-'T10 Wine export vol'!R39-'T34 Wine consumption vol'!R39</f>
        <v>17926.702510012161</v>
      </c>
      <c r="S39">
        <f>'T6 Wine production vol'!S39+'T15 Wine import vol'!S39-'T10 Wine export vol'!S39-'T34 Wine consumption vol'!S39</f>
        <v>134470.89235283737</v>
      </c>
      <c r="T39">
        <f>'T6 Wine production vol'!T39+'T15 Wine import vol'!T39-'T10 Wine export vol'!T39-'T34 Wine consumption vol'!T39</f>
        <v>0</v>
      </c>
      <c r="U39">
        <f>'T6 Wine production vol'!U39+'T15 Wine import vol'!U39-'T10 Wine export vol'!U39-'T34 Wine consumption vol'!U39</f>
        <v>0</v>
      </c>
      <c r="V39">
        <f>'T6 Wine production vol'!V39+'T15 Wine import vol'!V39-'T10 Wine export vol'!V39-'T34 Wine consumption vol'!V39</f>
        <v>-138242</v>
      </c>
      <c r="W39">
        <f>'T6 Wine production vol'!W39+'T15 Wine import vol'!W39-'T10 Wine export vol'!W39-'T34 Wine consumption vol'!W39</f>
        <v>0</v>
      </c>
      <c r="X39">
        <f>'T6 Wine production vol'!X39+'T15 Wine import vol'!X39-'T10 Wine export vol'!X39-'T34 Wine consumption vol'!X39</f>
        <v>151408</v>
      </c>
      <c r="Y39">
        <f>'T6 Wine production vol'!Y39+'T15 Wine import vol'!Y39-'T10 Wine export vol'!Y39-'T34 Wine consumption vol'!Y39</f>
        <v>231044.2</v>
      </c>
      <c r="Z39">
        <f>'T6 Wine production vol'!Z39+'T15 Wine import vol'!Z39-'T10 Wine export vol'!Z39-'T34 Wine consumption vol'!Z39</f>
        <v>0</v>
      </c>
      <c r="AA39">
        <f>'T6 Wine production vol'!AA39+'T15 Wine import vol'!AA39-'T10 Wine export vol'!AA39-'T34 Wine consumption vol'!AA39</f>
        <v>10287.273812575779</v>
      </c>
      <c r="AB39">
        <f>'T6 Wine production vol'!AB39+'T15 Wine import vol'!AB39-'T10 Wine export vol'!AB39-'T34 Wine consumption vol'!AB39</f>
        <v>7475.0433980002417</v>
      </c>
      <c r="AC39">
        <f>'T6 Wine production vol'!AC39+'T15 Wine import vol'!AC39-'T10 Wine export vol'!AC39-'T34 Wine consumption vol'!AC39</f>
        <v>-295.32515849999999</v>
      </c>
      <c r="AD39">
        <f>'T6 Wine production vol'!AD39+'T15 Wine import vol'!AD39-'T10 Wine export vol'!AD39-'T34 Wine consumption vol'!AD39</f>
        <v>3634.615384615382</v>
      </c>
      <c r="AE39">
        <f>'T6 Wine production vol'!AE39+'T15 Wine import vol'!AE39-'T10 Wine export vol'!AE39-'T34 Wine consumption vol'!AE39</f>
        <v>-11612.922980000003</v>
      </c>
      <c r="AF39">
        <f>'T6 Wine production vol'!AF39+'T15 Wine import vol'!AF39-'T10 Wine export vol'!AF39-'T34 Wine consumption vol'!AF39</f>
        <v>-17983.116580000002</v>
      </c>
      <c r="AG39">
        <f>'T6 Wine production vol'!AG39+'T15 Wine import vol'!AG39-'T10 Wine export vol'!AG39-'T34 Wine consumption vol'!AG39</f>
        <v>38893.280632411093</v>
      </c>
      <c r="AH39">
        <f>'T6 Wine production vol'!AH39+'T15 Wine import vol'!AH39-'T10 Wine export vol'!AH39-'T34 Wine consumption vol'!AH39</f>
        <v>0</v>
      </c>
      <c r="AI39">
        <f>'T6 Wine production vol'!AI39+'T15 Wine import vol'!AI39-'T10 Wine export vol'!AI39-'T34 Wine consumption vol'!AI39</f>
        <v>811.40000000000009</v>
      </c>
      <c r="AJ39">
        <f>'T6 Wine production vol'!AJ39+'T15 Wine import vol'!AJ39-'T10 Wine export vol'!AJ39-'T34 Wine consumption vol'!AJ39</f>
        <v>7000</v>
      </c>
      <c r="AK39">
        <f>'T6 Wine production vol'!AK39+'T15 Wine import vol'!AK39-'T10 Wine export vol'!AK39-'T34 Wine consumption vol'!AK39</f>
        <v>2602.7437259261242</v>
      </c>
      <c r="AL39">
        <f>'T6 Wine production vol'!AL39+'T15 Wine import vol'!AL39-'T10 Wine export vol'!AL39-'T34 Wine consumption vol'!AL39</f>
        <v>-122499.63333333336</v>
      </c>
      <c r="AM39">
        <f>'T6 Wine production vol'!AM39+'T15 Wine import vol'!AM39-'T10 Wine export vol'!AM39-'T34 Wine consumption vol'!AM39</f>
        <v>3639.7258514012674</v>
      </c>
      <c r="AN39">
        <f>'T6 Wine production vol'!AN39+'T15 Wine import vol'!AN39-'T10 Wine export vol'!AN39-'T34 Wine consumption vol'!AN39</f>
        <v>21901.325995889765</v>
      </c>
      <c r="AO39">
        <f>'T6 Wine production vol'!AO39+'T15 Wine import vol'!AO39-'T10 Wine export vol'!AO39-'T34 Wine consumption vol'!AO39</f>
        <v>-9933.3333333333285</v>
      </c>
      <c r="AP39">
        <f>'T6 Wine production vol'!AP39+'T15 Wine import vol'!AP39-'T10 Wine export vol'!AP39-'T34 Wine consumption vol'!AP39</f>
        <v>22000</v>
      </c>
      <c r="AQ39">
        <f>'T6 Wine production vol'!AQ39+'T15 Wine import vol'!AQ39-'T10 Wine export vol'!AQ39-'T34 Wine consumption vol'!AQ39</f>
        <v>329.30323432672105</v>
      </c>
      <c r="AR39">
        <f>'T6 Wine production vol'!AR39+'T15 Wine import vol'!AR39-'T10 Wine export vol'!AR39-'T34 Wine consumption vol'!AR39</f>
        <v>0</v>
      </c>
      <c r="AS39">
        <f>'T6 Wine production vol'!AS39+'T15 Wine import vol'!AS39-'T10 Wine export vol'!AS39-'T34 Wine consumption vol'!AS39</f>
        <v>0</v>
      </c>
      <c r="AT39">
        <f>'T6 Wine production vol'!AT39+'T15 Wine import vol'!AT39-'T10 Wine export vol'!AT39-'T34 Wine consumption vol'!AT39</f>
        <v>0</v>
      </c>
      <c r="AU39">
        <f>'T6 Wine production vol'!AU39+'T15 Wine import vol'!AU39-'T10 Wine export vol'!AU39-'T34 Wine consumption vol'!AU39</f>
        <v>700</v>
      </c>
      <c r="AV39">
        <f>'T6 Wine production vol'!AV39+'T15 Wine import vol'!AV39-'T10 Wine export vol'!AV39-'T34 Wine consumption vol'!AV39</f>
        <v>0</v>
      </c>
      <c r="AW39">
        <f>'T6 Wine production vol'!AW39+'T15 Wine import vol'!AW39-'T10 Wine export vol'!AW39-'T34 Wine consumption vol'!AW39</f>
        <v>0</v>
      </c>
      <c r="AX39">
        <f>'T6 Wine production vol'!AX39+'T15 Wine import vol'!AX39-'T10 Wine export vol'!AX39-'T34 Wine consumption vol'!AX39</f>
        <v>0</v>
      </c>
      <c r="AY39">
        <f>'T6 Wine production vol'!AY39+'T15 Wine import vol'!AY39-'T10 Wine export vol'!AY39-'T34 Wine consumption vol'!AY39</f>
        <v>0</v>
      </c>
      <c r="AZ39">
        <f>'T6 Wine production vol'!AZ39+'T15 Wine import vol'!AZ39-'T10 Wine export vol'!AZ39-'T34 Wine consumption vol'!AZ39</f>
        <v>0</v>
      </c>
      <c r="BA39">
        <f>'T6 Wine production vol'!BA39+'T15 Wine import vol'!BA39-'T10 Wine export vol'!BA39-'T34 Wine consumption vol'!BA39</f>
        <v>0</v>
      </c>
      <c r="BB39">
        <f>'T6 Wine production vol'!BB39+'T15 Wine import vol'!BB39-'T10 Wine export vol'!BB39-'T34 Wine consumption vol'!BB39</f>
        <v>-2148077.8557842597</v>
      </c>
    </row>
    <row r="40" spans="1:54" x14ac:dyDescent="0.55000000000000004">
      <c r="A40" s="1">
        <v>1903</v>
      </c>
      <c r="B40">
        <f>'T6 Wine production vol'!B40+'T15 Wine import vol'!B40-'T10 Wine export vol'!B40-'T34 Wine consumption vol'!B40</f>
        <v>-903233.89443376521</v>
      </c>
      <c r="C40">
        <f>'T6 Wine production vol'!C40+'T15 Wine import vol'!C40-'T10 Wine export vol'!C40-'T34 Wine consumption vol'!C40</f>
        <v>-120672.10494903522</v>
      </c>
      <c r="D40">
        <f>'T6 Wine production vol'!D40+'T15 Wine import vol'!D40-'T10 Wine export vol'!D40-'T34 Wine consumption vol'!D40</f>
        <v>-121846.06666666665</v>
      </c>
      <c r="E40">
        <f>'T6 Wine production vol'!E40+'T15 Wine import vol'!E40-'T10 Wine export vol'!E40-'T34 Wine consumption vol'!E40</f>
        <v>-162725.43333333312</v>
      </c>
      <c r="F40">
        <f>'T6 Wine production vol'!F40+'T15 Wine import vol'!F40-'T10 Wine export vol'!F40-'T34 Wine consumption vol'!F40</f>
        <v>-28481.066666666622</v>
      </c>
      <c r="G40">
        <f>'T6 Wine production vol'!G40+'T15 Wine import vol'!G40-'T10 Wine export vol'!G40-'T34 Wine consumption vol'!G40</f>
        <v>0</v>
      </c>
      <c r="H40">
        <f>'T6 Wine production vol'!H40+'T15 Wine import vol'!H40-'T10 Wine export vol'!H40-'T34 Wine consumption vol'!H40</f>
        <v>0</v>
      </c>
      <c r="I40">
        <f>'T6 Wine production vol'!I40+'T15 Wine import vol'!I40-'T10 Wine export vol'!I40-'T34 Wine consumption vol'!I40</f>
        <v>0</v>
      </c>
      <c r="J40">
        <f>'T6 Wine production vol'!J40+'T15 Wine import vol'!J40-'T10 Wine export vol'!J40-'T34 Wine consumption vol'!J40</f>
        <v>0</v>
      </c>
      <c r="K40">
        <f>'T6 Wine production vol'!K40+'T15 Wine import vol'!K40-'T10 Wine export vol'!K40-'T34 Wine consumption vol'!K40</f>
        <v>88175.800000000017</v>
      </c>
      <c r="L40">
        <f>'T6 Wine production vol'!L40+'T15 Wine import vol'!L40-'T10 Wine export vol'!L40-'T34 Wine consumption vol'!L40</f>
        <v>69802</v>
      </c>
      <c r="M40">
        <f>'T6 Wine production vol'!M40+'T15 Wine import vol'!M40-'T10 Wine export vol'!M40-'T34 Wine consumption vol'!M40</f>
        <v>0</v>
      </c>
      <c r="N40">
        <f>'T6 Wine production vol'!N40+'T15 Wine import vol'!N40-'T10 Wine export vol'!N40-'T34 Wine consumption vol'!N40</f>
        <v>0</v>
      </c>
      <c r="O40">
        <f>'T6 Wine production vol'!O40+'T15 Wine import vol'!O40-'T10 Wine export vol'!O40-'T34 Wine consumption vol'!O40</f>
        <v>2940</v>
      </c>
      <c r="P40">
        <f>'T6 Wine production vol'!P40+'T15 Wine import vol'!P40-'T10 Wine export vol'!P40-'T34 Wine consumption vol'!P40</f>
        <v>0</v>
      </c>
      <c r="Q40">
        <f>'T6 Wine production vol'!Q40+'T15 Wine import vol'!Q40-'T10 Wine export vol'!Q40-'T34 Wine consumption vol'!Q40</f>
        <v>0</v>
      </c>
      <c r="R40">
        <f>'T6 Wine production vol'!R40+'T15 Wine import vol'!R40-'T10 Wine export vol'!R40-'T34 Wine consumption vol'!R40</f>
        <v>15843.935680028877</v>
      </c>
      <c r="S40">
        <f>'T6 Wine production vol'!S40+'T15 Wine import vol'!S40-'T10 Wine export vol'!S40-'T34 Wine consumption vol'!S40</f>
        <v>95698.554704792157</v>
      </c>
      <c r="T40">
        <f>'T6 Wine production vol'!T40+'T15 Wine import vol'!T40-'T10 Wine export vol'!T40-'T34 Wine consumption vol'!T40</f>
        <v>0</v>
      </c>
      <c r="U40">
        <f>'T6 Wine production vol'!U40+'T15 Wine import vol'!U40-'T10 Wine export vol'!U40-'T34 Wine consumption vol'!U40</f>
        <v>0</v>
      </c>
      <c r="V40">
        <f>'T6 Wine production vol'!V40+'T15 Wine import vol'!V40-'T10 Wine export vol'!V40-'T34 Wine consumption vol'!V40</f>
        <v>-160020</v>
      </c>
      <c r="W40">
        <f>'T6 Wine production vol'!W40+'T15 Wine import vol'!W40-'T10 Wine export vol'!W40-'T34 Wine consumption vol'!W40</f>
        <v>0</v>
      </c>
      <c r="X40">
        <f>'T6 Wine production vol'!X40+'T15 Wine import vol'!X40-'T10 Wine export vol'!X40-'T34 Wine consumption vol'!X40</f>
        <v>236645</v>
      </c>
      <c r="Y40">
        <f>'T6 Wine production vol'!Y40+'T15 Wine import vol'!Y40-'T10 Wine export vol'!Y40-'T34 Wine consumption vol'!Y40</f>
        <v>231044.2</v>
      </c>
      <c r="Z40">
        <f>'T6 Wine production vol'!Z40+'T15 Wine import vol'!Z40-'T10 Wine export vol'!Z40-'T34 Wine consumption vol'!Z40</f>
        <v>0</v>
      </c>
      <c r="AA40">
        <f>'T6 Wine production vol'!AA40+'T15 Wine import vol'!AA40-'T10 Wine export vol'!AA40-'T34 Wine consumption vol'!AA40</f>
        <v>10624.157594802718</v>
      </c>
      <c r="AB40">
        <f>'T6 Wine production vol'!AB40+'T15 Wine import vol'!AB40-'T10 Wine export vol'!AB40-'T34 Wine consumption vol'!AB40</f>
        <v>2918.6525039999979</v>
      </c>
      <c r="AC40">
        <f>'T6 Wine production vol'!AC40+'T15 Wine import vol'!AC40-'T10 Wine export vol'!AC40-'T34 Wine consumption vol'!AC40</f>
        <v>-276.29740667999999</v>
      </c>
      <c r="AD40">
        <f>'T6 Wine production vol'!AD40+'T15 Wine import vol'!AD40-'T10 Wine export vol'!AD40-'T34 Wine consumption vol'!AD40</f>
        <v>3721.153846153843</v>
      </c>
      <c r="AE40">
        <f>'T6 Wine production vol'!AE40+'T15 Wine import vol'!AE40-'T10 Wine export vol'!AE40-'T34 Wine consumption vol'!AE40</f>
        <v>51537.526580000005</v>
      </c>
      <c r="AF40">
        <f>'T6 Wine production vol'!AF40+'T15 Wine import vol'!AF40-'T10 Wine export vol'!AF40-'T34 Wine consumption vol'!AF40</f>
        <v>36604.837839999993</v>
      </c>
      <c r="AG40">
        <f>'T6 Wine production vol'!AG40+'T15 Wine import vol'!AG40-'T10 Wine export vol'!AG40-'T34 Wine consumption vol'!AG40</f>
        <v>39399.20948616603</v>
      </c>
      <c r="AH40">
        <f>'T6 Wine production vol'!AH40+'T15 Wine import vol'!AH40-'T10 Wine export vol'!AH40-'T34 Wine consumption vol'!AH40</f>
        <v>0</v>
      </c>
      <c r="AI40">
        <f>'T6 Wine production vol'!AI40+'T15 Wine import vol'!AI40-'T10 Wine export vol'!AI40-'T34 Wine consumption vol'!AI40</f>
        <v>1900</v>
      </c>
      <c r="AJ40">
        <f>'T6 Wine production vol'!AJ40+'T15 Wine import vol'!AJ40-'T10 Wine export vol'!AJ40-'T34 Wine consumption vol'!AJ40</f>
        <v>10500</v>
      </c>
      <c r="AK40">
        <f>'T6 Wine production vol'!AK40+'T15 Wine import vol'!AK40-'T10 Wine export vol'!AK40-'T34 Wine consumption vol'!AK40</f>
        <v>3002.0551884842112</v>
      </c>
      <c r="AL40">
        <f>'T6 Wine production vol'!AL40+'T15 Wine import vol'!AL40-'T10 Wine export vol'!AL40-'T34 Wine consumption vol'!AL40</f>
        <v>90607.033333333267</v>
      </c>
      <c r="AM40">
        <f>'T6 Wine production vol'!AM40+'T15 Wine import vol'!AM40-'T10 Wine export vol'!AM40-'T34 Wine consumption vol'!AM40</f>
        <v>5930.6842059122519</v>
      </c>
      <c r="AN40">
        <f>'T6 Wine production vol'!AN40+'T15 Wine import vol'!AN40-'T10 Wine export vol'!AN40-'T34 Wine consumption vol'!AN40</f>
        <v>21914.029206132283</v>
      </c>
      <c r="AO40">
        <f>'T6 Wine production vol'!AO40+'T15 Wine import vol'!AO40-'T10 Wine export vol'!AO40-'T34 Wine consumption vol'!AO40</f>
        <v>6733.3333333333285</v>
      </c>
      <c r="AP40">
        <f>'T6 Wine production vol'!AP40+'T15 Wine import vol'!AP40-'T10 Wine export vol'!AP40-'T34 Wine consumption vol'!AP40</f>
        <v>22000</v>
      </c>
      <c r="AQ40">
        <f>'T6 Wine production vol'!AQ40+'T15 Wine import vol'!AQ40-'T10 Wine export vol'!AQ40-'T34 Wine consumption vol'!AQ40</f>
        <v>844.90938778047348</v>
      </c>
      <c r="AR40">
        <f>'T6 Wine production vol'!AR40+'T15 Wine import vol'!AR40-'T10 Wine export vol'!AR40-'T34 Wine consumption vol'!AR40</f>
        <v>0</v>
      </c>
      <c r="AS40">
        <f>'T6 Wine production vol'!AS40+'T15 Wine import vol'!AS40-'T10 Wine export vol'!AS40-'T34 Wine consumption vol'!AS40</f>
        <v>0</v>
      </c>
      <c r="AT40">
        <f>'T6 Wine production vol'!AT40+'T15 Wine import vol'!AT40-'T10 Wine export vol'!AT40-'T34 Wine consumption vol'!AT40</f>
        <v>0</v>
      </c>
      <c r="AU40">
        <f>'T6 Wine production vol'!AU40+'T15 Wine import vol'!AU40-'T10 Wine export vol'!AU40-'T34 Wine consumption vol'!AU40</f>
        <v>700.5</v>
      </c>
      <c r="AV40">
        <f>'T6 Wine production vol'!AV40+'T15 Wine import vol'!AV40-'T10 Wine export vol'!AV40-'T34 Wine consumption vol'!AV40</f>
        <v>0</v>
      </c>
      <c r="AW40">
        <f>'T6 Wine production vol'!AW40+'T15 Wine import vol'!AW40-'T10 Wine export vol'!AW40-'T34 Wine consumption vol'!AW40</f>
        <v>0</v>
      </c>
      <c r="AX40">
        <f>'T6 Wine production vol'!AX40+'T15 Wine import vol'!AX40-'T10 Wine export vol'!AX40-'T34 Wine consumption vol'!AX40</f>
        <v>0</v>
      </c>
      <c r="AY40">
        <f>'T6 Wine production vol'!AY40+'T15 Wine import vol'!AY40-'T10 Wine export vol'!AY40-'T34 Wine consumption vol'!AY40</f>
        <v>0</v>
      </c>
      <c r="AZ40">
        <f>'T6 Wine production vol'!AZ40+'T15 Wine import vol'!AZ40-'T10 Wine export vol'!AZ40-'T34 Wine consumption vol'!AZ40</f>
        <v>0</v>
      </c>
      <c r="BA40">
        <f>'T6 Wine production vol'!BA40+'T15 Wine import vol'!BA40-'T10 Wine export vol'!BA40-'T34 Wine consumption vol'!BA40</f>
        <v>0</v>
      </c>
      <c r="BB40">
        <f>'T6 Wine production vol'!BB40+'T15 Wine import vol'!BB40-'T10 Wine export vol'!BB40-'T34 Wine consumption vol'!BB40</f>
        <v>-1691472.1318638008</v>
      </c>
    </row>
    <row r="41" spans="1:54" x14ac:dyDescent="0.55000000000000004">
      <c r="A41" s="1">
        <v>1904</v>
      </c>
      <c r="B41">
        <f>'T6 Wine production vol'!B41+'T15 Wine import vol'!B41-'T10 Wine export vol'!B41-'T34 Wine consumption vol'!B41</f>
        <v>1929664.5870833341</v>
      </c>
      <c r="C41">
        <f>'T6 Wine production vol'!C41+'T15 Wine import vol'!C41-'T10 Wine export vol'!C41-'T34 Wine consumption vol'!C41</f>
        <v>-117178.2828132119</v>
      </c>
      <c r="D41">
        <f>'T6 Wine production vol'!D41+'T15 Wine import vol'!D41-'T10 Wine export vol'!D41-'T34 Wine consumption vol'!D41</f>
        <v>-29509.799999999988</v>
      </c>
      <c r="E41">
        <f>'T6 Wine production vol'!E41+'T15 Wine import vol'!E41-'T10 Wine export vol'!E41-'T34 Wine consumption vol'!E41</f>
        <v>555904.19999999995</v>
      </c>
      <c r="F41">
        <f>'T6 Wine production vol'!F41+'T15 Wine import vol'!F41-'T10 Wine export vol'!F41-'T34 Wine consumption vol'!F41</f>
        <v>14404.833333333285</v>
      </c>
      <c r="G41">
        <f>'T6 Wine production vol'!G41+'T15 Wine import vol'!G41-'T10 Wine export vol'!G41-'T34 Wine consumption vol'!G41</f>
        <v>0</v>
      </c>
      <c r="H41">
        <f>'T6 Wine production vol'!H41+'T15 Wine import vol'!H41-'T10 Wine export vol'!H41-'T34 Wine consumption vol'!H41</f>
        <v>0</v>
      </c>
      <c r="I41">
        <f>'T6 Wine production vol'!I41+'T15 Wine import vol'!I41-'T10 Wine export vol'!I41-'T34 Wine consumption vol'!I41</f>
        <v>0</v>
      </c>
      <c r="J41">
        <f>'T6 Wine production vol'!J41+'T15 Wine import vol'!J41-'T10 Wine export vol'!J41-'T34 Wine consumption vol'!J41</f>
        <v>0</v>
      </c>
      <c r="K41">
        <f>'T6 Wine production vol'!K41+'T15 Wine import vol'!K41-'T10 Wine export vol'!K41-'T34 Wine consumption vol'!K41</f>
        <v>50336.666666666628</v>
      </c>
      <c r="L41">
        <f>'T6 Wine production vol'!L41+'T15 Wine import vol'!L41-'T10 Wine export vol'!L41-'T34 Wine consumption vol'!L41</f>
        <v>115944</v>
      </c>
      <c r="M41">
        <f>'T6 Wine production vol'!M41+'T15 Wine import vol'!M41-'T10 Wine export vol'!M41-'T34 Wine consumption vol'!M41</f>
        <v>0</v>
      </c>
      <c r="N41">
        <f>'T6 Wine production vol'!N41+'T15 Wine import vol'!N41-'T10 Wine export vol'!N41-'T34 Wine consumption vol'!N41</f>
        <v>0</v>
      </c>
      <c r="O41">
        <f>'T6 Wine production vol'!O41+'T15 Wine import vol'!O41-'T10 Wine export vol'!O41-'T34 Wine consumption vol'!O41</f>
        <v>2940</v>
      </c>
      <c r="P41">
        <f>'T6 Wine production vol'!P41+'T15 Wine import vol'!P41-'T10 Wine export vol'!P41-'T34 Wine consumption vol'!P41</f>
        <v>0</v>
      </c>
      <c r="Q41">
        <f>'T6 Wine production vol'!Q41+'T15 Wine import vol'!Q41-'T10 Wine export vol'!Q41-'T34 Wine consumption vol'!Q41</f>
        <v>0</v>
      </c>
      <c r="R41">
        <f>'T6 Wine production vol'!R41+'T15 Wine import vol'!R41-'T10 Wine export vol'!R41-'T34 Wine consumption vol'!R41</f>
        <v>23579.0044073186</v>
      </c>
      <c r="S41">
        <f>'T6 Wine production vol'!S41+'T15 Wine import vol'!S41-'T10 Wine export vol'!S41-'T34 Wine consumption vol'!S41</f>
        <v>143705.18132380195</v>
      </c>
      <c r="T41">
        <f>'T6 Wine production vol'!T41+'T15 Wine import vol'!T41-'T10 Wine export vol'!T41-'T34 Wine consumption vol'!T41</f>
        <v>0</v>
      </c>
      <c r="U41">
        <f>'T6 Wine production vol'!U41+'T15 Wine import vol'!U41-'T10 Wine export vol'!U41-'T34 Wine consumption vol'!U41</f>
        <v>0</v>
      </c>
      <c r="V41">
        <f>'T6 Wine production vol'!V41+'T15 Wine import vol'!V41-'T10 Wine export vol'!V41-'T34 Wine consumption vol'!V41</f>
        <v>-235902</v>
      </c>
      <c r="W41">
        <f>'T6 Wine production vol'!W41+'T15 Wine import vol'!W41-'T10 Wine export vol'!W41-'T34 Wine consumption vol'!W41</f>
        <v>0</v>
      </c>
      <c r="X41">
        <f>'T6 Wine production vol'!X41+'T15 Wine import vol'!X41-'T10 Wine export vol'!X41-'T34 Wine consumption vol'!X41</f>
        <v>183910</v>
      </c>
      <c r="Y41">
        <f>'T6 Wine production vol'!Y41+'T15 Wine import vol'!Y41-'T10 Wine export vol'!Y41-'T34 Wine consumption vol'!Y41</f>
        <v>231044.2</v>
      </c>
      <c r="Z41">
        <f>'T6 Wine production vol'!Z41+'T15 Wine import vol'!Z41-'T10 Wine export vol'!Z41-'T34 Wine consumption vol'!Z41</f>
        <v>0</v>
      </c>
      <c r="AA41">
        <f>'T6 Wine production vol'!AA41+'T15 Wine import vol'!AA41-'T10 Wine export vol'!AA41-'T34 Wine consumption vol'!AA41</f>
        <v>11862.282035109165</v>
      </c>
      <c r="AB41">
        <f>'T6 Wine production vol'!AB41+'T15 Wine import vol'!AB41-'T10 Wine export vol'!AB41-'T34 Wine consumption vol'!AB41</f>
        <v>7235.8002500002294</v>
      </c>
      <c r="AC41">
        <f>'T6 Wine production vol'!AC41+'T15 Wine import vol'!AC41-'T10 Wine export vol'!AC41-'T34 Wine consumption vol'!AC41</f>
        <v>-258.40149244999998</v>
      </c>
      <c r="AD41">
        <f>'T6 Wine production vol'!AD41+'T15 Wine import vol'!AD41-'T10 Wine export vol'!AD41-'T34 Wine consumption vol'!AD41</f>
        <v>3807.692307692304</v>
      </c>
      <c r="AE41">
        <f>'T6 Wine production vol'!AE41+'T15 Wine import vol'!AE41-'T10 Wine export vol'!AE41-'T34 Wine consumption vol'!AE41</f>
        <v>-7974.9500350000162</v>
      </c>
      <c r="AF41">
        <f>'T6 Wine production vol'!AF41+'T15 Wine import vol'!AF41-'T10 Wine export vol'!AF41-'T34 Wine consumption vol'!AF41</f>
        <v>-5983.5380599999917</v>
      </c>
      <c r="AG41">
        <f>'T6 Wine production vol'!AG41+'T15 Wine import vol'!AG41-'T10 Wine export vol'!AG41-'T34 Wine consumption vol'!AG41</f>
        <v>39905.138339920974</v>
      </c>
      <c r="AH41">
        <f>'T6 Wine production vol'!AH41+'T15 Wine import vol'!AH41-'T10 Wine export vol'!AH41-'T34 Wine consumption vol'!AH41</f>
        <v>0</v>
      </c>
      <c r="AI41">
        <f>'T6 Wine production vol'!AI41+'T15 Wine import vol'!AI41-'T10 Wine export vol'!AI41-'T34 Wine consumption vol'!AI41</f>
        <v>3005.5</v>
      </c>
      <c r="AJ41">
        <f>'T6 Wine production vol'!AJ41+'T15 Wine import vol'!AJ41-'T10 Wine export vol'!AJ41-'T34 Wine consumption vol'!AJ41</f>
        <v>11600</v>
      </c>
      <c r="AK41">
        <f>'T6 Wine production vol'!AK41+'T15 Wine import vol'!AK41-'T10 Wine export vol'!AK41-'T34 Wine consumption vol'!AK41</f>
        <v>3688.129468796425</v>
      </c>
      <c r="AL41">
        <f>'T6 Wine production vol'!AL41+'T15 Wine import vol'!AL41-'T10 Wine export vol'!AL41-'T34 Wine consumption vol'!AL41</f>
        <v>206379.33333333326</v>
      </c>
      <c r="AM41">
        <f>'T6 Wine production vol'!AM41+'T15 Wine import vol'!AM41-'T10 Wine export vol'!AM41-'T34 Wine consumption vol'!AM41</f>
        <v>7858.6152229810423</v>
      </c>
      <c r="AN41">
        <f>'T6 Wine production vol'!AN41+'T15 Wine import vol'!AN41-'T10 Wine export vol'!AN41-'T34 Wine consumption vol'!AN41</f>
        <v>25989.445886464568</v>
      </c>
      <c r="AO41">
        <f>'T6 Wine production vol'!AO41+'T15 Wine import vol'!AO41-'T10 Wine export vol'!AO41-'T34 Wine consumption vol'!AO41</f>
        <v>6666.6666666666697</v>
      </c>
      <c r="AP41">
        <f>'T6 Wine production vol'!AP41+'T15 Wine import vol'!AP41-'T10 Wine export vol'!AP41-'T34 Wine consumption vol'!AP41</f>
        <v>22000</v>
      </c>
      <c r="AQ41">
        <f>'T6 Wine production vol'!AQ41+'T15 Wine import vol'!AQ41-'T10 Wine export vol'!AQ41-'T34 Wine consumption vol'!AQ41</f>
        <v>1259.8160166635942</v>
      </c>
      <c r="AR41">
        <f>'T6 Wine production vol'!AR41+'T15 Wine import vol'!AR41-'T10 Wine export vol'!AR41-'T34 Wine consumption vol'!AR41</f>
        <v>0</v>
      </c>
      <c r="AS41">
        <f>'T6 Wine production vol'!AS41+'T15 Wine import vol'!AS41-'T10 Wine export vol'!AS41-'T34 Wine consumption vol'!AS41</f>
        <v>0</v>
      </c>
      <c r="AT41">
        <f>'T6 Wine production vol'!AT41+'T15 Wine import vol'!AT41-'T10 Wine export vol'!AT41-'T34 Wine consumption vol'!AT41</f>
        <v>0</v>
      </c>
      <c r="AU41">
        <f>'T6 Wine production vol'!AU41+'T15 Wine import vol'!AU41-'T10 Wine export vol'!AU41-'T34 Wine consumption vol'!AU41</f>
        <v>831.4</v>
      </c>
      <c r="AV41">
        <f>'T6 Wine production vol'!AV41+'T15 Wine import vol'!AV41-'T10 Wine export vol'!AV41-'T34 Wine consumption vol'!AV41</f>
        <v>0</v>
      </c>
      <c r="AW41">
        <f>'T6 Wine production vol'!AW41+'T15 Wine import vol'!AW41-'T10 Wine export vol'!AW41-'T34 Wine consumption vol'!AW41</f>
        <v>0</v>
      </c>
      <c r="AX41">
        <f>'T6 Wine production vol'!AX41+'T15 Wine import vol'!AX41-'T10 Wine export vol'!AX41-'T34 Wine consumption vol'!AX41</f>
        <v>0</v>
      </c>
      <c r="AY41">
        <f>'T6 Wine production vol'!AY41+'T15 Wine import vol'!AY41-'T10 Wine export vol'!AY41-'T34 Wine consumption vol'!AY41</f>
        <v>0</v>
      </c>
      <c r="AZ41">
        <f>'T6 Wine production vol'!AZ41+'T15 Wine import vol'!AZ41-'T10 Wine export vol'!AZ41-'T34 Wine consumption vol'!AZ41</f>
        <v>0</v>
      </c>
      <c r="BA41">
        <f>'T6 Wine production vol'!BA41+'T15 Wine import vol'!BA41-'T10 Wine export vol'!BA41-'T34 Wine consumption vol'!BA41</f>
        <v>0</v>
      </c>
      <c r="BB41">
        <f>'T6 Wine production vol'!BB41+'T15 Wine import vol'!BB41-'T10 Wine export vol'!BB41-'T34 Wine consumption vol'!BB41</f>
        <v>2484210.9222290013</v>
      </c>
    </row>
    <row r="42" spans="1:54" x14ac:dyDescent="0.55000000000000004">
      <c r="A42" s="1">
        <v>1905</v>
      </c>
      <c r="B42">
        <f>'T6 Wine production vol'!B42+'T15 Wine import vol'!B42-'T10 Wine export vol'!B42-'T34 Wine consumption vol'!B42</f>
        <v>409548.85958333313</v>
      </c>
      <c r="C42">
        <f>'T6 Wine production vol'!C42+'T15 Wine import vol'!C42-'T10 Wine export vol'!C42-'T34 Wine consumption vol'!C42</f>
        <v>-125183.79635656485</v>
      </c>
      <c r="D42">
        <f>'T6 Wine production vol'!D42+'T15 Wine import vol'!D42-'T10 Wine export vol'!D42-'T34 Wine consumption vol'!D42</f>
        <v>25724.800000000047</v>
      </c>
      <c r="E42">
        <f>'T6 Wine production vol'!E42+'T15 Wine import vol'!E42-'T10 Wine export vol'!E42-'T34 Wine consumption vol'!E42</f>
        <v>-43277.566666665953</v>
      </c>
      <c r="F42">
        <f>'T6 Wine production vol'!F42+'T15 Wine import vol'!F42-'T10 Wine export vol'!F42-'T34 Wine consumption vol'!F42</f>
        <v>60187.083333333285</v>
      </c>
      <c r="G42">
        <f>'T6 Wine production vol'!G42+'T15 Wine import vol'!G42-'T10 Wine export vol'!G42-'T34 Wine consumption vol'!G42</f>
        <v>0</v>
      </c>
      <c r="H42">
        <f>'T6 Wine production vol'!H42+'T15 Wine import vol'!H42-'T10 Wine export vol'!H42-'T34 Wine consumption vol'!H42</f>
        <v>0</v>
      </c>
      <c r="I42">
        <f>'T6 Wine production vol'!I42+'T15 Wine import vol'!I42-'T10 Wine export vol'!I42-'T34 Wine consumption vol'!I42</f>
        <v>0</v>
      </c>
      <c r="J42">
        <f>'T6 Wine production vol'!J42+'T15 Wine import vol'!J42-'T10 Wine export vol'!J42-'T34 Wine consumption vol'!J42</f>
        <v>0</v>
      </c>
      <c r="K42">
        <f>'T6 Wine production vol'!K42+'T15 Wine import vol'!K42-'T10 Wine export vol'!K42-'T34 Wine consumption vol'!K42</f>
        <v>-20065.333333333256</v>
      </c>
      <c r="L42">
        <f>'T6 Wine production vol'!L42+'T15 Wine import vol'!L42-'T10 Wine export vol'!L42-'T34 Wine consumption vol'!L42</f>
        <v>72242</v>
      </c>
      <c r="M42">
        <f>'T6 Wine production vol'!M42+'T15 Wine import vol'!M42-'T10 Wine export vol'!M42-'T34 Wine consumption vol'!M42</f>
        <v>0</v>
      </c>
      <c r="N42">
        <f>'T6 Wine production vol'!N42+'T15 Wine import vol'!N42-'T10 Wine export vol'!N42-'T34 Wine consumption vol'!N42</f>
        <v>916.56666666666752</v>
      </c>
      <c r="O42">
        <f>'T6 Wine production vol'!O42+'T15 Wine import vol'!O42-'T10 Wine export vol'!O42-'T34 Wine consumption vol'!O42</f>
        <v>2940</v>
      </c>
      <c r="P42">
        <f>'T6 Wine production vol'!P42+'T15 Wine import vol'!P42-'T10 Wine export vol'!P42-'T34 Wine consumption vol'!P42</f>
        <v>-64726.972121212108</v>
      </c>
      <c r="Q42">
        <f>'T6 Wine production vol'!Q42+'T15 Wine import vol'!Q42-'T10 Wine export vol'!Q42-'T34 Wine consumption vol'!Q42</f>
        <v>0</v>
      </c>
      <c r="R42">
        <f>'T6 Wine production vol'!R42+'T15 Wine import vol'!R42-'T10 Wine export vol'!R42-'T34 Wine consumption vol'!R42</f>
        <v>19197.933696102307</v>
      </c>
      <c r="S42">
        <f>'T6 Wine production vol'!S42+'T15 Wine import vol'!S42-'T10 Wine export vol'!S42-'T34 Wine consumption vol'!S42</f>
        <v>129776.01389462536</v>
      </c>
      <c r="T42">
        <f>'T6 Wine production vol'!T42+'T15 Wine import vol'!T42-'T10 Wine export vol'!T42-'T34 Wine consumption vol'!T42</f>
        <v>0</v>
      </c>
      <c r="U42">
        <f>'T6 Wine production vol'!U42+'T15 Wine import vol'!U42-'T10 Wine export vol'!U42-'T34 Wine consumption vol'!U42</f>
        <v>0</v>
      </c>
      <c r="V42">
        <f>'T6 Wine production vol'!V42+'T15 Wine import vol'!V42-'T10 Wine export vol'!V42-'T34 Wine consumption vol'!V42</f>
        <v>-254443</v>
      </c>
      <c r="W42">
        <f>'T6 Wine production vol'!W42+'T15 Wine import vol'!W42-'T10 Wine export vol'!W42-'T34 Wine consumption vol'!W42</f>
        <v>0</v>
      </c>
      <c r="X42">
        <f>'T6 Wine production vol'!X42+'T15 Wine import vol'!X42-'T10 Wine export vol'!X42-'T34 Wine consumption vol'!X42</f>
        <v>279085</v>
      </c>
      <c r="Y42">
        <f>'T6 Wine production vol'!Y42+'T15 Wine import vol'!Y42-'T10 Wine export vol'!Y42-'T34 Wine consumption vol'!Y42</f>
        <v>231044.2</v>
      </c>
      <c r="Z42">
        <f>'T6 Wine production vol'!Z42+'T15 Wine import vol'!Z42-'T10 Wine export vol'!Z42-'T34 Wine consumption vol'!Z42</f>
        <v>0</v>
      </c>
      <c r="AA42">
        <f>'T6 Wine production vol'!AA42+'T15 Wine import vol'!AA42-'T10 Wine export vol'!AA42-'T34 Wine consumption vol'!AA42</f>
        <v>12646.253827558796</v>
      </c>
      <c r="AB42">
        <f>'T6 Wine production vol'!AB42+'T15 Wine import vol'!AB42-'T10 Wine export vol'!AB42-'T34 Wine consumption vol'!AB42</f>
        <v>3093.3812380003692</v>
      </c>
      <c r="AC42">
        <f>'T6 Wine production vol'!AC42+'T15 Wine import vol'!AC42-'T10 Wine export vol'!AC42-'T34 Wine consumption vol'!AC42</f>
        <v>-229.27805216000002</v>
      </c>
      <c r="AD42">
        <f>'T6 Wine production vol'!AD42+'T15 Wine import vol'!AD42-'T10 Wine export vol'!AD42-'T34 Wine consumption vol'!AD42</f>
        <v>3894.2307692307659</v>
      </c>
      <c r="AE42">
        <f>'T6 Wine production vol'!AE42+'T15 Wine import vol'!AE42-'T10 Wine export vol'!AE42-'T34 Wine consumption vol'!AE42</f>
        <v>-5704.3572699999786</v>
      </c>
      <c r="AF42">
        <f>'T6 Wine production vol'!AF42+'T15 Wine import vol'!AF42-'T10 Wine export vol'!AF42-'T34 Wine consumption vol'!AF42</f>
        <v>-5582.7963600000076</v>
      </c>
      <c r="AG42">
        <f>'T6 Wine production vol'!AG42+'T15 Wine import vol'!AG42-'T10 Wine export vol'!AG42-'T34 Wine consumption vol'!AG42</f>
        <v>40411.067193675917</v>
      </c>
      <c r="AH42">
        <f>'T6 Wine production vol'!AH42+'T15 Wine import vol'!AH42-'T10 Wine export vol'!AH42-'T34 Wine consumption vol'!AH42</f>
        <v>0</v>
      </c>
      <c r="AI42">
        <f>'T6 Wine production vol'!AI42+'T15 Wine import vol'!AI42-'T10 Wine export vol'!AI42-'T34 Wine consumption vol'!AI42</f>
        <v>273.10000000000002</v>
      </c>
      <c r="AJ42">
        <f>'T6 Wine production vol'!AJ42+'T15 Wine import vol'!AJ42-'T10 Wine export vol'!AJ42-'T34 Wine consumption vol'!AJ42</f>
        <v>9500</v>
      </c>
      <c r="AK42">
        <f>'T6 Wine production vol'!AK42+'T15 Wine import vol'!AK42-'T10 Wine export vol'!AK42-'T34 Wine consumption vol'!AK42</f>
        <v>3759.189929003413</v>
      </c>
      <c r="AL42">
        <f>'T6 Wine production vol'!AL42+'T15 Wine import vol'!AL42-'T10 Wine export vol'!AL42-'T34 Wine consumption vol'!AL42</f>
        <v>53048.166666666599</v>
      </c>
      <c r="AM42">
        <f>'T6 Wine production vol'!AM42+'T15 Wine import vol'!AM42-'T10 Wine export vol'!AM42-'T34 Wine consumption vol'!AM42</f>
        <v>7684.6453675492539</v>
      </c>
      <c r="AN42">
        <f>'T6 Wine production vol'!AN42+'T15 Wine import vol'!AN42-'T10 Wine export vol'!AN42-'T34 Wine consumption vol'!AN42</f>
        <v>20663.766668582677</v>
      </c>
      <c r="AO42">
        <f>'T6 Wine production vol'!AO42+'T15 Wine import vol'!AO42-'T10 Wine export vol'!AO42-'T34 Wine consumption vol'!AO42</f>
        <v>333.33333333332848</v>
      </c>
      <c r="AP42">
        <f>'T6 Wine production vol'!AP42+'T15 Wine import vol'!AP42-'T10 Wine export vol'!AP42-'T34 Wine consumption vol'!AP42</f>
        <v>17000</v>
      </c>
      <c r="AQ42">
        <f>'T6 Wine production vol'!AQ42+'T15 Wine import vol'!AQ42-'T10 Wine export vol'!AQ42-'T34 Wine consumption vol'!AQ42</f>
        <v>1160.0773148428018</v>
      </c>
      <c r="AR42">
        <f>'T6 Wine production vol'!AR42+'T15 Wine import vol'!AR42-'T10 Wine export vol'!AR42-'T34 Wine consumption vol'!AR42</f>
        <v>0</v>
      </c>
      <c r="AS42">
        <f>'T6 Wine production vol'!AS42+'T15 Wine import vol'!AS42-'T10 Wine export vol'!AS42-'T34 Wine consumption vol'!AS42</f>
        <v>0</v>
      </c>
      <c r="AT42">
        <f>'T6 Wine production vol'!AT42+'T15 Wine import vol'!AT42-'T10 Wine export vol'!AT42-'T34 Wine consumption vol'!AT42</f>
        <v>0</v>
      </c>
      <c r="AU42">
        <f>'T6 Wine production vol'!AU42+'T15 Wine import vol'!AU42-'T10 Wine export vol'!AU42-'T34 Wine consumption vol'!AU42</f>
        <v>848.90000000000009</v>
      </c>
      <c r="AV42">
        <f>'T6 Wine production vol'!AV42+'T15 Wine import vol'!AV42-'T10 Wine export vol'!AV42-'T34 Wine consumption vol'!AV42</f>
        <v>0</v>
      </c>
      <c r="AW42">
        <f>'T6 Wine production vol'!AW42+'T15 Wine import vol'!AW42-'T10 Wine export vol'!AW42-'T34 Wine consumption vol'!AW42</f>
        <v>0</v>
      </c>
      <c r="AX42">
        <f>'T6 Wine production vol'!AX42+'T15 Wine import vol'!AX42-'T10 Wine export vol'!AX42-'T34 Wine consumption vol'!AX42</f>
        <v>0</v>
      </c>
      <c r="AY42">
        <f>'T6 Wine production vol'!AY42+'T15 Wine import vol'!AY42-'T10 Wine export vol'!AY42-'T34 Wine consumption vol'!AY42</f>
        <v>0</v>
      </c>
      <c r="AZ42">
        <f>'T6 Wine production vol'!AZ42+'T15 Wine import vol'!AZ42-'T10 Wine export vol'!AZ42-'T34 Wine consumption vol'!AZ42</f>
        <v>0</v>
      </c>
      <c r="BA42">
        <f>'T6 Wine production vol'!BA42+'T15 Wine import vol'!BA42-'T10 Wine export vol'!BA42-'T34 Wine consumption vol'!BA42</f>
        <v>0</v>
      </c>
      <c r="BB42">
        <f>'T6 Wine production vol'!BB42+'T15 Wine import vol'!BB42-'T10 Wine export vol'!BB42-'T34 Wine consumption vol'!BB42</f>
        <v>-117374.00014243089</v>
      </c>
    </row>
    <row r="43" spans="1:54" x14ac:dyDescent="0.55000000000000004">
      <c r="A43" s="1">
        <v>1906</v>
      </c>
      <c r="B43">
        <f>'T6 Wine production vol'!B43+'T15 Wine import vol'!B43-'T10 Wine export vol'!B43-'T34 Wine consumption vol'!B43</f>
        <v>-653682.67508333456</v>
      </c>
      <c r="C43">
        <f>'T6 Wine production vol'!C43+'T15 Wine import vol'!C43-'T10 Wine export vol'!C43-'T34 Wine consumption vol'!C43</f>
        <v>-129449.80927035166</v>
      </c>
      <c r="D43">
        <f>'T6 Wine production vol'!D43+'T15 Wine import vol'!D43-'T10 Wine export vol'!D43-'T34 Wine consumption vol'!D43</f>
        <v>76168.166666666686</v>
      </c>
      <c r="E43">
        <f>'T6 Wine production vol'!E43+'T15 Wine import vol'!E43-'T10 Wine export vol'!E43-'T34 Wine consumption vol'!E43</f>
        <v>-413662.23333333316</v>
      </c>
      <c r="F43">
        <f>'T6 Wine production vol'!F43+'T15 Wine import vol'!F43-'T10 Wine export vol'!F43-'T34 Wine consumption vol'!F43</f>
        <v>-35306.850000000006</v>
      </c>
      <c r="G43">
        <f>'T6 Wine production vol'!G43+'T15 Wine import vol'!G43-'T10 Wine export vol'!G43-'T34 Wine consumption vol'!G43</f>
        <v>0</v>
      </c>
      <c r="H43">
        <f>'T6 Wine production vol'!H43+'T15 Wine import vol'!H43-'T10 Wine export vol'!H43-'T34 Wine consumption vol'!H43</f>
        <v>0</v>
      </c>
      <c r="I43">
        <f>'T6 Wine production vol'!I43+'T15 Wine import vol'!I43-'T10 Wine export vol'!I43-'T34 Wine consumption vol'!I43</f>
        <v>0</v>
      </c>
      <c r="J43">
        <f>'T6 Wine production vol'!J43+'T15 Wine import vol'!J43-'T10 Wine export vol'!J43-'T34 Wine consumption vol'!J43</f>
        <v>0</v>
      </c>
      <c r="K43">
        <f>'T6 Wine production vol'!K43+'T15 Wine import vol'!K43-'T10 Wine export vol'!K43-'T34 Wine consumption vol'!K43</f>
        <v>-129398.43333333339</v>
      </c>
      <c r="L43">
        <f>'T6 Wine production vol'!L43+'T15 Wine import vol'!L43-'T10 Wine export vol'!L43-'T34 Wine consumption vol'!L43</f>
        <v>103181.1</v>
      </c>
      <c r="M43">
        <f>'T6 Wine production vol'!M43+'T15 Wine import vol'!M43-'T10 Wine export vol'!M43-'T34 Wine consumption vol'!M43</f>
        <v>0</v>
      </c>
      <c r="N43">
        <f>'T6 Wine production vol'!N43+'T15 Wine import vol'!N43-'T10 Wine export vol'!N43-'T34 Wine consumption vol'!N43</f>
        <v>1036.5666666666675</v>
      </c>
      <c r="O43">
        <f>'T6 Wine production vol'!O43+'T15 Wine import vol'!O43-'T10 Wine export vol'!O43-'T34 Wine consumption vol'!O43</f>
        <v>2940</v>
      </c>
      <c r="P43">
        <f>'T6 Wine production vol'!P43+'T15 Wine import vol'!P43-'T10 Wine export vol'!P43-'T34 Wine consumption vol'!P43</f>
        <v>17077.305050505034</v>
      </c>
      <c r="Q43">
        <f>'T6 Wine production vol'!Q43+'T15 Wine import vol'!Q43-'T10 Wine export vol'!Q43-'T34 Wine consumption vol'!Q43</f>
        <v>0</v>
      </c>
      <c r="R43">
        <f>'T6 Wine production vol'!R43+'T15 Wine import vol'!R43-'T10 Wine export vol'!R43-'T34 Wine consumption vol'!R43</f>
        <v>17502.590860093398</v>
      </c>
      <c r="S43">
        <f>'T6 Wine production vol'!S43+'T15 Wine import vol'!S43-'T10 Wine export vol'!S43-'T34 Wine consumption vol'!S43</f>
        <v>69156.419346041832</v>
      </c>
      <c r="T43">
        <f>'T6 Wine production vol'!T43+'T15 Wine import vol'!T43-'T10 Wine export vol'!T43-'T34 Wine consumption vol'!T43</f>
        <v>0</v>
      </c>
      <c r="U43">
        <f>'T6 Wine production vol'!U43+'T15 Wine import vol'!U43-'T10 Wine export vol'!U43-'T34 Wine consumption vol'!U43</f>
        <v>0</v>
      </c>
      <c r="V43">
        <f>'T6 Wine production vol'!V43+'T15 Wine import vol'!V43-'T10 Wine export vol'!V43-'T34 Wine consumption vol'!V43</f>
        <v>-178340</v>
      </c>
      <c r="W43">
        <f>'T6 Wine production vol'!W43+'T15 Wine import vol'!W43-'T10 Wine export vol'!W43-'T34 Wine consumption vol'!W43</f>
        <v>0</v>
      </c>
      <c r="X43">
        <f>'T6 Wine production vol'!X43+'T15 Wine import vol'!X43-'T10 Wine export vol'!X43-'T34 Wine consumption vol'!X43</f>
        <v>278646</v>
      </c>
      <c r="Y43">
        <f>'T6 Wine production vol'!Y43+'T15 Wine import vol'!Y43-'T10 Wine export vol'!Y43-'T34 Wine consumption vol'!Y43</f>
        <v>231044.2</v>
      </c>
      <c r="Z43">
        <f>'T6 Wine production vol'!Z43+'T15 Wine import vol'!Z43-'T10 Wine export vol'!Z43-'T34 Wine consumption vol'!Z43</f>
        <v>0</v>
      </c>
      <c r="AA43">
        <f>'T6 Wine production vol'!AA43+'T15 Wine import vol'!AA43-'T10 Wine export vol'!AA43-'T34 Wine consumption vol'!AA43</f>
        <v>11129.175594887542</v>
      </c>
      <c r="AB43">
        <f>'T6 Wine production vol'!AB43+'T15 Wine import vol'!AB43-'T10 Wine export vol'!AB43-'T34 Wine consumption vol'!AB43</f>
        <v>-680.13324999995893</v>
      </c>
      <c r="AC43">
        <f>'T6 Wine production vol'!AC43+'T15 Wine import vol'!AC43-'T10 Wine export vol'!AC43-'T34 Wine consumption vol'!AC43</f>
        <v>-273.50450144000013</v>
      </c>
      <c r="AD43">
        <f>'T6 Wine production vol'!AD43+'T15 Wine import vol'!AD43-'T10 Wine export vol'!AD43-'T34 Wine consumption vol'!AD43</f>
        <v>3980.7692307692269</v>
      </c>
      <c r="AE43">
        <f>'T6 Wine production vol'!AE43+'T15 Wine import vol'!AE43-'T10 Wine export vol'!AE43-'T34 Wine consumption vol'!AE43</f>
        <v>-24539.789124999981</v>
      </c>
      <c r="AF43">
        <f>'T6 Wine production vol'!AF43+'T15 Wine import vol'!AF43-'T10 Wine export vol'!AF43-'T34 Wine consumption vol'!AF43</f>
        <v>-6643.8406400000094</v>
      </c>
      <c r="AG43">
        <f>'T6 Wine production vol'!AG43+'T15 Wine import vol'!AG43-'T10 Wine export vol'!AG43-'T34 Wine consumption vol'!AG43</f>
        <v>40916.996047430861</v>
      </c>
      <c r="AH43">
        <f>'T6 Wine production vol'!AH43+'T15 Wine import vol'!AH43-'T10 Wine export vol'!AH43-'T34 Wine consumption vol'!AH43</f>
        <v>0</v>
      </c>
      <c r="AI43">
        <f>'T6 Wine production vol'!AI43+'T15 Wine import vol'!AI43-'T10 Wine export vol'!AI43-'T34 Wine consumption vol'!AI43</f>
        <v>596.19999999999993</v>
      </c>
      <c r="AJ43">
        <f>'T6 Wine production vol'!AJ43+'T15 Wine import vol'!AJ43-'T10 Wine export vol'!AJ43-'T34 Wine consumption vol'!AJ43</f>
        <v>11500</v>
      </c>
      <c r="AK43">
        <f>'T6 Wine production vol'!AK43+'T15 Wine import vol'!AK43-'T10 Wine export vol'!AK43-'T34 Wine consumption vol'!AK43</f>
        <v>2594.5372093642159</v>
      </c>
      <c r="AL43">
        <f>'T6 Wine production vol'!AL43+'T15 Wine import vol'!AL43-'T10 Wine export vol'!AL43-'T34 Wine consumption vol'!AL43</f>
        <v>-61483.233333333395</v>
      </c>
      <c r="AM43">
        <f>'T6 Wine production vol'!AM43+'T15 Wine import vol'!AM43-'T10 Wine export vol'!AM43-'T34 Wine consumption vol'!AM43</f>
        <v>6856.0192548831074</v>
      </c>
      <c r="AN43">
        <f>'T6 Wine production vol'!AN43+'T15 Wine import vol'!AN43-'T10 Wine export vol'!AN43-'T34 Wine consumption vol'!AN43</f>
        <v>15550.953252697636</v>
      </c>
      <c r="AO43">
        <f>'T6 Wine production vol'!AO43+'T15 Wine import vol'!AO43-'T10 Wine export vol'!AO43-'T34 Wine consumption vol'!AO43</f>
        <v>7166.6666666666642</v>
      </c>
      <c r="AP43">
        <f>'T6 Wine production vol'!AP43+'T15 Wine import vol'!AP43-'T10 Wine export vol'!AP43-'T34 Wine consumption vol'!AP43</f>
        <v>17000</v>
      </c>
      <c r="AQ43">
        <f>'T6 Wine production vol'!AQ43+'T15 Wine import vol'!AQ43-'T10 Wine export vol'!AQ43-'T34 Wine consumption vol'!AQ43</f>
        <v>905.07129045677948</v>
      </c>
      <c r="AR43">
        <f>'T6 Wine production vol'!AR43+'T15 Wine import vol'!AR43-'T10 Wine export vol'!AR43-'T34 Wine consumption vol'!AR43</f>
        <v>0</v>
      </c>
      <c r="AS43">
        <f>'T6 Wine production vol'!AS43+'T15 Wine import vol'!AS43-'T10 Wine export vol'!AS43-'T34 Wine consumption vol'!AS43</f>
        <v>0</v>
      </c>
      <c r="AT43">
        <f>'T6 Wine production vol'!AT43+'T15 Wine import vol'!AT43-'T10 Wine export vol'!AT43-'T34 Wine consumption vol'!AT43</f>
        <v>0</v>
      </c>
      <c r="AU43">
        <f>'T6 Wine production vol'!AU43+'T15 Wine import vol'!AU43-'T10 Wine export vol'!AU43-'T34 Wine consumption vol'!AU43</f>
        <v>1376</v>
      </c>
      <c r="AV43">
        <f>'T6 Wine production vol'!AV43+'T15 Wine import vol'!AV43-'T10 Wine export vol'!AV43-'T34 Wine consumption vol'!AV43</f>
        <v>0</v>
      </c>
      <c r="AW43">
        <f>'T6 Wine production vol'!AW43+'T15 Wine import vol'!AW43-'T10 Wine export vol'!AW43-'T34 Wine consumption vol'!AW43</f>
        <v>0</v>
      </c>
      <c r="AX43">
        <f>'T6 Wine production vol'!AX43+'T15 Wine import vol'!AX43-'T10 Wine export vol'!AX43-'T34 Wine consumption vol'!AX43</f>
        <v>0</v>
      </c>
      <c r="AY43">
        <f>'T6 Wine production vol'!AY43+'T15 Wine import vol'!AY43-'T10 Wine export vol'!AY43-'T34 Wine consumption vol'!AY43</f>
        <v>0</v>
      </c>
      <c r="AZ43">
        <f>'T6 Wine production vol'!AZ43+'T15 Wine import vol'!AZ43-'T10 Wine export vol'!AZ43-'T34 Wine consumption vol'!AZ43</f>
        <v>0</v>
      </c>
      <c r="BA43">
        <f>'T6 Wine production vol'!BA43+'T15 Wine import vol'!BA43-'T10 Wine export vol'!BA43-'T34 Wine consumption vol'!BA43</f>
        <v>0</v>
      </c>
      <c r="BB43">
        <f>'T6 Wine production vol'!BB43+'T15 Wine import vol'!BB43-'T10 Wine export vol'!BB43-'T34 Wine consumption vol'!BB43</f>
        <v>-1684306.4634475689</v>
      </c>
    </row>
    <row r="44" spans="1:54" x14ac:dyDescent="0.55000000000000004">
      <c r="A44" s="1">
        <v>1907</v>
      </c>
      <c r="B44">
        <f>'T6 Wine production vol'!B44+'T15 Wine import vol'!B44-'T10 Wine export vol'!B44-'T34 Wine consumption vol'!B44</f>
        <v>157109.10474999901</v>
      </c>
      <c r="C44">
        <f>'T6 Wine production vol'!C44+'T15 Wine import vol'!C44-'T10 Wine export vol'!C44-'T34 Wine consumption vol'!C44</f>
        <v>-140561.86963395961</v>
      </c>
      <c r="D44">
        <f>'T6 Wine production vol'!D44+'T15 Wine import vol'!D44-'T10 Wine export vol'!D44-'T34 Wine consumption vol'!D44</f>
        <v>101389.83333333337</v>
      </c>
      <c r="E44">
        <f>'T6 Wine production vol'!E44+'T15 Wine import vol'!E44-'T10 Wine export vol'!E44-'T34 Wine consumption vol'!E44</f>
        <v>183005.03333333321</v>
      </c>
      <c r="F44">
        <f>'T6 Wine production vol'!F44+'T15 Wine import vol'!F44-'T10 Wine export vol'!F44-'T34 Wine consumption vol'!F44</f>
        <v>-74118.300000000017</v>
      </c>
      <c r="G44">
        <f>'T6 Wine production vol'!G44+'T15 Wine import vol'!G44-'T10 Wine export vol'!G44-'T34 Wine consumption vol'!G44</f>
        <v>0</v>
      </c>
      <c r="H44">
        <f>'T6 Wine production vol'!H44+'T15 Wine import vol'!H44-'T10 Wine export vol'!H44-'T34 Wine consumption vol'!H44</f>
        <v>0</v>
      </c>
      <c r="I44">
        <f>'T6 Wine production vol'!I44+'T15 Wine import vol'!I44-'T10 Wine export vol'!I44-'T34 Wine consumption vol'!I44</f>
        <v>0</v>
      </c>
      <c r="J44">
        <f>'T6 Wine production vol'!J44+'T15 Wine import vol'!J44-'T10 Wine export vol'!J44-'T34 Wine consumption vol'!J44</f>
        <v>0</v>
      </c>
      <c r="K44">
        <f>'T6 Wine production vol'!K44+'T15 Wine import vol'!K44-'T10 Wine export vol'!K44-'T34 Wine consumption vol'!K44</f>
        <v>-11812.666666666686</v>
      </c>
      <c r="L44">
        <f>'T6 Wine production vol'!L44+'T15 Wine import vol'!L44-'T10 Wine export vol'!L44-'T34 Wine consumption vol'!L44</f>
        <v>136324.20000000001</v>
      </c>
      <c r="M44">
        <f>'T6 Wine production vol'!M44+'T15 Wine import vol'!M44-'T10 Wine export vol'!M44-'T34 Wine consumption vol'!M44</f>
        <v>0</v>
      </c>
      <c r="N44">
        <f>'T6 Wine production vol'!N44+'T15 Wine import vol'!N44-'T10 Wine export vol'!N44-'T34 Wine consumption vol'!N44</f>
        <v>1006.5666666666675</v>
      </c>
      <c r="O44">
        <f>'T6 Wine production vol'!O44+'T15 Wine import vol'!O44-'T10 Wine export vol'!O44-'T34 Wine consumption vol'!O44</f>
        <v>2940</v>
      </c>
      <c r="P44">
        <f>'T6 Wine production vol'!P44+'T15 Wine import vol'!P44-'T10 Wine export vol'!P44-'T34 Wine consumption vol'!P44</f>
        <v>-24612.136888888897</v>
      </c>
      <c r="Q44">
        <f>'T6 Wine production vol'!Q44+'T15 Wine import vol'!Q44-'T10 Wine export vol'!Q44-'T34 Wine consumption vol'!Q44</f>
        <v>0</v>
      </c>
      <c r="R44">
        <f>'T6 Wine production vol'!R44+'T15 Wine import vol'!R44-'T10 Wine export vol'!R44-'T34 Wine consumption vol'!R44</f>
        <v>24710.615147134624</v>
      </c>
      <c r="S44">
        <f>'T6 Wine production vol'!S44+'T15 Wine import vol'!S44-'T10 Wine export vol'!S44-'T34 Wine consumption vol'!S44</f>
        <v>76913.547077045267</v>
      </c>
      <c r="T44">
        <f>'T6 Wine production vol'!T44+'T15 Wine import vol'!T44-'T10 Wine export vol'!T44-'T34 Wine consumption vol'!T44</f>
        <v>0</v>
      </c>
      <c r="U44">
        <f>'T6 Wine production vol'!U44+'T15 Wine import vol'!U44-'T10 Wine export vol'!U44-'T34 Wine consumption vol'!U44</f>
        <v>0</v>
      </c>
      <c r="V44">
        <f>'T6 Wine production vol'!V44+'T15 Wine import vol'!V44-'T10 Wine export vol'!V44-'T34 Wine consumption vol'!V44</f>
        <v>-184886</v>
      </c>
      <c r="W44">
        <f>'T6 Wine production vol'!W44+'T15 Wine import vol'!W44-'T10 Wine export vol'!W44-'T34 Wine consumption vol'!W44</f>
        <v>0</v>
      </c>
      <c r="X44">
        <f>'T6 Wine production vol'!X44+'T15 Wine import vol'!X44-'T10 Wine export vol'!X44-'T34 Wine consumption vol'!X44</f>
        <v>207235</v>
      </c>
      <c r="Y44">
        <f>'T6 Wine production vol'!Y44+'T15 Wine import vol'!Y44-'T10 Wine export vol'!Y44-'T34 Wine consumption vol'!Y44</f>
        <v>231044.2</v>
      </c>
      <c r="Z44">
        <f>'T6 Wine production vol'!Z44+'T15 Wine import vol'!Z44-'T10 Wine export vol'!Z44-'T34 Wine consumption vol'!Z44</f>
        <v>0</v>
      </c>
      <c r="AA44">
        <f>'T6 Wine production vol'!AA44+'T15 Wine import vol'!AA44-'T10 Wine export vol'!AA44-'T34 Wine consumption vol'!AA44</f>
        <v>9996.8733225881952</v>
      </c>
      <c r="AB44">
        <f>'T6 Wine production vol'!AB44+'T15 Wine import vol'!AB44-'T10 Wine export vol'!AB44-'T34 Wine consumption vol'!AB44</f>
        <v>1.8917489796876907E-10</v>
      </c>
      <c r="AC44">
        <f>'T6 Wine production vol'!AC44+'T15 Wine import vol'!AC44-'T10 Wine export vol'!AC44-'T34 Wine consumption vol'!AC44</f>
        <v>-331.07452096999998</v>
      </c>
      <c r="AD44">
        <f>'T6 Wine production vol'!AD44+'T15 Wine import vol'!AD44-'T10 Wine export vol'!AD44-'T34 Wine consumption vol'!AD44</f>
        <v>4067.3076923076892</v>
      </c>
      <c r="AE44">
        <f>'T6 Wine production vol'!AE44+'T15 Wine import vol'!AE44-'T10 Wine export vol'!AE44-'T34 Wine consumption vol'!AE44</f>
        <v>27408.559875000006</v>
      </c>
      <c r="AF44">
        <f>'T6 Wine production vol'!AF44+'T15 Wine import vol'!AF44-'T10 Wine export vol'!AF44-'T34 Wine consumption vol'!AF44</f>
        <v>-4814.2291199999745</v>
      </c>
      <c r="AG44">
        <f>'T6 Wine production vol'!AG44+'T15 Wine import vol'!AG44-'T10 Wine export vol'!AG44-'T34 Wine consumption vol'!AG44</f>
        <v>41422.924901185797</v>
      </c>
      <c r="AH44">
        <f>'T6 Wine production vol'!AH44+'T15 Wine import vol'!AH44-'T10 Wine export vol'!AH44-'T34 Wine consumption vol'!AH44</f>
        <v>0</v>
      </c>
      <c r="AI44">
        <f>'T6 Wine production vol'!AI44+'T15 Wine import vol'!AI44-'T10 Wine export vol'!AI44-'T34 Wine consumption vol'!AI44</f>
        <v>704.6</v>
      </c>
      <c r="AJ44">
        <f>'T6 Wine production vol'!AJ44+'T15 Wine import vol'!AJ44-'T10 Wine export vol'!AJ44-'T34 Wine consumption vol'!AJ44</f>
        <v>18600</v>
      </c>
      <c r="AK44">
        <f>'T6 Wine production vol'!AK44+'T15 Wine import vol'!AK44-'T10 Wine export vol'!AK44-'T34 Wine consumption vol'!AK44</f>
        <v>2936.8024704847439</v>
      </c>
      <c r="AL44">
        <f>'T6 Wine production vol'!AL44+'T15 Wine import vol'!AL44-'T10 Wine export vol'!AL44-'T34 Wine consumption vol'!AL44</f>
        <v>85212.766666666779</v>
      </c>
      <c r="AM44">
        <f>'T6 Wine production vol'!AM44+'T15 Wine import vol'!AM44-'T10 Wine export vol'!AM44-'T34 Wine consumption vol'!AM44</f>
        <v>8539.3246154839362</v>
      </c>
      <c r="AN44">
        <f>'T6 Wine production vol'!AN44+'T15 Wine import vol'!AN44-'T10 Wine export vol'!AN44-'T34 Wine consumption vol'!AN44</f>
        <v>27018.760442593702</v>
      </c>
      <c r="AO44">
        <f>'T6 Wine production vol'!AO44+'T15 Wine import vol'!AO44-'T10 Wine export vol'!AO44-'T34 Wine consumption vol'!AO44</f>
        <v>-12</v>
      </c>
      <c r="AP44">
        <f>'T6 Wine production vol'!AP44+'T15 Wine import vol'!AP44-'T10 Wine export vol'!AP44-'T34 Wine consumption vol'!AP44</f>
        <v>17000</v>
      </c>
      <c r="AQ44">
        <f>'T6 Wine production vol'!AQ44+'T15 Wine import vol'!AQ44-'T10 Wine export vol'!AQ44-'T34 Wine consumption vol'!AQ44</f>
        <v>1285.0348718493601</v>
      </c>
      <c r="AR44">
        <f>'T6 Wine production vol'!AR44+'T15 Wine import vol'!AR44-'T10 Wine export vol'!AR44-'T34 Wine consumption vol'!AR44</f>
        <v>0</v>
      </c>
      <c r="AS44">
        <f>'T6 Wine production vol'!AS44+'T15 Wine import vol'!AS44-'T10 Wine export vol'!AS44-'T34 Wine consumption vol'!AS44</f>
        <v>0</v>
      </c>
      <c r="AT44">
        <f>'T6 Wine production vol'!AT44+'T15 Wine import vol'!AT44-'T10 Wine export vol'!AT44-'T34 Wine consumption vol'!AT44</f>
        <v>0</v>
      </c>
      <c r="AU44">
        <f>'T6 Wine production vol'!AU44+'T15 Wine import vol'!AU44-'T10 Wine export vol'!AU44-'T34 Wine consumption vol'!AU44</f>
        <v>2235.8000000000002</v>
      </c>
      <c r="AV44">
        <f>'T6 Wine production vol'!AV44+'T15 Wine import vol'!AV44-'T10 Wine export vol'!AV44-'T34 Wine consumption vol'!AV44</f>
        <v>0</v>
      </c>
      <c r="AW44">
        <f>'T6 Wine production vol'!AW44+'T15 Wine import vol'!AW44-'T10 Wine export vol'!AW44-'T34 Wine consumption vol'!AW44</f>
        <v>0</v>
      </c>
      <c r="AX44">
        <f>'T6 Wine production vol'!AX44+'T15 Wine import vol'!AX44-'T10 Wine export vol'!AX44-'T34 Wine consumption vol'!AX44</f>
        <v>0</v>
      </c>
      <c r="AY44">
        <f>'T6 Wine production vol'!AY44+'T15 Wine import vol'!AY44-'T10 Wine export vol'!AY44-'T34 Wine consumption vol'!AY44</f>
        <v>0</v>
      </c>
      <c r="AZ44">
        <f>'T6 Wine production vol'!AZ44+'T15 Wine import vol'!AZ44-'T10 Wine export vol'!AZ44-'T34 Wine consumption vol'!AZ44</f>
        <v>0</v>
      </c>
      <c r="BA44">
        <f>'T6 Wine production vol'!BA44+'T15 Wine import vol'!BA44-'T10 Wine export vol'!BA44-'T34 Wine consumption vol'!BA44</f>
        <v>0</v>
      </c>
      <c r="BB44">
        <f>'T6 Wine production vol'!BB44+'T15 Wine import vol'!BB44-'T10 Wine export vol'!BB44-'T34 Wine consumption vol'!BB44</f>
        <v>1020304.7631872296</v>
      </c>
    </row>
    <row r="45" spans="1:54" x14ac:dyDescent="0.55000000000000004">
      <c r="A45" s="1">
        <v>1908</v>
      </c>
      <c r="B45">
        <f>'T6 Wine production vol'!B45+'T15 Wine import vol'!B45-'T10 Wine export vol'!B45-'T34 Wine consumption vol'!B45</f>
        <v>-80202.251249999739</v>
      </c>
      <c r="C45">
        <f>'T6 Wine production vol'!C45+'T15 Wine import vol'!C45-'T10 Wine export vol'!C45-'T34 Wine consumption vol'!C45</f>
        <v>-153782.58728840575</v>
      </c>
      <c r="D45">
        <f>'T6 Wine production vol'!D45+'T15 Wine import vol'!D45-'T10 Wine export vol'!D45-'T34 Wine consumption vol'!D45</f>
        <v>116549.19999999995</v>
      </c>
      <c r="E45">
        <f>'T6 Wine production vol'!E45+'T15 Wine import vol'!E45-'T10 Wine export vol'!E45-'T34 Wine consumption vol'!E45</f>
        <v>171811.73333333316</v>
      </c>
      <c r="F45">
        <f>'T6 Wine production vol'!F45+'T15 Wine import vol'!F45-'T10 Wine export vol'!F45-'T34 Wine consumption vol'!F45</f>
        <v>52029.966666666587</v>
      </c>
      <c r="G45">
        <f>'T6 Wine production vol'!G45+'T15 Wine import vol'!G45-'T10 Wine export vol'!G45-'T34 Wine consumption vol'!G45</f>
        <v>0</v>
      </c>
      <c r="H45">
        <f>'T6 Wine production vol'!H45+'T15 Wine import vol'!H45-'T10 Wine export vol'!H45-'T34 Wine consumption vol'!H45</f>
        <v>0</v>
      </c>
      <c r="I45">
        <f>'T6 Wine production vol'!I45+'T15 Wine import vol'!I45-'T10 Wine export vol'!I45-'T34 Wine consumption vol'!I45</f>
        <v>0</v>
      </c>
      <c r="J45">
        <f>'T6 Wine production vol'!J45+'T15 Wine import vol'!J45-'T10 Wine export vol'!J45-'T34 Wine consumption vol'!J45</f>
        <v>0</v>
      </c>
      <c r="K45">
        <f>'T6 Wine production vol'!K45+'T15 Wine import vol'!K45-'T10 Wine export vol'!K45-'T34 Wine consumption vol'!K45</f>
        <v>44897.433333333291</v>
      </c>
      <c r="L45">
        <f>'T6 Wine production vol'!L45+'T15 Wine import vol'!L45-'T10 Wine export vol'!L45-'T34 Wine consumption vol'!L45</f>
        <v>162062.29999999999</v>
      </c>
      <c r="M45">
        <f>'T6 Wine production vol'!M45+'T15 Wine import vol'!M45-'T10 Wine export vol'!M45-'T34 Wine consumption vol'!M45</f>
        <v>0</v>
      </c>
      <c r="N45">
        <f>'T6 Wine production vol'!N45+'T15 Wine import vol'!N45-'T10 Wine export vol'!N45-'T34 Wine consumption vol'!N45</f>
        <v>886.56666666666752</v>
      </c>
      <c r="O45">
        <f>'T6 Wine production vol'!O45+'T15 Wine import vol'!O45-'T10 Wine export vol'!O45-'T34 Wine consumption vol'!O45</f>
        <v>2940</v>
      </c>
      <c r="P45">
        <f>'T6 Wine production vol'!P45+'T15 Wine import vol'!P45-'T10 Wine export vol'!P45-'T34 Wine consumption vol'!P45</f>
        <v>-6430.0585858585837</v>
      </c>
      <c r="Q45">
        <f>'T6 Wine production vol'!Q45+'T15 Wine import vol'!Q45-'T10 Wine export vol'!Q45-'T34 Wine consumption vol'!Q45</f>
        <v>0</v>
      </c>
      <c r="R45">
        <f>'T6 Wine production vol'!R45+'T15 Wine import vol'!R45-'T10 Wine export vol'!R45-'T34 Wine consumption vol'!R45</f>
        <v>24550.593203327426</v>
      </c>
      <c r="S45">
        <f>'T6 Wine production vol'!S45+'T15 Wine import vol'!S45-'T10 Wine export vol'!S45-'T34 Wine consumption vol'!S45</f>
        <v>145847.17252316652</v>
      </c>
      <c r="T45">
        <f>'T6 Wine production vol'!T45+'T15 Wine import vol'!T45-'T10 Wine export vol'!T45-'T34 Wine consumption vol'!T45</f>
        <v>0</v>
      </c>
      <c r="U45">
        <f>'T6 Wine production vol'!U45+'T15 Wine import vol'!U45-'T10 Wine export vol'!U45-'T34 Wine consumption vol'!U45</f>
        <v>0</v>
      </c>
      <c r="V45">
        <f>'T6 Wine production vol'!V45+'T15 Wine import vol'!V45-'T10 Wine export vol'!V45-'T34 Wine consumption vol'!V45</f>
        <v>-356627</v>
      </c>
      <c r="W45">
        <f>'T6 Wine production vol'!W45+'T15 Wine import vol'!W45-'T10 Wine export vol'!W45-'T34 Wine consumption vol'!W45</f>
        <v>0</v>
      </c>
      <c r="X45">
        <f>'T6 Wine production vol'!X45+'T15 Wine import vol'!X45-'T10 Wine export vol'!X45-'T34 Wine consumption vol'!X45</f>
        <v>472590</v>
      </c>
      <c r="Y45">
        <f>'T6 Wine production vol'!Y45+'T15 Wine import vol'!Y45-'T10 Wine export vol'!Y45-'T34 Wine consumption vol'!Y45</f>
        <v>231044.2</v>
      </c>
      <c r="Z45">
        <f>'T6 Wine production vol'!Z45+'T15 Wine import vol'!Z45-'T10 Wine export vol'!Z45-'T34 Wine consumption vol'!Z45</f>
        <v>0</v>
      </c>
      <c r="AA45">
        <f>'T6 Wine production vol'!AA45+'T15 Wine import vol'!AA45-'T10 Wine export vol'!AA45-'T34 Wine consumption vol'!AA45</f>
        <v>21275.20255881736</v>
      </c>
      <c r="AB45">
        <f>'T6 Wine production vol'!AB45+'T15 Wine import vol'!AB45-'T10 Wine export vol'!AB45-'T34 Wine consumption vol'!AB45</f>
        <v>0</v>
      </c>
      <c r="AC45">
        <f>'T6 Wine production vol'!AC45+'T15 Wine import vol'!AC45-'T10 Wine export vol'!AC45-'T34 Wine consumption vol'!AC45</f>
        <v>-339.05566950000002</v>
      </c>
      <c r="AD45">
        <f>'T6 Wine production vol'!AD45+'T15 Wine import vol'!AD45-'T10 Wine export vol'!AD45-'T34 Wine consumption vol'!AD45</f>
        <v>4153.8461538461506</v>
      </c>
      <c r="AE45">
        <f>'T6 Wine production vol'!AE45+'T15 Wine import vol'!AE45-'T10 Wine export vol'!AE45-'T34 Wine consumption vol'!AE45</f>
        <v>56798.409805000003</v>
      </c>
      <c r="AF45">
        <f>'T6 Wine production vol'!AF45+'T15 Wine import vol'!AF45-'T10 Wine export vol'!AF45-'T34 Wine consumption vol'!AF45</f>
        <v>-7593.7355100000277</v>
      </c>
      <c r="AG45">
        <f>'T6 Wine production vol'!AG45+'T15 Wine import vol'!AG45-'T10 Wine export vol'!AG45-'T34 Wine consumption vol'!AG45</f>
        <v>41928.853754940748</v>
      </c>
      <c r="AH45">
        <f>'T6 Wine production vol'!AH45+'T15 Wine import vol'!AH45-'T10 Wine export vol'!AH45-'T34 Wine consumption vol'!AH45</f>
        <v>0</v>
      </c>
      <c r="AI45">
        <f>'T6 Wine production vol'!AI45+'T15 Wine import vol'!AI45-'T10 Wine export vol'!AI45-'T34 Wine consumption vol'!AI45</f>
        <v>440.00000000000011</v>
      </c>
      <c r="AJ45">
        <f>'T6 Wine production vol'!AJ45+'T15 Wine import vol'!AJ45-'T10 Wine export vol'!AJ45-'T34 Wine consumption vol'!AJ45</f>
        <v>16200</v>
      </c>
      <c r="AK45">
        <f>'T6 Wine production vol'!AK45+'T15 Wine import vol'!AK45-'T10 Wine export vol'!AK45-'T34 Wine consumption vol'!AK45</f>
        <v>2041.378441175453</v>
      </c>
      <c r="AL45">
        <f>'T6 Wine production vol'!AL45+'T15 Wine import vol'!AL45-'T10 Wine export vol'!AL45-'T34 Wine consumption vol'!AL45</f>
        <v>-49982.666666666744</v>
      </c>
      <c r="AM45">
        <f>'T6 Wine production vol'!AM45+'T15 Wine import vol'!AM45-'T10 Wine export vol'!AM45-'T34 Wine consumption vol'!AM45</f>
        <v>6953.3278441754792</v>
      </c>
      <c r="AN45">
        <f>'T6 Wine production vol'!AN45+'T15 Wine import vol'!AN45-'T10 Wine export vol'!AN45-'T34 Wine consumption vol'!AN45</f>
        <v>27451.703783770077</v>
      </c>
      <c r="AO45">
        <f>'T6 Wine production vol'!AO45+'T15 Wine import vol'!AO45-'T10 Wine export vol'!AO45-'T34 Wine consumption vol'!AO45</f>
        <v>-2577.3333333333358</v>
      </c>
      <c r="AP45">
        <f>'T6 Wine production vol'!AP45+'T15 Wine import vol'!AP45-'T10 Wine export vol'!AP45-'T34 Wine consumption vol'!AP45</f>
        <v>17000</v>
      </c>
      <c r="AQ45">
        <f>'T6 Wine production vol'!AQ45+'T15 Wine import vol'!AQ45-'T10 Wine export vol'!AQ45-'T34 Wine consumption vol'!AQ45</f>
        <v>856.87569720160195</v>
      </c>
      <c r="AR45">
        <f>'T6 Wine production vol'!AR45+'T15 Wine import vol'!AR45-'T10 Wine export vol'!AR45-'T34 Wine consumption vol'!AR45</f>
        <v>0</v>
      </c>
      <c r="AS45">
        <f>'T6 Wine production vol'!AS45+'T15 Wine import vol'!AS45-'T10 Wine export vol'!AS45-'T34 Wine consumption vol'!AS45</f>
        <v>0</v>
      </c>
      <c r="AT45">
        <f>'T6 Wine production vol'!AT45+'T15 Wine import vol'!AT45-'T10 Wine export vol'!AT45-'T34 Wine consumption vol'!AT45</f>
        <v>0</v>
      </c>
      <c r="AU45">
        <f>'T6 Wine production vol'!AU45+'T15 Wine import vol'!AU45-'T10 Wine export vol'!AU45-'T34 Wine consumption vol'!AU45</f>
        <v>1374.8</v>
      </c>
      <c r="AV45">
        <f>'T6 Wine production vol'!AV45+'T15 Wine import vol'!AV45-'T10 Wine export vol'!AV45-'T34 Wine consumption vol'!AV45</f>
        <v>0</v>
      </c>
      <c r="AW45">
        <f>'T6 Wine production vol'!AW45+'T15 Wine import vol'!AW45-'T10 Wine export vol'!AW45-'T34 Wine consumption vol'!AW45</f>
        <v>0</v>
      </c>
      <c r="AX45">
        <f>'T6 Wine production vol'!AX45+'T15 Wine import vol'!AX45-'T10 Wine export vol'!AX45-'T34 Wine consumption vol'!AX45</f>
        <v>0</v>
      </c>
      <c r="AY45">
        <f>'T6 Wine production vol'!AY45+'T15 Wine import vol'!AY45-'T10 Wine export vol'!AY45-'T34 Wine consumption vol'!AY45</f>
        <v>0</v>
      </c>
      <c r="AZ45">
        <f>'T6 Wine production vol'!AZ45+'T15 Wine import vol'!AZ45-'T10 Wine export vol'!AZ45-'T34 Wine consumption vol'!AZ45</f>
        <v>0</v>
      </c>
      <c r="BA45">
        <f>'T6 Wine production vol'!BA45+'T15 Wine import vol'!BA45-'T10 Wine export vol'!BA45-'T34 Wine consumption vol'!BA45</f>
        <v>0</v>
      </c>
      <c r="BB45">
        <f>'T6 Wine production vol'!BB45+'T15 Wine import vol'!BB45-'T10 Wine export vol'!BB45-'T34 Wine consumption vol'!BB45</f>
        <v>814152.9400744997</v>
      </c>
    </row>
    <row r="46" spans="1:54" x14ac:dyDescent="0.55000000000000004">
      <c r="A46" s="1">
        <v>1909</v>
      </c>
      <c r="B46">
        <f>'T6 Wine production vol'!B46+'T15 Wine import vol'!B46-'T10 Wine export vol'!B46-'T34 Wine consumption vol'!B46</f>
        <v>-614785.20500000101</v>
      </c>
      <c r="C46">
        <f>'T6 Wine production vol'!C46+'T15 Wine import vol'!C46-'T10 Wine export vol'!C46-'T34 Wine consumption vol'!C46</f>
        <v>-163097.60960733006</v>
      </c>
      <c r="D46">
        <f>'T6 Wine production vol'!D46+'T15 Wine import vol'!D46-'T10 Wine export vol'!D46-'T34 Wine consumption vol'!D46</f>
        <v>-4131.0999999999767</v>
      </c>
      <c r="E46">
        <f>'T6 Wine production vol'!E46+'T15 Wine import vol'!E46-'T10 Wine export vol'!E46-'T34 Wine consumption vol'!E46</f>
        <v>-250288</v>
      </c>
      <c r="F46">
        <f>'T6 Wine production vol'!F46+'T15 Wine import vol'!F46-'T10 Wine export vol'!F46-'T34 Wine consumption vol'!F46</f>
        <v>35718.399999999965</v>
      </c>
      <c r="G46">
        <f>'T6 Wine production vol'!G46+'T15 Wine import vol'!G46-'T10 Wine export vol'!G46-'T34 Wine consumption vol'!G46</f>
        <v>0</v>
      </c>
      <c r="H46">
        <f>'T6 Wine production vol'!H46+'T15 Wine import vol'!H46-'T10 Wine export vol'!H46-'T34 Wine consumption vol'!H46</f>
        <v>0</v>
      </c>
      <c r="I46">
        <f>'T6 Wine production vol'!I46+'T15 Wine import vol'!I46-'T10 Wine export vol'!I46-'T34 Wine consumption vol'!I46</f>
        <v>0</v>
      </c>
      <c r="J46">
        <f>'T6 Wine production vol'!J46+'T15 Wine import vol'!J46-'T10 Wine export vol'!J46-'T34 Wine consumption vol'!J46</f>
        <v>29.4</v>
      </c>
      <c r="K46">
        <f>'T6 Wine production vol'!K46+'T15 Wine import vol'!K46-'T10 Wine export vol'!K46-'T34 Wine consumption vol'!K46</f>
        <v>-17506.333333333285</v>
      </c>
      <c r="L46">
        <f>'T6 Wine production vol'!L46+'T15 Wine import vol'!L46-'T10 Wine export vol'!L46-'T34 Wine consumption vol'!L46</f>
        <v>31961.099999999977</v>
      </c>
      <c r="M46">
        <f>'T6 Wine production vol'!M46+'T15 Wine import vol'!M46-'T10 Wine export vol'!M46-'T34 Wine consumption vol'!M46</f>
        <v>0</v>
      </c>
      <c r="N46">
        <f>'T6 Wine production vol'!N46+'T15 Wine import vol'!N46-'T10 Wine export vol'!N46-'T34 Wine consumption vol'!N46</f>
        <v>986.56666666666752</v>
      </c>
      <c r="O46">
        <f>'T6 Wine production vol'!O46+'T15 Wine import vol'!O46-'T10 Wine export vol'!O46-'T34 Wine consumption vol'!O46</f>
        <v>2940</v>
      </c>
      <c r="P46">
        <f>'T6 Wine production vol'!P46+'T15 Wine import vol'!P46-'T10 Wine export vol'!P46-'T34 Wine consumption vol'!P46</f>
        <v>-27929.204282828287</v>
      </c>
      <c r="Q46">
        <f>'T6 Wine production vol'!Q46+'T15 Wine import vol'!Q46-'T10 Wine export vol'!Q46-'T34 Wine consumption vol'!Q46</f>
        <v>0</v>
      </c>
      <c r="R46">
        <f>'T6 Wine production vol'!R46+'T15 Wine import vol'!R46-'T10 Wine export vol'!R46-'T34 Wine consumption vol'!R46</f>
        <v>-521.29297983770812</v>
      </c>
      <c r="S46">
        <f>'T6 Wine production vol'!S46+'T15 Wine import vol'!S46-'T10 Wine export vol'!S46-'T34 Wine consumption vol'!S46</f>
        <v>3834.8099999999686</v>
      </c>
      <c r="T46">
        <f>'T6 Wine production vol'!T46+'T15 Wine import vol'!T46-'T10 Wine export vol'!T46-'T34 Wine consumption vol'!T46</f>
        <v>0</v>
      </c>
      <c r="U46">
        <f>'T6 Wine production vol'!U46+'T15 Wine import vol'!U46-'T10 Wine export vol'!U46-'T34 Wine consumption vol'!U46</f>
        <v>0</v>
      </c>
      <c r="V46">
        <f>'T6 Wine production vol'!V46+'T15 Wine import vol'!V46-'T10 Wine export vol'!V46-'T34 Wine consumption vol'!V46</f>
        <v>-154614.70000000001</v>
      </c>
      <c r="W46">
        <f>'T6 Wine production vol'!W46+'T15 Wine import vol'!W46-'T10 Wine export vol'!W46-'T34 Wine consumption vol'!W46</f>
        <v>0</v>
      </c>
      <c r="X46">
        <f>'T6 Wine production vol'!X46+'T15 Wine import vol'!X46-'T10 Wine export vol'!X46-'T34 Wine consumption vol'!X46</f>
        <v>281003.3</v>
      </c>
      <c r="Y46">
        <f>'T6 Wine production vol'!Y46+'T15 Wine import vol'!Y46-'T10 Wine export vol'!Y46-'T34 Wine consumption vol'!Y46</f>
        <v>0</v>
      </c>
      <c r="Z46">
        <f>'T6 Wine production vol'!Z46+'T15 Wine import vol'!Z46-'T10 Wine export vol'!Z46-'T34 Wine consumption vol'!Z46</f>
        <v>0</v>
      </c>
      <c r="AA46">
        <f>'T6 Wine production vol'!AA46+'T15 Wine import vol'!AA46-'T10 Wine export vol'!AA46-'T34 Wine consumption vol'!AA46</f>
        <v>13209.750083435116</v>
      </c>
      <c r="AB46">
        <f>'T6 Wine production vol'!AB46+'T15 Wine import vol'!AB46-'T10 Wine export vol'!AB46-'T34 Wine consumption vol'!AB46</f>
        <v>0</v>
      </c>
      <c r="AC46">
        <f>'T6 Wine production vol'!AC46+'T15 Wine import vol'!AC46-'T10 Wine export vol'!AC46-'T34 Wine consumption vol'!AC46</f>
        <v>3.5</v>
      </c>
      <c r="AD46">
        <f>'T6 Wine production vol'!AD46+'T15 Wine import vol'!AD46-'T10 Wine export vol'!AD46-'T34 Wine consumption vol'!AD46</f>
        <v>4240.3846153846125</v>
      </c>
      <c r="AE46">
        <f>'T6 Wine production vol'!AE46+'T15 Wine import vol'!AE46-'T10 Wine export vol'!AE46-'T34 Wine consumption vol'!AE46</f>
        <v>15278.739560000016</v>
      </c>
      <c r="AF46">
        <f>'T6 Wine production vol'!AF46+'T15 Wine import vol'!AF46-'T10 Wine export vol'!AF46-'T34 Wine consumption vol'!AF46</f>
        <v>-54006.704260000028</v>
      </c>
      <c r="AG46">
        <f>'T6 Wine production vol'!AG46+'T15 Wine import vol'!AG46-'T10 Wine export vol'!AG46-'T34 Wine consumption vol'!AG46</f>
        <v>42434.782608695692</v>
      </c>
      <c r="AH46">
        <f>'T6 Wine production vol'!AH46+'T15 Wine import vol'!AH46-'T10 Wine export vol'!AH46-'T34 Wine consumption vol'!AH46</f>
        <v>0</v>
      </c>
      <c r="AI46">
        <f>'T6 Wine production vol'!AI46+'T15 Wine import vol'!AI46-'T10 Wine export vol'!AI46-'T34 Wine consumption vol'!AI46</f>
        <v>10124</v>
      </c>
      <c r="AJ46">
        <f>'T6 Wine production vol'!AJ46+'T15 Wine import vol'!AJ46-'T10 Wine export vol'!AJ46-'T34 Wine consumption vol'!AJ46</f>
        <v>29393.5</v>
      </c>
      <c r="AK46">
        <f>'T6 Wine production vol'!AK46+'T15 Wine import vol'!AK46-'T10 Wine export vol'!AK46-'T34 Wine consumption vol'!AK46</f>
        <v>43962.993328263648</v>
      </c>
      <c r="AL46">
        <f>'T6 Wine production vol'!AL46+'T15 Wine import vol'!AL46-'T10 Wine export vol'!AL46-'T34 Wine consumption vol'!AL46</f>
        <v>28415.866666666727</v>
      </c>
      <c r="AM46">
        <f>'T6 Wine production vol'!AM46+'T15 Wine import vol'!AM46-'T10 Wine export vol'!AM46-'T34 Wine consumption vol'!AM46</f>
        <v>301.0285266443243</v>
      </c>
      <c r="AN46">
        <f>'T6 Wine production vol'!AN46+'T15 Wine import vol'!AN46-'T10 Wine export vol'!AN46-'T34 Wine consumption vol'!AN46</f>
        <v>-3762.8239999999969</v>
      </c>
      <c r="AO46">
        <f>'T6 Wine production vol'!AO46+'T15 Wine import vol'!AO46-'T10 Wine export vol'!AO46-'T34 Wine consumption vol'!AO46</f>
        <v>-77.333333333332121</v>
      </c>
      <c r="AP46">
        <f>'T6 Wine production vol'!AP46+'T15 Wine import vol'!AP46-'T10 Wine export vol'!AP46-'T34 Wine consumption vol'!AP46</f>
        <v>49000</v>
      </c>
      <c r="AQ46">
        <f>'T6 Wine production vol'!AQ46+'T15 Wine import vol'!AQ46-'T10 Wine export vol'!AQ46-'T34 Wine consumption vol'!AQ46</f>
        <v>51.21215968310571</v>
      </c>
      <c r="AR46">
        <f>'T6 Wine production vol'!AR46+'T15 Wine import vol'!AR46-'T10 Wine export vol'!AR46-'T34 Wine consumption vol'!AR46</f>
        <v>0</v>
      </c>
      <c r="AS46">
        <f>'T6 Wine production vol'!AS46+'T15 Wine import vol'!AS46-'T10 Wine export vol'!AS46-'T34 Wine consumption vol'!AS46</f>
        <v>0</v>
      </c>
      <c r="AT46">
        <f>'T6 Wine production vol'!AT46+'T15 Wine import vol'!AT46-'T10 Wine export vol'!AT46-'T34 Wine consumption vol'!AT46</f>
        <v>1786.9</v>
      </c>
      <c r="AU46">
        <f>'T6 Wine production vol'!AU46+'T15 Wine import vol'!AU46-'T10 Wine export vol'!AU46-'T34 Wine consumption vol'!AU46</f>
        <v>3503.4</v>
      </c>
      <c r="AV46">
        <f>'T6 Wine production vol'!AV46+'T15 Wine import vol'!AV46-'T10 Wine export vol'!AV46-'T34 Wine consumption vol'!AV46</f>
        <v>98.3</v>
      </c>
      <c r="AW46">
        <f>'T6 Wine production vol'!AW46+'T15 Wine import vol'!AW46-'T10 Wine export vol'!AW46-'T34 Wine consumption vol'!AW46</f>
        <v>0</v>
      </c>
      <c r="AX46">
        <f>'T6 Wine production vol'!AX46+'T15 Wine import vol'!AX46-'T10 Wine export vol'!AX46-'T34 Wine consumption vol'!AX46</f>
        <v>1274.0999999999999</v>
      </c>
      <c r="AY46">
        <f>'T6 Wine production vol'!AY46+'T15 Wine import vol'!AY46-'T10 Wine export vol'!AY46-'T34 Wine consumption vol'!AY46</f>
        <v>0</v>
      </c>
      <c r="AZ46">
        <f>'T6 Wine production vol'!AZ46+'T15 Wine import vol'!AZ46-'T10 Wine export vol'!AZ46-'T34 Wine consumption vol'!AZ46</f>
        <v>93.3</v>
      </c>
      <c r="BA46">
        <f>'T6 Wine production vol'!BA46+'T15 Wine import vol'!BA46-'T10 Wine export vol'!BA46-'T34 Wine consumption vol'!BA46</f>
        <v>0</v>
      </c>
      <c r="BB46">
        <f>'T6 Wine production vol'!BB46+'T15 Wine import vol'!BB46-'T10 Wine export vol'!BB46-'T34 Wine consumption vol'!BB46</f>
        <v>-494043.42381202057</v>
      </c>
    </row>
    <row r="47" spans="1:54" x14ac:dyDescent="0.55000000000000004">
      <c r="A47" s="1">
        <v>1910</v>
      </c>
      <c r="B47">
        <f>'T6 Wine production vol'!B47+'T15 Wine import vol'!B47-'T10 Wine export vol'!B47-'T34 Wine consumption vol'!B47</f>
        <v>-1838062.6270000008</v>
      </c>
      <c r="C47">
        <f>'T6 Wine production vol'!C47+'T15 Wine import vol'!C47-'T10 Wine export vol'!C47-'T34 Wine consumption vol'!C47</f>
        <v>-160923.59115419816</v>
      </c>
      <c r="D47">
        <f>'T6 Wine production vol'!D47+'T15 Wine import vol'!D47-'T10 Wine export vol'!D47-'T34 Wine consumption vol'!D47</f>
        <v>-68260.833333333372</v>
      </c>
      <c r="E47">
        <f>'T6 Wine production vol'!E47+'T15 Wine import vol'!E47-'T10 Wine export vol'!E47-'T34 Wine consumption vol'!E47</f>
        <v>-356868.59999999986</v>
      </c>
      <c r="F47">
        <f>'T6 Wine production vol'!F47+'T15 Wine import vol'!F47-'T10 Wine export vol'!F47-'T34 Wine consumption vol'!F47</f>
        <v>-86791.733333333308</v>
      </c>
      <c r="G47">
        <f>'T6 Wine production vol'!G47+'T15 Wine import vol'!G47-'T10 Wine export vol'!G47-'T34 Wine consumption vol'!G47</f>
        <v>0</v>
      </c>
      <c r="H47">
        <f>'T6 Wine production vol'!H47+'T15 Wine import vol'!H47-'T10 Wine export vol'!H47-'T34 Wine consumption vol'!H47</f>
        <v>0</v>
      </c>
      <c r="I47">
        <f>'T6 Wine production vol'!I47+'T15 Wine import vol'!I47-'T10 Wine export vol'!I47-'T34 Wine consumption vol'!I47</f>
        <v>0</v>
      </c>
      <c r="J47">
        <f>'T6 Wine production vol'!J47+'T15 Wine import vol'!J47-'T10 Wine export vol'!J47-'T34 Wine consumption vol'!J47</f>
        <v>29.4</v>
      </c>
      <c r="K47">
        <f>'T6 Wine production vol'!K47+'T15 Wine import vol'!K47-'T10 Wine export vol'!K47-'T34 Wine consumption vol'!K47</f>
        <v>-73456.466666666704</v>
      </c>
      <c r="L47">
        <f>'T6 Wine production vol'!L47+'T15 Wine import vol'!L47-'T10 Wine export vol'!L47-'T34 Wine consumption vol'!L47</f>
        <v>31961.100000000006</v>
      </c>
      <c r="M47">
        <f>'T6 Wine production vol'!M47+'T15 Wine import vol'!M47-'T10 Wine export vol'!M47-'T34 Wine consumption vol'!M47</f>
        <v>0</v>
      </c>
      <c r="N47">
        <f>'T6 Wine production vol'!N47+'T15 Wine import vol'!N47-'T10 Wine export vol'!N47-'T34 Wine consumption vol'!N47</f>
        <v>2926.5666666666675</v>
      </c>
      <c r="O47">
        <f>'T6 Wine production vol'!O47+'T15 Wine import vol'!O47-'T10 Wine export vol'!O47-'T34 Wine consumption vol'!O47</f>
        <v>2940</v>
      </c>
      <c r="P47">
        <f>'T6 Wine production vol'!P47+'T15 Wine import vol'!P47-'T10 Wine export vol'!P47-'T34 Wine consumption vol'!P47</f>
        <v>-29634.977616161603</v>
      </c>
      <c r="Q47">
        <f>'T6 Wine production vol'!Q47+'T15 Wine import vol'!Q47-'T10 Wine export vol'!Q47-'T34 Wine consumption vol'!Q47</f>
        <v>0</v>
      </c>
      <c r="R47">
        <f>'T6 Wine production vol'!R47+'T15 Wine import vol'!R47-'T10 Wine export vol'!R47-'T34 Wine consumption vol'!R47</f>
        <v>-9319.8797248333631</v>
      </c>
      <c r="S47">
        <f>'T6 Wine production vol'!S47+'T15 Wine import vol'!S47-'T10 Wine export vol'!S47-'T34 Wine consumption vol'!S47</f>
        <v>-42627.660000000018</v>
      </c>
      <c r="T47">
        <f>'T6 Wine production vol'!T47+'T15 Wine import vol'!T47-'T10 Wine export vol'!T47-'T34 Wine consumption vol'!T47</f>
        <v>0</v>
      </c>
      <c r="U47">
        <f>'T6 Wine production vol'!U47+'T15 Wine import vol'!U47-'T10 Wine export vol'!U47-'T34 Wine consumption vol'!U47</f>
        <v>0</v>
      </c>
      <c r="V47">
        <f>'T6 Wine production vol'!V47+'T15 Wine import vol'!V47-'T10 Wine export vol'!V47-'T34 Wine consumption vol'!V47</f>
        <v>-74729.700000000012</v>
      </c>
      <c r="W47">
        <f>'T6 Wine production vol'!W47+'T15 Wine import vol'!W47-'T10 Wine export vol'!W47-'T34 Wine consumption vol'!W47</f>
        <v>0</v>
      </c>
      <c r="X47">
        <f>'T6 Wine production vol'!X47+'T15 Wine import vol'!X47-'T10 Wine export vol'!X47-'T34 Wine consumption vol'!X47</f>
        <v>270032.3</v>
      </c>
      <c r="Y47">
        <f>'T6 Wine production vol'!Y47+'T15 Wine import vol'!Y47-'T10 Wine export vol'!Y47-'T34 Wine consumption vol'!Y47</f>
        <v>0</v>
      </c>
      <c r="Z47">
        <f>'T6 Wine production vol'!Z47+'T15 Wine import vol'!Z47-'T10 Wine export vol'!Z47-'T34 Wine consumption vol'!Z47</f>
        <v>0</v>
      </c>
      <c r="AA47">
        <f>'T6 Wine production vol'!AA47+'T15 Wine import vol'!AA47-'T10 Wine export vol'!AA47-'T34 Wine consumption vol'!AA47</f>
        <v>10016.417595504514</v>
      </c>
      <c r="AB47">
        <f>'T6 Wine production vol'!AB47+'T15 Wine import vol'!AB47-'T10 Wine export vol'!AB47-'T34 Wine consumption vol'!AB47</f>
        <v>0</v>
      </c>
      <c r="AC47">
        <f>'T6 Wine production vol'!AC47+'T15 Wine import vol'!AC47-'T10 Wine export vol'!AC47-'T34 Wine consumption vol'!AC47</f>
        <v>3.5</v>
      </c>
      <c r="AD47">
        <f>'T6 Wine production vol'!AD47+'T15 Wine import vol'!AD47-'T10 Wine export vol'!AD47-'T34 Wine consumption vol'!AD47</f>
        <v>4326.9230769230735</v>
      </c>
      <c r="AE47">
        <f>'T6 Wine production vol'!AE47+'T15 Wine import vol'!AE47-'T10 Wine export vol'!AE47-'T34 Wine consumption vol'!AE47</f>
        <v>31315.407899999991</v>
      </c>
      <c r="AF47">
        <f>'T6 Wine production vol'!AF47+'T15 Wine import vol'!AF47-'T10 Wine export vol'!AF47-'T34 Wine consumption vol'!AF47</f>
        <v>-10925.093999999983</v>
      </c>
      <c r="AG47">
        <f>'T6 Wine production vol'!AG47+'T15 Wine import vol'!AG47-'T10 Wine export vol'!AG47-'T34 Wine consumption vol'!AG47</f>
        <v>111831.51146245064</v>
      </c>
      <c r="AH47">
        <f>'T6 Wine production vol'!AH47+'T15 Wine import vol'!AH47-'T10 Wine export vol'!AH47-'T34 Wine consumption vol'!AH47</f>
        <v>0</v>
      </c>
      <c r="AI47">
        <f>'T6 Wine production vol'!AI47+'T15 Wine import vol'!AI47-'T10 Wine export vol'!AI47-'T34 Wine consumption vol'!AI47</f>
        <v>10124</v>
      </c>
      <c r="AJ47">
        <f>'T6 Wine production vol'!AJ47+'T15 Wine import vol'!AJ47-'T10 Wine export vol'!AJ47-'T34 Wine consumption vol'!AJ47</f>
        <v>27093.5</v>
      </c>
      <c r="AK47">
        <f>'T6 Wine production vol'!AK47+'T15 Wine import vol'!AK47-'T10 Wine export vol'!AK47-'T34 Wine consumption vol'!AK47</f>
        <v>44123.445274370824</v>
      </c>
      <c r="AL47">
        <f>'T6 Wine production vol'!AL47+'T15 Wine import vol'!AL47-'T10 Wine export vol'!AL47-'T34 Wine consumption vol'!AL47</f>
        <v>53161.83333333327</v>
      </c>
      <c r="AM47">
        <f>'T6 Wine production vol'!AM47+'T15 Wine import vol'!AM47-'T10 Wine export vol'!AM47-'T34 Wine consumption vol'!AM47</f>
        <v>563.17931632248656</v>
      </c>
      <c r="AN47">
        <f>'T6 Wine production vol'!AN47+'T15 Wine import vol'!AN47-'T10 Wine export vol'!AN47-'T34 Wine consumption vol'!AN47</f>
        <v>6301.1453333333302</v>
      </c>
      <c r="AO47">
        <f>'T6 Wine production vol'!AO47+'T15 Wine import vol'!AO47-'T10 Wine export vol'!AO47-'T34 Wine consumption vol'!AO47</f>
        <v>-6500</v>
      </c>
      <c r="AP47">
        <f>'T6 Wine production vol'!AP47+'T15 Wine import vol'!AP47-'T10 Wine export vol'!AP47-'T34 Wine consumption vol'!AP47</f>
        <v>49000</v>
      </c>
      <c r="AQ47">
        <f>'T6 Wine production vol'!AQ47+'T15 Wine import vol'!AQ47-'T10 Wine export vol'!AQ47-'T34 Wine consumption vol'!AQ47</f>
        <v>146.84145471086958</v>
      </c>
      <c r="AR47">
        <f>'T6 Wine production vol'!AR47+'T15 Wine import vol'!AR47-'T10 Wine export vol'!AR47-'T34 Wine consumption vol'!AR47</f>
        <v>0</v>
      </c>
      <c r="AS47">
        <f>'T6 Wine production vol'!AS47+'T15 Wine import vol'!AS47-'T10 Wine export vol'!AS47-'T34 Wine consumption vol'!AS47</f>
        <v>0</v>
      </c>
      <c r="AT47">
        <f>'T6 Wine production vol'!AT47+'T15 Wine import vol'!AT47-'T10 Wine export vol'!AT47-'T34 Wine consumption vol'!AT47</f>
        <v>1786.9</v>
      </c>
      <c r="AU47">
        <f>'T6 Wine production vol'!AU47+'T15 Wine import vol'!AU47-'T10 Wine export vol'!AU47-'T34 Wine consumption vol'!AU47</f>
        <v>3329</v>
      </c>
      <c r="AV47">
        <f>'T6 Wine production vol'!AV47+'T15 Wine import vol'!AV47-'T10 Wine export vol'!AV47-'T34 Wine consumption vol'!AV47</f>
        <v>98.3</v>
      </c>
      <c r="AW47">
        <f>'T6 Wine production vol'!AW47+'T15 Wine import vol'!AW47-'T10 Wine export vol'!AW47-'T34 Wine consumption vol'!AW47</f>
        <v>0</v>
      </c>
      <c r="AX47">
        <f>'T6 Wine production vol'!AX47+'T15 Wine import vol'!AX47-'T10 Wine export vol'!AX47-'T34 Wine consumption vol'!AX47</f>
        <v>1274.0999999999999</v>
      </c>
      <c r="AY47">
        <f>'T6 Wine production vol'!AY47+'T15 Wine import vol'!AY47-'T10 Wine export vol'!AY47-'T34 Wine consumption vol'!AY47</f>
        <v>0</v>
      </c>
      <c r="AZ47">
        <f>'T6 Wine production vol'!AZ47+'T15 Wine import vol'!AZ47-'T10 Wine export vol'!AZ47-'T34 Wine consumption vol'!AZ47</f>
        <v>93.3</v>
      </c>
      <c r="BA47">
        <f>'T6 Wine production vol'!BA47+'T15 Wine import vol'!BA47-'T10 Wine export vol'!BA47-'T34 Wine consumption vol'!BA47</f>
        <v>0</v>
      </c>
      <c r="BB47">
        <f>'T6 Wine production vol'!BB47+'T15 Wine import vol'!BB47-'T10 Wine export vol'!BB47-'T34 Wine consumption vol'!BB47</f>
        <v>-4669278.6619808003</v>
      </c>
    </row>
    <row r="48" spans="1:54" x14ac:dyDescent="0.55000000000000004">
      <c r="A48" s="1">
        <v>1911</v>
      </c>
      <c r="B48">
        <f>'T6 Wine production vol'!B48+'T15 Wine import vol'!B48-'T10 Wine export vol'!B48-'T34 Wine consumption vol'!B48</f>
        <v>-184150.9375</v>
      </c>
      <c r="C48">
        <f>'T6 Wine production vol'!C48+'T15 Wine import vol'!C48-'T10 Wine export vol'!C48-'T34 Wine consumption vol'!C48</f>
        <v>-157293.55284528248</v>
      </c>
      <c r="D48">
        <f>'T6 Wine production vol'!D48+'T15 Wine import vol'!D48-'T10 Wine export vol'!D48-'T34 Wine consumption vol'!D48</f>
        <v>-68260.966666666674</v>
      </c>
      <c r="E48">
        <f>'T6 Wine production vol'!E48+'T15 Wine import vol'!E48-'T10 Wine export vol'!E48-'T34 Wine consumption vol'!E48</f>
        <v>116482.06666666607</v>
      </c>
      <c r="F48">
        <f>'T6 Wine production vol'!F48+'T15 Wine import vol'!F48-'T10 Wine export vol'!F48-'T34 Wine consumption vol'!F48</f>
        <v>-754.59999999997672</v>
      </c>
      <c r="G48">
        <f>'T6 Wine production vol'!G48+'T15 Wine import vol'!G48-'T10 Wine export vol'!G48-'T34 Wine consumption vol'!G48</f>
        <v>0</v>
      </c>
      <c r="H48">
        <f>'T6 Wine production vol'!H48+'T15 Wine import vol'!H48-'T10 Wine export vol'!H48-'T34 Wine consumption vol'!H48</f>
        <v>0</v>
      </c>
      <c r="I48">
        <f>'T6 Wine production vol'!I48+'T15 Wine import vol'!I48-'T10 Wine export vol'!I48-'T34 Wine consumption vol'!I48</f>
        <v>0</v>
      </c>
      <c r="J48">
        <f>'T6 Wine production vol'!J48+'T15 Wine import vol'!J48-'T10 Wine export vol'!J48-'T34 Wine consumption vol'!J48</f>
        <v>29.4</v>
      </c>
      <c r="K48">
        <f>'T6 Wine production vol'!K48+'T15 Wine import vol'!K48-'T10 Wine export vol'!K48-'T34 Wine consumption vol'!K48</f>
        <v>68950.766666666605</v>
      </c>
      <c r="L48">
        <f>'T6 Wine production vol'!L48+'T15 Wine import vol'!L48-'T10 Wine export vol'!L48-'T34 Wine consumption vol'!L48</f>
        <v>31961.100000000006</v>
      </c>
      <c r="M48">
        <f>'T6 Wine production vol'!M48+'T15 Wine import vol'!M48-'T10 Wine export vol'!M48-'T34 Wine consumption vol'!M48</f>
        <v>0</v>
      </c>
      <c r="N48">
        <f>'T6 Wine production vol'!N48+'T15 Wine import vol'!N48-'T10 Wine export vol'!N48-'T34 Wine consumption vol'!N48</f>
        <v>2346.5666666666675</v>
      </c>
      <c r="O48">
        <f>'T6 Wine production vol'!O48+'T15 Wine import vol'!O48-'T10 Wine export vol'!O48-'T34 Wine consumption vol'!O48</f>
        <v>2940</v>
      </c>
      <c r="P48">
        <f>'T6 Wine production vol'!P48+'T15 Wine import vol'!P48-'T10 Wine export vol'!P48-'T34 Wine consumption vol'!P48</f>
        <v>15665.116525252553</v>
      </c>
      <c r="Q48">
        <f>'T6 Wine production vol'!Q48+'T15 Wine import vol'!Q48-'T10 Wine export vol'!Q48-'T34 Wine consumption vol'!Q48</f>
        <v>0</v>
      </c>
      <c r="R48">
        <f>'T6 Wine production vol'!R48+'T15 Wine import vol'!R48-'T10 Wine export vol'!R48-'T34 Wine consumption vol'!R48</f>
        <v>629.19414603971745</v>
      </c>
      <c r="S48">
        <f>'T6 Wine production vol'!S48+'T15 Wine import vol'!S48-'T10 Wine export vol'!S48-'T34 Wine consumption vol'!S48</f>
        <v>-29622.630000000019</v>
      </c>
      <c r="T48">
        <f>'T6 Wine production vol'!T48+'T15 Wine import vol'!T48-'T10 Wine export vol'!T48-'T34 Wine consumption vol'!T48</f>
        <v>0</v>
      </c>
      <c r="U48">
        <f>'T6 Wine production vol'!U48+'T15 Wine import vol'!U48-'T10 Wine export vol'!U48-'T34 Wine consumption vol'!U48</f>
        <v>0</v>
      </c>
      <c r="V48">
        <f>'T6 Wine production vol'!V48+'T15 Wine import vol'!V48-'T10 Wine export vol'!V48-'T34 Wine consumption vol'!V48</f>
        <v>28150.299999999988</v>
      </c>
      <c r="W48">
        <f>'T6 Wine production vol'!W48+'T15 Wine import vol'!W48-'T10 Wine export vol'!W48-'T34 Wine consumption vol'!W48</f>
        <v>0</v>
      </c>
      <c r="X48">
        <f>'T6 Wine production vol'!X48+'T15 Wine import vol'!X48-'T10 Wine export vol'!X48-'T34 Wine consumption vol'!X48</f>
        <v>278830.3</v>
      </c>
      <c r="Y48">
        <f>'T6 Wine production vol'!Y48+'T15 Wine import vol'!Y48-'T10 Wine export vol'!Y48-'T34 Wine consumption vol'!Y48</f>
        <v>-76414.73333333341</v>
      </c>
      <c r="Z48">
        <f>'T6 Wine production vol'!Z48+'T15 Wine import vol'!Z48-'T10 Wine export vol'!Z48-'T34 Wine consumption vol'!Z48</f>
        <v>0</v>
      </c>
      <c r="AA48">
        <f>'T6 Wine production vol'!AA48+'T15 Wine import vol'!AA48-'T10 Wine export vol'!AA48-'T34 Wine consumption vol'!AA48</f>
        <v>12449.602292107846</v>
      </c>
      <c r="AB48">
        <f>'T6 Wine production vol'!AB48+'T15 Wine import vol'!AB48-'T10 Wine export vol'!AB48-'T34 Wine consumption vol'!AB48</f>
        <v>0</v>
      </c>
      <c r="AC48">
        <f>'T6 Wine production vol'!AC48+'T15 Wine import vol'!AC48-'T10 Wine export vol'!AC48-'T34 Wine consumption vol'!AC48</f>
        <v>3.5</v>
      </c>
      <c r="AD48">
        <f>'T6 Wine production vol'!AD48+'T15 Wine import vol'!AD48-'T10 Wine export vol'!AD48-'T34 Wine consumption vol'!AD48</f>
        <v>4413.4615384615363</v>
      </c>
      <c r="AE48">
        <f>'T6 Wine production vol'!AE48+'T15 Wine import vol'!AE48-'T10 Wine export vol'!AE48-'T34 Wine consumption vol'!AE48</f>
        <v>15964.075450000033</v>
      </c>
      <c r="AF48">
        <f>'T6 Wine production vol'!AF48+'T15 Wine import vol'!AF48-'T10 Wine export vol'!AF48-'T34 Wine consumption vol'!AF48</f>
        <v>-7795.5480000000098</v>
      </c>
      <c r="AG48">
        <f>'T6 Wine production vol'!AG48+'T15 Wine import vol'!AG48-'T10 Wine export vol'!AG48-'T34 Wine consumption vol'!AG48</f>
        <v>112337.44031620558</v>
      </c>
      <c r="AH48">
        <f>'T6 Wine production vol'!AH48+'T15 Wine import vol'!AH48-'T10 Wine export vol'!AH48-'T34 Wine consumption vol'!AH48</f>
        <v>0</v>
      </c>
      <c r="AI48">
        <f>'T6 Wine production vol'!AI48+'T15 Wine import vol'!AI48-'T10 Wine export vol'!AI48-'T34 Wine consumption vol'!AI48</f>
        <v>10224</v>
      </c>
      <c r="AJ48">
        <f>'T6 Wine production vol'!AJ48+'T15 Wine import vol'!AJ48-'T10 Wine export vol'!AJ48-'T34 Wine consumption vol'!AJ48</f>
        <v>22993.5</v>
      </c>
      <c r="AK48">
        <f>'T6 Wine production vol'!AK48+'T15 Wine import vol'!AK48-'T10 Wine export vol'!AK48-'T34 Wine consumption vol'!AK48</f>
        <v>45494.390847598559</v>
      </c>
      <c r="AL48">
        <f>'T6 Wine production vol'!AL48+'T15 Wine import vol'!AL48-'T10 Wine export vol'!AL48-'T34 Wine consumption vol'!AL48</f>
        <v>34166.033333333296</v>
      </c>
      <c r="AM48">
        <f>'T6 Wine production vol'!AM48+'T15 Wine import vol'!AM48-'T10 Wine export vol'!AM48-'T34 Wine consumption vol'!AM48</f>
        <v>361.94393773950469</v>
      </c>
      <c r="AN48">
        <f>'T6 Wine production vol'!AN48+'T15 Wine import vol'!AN48-'T10 Wine export vol'!AN48-'T34 Wine consumption vol'!AN48</f>
        <v>5958.6500952380957</v>
      </c>
      <c r="AO48">
        <f>'T6 Wine production vol'!AO48+'T15 Wine import vol'!AO48-'T10 Wine export vol'!AO48-'T34 Wine consumption vol'!AO48</f>
        <v>9333.3333333333358</v>
      </c>
      <c r="AP48">
        <f>'T6 Wine production vol'!AP48+'T15 Wine import vol'!AP48-'T10 Wine export vol'!AP48-'T34 Wine consumption vol'!AP48</f>
        <v>49000</v>
      </c>
      <c r="AQ48">
        <f>'T6 Wine production vol'!AQ48+'T15 Wine import vol'!AQ48-'T10 Wine export vol'!AQ48-'T34 Wine consumption vol'!AQ48</f>
        <v>99.040357754500292</v>
      </c>
      <c r="AR48">
        <f>'T6 Wine production vol'!AR48+'T15 Wine import vol'!AR48-'T10 Wine export vol'!AR48-'T34 Wine consumption vol'!AR48</f>
        <v>0</v>
      </c>
      <c r="AS48">
        <f>'T6 Wine production vol'!AS48+'T15 Wine import vol'!AS48-'T10 Wine export vol'!AS48-'T34 Wine consumption vol'!AS48</f>
        <v>0</v>
      </c>
      <c r="AT48">
        <f>'T6 Wine production vol'!AT48+'T15 Wine import vol'!AT48-'T10 Wine export vol'!AT48-'T34 Wine consumption vol'!AT48</f>
        <v>1786.9</v>
      </c>
      <c r="AU48">
        <f>'T6 Wine production vol'!AU48+'T15 Wine import vol'!AU48-'T10 Wine export vol'!AU48-'T34 Wine consumption vol'!AU48</f>
        <v>3329</v>
      </c>
      <c r="AV48">
        <f>'T6 Wine production vol'!AV48+'T15 Wine import vol'!AV48-'T10 Wine export vol'!AV48-'T34 Wine consumption vol'!AV48</f>
        <v>98.3</v>
      </c>
      <c r="AW48">
        <f>'T6 Wine production vol'!AW48+'T15 Wine import vol'!AW48-'T10 Wine export vol'!AW48-'T34 Wine consumption vol'!AW48</f>
        <v>0</v>
      </c>
      <c r="AX48">
        <f>'T6 Wine production vol'!AX48+'T15 Wine import vol'!AX48-'T10 Wine export vol'!AX48-'T34 Wine consumption vol'!AX48</f>
        <v>1274.0999999999999</v>
      </c>
      <c r="AY48">
        <f>'T6 Wine production vol'!AY48+'T15 Wine import vol'!AY48-'T10 Wine export vol'!AY48-'T34 Wine consumption vol'!AY48</f>
        <v>0</v>
      </c>
      <c r="AZ48">
        <f>'T6 Wine production vol'!AZ48+'T15 Wine import vol'!AZ48-'T10 Wine export vol'!AZ48-'T34 Wine consumption vol'!AZ48</f>
        <v>93.3</v>
      </c>
      <c r="BA48">
        <f>'T6 Wine production vol'!BA48+'T15 Wine import vol'!BA48-'T10 Wine export vol'!BA48-'T34 Wine consumption vol'!BA48</f>
        <v>0</v>
      </c>
      <c r="BB48">
        <f>'T6 Wine production vol'!BB48+'T15 Wine import vol'!BB48-'T10 Wine export vol'!BB48-'T34 Wine consumption vol'!BB48</f>
        <v>91792.460035961121</v>
      </c>
    </row>
    <row r="49" spans="1:54" x14ac:dyDescent="0.55000000000000004">
      <c r="A49" s="1">
        <v>1912</v>
      </c>
      <c r="B49">
        <f>'T6 Wine production vol'!B49+'T15 Wine import vol'!B49-'T10 Wine export vol'!B49-'T34 Wine consumption vol'!B49</f>
        <v>997697.92824999988</v>
      </c>
      <c r="C49">
        <f>'T6 Wine production vol'!C49+'T15 Wine import vol'!C49-'T10 Wine export vol'!C49-'T34 Wine consumption vol'!C49</f>
        <v>-161688.5841711876</v>
      </c>
      <c r="D49">
        <f>'T6 Wine production vol'!D49+'T15 Wine import vol'!D49-'T10 Wine export vol'!D49-'T34 Wine consumption vol'!D49</f>
        <v>-28808.766666666605</v>
      </c>
      <c r="E49">
        <f>'T6 Wine production vol'!E49+'T15 Wine import vol'!E49-'T10 Wine export vol'!E49-'T34 Wine consumption vol'!E49</f>
        <v>229987.53333333321</v>
      </c>
      <c r="F49">
        <f>'T6 Wine production vol'!F49+'T15 Wine import vol'!F49-'T10 Wine export vol'!F49-'T34 Wine consumption vol'!F49</f>
        <v>-9977</v>
      </c>
      <c r="G49">
        <f>'T6 Wine production vol'!G49+'T15 Wine import vol'!G49-'T10 Wine export vol'!G49-'T34 Wine consumption vol'!G49</f>
        <v>0</v>
      </c>
      <c r="H49">
        <f>'T6 Wine production vol'!H49+'T15 Wine import vol'!H49-'T10 Wine export vol'!H49-'T34 Wine consumption vol'!H49</f>
        <v>0</v>
      </c>
      <c r="I49">
        <f>'T6 Wine production vol'!I49+'T15 Wine import vol'!I49-'T10 Wine export vol'!I49-'T34 Wine consumption vol'!I49</f>
        <v>0</v>
      </c>
      <c r="J49">
        <f>'T6 Wine production vol'!J49+'T15 Wine import vol'!J49-'T10 Wine export vol'!J49-'T34 Wine consumption vol'!J49</f>
        <v>29.4</v>
      </c>
      <c r="K49">
        <f>'T6 Wine production vol'!K49+'T15 Wine import vol'!K49-'T10 Wine export vol'!K49-'T34 Wine consumption vol'!K49</f>
        <v>14403.200000000012</v>
      </c>
      <c r="L49">
        <f>'T6 Wine production vol'!L49+'T15 Wine import vol'!L49-'T10 Wine export vol'!L49-'T34 Wine consumption vol'!L49</f>
        <v>22944.080000000016</v>
      </c>
      <c r="M49">
        <f>'T6 Wine production vol'!M49+'T15 Wine import vol'!M49-'T10 Wine export vol'!M49-'T34 Wine consumption vol'!M49</f>
        <v>0</v>
      </c>
      <c r="N49">
        <f>'T6 Wine production vol'!N49+'T15 Wine import vol'!N49-'T10 Wine export vol'!N49-'T34 Wine consumption vol'!N49</f>
        <v>2966.5666666666675</v>
      </c>
      <c r="O49">
        <f>'T6 Wine production vol'!O49+'T15 Wine import vol'!O49-'T10 Wine export vol'!O49-'T34 Wine consumption vol'!O49</f>
        <v>3050</v>
      </c>
      <c r="P49">
        <f>'T6 Wine production vol'!P49+'T15 Wine import vol'!P49-'T10 Wine export vol'!P49-'T34 Wine consumption vol'!P49</f>
        <v>-15473.184080808103</v>
      </c>
      <c r="Q49">
        <f>'T6 Wine production vol'!Q49+'T15 Wine import vol'!Q49-'T10 Wine export vol'!Q49-'T34 Wine consumption vol'!Q49</f>
        <v>0</v>
      </c>
      <c r="R49">
        <f>'T6 Wine production vol'!R49+'T15 Wine import vol'!R49-'T10 Wine export vol'!R49-'T34 Wine consumption vol'!R49</f>
        <v>4906.8200317825722</v>
      </c>
      <c r="S49">
        <f>'T6 Wine production vol'!S49+'T15 Wine import vol'!S49-'T10 Wine export vol'!S49-'T34 Wine consumption vol'!S49</f>
        <v>3263.7900000000009</v>
      </c>
      <c r="T49">
        <f>'T6 Wine production vol'!T49+'T15 Wine import vol'!T49-'T10 Wine export vol'!T49-'T34 Wine consumption vol'!T49</f>
        <v>0</v>
      </c>
      <c r="U49">
        <f>'T6 Wine production vol'!U49+'T15 Wine import vol'!U49-'T10 Wine export vol'!U49-'T34 Wine consumption vol'!U49</f>
        <v>0</v>
      </c>
      <c r="V49">
        <f>'T6 Wine production vol'!V49+'T15 Wine import vol'!V49-'T10 Wine export vol'!V49-'T34 Wine consumption vol'!V49</f>
        <v>-244457.7</v>
      </c>
      <c r="W49">
        <f>'T6 Wine production vol'!W49+'T15 Wine import vol'!W49-'T10 Wine export vol'!W49-'T34 Wine consumption vol'!W49</f>
        <v>0</v>
      </c>
      <c r="X49">
        <f>'T6 Wine production vol'!X49+'T15 Wine import vol'!X49-'T10 Wine export vol'!X49-'T34 Wine consumption vol'!X49</f>
        <v>276732.3</v>
      </c>
      <c r="Y49">
        <f>'T6 Wine production vol'!Y49+'T15 Wine import vol'!Y49-'T10 Wine export vol'!Y49-'T34 Wine consumption vol'!Y49</f>
        <v>-38207.366666666683</v>
      </c>
      <c r="Z49">
        <f>'T6 Wine production vol'!Z49+'T15 Wine import vol'!Z49-'T10 Wine export vol'!Z49-'T34 Wine consumption vol'!Z49</f>
        <v>0</v>
      </c>
      <c r="AA49">
        <f>'T6 Wine production vol'!AA49+'T15 Wine import vol'!AA49-'T10 Wine export vol'!AA49-'T34 Wine consumption vol'!AA49</f>
        <v>10509.561751547732</v>
      </c>
      <c r="AB49">
        <f>'T6 Wine production vol'!AB49+'T15 Wine import vol'!AB49-'T10 Wine export vol'!AB49-'T34 Wine consumption vol'!AB49</f>
        <v>0</v>
      </c>
      <c r="AC49">
        <f>'T6 Wine production vol'!AC49+'T15 Wine import vol'!AC49-'T10 Wine export vol'!AC49-'T34 Wine consumption vol'!AC49</f>
        <v>3.3666666666667879</v>
      </c>
      <c r="AD49">
        <f>'T6 Wine production vol'!AD49+'T15 Wine import vol'!AD49-'T10 Wine export vol'!AD49-'T34 Wine consumption vol'!AD49</f>
        <v>4499.9999999999991</v>
      </c>
      <c r="AE49">
        <f>'T6 Wine production vol'!AE49+'T15 Wine import vol'!AE49-'T10 Wine export vol'!AE49-'T34 Wine consumption vol'!AE49</f>
        <v>34365.027469999972</v>
      </c>
      <c r="AF49">
        <f>'T6 Wine production vol'!AF49+'T15 Wine import vol'!AF49-'T10 Wine export vol'!AF49-'T34 Wine consumption vol'!AF49</f>
        <v>34517.588129999989</v>
      </c>
      <c r="AG49">
        <f>'T6 Wine production vol'!AG49+'T15 Wine import vol'!AG49-'T10 Wine export vol'!AG49-'T34 Wine consumption vol'!AG49</f>
        <v>112843.36916996053</v>
      </c>
      <c r="AH49">
        <f>'T6 Wine production vol'!AH49+'T15 Wine import vol'!AH49-'T10 Wine export vol'!AH49-'T34 Wine consumption vol'!AH49</f>
        <v>0</v>
      </c>
      <c r="AI49">
        <f>'T6 Wine production vol'!AI49+'T15 Wine import vol'!AI49-'T10 Wine export vol'!AI49-'T34 Wine consumption vol'!AI49</f>
        <v>10324</v>
      </c>
      <c r="AJ49">
        <f>'T6 Wine production vol'!AJ49+'T15 Wine import vol'!AJ49-'T10 Wine export vol'!AJ49-'T34 Wine consumption vol'!AJ49</f>
        <v>19400</v>
      </c>
      <c r="AK49">
        <f>'T6 Wine production vol'!AK49+'T15 Wine import vol'!AK49-'T10 Wine export vol'!AK49-'T34 Wine consumption vol'!AK49</f>
        <v>45764.634176230102</v>
      </c>
      <c r="AL49">
        <f>'T6 Wine production vol'!AL49+'T15 Wine import vol'!AL49-'T10 Wine export vol'!AL49-'T34 Wine consumption vol'!AL49</f>
        <v>-130165.6333333333</v>
      </c>
      <c r="AM49">
        <f>'T6 Wine production vol'!AM49+'T15 Wine import vol'!AM49-'T10 Wine export vol'!AM49-'T34 Wine consumption vol'!AM49</f>
        <v>-1378.9327378855742</v>
      </c>
      <c r="AN49">
        <f>'T6 Wine production vol'!AN49+'T15 Wine import vol'!AN49-'T10 Wine export vol'!AN49-'T34 Wine consumption vol'!AN49</f>
        <v>2742.8571428571449</v>
      </c>
      <c r="AO49">
        <f>'T6 Wine production vol'!AO49+'T15 Wine import vol'!AO49-'T10 Wine export vol'!AO49-'T34 Wine consumption vol'!AO49</f>
        <v>-3666.6666666666715</v>
      </c>
      <c r="AP49">
        <f>'T6 Wine production vol'!AP49+'T15 Wine import vol'!AP49-'T10 Wine export vol'!AP49-'T34 Wine consumption vol'!AP49</f>
        <v>49000</v>
      </c>
      <c r="AQ49">
        <f>'T6 Wine production vol'!AQ49+'T15 Wine import vol'!AQ49-'T10 Wine export vol'!AQ49-'T34 Wine consumption vol'!AQ49</f>
        <v>-300.03841803517571</v>
      </c>
      <c r="AR49">
        <f>'T6 Wine production vol'!AR49+'T15 Wine import vol'!AR49-'T10 Wine export vol'!AR49-'T34 Wine consumption vol'!AR49</f>
        <v>0</v>
      </c>
      <c r="AS49">
        <f>'T6 Wine production vol'!AS49+'T15 Wine import vol'!AS49-'T10 Wine export vol'!AS49-'T34 Wine consumption vol'!AS49</f>
        <v>0</v>
      </c>
      <c r="AT49">
        <f>'T6 Wine production vol'!AT49+'T15 Wine import vol'!AT49-'T10 Wine export vol'!AT49-'T34 Wine consumption vol'!AT49</f>
        <v>1786.9</v>
      </c>
      <c r="AU49">
        <f>'T6 Wine production vol'!AU49+'T15 Wine import vol'!AU49-'T10 Wine export vol'!AU49-'T34 Wine consumption vol'!AU49</f>
        <v>3329</v>
      </c>
      <c r="AV49">
        <f>'T6 Wine production vol'!AV49+'T15 Wine import vol'!AV49-'T10 Wine export vol'!AV49-'T34 Wine consumption vol'!AV49</f>
        <v>98.3</v>
      </c>
      <c r="AW49">
        <f>'T6 Wine production vol'!AW49+'T15 Wine import vol'!AW49-'T10 Wine export vol'!AW49-'T34 Wine consumption vol'!AW49</f>
        <v>0</v>
      </c>
      <c r="AX49">
        <f>'T6 Wine production vol'!AX49+'T15 Wine import vol'!AX49-'T10 Wine export vol'!AX49-'T34 Wine consumption vol'!AX49</f>
        <v>1274.0999999999999</v>
      </c>
      <c r="AY49">
        <f>'T6 Wine production vol'!AY49+'T15 Wine import vol'!AY49-'T10 Wine export vol'!AY49-'T34 Wine consumption vol'!AY49</f>
        <v>0</v>
      </c>
      <c r="AZ49">
        <f>'T6 Wine production vol'!AZ49+'T15 Wine import vol'!AZ49-'T10 Wine export vol'!AZ49-'T34 Wine consumption vol'!AZ49</f>
        <v>93.3</v>
      </c>
      <c r="BA49">
        <f>'T6 Wine production vol'!BA49+'T15 Wine import vol'!BA49-'T10 Wine export vol'!BA49-'T34 Wine consumption vol'!BA49</f>
        <v>0</v>
      </c>
      <c r="BB49">
        <f>'T6 Wine production vol'!BB49+'T15 Wine import vol'!BB49-'T10 Wine export vol'!BB49-'T34 Wine consumption vol'!BB49</f>
        <v>1183406.8140023388</v>
      </c>
    </row>
    <row r="50" spans="1:54" x14ac:dyDescent="0.55000000000000004">
      <c r="A50" s="1">
        <v>1913</v>
      </c>
      <c r="B50">
        <f>'T6 Wine production vol'!B50+'T15 Wine import vol'!B50-'T10 Wine export vol'!B50-'T34 Wine consumption vol'!B50</f>
        <v>386700.71699999925</v>
      </c>
      <c r="C50">
        <f>'T6 Wine production vol'!C50+'T15 Wine import vol'!C50-'T10 Wine export vol'!C50-'T34 Wine consumption vol'!C50</f>
        <v>-185430.78435571212</v>
      </c>
      <c r="D50">
        <f>'T6 Wine production vol'!D50+'T15 Wine import vol'!D50-'T10 Wine export vol'!D50-'T34 Wine consumption vol'!D50</f>
        <v>-9082.6666666666279</v>
      </c>
      <c r="E50">
        <f>'T6 Wine production vol'!E50+'T15 Wine import vol'!E50-'T10 Wine export vol'!E50-'T34 Wine consumption vol'!E50</f>
        <v>99943.333333333023</v>
      </c>
      <c r="F50">
        <f>'T6 Wine production vol'!F50+'T15 Wine import vol'!F50-'T10 Wine export vol'!F50-'T34 Wine consumption vol'!F50</f>
        <v>757.79999999998836</v>
      </c>
      <c r="G50">
        <f>'T6 Wine production vol'!G50+'T15 Wine import vol'!G50-'T10 Wine export vol'!G50-'T34 Wine consumption vol'!G50</f>
        <v>0</v>
      </c>
      <c r="H50">
        <f>'T6 Wine production vol'!H50+'T15 Wine import vol'!H50-'T10 Wine export vol'!H50-'T34 Wine consumption vol'!H50</f>
        <v>258.85126180257794</v>
      </c>
      <c r="I50">
        <f>'T6 Wine production vol'!I50+'T15 Wine import vol'!I50-'T10 Wine export vol'!I50-'T34 Wine consumption vol'!I50</f>
        <v>-380</v>
      </c>
      <c r="J50">
        <f>'T6 Wine production vol'!J50+'T15 Wine import vol'!J50-'T10 Wine export vol'!J50-'T34 Wine consumption vol'!J50</f>
        <v>29.4</v>
      </c>
      <c r="K50">
        <f>'T6 Wine production vol'!K50+'T15 Wine import vol'!K50-'T10 Wine export vol'!K50-'T34 Wine consumption vol'!K50</f>
        <v>-72385.633333333273</v>
      </c>
      <c r="L50">
        <f>'T6 Wine production vol'!L50+'T15 Wine import vol'!L50-'T10 Wine export vol'!L50-'T34 Wine consumption vol'!L50</f>
        <v>18435.570000000007</v>
      </c>
      <c r="M50">
        <f>'T6 Wine production vol'!M50+'T15 Wine import vol'!M50-'T10 Wine export vol'!M50-'T34 Wine consumption vol'!M50</f>
        <v>0</v>
      </c>
      <c r="N50">
        <f>'T6 Wine production vol'!N50+'T15 Wine import vol'!N50-'T10 Wine export vol'!N50-'T34 Wine consumption vol'!N50</f>
        <v>3756.5666666666675</v>
      </c>
      <c r="O50">
        <f>'T6 Wine production vol'!O50+'T15 Wine import vol'!O50-'T10 Wine export vol'!O50-'T34 Wine consumption vol'!O50</f>
        <v>3220</v>
      </c>
      <c r="P50">
        <f>'T6 Wine production vol'!P50+'T15 Wine import vol'!P50-'T10 Wine export vol'!P50-'T34 Wine consumption vol'!P50</f>
        <v>-42367.121373737406</v>
      </c>
      <c r="Q50">
        <f>'T6 Wine production vol'!Q50+'T15 Wine import vol'!Q50-'T10 Wine export vol'!Q50-'T34 Wine consumption vol'!Q50</f>
        <v>0</v>
      </c>
      <c r="R50">
        <f>'T6 Wine production vol'!R50+'T15 Wine import vol'!R50-'T10 Wine export vol'!R50-'T34 Wine consumption vol'!R50</f>
        <v>277.0666671943909</v>
      </c>
      <c r="S50">
        <f>'T6 Wine production vol'!S50+'T15 Wine import vol'!S50-'T10 Wine export vol'!S50-'T34 Wine consumption vol'!S50</f>
        <v>-1431.9300000000003</v>
      </c>
      <c r="T50">
        <f>'T6 Wine production vol'!T50+'T15 Wine import vol'!T50-'T10 Wine export vol'!T50-'T34 Wine consumption vol'!T50</f>
        <v>0</v>
      </c>
      <c r="U50">
        <f>'T6 Wine production vol'!U50+'T15 Wine import vol'!U50-'T10 Wine export vol'!U50-'T34 Wine consumption vol'!U50</f>
        <v>0</v>
      </c>
      <c r="V50">
        <f>'T6 Wine production vol'!V50+'T15 Wine import vol'!V50-'T10 Wine export vol'!V50-'T34 Wine consumption vol'!V50</f>
        <v>-4182.5943557641585</v>
      </c>
      <c r="W50">
        <f>'T6 Wine production vol'!W50+'T15 Wine import vol'!W50-'T10 Wine export vol'!W50-'T34 Wine consumption vol'!W50</f>
        <v>0</v>
      </c>
      <c r="X50">
        <f>'T6 Wine production vol'!X50+'T15 Wine import vol'!X50-'T10 Wine export vol'!X50-'T34 Wine consumption vol'!X50</f>
        <v>296833.3</v>
      </c>
      <c r="Y50">
        <f>'T6 Wine production vol'!Y50+'T15 Wine import vol'!Y50-'T10 Wine export vol'!Y50-'T34 Wine consumption vol'!Y50</f>
        <v>0</v>
      </c>
      <c r="Z50">
        <f>'T6 Wine production vol'!Z50+'T15 Wine import vol'!Z50-'T10 Wine export vol'!Z50-'T34 Wine consumption vol'!Z50</f>
        <v>0</v>
      </c>
      <c r="AA50">
        <f>'T6 Wine production vol'!AA50+'T15 Wine import vol'!AA50-'T10 Wine export vol'!AA50-'T34 Wine consumption vol'!AA50</f>
        <v>11694.780337424383</v>
      </c>
      <c r="AB50">
        <f>'T6 Wine production vol'!AB50+'T15 Wine import vol'!AB50-'T10 Wine export vol'!AB50-'T34 Wine consumption vol'!AB50</f>
        <v>0</v>
      </c>
      <c r="AC50">
        <f>'T6 Wine production vol'!AC50+'T15 Wine import vol'!AC50-'T10 Wine export vol'!AC50-'T34 Wine consumption vol'!AC50</f>
        <v>108.99999999999989</v>
      </c>
      <c r="AD50">
        <f>'T6 Wine production vol'!AD50+'T15 Wine import vol'!AD50-'T10 Wine export vol'!AD50-'T34 Wine consumption vol'!AD50</f>
        <v>5064.2857142857147</v>
      </c>
      <c r="AE50">
        <f>'T6 Wine production vol'!AE50+'T15 Wine import vol'!AE50-'T10 Wine export vol'!AE50-'T34 Wine consumption vol'!AE50</f>
        <v>727.14978500001598</v>
      </c>
      <c r="AF50">
        <f>'T6 Wine production vol'!AF50+'T15 Wine import vol'!AF50-'T10 Wine export vol'!AF50-'T34 Wine consumption vol'!AF50</f>
        <v>69543.836739999999</v>
      </c>
      <c r="AG50">
        <f>'T6 Wine production vol'!AG50+'T15 Wine import vol'!AG50-'T10 Wine export vol'!AG50-'T34 Wine consumption vol'!AG50</f>
        <v>113349.29802371547</v>
      </c>
      <c r="AH50">
        <f>'T6 Wine production vol'!AH50+'T15 Wine import vol'!AH50-'T10 Wine export vol'!AH50-'T34 Wine consumption vol'!AH50</f>
        <v>0</v>
      </c>
      <c r="AI50">
        <f>'T6 Wine production vol'!AI50+'T15 Wine import vol'!AI50-'T10 Wine export vol'!AI50-'T34 Wine consumption vol'!AI50</f>
        <v>10374.299999999999</v>
      </c>
      <c r="AJ50">
        <f>'T6 Wine production vol'!AJ50+'T15 Wine import vol'!AJ50-'T10 Wine export vol'!AJ50-'T34 Wine consumption vol'!AJ50</f>
        <v>16500</v>
      </c>
      <c r="AK50">
        <f>'T6 Wine production vol'!AK50+'T15 Wine import vol'!AK50-'T10 Wine export vol'!AK50-'T34 Wine consumption vol'!AK50</f>
        <v>45358.328635902675</v>
      </c>
      <c r="AL50">
        <f>'T6 Wine production vol'!AL50+'T15 Wine import vol'!AL50-'T10 Wine export vol'!AL50-'T34 Wine consumption vol'!AL50</f>
        <v>-21380.066666666593</v>
      </c>
      <c r="AM50">
        <f>'T6 Wine production vol'!AM50+'T15 Wine import vol'!AM50-'T10 Wine export vol'!AM50-'T34 Wine consumption vol'!AM50</f>
        <v>-226.49353066446383</v>
      </c>
      <c r="AN50">
        <f>'T6 Wine production vol'!AN50+'T15 Wine import vol'!AN50-'T10 Wine export vol'!AN50-'T34 Wine consumption vol'!AN50</f>
        <v>2742.8571428571449</v>
      </c>
      <c r="AO50">
        <f>'T6 Wine production vol'!AO50+'T15 Wine import vol'!AO50-'T10 Wine export vol'!AO50-'T34 Wine consumption vol'!AO50</f>
        <v>-4333.3333333333394</v>
      </c>
      <c r="AP50">
        <f>'T6 Wine production vol'!AP50+'T15 Wine import vol'!AP50-'T10 Wine export vol'!AP50-'T34 Wine consumption vol'!AP50</f>
        <v>49000</v>
      </c>
      <c r="AQ50">
        <f>'T6 Wine production vol'!AQ50+'T15 Wine import vol'!AQ50-'T10 Wine export vol'!AQ50-'T34 Wine consumption vol'!AQ50</f>
        <v>-43.884453229577048</v>
      </c>
      <c r="AR50">
        <f>'T6 Wine production vol'!AR50+'T15 Wine import vol'!AR50-'T10 Wine export vol'!AR50-'T34 Wine consumption vol'!AR50</f>
        <v>0</v>
      </c>
      <c r="AS50">
        <f>'T6 Wine production vol'!AS50+'T15 Wine import vol'!AS50-'T10 Wine export vol'!AS50-'T34 Wine consumption vol'!AS50</f>
        <v>0</v>
      </c>
      <c r="AT50">
        <f>'T6 Wine production vol'!AT50+'T15 Wine import vol'!AT50-'T10 Wine export vol'!AT50-'T34 Wine consumption vol'!AT50</f>
        <v>1786.9</v>
      </c>
      <c r="AU50">
        <f>'T6 Wine production vol'!AU50+'T15 Wine import vol'!AU50-'T10 Wine export vol'!AU50-'T34 Wine consumption vol'!AU50</f>
        <v>3329</v>
      </c>
      <c r="AV50">
        <f>'T6 Wine production vol'!AV50+'T15 Wine import vol'!AV50-'T10 Wine export vol'!AV50-'T34 Wine consumption vol'!AV50</f>
        <v>98.3</v>
      </c>
      <c r="AW50">
        <f>'T6 Wine production vol'!AW50+'T15 Wine import vol'!AW50-'T10 Wine export vol'!AW50-'T34 Wine consumption vol'!AW50</f>
        <v>0</v>
      </c>
      <c r="AX50">
        <f>'T6 Wine production vol'!AX50+'T15 Wine import vol'!AX50-'T10 Wine export vol'!AX50-'T34 Wine consumption vol'!AX50</f>
        <v>1274.0999999999999</v>
      </c>
      <c r="AY50">
        <f>'T6 Wine production vol'!AY50+'T15 Wine import vol'!AY50-'T10 Wine export vol'!AY50-'T34 Wine consumption vol'!AY50</f>
        <v>0</v>
      </c>
      <c r="AZ50">
        <f>'T6 Wine production vol'!AZ50+'T15 Wine import vol'!AZ50-'T10 Wine export vol'!AZ50-'T34 Wine consumption vol'!AZ50</f>
        <v>93.3</v>
      </c>
      <c r="BA50">
        <f>'T6 Wine production vol'!BA50+'T15 Wine import vol'!BA50-'T10 Wine export vol'!BA50-'T34 Wine consumption vol'!BA50</f>
        <v>0</v>
      </c>
      <c r="BB50">
        <f>'T6 Wine production vol'!BB50+'T15 Wine import vol'!BB50-'T10 Wine export vol'!BB50-'T34 Wine consumption vol'!BB50</f>
        <v>165669.34724065661</v>
      </c>
    </row>
    <row r="51" spans="1:54" x14ac:dyDescent="0.55000000000000004">
      <c r="A51" s="1">
        <v>1914</v>
      </c>
      <c r="B51">
        <f>'T6 Wine production vol'!B51+'T15 Wine import vol'!B51-'T10 Wine export vol'!B51-'T34 Wine consumption vol'!B51</f>
        <v>737966.08425000031</v>
      </c>
      <c r="C51">
        <f>'T6 Wine production vol'!C51+'T15 Wine import vol'!C51-'T10 Wine export vol'!C51-'T34 Wine consumption vol'!C51</f>
        <v>-153757.10987564176</v>
      </c>
      <c r="D51">
        <f>'T6 Wine production vol'!D51+'T15 Wine import vol'!D51-'T10 Wine export vol'!D51-'T34 Wine consumption vol'!D51</f>
        <v>-9082.5666666667094</v>
      </c>
      <c r="E51">
        <f>'T6 Wine production vol'!E51+'T15 Wine import vol'!E51-'T10 Wine export vol'!E51-'T34 Wine consumption vol'!E51</f>
        <v>-41145.66666666721</v>
      </c>
      <c r="F51">
        <f>'T6 Wine production vol'!F51+'T15 Wine import vol'!F51-'T10 Wine export vol'!F51-'T34 Wine consumption vol'!F51</f>
        <v>46251.600000000006</v>
      </c>
      <c r="G51">
        <f>'T6 Wine production vol'!G51+'T15 Wine import vol'!G51-'T10 Wine export vol'!G51-'T34 Wine consumption vol'!G51</f>
        <v>0</v>
      </c>
      <c r="H51">
        <f>'T6 Wine production vol'!H51+'T15 Wine import vol'!H51-'T10 Wine export vol'!H51-'T34 Wine consumption vol'!H51</f>
        <v>1785.3409090909117</v>
      </c>
      <c r="I51">
        <f>'T6 Wine production vol'!I51+'T15 Wine import vol'!I51-'T10 Wine export vol'!I51-'T34 Wine consumption vol'!I51</f>
        <v>-565.80689609921001</v>
      </c>
      <c r="J51">
        <f>'T6 Wine production vol'!J51+'T15 Wine import vol'!J51-'T10 Wine export vol'!J51-'T34 Wine consumption vol'!J51</f>
        <v>0</v>
      </c>
      <c r="K51">
        <f>'T6 Wine production vol'!K51+'T15 Wine import vol'!K51-'T10 Wine export vol'!K51-'T34 Wine consumption vol'!K51</f>
        <v>70921.566579999999</v>
      </c>
      <c r="L51">
        <f>'T6 Wine production vol'!L51+'T15 Wine import vol'!L51-'T10 Wine export vol'!L51-'T34 Wine consumption vol'!L51</f>
        <v>284127.88431599998</v>
      </c>
      <c r="M51">
        <f>'T6 Wine production vol'!M51+'T15 Wine import vol'!M51-'T10 Wine export vol'!M51-'T34 Wine consumption vol'!M51</f>
        <v>0</v>
      </c>
      <c r="N51">
        <f>'T6 Wine production vol'!N51+'T15 Wine import vol'!N51-'T10 Wine export vol'!N51-'T34 Wine consumption vol'!N51</f>
        <v>2736.5666666666675</v>
      </c>
      <c r="O51">
        <f>'T6 Wine production vol'!O51+'T15 Wine import vol'!O51-'T10 Wine export vol'!O51-'T34 Wine consumption vol'!O51</f>
        <v>3070</v>
      </c>
      <c r="P51">
        <f>'T6 Wine production vol'!P51+'T15 Wine import vol'!P51-'T10 Wine export vol'!P51-'T34 Wine consumption vol'!P51</f>
        <v>-18679.911595959624</v>
      </c>
      <c r="Q51">
        <f>'T6 Wine production vol'!Q51+'T15 Wine import vol'!Q51-'T10 Wine export vol'!Q51-'T34 Wine consumption vol'!Q51</f>
        <v>0</v>
      </c>
      <c r="R51">
        <f>'T6 Wine production vol'!R51+'T15 Wine import vol'!R51-'T10 Wine export vol'!R51-'T34 Wine consumption vol'!R51</f>
        <v>21764.137486358479</v>
      </c>
      <c r="S51">
        <f>'T6 Wine production vol'!S51+'T15 Wine import vol'!S51-'T10 Wine export vol'!S51-'T34 Wine consumption vol'!S51</f>
        <v>30894.082390786338</v>
      </c>
      <c r="T51">
        <f>'T6 Wine production vol'!T51+'T15 Wine import vol'!T51-'T10 Wine export vol'!T51-'T34 Wine consumption vol'!T51</f>
        <v>0</v>
      </c>
      <c r="U51">
        <f>'T6 Wine production vol'!U51+'T15 Wine import vol'!U51-'T10 Wine export vol'!U51-'T34 Wine consumption vol'!U51</f>
        <v>0</v>
      </c>
      <c r="V51">
        <f>'T6 Wine production vol'!V51+'T15 Wine import vol'!V51-'T10 Wine export vol'!V51-'T34 Wine consumption vol'!V51</f>
        <v>-174559.40449007342</v>
      </c>
      <c r="W51">
        <f>'T6 Wine production vol'!W51+'T15 Wine import vol'!W51-'T10 Wine export vol'!W51-'T34 Wine consumption vol'!W51</f>
        <v>0</v>
      </c>
      <c r="X51">
        <f>'T6 Wine production vol'!X51+'T15 Wine import vol'!X51-'T10 Wine export vol'!X51-'T34 Wine consumption vol'!X51</f>
        <v>172093</v>
      </c>
      <c r="Y51">
        <f>'T6 Wine production vol'!Y51+'T15 Wine import vol'!Y51-'T10 Wine export vol'!Y51-'T34 Wine consumption vol'!Y51</f>
        <v>325180</v>
      </c>
      <c r="Z51">
        <f>'T6 Wine production vol'!Z51+'T15 Wine import vol'!Z51-'T10 Wine export vol'!Z51-'T34 Wine consumption vol'!Z51</f>
        <v>0</v>
      </c>
      <c r="AA51">
        <f>'T6 Wine production vol'!AA51+'T15 Wine import vol'!AA51-'T10 Wine export vol'!AA51-'T34 Wine consumption vol'!AA51</f>
        <v>7525.5485698800003</v>
      </c>
      <c r="AB51">
        <f>'T6 Wine production vol'!AB51+'T15 Wine import vol'!AB51-'T10 Wine export vol'!AB51-'T34 Wine consumption vol'!AB51</f>
        <v>0</v>
      </c>
      <c r="AC51">
        <f>'T6 Wine production vol'!AC51+'T15 Wine import vol'!AC51-'T10 Wine export vol'!AC51-'T34 Wine consumption vol'!AC51</f>
        <v>-202.31092480000001</v>
      </c>
      <c r="AD51">
        <f>'T6 Wine production vol'!AD51+'T15 Wine import vol'!AD51-'T10 Wine export vol'!AD51-'T34 Wine consumption vol'!AD51</f>
        <v>5628.5714285714294</v>
      </c>
      <c r="AE51">
        <f>'T6 Wine production vol'!AE51+'T15 Wine import vol'!AE51-'T10 Wine export vol'!AE51-'T34 Wine consumption vol'!AE51</f>
        <v>-8978.5278899999976</v>
      </c>
      <c r="AF51">
        <f>'T6 Wine production vol'!AF51+'T15 Wine import vol'!AF51-'T10 Wine export vol'!AF51-'T34 Wine consumption vol'!AF51</f>
        <v>118763.11073000001</v>
      </c>
      <c r="AG51">
        <f>'T6 Wine production vol'!AG51+'T15 Wine import vol'!AG51-'T10 Wine export vol'!AG51-'T34 Wine consumption vol'!AG51</f>
        <v>44964.426877470411</v>
      </c>
      <c r="AH51">
        <f>'T6 Wine production vol'!AH51+'T15 Wine import vol'!AH51-'T10 Wine export vol'!AH51-'T34 Wine consumption vol'!AH51</f>
        <v>-2.1440000000002328</v>
      </c>
      <c r="AI51">
        <f>'T6 Wine production vol'!AI51+'T15 Wine import vol'!AI51-'T10 Wine export vol'!AI51-'T34 Wine consumption vol'!AI51</f>
        <v>600</v>
      </c>
      <c r="AJ51">
        <f>'T6 Wine production vol'!AJ51+'T15 Wine import vol'!AJ51-'T10 Wine export vol'!AJ51-'T34 Wine consumption vol'!AJ51</f>
        <v>11400</v>
      </c>
      <c r="AK51">
        <f>'T6 Wine production vol'!AK51+'T15 Wine import vol'!AK51-'T10 Wine export vol'!AK51-'T34 Wine consumption vol'!AK51</f>
        <v>4174.4216933219795</v>
      </c>
      <c r="AL51">
        <f>'T6 Wine production vol'!AL51+'T15 Wine import vol'!AL51-'T10 Wine export vol'!AL51-'T34 Wine consumption vol'!AL51</f>
        <v>217703.03333333327</v>
      </c>
      <c r="AM51">
        <f>'T6 Wine production vol'!AM51+'T15 Wine import vol'!AM51-'T10 Wine export vol'!AM51-'T34 Wine consumption vol'!AM51</f>
        <v>10242.74813526019</v>
      </c>
      <c r="AN51">
        <f>'T6 Wine production vol'!AN51+'T15 Wine import vol'!AN51-'T10 Wine export vol'!AN51-'T34 Wine consumption vol'!AN51</f>
        <v>44849.20539032622</v>
      </c>
      <c r="AO51">
        <f>'T6 Wine production vol'!AO51+'T15 Wine import vol'!AO51-'T10 Wine export vol'!AO51-'T34 Wine consumption vol'!AO51</f>
        <v>13266.666666666661</v>
      </c>
      <c r="AP51">
        <f>'T6 Wine production vol'!AP51+'T15 Wine import vol'!AP51-'T10 Wine export vol'!AP51-'T34 Wine consumption vol'!AP51</f>
        <v>42185.714285714283</v>
      </c>
      <c r="AQ51">
        <f>'T6 Wine production vol'!AQ51+'T15 Wine import vol'!AQ51-'T10 Wine export vol'!AQ51-'T34 Wine consumption vol'!AQ51</f>
        <v>1406.9016413215268</v>
      </c>
      <c r="AR51">
        <f>'T6 Wine production vol'!AR51+'T15 Wine import vol'!AR51-'T10 Wine export vol'!AR51-'T34 Wine consumption vol'!AR51</f>
        <v>0</v>
      </c>
      <c r="AS51">
        <f>'T6 Wine production vol'!AS51+'T15 Wine import vol'!AS51-'T10 Wine export vol'!AS51-'T34 Wine consumption vol'!AS51</f>
        <v>0</v>
      </c>
      <c r="AT51">
        <f>'T6 Wine production vol'!AT51+'T15 Wine import vol'!AT51-'T10 Wine export vol'!AT51-'T34 Wine consumption vol'!AT51</f>
        <v>0</v>
      </c>
      <c r="AU51">
        <f>'T6 Wine production vol'!AU51+'T15 Wine import vol'!AU51-'T10 Wine export vol'!AU51-'T34 Wine consumption vol'!AU51</f>
        <v>1450</v>
      </c>
      <c r="AV51">
        <f>'T6 Wine production vol'!AV51+'T15 Wine import vol'!AV51-'T10 Wine export vol'!AV51-'T34 Wine consumption vol'!AV51</f>
        <v>0</v>
      </c>
      <c r="AW51">
        <f>'T6 Wine production vol'!AW51+'T15 Wine import vol'!AW51-'T10 Wine export vol'!AW51-'T34 Wine consumption vol'!AW51</f>
        <v>0</v>
      </c>
      <c r="AX51">
        <f>'T6 Wine production vol'!AX51+'T15 Wine import vol'!AX51-'T10 Wine export vol'!AX51-'T34 Wine consumption vol'!AX51</f>
        <v>0</v>
      </c>
      <c r="AY51">
        <f>'T6 Wine production vol'!AY51+'T15 Wine import vol'!AY51-'T10 Wine export vol'!AY51-'T34 Wine consumption vol'!AY51</f>
        <v>0</v>
      </c>
      <c r="AZ51">
        <f>'T6 Wine production vol'!AZ51+'T15 Wine import vol'!AZ51-'T10 Wine export vol'!AZ51-'T34 Wine consumption vol'!AZ51</f>
        <v>0</v>
      </c>
      <c r="BA51">
        <f>'T6 Wine production vol'!BA51+'T15 Wine import vol'!BA51-'T10 Wine export vol'!BA51-'T34 Wine consumption vol'!BA51</f>
        <v>0</v>
      </c>
      <c r="BB51">
        <f>'T6 Wine production vol'!BB51+'T15 Wine import vol'!BB51-'T10 Wine export vol'!BB51-'T34 Wine consumption vol'!BB51</f>
        <v>311354.03212396987</v>
      </c>
    </row>
    <row r="52" spans="1:54" x14ac:dyDescent="0.55000000000000004">
      <c r="A52" s="1">
        <v>1915</v>
      </c>
      <c r="B52">
        <f>'T6 Wine production vol'!B52+'T15 Wine import vol'!B52-'T10 Wine export vol'!B52-'T34 Wine consumption vol'!B52</f>
        <v>-833971.0302500003</v>
      </c>
      <c r="C52">
        <f>'T6 Wine production vol'!C52+'T15 Wine import vol'!C52-'T10 Wine export vol'!C52-'T34 Wine consumption vol'!C52</f>
        <v>-72388.296015879838</v>
      </c>
      <c r="D52">
        <f>'T6 Wine production vol'!D52+'T15 Wine import vol'!D52-'T10 Wine export vol'!D52-'T34 Wine consumption vol'!D52</f>
        <v>-9372.5000000000582</v>
      </c>
      <c r="E52">
        <f>'T6 Wine production vol'!E52+'T15 Wine import vol'!E52-'T10 Wine export vol'!E52-'T34 Wine consumption vol'!E52</f>
        <v>-523106.23333333305</v>
      </c>
      <c r="F52">
        <f>'T6 Wine production vol'!F52+'T15 Wine import vol'!F52-'T10 Wine export vol'!F52-'T34 Wine consumption vol'!F52</f>
        <v>9890.6666666666861</v>
      </c>
      <c r="G52">
        <f>'T6 Wine production vol'!G52+'T15 Wine import vol'!G52-'T10 Wine export vol'!G52-'T34 Wine consumption vol'!G52</f>
        <v>0</v>
      </c>
      <c r="H52">
        <f>'T6 Wine production vol'!H52+'T15 Wine import vol'!H52-'T10 Wine export vol'!H52-'T34 Wine consumption vol'!H52</f>
        <v>15542.249999999995</v>
      </c>
      <c r="I52">
        <f>'T6 Wine production vol'!I52+'T15 Wine import vol'!I52-'T10 Wine export vol'!I52-'T34 Wine consumption vol'!I52</f>
        <v>3976.5329788696881</v>
      </c>
      <c r="J52">
        <f>'T6 Wine production vol'!J52+'T15 Wine import vol'!J52-'T10 Wine export vol'!J52-'T34 Wine consumption vol'!J52</f>
        <v>0</v>
      </c>
      <c r="K52">
        <f>'T6 Wine production vol'!K52+'T15 Wine import vol'!K52-'T10 Wine export vol'!K52-'T34 Wine consumption vol'!K52</f>
        <v>211412.59507000001</v>
      </c>
      <c r="L52">
        <f>'T6 Wine production vol'!L52+'T15 Wine import vol'!L52-'T10 Wine export vol'!L52-'T34 Wine consumption vol'!L52</f>
        <v>271979.66168399999</v>
      </c>
      <c r="M52">
        <f>'T6 Wine production vol'!M52+'T15 Wine import vol'!M52-'T10 Wine export vol'!M52-'T34 Wine consumption vol'!M52</f>
        <v>0</v>
      </c>
      <c r="N52">
        <f>'T6 Wine production vol'!N52+'T15 Wine import vol'!N52-'T10 Wine export vol'!N52-'T34 Wine consumption vol'!N52</f>
        <v>186.56666666666661</v>
      </c>
      <c r="O52">
        <f>'T6 Wine production vol'!O52+'T15 Wine import vol'!O52-'T10 Wine export vol'!O52-'T34 Wine consumption vol'!O52</f>
        <v>3070</v>
      </c>
      <c r="P52">
        <f>'T6 Wine production vol'!P52+'T15 Wine import vol'!P52-'T10 Wine export vol'!P52-'T34 Wine consumption vol'!P52</f>
        <v>4620.7578181818244</v>
      </c>
      <c r="Q52">
        <f>'T6 Wine production vol'!Q52+'T15 Wine import vol'!Q52-'T10 Wine export vol'!Q52-'T34 Wine consumption vol'!Q52</f>
        <v>0</v>
      </c>
      <c r="R52">
        <f>'T6 Wine production vol'!R52+'T15 Wine import vol'!R52-'T10 Wine export vol'!R52-'T34 Wine consumption vol'!R52</f>
        <v>10510.804311349595</v>
      </c>
      <c r="S52">
        <f>'T6 Wine production vol'!S52+'T15 Wine import vol'!S52-'T10 Wine export vol'!S52-'T34 Wine consumption vol'!S52</f>
        <v>42289.325454064077</v>
      </c>
      <c r="T52">
        <f>'T6 Wine production vol'!T52+'T15 Wine import vol'!T52-'T10 Wine export vol'!T52-'T34 Wine consumption vol'!T52</f>
        <v>0</v>
      </c>
      <c r="U52">
        <f>'T6 Wine production vol'!U52+'T15 Wine import vol'!U52-'T10 Wine export vol'!U52-'T34 Wine consumption vol'!U52</f>
        <v>0</v>
      </c>
      <c r="V52">
        <f>'T6 Wine production vol'!V52+'T15 Wine import vol'!V52-'T10 Wine export vol'!V52-'T34 Wine consumption vol'!V52</f>
        <v>-100734.23092052789</v>
      </c>
      <c r="W52">
        <f>'T6 Wine production vol'!W52+'T15 Wine import vol'!W52-'T10 Wine export vol'!W52-'T34 Wine consumption vol'!W52</f>
        <v>0</v>
      </c>
      <c r="X52">
        <f>'T6 Wine production vol'!X52+'T15 Wine import vol'!X52-'T10 Wine export vol'!X52-'T34 Wine consumption vol'!X52</f>
        <v>299721</v>
      </c>
      <c r="Y52">
        <f>'T6 Wine production vol'!Y52+'T15 Wine import vol'!Y52-'T10 Wine export vol'!Y52-'T34 Wine consumption vol'!Y52</f>
        <v>247840</v>
      </c>
      <c r="Z52">
        <f>'T6 Wine production vol'!Z52+'T15 Wine import vol'!Z52-'T10 Wine export vol'!Z52-'T34 Wine consumption vol'!Z52</f>
        <v>0</v>
      </c>
      <c r="AA52">
        <f>'T6 Wine production vol'!AA52+'T15 Wine import vol'!AA52-'T10 Wine export vol'!AA52-'T34 Wine consumption vol'!AA52</f>
        <v>9996.0807516333043</v>
      </c>
      <c r="AB52">
        <f>'T6 Wine production vol'!AB52+'T15 Wine import vol'!AB52-'T10 Wine export vol'!AB52-'T34 Wine consumption vol'!AB52</f>
        <v>0</v>
      </c>
      <c r="AC52">
        <f>'T6 Wine production vol'!AC52+'T15 Wine import vol'!AC52-'T10 Wine export vol'!AC52-'T34 Wine consumption vol'!AC52</f>
        <v>-214.58365207272732</v>
      </c>
      <c r="AD52">
        <f>'T6 Wine production vol'!AD52+'T15 Wine import vol'!AD52-'T10 Wine export vol'!AD52-'T34 Wine consumption vol'!AD52</f>
        <v>6192.857142857144</v>
      </c>
      <c r="AE52">
        <f>'T6 Wine production vol'!AE52+'T15 Wine import vol'!AE52-'T10 Wine export vol'!AE52-'T34 Wine consumption vol'!AE52</f>
        <v>-7886.4803000000247</v>
      </c>
      <c r="AF52">
        <f>'T6 Wine production vol'!AF52+'T15 Wine import vol'!AF52-'T10 Wine export vol'!AF52-'T34 Wine consumption vol'!AF52</f>
        <v>-48507.612780000025</v>
      </c>
      <c r="AG52">
        <f>'T6 Wine production vol'!AG52+'T15 Wine import vol'!AG52-'T10 Wine export vol'!AG52-'T34 Wine consumption vol'!AG52</f>
        <v>45470.355731225347</v>
      </c>
      <c r="AH52">
        <f>'T6 Wine production vol'!AH52+'T15 Wine import vol'!AH52-'T10 Wine export vol'!AH52-'T34 Wine consumption vol'!AH52</f>
        <v>-1.7380000000121072</v>
      </c>
      <c r="AI52">
        <f>'T6 Wine production vol'!AI52+'T15 Wine import vol'!AI52-'T10 Wine export vol'!AI52-'T34 Wine consumption vol'!AI52</f>
        <v>350</v>
      </c>
      <c r="AJ52">
        <f>'T6 Wine production vol'!AJ52+'T15 Wine import vol'!AJ52-'T10 Wine export vol'!AJ52-'T34 Wine consumption vol'!AJ52</f>
        <v>20600</v>
      </c>
      <c r="AK52">
        <f>'T6 Wine production vol'!AK52+'T15 Wine import vol'!AK52-'T10 Wine export vol'!AK52-'T34 Wine consumption vol'!AK52</f>
        <v>3913.682589588022</v>
      </c>
      <c r="AL52">
        <f>'T6 Wine production vol'!AL52+'T15 Wine import vol'!AL52-'T10 Wine export vol'!AL52-'T34 Wine consumption vol'!AL52</f>
        <v>-249022.86666666681</v>
      </c>
      <c r="AM52">
        <f>'T6 Wine production vol'!AM52+'T15 Wine import vol'!AM52-'T10 Wine export vol'!AM52-'T34 Wine consumption vol'!AM52</f>
        <v>5102.0352587780335</v>
      </c>
      <c r="AN52">
        <f>'T6 Wine production vol'!AN52+'T15 Wine import vol'!AN52-'T10 Wine export vol'!AN52-'T34 Wine consumption vol'!AN52</f>
        <v>47435.921556805406</v>
      </c>
      <c r="AO52">
        <f>'T6 Wine production vol'!AO52+'T15 Wine import vol'!AO52-'T10 Wine export vol'!AO52-'T34 Wine consumption vol'!AO52</f>
        <v>-18133.333333333328</v>
      </c>
      <c r="AP52">
        <f>'T6 Wine production vol'!AP52+'T15 Wine import vol'!AP52-'T10 Wine export vol'!AP52-'T34 Wine consumption vol'!AP52</f>
        <v>35371.428571428572</v>
      </c>
      <c r="AQ52">
        <f>'T6 Wine production vol'!AQ52+'T15 Wine import vol'!AQ52-'T10 Wine export vol'!AQ52-'T34 Wine consumption vol'!AQ52</f>
        <v>147.76660847816902</v>
      </c>
      <c r="AR52">
        <f>'T6 Wine production vol'!AR52+'T15 Wine import vol'!AR52-'T10 Wine export vol'!AR52-'T34 Wine consumption vol'!AR52</f>
        <v>0</v>
      </c>
      <c r="AS52">
        <f>'T6 Wine production vol'!AS52+'T15 Wine import vol'!AS52-'T10 Wine export vol'!AS52-'T34 Wine consumption vol'!AS52</f>
        <v>0</v>
      </c>
      <c r="AT52">
        <f>'T6 Wine production vol'!AT52+'T15 Wine import vol'!AT52-'T10 Wine export vol'!AT52-'T34 Wine consumption vol'!AT52</f>
        <v>0</v>
      </c>
      <c r="AU52">
        <f>'T6 Wine production vol'!AU52+'T15 Wine import vol'!AU52-'T10 Wine export vol'!AU52-'T34 Wine consumption vol'!AU52</f>
        <v>1450</v>
      </c>
      <c r="AV52">
        <f>'T6 Wine production vol'!AV52+'T15 Wine import vol'!AV52-'T10 Wine export vol'!AV52-'T34 Wine consumption vol'!AV52</f>
        <v>0</v>
      </c>
      <c r="AW52">
        <f>'T6 Wine production vol'!AW52+'T15 Wine import vol'!AW52-'T10 Wine export vol'!AW52-'T34 Wine consumption vol'!AW52</f>
        <v>0</v>
      </c>
      <c r="AX52">
        <f>'T6 Wine production vol'!AX52+'T15 Wine import vol'!AX52-'T10 Wine export vol'!AX52-'T34 Wine consumption vol'!AX52</f>
        <v>0</v>
      </c>
      <c r="AY52">
        <f>'T6 Wine production vol'!AY52+'T15 Wine import vol'!AY52-'T10 Wine export vol'!AY52-'T34 Wine consumption vol'!AY52</f>
        <v>0</v>
      </c>
      <c r="AZ52">
        <f>'T6 Wine production vol'!AZ52+'T15 Wine import vol'!AZ52-'T10 Wine export vol'!AZ52-'T34 Wine consumption vol'!AZ52</f>
        <v>0</v>
      </c>
      <c r="BA52">
        <f>'T6 Wine production vol'!BA52+'T15 Wine import vol'!BA52-'T10 Wine export vol'!BA52-'T34 Wine consumption vol'!BA52</f>
        <v>0</v>
      </c>
      <c r="BB52">
        <f>'T6 Wine production vol'!BB52+'T15 Wine import vol'!BB52-'T10 Wine export vol'!BB52-'T34 Wine consumption vol'!BB52</f>
        <v>-4993392.222039897</v>
      </c>
    </row>
    <row r="53" spans="1:54" x14ac:dyDescent="0.55000000000000004">
      <c r="A53" s="1">
        <v>1916</v>
      </c>
      <c r="B53">
        <f>'T6 Wine production vol'!B53+'T15 Wine import vol'!B53-'T10 Wine export vol'!B53-'T34 Wine consumption vol'!B53</f>
        <v>230841.37149999989</v>
      </c>
      <c r="C53">
        <f>'T6 Wine production vol'!C53+'T15 Wine import vol'!C53-'T10 Wine export vol'!C53-'T34 Wine consumption vol'!C53</f>
        <v>-199498.98005415592</v>
      </c>
      <c r="D53">
        <f>'T6 Wine production vol'!D53+'T15 Wine import vol'!D53-'T10 Wine export vol'!D53-'T34 Wine consumption vol'!D53</f>
        <v>-52550.63333333336</v>
      </c>
      <c r="E53">
        <f>'T6 Wine production vol'!E53+'T15 Wine import vol'!E53-'T10 Wine export vol'!E53-'T34 Wine consumption vol'!E53</f>
        <v>727807</v>
      </c>
      <c r="F53">
        <f>'T6 Wine production vol'!F53+'T15 Wine import vol'!F53-'T10 Wine export vol'!F53-'T34 Wine consumption vol'!F53</f>
        <v>-37620</v>
      </c>
      <c r="G53">
        <f>'T6 Wine production vol'!G53+'T15 Wine import vol'!G53-'T10 Wine export vol'!G53-'T34 Wine consumption vol'!G53</f>
        <v>0</v>
      </c>
      <c r="H53">
        <f>'T6 Wine production vol'!H53+'T15 Wine import vol'!H53-'T10 Wine export vol'!H53-'T34 Wine consumption vol'!H53</f>
        <v>-8628.4431818181838</v>
      </c>
      <c r="I53">
        <f>'T6 Wine production vol'!I53+'T15 Wine import vol'!I53-'T10 Wine export vol'!I53-'T34 Wine consumption vol'!I53</f>
        <v>5946.2216547047692</v>
      </c>
      <c r="J53">
        <f>'T6 Wine production vol'!J53+'T15 Wine import vol'!J53-'T10 Wine export vol'!J53-'T34 Wine consumption vol'!J53</f>
        <v>0</v>
      </c>
      <c r="K53">
        <f>'T6 Wine production vol'!K53+'T15 Wine import vol'!K53-'T10 Wine export vol'!K53-'T34 Wine consumption vol'!K53</f>
        <v>84841.950809999995</v>
      </c>
      <c r="L53">
        <f>'T6 Wine production vol'!L53+'T15 Wine import vol'!L53-'T10 Wine export vol'!L53-'T34 Wine consumption vol'!L53</f>
        <v>224467.88337599998</v>
      </c>
      <c r="M53">
        <f>'T6 Wine production vol'!M53+'T15 Wine import vol'!M53-'T10 Wine export vol'!M53-'T34 Wine consumption vol'!M53</f>
        <v>0</v>
      </c>
      <c r="N53">
        <f>'T6 Wine production vol'!N53+'T15 Wine import vol'!N53-'T10 Wine export vol'!N53-'T34 Wine consumption vol'!N53</f>
        <v>3796.5666666666675</v>
      </c>
      <c r="O53">
        <f>'T6 Wine production vol'!O53+'T15 Wine import vol'!O53-'T10 Wine export vol'!O53-'T34 Wine consumption vol'!O53</f>
        <v>3070</v>
      </c>
      <c r="P53">
        <f>'T6 Wine production vol'!P53+'T15 Wine import vol'!P53-'T10 Wine export vol'!P53-'T34 Wine consumption vol'!P53</f>
        <v>-14178.842585858583</v>
      </c>
      <c r="Q53">
        <f>'T6 Wine production vol'!Q53+'T15 Wine import vol'!Q53-'T10 Wine export vol'!Q53-'T34 Wine consumption vol'!Q53</f>
        <v>0</v>
      </c>
      <c r="R53">
        <f>'T6 Wine production vol'!R53+'T15 Wine import vol'!R53-'T10 Wine export vol'!R53-'T34 Wine consumption vol'!R53</f>
        <v>17823.546946040187</v>
      </c>
      <c r="S53">
        <f>'T6 Wine production vol'!S53+'T15 Wine import vol'!S53-'T10 Wine export vol'!S53-'T34 Wine consumption vol'!S53</f>
        <v>53298.784617421232</v>
      </c>
      <c r="T53">
        <f>'T6 Wine production vol'!T53+'T15 Wine import vol'!T53-'T10 Wine export vol'!T53-'T34 Wine consumption vol'!T53</f>
        <v>0</v>
      </c>
      <c r="U53">
        <f>'T6 Wine production vol'!U53+'T15 Wine import vol'!U53-'T10 Wine export vol'!U53-'T34 Wine consumption vol'!U53</f>
        <v>0</v>
      </c>
      <c r="V53">
        <f>'T6 Wine production vol'!V53+'T15 Wine import vol'!V53-'T10 Wine export vol'!V53-'T34 Wine consumption vol'!V53</f>
        <v>-27435.294400841667</v>
      </c>
      <c r="W53">
        <f>'T6 Wine production vol'!W53+'T15 Wine import vol'!W53-'T10 Wine export vol'!W53-'T34 Wine consumption vol'!W53</f>
        <v>0</v>
      </c>
      <c r="X53">
        <f>'T6 Wine production vol'!X53+'T15 Wine import vol'!X53-'T10 Wine export vol'!X53-'T34 Wine consumption vol'!X53</f>
        <v>291866.35809990438</v>
      </c>
      <c r="Y53">
        <f>'T6 Wine production vol'!Y53+'T15 Wine import vol'!Y53-'T10 Wine export vol'!Y53-'T34 Wine consumption vol'!Y53</f>
        <v>247840</v>
      </c>
      <c r="Z53">
        <f>'T6 Wine production vol'!Z53+'T15 Wine import vol'!Z53-'T10 Wine export vol'!Z53-'T34 Wine consumption vol'!Z53</f>
        <v>0</v>
      </c>
      <c r="AA53">
        <f>'T6 Wine production vol'!AA53+'T15 Wine import vol'!AA53-'T10 Wine export vol'!AA53-'T34 Wine consumption vol'!AA53</f>
        <v>10339.395101817914</v>
      </c>
      <c r="AB53">
        <f>'T6 Wine production vol'!AB53+'T15 Wine import vol'!AB53-'T10 Wine export vol'!AB53-'T34 Wine consumption vol'!AB53</f>
        <v>0</v>
      </c>
      <c r="AC53">
        <f>'T6 Wine production vol'!AC53+'T15 Wine import vol'!AC53-'T10 Wine export vol'!AC53-'T34 Wine consumption vol'!AC53</f>
        <v>-138.657826</v>
      </c>
      <c r="AD53">
        <f>'T6 Wine production vol'!AD53+'T15 Wine import vol'!AD53-'T10 Wine export vol'!AD53-'T34 Wine consumption vol'!AD53</f>
        <v>6757.1428571428587</v>
      </c>
      <c r="AE53">
        <f>'T6 Wine production vol'!AE53+'T15 Wine import vol'!AE53-'T10 Wine export vol'!AE53-'T34 Wine consumption vol'!AE53</f>
        <v>-50458.847479999997</v>
      </c>
      <c r="AF53">
        <f>'T6 Wine production vol'!AF53+'T15 Wine import vol'!AF53-'T10 Wine export vol'!AF53-'T34 Wine consumption vol'!AF53</f>
        <v>-22931.004040000029</v>
      </c>
      <c r="AG53">
        <f>'T6 Wine production vol'!AG53+'T15 Wine import vol'!AG53-'T10 Wine export vol'!AG53-'T34 Wine consumption vol'!AG53</f>
        <v>45976.284584980298</v>
      </c>
      <c r="AH53">
        <f>'T6 Wine production vol'!AH53+'T15 Wine import vol'!AH53-'T10 Wine export vol'!AH53-'T34 Wine consumption vol'!AH53</f>
        <v>-4.1970000000001164</v>
      </c>
      <c r="AI53">
        <f>'T6 Wine production vol'!AI53+'T15 Wine import vol'!AI53-'T10 Wine export vol'!AI53-'T34 Wine consumption vol'!AI53</f>
        <v>100</v>
      </c>
      <c r="AJ53">
        <f>'T6 Wine production vol'!AJ53+'T15 Wine import vol'!AJ53-'T10 Wine export vol'!AJ53-'T34 Wine consumption vol'!AJ53</f>
        <v>19200</v>
      </c>
      <c r="AK53">
        <f>'T6 Wine production vol'!AK53+'T15 Wine import vol'!AK53-'T10 Wine export vol'!AK53-'T34 Wine consumption vol'!AK53</f>
        <v>3674.6187656745301</v>
      </c>
      <c r="AL53">
        <f>'T6 Wine production vol'!AL53+'T15 Wine import vol'!AL53-'T10 Wine export vol'!AL53-'T34 Wine consumption vol'!AL53</f>
        <v>70217.033333333209</v>
      </c>
      <c r="AM53">
        <f>'T6 Wine production vol'!AM53+'T15 Wine import vol'!AM53-'T10 Wine export vol'!AM53-'T34 Wine consumption vol'!AM53</f>
        <v>8718.0668747430191</v>
      </c>
      <c r="AN53">
        <f>'T6 Wine production vol'!AN53+'T15 Wine import vol'!AN53-'T10 Wine export vol'!AN53-'T34 Wine consumption vol'!AN53</f>
        <v>49798.796857142872</v>
      </c>
      <c r="AO53">
        <f>'T6 Wine production vol'!AO53+'T15 Wine import vol'!AO53-'T10 Wine export vol'!AO53-'T34 Wine consumption vol'!AO53</f>
        <v>9366.6666666666533</v>
      </c>
      <c r="AP53">
        <f>'T6 Wine production vol'!AP53+'T15 Wine import vol'!AP53-'T10 Wine export vol'!AP53-'T34 Wine consumption vol'!AP53</f>
        <v>28557.142857142851</v>
      </c>
      <c r="AQ53">
        <f>'T6 Wine production vol'!AQ53+'T15 Wine import vol'!AQ53-'T10 Wine export vol'!AQ53-'T34 Wine consumption vol'!AQ53</f>
        <v>965.502080888926</v>
      </c>
      <c r="AR53">
        <f>'T6 Wine production vol'!AR53+'T15 Wine import vol'!AR53-'T10 Wine export vol'!AR53-'T34 Wine consumption vol'!AR53</f>
        <v>0</v>
      </c>
      <c r="AS53">
        <f>'T6 Wine production vol'!AS53+'T15 Wine import vol'!AS53-'T10 Wine export vol'!AS53-'T34 Wine consumption vol'!AS53</f>
        <v>0</v>
      </c>
      <c r="AT53">
        <f>'T6 Wine production vol'!AT53+'T15 Wine import vol'!AT53-'T10 Wine export vol'!AT53-'T34 Wine consumption vol'!AT53</f>
        <v>0</v>
      </c>
      <c r="AU53">
        <f>'T6 Wine production vol'!AU53+'T15 Wine import vol'!AU53-'T10 Wine export vol'!AU53-'T34 Wine consumption vol'!AU53</f>
        <v>1450</v>
      </c>
      <c r="AV53">
        <f>'T6 Wine production vol'!AV53+'T15 Wine import vol'!AV53-'T10 Wine export vol'!AV53-'T34 Wine consumption vol'!AV53</f>
        <v>0</v>
      </c>
      <c r="AW53">
        <f>'T6 Wine production vol'!AW53+'T15 Wine import vol'!AW53-'T10 Wine export vol'!AW53-'T34 Wine consumption vol'!AW53</f>
        <v>0</v>
      </c>
      <c r="AX53">
        <f>'T6 Wine production vol'!AX53+'T15 Wine import vol'!AX53-'T10 Wine export vol'!AX53-'T34 Wine consumption vol'!AX53</f>
        <v>0</v>
      </c>
      <c r="AY53">
        <f>'T6 Wine production vol'!AY53+'T15 Wine import vol'!AY53-'T10 Wine export vol'!AY53-'T34 Wine consumption vol'!AY53</f>
        <v>0</v>
      </c>
      <c r="AZ53">
        <f>'T6 Wine production vol'!AZ53+'T15 Wine import vol'!AZ53-'T10 Wine export vol'!AZ53-'T34 Wine consumption vol'!AZ53</f>
        <v>0</v>
      </c>
      <c r="BA53">
        <f>'T6 Wine production vol'!BA53+'T15 Wine import vol'!BA53-'T10 Wine export vol'!BA53-'T34 Wine consumption vol'!BA53</f>
        <v>0</v>
      </c>
      <c r="BB53">
        <f>'T6 Wine production vol'!BB53+'T15 Wine import vol'!BB53-'T10 Wine export vol'!BB53-'T34 Wine consumption vol'!BB53</f>
        <v>746656.58997904882</v>
      </c>
    </row>
    <row r="54" spans="1:54" x14ac:dyDescent="0.55000000000000004">
      <c r="A54" s="1">
        <v>1917</v>
      </c>
      <c r="B54">
        <f>'T6 Wine production vol'!B54+'T15 Wine import vol'!B54-'T10 Wine export vol'!B54-'T34 Wine consumption vol'!B54</f>
        <v>793982.67925000004</v>
      </c>
      <c r="C54">
        <f>'T6 Wine production vol'!C54+'T15 Wine import vol'!C54-'T10 Wine export vol'!C54-'T34 Wine consumption vol'!C54</f>
        <v>-277535.79515315406</v>
      </c>
      <c r="D54">
        <f>'T6 Wine production vol'!D54+'T15 Wine import vol'!D54-'T10 Wine export vol'!D54-'T34 Wine consumption vol'!D54</f>
        <v>-30245.466666666558</v>
      </c>
      <c r="E54">
        <f>'T6 Wine production vol'!E54+'T15 Wine import vol'!E54-'T10 Wine export vol'!E54-'T34 Wine consumption vol'!E54</f>
        <v>511306.69999999972</v>
      </c>
      <c r="F54">
        <f>'T6 Wine production vol'!F54+'T15 Wine import vol'!F54-'T10 Wine export vol'!F54-'T34 Wine consumption vol'!F54</f>
        <v>-30844</v>
      </c>
      <c r="G54">
        <f>'T6 Wine production vol'!G54+'T15 Wine import vol'!G54-'T10 Wine export vol'!G54-'T34 Wine consumption vol'!G54</f>
        <v>0</v>
      </c>
      <c r="H54">
        <f>'T6 Wine production vol'!H54+'T15 Wine import vol'!H54-'T10 Wine export vol'!H54-'T34 Wine consumption vol'!H54</f>
        <v>-4131.681818181818</v>
      </c>
      <c r="I54">
        <f>'T6 Wine production vol'!I54+'T15 Wine import vol'!I54-'T10 Wine export vol'!I54-'T34 Wine consumption vol'!I54</f>
        <v>280.40563475899518</v>
      </c>
      <c r="J54">
        <f>'T6 Wine production vol'!J54+'T15 Wine import vol'!J54-'T10 Wine export vol'!J54-'T34 Wine consumption vol'!J54</f>
        <v>0</v>
      </c>
      <c r="K54">
        <f>'T6 Wine production vol'!K54+'T15 Wine import vol'!K54-'T10 Wine export vol'!K54-'T34 Wine consumption vol'!K54</f>
        <v>169197.47568999999</v>
      </c>
      <c r="L54">
        <f>'T6 Wine production vol'!L54+'T15 Wine import vol'!L54-'T10 Wine export vol'!L54-'T34 Wine consumption vol'!L54</f>
        <v>262114.24034399999</v>
      </c>
      <c r="M54">
        <f>'T6 Wine production vol'!M54+'T15 Wine import vol'!M54-'T10 Wine export vol'!M54-'T34 Wine consumption vol'!M54</f>
        <v>0</v>
      </c>
      <c r="N54">
        <f>'T6 Wine production vol'!N54+'T15 Wine import vol'!N54-'T10 Wine export vol'!N54-'T34 Wine consumption vol'!N54</f>
        <v>-4913.4333333333334</v>
      </c>
      <c r="O54">
        <f>'T6 Wine production vol'!O54+'T15 Wine import vol'!O54-'T10 Wine export vol'!O54-'T34 Wine consumption vol'!O54</f>
        <v>3070</v>
      </c>
      <c r="P54">
        <f>'T6 Wine production vol'!P54+'T15 Wine import vol'!P54-'T10 Wine export vol'!P54-'T34 Wine consumption vol'!P54</f>
        <v>12513.334464646468</v>
      </c>
      <c r="Q54">
        <f>'T6 Wine production vol'!Q54+'T15 Wine import vol'!Q54-'T10 Wine export vol'!Q54-'T34 Wine consumption vol'!Q54</f>
        <v>0</v>
      </c>
      <c r="R54">
        <f>'T6 Wine production vol'!R54+'T15 Wine import vol'!R54-'T10 Wine export vol'!R54-'T34 Wine consumption vol'!R54</f>
        <v>20055.491595733052</v>
      </c>
      <c r="S54">
        <f>'T6 Wine production vol'!S54+'T15 Wine import vol'!S54-'T10 Wine export vol'!S54-'T34 Wine consumption vol'!S54</f>
        <v>58580.577982525814</v>
      </c>
      <c r="T54">
        <f>'T6 Wine production vol'!T54+'T15 Wine import vol'!T54-'T10 Wine export vol'!T54-'T34 Wine consumption vol'!T54</f>
        <v>0</v>
      </c>
      <c r="U54">
        <f>'T6 Wine production vol'!U54+'T15 Wine import vol'!U54-'T10 Wine export vol'!U54-'T34 Wine consumption vol'!U54</f>
        <v>0</v>
      </c>
      <c r="V54">
        <f>'T6 Wine production vol'!V54+'T15 Wine import vol'!V54-'T10 Wine export vol'!V54-'T34 Wine consumption vol'!V54</f>
        <v>159399.90725740709</v>
      </c>
      <c r="W54">
        <f>'T6 Wine production vol'!W54+'T15 Wine import vol'!W54-'T10 Wine export vol'!W54-'T34 Wine consumption vol'!W54</f>
        <v>0</v>
      </c>
      <c r="X54">
        <f>'T6 Wine production vol'!X54+'T15 Wine import vol'!X54-'T10 Wine export vol'!X54-'T34 Wine consumption vol'!X54</f>
        <v>354843.60020102601</v>
      </c>
      <c r="Y54">
        <f>'T6 Wine production vol'!Y54+'T15 Wine import vol'!Y54-'T10 Wine export vol'!Y54-'T34 Wine consumption vol'!Y54</f>
        <v>247840</v>
      </c>
      <c r="Z54">
        <f>'T6 Wine production vol'!Z54+'T15 Wine import vol'!Z54-'T10 Wine export vol'!Z54-'T34 Wine consumption vol'!Z54</f>
        <v>0</v>
      </c>
      <c r="AA54">
        <f>'T6 Wine production vol'!AA54+'T15 Wine import vol'!AA54-'T10 Wine export vol'!AA54-'T34 Wine consumption vol'!AA54</f>
        <v>14443.550441002601</v>
      </c>
      <c r="AB54">
        <f>'T6 Wine production vol'!AB54+'T15 Wine import vol'!AB54-'T10 Wine export vol'!AB54-'T34 Wine consumption vol'!AB54</f>
        <v>0</v>
      </c>
      <c r="AC54">
        <f>'T6 Wine production vol'!AC54+'T15 Wine import vol'!AC54-'T10 Wine export vol'!AC54-'T34 Wine consumption vol'!AC54</f>
        <v>-151.91326021818179</v>
      </c>
      <c r="AD54">
        <f>'T6 Wine production vol'!AD54+'T15 Wine import vol'!AD54-'T10 Wine export vol'!AD54-'T34 Wine consumption vol'!AD54</f>
        <v>7321.4285714285734</v>
      </c>
      <c r="AE54">
        <f>'T6 Wine production vol'!AE54+'T15 Wine import vol'!AE54-'T10 Wine export vol'!AE54-'T34 Wine consumption vol'!AE54</f>
        <v>-6369.6299799999979</v>
      </c>
      <c r="AF54">
        <f>'T6 Wine production vol'!AF54+'T15 Wine import vol'!AF54-'T10 Wine export vol'!AF54-'T34 Wine consumption vol'!AF54</f>
        <v>96362.247160000028</v>
      </c>
      <c r="AG54">
        <f>'T6 Wine production vol'!AG54+'T15 Wine import vol'!AG54-'T10 Wine export vol'!AG54-'T34 Wine consumption vol'!AG54</f>
        <v>46482.213438735242</v>
      </c>
      <c r="AH54">
        <f>'T6 Wine production vol'!AH54+'T15 Wine import vol'!AH54-'T10 Wine export vol'!AH54-'T34 Wine consumption vol'!AH54</f>
        <v>0</v>
      </c>
      <c r="AI54">
        <f>'T6 Wine production vol'!AI54+'T15 Wine import vol'!AI54-'T10 Wine export vol'!AI54-'T34 Wine consumption vol'!AI54</f>
        <v>450</v>
      </c>
      <c r="AJ54">
        <f>'T6 Wine production vol'!AJ54+'T15 Wine import vol'!AJ54-'T10 Wine export vol'!AJ54-'T34 Wine consumption vol'!AJ54</f>
        <v>25600</v>
      </c>
      <c r="AK54">
        <f>'T6 Wine production vol'!AK54+'T15 Wine import vol'!AK54-'T10 Wine export vol'!AK54-'T34 Wine consumption vol'!AK54</f>
        <v>5105.7141695643468</v>
      </c>
      <c r="AL54">
        <f>'T6 Wine production vol'!AL54+'T15 Wine import vol'!AL54-'T10 Wine export vol'!AL54-'T34 Wine consumption vol'!AL54</f>
        <v>-48471.633333333244</v>
      </c>
      <c r="AM54">
        <f>'T6 Wine production vol'!AM54+'T15 Wine import vol'!AM54-'T10 Wine export vol'!AM54-'T34 Wine consumption vol'!AM54</f>
        <v>6188.2093512356414</v>
      </c>
      <c r="AN54">
        <f>'T6 Wine production vol'!AN54+'T15 Wine import vol'!AN54-'T10 Wine export vol'!AN54-'T34 Wine consumption vol'!AN54</f>
        <v>51769.688283464566</v>
      </c>
      <c r="AO54">
        <f>'T6 Wine production vol'!AO54+'T15 Wine import vol'!AO54-'T10 Wine export vol'!AO54-'T34 Wine consumption vol'!AO54</f>
        <v>9633.333333333343</v>
      </c>
      <c r="AP54">
        <f>'T6 Wine production vol'!AP54+'T15 Wine import vol'!AP54-'T10 Wine export vol'!AP54-'T34 Wine consumption vol'!AP54</f>
        <v>21742.857142857141</v>
      </c>
      <c r="AQ54">
        <f>'T6 Wine production vol'!AQ54+'T15 Wine import vol'!AQ54-'T10 Wine export vol'!AQ54-'T34 Wine consumption vol'!AQ54</f>
        <v>325.59357461089985</v>
      </c>
      <c r="AR54">
        <f>'T6 Wine production vol'!AR54+'T15 Wine import vol'!AR54-'T10 Wine export vol'!AR54-'T34 Wine consumption vol'!AR54</f>
        <v>0</v>
      </c>
      <c r="AS54">
        <f>'T6 Wine production vol'!AS54+'T15 Wine import vol'!AS54-'T10 Wine export vol'!AS54-'T34 Wine consumption vol'!AS54</f>
        <v>0</v>
      </c>
      <c r="AT54">
        <f>'T6 Wine production vol'!AT54+'T15 Wine import vol'!AT54-'T10 Wine export vol'!AT54-'T34 Wine consumption vol'!AT54</f>
        <v>0</v>
      </c>
      <c r="AU54">
        <f>'T6 Wine production vol'!AU54+'T15 Wine import vol'!AU54-'T10 Wine export vol'!AU54-'T34 Wine consumption vol'!AU54</f>
        <v>1450</v>
      </c>
      <c r="AV54">
        <f>'T6 Wine production vol'!AV54+'T15 Wine import vol'!AV54-'T10 Wine export vol'!AV54-'T34 Wine consumption vol'!AV54</f>
        <v>0</v>
      </c>
      <c r="AW54">
        <f>'T6 Wine production vol'!AW54+'T15 Wine import vol'!AW54-'T10 Wine export vol'!AW54-'T34 Wine consumption vol'!AW54</f>
        <v>0</v>
      </c>
      <c r="AX54">
        <f>'T6 Wine production vol'!AX54+'T15 Wine import vol'!AX54-'T10 Wine export vol'!AX54-'T34 Wine consumption vol'!AX54</f>
        <v>0</v>
      </c>
      <c r="AY54">
        <f>'T6 Wine production vol'!AY54+'T15 Wine import vol'!AY54-'T10 Wine export vol'!AY54-'T34 Wine consumption vol'!AY54</f>
        <v>0</v>
      </c>
      <c r="AZ54">
        <f>'T6 Wine production vol'!AZ54+'T15 Wine import vol'!AZ54-'T10 Wine export vol'!AZ54-'T34 Wine consumption vol'!AZ54</f>
        <v>0</v>
      </c>
      <c r="BA54">
        <f>'T6 Wine production vol'!BA54+'T15 Wine import vol'!BA54-'T10 Wine export vol'!BA54-'T34 Wine consumption vol'!BA54</f>
        <v>0</v>
      </c>
      <c r="BB54">
        <f>'T6 Wine production vol'!BB54+'T15 Wine import vol'!BB54-'T10 Wine export vol'!BB54-'T34 Wine consumption vol'!BB54</f>
        <v>2315738.1043151692</v>
      </c>
    </row>
    <row r="55" spans="1:54" x14ac:dyDescent="0.55000000000000004">
      <c r="A55" s="1">
        <v>1918</v>
      </c>
      <c r="B55">
        <f>'T6 Wine production vol'!B55+'T15 Wine import vol'!B55-'T10 Wine export vol'!B55-'T34 Wine consumption vol'!B55</f>
        <v>337032.34804341663</v>
      </c>
      <c r="C55">
        <f>'T6 Wine production vol'!C55+'T15 Wine import vol'!C55-'T10 Wine export vol'!C55-'T34 Wine consumption vol'!C55</f>
        <v>-236077.5504162237</v>
      </c>
      <c r="D55">
        <f>'T6 Wine production vol'!D55+'T15 Wine import vol'!D55-'T10 Wine export vol'!D55-'T34 Wine consumption vol'!D55</f>
        <v>-10915.199999999983</v>
      </c>
      <c r="E55">
        <f>'T6 Wine production vol'!E55+'T15 Wine import vol'!E55-'T10 Wine export vol'!E55-'T34 Wine consumption vol'!E55</f>
        <v>-67448.500000000466</v>
      </c>
      <c r="F55">
        <f>'T6 Wine production vol'!F55+'T15 Wine import vol'!F55-'T10 Wine export vol'!F55-'T34 Wine consumption vol'!F55</f>
        <v>-7073</v>
      </c>
      <c r="G55">
        <f>'T6 Wine production vol'!G55+'T15 Wine import vol'!G55-'T10 Wine export vol'!G55-'T34 Wine consumption vol'!G55</f>
        <v>0</v>
      </c>
      <c r="H55">
        <f>'T6 Wine production vol'!H55+'T15 Wine import vol'!H55-'T10 Wine export vol'!H55-'T34 Wine consumption vol'!H55</f>
        <v>3462.306818181818</v>
      </c>
      <c r="I55">
        <f>'T6 Wine production vol'!I55+'T15 Wine import vol'!I55-'T10 Wine export vol'!I55-'T34 Wine consumption vol'!I55</f>
        <v>7408.8863198458585</v>
      </c>
      <c r="J55">
        <f>'T6 Wine production vol'!J55+'T15 Wine import vol'!J55-'T10 Wine export vol'!J55-'T34 Wine consumption vol'!J55</f>
        <v>0</v>
      </c>
      <c r="K55">
        <f>'T6 Wine production vol'!K55+'T15 Wine import vol'!K55-'T10 Wine export vol'!K55-'T34 Wine consumption vol'!K55</f>
        <v>205180.06338000001</v>
      </c>
      <c r="L55">
        <f>'T6 Wine production vol'!L55+'T15 Wine import vol'!L55-'T10 Wine export vol'!L55-'T34 Wine consumption vol'!L55</f>
        <v>275547.61987199995</v>
      </c>
      <c r="M55">
        <f>'T6 Wine production vol'!M55+'T15 Wine import vol'!M55-'T10 Wine export vol'!M55-'T34 Wine consumption vol'!M55</f>
        <v>0</v>
      </c>
      <c r="N55">
        <f>'T6 Wine production vol'!N55+'T15 Wine import vol'!N55-'T10 Wine export vol'!N55-'T34 Wine consumption vol'!N55</f>
        <v>-5723.4333333333334</v>
      </c>
      <c r="O55">
        <f>'T6 Wine production vol'!O55+'T15 Wine import vol'!O55-'T10 Wine export vol'!O55-'T34 Wine consumption vol'!O55</f>
        <v>3070</v>
      </c>
      <c r="P55">
        <f>'T6 Wine production vol'!P55+'T15 Wine import vol'!P55-'T10 Wine export vol'!P55-'T34 Wine consumption vol'!P55</f>
        <v>24755.576969696966</v>
      </c>
      <c r="Q55">
        <f>'T6 Wine production vol'!Q55+'T15 Wine import vol'!Q55-'T10 Wine export vol'!Q55-'T34 Wine consumption vol'!Q55</f>
        <v>0</v>
      </c>
      <c r="R55">
        <f>'T6 Wine production vol'!R55+'T15 Wine import vol'!R55-'T10 Wine export vol'!R55-'T34 Wine consumption vol'!R55</f>
        <v>18947.456391044569</v>
      </c>
      <c r="S55">
        <f>'T6 Wine production vol'!S55+'T15 Wine import vol'!S55-'T10 Wine export vol'!S55-'T34 Wine consumption vol'!S55</f>
        <v>60205.251382049239</v>
      </c>
      <c r="T55">
        <f>'T6 Wine production vol'!T55+'T15 Wine import vol'!T55-'T10 Wine export vol'!T55-'T34 Wine consumption vol'!T55</f>
        <v>0</v>
      </c>
      <c r="U55">
        <f>'T6 Wine production vol'!U55+'T15 Wine import vol'!U55-'T10 Wine export vol'!U55-'T34 Wine consumption vol'!U55</f>
        <v>0</v>
      </c>
      <c r="V55">
        <f>'T6 Wine production vol'!V55+'T15 Wine import vol'!V55-'T10 Wine export vol'!V55-'T34 Wine consumption vol'!V55</f>
        <v>-79171.602189654252</v>
      </c>
      <c r="W55">
        <f>'T6 Wine production vol'!W55+'T15 Wine import vol'!W55-'T10 Wine export vol'!W55-'T34 Wine consumption vol'!W55</f>
        <v>0</v>
      </c>
      <c r="X55">
        <f>'T6 Wine production vol'!X55+'T15 Wine import vol'!X55-'T10 Wine export vol'!X55-'T34 Wine consumption vol'!X55</f>
        <v>344652.55606751278</v>
      </c>
      <c r="Y55">
        <f>'T6 Wine production vol'!Y55+'T15 Wine import vol'!Y55-'T10 Wine export vol'!Y55-'T34 Wine consumption vol'!Y55</f>
        <v>247840</v>
      </c>
      <c r="Z55">
        <f>'T6 Wine production vol'!Z55+'T15 Wine import vol'!Z55-'T10 Wine export vol'!Z55-'T34 Wine consumption vol'!Z55</f>
        <v>0</v>
      </c>
      <c r="AA55">
        <f>'T6 Wine production vol'!AA55+'T15 Wine import vol'!AA55-'T10 Wine export vol'!AA55-'T34 Wine consumption vol'!AA55</f>
        <v>14459.570174899847</v>
      </c>
      <c r="AB55">
        <f>'T6 Wine production vol'!AB55+'T15 Wine import vol'!AB55-'T10 Wine export vol'!AB55-'T34 Wine consumption vol'!AB55</f>
        <v>0</v>
      </c>
      <c r="AC55">
        <f>'T6 Wine production vol'!AC55+'T15 Wine import vol'!AC55-'T10 Wine export vol'!AC55-'T34 Wine consumption vol'!AC55</f>
        <v>-122.24364469090904</v>
      </c>
      <c r="AD55">
        <f>'T6 Wine production vol'!AD55+'T15 Wine import vol'!AD55-'T10 Wine export vol'!AD55-'T34 Wine consumption vol'!AD55</f>
        <v>7885.7142857142881</v>
      </c>
      <c r="AE55">
        <f>'T6 Wine production vol'!AE55+'T15 Wine import vol'!AE55-'T10 Wine export vol'!AE55-'T34 Wine consumption vol'!AE55</f>
        <v>-2700.0322399999714</v>
      </c>
      <c r="AF55">
        <f>'T6 Wine production vol'!AF55+'T15 Wine import vol'!AF55-'T10 Wine export vol'!AF55-'T34 Wine consumption vol'!AF55</f>
        <v>-2879.2440799999749</v>
      </c>
      <c r="AG55">
        <f>'T6 Wine production vol'!AG55+'T15 Wine import vol'!AG55-'T10 Wine export vol'!AG55-'T34 Wine consumption vol'!AG55</f>
        <v>46988.142292490193</v>
      </c>
      <c r="AH55">
        <f>'T6 Wine production vol'!AH55+'T15 Wine import vol'!AH55-'T10 Wine export vol'!AH55-'T34 Wine consumption vol'!AH55</f>
        <v>0</v>
      </c>
      <c r="AI55">
        <f>'T6 Wine production vol'!AI55+'T15 Wine import vol'!AI55-'T10 Wine export vol'!AI55-'T34 Wine consumption vol'!AI55</f>
        <v>450</v>
      </c>
      <c r="AJ55">
        <f>'T6 Wine production vol'!AJ55+'T15 Wine import vol'!AJ55-'T10 Wine export vol'!AJ55-'T34 Wine consumption vol'!AJ55</f>
        <v>19400</v>
      </c>
      <c r="AK55">
        <f>'T6 Wine production vol'!AK55+'T15 Wine import vol'!AK55-'T10 Wine export vol'!AK55-'T34 Wine consumption vol'!AK55</f>
        <v>4993.5515024299129</v>
      </c>
      <c r="AL55">
        <f>'T6 Wine production vol'!AL55+'T15 Wine import vol'!AL55-'T10 Wine export vol'!AL55-'T34 Wine consumption vol'!AL55</f>
        <v>-77604.433333333349</v>
      </c>
      <c r="AM55">
        <f>'T6 Wine production vol'!AM55+'T15 Wine import vol'!AM55-'T10 Wine export vol'!AM55-'T34 Wine consumption vol'!AM55</f>
        <v>6297.4494464977288</v>
      </c>
      <c r="AN55">
        <f>'T6 Wine production vol'!AN55+'T15 Wine import vol'!AN55-'T10 Wine export vol'!AN55-'T34 Wine consumption vol'!AN55</f>
        <v>54996.981952755901</v>
      </c>
      <c r="AO55">
        <f>'T6 Wine production vol'!AO55+'T15 Wine import vol'!AO55-'T10 Wine export vol'!AO55-'T34 Wine consumption vol'!AO55</f>
        <v>11133.333333333336</v>
      </c>
      <c r="AP55">
        <f>'T6 Wine production vol'!AP55+'T15 Wine import vol'!AP55-'T10 Wine export vol'!AP55-'T34 Wine consumption vol'!AP55</f>
        <v>14928.57142857142</v>
      </c>
      <c r="AQ55">
        <f>'T6 Wine production vol'!AQ55+'T15 Wine import vol'!AQ55-'T10 Wine export vol'!AQ55-'T34 Wine consumption vol'!AQ55</f>
        <v>314.09914200147409</v>
      </c>
      <c r="AR55">
        <f>'T6 Wine production vol'!AR55+'T15 Wine import vol'!AR55-'T10 Wine export vol'!AR55-'T34 Wine consumption vol'!AR55</f>
        <v>0</v>
      </c>
      <c r="AS55">
        <f>'T6 Wine production vol'!AS55+'T15 Wine import vol'!AS55-'T10 Wine export vol'!AS55-'T34 Wine consumption vol'!AS55</f>
        <v>0</v>
      </c>
      <c r="AT55">
        <f>'T6 Wine production vol'!AT55+'T15 Wine import vol'!AT55-'T10 Wine export vol'!AT55-'T34 Wine consumption vol'!AT55</f>
        <v>0</v>
      </c>
      <c r="AU55">
        <f>'T6 Wine production vol'!AU55+'T15 Wine import vol'!AU55-'T10 Wine export vol'!AU55-'T34 Wine consumption vol'!AU55</f>
        <v>1450</v>
      </c>
      <c r="AV55">
        <f>'T6 Wine production vol'!AV55+'T15 Wine import vol'!AV55-'T10 Wine export vol'!AV55-'T34 Wine consumption vol'!AV55</f>
        <v>0</v>
      </c>
      <c r="AW55">
        <f>'T6 Wine production vol'!AW55+'T15 Wine import vol'!AW55-'T10 Wine export vol'!AW55-'T34 Wine consumption vol'!AW55</f>
        <v>0</v>
      </c>
      <c r="AX55">
        <f>'T6 Wine production vol'!AX55+'T15 Wine import vol'!AX55-'T10 Wine export vol'!AX55-'T34 Wine consumption vol'!AX55</f>
        <v>0</v>
      </c>
      <c r="AY55">
        <f>'T6 Wine production vol'!AY55+'T15 Wine import vol'!AY55-'T10 Wine export vol'!AY55-'T34 Wine consumption vol'!AY55</f>
        <v>0</v>
      </c>
      <c r="AZ55">
        <f>'T6 Wine production vol'!AZ55+'T15 Wine import vol'!AZ55-'T10 Wine export vol'!AZ55-'T34 Wine consumption vol'!AZ55</f>
        <v>0</v>
      </c>
      <c r="BA55">
        <f>'T6 Wine production vol'!BA55+'T15 Wine import vol'!BA55-'T10 Wine export vol'!BA55-'T34 Wine consumption vol'!BA55</f>
        <v>0</v>
      </c>
      <c r="BB55">
        <f>'T6 Wine production vol'!BB55+'T15 Wine import vol'!BB55-'T10 Wine export vol'!BB55-'T34 Wine consumption vol'!BB55</f>
        <v>13821.66940410994</v>
      </c>
    </row>
    <row r="56" spans="1:54" x14ac:dyDescent="0.55000000000000004">
      <c r="A56" s="1">
        <v>1919</v>
      </c>
      <c r="B56">
        <f>'T6 Wine production vol'!B56+'T15 Wine import vol'!B56-'T10 Wine export vol'!B56-'T34 Wine consumption vol'!B56</f>
        <v>751804.60000000056</v>
      </c>
      <c r="C56">
        <f>'T6 Wine production vol'!C56+'T15 Wine import vol'!C56-'T10 Wine export vol'!C56-'T34 Wine consumption vol'!C56</f>
        <v>-147813.57598213432</v>
      </c>
      <c r="D56">
        <f>'T6 Wine production vol'!D56+'T15 Wine import vol'!D56-'T10 Wine export vol'!D56-'T34 Wine consumption vol'!D56</f>
        <v>76417.966666666733</v>
      </c>
      <c r="E56">
        <f>'T6 Wine production vol'!E56+'T15 Wine import vol'!E56-'T10 Wine export vol'!E56-'T34 Wine consumption vol'!E56</f>
        <v>-176029.46666666702</v>
      </c>
      <c r="F56">
        <f>'T6 Wine production vol'!F56+'T15 Wine import vol'!F56-'T10 Wine export vol'!F56-'T34 Wine consumption vol'!F56</f>
        <v>-3856</v>
      </c>
      <c r="G56">
        <f>'T6 Wine production vol'!G56+'T15 Wine import vol'!G56-'T10 Wine export vol'!G56-'T34 Wine consumption vol'!G56</f>
        <v>0</v>
      </c>
      <c r="H56">
        <f>'T6 Wine production vol'!H56+'T15 Wine import vol'!H56-'T10 Wine export vol'!H56-'T34 Wine consumption vol'!H56</f>
        <v>0</v>
      </c>
      <c r="I56">
        <f>'T6 Wine production vol'!I56+'T15 Wine import vol'!I56-'T10 Wine export vol'!I56-'T34 Wine consumption vol'!I56</f>
        <v>0</v>
      </c>
      <c r="J56">
        <f>'T6 Wine production vol'!J56+'T15 Wine import vol'!J56-'T10 Wine export vol'!J56-'T34 Wine consumption vol'!J56</f>
        <v>0</v>
      </c>
      <c r="K56">
        <f>'T6 Wine production vol'!K56+'T15 Wine import vol'!K56-'T10 Wine export vol'!K56-'T34 Wine consumption vol'!K56</f>
        <v>-120268.24895000001</v>
      </c>
      <c r="L56">
        <f>'T6 Wine production vol'!L56+'T15 Wine import vol'!L56-'T10 Wine export vol'!L56-'T34 Wine consumption vol'!L56</f>
        <v>220243.18299999999</v>
      </c>
      <c r="M56">
        <f>'T6 Wine production vol'!M56+'T15 Wine import vol'!M56-'T10 Wine export vol'!M56-'T34 Wine consumption vol'!M56</f>
        <v>0</v>
      </c>
      <c r="N56">
        <f>'T6 Wine production vol'!N56+'T15 Wine import vol'!N56-'T10 Wine export vol'!N56-'T34 Wine consumption vol'!N56</f>
        <v>15056.566666666666</v>
      </c>
      <c r="O56">
        <f>'T6 Wine production vol'!O56+'T15 Wine import vol'!O56-'T10 Wine export vol'!O56-'T34 Wine consumption vol'!O56</f>
        <v>3070</v>
      </c>
      <c r="P56">
        <f>'T6 Wine production vol'!P56+'T15 Wine import vol'!P56-'T10 Wine export vol'!P56-'T34 Wine consumption vol'!P56</f>
        <v>-2732.9923232322908</v>
      </c>
      <c r="Q56">
        <f>'T6 Wine production vol'!Q56+'T15 Wine import vol'!Q56-'T10 Wine export vol'!Q56-'T34 Wine consumption vol'!Q56</f>
        <v>0</v>
      </c>
      <c r="R56">
        <f>'T6 Wine production vol'!R56+'T15 Wine import vol'!R56-'T10 Wine export vol'!R56-'T34 Wine consumption vol'!R56</f>
        <v>19647.558796061992</v>
      </c>
      <c r="S56">
        <f>'T6 Wine production vol'!S56+'T15 Wine import vol'!S56-'T10 Wine export vol'!S56-'T34 Wine consumption vol'!S56</f>
        <v>69325.108612655546</v>
      </c>
      <c r="T56">
        <f>'T6 Wine production vol'!T56+'T15 Wine import vol'!T56-'T10 Wine export vol'!T56-'T34 Wine consumption vol'!T56</f>
        <v>0</v>
      </c>
      <c r="U56">
        <f>'T6 Wine production vol'!U56+'T15 Wine import vol'!U56-'T10 Wine export vol'!U56-'T34 Wine consumption vol'!U56</f>
        <v>0</v>
      </c>
      <c r="V56">
        <f>'T6 Wine production vol'!V56+'T15 Wine import vol'!V56-'T10 Wine export vol'!V56-'T34 Wine consumption vol'!V56</f>
        <v>265897.78282096714</v>
      </c>
      <c r="W56">
        <f>'T6 Wine production vol'!W56+'T15 Wine import vol'!W56-'T10 Wine export vol'!W56-'T34 Wine consumption vol'!W56</f>
        <v>0</v>
      </c>
      <c r="X56">
        <f>'T6 Wine production vol'!X56+'T15 Wine import vol'!X56-'T10 Wine export vol'!X56-'T34 Wine consumption vol'!X56</f>
        <v>314073</v>
      </c>
      <c r="Y56">
        <f>'T6 Wine production vol'!Y56+'T15 Wine import vol'!Y56-'T10 Wine export vol'!Y56-'T34 Wine consumption vol'!Y56</f>
        <v>247840</v>
      </c>
      <c r="Z56">
        <f>'T6 Wine production vol'!Z56+'T15 Wine import vol'!Z56-'T10 Wine export vol'!Z56-'T34 Wine consumption vol'!Z56</f>
        <v>0</v>
      </c>
      <c r="AA56">
        <f>'T6 Wine production vol'!AA56+'T15 Wine import vol'!AA56-'T10 Wine export vol'!AA56-'T34 Wine consumption vol'!AA56</f>
        <v>13067.014678587137</v>
      </c>
      <c r="AB56">
        <f>'T6 Wine production vol'!AB56+'T15 Wine import vol'!AB56-'T10 Wine export vol'!AB56-'T34 Wine consumption vol'!AB56</f>
        <v>0</v>
      </c>
      <c r="AC56">
        <f>'T6 Wine production vol'!AC56+'T15 Wine import vol'!AC56-'T10 Wine export vol'!AC56-'T34 Wine consumption vol'!AC56</f>
        <v>346.83636363636373</v>
      </c>
      <c r="AD56">
        <f>'T6 Wine production vol'!AD56+'T15 Wine import vol'!AD56-'T10 Wine export vol'!AD56-'T34 Wine consumption vol'!AD56</f>
        <v>8450.0000000000018</v>
      </c>
      <c r="AE56">
        <f>'T6 Wine production vol'!AE56+'T15 Wine import vol'!AE56-'T10 Wine export vol'!AE56-'T34 Wine consumption vol'!AE56</f>
        <v>-78428.390000000014</v>
      </c>
      <c r="AF56">
        <f>'T6 Wine production vol'!AF56+'T15 Wine import vol'!AF56-'T10 Wine export vol'!AF56-'T34 Wine consumption vol'!AF56</f>
        <v>-104637.13694</v>
      </c>
      <c r="AG56">
        <f>'T6 Wine production vol'!AG56+'T15 Wine import vol'!AG56-'T10 Wine export vol'!AG56-'T34 Wine consumption vol'!AG56</f>
        <v>47494.071146245129</v>
      </c>
      <c r="AH56">
        <f>'T6 Wine production vol'!AH56+'T15 Wine import vol'!AH56-'T10 Wine export vol'!AH56-'T34 Wine consumption vol'!AH56</f>
        <v>0</v>
      </c>
      <c r="AI56">
        <f>'T6 Wine production vol'!AI56+'T15 Wine import vol'!AI56-'T10 Wine export vol'!AI56-'T34 Wine consumption vol'!AI56</f>
        <v>450</v>
      </c>
      <c r="AJ56">
        <f>'T6 Wine production vol'!AJ56+'T15 Wine import vol'!AJ56-'T10 Wine export vol'!AJ56-'T34 Wine consumption vol'!AJ56</f>
        <v>19400</v>
      </c>
      <c r="AK56">
        <f>'T6 Wine production vol'!AK56+'T15 Wine import vol'!AK56-'T10 Wine export vol'!AK56-'T34 Wine consumption vol'!AK56</f>
        <v>3964.0754883424088</v>
      </c>
      <c r="AL56">
        <f>'T6 Wine production vol'!AL56+'T15 Wine import vol'!AL56-'T10 Wine export vol'!AL56-'T34 Wine consumption vol'!AL56</f>
        <v>99685.466666666733</v>
      </c>
      <c r="AM56">
        <f>'T6 Wine production vol'!AM56+'T15 Wine import vol'!AM56-'T10 Wine export vol'!AM56-'T34 Wine consumption vol'!AM56</f>
        <v>7727.3497940579355</v>
      </c>
      <c r="AN56">
        <f>'T6 Wine production vol'!AN56+'T15 Wine import vol'!AN56-'T10 Wine export vol'!AN56-'T34 Wine consumption vol'!AN56</f>
        <v>70377.181070866136</v>
      </c>
      <c r="AO56">
        <f>'T6 Wine production vol'!AO56+'T15 Wine import vol'!AO56-'T10 Wine export vol'!AO56-'T34 Wine consumption vol'!AO56</f>
        <v>-5066.6666666666679</v>
      </c>
      <c r="AP56">
        <f>'T6 Wine production vol'!AP56+'T15 Wine import vol'!AP56-'T10 Wine export vol'!AP56-'T34 Wine consumption vol'!AP56</f>
        <v>8114.2857142857092</v>
      </c>
      <c r="AQ56">
        <f>'T6 Wine production vol'!AQ56+'T15 Wine import vol'!AQ56-'T10 Wine export vol'!AQ56-'T34 Wine consumption vol'!AQ56</f>
        <v>638.67102683430699</v>
      </c>
      <c r="AR56">
        <f>'T6 Wine production vol'!AR56+'T15 Wine import vol'!AR56-'T10 Wine export vol'!AR56-'T34 Wine consumption vol'!AR56</f>
        <v>0</v>
      </c>
      <c r="AS56">
        <f>'T6 Wine production vol'!AS56+'T15 Wine import vol'!AS56-'T10 Wine export vol'!AS56-'T34 Wine consumption vol'!AS56</f>
        <v>0</v>
      </c>
      <c r="AT56">
        <f>'T6 Wine production vol'!AT56+'T15 Wine import vol'!AT56-'T10 Wine export vol'!AT56-'T34 Wine consumption vol'!AT56</f>
        <v>0</v>
      </c>
      <c r="AU56">
        <f>'T6 Wine production vol'!AU56+'T15 Wine import vol'!AU56-'T10 Wine export vol'!AU56-'T34 Wine consumption vol'!AU56</f>
        <v>1450</v>
      </c>
      <c r="AV56">
        <f>'T6 Wine production vol'!AV56+'T15 Wine import vol'!AV56-'T10 Wine export vol'!AV56-'T34 Wine consumption vol'!AV56</f>
        <v>0</v>
      </c>
      <c r="AW56">
        <f>'T6 Wine production vol'!AW56+'T15 Wine import vol'!AW56-'T10 Wine export vol'!AW56-'T34 Wine consumption vol'!AW56</f>
        <v>0</v>
      </c>
      <c r="AX56">
        <f>'T6 Wine production vol'!AX56+'T15 Wine import vol'!AX56-'T10 Wine export vol'!AX56-'T34 Wine consumption vol'!AX56</f>
        <v>0</v>
      </c>
      <c r="AY56">
        <f>'T6 Wine production vol'!AY56+'T15 Wine import vol'!AY56-'T10 Wine export vol'!AY56-'T34 Wine consumption vol'!AY56</f>
        <v>0</v>
      </c>
      <c r="AZ56">
        <f>'T6 Wine production vol'!AZ56+'T15 Wine import vol'!AZ56-'T10 Wine export vol'!AZ56-'T34 Wine consumption vol'!AZ56</f>
        <v>0</v>
      </c>
      <c r="BA56">
        <f>'T6 Wine production vol'!BA56+'T15 Wine import vol'!BA56-'T10 Wine export vol'!BA56-'T34 Wine consumption vol'!BA56</f>
        <v>0</v>
      </c>
      <c r="BB56">
        <f>'T6 Wine production vol'!BB56+'T15 Wine import vol'!BB56-'T10 Wine export vol'!BB56-'T34 Wine consumption vol'!BB56</f>
        <v>91947.892187319696</v>
      </c>
    </row>
    <row r="57" spans="1:54" x14ac:dyDescent="0.55000000000000004">
      <c r="A57" s="1">
        <v>1920</v>
      </c>
      <c r="B57">
        <f>'T6 Wine production vol'!B57+'T15 Wine import vol'!B57-'T10 Wine export vol'!B57-'T34 Wine consumption vol'!B57</f>
        <v>799277.09999999963</v>
      </c>
      <c r="C57">
        <f>'T6 Wine production vol'!C57+'T15 Wine import vol'!C57-'T10 Wine export vol'!C57-'T34 Wine consumption vol'!C57</f>
        <v>-168668.49842998758</v>
      </c>
      <c r="D57">
        <f>'T6 Wine production vol'!D57+'T15 Wine import vol'!D57-'T10 Wine export vol'!D57-'T34 Wine consumption vol'!D57</f>
        <v>-76407.433333333349</v>
      </c>
      <c r="E57">
        <f>'T6 Wine production vol'!E57+'T15 Wine import vol'!E57-'T10 Wine export vol'!E57-'T34 Wine consumption vol'!E57</f>
        <v>348327.7666666666</v>
      </c>
      <c r="F57">
        <f>'T6 Wine production vol'!F57+'T15 Wine import vol'!F57-'T10 Wine export vol'!F57-'T34 Wine consumption vol'!F57</f>
        <v>-1483.3333333332994</v>
      </c>
      <c r="G57">
        <f>'T6 Wine production vol'!G57+'T15 Wine import vol'!G57-'T10 Wine export vol'!G57-'T34 Wine consumption vol'!G57</f>
        <v>0</v>
      </c>
      <c r="H57">
        <f>'T6 Wine production vol'!H57+'T15 Wine import vol'!H57-'T10 Wine export vol'!H57-'T34 Wine consumption vol'!H57</f>
        <v>0</v>
      </c>
      <c r="I57">
        <f>'T6 Wine production vol'!I57+'T15 Wine import vol'!I57-'T10 Wine export vol'!I57-'T34 Wine consumption vol'!I57</f>
        <v>0</v>
      </c>
      <c r="J57">
        <f>'T6 Wine production vol'!J57+'T15 Wine import vol'!J57-'T10 Wine export vol'!J57-'T34 Wine consumption vol'!J57</f>
        <v>0</v>
      </c>
      <c r="K57">
        <f>'T6 Wine production vol'!K57+'T15 Wine import vol'!K57-'T10 Wine export vol'!K57-'T34 Wine consumption vol'!K57</f>
        <v>29609.199999999953</v>
      </c>
      <c r="L57">
        <f>'T6 Wine production vol'!L57+'T15 Wine import vol'!L57-'T10 Wine export vol'!L57-'T34 Wine consumption vol'!L57</f>
        <v>134705.875</v>
      </c>
      <c r="M57">
        <f>'T6 Wine production vol'!M57+'T15 Wine import vol'!M57-'T10 Wine export vol'!M57-'T34 Wine consumption vol'!M57</f>
        <v>0</v>
      </c>
      <c r="N57">
        <f>'T6 Wine production vol'!N57+'T15 Wine import vol'!N57-'T10 Wine export vol'!N57-'T34 Wine consumption vol'!N57</f>
        <v>3586.5666666666675</v>
      </c>
      <c r="O57">
        <f>'T6 Wine production vol'!O57+'T15 Wine import vol'!O57-'T10 Wine export vol'!O57-'T34 Wine consumption vol'!O57</f>
        <v>4500</v>
      </c>
      <c r="P57">
        <f>'T6 Wine production vol'!P57+'T15 Wine import vol'!P57-'T10 Wine export vol'!P57-'T34 Wine consumption vol'!P57</f>
        <v>-4692.5536969697278</v>
      </c>
      <c r="Q57">
        <f>'T6 Wine production vol'!Q57+'T15 Wine import vol'!Q57-'T10 Wine export vol'!Q57-'T34 Wine consumption vol'!Q57</f>
        <v>0</v>
      </c>
      <c r="R57">
        <f>'T6 Wine production vol'!R57+'T15 Wine import vol'!R57-'T10 Wine export vol'!R57-'T34 Wine consumption vol'!R57</f>
        <v>22366.982381942053</v>
      </c>
      <c r="S57">
        <f>'T6 Wine production vol'!S57+'T15 Wine import vol'!S57-'T10 Wine export vol'!S57-'T34 Wine consumption vol'!S57</f>
        <v>35055.563788721207</v>
      </c>
      <c r="T57">
        <f>'T6 Wine production vol'!T57+'T15 Wine import vol'!T57-'T10 Wine export vol'!T57-'T34 Wine consumption vol'!T57</f>
        <v>0</v>
      </c>
      <c r="U57">
        <f>'T6 Wine production vol'!U57+'T15 Wine import vol'!U57-'T10 Wine export vol'!U57-'T34 Wine consumption vol'!U57</f>
        <v>0</v>
      </c>
      <c r="V57">
        <f>'T6 Wine production vol'!V57+'T15 Wine import vol'!V57-'T10 Wine export vol'!V57-'T34 Wine consumption vol'!V57</f>
        <v>20998.768474342418</v>
      </c>
      <c r="W57">
        <f>'T6 Wine production vol'!W57+'T15 Wine import vol'!W57-'T10 Wine export vol'!W57-'T34 Wine consumption vol'!W57</f>
        <v>0</v>
      </c>
      <c r="X57">
        <f>'T6 Wine production vol'!X57+'T15 Wine import vol'!X57-'T10 Wine export vol'!X57-'T34 Wine consumption vol'!X57</f>
        <v>286574</v>
      </c>
      <c r="Y57">
        <f>'T6 Wine production vol'!Y57+'T15 Wine import vol'!Y57-'T10 Wine export vol'!Y57-'T34 Wine consumption vol'!Y57</f>
        <v>247840</v>
      </c>
      <c r="Z57">
        <f>'T6 Wine production vol'!Z57+'T15 Wine import vol'!Z57-'T10 Wine export vol'!Z57-'T34 Wine consumption vol'!Z57</f>
        <v>0</v>
      </c>
      <c r="AA57">
        <f>'T6 Wine production vol'!AA57+'T15 Wine import vol'!AA57-'T10 Wine export vol'!AA57-'T34 Wine consumption vol'!AA57</f>
        <v>10197.399391123587</v>
      </c>
      <c r="AB57">
        <f>'T6 Wine production vol'!AB57+'T15 Wine import vol'!AB57-'T10 Wine export vol'!AB57-'T34 Wine consumption vol'!AB57</f>
        <v>0</v>
      </c>
      <c r="AC57">
        <f>'T6 Wine production vol'!AC57+'T15 Wine import vol'!AC57-'T10 Wine export vol'!AC57-'T34 Wine consumption vol'!AC57</f>
        <v>334.56363636363648</v>
      </c>
      <c r="AD57">
        <f>'T6 Wine production vol'!AD57+'T15 Wine import vol'!AD57-'T10 Wine export vol'!AD57-'T34 Wine consumption vol'!AD57</f>
        <v>9014.2857142857156</v>
      </c>
      <c r="AE57">
        <f>'T6 Wine production vol'!AE57+'T15 Wine import vol'!AE57-'T10 Wine export vol'!AE57-'T34 Wine consumption vol'!AE57</f>
        <v>27919.005259999991</v>
      </c>
      <c r="AF57">
        <f>'T6 Wine production vol'!AF57+'T15 Wine import vol'!AF57-'T10 Wine export vol'!AF57-'T34 Wine consumption vol'!AF57</f>
        <v>95619.43352999998</v>
      </c>
      <c r="AG57">
        <f>'T6 Wine production vol'!AG57+'T15 Wine import vol'!AG57-'T10 Wine export vol'!AG57-'T34 Wine consumption vol'!AG57</f>
        <v>48000</v>
      </c>
      <c r="AH57">
        <f>'T6 Wine production vol'!AH57+'T15 Wine import vol'!AH57-'T10 Wine export vol'!AH57-'T34 Wine consumption vol'!AH57</f>
        <v>0</v>
      </c>
      <c r="AI57">
        <f>'T6 Wine production vol'!AI57+'T15 Wine import vol'!AI57-'T10 Wine export vol'!AI57-'T34 Wine consumption vol'!AI57</f>
        <v>450</v>
      </c>
      <c r="AJ57">
        <f>'T6 Wine production vol'!AJ57+'T15 Wine import vol'!AJ57-'T10 Wine export vol'!AJ57-'T34 Wine consumption vol'!AJ57</f>
        <v>36100</v>
      </c>
      <c r="AK57">
        <f>'T6 Wine production vol'!AK57+'T15 Wine import vol'!AK57-'T10 Wine export vol'!AK57-'T34 Wine consumption vol'!AK57</f>
        <v>3987.9843615833111</v>
      </c>
      <c r="AL57">
        <f>'T6 Wine production vol'!AL57+'T15 Wine import vol'!AL57-'T10 Wine export vol'!AL57-'T34 Wine consumption vol'!AL57</f>
        <v>-1467.5999999999767</v>
      </c>
      <c r="AM57">
        <f>'T6 Wine production vol'!AM57+'T15 Wine import vol'!AM57-'T10 Wine export vol'!AM57-'T34 Wine consumption vol'!AM57</f>
        <v>6990.544055922921</v>
      </c>
      <c r="AN57">
        <f>'T6 Wine production vol'!AN57+'T15 Wine import vol'!AN57-'T10 Wine export vol'!AN57-'T34 Wine consumption vol'!AN57</f>
        <v>74754.827307086613</v>
      </c>
      <c r="AO57">
        <f>'T6 Wine production vol'!AO57+'T15 Wine import vol'!AO57-'T10 Wine export vol'!AO57-'T34 Wine consumption vol'!AO57</f>
        <v>-1866.6666666666679</v>
      </c>
      <c r="AP57">
        <f>'T6 Wine production vol'!AP57+'T15 Wine import vol'!AP57-'T10 Wine export vol'!AP57-'T34 Wine consumption vol'!AP57</f>
        <v>1300</v>
      </c>
      <c r="AQ57">
        <f>'T6 Wine production vol'!AQ57+'T15 Wine import vol'!AQ57-'T10 Wine export vol'!AQ57-'T34 Wine consumption vol'!AQ57</f>
        <v>1093.355318800197</v>
      </c>
      <c r="AR57">
        <f>'T6 Wine production vol'!AR57+'T15 Wine import vol'!AR57-'T10 Wine export vol'!AR57-'T34 Wine consumption vol'!AR57</f>
        <v>0</v>
      </c>
      <c r="AS57">
        <f>'T6 Wine production vol'!AS57+'T15 Wine import vol'!AS57-'T10 Wine export vol'!AS57-'T34 Wine consumption vol'!AS57</f>
        <v>0</v>
      </c>
      <c r="AT57">
        <f>'T6 Wine production vol'!AT57+'T15 Wine import vol'!AT57-'T10 Wine export vol'!AT57-'T34 Wine consumption vol'!AT57</f>
        <v>0</v>
      </c>
      <c r="AU57">
        <f>'T6 Wine production vol'!AU57+'T15 Wine import vol'!AU57-'T10 Wine export vol'!AU57-'T34 Wine consumption vol'!AU57</f>
        <v>1450</v>
      </c>
      <c r="AV57">
        <f>'T6 Wine production vol'!AV57+'T15 Wine import vol'!AV57-'T10 Wine export vol'!AV57-'T34 Wine consumption vol'!AV57</f>
        <v>0</v>
      </c>
      <c r="AW57">
        <f>'T6 Wine production vol'!AW57+'T15 Wine import vol'!AW57-'T10 Wine export vol'!AW57-'T34 Wine consumption vol'!AW57</f>
        <v>0</v>
      </c>
      <c r="AX57">
        <f>'T6 Wine production vol'!AX57+'T15 Wine import vol'!AX57-'T10 Wine export vol'!AX57-'T34 Wine consumption vol'!AX57</f>
        <v>0</v>
      </c>
      <c r="AY57">
        <f>'T6 Wine production vol'!AY57+'T15 Wine import vol'!AY57-'T10 Wine export vol'!AY57-'T34 Wine consumption vol'!AY57</f>
        <v>0</v>
      </c>
      <c r="AZ57">
        <f>'T6 Wine production vol'!AZ57+'T15 Wine import vol'!AZ57-'T10 Wine export vol'!AZ57-'T34 Wine consumption vol'!AZ57</f>
        <v>0</v>
      </c>
      <c r="BA57">
        <f>'T6 Wine production vol'!BA57+'T15 Wine import vol'!BA57-'T10 Wine export vol'!BA57-'T34 Wine consumption vol'!BA57</f>
        <v>0</v>
      </c>
      <c r="BB57">
        <f>'T6 Wine production vol'!BB57+'T15 Wine import vol'!BB57-'T10 Wine export vol'!BB57-'T34 Wine consumption vol'!BB57</f>
        <v>1150396.0720127895</v>
      </c>
    </row>
    <row r="58" spans="1:54" x14ac:dyDescent="0.55000000000000004">
      <c r="A58" s="1">
        <v>1921</v>
      </c>
      <c r="B58">
        <f>'T6 Wine production vol'!B58+'T15 Wine import vol'!B58-'T10 Wine export vol'!B58-'T34 Wine consumption vol'!B58</f>
        <v>-169413.79999999981</v>
      </c>
      <c r="C58">
        <f>'T6 Wine production vol'!C58+'T15 Wine import vol'!C58-'T10 Wine export vol'!C58-'T34 Wine consumption vol'!C58</f>
        <v>47215.779790980276</v>
      </c>
      <c r="D58">
        <f>'T6 Wine production vol'!D58+'T15 Wine import vol'!D58-'T10 Wine export vol'!D58-'T34 Wine consumption vol'!D58</f>
        <v>332313.9511782538</v>
      </c>
      <c r="E58">
        <f>'T6 Wine production vol'!E58+'T15 Wine import vol'!E58-'T10 Wine export vol'!E58-'T34 Wine consumption vol'!E58</f>
        <v>-296237.93333333288</v>
      </c>
      <c r="F58">
        <f>'T6 Wine production vol'!F58+'T15 Wine import vol'!F58-'T10 Wine export vol'!F58-'T34 Wine consumption vol'!F58</f>
        <v>7033.3333333333139</v>
      </c>
      <c r="G58">
        <f>'T6 Wine production vol'!G58+'T15 Wine import vol'!G58-'T10 Wine export vol'!G58-'T34 Wine consumption vol'!G58</f>
        <v>0</v>
      </c>
      <c r="H58">
        <f>'T6 Wine production vol'!H58+'T15 Wine import vol'!H58-'T10 Wine export vol'!H58-'T34 Wine consumption vol'!H58</f>
        <v>-2947.291689426449</v>
      </c>
      <c r="I58">
        <f>'T6 Wine production vol'!I58+'T15 Wine import vol'!I58-'T10 Wine export vol'!I58-'T34 Wine consumption vol'!I58</f>
        <v>-1660</v>
      </c>
      <c r="J58">
        <f>'T6 Wine production vol'!J58+'T15 Wine import vol'!J58-'T10 Wine export vol'!J58-'T34 Wine consumption vol'!J58</f>
        <v>0</v>
      </c>
      <c r="K58">
        <f>'T6 Wine production vol'!K58+'T15 Wine import vol'!K58-'T10 Wine export vol'!K58-'T34 Wine consumption vol'!K58</f>
        <v>-76858.654494000017</v>
      </c>
      <c r="L58">
        <f>'T6 Wine production vol'!L58+'T15 Wine import vol'!L58-'T10 Wine export vol'!L58-'T34 Wine consumption vol'!L58</f>
        <v>149352.84280000001</v>
      </c>
      <c r="M58">
        <f>'T6 Wine production vol'!M58+'T15 Wine import vol'!M58-'T10 Wine export vol'!M58-'T34 Wine consumption vol'!M58</f>
        <v>0</v>
      </c>
      <c r="N58">
        <f>'T6 Wine production vol'!N58+'T15 Wine import vol'!N58-'T10 Wine export vol'!N58-'T34 Wine consumption vol'!N58</f>
        <v>2296.5666666666675</v>
      </c>
      <c r="O58">
        <f>'T6 Wine production vol'!O58+'T15 Wine import vol'!O58-'T10 Wine export vol'!O58-'T34 Wine consumption vol'!O58</f>
        <v>2860</v>
      </c>
      <c r="P58">
        <f>'T6 Wine production vol'!P58+'T15 Wine import vol'!P58-'T10 Wine export vol'!P58-'T34 Wine consumption vol'!P58</f>
        <v>-11139.785292929271</v>
      </c>
      <c r="Q58">
        <f>'T6 Wine production vol'!Q58+'T15 Wine import vol'!Q58-'T10 Wine export vol'!Q58-'T34 Wine consumption vol'!Q58</f>
        <v>0</v>
      </c>
      <c r="R58">
        <f>'T6 Wine production vol'!R58+'T15 Wine import vol'!R58-'T10 Wine export vol'!R58-'T34 Wine consumption vol'!R58</f>
        <v>17661.805387595545</v>
      </c>
      <c r="S58">
        <f>'T6 Wine production vol'!S58+'T15 Wine import vol'!S58-'T10 Wine export vol'!S58-'T34 Wine consumption vol'!S58</f>
        <v>54042.84168387609</v>
      </c>
      <c r="T58">
        <f>'T6 Wine production vol'!T58+'T15 Wine import vol'!T58-'T10 Wine export vol'!T58-'T34 Wine consumption vol'!T58</f>
        <v>0</v>
      </c>
      <c r="U58">
        <f>'T6 Wine production vol'!U58+'T15 Wine import vol'!U58-'T10 Wine export vol'!U58-'T34 Wine consumption vol'!U58</f>
        <v>0</v>
      </c>
      <c r="V58">
        <f>'T6 Wine production vol'!V58+'T15 Wine import vol'!V58-'T10 Wine export vol'!V58-'T34 Wine consumption vol'!V58</f>
        <v>-9382.9878875236027</v>
      </c>
      <c r="W58">
        <f>'T6 Wine production vol'!W58+'T15 Wine import vol'!W58-'T10 Wine export vol'!W58-'T34 Wine consumption vol'!W58</f>
        <v>0</v>
      </c>
      <c r="X58">
        <f>'T6 Wine production vol'!X58+'T15 Wine import vol'!X58-'T10 Wine export vol'!X58-'T34 Wine consumption vol'!X58</f>
        <v>372676</v>
      </c>
      <c r="Y58">
        <f>'T6 Wine production vol'!Y58+'T15 Wine import vol'!Y58-'T10 Wine export vol'!Y58-'T34 Wine consumption vol'!Y58</f>
        <v>247840</v>
      </c>
      <c r="Z58">
        <f>'T6 Wine production vol'!Z58+'T15 Wine import vol'!Z58-'T10 Wine export vol'!Z58-'T34 Wine consumption vol'!Z58</f>
        <v>0</v>
      </c>
      <c r="AA58">
        <f>'T6 Wine production vol'!AA58+'T15 Wine import vol'!AA58-'T10 Wine export vol'!AA58-'T34 Wine consumption vol'!AA58</f>
        <v>11713.597505901642</v>
      </c>
      <c r="AB58">
        <f>'T6 Wine production vol'!AB58+'T15 Wine import vol'!AB58-'T10 Wine export vol'!AB58-'T34 Wine consumption vol'!AB58</f>
        <v>0</v>
      </c>
      <c r="AC58">
        <f>'T6 Wine production vol'!AC58+'T15 Wine import vol'!AC58-'T10 Wine export vol'!AC58-'T34 Wine consumption vol'!AC58</f>
        <v>322.29090909090922</v>
      </c>
      <c r="AD58">
        <f>'T6 Wine production vol'!AD58+'T15 Wine import vol'!AD58-'T10 Wine export vol'!AD58-'T34 Wine consumption vol'!AD58</f>
        <v>9578.5714285714294</v>
      </c>
      <c r="AE58">
        <f>'T6 Wine production vol'!AE58+'T15 Wine import vol'!AE58-'T10 Wine export vol'!AE58-'T34 Wine consumption vol'!AE58</f>
        <v>722.44875999999931</v>
      </c>
      <c r="AF58">
        <f>'T6 Wine production vol'!AF58+'T15 Wine import vol'!AF58-'T10 Wine export vol'!AF58-'T34 Wine consumption vol'!AF58</f>
        <v>141180.6129500001</v>
      </c>
      <c r="AG58">
        <f>'T6 Wine production vol'!AG58+'T15 Wine import vol'!AG58-'T10 Wine export vol'!AG58-'T34 Wine consumption vol'!AG58</f>
        <v>47300</v>
      </c>
      <c r="AH58">
        <f>'T6 Wine production vol'!AH58+'T15 Wine import vol'!AH58-'T10 Wine export vol'!AH58-'T34 Wine consumption vol'!AH58</f>
        <v>-16.360999999989872</v>
      </c>
      <c r="AI58">
        <f>'T6 Wine production vol'!AI58+'T15 Wine import vol'!AI58-'T10 Wine export vol'!AI58-'T34 Wine consumption vol'!AI58</f>
        <v>450</v>
      </c>
      <c r="AJ58">
        <f>'T6 Wine production vol'!AJ58+'T15 Wine import vol'!AJ58-'T10 Wine export vol'!AJ58-'T34 Wine consumption vol'!AJ58</f>
        <v>23000</v>
      </c>
      <c r="AK58">
        <f>'T6 Wine production vol'!AK58+'T15 Wine import vol'!AK58-'T10 Wine export vol'!AK58-'T34 Wine consumption vol'!AK58</f>
        <v>4054.885726704646</v>
      </c>
      <c r="AL58">
        <f>'T6 Wine production vol'!AL58+'T15 Wine import vol'!AL58-'T10 Wine export vol'!AL58-'T34 Wine consumption vol'!AL58</f>
        <v>-160678.76666666669</v>
      </c>
      <c r="AM58">
        <f>'T6 Wine production vol'!AM58+'T15 Wine import vol'!AM58-'T10 Wine export vol'!AM58-'T34 Wine consumption vol'!AM58</f>
        <v>4966.1115983679983</v>
      </c>
      <c r="AN58">
        <f>'T6 Wine production vol'!AN58+'T15 Wine import vol'!AN58-'T10 Wine export vol'!AN58-'T34 Wine consumption vol'!AN58</f>
        <v>58867.175196850396</v>
      </c>
      <c r="AO58">
        <f>'T6 Wine production vol'!AO58+'T15 Wine import vol'!AO58-'T10 Wine export vol'!AO58-'T34 Wine consumption vol'!AO58</f>
        <v>-12466.666666666664</v>
      </c>
      <c r="AP58">
        <f>'T6 Wine production vol'!AP58+'T15 Wine import vol'!AP58-'T10 Wine export vol'!AP58-'T34 Wine consumption vol'!AP58</f>
        <v>1900</v>
      </c>
      <c r="AQ58">
        <f>'T6 Wine production vol'!AQ58+'T15 Wine import vol'!AQ58-'T10 Wine export vol'!AQ58-'T34 Wine consumption vol'!AQ58</f>
        <v>1747.0042550401579</v>
      </c>
      <c r="AR58">
        <f>'T6 Wine production vol'!AR58+'T15 Wine import vol'!AR58-'T10 Wine export vol'!AR58-'T34 Wine consumption vol'!AR58</f>
        <v>0</v>
      </c>
      <c r="AS58">
        <f>'T6 Wine production vol'!AS58+'T15 Wine import vol'!AS58-'T10 Wine export vol'!AS58-'T34 Wine consumption vol'!AS58</f>
        <v>0</v>
      </c>
      <c r="AT58">
        <f>'T6 Wine production vol'!AT58+'T15 Wine import vol'!AT58-'T10 Wine export vol'!AT58-'T34 Wine consumption vol'!AT58</f>
        <v>0</v>
      </c>
      <c r="AU58">
        <f>'T6 Wine production vol'!AU58+'T15 Wine import vol'!AU58-'T10 Wine export vol'!AU58-'T34 Wine consumption vol'!AU58</f>
        <v>1292</v>
      </c>
      <c r="AV58">
        <f>'T6 Wine production vol'!AV58+'T15 Wine import vol'!AV58-'T10 Wine export vol'!AV58-'T34 Wine consumption vol'!AV58</f>
        <v>0</v>
      </c>
      <c r="AW58">
        <f>'T6 Wine production vol'!AW58+'T15 Wine import vol'!AW58-'T10 Wine export vol'!AW58-'T34 Wine consumption vol'!AW58</f>
        <v>0</v>
      </c>
      <c r="AX58">
        <f>'T6 Wine production vol'!AX58+'T15 Wine import vol'!AX58-'T10 Wine export vol'!AX58-'T34 Wine consumption vol'!AX58</f>
        <v>0</v>
      </c>
      <c r="AY58">
        <f>'T6 Wine production vol'!AY58+'T15 Wine import vol'!AY58-'T10 Wine export vol'!AY58-'T34 Wine consumption vol'!AY58</f>
        <v>0</v>
      </c>
      <c r="AZ58">
        <f>'T6 Wine production vol'!AZ58+'T15 Wine import vol'!AZ58-'T10 Wine export vol'!AZ58-'T34 Wine consumption vol'!AZ58</f>
        <v>0</v>
      </c>
      <c r="BA58">
        <f>'T6 Wine production vol'!BA58+'T15 Wine import vol'!BA58-'T10 Wine export vol'!BA58-'T34 Wine consumption vol'!BA58</f>
        <v>0</v>
      </c>
      <c r="BB58">
        <f>'T6 Wine production vol'!BB58+'T15 Wine import vol'!BB58-'T10 Wine export vol'!BB58-'T34 Wine consumption vol'!BB58</f>
        <v>-1495991.0451424308</v>
      </c>
    </row>
    <row r="59" spans="1:54" x14ac:dyDescent="0.55000000000000004">
      <c r="A59" s="1">
        <v>1922</v>
      </c>
      <c r="B59">
        <f>'T6 Wine production vol'!B59+'T15 Wine import vol'!B59-'T10 Wine export vol'!B59-'T34 Wine consumption vol'!B59</f>
        <v>1932463.1999999993</v>
      </c>
      <c r="C59">
        <f>'T6 Wine production vol'!C59+'T15 Wine import vol'!C59-'T10 Wine export vol'!C59-'T34 Wine consumption vol'!C59</f>
        <v>49417.501966090407</v>
      </c>
      <c r="D59">
        <f>'T6 Wine production vol'!D59+'T15 Wine import vol'!D59-'T10 Wine export vol'!D59-'T34 Wine consumption vol'!D59</f>
        <v>417923.64549711626</v>
      </c>
      <c r="E59">
        <f>'T6 Wine production vol'!E59+'T15 Wine import vol'!E59-'T10 Wine export vol'!E59-'T34 Wine consumption vol'!E59</f>
        <v>178945.59999999963</v>
      </c>
      <c r="F59">
        <f>'T6 Wine production vol'!F59+'T15 Wine import vol'!F59-'T10 Wine export vol'!F59-'T34 Wine consumption vol'!F59</f>
        <v>32066.666666666686</v>
      </c>
      <c r="G59">
        <f>'T6 Wine production vol'!G59+'T15 Wine import vol'!G59-'T10 Wine export vol'!G59-'T34 Wine consumption vol'!G59</f>
        <v>0</v>
      </c>
      <c r="H59">
        <f>'T6 Wine production vol'!H59+'T15 Wine import vol'!H59-'T10 Wine export vol'!H59-'T34 Wine consumption vol'!H59</f>
        <v>12831.203433476403</v>
      </c>
      <c r="I59">
        <f>'T6 Wine production vol'!I59+'T15 Wine import vol'!I59-'T10 Wine export vol'!I59-'T34 Wine consumption vol'!I59</f>
        <v>-670</v>
      </c>
      <c r="J59">
        <f>'T6 Wine production vol'!J59+'T15 Wine import vol'!J59-'T10 Wine export vol'!J59-'T34 Wine consumption vol'!J59</f>
        <v>0</v>
      </c>
      <c r="K59">
        <f>'T6 Wine production vol'!K59+'T15 Wine import vol'!K59-'T10 Wine export vol'!K59-'T34 Wine consumption vol'!K59</f>
        <v>78899.867200999986</v>
      </c>
      <c r="L59">
        <f>'T6 Wine production vol'!L59+'T15 Wine import vol'!L59-'T10 Wine export vol'!L59-'T34 Wine consumption vol'!L59</f>
        <v>117078.17300000001</v>
      </c>
      <c r="M59">
        <f>'T6 Wine production vol'!M59+'T15 Wine import vol'!M59-'T10 Wine export vol'!M59-'T34 Wine consumption vol'!M59</f>
        <v>0</v>
      </c>
      <c r="N59">
        <f>'T6 Wine production vol'!N59+'T15 Wine import vol'!N59-'T10 Wine export vol'!N59-'T34 Wine consumption vol'!N59</f>
        <v>2426.5666666666675</v>
      </c>
      <c r="O59">
        <f>'T6 Wine production vol'!O59+'T15 Wine import vol'!O59-'T10 Wine export vol'!O59-'T34 Wine consumption vol'!O59</f>
        <v>1950</v>
      </c>
      <c r="P59">
        <f>'T6 Wine production vol'!P59+'T15 Wine import vol'!P59-'T10 Wine export vol'!P59-'T34 Wine consumption vol'!P59</f>
        <v>29270.018343434349</v>
      </c>
      <c r="Q59">
        <f>'T6 Wine production vol'!Q59+'T15 Wine import vol'!Q59-'T10 Wine export vol'!Q59-'T34 Wine consumption vol'!Q59</f>
        <v>0</v>
      </c>
      <c r="R59">
        <f>'T6 Wine production vol'!R59+'T15 Wine import vol'!R59-'T10 Wine export vol'!R59-'T34 Wine consumption vol'!R59</f>
        <v>24244.419803689027</v>
      </c>
      <c r="S59">
        <f>'T6 Wine production vol'!S59+'T15 Wine import vol'!S59-'T10 Wine export vol'!S59-'T34 Wine consumption vol'!S59</f>
        <v>59397.729682287529</v>
      </c>
      <c r="T59">
        <f>'T6 Wine production vol'!T59+'T15 Wine import vol'!T59-'T10 Wine export vol'!T59-'T34 Wine consumption vol'!T59</f>
        <v>0</v>
      </c>
      <c r="U59">
        <f>'T6 Wine production vol'!U59+'T15 Wine import vol'!U59-'T10 Wine export vol'!U59-'T34 Wine consumption vol'!U59</f>
        <v>0</v>
      </c>
      <c r="V59">
        <f>'T6 Wine production vol'!V59+'T15 Wine import vol'!V59-'T10 Wine export vol'!V59-'T34 Wine consumption vol'!V59</f>
        <v>-9374.7616833974607</v>
      </c>
      <c r="W59">
        <f>'T6 Wine production vol'!W59+'T15 Wine import vol'!W59-'T10 Wine export vol'!W59-'T34 Wine consumption vol'!W59</f>
        <v>0</v>
      </c>
      <c r="X59">
        <f>'T6 Wine production vol'!X59+'T15 Wine import vol'!X59-'T10 Wine export vol'!X59-'T34 Wine consumption vol'!X59</f>
        <v>453298</v>
      </c>
      <c r="Y59">
        <f>'T6 Wine production vol'!Y59+'T15 Wine import vol'!Y59-'T10 Wine export vol'!Y59-'T34 Wine consumption vol'!Y59</f>
        <v>247840</v>
      </c>
      <c r="Z59">
        <f>'T6 Wine production vol'!Z59+'T15 Wine import vol'!Z59-'T10 Wine export vol'!Z59-'T34 Wine consumption vol'!Z59</f>
        <v>0</v>
      </c>
      <c r="AA59">
        <f>'T6 Wine production vol'!AA59+'T15 Wine import vol'!AA59-'T10 Wine export vol'!AA59-'T34 Wine consumption vol'!AA59</f>
        <v>13802.170724342621</v>
      </c>
      <c r="AB59">
        <f>'T6 Wine production vol'!AB59+'T15 Wine import vol'!AB59-'T10 Wine export vol'!AB59-'T34 Wine consumption vol'!AB59</f>
        <v>0</v>
      </c>
      <c r="AC59">
        <f>'T6 Wine production vol'!AC59+'T15 Wine import vol'!AC59-'T10 Wine export vol'!AC59-'T34 Wine consumption vol'!AC59</f>
        <v>-2207.4308845818182</v>
      </c>
      <c r="AD59">
        <f>'T6 Wine production vol'!AD59+'T15 Wine import vol'!AD59-'T10 Wine export vol'!AD59-'T34 Wine consumption vol'!AD59</f>
        <v>10142.857142857139</v>
      </c>
      <c r="AE59">
        <f>'T6 Wine production vol'!AE59+'T15 Wine import vol'!AE59-'T10 Wine export vol'!AE59-'T34 Wine consumption vol'!AE59</f>
        <v>-12136.021489999999</v>
      </c>
      <c r="AF59">
        <f>'T6 Wine production vol'!AF59+'T15 Wine import vol'!AF59-'T10 Wine export vol'!AF59-'T34 Wine consumption vol'!AF59</f>
        <v>-41402.14486</v>
      </c>
      <c r="AG59">
        <f>'T6 Wine production vol'!AG59+'T15 Wine import vol'!AG59-'T10 Wine export vol'!AG59-'T34 Wine consumption vol'!AG59</f>
        <v>75000</v>
      </c>
      <c r="AH59">
        <f>'T6 Wine production vol'!AH59+'T15 Wine import vol'!AH59-'T10 Wine export vol'!AH59-'T34 Wine consumption vol'!AH59</f>
        <v>-10.722999999998137</v>
      </c>
      <c r="AI59">
        <f>'T6 Wine production vol'!AI59+'T15 Wine import vol'!AI59-'T10 Wine export vol'!AI59-'T34 Wine consumption vol'!AI59</f>
        <v>800</v>
      </c>
      <c r="AJ59">
        <f>'T6 Wine production vol'!AJ59+'T15 Wine import vol'!AJ59-'T10 Wine export vol'!AJ59-'T34 Wine consumption vol'!AJ59</f>
        <v>32000</v>
      </c>
      <c r="AK59">
        <f>'T6 Wine production vol'!AK59+'T15 Wine import vol'!AK59-'T10 Wine export vol'!AK59-'T34 Wine consumption vol'!AK59</f>
        <v>4791.2364267024941</v>
      </c>
      <c r="AL59">
        <f>'T6 Wine production vol'!AL59+'T15 Wine import vol'!AL59-'T10 Wine export vol'!AL59-'T34 Wine consumption vol'!AL59</f>
        <v>96761.666666666599</v>
      </c>
      <c r="AM59">
        <f>'T6 Wine production vol'!AM59+'T15 Wine import vol'!AM59-'T10 Wine export vol'!AM59-'T34 Wine consumption vol'!AM59</f>
        <v>-1586.1058311495581</v>
      </c>
      <c r="AN59">
        <f>'T6 Wine production vol'!AN59+'T15 Wine import vol'!AN59-'T10 Wine export vol'!AN59-'T34 Wine consumption vol'!AN59</f>
        <v>58906.402535433073</v>
      </c>
      <c r="AO59">
        <f>'T6 Wine production vol'!AO59+'T15 Wine import vol'!AO59-'T10 Wine export vol'!AO59-'T34 Wine consumption vol'!AO59</f>
        <v>15133.333333333336</v>
      </c>
      <c r="AP59">
        <f>'T6 Wine production vol'!AP59+'T15 Wine import vol'!AP59-'T10 Wine export vol'!AP59-'T34 Wine consumption vol'!AP59</f>
        <v>2014</v>
      </c>
      <c r="AQ59">
        <f>'T6 Wine production vol'!AQ59+'T15 Wine import vol'!AQ59-'T10 Wine export vol'!AQ59-'T34 Wine consumption vol'!AQ59</f>
        <v>1400.6531912801181</v>
      </c>
      <c r="AR59">
        <f>'T6 Wine production vol'!AR59+'T15 Wine import vol'!AR59-'T10 Wine export vol'!AR59-'T34 Wine consumption vol'!AR59</f>
        <v>0</v>
      </c>
      <c r="AS59">
        <f>'T6 Wine production vol'!AS59+'T15 Wine import vol'!AS59-'T10 Wine export vol'!AS59-'T34 Wine consumption vol'!AS59</f>
        <v>0</v>
      </c>
      <c r="AT59">
        <f>'T6 Wine production vol'!AT59+'T15 Wine import vol'!AT59-'T10 Wine export vol'!AT59-'T34 Wine consumption vol'!AT59</f>
        <v>0</v>
      </c>
      <c r="AU59">
        <f>'T6 Wine production vol'!AU59+'T15 Wine import vol'!AU59-'T10 Wine export vol'!AU59-'T34 Wine consumption vol'!AU59</f>
        <v>1362.5</v>
      </c>
      <c r="AV59">
        <f>'T6 Wine production vol'!AV59+'T15 Wine import vol'!AV59-'T10 Wine export vol'!AV59-'T34 Wine consumption vol'!AV59</f>
        <v>0</v>
      </c>
      <c r="AW59">
        <f>'T6 Wine production vol'!AW59+'T15 Wine import vol'!AW59-'T10 Wine export vol'!AW59-'T34 Wine consumption vol'!AW59</f>
        <v>0</v>
      </c>
      <c r="AX59">
        <f>'T6 Wine production vol'!AX59+'T15 Wine import vol'!AX59-'T10 Wine export vol'!AX59-'T34 Wine consumption vol'!AX59</f>
        <v>0</v>
      </c>
      <c r="AY59">
        <f>'T6 Wine production vol'!AY59+'T15 Wine import vol'!AY59-'T10 Wine export vol'!AY59-'T34 Wine consumption vol'!AY59</f>
        <v>0</v>
      </c>
      <c r="AZ59">
        <f>'T6 Wine production vol'!AZ59+'T15 Wine import vol'!AZ59-'T10 Wine export vol'!AZ59-'T34 Wine consumption vol'!AZ59</f>
        <v>0</v>
      </c>
      <c r="BA59">
        <f>'T6 Wine production vol'!BA59+'T15 Wine import vol'!BA59-'T10 Wine export vol'!BA59-'T34 Wine consumption vol'!BA59</f>
        <v>0</v>
      </c>
      <c r="BB59">
        <f>'T6 Wine production vol'!BB59+'T15 Wine import vol'!BB59-'T10 Wine export vol'!BB59-'T34 Wine consumption vol'!BB59</f>
        <v>1950138.9807996303</v>
      </c>
    </row>
    <row r="60" spans="1:54" x14ac:dyDescent="0.55000000000000004">
      <c r="A60" s="1">
        <v>1923</v>
      </c>
      <c r="B60">
        <f>'T6 Wine production vol'!B60+'T15 Wine import vol'!B60-'T10 Wine export vol'!B60-'T34 Wine consumption vol'!B60</f>
        <v>496596.69999999925</v>
      </c>
      <c r="C60">
        <f>'T6 Wine production vol'!C60+'T15 Wine import vol'!C60-'T10 Wine export vol'!C60-'T34 Wine consumption vol'!C60</f>
        <v>71864.353338906541</v>
      </c>
      <c r="D60">
        <f>'T6 Wine production vol'!D60+'T15 Wine import vol'!D60-'T10 Wine export vol'!D60-'T34 Wine consumption vol'!D60</f>
        <v>442253.3502922933</v>
      </c>
      <c r="E60">
        <f>'T6 Wine production vol'!E60+'T15 Wine import vol'!E60-'T10 Wine export vol'!E60-'T34 Wine consumption vol'!E60</f>
        <v>-23988.366666666232</v>
      </c>
      <c r="F60">
        <f>'T6 Wine production vol'!F60+'T15 Wine import vol'!F60-'T10 Wine export vol'!F60-'T34 Wine consumption vol'!F60</f>
        <v>14000</v>
      </c>
      <c r="G60">
        <f>'T6 Wine production vol'!G60+'T15 Wine import vol'!G60-'T10 Wine export vol'!G60-'T34 Wine consumption vol'!G60</f>
        <v>0</v>
      </c>
      <c r="H60">
        <f>'T6 Wine production vol'!H60+'T15 Wine import vol'!H60-'T10 Wine export vol'!H60-'T34 Wine consumption vol'!H60</f>
        <v>-17841.505579399141</v>
      </c>
      <c r="I60">
        <f>'T6 Wine production vol'!I60+'T15 Wine import vol'!I60-'T10 Wine export vol'!I60-'T34 Wine consumption vol'!I60</f>
        <v>-1330</v>
      </c>
      <c r="J60">
        <f>'T6 Wine production vol'!J60+'T15 Wine import vol'!J60-'T10 Wine export vol'!J60-'T34 Wine consumption vol'!J60</f>
        <v>0</v>
      </c>
      <c r="K60">
        <f>'T6 Wine production vol'!K60+'T15 Wine import vol'!K60-'T10 Wine export vol'!K60-'T34 Wine consumption vol'!K60</f>
        <v>-117273.4666666667</v>
      </c>
      <c r="L60">
        <f>'T6 Wine production vol'!L60+'T15 Wine import vol'!L60-'T10 Wine export vol'!L60-'T34 Wine consumption vol'!L60</f>
        <v>155332</v>
      </c>
      <c r="M60">
        <f>'T6 Wine production vol'!M60+'T15 Wine import vol'!M60-'T10 Wine export vol'!M60-'T34 Wine consumption vol'!M60</f>
        <v>0</v>
      </c>
      <c r="N60">
        <f>'T6 Wine production vol'!N60+'T15 Wine import vol'!N60-'T10 Wine export vol'!N60-'T34 Wine consumption vol'!N60</f>
        <v>-453.43333333333248</v>
      </c>
      <c r="O60">
        <f>'T6 Wine production vol'!O60+'T15 Wine import vol'!O60-'T10 Wine export vol'!O60-'T34 Wine consumption vol'!O60</f>
        <v>2440</v>
      </c>
      <c r="P60">
        <f>'T6 Wine production vol'!P60+'T15 Wine import vol'!P60-'T10 Wine export vol'!P60-'T34 Wine consumption vol'!P60</f>
        <v>-4587.8275555555883</v>
      </c>
      <c r="Q60">
        <f>'T6 Wine production vol'!Q60+'T15 Wine import vol'!Q60-'T10 Wine export vol'!Q60-'T34 Wine consumption vol'!Q60</f>
        <v>0</v>
      </c>
      <c r="R60">
        <f>'T6 Wine production vol'!R60+'T15 Wine import vol'!R60-'T10 Wine export vol'!R60-'T34 Wine consumption vol'!R60</f>
        <v>23737.660448193885</v>
      </c>
      <c r="S60">
        <f>'T6 Wine production vol'!S60+'T15 Wine import vol'!S60-'T10 Wine export vol'!S60-'T34 Wine consumption vol'!S60</f>
        <v>80312.31301297326</v>
      </c>
      <c r="T60">
        <f>'T6 Wine production vol'!T60+'T15 Wine import vol'!T60-'T10 Wine export vol'!T60-'T34 Wine consumption vol'!T60</f>
        <v>0</v>
      </c>
      <c r="U60">
        <f>'T6 Wine production vol'!U60+'T15 Wine import vol'!U60-'T10 Wine export vol'!U60-'T34 Wine consumption vol'!U60</f>
        <v>0</v>
      </c>
      <c r="V60">
        <f>'T6 Wine production vol'!V60+'T15 Wine import vol'!V60-'T10 Wine export vol'!V60-'T34 Wine consumption vol'!V60</f>
        <v>383386.72156023432</v>
      </c>
      <c r="W60">
        <f>'T6 Wine production vol'!W60+'T15 Wine import vol'!W60-'T10 Wine export vol'!W60-'T34 Wine consumption vol'!W60</f>
        <v>0</v>
      </c>
      <c r="X60">
        <f>'T6 Wine production vol'!X60+'T15 Wine import vol'!X60-'T10 Wine export vol'!X60-'T34 Wine consumption vol'!X60</f>
        <v>542820</v>
      </c>
      <c r="Y60">
        <f>'T6 Wine production vol'!Y60+'T15 Wine import vol'!Y60-'T10 Wine export vol'!Y60-'T34 Wine consumption vol'!Y60</f>
        <v>247840</v>
      </c>
      <c r="Z60">
        <f>'T6 Wine production vol'!Z60+'T15 Wine import vol'!Z60-'T10 Wine export vol'!Z60-'T34 Wine consumption vol'!Z60</f>
        <v>0</v>
      </c>
      <c r="AA60">
        <f>'T6 Wine production vol'!AA60+'T15 Wine import vol'!AA60-'T10 Wine export vol'!AA60-'T34 Wine consumption vol'!AA60</f>
        <v>20189.883164456998</v>
      </c>
      <c r="AB60">
        <f>'T6 Wine production vol'!AB60+'T15 Wine import vol'!AB60-'T10 Wine export vol'!AB60-'T34 Wine consumption vol'!AB60</f>
        <v>17270.500000000011</v>
      </c>
      <c r="AC60">
        <f>'T6 Wine production vol'!AC60+'T15 Wine import vol'!AC60-'T10 Wine export vol'!AC60-'T34 Wine consumption vol'!AC60</f>
        <v>297.74545454545472</v>
      </c>
      <c r="AD60">
        <f>'T6 Wine production vol'!AD60+'T15 Wine import vol'!AD60-'T10 Wine export vol'!AD60-'T34 Wine consumption vol'!AD60</f>
        <v>10707.142857142861</v>
      </c>
      <c r="AE60">
        <f>'T6 Wine production vol'!AE60+'T15 Wine import vol'!AE60-'T10 Wine export vol'!AE60-'T34 Wine consumption vol'!AE60</f>
        <v>-331.46641999999702</v>
      </c>
      <c r="AF60">
        <f>'T6 Wine production vol'!AF60+'T15 Wine import vol'!AF60-'T10 Wine export vol'!AF60-'T34 Wine consumption vol'!AF60</f>
        <v>-15766.209479999961</v>
      </c>
      <c r="AG60">
        <f>'T6 Wine production vol'!AG60+'T15 Wine import vol'!AG60-'T10 Wine export vol'!AG60-'T34 Wine consumption vol'!AG60</f>
        <v>44200</v>
      </c>
      <c r="AH60">
        <f>'T6 Wine production vol'!AH60+'T15 Wine import vol'!AH60-'T10 Wine export vol'!AH60-'T34 Wine consumption vol'!AH60</f>
        <v>-12.285999999992782</v>
      </c>
      <c r="AI60">
        <f>'T6 Wine production vol'!AI60+'T15 Wine import vol'!AI60-'T10 Wine export vol'!AI60-'T34 Wine consumption vol'!AI60</f>
        <v>800</v>
      </c>
      <c r="AJ60">
        <f>'T6 Wine production vol'!AJ60+'T15 Wine import vol'!AJ60-'T10 Wine export vol'!AJ60-'T34 Wine consumption vol'!AJ60</f>
        <v>34300</v>
      </c>
      <c r="AK60">
        <f>'T6 Wine production vol'!AK60+'T15 Wine import vol'!AK60-'T10 Wine export vol'!AK60-'T34 Wine consumption vol'!AK60</f>
        <v>5429.2524554604033</v>
      </c>
      <c r="AL60">
        <f>'T6 Wine production vol'!AL60+'T15 Wine import vol'!AL60-'T10 Wine export vol'!AL60-'T34 Wine consumption vol'!AL60</f>
        <v>263250.30000000005</v>
      </c>
      <c r="AM60">
        <f>'T6 Wine production vol'!AM60+'T15 Wine import vol'!AM60-'T10 Wine export vol'!AM60-'T34 Wine consumption vol'!AM60</f>
        <v>1566.9746259094645</v>
      </c>
      <c r="AN60">
        <f>'T6 Wine production vol'!AN60+'T15 Wine import vol'!AN60-'T10 Wine export vol'!AN60-'T34 Wine consumption vol'!AN60</f>
        <v>31041.209637795277</v>
      </c>
      <c r="AO60">
        <f>'T6 Wine production vol'!AO60+'T15 Wine import vol'!AO60-'T10 Wine export vol'!AO60-'T34 Wine consumption vol'!AO60</f>
        <v>22020.000000000004</v>
      </c>
      <c r="AP60">
        <f>'T6 Wine production vol'!AP60+'T15 Wine import vol'!AP60-'T10 Wine export vol'!AP60-'T34 Wine consumption vol'!AP60</f>
        <v>2128</v>
      </c>
      <c r="AQ60">
        <f>'T6 Wine production vol'!AQ60+'T15 Wine import vol'!AQ60-'T10 Wine export vol'!AQ60-'T34 Wine consumption vol'!AQ60</f>
        <v>954.30212752007901</v>
      </c>
      <c r="AR60">
        <f>'T6 Wine production vol'!AR60+'T15 Wine import vol'!AR60-'T10 Wine export vol'!AR60-'T34 Wine consumption vol'!AR60</f>
        <v>0</v>
      </c>
      <c r="AS60">
        <f>'T6 Wine production vol'!AS60+'T15 Wine import vol'!AS60-'T10 Wine export vol'!AS60-'T34 Wine consumption vol'!AS60</f>
        <v>0</v>
      </c>
      <c r="AT60">
        <f>'T6 Wine production vol'!AT60+'T15 Wine import vol'!AT60-'T10 Wine export vol'!AT60-'T34 Wine consumption vol'!AT60</f>
        <v>0</v>
      </c>
      <c r="AU60">
        <f>'T6 Wine production vol'!AU60+'T15 Wine import vol'!AU60-'T10 Wine export vol'!AU60-'T34 Wine consumption vol'!AU60</f>
        <v>1125.5</v>
      </c>
      <c r="AV60">
        <f>'T6 Wine production vol'!AV60+'T15 Wine import vol'!AV60-'T10 Wine export vol'!AV60-'T34 Wine consumption vol'!AV60</f>
        <v>0</v>
      </c>
      <c r="AW60">
        <f>'T6 Wine production vol'!AW60+'T15 Wine import vol'!AW60-'T10 Wine export vol'!AW60-'T34 Wine consumption vol'!AW60</f>
        <v>0</v>
      </c>
      <c r="AX60">
        <f>'T6 Wine production vol'!AX60+'T15 Wine import vol'!AX60-'T10 Wine export vol'!AX60-'T34 Wine consumption vol'!AX60</f>
        <v>0</v>
      </c>
      <c r="AY60">
        <f>'T6 Wine production vol'!AY60+'T15 Wine import vol'!AY60-'T10 Wine export vol'!AY60-'T34 Wine consumption vol'!AY60</f>
        <v>0</v>
      </c>
      <c r="AZ60">
        <f>'T6 Wine production vol'!AZ60+'T15 Wine import vol'!AZ60-'T10 Wine export vol'!AZ60-'T34 Wine consumption vol'!AZ60</f>
        <v>0</v>
      </c>
      <c r="BA60">
        <f>'T6 Wine production vol'!BA60+'T15 Wine import vol'!BA60-'T10 Wine export vol'!BA60-'T34 Wine consumption vol'!BA60</f>
        <v>0</v>
      </c>
      <c r="BB60">
        <f>'T6 Wine production vol'!BB60+'T15 Wine import vol'!BB60-'T10 Wine export vol'!BB60-'T34 Wine consumption vol'!BB60</f>
        <v>1739407.6745280307</v>
      </c>
    </row>
    <row r="61" spans="1:54" x14ac:dyDescent="0.55000000000000004">
      <c r="A61" s="1">
        <v>1924</v>
      </c>
      <c r="B61">
        <f>'T6 Wine production vol'!B61+'T15 Wine import vol'!B61-'T10 Wine export vol'!B61-'T34 Wine consumption vol'!B61</f>
        <v>957002.80000000075</v>
      </c>
      <c r="C61">
        <f>'T6 Wine production vol'!C61+'T15 Wine import vol'!C61-'T10 Wine export vol'!C61-'T34 Wine consumption vol'!C61</f>
        <v>55721.820534809493</v>
      </c>
      <c r="D61">
        <f>'T6 Wine production vol'!D61+'T15 Wine import vol'!D61-'T10 Wine export vol'!D61-'T34 Wine consumption vol'!D61</f>
        <v>-10232.000000000116</v>
      </c>
      <c r="E61">
        <f>'T6 Wine production vol'!E61+'T15 Wine import vol'!E61-'T10 Wine export vol'!E61-'T34 Wine consumption vol'!E61</f>
        <v>-142026.66666666674</v>
      </c>
      <c r="F61">
        <f>'T6 Wine production vol'!F61+'T15 Wine import vol'!F61-'T10 Wine export vol'!F61-'T34 Wine consumption vol'!F61</f>
        <v>-34633.333333333299</v>
      </c>
      <c r="G61">
        <f>'T6 Wine production vol'!G61+'T15 Wine import vol'!G61-'T10 Wine export vol'!G61-'T34 Wine consumption vol'!G61</f>
        <v>0</v>
      </c>
      <c r="H61">
        <f>'T6 Wine production vol'!H61+'T15 Wine import vol'!H61-'T10 Wine export vol'!H61-'T34 Wine consumption vol'!H61</f>
        <v>27584.405150214589</v>
      </c>
      <c r="I61">
        <f>'T6 Wine production vol'!I61+'T15 Wine import vol'!I61-'T10 Wine export vol'!I61-'T34 Wine consumption vol'!I61</f>
        <v>-1970</v>
      </c>
      <c r="J61">
        <f>'T6 Wine production vol'!J61+'T15 Wine import vol'!J61-'T10 Wine export vol'!J61-'T34 Wine consumption vol'!J61</f>
        <v>0</v>
      </c>
      <c r="K61">
        <f>'T6 Wine production vol'!K61+'T15 Wine import vol'!K61-'T10 Wine export vol'!K61-'T34 Wine consumption vol'!K61</f>
        <v>-20657.666666666715</v>
      </c>
      <c r="L61">
        <f>'T6 Wine production vol'!L61+'T15 Wine import vol'!L61-'T10 Wine export vol'!L61-'T34 Wine consumption vol'!L61</f>
        <v>178872.7</v>
      </c>
      <c r="M61">
        <f>'T6 Wine production vol'!M61+'T15 Wine import vol'!M61-'T10 Wine export vol'!M61-'T34 Wine consumption vol'!M61</f>
        <v>0</v>
      </c>
      <c r="N61">
        <f>'T6 Wine production vol'!N61+'T15 Wine import vol'!N61-'T10 Wine export vol'!N61-'T34 Wine consumption vol'!N61</f>
        <v>466.56666666666752</v>
      </c>
      <c r="O61">
        <f>'T6 Wine production vol'!O61+'T15 Wine import vol'!O61-'T10 Wine export vol'!O61-'T34 Wine consumption vol'!O61</f>
        <v>3520</v>
      </c>
      <c r="P61">
        <f>'T6 Wine production vol'!P61+'T15 Wine import vol'!P61-'T10 Wine export vol'!P61-'T34 Wine consumption vol'!P61</f>
        <v>-43839.111272727285</v>
      </c>
      <c r="Q61">
        <f>'T6 Wine production vol'!Q61+'T15 Wine import vol'!Q61-'T10 Wine export vol'!Q61-'T34 Wine consumption vol'!Q61</f>
        <v>0</v>
      </c>
      <c r="R61">
        <f>'T6 Wine production vol'!R61+'T15 Wine import vol'!R61-'T10 Wine export vol'!R61-'T34 Wine consumption vol'!R61</f>
        <v>23902.786397705251</v>
      </c>
      <c r="S61">
        <f>'T6 Wine production vol'!S61+'T15 Wine import vol'!S61-'T10 Wine export vol'!S61-'T34 Wine consumption vol'!S61</f>
        <v>114140.69334127614</v>
      </c>
      <c r="T61">
        <f>'T6 Wine production vol'!T61+'T15 Wine import vol'!T61-'T10 Wine export vol'!T61-'T34 Wine consumption vol'!T61</f>
        <v>0</v>
      </c>
      <c r="U61">
        <f>'T6 Wine production vol'!U61+'T15 Wine import vol'!U61-'T10 Wine export vol'!U61-'T34 Wine consumption vol'!U61</f>
        <v>0</v>
      </c>
      <c r="V61">
        <f>'T6 Wine production vol'!V61+'T15 Wine import vol'!V61-'T10 Wine export vol'!V61-'T34 Wine consumption vol'!V61</f>
        <v>113040.52451989824</v>
      </c>
      <c r="W61">
        <f>'T6 Wine production vol'!W61+'T15 Wine import vol'!W61-'T10 Wine export vol'!W61-'T34 Wine consumption vol'!W61</f>
        <v>0</v>
      </c>
      <c r="X61">
        <f>'T6 Wine production vol'!X61+'T15 Wine import vol'!X61-'T10 Wine export vol'!X61-'T34 Wine consumption vol'!X61</f>
        <v>610690</v>
      </c>
      <c r="Y61">
        <f>'T6 Wine production vol'!Y61+'T15 Wine import vol'!Y61-'T10 Wine export vol'!Y61-'T34 Wine consumption vol'!Y61</f>
        <v>193300</v>
      </c>
      <c r="Z61">
        <f>'T6 Wine production vol'!Z61+'T15 Wine import vol'!Z61-'T10 Wine export vol'!Z61-'T34 Wine consumption vol'!Z61</f>
        <v>0</v>
      </c>
      <c r="AA61">
        <f>'T6 Wine production vol'!AA61+'T15 Wine import vol'!AA61-'T10 Wine export vol'!AA61-'T34 Wine consumption vol'!AA61</f>
        <v>16460.952066035203</v>
      </c>
      <c r="AB61">
        <f>'T6 Wine production vol'!AB61+'T15 Wine import vol'!AB61-'T10 Wine export vol'!AB61-'T34 Wine consumption vol'!AB61</f>
        <v>19240.000000000015</v>
      </c>
      <c r="AC61">
        <f>'T6 Wine production vol'!AC61+'T15 Wine import vol'!AC61-'T10 Wine export vol'!AC61-'T34 Wine consumption vol'!AC61</f>
        <v>285.47272727272752</v>
      </c>
      <c r="AD61">
        <f>'T6 Wine production vol'!AD61+'T15 Wine import vol'!AD61-'T10 Wine export vol'!AD61-'T34 Wine consumption vol'!AD61</f>
        <v>11271.428571428571</v>
      </c>
      <c r="AE61">
        <f>'T6 Wine production vol'!AE61+'T15 Wine import vol'!AE61-'T10 Wine export vol'!AE61-'T34 Wine consumption vol'!AE61</f>
        <v>-719.14592000000266</v>
      </c>
      <c r="AF61">
        <f>'T6 Wine production vol'!AF61+'T15 Wine import vol'!AF61-'T10 Wine export vol'!AF61-'T34 Wine consumption vol'!AF61</f>
        <v>-63199.963839999982</v>
      </c>
      <c r="AG61">
        <f>'T6 Wine production vol'!AG61+'T15 Wine import vol'!AG61-'T10 Wine export vol'!AG61-'T34 Wine consumption vol'!AG61</f>
        <v>70700</v>
      </c>
      <c r="AH61">
        <f>'T6 Wine production vol'!AH61+'T15 Wine import vol'!AH61-'T10 Wine export vol'!AH61-'T34 Wine consumption vol'!AH61</f>
        <v>-14.459999999991851</v>
      </c>
      <c r="AI61">
        <f>'T6 Wine production vol'!AI61+'T15 Wine import vol'!AI61-'T10 Wine export vol'!AI61-'T34 Wine consumption vol'!AI61</f>
        <v>800</v>
      </c>
      <c r="AJ61">
        <f>'T6 Wine production vol'!AJ61+'T15 Wine import vol'!AJ61-'T10 Wine export vol'!AJ61-'T34 Wine consumption vol'!AJ61</f>
        <v>36200</v>
      </c>
      <c r="AK61">
        <f>'T6 Wine production vol'!AK61+'T15 Wine import vol'!AK61-'T10 Wine export vol'!AK61-'T34 Wine consumption vol'!AK61</f>
        <v>5289.3326876206629</v>
      </c>
      <c r="AL61">
        <f>'T6 Wine production vol'!AL61+'T15 Wine import vol'!AL61-'T10 Wine export vol'!AL61-'T34 Wine consumption vol'!AL61</f>
        <v>63832.033333333326</v>
      </c>
      <c r="AM61">
        <f>'T6 Wine production vol'!AM61+'T15 Wine import vol'!AM61-'T10 Wine export vol'!AM61-'T34 Wine consumption vol'!AM61</f>
        <v>333.33333333332848</v>
      </c>
      <c r="AN61">
        <f>'T6 Wine production vol'!AN61+'T15 Wine import vol'!AN61-'T10 Wine export vol'!AN61-'T34 Wine consumption vol'!AN61</f>
        <v>53367.04450393701</v>
      </c>
      <c r="AO61">
        <f>'T6 Wine production vol'!AO61+'T15 Wine import vol'!AO61-'T10 Wine export vol'!AO61-'T34 Wine consumption vol'!AO61</f>
        <v>9289.9999999999964</v>
      </c>
      <c r="AP61">
        <f>'T6 Wine production vol'!AP61+'T15 Wine import vol'!AP61-'T10 Wine export vol'!AP61-'T34 Wine consumption vol'!AP61</f>
        <v>2242</v>
      </c>
      <c r="AQ61">
        <f>'T6 Wine production vol'!AQ61+'T15 Wine import vol'!AQ61-'T10 Wine export vol'!AQ61-'T34 Wine consumption vol'!AQ61</f>
        <v>-92.048936239960085</v>
      </c>
      <c r="AR61">
        <f>'T6 Wine production vol'!AR61+'T15 Wine import vol'!AR61-'T10 Wine export vol'!AR61-'T34 Wine consumption vol'!AR61</f>
        <v>0</v>
      </c>
      <c r="AS61">
        <f>'T6 Wine production vol'!AS61+'T15 Wine import vol'!AS61-'T10 Wine export vol'!AS61-'T34 Wine consumption vol'!AS61</f>
        <v>0</v>
      </c>
      <c r="AT61">
        <f>'T6 Wine production vol'!AT61+'T15 Wine import vol'!AT61-'T10 Wine export vol'!AT61-'T34 Wine consumption vol'!AT61</f>
        <v>0</v>
      </c>
      <c r="AU61">
        <f>'T6 Wine production vol'!AU61+'T15 Wine import vol'!AU61-'T10 Wine export vol'!AU61-'T34 Wine consumption vol'!AU61</f>
        <v>1000</v>
      </c>
      <c r="AV61">
        <f>'T6 Wine production vol'!AV61+'T15 Wine import vol'!AV61-'T10 Wine export vol'!AV61-'T34 Wine consumption vol'!AV61</f>
        <v>0</v>
      </c>
      <c r="AW61">
        <f>'T6 Wine production vol'!AW61+'T15 Wine import vol'!AW61-'T10 Wine export vol'!AW61-'T34 Wine consumption vol'!AW61</f>
        <v>0</v>
      </c>
      <c r="AX61">
        <f>'T6 Wine production vol'!AX61+'T15 Wine import vol'!AX61-'T10 Wine export vol'!AX61-'T34 Wine consumption vol'!AX61</f>
        <v>0</v>
      </c>
      <c r="AY61">
        <f>'T6 Wine production vol'!AY61+'T15 Wine import vol'!AY61-'T10 Wine export vol'!AY61-'T34 Wine consumption vol'!AY61</f>
        <v>0</v>
      </c>
      <c r="AZ61">
        <f>'T6 Wine production vol'!AZ61+'T15 Wine import vol'!AZ61-'T10 Wine export vol'!AZ61-'T34 Wine consumption vol'!AZ61</f>
        <v>0</v>
      </c>
      <c r="BA61">
        <f>'T6 Wine production vol'!BA61+'T15 Wine import vol'!BA61-'T10 Wine export vol'!BA61-'T34 Wine consumption vol'!BA61</f>
        <v>0</v>
      </c>
      <c r="BB61">
        <f>'T6 Wine production vol'!BB61+'T15 Wine import vol'!BB61-'T10 Wine export vol'!BB61-'T34 Wine consumption vol'!BB61</f>
        <v>19944.323335289955</v>
      </c>
    </row>
    <row r="62" spans="1:54" x14ac:dyDescent="0.55000000000000004">
      <c r="A62" s="1">
        <v>1925</v>
      </c>
      <c r="B62">
        <f>'T6 Wine production vol'!B62+'T15 Wine import vol'!B62-'T10 Wine export vol'!B62-'T34 Wine consumption vol'!B62</f>
        <v>828972.09999999963</v>
      </c>
      <c r="C62">
        <f>'T6 Wine production vol'!C62+'T15 Wine import vol'!C62-'T10 Wine export vol'!C62-'T34 Wine consumption vol'!C62</f>
        <v>54447.625886496156</v>
      </c>
      <c r="D62">
        <f>'T6 Wine production vol'!D62+'T15 Wine import vol'!D62-'T10 Wine export vol'!D62-'T34 Wine consumption vol'!D62</f>
        <v>-32212.733333333337</v>
      </c>
      <c r="E62">
        <f>'T6 Wine production vol'!E62+'T15 Wine import vol'!E62-'T10 Wine export vol'!E62-'T34 Wine consumption vol'!E62</f>
        <v>319075.33333333326</v>
      </c>
      <c r="F62">
        <f>'T6 Wine production vol'!F62+'T15 Wine import vol'!F62-'T10 Wine export vol'!F62-'T34 Wine consumption vol'!F62</f>
        <v>19766.666666666672</v>
      </c>
      <c r="G62">
        <f>'T6 Wine production vol'!G62+'T15 Wine import vol'!G62-'T10 Wine export vol'!G62-'T34 Wine consumption vol'!G62</f>
        <v>0</v>
      </c>
      <c r="H62">
        <f>'T6 Wine production vol'!H62+'T15 Wine import vol'!H62-'T10 Wine export vol'!H62-'T34 Wine consumption vol'!H62</f>
        <v>-3400</v>
      </c>
      <c r="I62">
        <f>'T6 Wine production vol'!I62+'T15 Wine import vol'!I62-'T10 Wine export vol'!I62-'T34 Wine consumption vol'!I62</f>
        <v>0</v>
      </c>
      <c r="J62">
        <f>'T6 Wine production vol'!J62+'T15 Wine import vol'!J62-'T10 Wine export vol'!J62-'T34 Wine consumption vol'!J62</f>
        <v>0</v>
      </c>
      <c r="K62">
        <f>'T6 Wine production vol'!K62+'T15 Wine import vol'!K62-'T10 Wine export vol'!K62-'T34 Wine consumption vol'!K62</f>
        <v>18549.266666666605</v>
      </c>
      <c r="L62">
        <f>'T6 Wine production vol'!L62+'T15 Wine import vol'!L62-'T10 Wine export vol'!L62-'T34 Wine consumption vol'!L62</f>
        <v>7707.4200000000128</v>
      </c>
      <c r="M62">
        <f>'T6 Wine production vol'!M62+'T15 Wine import vol'!M62-'T10 Wine export vol'!M62-'T34 Wine consumption vol'!M62</f>
        <v>0</v>
      </c>
      <c r="N62">
        <f>'T6 Wine production vol'!N62+'T15 Wine import vol'!N62-'T10 Wine export vol'!N62-'T34 Wine consumption vol'!N62</f>
        <v>0</v>
      </c>
      <c r="O62">
        <f>'T6 Wine production vol'!O62+'T15 Wine import vol'!O62-'T10 Wine export vol'!O62-'T34 Wine consumption vol'!O62</f>
        <v>0</v>
      </c>
      <c r="P62">
        <f>'T6 Wine production vol'!P62+'T15 Wine import vol'!P62-'T10 Wine export vol'!P62-'T34 Wine consumption vol'!P62</f>
        <v>-11333.333333333285</v>
      </c>
      <c r="Q62">
        <f>'T6 Wine production vol'!Q62+'T15 Wine import vol'!Q62-'T10 Wine export vol'!Q62-'T34 Wine consumption vol'!Q62</f>
        <v>0</v>
      </c>
      <c r="R62">
        <f>'T6 Wine production vol'!R62+'T15 Wine import vol'!R62-'T10 Wine export vol'!R62-'T34 Wine consumption vol'!R62</f>
        <v>65.165951095783385</v>
      </c>
      <c r="S62">
        <f>'T6 Wine production vol'!S62+'T15 Wine import vol'!S62-'T10 Wine export vol'!S62-'T34 Wine consumption vol'!S62</f>
        <v>3621.4200000000128</v>
      </c>
      <c r="T62">
        <f>'T6 Wine production vol'!T62+'T15 Wine import vol'!T62-'T10 Wine export vol'!T62-'T34 Wine consumption vol'!T62</f>
        <v>0</v>
      </c>
      <c r="U62">
        <f>'T6 Wine production vol'!U62+'T15 Wine import vol'!U62-'T10 Wine export vol'!U62-'T34 Wine consumption vol'!U62</f>
        <v>0</v>
      </c>
      <c r="V62">
        <f>'T6 Wine production vol'!V62+'T15 Wine import vol'!V62-'T10 Wine export vol'!V62-'T34 Wine consumption vol'!V62</f>
        <v>284671.45415351453</v>
      </c>
      <c r="W62">
        <f>'T6 Wine production vol'!W62+'T15 Wine import vol'!W62-'T10 Wine export vol'!W62-'T34 Wine consumption vol'!W62</f>
        <v>0</v>
      </c>
      <c r="X62">
        <f>'T6 Wine production vol'!X62+'T15 Wine import vol'!X62-'T10 Wine export vol'!X62-'T34 Wine consumption vol'!X62</f>
        <v>120700</v>
      </c>
      <c r="Y62">
        <f>'T6 Wine production vol'!Y62+'T15 Wine import vol'!Y62-'T10 Wine export vol'!Y62-'T34 Wine consumption vol'!Y62</f>
        <v>18180</v>
      </c>
      <c r="Z62">
        <f>'T6 Wine production vol'!Z62+'T15 Wine import vol'!Z62-'T10 Wine export vol'!Z62-'T34 Wine consumption vol'!Z62</f>
        <v>0</v>
      </c>
      <c r="AA62">
        <f>'T6 Wine production vol'!AA62+'T15 Wine import vol'!AA62-'T10 Wine export vol'!AA62-'T34 Wine consumption vol'!AA62</f>
        <v>3680.9672009672504</v>
      </c>
      <c r="AB62">
        <f>'T6 Wine production vol'!AB62+'T15 Wine import vol'!AB62-'T10 Wine export vol'!AB62-'T34 Wine consumption vol'!AB62</f>
        <v>23172.5</v>
      </c>
      <c r="AC62">
        <f>'T6 Wine production vol'!AC62+'T15 Wine import vol'!AC62-'T10 Wine export vol'!AC62-'T34 Wine consumption vol'!AC62</f>
        <v>-12.539393939394131</v>
      </c>
      <c r="AD62">
        <f>'T6 Wine production vol'!AD62+'T15 Wine import vol'!AD62-'T10 Wine export vol'!AD62-'T34 Wine consumption vol'!AD62</f>
        <v>11835.714285714281</v>
      </c>
      <c r="AE62">
        <f>'T6 Wine production vol'!AE62+'T15 Wine import vol'!AE62-'T10 Wine export vol'!AE62-'T34 Wine consumption vol'!AE62</f>
        <v>-20802.199659999998</v>
      </c>
      <c r="AF62">
        <f>'T6 Wine production vol'!AF62+'T15 Wine import vol'!AF62-'T10 Wine export vol'!AF62-'T34 Wine consumption vol'!AF62</f>
        <v>97852.629799999995</v>
      </c>
      <c r="AG62">
        <f>'T6 Wine production vol'!AG62+'T15 Wine import vol'!AG62-'T10 Wine export vol'!AG62-'T34 Wine consumption vol'!AG62</f>
        <v>9500</v>
      </c>
      <c r="AH62">
        <f>'T6 Wine production vol'!AH62+'T15 Wine import vol'!AH62-'T10 Wine export vol'!AH62-'T34 Wine consumption vol'!AH62</f>
        <v>77.664999999979045</v>
      </c>
      <c r="AI62">
        <f>'T6 Wine production vol'!AI62+'T15 Wine import vol'!AI62-'T10 Wine export vol'!AI62-'T34 Wine consumption vol'!AI62</f>
        <v>800</v>
      </c>
      <c r="AJ62">
        <f>'T6 Wine production vol'!AJ62+'T15 Wine import vol'!AJ62-'T10 Wine export vol'!AJ62-'T34 Wine consumption vol'!AJ62</f>
        <v>0</v>
      </c>
      <c r="AK62">
        <f>'T6 Wine production vol'!AK62+'T15 Wine import vol'!AK62-'T10 Wine export vol'!AK62-'T34 Wine consumption vol'!AK62</f>
        <v>-943.51292781949451</v>
      </c>
      <c r="AL62">
        <f>'T6 Wine production vol'!AL62+'T15 Wine import vol'!AL62-'T10 Wine export vol'!AL62-'T34 Wine consumption vol'!AL62</f>
        <v>158622.3333333332</v>
      </c>
      <c r="AM62">
        <f>'T6 Wine production vol'!AM62+'T15 Wine import vol'!AM62-'T10 Wine export vol'!AM62-'T34 Wine consumption vol'!AM62</f>
        <v>4333.3333333333358</v>
      </c>
      <c r="AN62">
        <f>'T6 Wine production vol'!AN62+'T15 Wine import vol'!AN62-'T10 Wine export vol'!AN62-'T34 Wine consumption vol'!AN62</f>
        <v>47151.627291970944</v>
      </c>
      <c r="AO62">
        <f>'T6 Wine production vol'!AO62+'T15 Wine import vol'!AO62-'T10 Wine export vol'!AO62-'T34 Wine consumption vol'!AO62</f>
        <v>7256.6666666666752</v>
      </c>
      <c r="AP62">
        <f>'T6 Wine production vol'!AP62+'T15 Wine import vol'!AP62-'T10 Wine export vol'!AP62-'T34 Wine consumption vol'!AP62</f>
        <v>2356</v>
      </c>
      <c r="AQ62">
        <f>'T6 Wine production vol'!AQ62+'T15 Wine import vol'!AQ62-'T10 Wine export vol'!AQ62-'T34 Wine consumption vol'!AQ62</f>
        <v>599.99999999999272</v>
      </c>
      <c r="AR62">
        <f>'T6 Wine production vol'!AR62+'T15 Wine import vol'!AR62-'T10 Wine export vol'!AR62-'T34 Wine consumption vol'!AR62</f>
        <v>-3408.4000000000005</v>
      </c>
      <c r="AS62">
        <f>'T6 Wine production vol'!AS62+'T15 Wine import vol'!AS62-'T10 Wine export vol'!AS62-'T34 Wine consumption vol'!AS62</f>
        <v>0</v>
      </c>
      <c r="AT62">
        <f>'T6 Wine production vol'!AT62+'T15 Wine import vol'!AT62-'T10 Wine export vol'!AT62-'T34 Wine consumption vol'!AT62</f>
        <v>0</v>
      </c>
      <c r="AU62">
        <f>'T6 Wine production vol'!AU62+'T15 Wine import vol'!AU62-'T10 Wine export vol'!AU62-'T34 Wine consumption vol'!AU62</f>
        <v>-86.033333333333303</v>
      </c>
      <c r="AV62">
        <f>'T6 Wine production vol'!AV62+'T15 Wine import vol'!AV62-'T10 Wine export vol'!AV62-'T34 Wine consumption vol'!AV62</f>
        <v>0</v>
      </c>
      <c r="AW62">
        <f>'T6 Wine production vol'!AW62+'T15 Wine import vol'!AW62-'T10 Wine export vol'!AW62-'T34 Wine consumption vol'!AW62</f>
        <v>0</v>
      </c>
      <c r="AX62">
        <f>'T6 Wine production vol'!AX62+'T15 Wine import vol'!AX62-'T10 Wine export vol'!AX62-'T34 Wine consumption vol'!AX62</f>
        <v>0</v>
      </c>
      <c r="AY62">
        <f>'T6 Wine production vol'!AY62+'T15 Wine import vol'!AY62-'T10 Wine export vol'!AY62-'T34 Wine consumption vol'!AY62</f>
        <v>0</v>
      </c>
      <c r="AZ62">
        <f>'T6 Wine production vol'!AZ62+'T15 Wine import vol'!AZ62-'T10 Wine export vol'!AZ62-'T34 Wine consumption vol'!AZ62</f>
        <v>0</v>
      </c>
      <c r="BA62">
        <f>'T6 Wine production vol'!BA62+'T15 Wine import vol'!BA62-'T10 Wine export vol'!BA62-'T34 Wine consumption vol'!BA62</f>
        <v>0</v>
      </c>
      <c r="BB62">
        <f>'T6 Wine production vol'!BB62+'T15 Wine import vol'!BB62-'T10 Wine export vol'!BB62-'T34 Wine consumption vol'!BB62</f>
        <v>272800.04324636981</v>
      </c>
    </row>
    <row r="63" spans="1:54" x14ac:dyDescent="0.55000000000000004">
      <c r="A63" s="1">
        <v>1926</v>
      </c>
      <c r="B63">
        <f>'T6 Wine production vol'!B63+'T15 Wine import vol'!B63-'T10 Wine export vol'!B63-'T34 Wine consumption vol'!B63</f>
        <v>-1224690.0000000009</v>
      </c>
      <c r="C63">
        <f>'T6 Wine production vol'!C63+'T15 Wine import vol'!C63-'T10 Wine export vol'!C63-'T34 Wine consumption vol'!C63</f>
        <v>40801.421878506895</v>
      </c>
      <c r="D63">
        <f>'T6 Wine production vol'!D63+'T15 Wine import vol'!D63-'T10 Wine export vol'!D63-'T34 Wine consumption vol'!D63</f>
        <v>-132527.70000000007</v>
      </c>
      <c r="E63">
        <f>'T6 Wine production vol'!E63+'T15 Wine import vol'!E63-'T10 Wine export vol'!E63-'T34 Wine consumption vol'!E63</f>
        <v>-564505.99999999977</v>
      </c>
      <c r="F63">
        <f>'T6 Wine production vol'!F63+'T15 Wine import vol'!F63-'T10 Wine export vol'!F63-'T34 Wine consumption vol'!F63</f>
        <v>-8166.666666666657</v>
      </c>
      <c r="G63">
        <f>'T6 Wine production vol'!G63+'T15 Wine import vol'!G63-'T10 Wine export vol'!G63-'T34 Wine consumption vol'!G63</f>
        <v>0</v>
      </c>
      <c r="H63">
        <f>'T6 Wine production vol'!H63+'T15 Wine import vol'!H63-'T10 Wine export vol'!H63-'T34 Wine consumption vol'!H63</f>
        <v>-2900</v>
      </c>
      <c r="I63">
        <f>'T6 Wine production vol'!I63+'T15 Wine import vol'!I63-'T10 Wine export vol'!I63-'T34 Wine consumption vol'!I63</f>
        <v>0</v>
      </c>
      <c r="J63">
        <f>'T6 Wine production vol'!J63+'T15 Wine import vol'!J63-'T10 Wine export vol'!J63-'T34 Wine consumption vol'!J63</f>
        <v>0</v>
      </c>
      <c r="K63">
        <f>'T6 Wine production vol'!K63+'T15 Wine import vol'!K63-'T10 Wine export vol'!K63-'T34 Wine consumption vol'!K63</f>
        <v>-47206.966666666704</v>
      </c>
      <c r="L63">
        <f>'T6 Wine production vol'!L63+'T15 Wine import vol'!L63-'T10 Wine export vol'!L63-'T34 Wine consumption vol'!L63</f>
        <v>19578.420000000013</v>
      </c>
      <c r="M63">
        <f>'T6 Wine production vol'!M63+'T15 Wine import vol'!M63-'T10 Wine export vol'!M63-'T34 Wine consumption vol'!M63</f>
        <v>0</v>
      </c>
      <c r="N63">
        <f>'T6 Wine production vol'!N63+'T15 Wine import vol'!N63-'T10 Wine export vol'!N63-'T34 Wine consumption vol'!N63</f>
        <v>0</v>
      </c>
      <c r="O63">
        <f>'T6 Wine production vol'!O63+'T15 Wine import vol'!O63-'T10 Wine export vol'!O63-'T34 Wine consumption vol'!O63</f>
        <v>0</v>
      </c>
      <c r="P63">
        <f>'T6 Wine production vol'!P63+'T15 Wine import vol'!P63-'T10 Wine export vol'!P63-'T34 Wine consumption vol'!P63</f>
        <v>8166.6666666666861</v>
      </c>
      <c r="Q63">
        <f>'T6 Wine production vol'!Q63+'T15 Wine import vol'!Q63-'T10 Wine export vol'!Q63-'T34 Wine consumption vol'!Q63</f>
        <v>0</v>
      </c>
      <c r="R63">
        <f>'T6 Wine production vol'!R63+'T15 Wine import vol'!R63-'T10 Wine export vol'!R63-'T34 Wine consumption vol'!R63</f>
        <v>-5935.0209583460964</v>
      </c>
      <c r="S63">
        <f>'T6 Wine production vol'!S63+'T15 Wine import vol'!S63-'T10 Wine export vol'!S63-'T34 Wine consumption vol'!S63</f>
        <v>18533.789999999994</v>
      </c>
      <c r="T63">
        <f>'T6 Wine production vol'!T63+'T15 Wine import vol'!T63-'T10 Wine export vol'!T63-'T34 Wine consumption vol'!T63</f>
        <v>0</v>
      </c>
      <c r="U63">
        <f>'T6 Wine production vol'!U63+'T15 Wine import vol'!U63-'T10 Wine export vol'!U63-'T34 Wine consumption vol'!U63</f>
        <v>0</v>
      </c>
      <c r="V63">
        <f>'T6 Wine production vol'!V63+'T15 Wine import vol'!V63-'T10 Wine export vol'!V63-'T34 Wine consumption vol'!V63</f>
        <v>107135.6174404005</v>
      </c>
      <c r="W63">
        <f>'T6 Wine production vol'!W63+'T15 Wine import vol'!W63-'T10 Wine export vol'!W63-'T34 Wine consumption vol'!W63</f>
        <v>0</v>
      </c>
      <c r="X63">
        <f>'T6 Wine production vol'!X63+'T15 Wine import vol'!X63-'T10 Wine export vol'!X63-'T34 Wine consumption vol'!X63</f>
        <v>-118966.66666666669</v>
      </c>
      <c r="Y63">
        <f>'T6 Wine production vol'!Y63+'T15 Wine import vol'!Y63-'T10 Wine export vol'!Y63-'T34 Wine consumption vol'!Y63</f>
        <v>18180</v>
      </c>
      <c r="Z63">
        <f>'T6 Wine production vol'!Z63+'T15 Wine import vol'!Z63-'T10 Wine export vol'!Z63-'T34 Wine consumption vol'!Z63</f>
        <v>0</v>
      </c>
      <c r="AA63">
        <f>'T6 Wine production vol'!AA63+'T15 Wine import vol'!AA63-'T10 Wine export vol'!AA63-'T34 Wine consumption vol'!AA63</f>
        <v>-4086.4163341693202</v>
      </c>
      <c r="AB63">
        <f>'T6 Wine production vol'!AB63+'T15 Wine import vol'!AB63-'T10 Wine export vol'!AB63-'T34 Wine consumption vol'!AB63</f>
        <v>29653.000000000015</v>
      </c>
      <c r="AC63">
        <f>'T6 Wine production vol'!AC63+'T15 Wine import vol'!AC63-'T10 Wine export vol'!AC63-'T34 Wine consumption vol'!AC63</f>
        <v>44.242424242424022</v>
      </c>
      <c r="AD63">
        <f>'T6 Wine production vol'!AD63+'T15 Wine import vol'!AD63-'T10 Wine export vol'!AD63-'T34 Wine consumption vol'!AD63</f>
        <v>12400</v>
      </c>
      <c r="AE63">
        <f>'T6 Wine production vol'!AE63+'T15 Wine import vol'!AE63-'T10 Wine export vol'!AE63-'T34 Wine consumption vol'!AE63</f>
        <v>-1276.9517200000009</v>
      </c>
      <c r="AF63">
        <f>'T6 Wine production vol'!AF63+'T15 Wine import vol'!AF63-'T10 Wine export vol'!AF63-'T34 Wine consumption vol'!AF63</f>
        <v>-79768.861359999981</v>
      </c>
      <c r="AG63">
        <f>'T6 Wine production vol'!AG63+'T15 Wine import vol'!AG63-'T10 Wine export vol'!AG63-'T34 Wine consumption vol'!AG63</f>
        <v>7133.3333333332994</v>
      </c>
      <c r="AH63">
        <f>'T6 Wine production vol'!AH63+'T15 Wine import vol'!AH63-'T10 Wine export vol'!AH63-'T34 Wine consumption vol'!AH63</f>
        <v>75.729999999981374</v>
      </c>
      <c r="AI63">
        <f>'T6 Wine production vol'!AI63+'T15 Wine import vol'!AI63-'T10 Wine export vol'!AI63-'T34 Wine consumption vol'!AI63</f>
        <v>800</v>
      </c>
      <c r="AJ63">
        <f>'T6 Wine production vol'!AJ63+'T15 Wine import vol'!AJ63-'T10 Wine export vol'!AJ63-'T34 Wine consumption vol'!AJ63</f>
        <v>0</v>
      </c>
      <c r="AK63">
        <f>'T6 Wine production vol'!AK63+'T15 Wine import vol'!AK63-'T10 Wine export vol'!AK63-'T34 Wine consumption vol'!AK63</f>
        <v>185.0503078441543</v>
      </c>
      <c r="AL63">
        <f>'T6 Wine production vol'!AL63+'T15 Wine import vol'!AL63-'T10 Wine export vol'!AL63-'T34 Wine consumption vol'!AL63</f>
        <v>-179834.50000000012</v>
      </c>
      <c r="AM63">
        <f>'T6 Wine production vol'!AM63+'T15 Wine import vol'!AM63-'T10 Wine export vol'!AM63-'T34 Wine consumption vol'!AM63</f>
        <v>1666.6666666666715</v>
      </c>
      <c r="AN63">
        <f>'T6 Wine production vol'!AN63+'T15 Wine import vol'!AN63-'T10 Wine export vol'!AN63-'T34 Wine consumption vol'!AN63</f>
        <v>25250.421891318256</v>
      </c>
      <c r="AO63">
        <f>'T6 Wine production vol'!AO63+'T15 Wine import vol'!AO63-'T10 Wine export vol'!AO63-'T34 Wine consumption vol'!AO63</f>
        <v>-9466.6666666666733</v>
      </c>
      <c r="AP63">
        <f>'T6 Wine production vol'!AP63+'T15 Wine import vol'!AP63-'T10 Wine export vol'!AP63-'T34 Wine consumption vol'!AP63</f>
        <v>2470</v>
      </c>
      <c r="AQ63">
        <f>'T6 Wine production vol'!AQ63+'T15 Wine import vol'!AQ63-'T10 Wine export vol'!AQ63-'T34 Wine consumption vol'!AQ63</f>
        <v>-200</v>
      </c>
      <c r="AR63">
        <f>'T6 Wine production vol'!AR63+'T15 Wine import vol'!AR63-'T10 Wine export vol'!AR63-'T34 Wine consumption vol'!AR63</f>
        <v>-2947.4</v>
      </c>
      <c r="AS63">
        <f>'T6 Wine production vol'!AS63+'T15 Wine import vol'!AS63-'T10 Wine export vol'!AS63-'T34 Wine consumption vol'!AS63</f>
        <v>0</v>
      </c>
      <c r="AT63">
        <f>'T6 Wine production vol'!AT63+'T15 Wine import vol'!AT63-'T10 Wine export vol'!AT63-'T34 Wine consumption vol'!AT63</f>
        <v>0</v>
      </c>
      <c r="AU63">
        <f>'T6 Wine production vol'!AU63+'T15 Wine import vol'!AU63-'T10 Wine export vol'!AU63-'T34 Wine consumption vol'!AU63</f>
        <v>-298.56666666666706</v>
      </c>
      <c r="AV63">
        <f>'T6 Wine production vol'!AV63+'T15 Wine import vol'!AV63-'T10 Wine export vol'!AV63-'T34 Wine consumption vol'!AV63</f>
        <v>0</v>
      </c>
      <c r="AW63">
        <f>'T6 Wine production vol'!AW63+'T15 Wine import vol'!AW63-'T10 Wine export vol'!AW63-'T34 Wine consumption vol'!AW63</f>
        <v>0</v>
      </c>
      <c r="AX63">
        <f>'T6 Wine production vol'!AX63+'T15 Wine import vol'!AX63-'T10 Wine export vol'!AX63-'T34 Wine consumption vol'!AX63</f>
        <v>0</v>
      </c>
      <c r="AY63">
        <f>'T6 Wine production vol'!AY63+'T15 Wine import vol'!AY63-'T10 Wine export vol'!AY63-'T34 Wine consumption vol'!AY63</f>
        <v>0</v>
      </c>
      <c r="AZ63">
        <f>'T6 Wine production vol'!AZ63+'T15 Wine import vol'!AZ63-'T10 Wine export vol'!AZ63-'T34 Wine consumption vol'!AZ63</f>
        <v>0</v>
      </c>
      <c r="BA63">
        <f>'T6 Wine production vol'!BA63+'T15 Wine import vol'!BA63-'T10 Wine export vol'!BA63-'T34 Wine consumption vol'!BA63</f>
        <v>0</v>
      </c>
      <c r="BB63">
        <f>'T6 Wine production vol'!BB63+'T15 Wine import vol'!BB63-'T10 Wine export vol'!BB63-'T34 Wine consumption vol'!BB63</f>
        <v>-3397522.2074920218</v>
      </c>
    </row>
    <row r="64" spans="1:54" x14ac:dyDescent="0.55000000000000004">
      <c r="A64" s="1">
        <v>1927</v>
      </c>
      <c r="B64">
        <f>'T6 Wine production vol'!B64+'T15 Wine import vol'!B64-'T10 Wine export vol'!B64-'T34 Wine consumption vol'!B64</f>
        <v>365671</v>
      </c>
      <c r="C64">
        <f>'T6 Wine production vol'!C64+'T15 Wine import vol'!C64-'T10 Wine export vol'!C64-'T34 Wine consumption vol'!C64</f>
        <v>41918.522572618909</v>
      </c>
      <c r="D64">
        <f>'T6 Wine production vol'!D64+'T15 Wine import vol'!D64-'T10 Wine export vol'!D64-'T34 Wine consumption vol'!D64</f>
        <v>312902.53333333333</v>
      </c>
      <c r="E64">
        <f>'T6 Wine production vol'!E64+'T15 Wine import vol'!E64-'T10 Wine export vol'!E64-'T34 Wine consumption vol'!E64</f>
        <v>532108.46666666656</v>
      </c>
      <c r="F64">
        <f>'T6 Wine production vol'!F64+'T15 Wine import vol'!F64-'T10 Wine export vol'!F64-'T34 Wine consumption vol'!F64</f>
        <v>-28933.333333333336</v>
      </c>
      <c r="G64">
        <f>'T6 Wine production vol'!G64+'T15 Wine import vol'!G64-'T10 Wine export vol'!G64-'T34 Wine consumption vol'!G64</f>
        <v>0</v>
      </c>
      <c r="H64">
        <f>'T6 Wine production vol'!H64+'T15 Wine import vol'!H64-'T10 Wine export vol'!H64-'T34 Wine consumption vol'!H64</f>
        <v>1133.3333333333358</v>
      </c>
      <c r="I64">
        <f>'T6 Wine production vol'!I64+'T15 Wine import vol'!I64-'T10 Wine export vol'!I64-'T34 Wine consumption vol'!I64</f>
        <v>0</v>
      </c>
      <c r="J64">
        <f>'T6 Wine production vol'!J64+'T15 Wine import vol'!J64-'T10 Wine export vol'!J64-'T34 Wine consumption vol'!J64</f>
        <v>0</v>
      </c>
      <c r="K64">
        <f>'T6 Wine production vol'!K64+'T15 Wine import vol'!K64-'T10 Wine export vol'!K64-'T34 Wine consumption vol'!K64</f>
        <v>9165.1333333333023</v>
      </c>
      <c r="L64">
        <f>'T6 Wine production vol'!L64+'T15 Wine import vol'!L64-'T10 Wine export vol'!L64-'T34 Wine consumption vol'!L64</f>
        <v>-15436.200000000012</v>
      </c>
      <c r="M64">
        <f>'T6 Wine production vol'!M64+'T15 Wine import vol'!M64-'T10 Wine export vol'!M64-'T34 Wine consumption vol'!M64</f>
        <v>0</v>
      </c>
      <c r="N64">
        <f>'T6 Wine production vol'!N64+'T15 Wine import vol'!N64-'T10 Wine export vol'!N64-'T34 Wine consumption vol'!N64</f>
        <v>0</v>
      </c>
      <c r="O64">
        <f>'T6 Wine production vol'!O64+'T15 Wine import vol'!O64-'T10 Wine export vol'!O64-'T34 Wine consumption vol'!O64</f>
        <v>0</v>
      </c>
      <c r="P64">
        <f>'T6 Wine production vol'!P64+'T15 Wine import vol'!P64-'T10 Wine export vol'!P64-'T34 Wine consumption vol'!P64</f>
        <v>-6433.3333333332848</v>
      </c>
      <c r="Q64">
        <f>'T6 Wine production vol'!Q64+'T15 Wine import vol'!Q64-'T10 Wine export vol'!Q64-'T34 Wine consumption vol'!Q64</f>
        <v>0</v>
      </c>
      <c r="R64">
        <f>'T6 Wine production vol'!R64+'T15 Wine import vol'!R64-'T10 Wine export vol'!R64-'T34 Wine consumption vol'!R64</f>
        <v>373.0623942091006</v>
      </c>
      <c r="S64">
        <f>'T6 Wine production vol'!S64+'T15 Wine import vol'!S64-'T10 Wine export vol'!S64-'T34 Wine consumption vol'!S64</f>
        <v>11328.809999999998</v>
      </c>
      <c r="T64">
        <f>'T6 Wine production vol'!T64+'T15 Wine import vol'!T64-'T10 Wine export vol'!T64-'T34 Wine consumption vol'!T64</f>
        <v>0</v>
      </c>
      <c r="U64">
        <f>'T6 Wine production vol'!U64+'T15 Wine import vol'!U64-'T10 Wine export vol'!U64-'T34 Wine consumption vol'!U64</f>
        <v>0</v>
      </c>
      <c r="V64">
        <f>'T6 Wine production vol'!V64+'T15 Wine import vol'!V64-'T10 Wine export vol'!V64-'T34 Wine consumption vol'!V64</f>
        <v>151190.25891128837</v>
      </c>
      <c r="W64">
        <f>'T6 Wine production vol'!W64+'T15 Wine import vol'!W64-'T10 Wine export vol'!W64-'T34 Wine consumption vol'!W64</f>
        <v>0</v>
      </c>
      <c r="X64">
        <f>'T6 Wine production vol'!X64+'T15 Wine import vol'!X64-'T10 Wine export vol'!X64-'T34 Wine consumption vol'!X64</f>
        <v>51733.333333333372</v>
      </c>
      <c r="Y64">
        <f>'T6 Wine production vol'!Y64+'T15 Wine import vol'!Y64-'T10 Wine export vol'!Y64-'T34 Wine consumption vol'!Y64</f>
        <v>-51560</v>
      </c>
      <c r="Z64">
        <f>'T6 Wine production vol'!Z64+'T15 Wine import vol'!Z64-'T10 Wine export vol'!Z64-'T34 Wine consumption vol'!Z64</f>
        <v>0</v>
      </c>
      <c r="AA64">
        <f>'T6 Wine production vol'!AA64+'T15 Wine import vol'!AA64-'T10 Wine export vol'!AA64-'T34 Wine consumption vol'!AA64</f>
        <v>748.82495745324559</v>
      </c>
      <c r="AB64">
        <f>'T6 Wine production vol'!AB64+'T15 Wine import vol'!AB64-'T10 Wine export vol'!AB64-'T34 Wine consumption vol'!AB64</f>
        <v>37667.5</v>
      </c>
      <c r="AC64">
        <f>'T6 Wine production vol'!AC64+'T15 Wine import vol'!AC64-'T10 Wine export vol'!AC64-'T34 Wine consumption vol'!AC64</f>
        <v>63.233333333332894</v>
      </c>
      <c r="AD64">
        <f>'T6 Wine production vol'!AD64+'T15 Wine import vol'!AD64-'T10 Wine export vol'!AD64-'T34 Wine consumption vol'!AD64</f>
        <v>12400.000000000002</v>
      </c>
      <c r="AE64">
        <f>'T6 Wine production vol'!AE64+'T15 Wine import vol'!AE64-'T10 Wine export vol'!AE64-'T34 Wine consumption vol'!AE64</f>
        <v>-839.10364999999729</v>
      </c>
      <c r="AF64">
        <f>'T6 Wine production vol'!AF64+'T15 Wine import vol'!AF64-'T10 Wine export vol'!AF64-'T34 Wine consumption vol'!AF64</f>
        <v>-39801.502499999886</v>
      </c>
      <c r="AG64">
        <f>'T6 Wine production vol'!AG64+'T15 Wine import vol'!AG64-'T10 Wine export vol'!AG64-'T34 Wine consumption vol'!AG64</f>
        <v>6200</v>
      </c>
      <c r="AH64">
        <f>'T6 Wine production vol'!AH64+'T15 Wine import vol'!AH64-'T10 Wine export vol'!AH64-'T34 Wine consumption vol'!AH64</f>
        <v>60.299999999988358</v>
      </c>
      <c r="AI64">
        <f>'T6 Wine production vol'!AI64+'T15 Wine import vol'!AI64-'T10 Wine export vol'!AI64-'T34 Wine consumption vol'!AI64</f>
        <v>799.99999999999955</v>
      </c>
      <c r="AJ64">
        <f>'T6 Wine production vol'!AJ64+'T15 Wine import vol'!AJ64-'T10 Wine export vol'!AJ64-'T34 Wine consumption vol'!AJ64</f>
        <v>0</v>
      </c>
      <c r="AK64">
        <f>'T6 Wine production vol'!AK64+'T15 Wine import vol'!AK64-'T10 Wine export vol'!AK64-'T34 Wine consumption vol'!AK64</f>
        <v>3658.7200002330428</v>
      </c>
      <c r="AL64">
        <f>'T6 Wine production vol'!AL64+'T15 Wine import vol'!AL64-'T10 Wine export vol'!AL64-'T34 Wine consumption vol'!AL64</f>
        <v>-156075.30000000005</v>
      </c>
      <c r="AM64">
        <f>'T6 Wine production vol'!AM64+'T15 Wine import vol'!AM64-'T10 Wine export vol'!AM64-'T34 Wine consumption vol'!AM64</f>
        <v>4999.9999999999927</v>
      </c>
      <c r="AN64">
        <f>'T6 Wine production vol'!AN64+'T15 Wine import vol'!AN64-'T10 Wine export vol'!AN64-'T34 Wine consumption vol'!AN64</f>
        <v>33478.388413026791</v>
      </c>
      <c r="AO64">
        <f>'T6 Wine production vol'!AO64+'T15 Wine import vol'!AO64-'T10 Wine export vol'!AO64-'T34 Wine consumption vol'!AO64</f>
        <v>-14000</v>
      </c>
      <c r="AP64">
        <f>'T6 Wine production vol'!AP64+'T15 Wine import vol'!AP64-'T10 Wine export vol'!AP64-'T34 Wine consumption vol'!AP64</f>
        <v>2584</v>
      </c>
      <c r="AQ64">
        <f>'T6 Wine production vol'!AQ64+'T15 Wine import vol'!AQ64-'T10 Wine export vol'!AQ64-'T34 Wine consumption vol'!AQ64</f>
        <v>133.33333333332848</v>
      </c>
      <c r="AR64">
        <f>'T6 Wine production vol'!AR64+'T15 Wine import vol'!AR64-'T10 Wine export vol'!AR64-'T34 Wine consumption vol'!AR64</f>
        <v>-2955.8</v>
      </c>
      <c r="AS64">
        <f>'T6 Wine production vol'!AS64+'T15 Wine import vol'!AS64-'T10 Wine export vol'!AS64-'T34 Wine consumption vol'!AS64</f>
        <v>0</v>
      </c>
      <c r="AT64">
        <f>'T6 Wine production vol'!AT64+'T15 Wine import vol'!AT64-'T10 Wine export vol'!AT64-'T34 Wine consumption vol'!AT64</f>
        <v>0</v>
      </c>
      <c r="AU64">
        <f>'T6 Wine production vol'!AU64+'T15 Wine import vol'!AU64-'T10 Wine export vol'!AU64-'T34 Wine consumption vol'!AU64</f>
        <v>-117.90000000000009</v>
      </c>
      <c r="AV64">
        <f>'T6 Wine production vol'!AV64+'T15 Wine import vol'!AV64-'T10 Wine export vol'!AV64-'T34 Wine consumption vol'!AV64</f>
        <v>0</v>
      </c>
      <c r="AW64">
        <f>'T6 Wine production vol'!AW64+'T15 Wine import vol'!AW64-'T10 Wine export vol'!AW64-'T34 Wine consumption vol'!AW64</f>
        <v>0</v>
      </c>
      <c r="AX64">
        <f>'T6 Wine production vol'!AX64+'T15 Wine import vol'!AX64-'T10 Wine export vol'!AX64-'T34 Wine consumption vol'!AX64</f>
        <v>0</v>
      </c>
      <c r="AY64">
        <f>'T6 Wine production vol'!AY64+'T15 Wine import vol'!AY64-'T10 Wine export vol'!AY64-'T34 Wine consumption vol'!AY64</f>
        <v>0</v>
      </c>
      <c r="AZ64">
        <f>'T6 Wine production vol'!AZ64+'T15 Wine import vol'!AZ64-'T10 Wine export vol'!AZ64-'T34 Wine consumption vol'!AZ64</f>
        <v>0</v>
      </c>
      <c r="BA64">
        <f>'T6 Wine production vol'!BA64+'T15 Wine import vol'!BA64-'T10 Wine export vol'!BA64-'T34 Wine consumption vol'!BA64</f>
        <v>0</v>
      </c>
      <c r="BB64">
        <f>'T6 Wine production vol'!BB64+'T15 Wine import vol'!BB64-'T10 Wine export vol'!BB64-'T34 Wine consumption vol'!BB64</f>
        <v>-41262.537493480369</v>
      </c>
    </row>
    <row r="65" spans="1:54" x14ac:dyDescent="0.55000000000000004">
      <c r="A65" s="1">
        <v>1928</v>
      </c>
      <c r="B65">
        <f>'T6 Wine production vol'!B65+'T15 Wine import vol'!B65-'T10 Wine export vol'!B65-'T34 Wine consumption vol'!B65</f>
        <v>1184354.9000000004</v>
      </c>
      <c r="C65">
        <f>'T6 Wine production vol'!C65+'T15 Wine import vol'!C65-'T10 Wine export vol'!C65-'T34 Wine consumption vol'!C65</f>
        <v>53406.137205750681</v>
      </c>
      <c r="D65">
        <f>'T6 Wine production vol'!D65+'T15 Wine import vol'!D65-'T10 Wine export vol'!D65-'T34 Wine consumption vol'!D65</f>
        <v>-129260</v>
      </c>
      <c r="E65">
        <f>'T6 Wine production vol'!E65+'T15 Wine import vol'!E65-'T10 Wine export vol'!E65-'T34 Wine consumption vol'!E65</f>
        <v>47105.333333333721</v>
      </c>
      <c r="F65">
        <f>'T6 Wine production vol'!F65+'T15 Wine import vol'!F65-'T10 Wine export vol'!F65-'T34 Wine consumption vol'!F65</f>
        <v>28800</v>
      </c>
      <c r="G65">
        <f>'T6 Wine production vol'!G65+'T15 Wine import vol'!G65-'T10 Wine export vol'!G65-'T34 Wine consumption vol'!G65</f>
        <v>0</v>
      </c>
      <c r="H65">
        <f>'T6 Wine production vol'!H65+'T15 Wine import vol'!H65-'T10 Wine export vol'!H65-'T34 Wine consumption vol'!H65</f>
        <v>-800</v>
      </c>
      <c r="I65">
        <f>'T6 Wine production vol'!I65+'T15 Wine import vol'!I65-'T10 Wine export vol'!I65-'T34 Wine consumption vol'!I65</f>
        <v>0</v>
      </c>
      <c r="J65">
        <f>'T6 Wine production vol'!J65+'T15 Wine import vol'!J65-'T10 Wine export vol'!J65-'T34 Wine consumption vol'!J65</f>
        <v>0</v>
      </c>
      <c r="K65">
        <f>'T6 Wine production vol'!K65+'T15 Wine import vol'!K65-'T10 Wine export vol'!K65-'T34 Wine consumption vol'!K65</f>
        <v>56288.400000000023</v>
      </c>
      <c r="L65">
        <f>'T6 Wine production vol'!L65+'T15 Wine import vol'!L65-'T10 Wine export vol'!L65-'T34 Wine consumption vol'!L65</f>
        <v>35650.079999999987</v>
      </c>
      <c r="M65">
        <f>'T6 Wine production vol'!M65+'T15 Wine import vol'!M65-'T10 Wine export vol'!M65-'T34 Wine consumption vol'!M65</f>
        <v>0</v>
      </c>
      <c r="N65">
        <f>'T6 Wine production vol'!N65+'T15 Wine import vol'!N65-'T10 Wine export vol'!N65-'T34 Wine consumption vol'!N65</f>
        <v>0</v>
      </c>
      <c r="O65">
        <f>'T6 Wine production vol'!O65+'T15 Wine import vol'!O65-'T10 Wine export vol'!O65-'T34 Wine consumption vol'!O65</f>
        <v>0</v>
      </c>
      <c r="P65">
        <f>'T6 Wine production vol'!P65+'T15 Wine import vol'!P65-'T10 Wine export vol'!P65-'T34 Wine consumption vol'!P65</f>
        <v>15166.666666666715</v>
      </c>
      <c r="Q65">
        <f>'T6 Wine production vol'!Q65+'T15 Wine import vol'!Q65-'T10 Wine export vol'!Q65-'T34 Wine consumption vol'!Q65</f>
        <v>0</v>
      </c>
      <c r="R65">
        <f>'T6 Wine production vol'!R65+'T15 Wine import vol'!R65-'T10 Wine export vol'!R65-'T34 Wine consumption vol'!R65</f>
        <v>3524.8454308116306</v>
      </c>
      <c r="S65">
        <f>'T6 Wine production vol'!S65+'T15 Wine import vol'!S65-'T10 Wine export vol'!S65-'T34 Wine consumption vol'!S65</f>
        <v>7198.7399999999907</v>
      </c>
      <c r="T65">
        <f>'T6 Wine production vol'!T65+'T15 Wine import vol'!T65-'T10 Wine export vol'!T65-'T34 Wine consumption vol'!T65</f>
        <v>0</v>
      </c>
      <c r="U65">
        <f>'T6 Wine production vol'!U65+'T15 Wine import vol'!U65-'T10 Wine export vol'!U65-'T34 Wine consumption vol'!U65</f>
        <v>0</v>
      </c>
      <c r="V65">
        <f>'T6 Wine production vol'!V65+'T15 Wine import vol'!V65-'T10 Wine export vol'!V65-'T34 Wine consumption vol'!V65</f>
        <v>260112.47724693039</v>
      </c>
      <c r="W65">
        <f>'T6 Wine production vol'!W65+'T15 Wine import vol'!W65-'T10 Wine export vol'!W65-'T34 Wine consumption vol'!W65</f>
        <v>0</v>
      </c>
      <c r="X65">
        <f>'T6 Wine production vol'!X65+'T15 Wine import vol'!X65-'T10 Wine export vol'!X65-'T34 Wine consumption vol'!X65</f>
        <v>69600</v>
      </c>
      <c r="Y65">
        <f>'T6 Wine production vol'!Y65+'T15 Wine import vol'!Y65-'T10 Wine export vol'!Y65-'T34 Wine consumption vol'!Y65</f>
        <v>67690</v>
      </c>
      <c r="Z65">
        <f>'T6 Wine production vol'!Z65+'T15 Wine import vol'!Z65-'T10 Wine export vol'!Z65-'T34 Wine consumption vol'!Z65</f>
        <v>0</v>
      </c>
      <c r="AA65">
        <f>'T6 Wine production vol'!AA65+'T15 Wine import vol'!AA65-'T10 Wine export vol'!AA65-'T34 Wine consumption vol'!AA65</f>
        <v>4205.5472013038743</v>
      </c>
      <c r="AB65">
        <f>'T6 Wine production vol'!AB65+'T15 Wine import vol'!AB65-'T10 Wine export vol'!AB65-'T34 Wine consumption vol'!AB65</f>
        <v>37206</v>
      </c>
      <c r="AC65">
        <f>'T6 Wine production vol'!AC65+'T15 Wine import vol'!AC65-'T10 Wine export vol'!AC65-'T34 Wine consumption vol'!AC65</f>
        <v>72.5</v>
      </c>
      <c r="AD65">
        <f>'T6 Wine production vol'!AD65+'T15 Wine import vol'!AD65-'T10 Wine export vol'!AD65-'T34 Wine consumption vol'!AD65</f>
        <v>19800</v>
      </c>
      <c r="AE65">
        <f>'T6 Wine production vol'!AE65+'T15 Wine import vol'!AE65-'T10 Wine export vol'!AE65-'T34 Wine consumption vol'!AE65</f>
        <v>-507.24761999999828</v>
      </c>
      <c r="AF65">
        <f>'T6 Wine production vol'!AF65+'T15 Wine import vol'!AF65-'T10 Wine export vol'!AF65-'T34 Wine consumption vol'!AF65</f>
        <v>185255.76734999998</v>
      </c>
      <c r="AG65">
        <f>'T6 Wine production vol'!AG65+'T15 Wine import vol'!AG65-'T10 Wine export vol'!AG65-'T34 Wine consumption vol'!AG65</f>
        <v>66.666666666671517</v>
      </c>
      <c r="AH65">
        <f>'T6 Wine production vol'!AH65+'T15 Wine import vol'!AH65-'T10 Wine export vol'!AH65-'T34 Wine consumption vol'!AH65</f>
        <v>107.90000000002328</v>
      </c>
      <c r="AI65">
        <f>'T6 Wine production vol'!AI65+'T15 Wine import vol'!AI65-'T10 Wine export vol'!AI65-'T34 Wine consumption vol'!AI65</f>
        <v>800</v>
      </c>
      <c r="AJ65">
        <f>'T6 Wine production vol'!AJ65+'T15 Wine import vol'!AJ65-'T10 Wine export vol'!AJ65-'T34 Wine consumption vol'!AJ65</f>
        <v>0</v>
      </c>
      <c r="AK65">
        <f>'T6 Wine production vol'!AK65+'T15 Wine import vol'!AK65-'T10 Wine export vol'!AK65-'T34 Wine consumption vol'!AK65</f>
        <v>2455.6189660163</v>
      </c>
      <c r="AL65">
        <f>'T6 Wine production vol'!AL65+'T15 Wine import vol'!AL65-'T10 Wine export vol'!AL65-'T34 Wine consumption vol'!AL65</f>
        <v>364086.83333333326</v>
      </c>
      <c r="AM65">
        <f>'T6 Wine production vol'!AM65+'T15 Wine import vol'!AM65-'T10 Wine export vol'!AM65-'T34 Wine consumption vol'!AM65</f>
        <v>-2666.6666666666606</v>
      </c>
      <c r="AN65">
        <f>'T6 Wine production vol'!AN65+'T15 Wine import vol'!AN65-'T10 Wine export vol'!AN65-'T34 Wine consumption vol'!AN65</f>
        <v>40558.587048499343</v>
      </c>
      <c r="AO65">
        <f>'T6 Wine production vol'!AO65+'T15 Wine import vol'!AO65-'T10 Wine export vol'!AO65-'T34 Wine consumption vol'!AO65</f>
        <v>17100</v>
      </c>
      <c r="AP65">
        <f>'T6 Wine production vol'!AP65+'T15 Wine import vol'!AP65-'T10 Wine export vol'!AP65-'T34 Wine consumption vol'!AP65</f>
        <v>2700</v>
      </c>
      <c r="AQ65">
        <f>'T6 Wine production vol'!AQ65+'T15 Wine import vol'!AQ65-'T10 Wine export vol'!AQ65-'T34 Wine consumption vol'!AQ65</f>
        <v>-300.00000000000728</v>
      </c>
      <c r="AR65">
        <f>'T6 Wine production vol'!AR65+'T15 Wine import vol'!AR65-'T10 Wine export vol'!AR65-'T34 Wine consumption vol'!AR65</f>
        <v>-3194.3500000000004</v>
      </c>
      <c r="AS65">
        <f>'T6 Wine production vol'!AS65+'T15 Wine import vol'!AS65-'T10 Wine export vol'!AS65-'T34 Wine consumption vol'!AS65</f>
        <v>0</v>
      </c>
      <c r="AT65">
        <f>'T6 Wine production vol'!AT65+'T15 Wine import vol'!AT65-'T10 Wine export vol'!AT65-'T34 Wine consumption vol'!AT65</f>
        <v>0</v>
      </c>
      <c r="AU65">
        <f>'T6 Wine production vol'!AU65+'T15 Wine import vol'!AU65-'T10 Wine export vol'!AU65-'T34 Wine consumption vol'!AU65</f>
        <v>-22.833333333332575</v>
      </c>
      <c r="AV65">
        <f>'T6 Wine production vol'!AV65+'T15 Wine import vol'!AV65-'T10 Wine export vol'!AV65-'T34 Wine consumption vol'!AV65</f>
        <v>0</v>
      </c>
      <c r="AW65">
        <f>'T6 Wine production vol'!AW65+'T15 Wine import vol'!AW65-'T10 Wine export vol'!AW65-'T34 Wine consumption vol'!AW65</f>
        <v>0</v>
      </c>
      <c r="AX65">
        <f>'T6 Wine production vol'!AX65+'T15 Wine import vol'!AX65-'T10 Wine export vol'!AX65-'T34 Wine consumption vol'!AX65</f>
        <v>0</v>
      </c>
      <c r="AY65">
        <f>'T6 Wine production vol'!AY65+'T15 Wine import vol'!AY65-'T10 Wine export vol'!AY65-'T34 Wine consumption vol'!AY65</f>
        <v>0</v>
      </c>
      <c r="AZ65">
        <f>'T6 Wine production vol'!AZ65+'T15 Wine import vol'!AZ65-'T10 Wine export vol'!AZ65-'T34 Wine consumption vol'!AZ65</f>
        <v>0</v>
      </c>
      <c r="BA65">
        <f>'T6 Wine production vol'!BA65+'T15 Wine import vol'!BA65-'T10 Wine export vol'!BA65-'T34 Wine consumption vol'!BA65</f>
        <v>0</v>
      </c>
      <c r="BB65">
        <f>'T6 Wine production vol'!BB65+'T15 Wine import vol'!BB65-'T10 Wine export vol'!BB65-'T34 Wine consumption vol'!BB65</f>
        <v>2155965.7316535562</v>
      </c>
    </row>
    <row r="66" spans="1:54" x14ac:dyDescent="0.55000000000000004">
      <c r="A66" s="1">
        <v>1929</v>
      </c>
      <c r="B66">
        <f>'T6 Wine production vol'!B66+'T15 Wine import vol'!B66-'T10 Wine export vol'!B66-'T34 Wine consumption vol'!B66</f>
        <v>1076505</v>
      </c>
      <c r="C66">
        <f>'T6 Wine production vol'!C66+'T15 Wine import vol'!C66-'T10 Wine export vol'!C66-'T34 Wine consumption vol'!C66</f>
        <v>46083.159265185706</v>
      </c>
      <c r="D66">
        <f>'T6 Wine production vol'!D66+'T15 Wine import vol'!D66-'T10 Wine export vol'!D66-'T34 Wine consumption vol'!D66</f>
        <v>-19672.133333333302</v>
      </c>
      <c r="E66">
        <f>'T6 Wine production vol'!E66+'T15 Wine import vol'!E66-'T10 Wine export vol'!E66-'T34 Wine consumption vol'!E66</f>
        <v>38538.09999999986</v>
      </c>
      <c r="F66">
        <f>'T6 Wine production vol'!F66+'T15 Wine import vol'!F66-'T10 Wine export vol'!F66-'T34 Wine consumption vol'!F66</f>
        <v>4833.333333333343</v>
      </c>
      <c r="G66">
        <f>'T6 Wine production vol'!G66+'T15 Wine import vol'!G66-'T10 Wine export vol'!G66-'T34 Wine consumption vol'!G66</f>
        <v>0</v>
      </c>
      <c r="H66">
        <f>'T6 Wine production vol'!H66+'T15 Wine import vol'!H66-'T10 Wine export vol'!H66-'T34 Wine consumption vol'!H66</f>
        <v>4500.0000000000073</v>
      </c>
      <c r="I66">
        <f>'T6 Wine production vol'!I66+'T15 Wine import vol'!I66-'T10 Wine export vol'!I66-'T34 Wine consumption vol'!I66</f>
        <v>0</v>
      </c>
      <c r="J66">
        <f>'T6 Wine production vol'!J66+'T15 Wine import vol'!J66-'T10 Wine export vol'!J66-'T34 Wine consumption vol'!J66</f>
        <v>0</v>
      </c>
      <c r="K66">
        <f>'T6 Wine production vol'!K66+'T15 Wine import vol'!K66-'T10 Wine export vol'!K66-'T34 Wine consumption vol'!K66</f>
        <v>18614.266666666721</v>
      </c>
      <c r="L66">
        <f>'T6 Wine production vol'!L66+'T15 Wine import vol'!L66-'T10 Wine export vol'!L66-'T34 Wine consumption vol'!L66</f>
        <v>-7586.1600000000035</v>
      </c>
      <c r="M66">
        <f>'T6 Wine production vol'!M66+'T15 Wine import vol'!M66-'T10 Wine export vol'!M66-'T34 Wine consumption vol'!M66</f>
        <v>0</v>
      </c>
      <c r="N66">
        <f>'T6 Wine production vol'!N66+'T15 Wine import vol'!N66-'T10 Wine export vol'!N66-'T34 Wine consumption vol'!N66</f>
        <v>0</v>
      </c>
      <c r="O66">
        <f>'T6 Wine production vol'!O66+'T15 Wine import vol'!O66-'T10 Wine export vol'!O66-'T34 Wine consumption vol'!O66</f>
        <v>0</v>
      </c>
      <c r="P66">
        <f>'T6 Wine production vol'!P66+'T15 Wine import vol'!P66-'T10 Wine export vol'!P66-'T34 Wine consumption vol'!P66</f>
        <v>19133.333333333314</v>
      </c>
      <c r="Q66">
        <f>'T6 Wine production vol'!Q66+'T15 Wine import vol'!Q66-'T10 Wine export vol'!Q66-'T34 Wine consumption vol'!Q66</f>
        <v>0</v>
      </c>
      <c r="R66">
        <f>'T6 Wine production vol'!R66+'T15 Wine import vol'!R66-'T10 Wine export vol'!R66-'T34 Wine consumption vol'!R66</f>
        <v>1413.8114620309934</v>
      </c>
      <c r="S66">
        <f>'T6 Wine production vol'!S66+'T15 Wine import vol'!S66-'T10 Wine export vol'!S66-'T34 Wine consumption vol'!S66</f>
        <v>2798.0400000000373</v>
      </c>
      <c r="T66">
        <f>'T6 Wine production vol'!T66+'T15 Wine import vol'!T66-'T10 Wine export vol'!T66-'T34 Wine consumption vol'!T66</f>
        <v>0</v>
      </c>
      <c r="U66">
        <f>'T6 Wine production vol'!U66+'T15 Wine import vol'!U66-'T10 Wine export vol'!U66-'T34 Wine consumption vol'!U66</f>
        <v>0</v>
      </c>
      <c r="V66">
        <f>'T6 Wine production vol'!V66+'T15 Wine import vol'!V66-'T10 Wine export vol'!V66-'T34 Wine consumption vol'!V66</f>
        <v>205831.18896499157</v>
      </c>
      <c r="W66">
        <f>'T6 Wine production vol'!W66+'T15 Wine import vol'!W66-'T10 Wine export vol'!W66-'T34 Wine consumption vol'!W66</f>
        <v>0</v>
      </c>
      <c r="X66">
        <f>'T6 Wine production vol'!X66+'T15 Wine import vol'!X66-'T10 Wine export vol'!X66-'T34 Wine consumption vol'!X66</f>
        <v>-137866.66666666657</v>
      </c>
      <c r="Y66">
        <f>'T6 Wine production vol'!Y66+'T15 Wine import vol'!Y66-'T10 Wine export vol'!Y66-'T34 Wine consumption vol'!Y66</f>
        <v>140205.00000000012</v>
      </c>
      <c r="Z66">
        <f>'T6 Wine production vol'!Z66+'T15 Wine import vol'!Z66-'T10 Wine export vol'!Z66-'T34 Wine consumption vol'!Z66</f>
        <v>0</v>
      </c>
      <c r="AA66">
        <f>'T6 Wine production vol'!AA66+'T15 Wine import vol'!AA66-'T10 Wine export vol'!AA66-'T34 Wine consumption vol'!AA66</f>
        <v>-3298.2349050621488</v>
      </c>
      <c r="AB66">
        <f>'T6 Wine production vol'!AB66+'T15 Wine import vol'!AB66-'T10 Wine export vol'!AB66-'T34 Wine consumption vol'!AB66</f>
        <v>33682.999999999985</v>
      </c>
      <c r="AC66">
        <f>'T6 Wine production vol'!AC66+'T15 Wine import vol'!AC66-'T10 Wine export vol'!AC66-'T34 Wine consumption vol'!AC66</f>
        <v>106</v>
      </c>
      <c r="AD66">
        <f>'T6 Wine production vol'!AD66+'T15 Wine import vol'!AD66-'T10 Wine export vol'!AD66-'T34 Wine consumption vol'!AD66</f>
        <v>8000.0000000000036</v>
      </c>
      <c r="AE66">
        <f>'T6 Wine production vol'!AE66+'T15 Wine import vol'!AE66-'T10 Wine export vol'!AE66-'T34 Wine consumption vol'!AE66</f>
        <v>16951.155540000007</v>
      </c>
      <c r="AF66">
        <f>'T6 Wine production vol'!AF66+'T15 Wine import vol'!AF66-'T10 Wine export vol'!AF66-'T34 Wine consumption vol'!AF66</f>
        <v>211954.92300000007</v>
      </c>
      <c r="AG66">
        <f>'T6 Wine production vol'!AG66+'T15 Wine import vol'!AG66-'T10 Wine export vol'!AG66-'T34 Wine consumption vol'!AG66</f>
        <v>-6533.3333333332994</v>
      </c>
      <c r="AH66">
        <f>'T6 Wine production vol'!AH66+'T15 Wine import vol'!AH66-'T10 Wine export vol'!AH66-'T34 Wine consumption vol'!AH66</f>
        <v>0</v>
      </c>
      <c r="AI66">
        <f>'T6 Wine production vol'!AI66+'T15 Wine import vol'!AI66-'T10 Wine export vol'!AI66-'T34 Wine consumption vol'!AI66</f>
        <v>800</v>
      </c>
      <c r="AJ66">
        <f>'T6 Wine production vol'!AJ66+'T15 Wine import vol'!AJ66-'T10 Wine export vol'!AJ66-'T34 Wine consumption vol'!AJ66</f>
        <v>0</v>
      </c>
      <c r="AK66">
        <f>'T6 Wine production vol'!AK66+'T15 Wine import vol'!AK66-'T10 Wine export vol'!AK66-'T34 Wine consumption vol'!AK66</f>
        <v>20.907850144452823</v>
      </c>
      <c r="AL66">
        <f>'T6 Wine production vol'!AL66+'T15 Wine import vol'!AL66-'T10 Wine export vol'!AL66-'T34 Wine consumption vol'!AL66</f>
        <v>132224.60000000009</v>
      </c>
      <c r="AM66">
        <f>'T6 Wine production vol'!AM66+'T15 Wine import vol'!AM66-'T10 Wine export vol'!AM66-'T34 Wine consumption vol'!AM66</f>
        <v>-333.33333333333576</v>
      </c>
      <c r="AN66">
        <f>'T6 Wine production vol'!AN66+'T15 Wine import vol'!AN66-'T10 Wine export vol'!AN66-'T34 Wine consumption vol'!AN66</f>
        <v>31622.270036785769</v>
      </c>
      <c r="AO66">
        <f>'T6 Wine production vol'!AO66+'T15 Wine import vol'!AO66-'T10 Wine export vol'!AO66-'T34 Wine consumption vol'!AO66</f>
        <v>18066.666666666672</v>
      </c>
      <c r="AP66">
        <f>'T6 Wine production vol'!AP66+'T15 Wine import vol'!AP66-'T10 Wine export vol'!AP66-'T34 Wine consumption vol'!AP66</f>
        <v>372</v>
      </c>
      <c r="AQ66">
        <f>'T6 Wine production vol'!AQ66+'T15 Wine import vol'!AQ66-'T10 Wine export vol'!AQ66-'T34 Wine consumption vol'!AQ66</f>
        <v>-133.33333333332848</v>
      </c>
      <c r="AR66">
        <f>'T6 Wine production vol'!AR66+'T15 Wine import vol'!AR66-'T10 Wine export vol'!AR66-'T34 Wine consumption vol'!AR66</f>
        <v>-3819.2000000000003</v>
      </c>
      <c r="AS66">
        <f>'T6 Wine production vol'!AS66+'T15 Wine import vol'!AS66-'T10 Wine export vol'!AS66-'T34 Wine consumption vol'!AS66</f>
        <v>0</v>
      </c>
      <c r="AT66">
        <f>'T6 Wine production vol'!AT66+'T15 Wine import vol'!AT66-'T10 Wine export vol'!AT66-'T34 Wine consumption vol'!AT66</f>
        <v>0</v>
      </c>
      <c r="AU66">
        <f>'T6 Wine production vol'!AU66+'T15 Wine import vol'!AU66-'T10 Wine export vol'!AU66-'T34 Wine consumption vol'!AU66</f>
        <v>-9.9999999999909051E-2</v>
      </c>
      <c r="AV66">
        <f>'T6 Wine production vol'!AV66+'T15 Wine import vol'!AV66-'T10 Wine export vol'!AV66-'T34 Wine consumption vol'!AV66</f>
        <v>0</v>
      </c>
      <c r="AW66">
        <f>'T6 Wine production vol'!AW66+'T15 Wine import vol'!AW66-'T10 Wine export vol'!AW66-'T34 Wine consumption vol'!AW66</f>
        <v>0</v>
      </c>
      <c r="AX66">
        <f>'T6 Wine production vol'!AX66+'T15 Wine import vol'!AX66-'T10 Wine export vol'!AX66-'T34 Wine consumption vol'!AX66</f>
        <v>0</v>
      </c>
      <c r="AY66">
        <f>'T6 Wine production vol'!AY66+'T15 Wine import vol'!AY66-'T10 Wine export vol'!AY66-'T34 Wine consumption vol'!AY66</f>
        <v>0</v>
      </c>
      <c r="AZ66">
        <f>'T6 Wine production vol'!AZ66+'T15 Wine import vol'!AZ66-'T10 Wine export vol'!AZ66-'T34 Wine consumption vol'!AZ66</f>
        <v>0</v>
      </c>
      <c r="BA66">
        <f>'T6 Wine production vol'!BA66+'T15 Wine import vol'!BA66-'T10 Wine export vol'!BA66-'T34 Wine consumption vol'!BA66</f>
        <v>0</v>
      </c>
      <c r="BB66">
        <f>'T6 Wine production vol'!BB66+'T15 Wine import vol'!BB66-'T10 Wine export vol'!BB66-'T34 Wine consumption vol'!BB66</f>
        <v>994226.56650892645</v>
      </c>
    </row>
    <row r="67" spans="1:54" x14ac:dyDescent="0.55000000000000004">
      <c r="A67" s="1">
        <v>1930</v>
      </c>
      <c r="B67">
        <f>'T6 Wine production vol'!B67+'T15 Wine import vol'!B67-'T10 Wine export vol'!B67-'T34 Wine consumption vol'!B67</f>
        <v>-573924.10000000056</v>
      </c>
      <c r="C67">
        <f>'T6 Wine production vol'!C67+'T15 Wine import vol'!C67-'T10 Wine export vol'!C67-'T34 Wine consumption vol'!C67</f>
        <v>55949.445746298414</v>
      </c>
      <c r="D67">
        <f>'T6 Wine production vol'!D67+'T15 Wine import vol'!D67-'T10 Wine export vol'!D67-'T34 Wine consumption vol'!D67</f>
        <v>14798.100000000035</v>
      </c>
      <c r="E67">
        <f>'T6 Wine production vol'!E67+'T15 Wine import vol'!E67-'T10 Wine export vol'!E67-'T34 Wine consumption vol'!E67</f>
        <v>-256853.09999999986</v>
      </c>
      <c r="F67">
        <f>'T6 Wine production vol'!F67+'T15 Wine import vol'!F67-'T10 Wine export vol'!F67-'T34 Wine consumption vol'!F67</f>
        <v>35199.999999999971</v>
      </c>
      <c r="G67">
        <f>'T6 Wine production vol'!G67+'T15 Wine import vol'!G67-'T10 Wine export vol'!G67-'T34 Wine consumption vol'!G67</f>
        <v>0</v>
      </c>
      <c r="H67">
        <f>'T6 Wine production vol'!H67+'T15 Wine import vol'!H67-'T10 Wine export vol'!H67-'T34 Wine consumption vol'!H67</f>
        <v>-2000</v>
      </c>
      <c r="I67">
        <f>'T6 Wine production vol'!I67+'T15 Wine import vol'!I67-'T10 Wine export vol'!I67-'T34 Wine consumption vol'!I67</f>
        <v>0</v>
      </c>
      <c r="J67">
        <f>'T6 Wine production vol'!J67+'T15 Wine import vol'!J67-'T10 Wine export vol'!J67-'T34 Wine consumption vol'!J67</f>
        <v>0</v>
      </c>
      <c r="K67">
        <f>'T6 Wine production vol'!K67+'T15 Wine import vol'!K67-'T10 Wine export vol'!K67-'T34 Wine consumption vol'!K67</f>
        <v>51508.466666666733</v>
      </c>
      <c r="L67">
        <f>'T6 Wine production vol'!L67+'T15 Wine import vol'!L67-'T10 Wine export vol'!L67-'T34 Wine consumption vol'!L67</f>
        <v>-36075.179999999993</v>
      </c>
      <c r="M67">
        <f>'T6 Wine production vol'!M67+'T15 Wine import vol'!M67-'T10 Wine export vol'!M67-'T34 Wine consumption vol'!M67</f>
        <v>0</v>
      </c>
      <c r="N67">
        <f>'T6 Wine production vol'!N67+'T15 Wine import vol'!N67-'T10 Wine export vol'!N67-'T34 Wine consumption vol'!N67</f>
        <v>0</v>
      </c>
      <c r="O67">
        <f>'T6 Wine production vol'!O67+'T15 Wine import vol'!O67-'T10 Wine export vol'!O67-'T34 Wine consumption vol'!O67</f>
        <v>0</v>
      </c>
      <c r="P67">
        <f>'T6 Wine production vol'!P67+'T15 Wine import vol'!P67-'T10 Wine export vol'!P67-'T34 Wine consumption vol'!P67</f>
        <v>-7033.3333333333139</v>
      </c>
      <c r="Q67">
        <f>'T6 Wine production vol'!Q67+'T15 Wine import vol'!Q67-'T10 Wine export vol'!Q67-'T34 Wine consumption vol'!Q67</f>
        <v>0</v>
      </c>
      <c r="R67">
        <f>'T6 Wine production vol'!R67+'T15 Wine import vol'!R67-'T10 Wine export vol'!R67-'T34 Wine consumption vol'!R67</f>
        <v>-4133.3154845731333</v>
      </c>
      <c r="S67">
        <f>'T6 Wine production vol'!S67+'T15 Wine import vol'!S67-'T10 Wine export vol'!S67-'T34 Wine consumption vol'!S67</f>
        <v>-5103.4799999999814</v>
      </c>
      <c r="T67">
        <f>'T6 Wine production vol'!T67+'T15 Wine import vol'!T67-'T10 Wine export vol'!T67-'T34 Wine consumption vol'!T67</f>
        <v>0</v>
      </c>
      <c r="U67">
        <f>'T6 Wine production vol'!U67+'T15 Wine import vol'!U67-'T10 Wine export vol'!U67-'T34 Wine consumption vol'!U67</f>
        <v>0</v>
      </c>
      <c r="V67">
        <f>'T6 Wine production vol'!V67+'T15 Wine import vol'!V67-'T10 Wine export vol'!V67-'T34 Wine consumption vol'!V67</f>
        <v>332359.9319606864</v>
      </c>
      <c r="W67">
        <f>'T6 Wine production vol'!W67+'T15 Wine import vol'!W67-'T10 Wine export vol'!W67-'T34 Wine consumption vol'!W67</f>
        <v>0</v>
      </c>
      <c r="X67">
        <f>'T6 Wine production vol'!X67+'T15 Wine import vol'!X67-'T10 Wine export vol'!X67-'T34 Wine consumption vol'!X67</f>
        <v>153233.33333333337</v>
      </c>
      <c r="Y67">
        <f>'T6 Wine production vol'!Y67+'T15 Wine import vol'!Y67-'T10 Wine export vol'!Y67-'T34 Wine consumption vol'!Y67</f>
        <v>46728.333333333314</v>
      </c>
      <c r="Z67">
        <f>'T6 Wine production vol'!Z67+'T15 Wine import vol'!Z67-'T10 Wine export vol'!Z67-'T34 Wine consumption vol'!Z67</f>
        <v>0</v>
      </c>
      <c r="AA67">
        <f>'T6 Wine production vol'!AA67+'T15 Wine import vol'!AA67-'T10 Wine export vol'!AA67-'T34 Wine consumption vol'!AA67</f>
        <v>5388.9427919440932</v>
      </c>
      <c r="AB67">
        <f>'T6 Wine production vol'!AB67+'T15 Wine import vol'!AB67-'T10 Wine export vol'!AB67-'T34 Wine consumption vol'!AB67</f>
        <v>34131.5</v>
      </c>
      <c r="AC67">
        <f>'T6 Wine production vol'!AC67+'T15 Wine import vol'!AC67-'T10 Wine export vol'!AC67-'T34 Wine consumption vol'!AC67</f>
        <v>142.33333333333303</v>
      </c>
      <c r="AD67">
        <f>'T6 Wine production vol'!AD67+'T15 Wine import vol'!AD67-'T10 Wine export vol'!AD67-'T34 Wine consumption vol'!AD67</f>
        <v>1366.6666666666715</v>
      </c>
      <c r="AE67">
        <f>'T6 Wine production vol'!AE67+'T15 Wine import vol'!AE67-'T10 Wine export vol'!AE67-'T34 Wine consumption vol'!AE67</f>
        <v>-12611.790949999999</v>
      </c>
      <c r="AF67">
        <f>'T6 Wine production vol'!AF67+'T15 Wine import vol'!AF67-'T10 Wine export vol'!AF67-'T34 Wine consumption vol'!AF67</f>
        <v>23918.615839999984</v>
      </c>
      <c r="AG67">
        <f>'T6 Wine production vol'!AG67+'T15 Wine import vol'!AG67-'T10 Wine export vol'!AG67-'T34 Wine consumption vol'!AG67</f>
        <v>38000</v>
      </c>
      <c r="AH67">
        <f>'T6 Wine production vol'!AH67+'T15 Wine import vol'!AH67-'T10 Wine export vol'!AH67-'T34 Wine consumption vol'!AH67</f>
        <v>0</v>
      </c>
      <c r="AI67">
        <f>'T6 Wine production vol'!AI67+'T15 Wine import vol'!AI67-'T10 Wine export vol'!AI67-'T34 Wine consumption vol'!AI67</f>
        <v>800</v>
      </c>
      <c r="AJ67">
        <f>'T6 Wine production vol'!AJ67+'T15 Wine import vol'!AJ67-'T10 Wine export vol'!AJ67-'T34 Wine consumption vol'!AJ67</f>
        <v>0</v>
      </c>
      <c r="AK67">
        <f>'T6 Wine production vol'!AK67+'T15 Wine import vol'!AK67-'T10 Wine export vol'!AK67-'T34 Wine consumption vol'!AK67</f>
        <v>-348.42597776887851</v>
      </c>
      <c r="AL67">
        <f>'T6 Wine production vol'!AL67+'T15 Wine import vol'!AL67-'T10 Wine export vol'!AL67-'T34 Wine consumption vol'!AL67</f>
        <v>20790.566666666651</v>
      </c>
      <c r="AM67">
        <f>'T6 Wine production vol'!AM67+'T15 Wine import vol'!AM67-'T10 Wine export vol'!AM67-'T34 Wine consumption vol'!AM67</f>
        <v>-833.33333333332121</v>
      </c>
      <c r="AN67">
        <f>'T6 Wine production vol'!AN67+'T15 Wine import vol'!AN67-'T10 Wine export vol'!AN67-'T34 Wine consumption vol'!AN67</f>
        <v>37042.505108806952</v>
      </c>
      <c r="AO67">
        <f>'T6 Wine production vol'!AO67+'T15 Wine import vol'!AO67-'T10 Wine export vol'!AO67-'T34 Wine consumption vol'!AO67</f>
        <v>1100</v>
      </c>
      <c r="AP67">
        <f>'T6 Wine production vol'!AP67+'T15 Wine import vol'!AP67-'T10 Wine export vol'!AP67-'T34 Wine consumption vol'!AP67</f>
        <v>-500</v>
      </c>
      <c r="AQ67">
        <f>'T6 Wine production vol'!AQ67+'T15 Wine import vol'!AQ67-'T10 Wine export vol'!AQ67-'T34 Wine consumption vol'!AQ67</f>
        <v>66.666666666671517</v>
      </c>
      <c r="AR67">
        <f>'T6 Wine production vol'!AR67+'T15 Wine import vol'!AR67-'T10 Wine export vol'!AR67-'T34 Wine consumption vol'!AR67</f>
        <v>392.59999999999997</v>
      </c>
      <c r="AS67">
        <f>'T6 Wine production vol'!AS67+'T15 Wine import vol'!AS67-'T10 Wine export vol'!AS67-'T34 Wine consumption vol'!AS67</f>
        <v>0</v>
      </c>
      <c r="AT67">
        <f>'T6 Wine production vol'!AT67+'T15 Wine import vol'!AT67-'T10 Wine export vol'!AT67-'T34 Wine consumption vol'!AT67</f>
        <v>0</v>
      </c>
      <c r="AU67">
        <f>'T6 Wine production vol'!AU67+'T15 Wine import vol'!AU67-'T10 Wine export vol'!AU67-'T34 Wine consumption vol'!AU67</f>
        <v>658.46666666666715</v>
      </c>
      <c r="AV67">
        <f>'T6 Wine production vol'!AV67+'T15 Wine import vol'!AV67-'T10 Wine export vol'!AV67-'T34 Wine consumption vol'!AV67</f>
        <v>0</v>
      </c>
      <c r="AW67">
        <f>'T6 Wine production vol'!AW67+'T15 Wine import vol'!AW67-'T10 Wine export vol'!AW67-'T34 Wine consumption vol'!AW67</f>
        <v>0</v>
      </c>
      <c r="AX67">
        <f>'T6 Wine production vol'!AX67+'T15 Wine import vol'!AX67-'T10 Wine export vol'!AX67-'T34 Wine consumption vol'!AX67</f>
        <v>0</v>
      </c>
      <c r="AY67">
        <f>'T6 Wine production vol'!AY67+'T15 Wine import vol'!AY67-'T10 Wine export vol'!AY67-'T34 Wine consumption vol'!AY67</f>
        <v>0</v>
      </c>
      <c r="AZ67">
        <f>'T6 Wine production vol'!AZ67+'T15 Wine import vol'!AZ67-'T10 Wine export vol'!AZ67-'T34 Wine consumption vol'!AZ67</f>
        <v>0</v>
      </c>
      <c r="BA67">
        <f>'T6 Wine production vol'!BA67+'T15 Wine import vol'!BA67-'T10 Wine export vol'!BA67-'T34 Wine consumption vol'!BA67</f>
        <v>0</v>
      </c>
      <c r="BB67">
        <f>'T6 Wine production vol'!BB67+'T15 Wine import vol'!BB67-'T10 Wine export vol'!BB67-'T34 Wine consumption vol'!BB67</f>
        <v>-2017024.1385622397</v>
      </c>
    </row>
    <row r="68" spans="1:54" x14ac:dyDescent="0.55000000000000004">
      <c r="A68" s="1">
        <v>1931</v>
      </c>
      <c r="B68">
        <f>'T6 Wine production vol'!B68+'T15 Wine import vol'!B68-'T10 Wine export vol'!B68-'T34 Wine consumption vol'!B68</f>
        <v>739722</v>
      </c>
      <c r="C68">
        <f>'T6 Wine production vol'!C68+'T15 Wine import vol'!C68-'T10 Wine export vol'!C68-'T34 Wine consumption vol'!C68</f>
        <v>47656.339495365042</v>
      </c>
      <c r="D68">
        <f>'T6 Wine production vol'!D68+'T15 Wine import vol'!D68-'T10 Wine export vol'!D68-'T34 Wine consumption vol'!D68</f>
        <v>81178.633333333419</v>
      </c>
      <c r="E68">
        <f>'T6 Wine production vol'!E68+'T15 Wine import vol'!E68-'T10 Wine export vol'!E68-'T34 Wine consumption vol'!E68</f>
        <v>-147612.03333333321</v>
      </c>
      <c r="F68">
        <f>'T6 Wine production vol'!F68+'T15 Wine import vol'!F68-'T10 Wine export vol'!F68-'T34 Wine consumption vol'!F68</f>
        <v>33166.666666666715</v>
      </c>
      <c r="G68">
        <f>'T6 Wine production vol'!G68+'T15 Wine import vol'!G68-'T10 Wine export vol'!G68-'T34 Wine consumption vol'!G68</f>
        <v>0</v>
      </c>
      <c r="H68">
        <f>'T6 Wine production vol'!H68+'T15 Wine import vol'!H68-'T10 Wine export vol'!H68-'T34 Wine consumption vol'!H68</f>
        <v>666.66666666667152</v>
      </c>
      <c r="I68">
        <f>'T6 Wine production vol'!I68+'T15 Wine import vol'!I68-'T10 Wine export vol'!I68-'T34 Wine consumption vol'!I68</f>
        <v>0</v>
      </c>
      <c r="J68">
        <f>'T6 Wine production vol'!J68+'T15 Wine import vol'!J68-'T10 Wine export vol'!J68-'T34 Wine consumption vol'!J68</f>
        <v>0</v>
      </c>
      <c r="K68">
        <f>'T6 Wine production vol'!K68+'T15 Wine import vol'!K68-'T10 Wine export vol'!K68-'T34 Wine consumption vol'!K68</f>
        <v>28363.366666666698</v>
      </c>
      <c r="L68">
        <f>'T6 Wine production vol'!L68+'T15 Wine import vol'!L68-'T10 Wine export vol'!L68-'T34 Wine consumption vol'!L68</f>
        <v>-25949.789999999979</v>
      </c>
      <c r="M68">
        <f>'T6 Wine production vol'!M68+'T15 Wine import vol'!M68-'T10 Wine export vol'!M68-'T34 Wine consumption vol'!M68</f>
        <v>0</v>
      </c>
      <c r="N68">
        <f>'T6 Wine production vol'!N68+'T15 Wine import vol'!N68-'T10 Wine export vol'!N68-'T34 Wine consumption vol'!N68</f>
        <v>0</v>
      </c>
      <c r="O68">
        <f>'T6 Wine production vol'!O68+'T15 Wine import vol'!O68-'T10 Wine export vol'!O68-'T34 Wine consumption vol'!O68</f>
        <v>0</v>
      </c>
      <c r="P68">
        <f>'T6 Wine production vol'!P68+'T15 Wine import vol'!P68-'T10 Wine export vol'!P68-'T34 Wine consumption vol'!P68</f>
        <v>-8933.3333333332848</v>
      </c>
      <c r="Q68">
        <f>'T6 Wine production vol'!Q68+'T15 Wine import vol'!Q68-'T10 Wine export vol'!Q68-'T34 Wine consumption vol'!Q68</f>
        <v>0</v>
      </c>
      <c r="R68">
        <f>'T6 Wine production vol'!R68+'T15 Wine import vol'!R68-'T10 Wine export vol'!R68-'T34 Wine consumption vol'!R68</f>
        <v>-103.99799125596473</v>
      </c>
      <c r="S68">
        <f>'T6 Wine production vol'!S68+'T15 Wine import vol'!S68-'T10 Wine export vol'!S68-'T34 Wine consumption vol'!S68</f>
        <v>33924.420000000013</v>
      </c>
      <c r="T68">
        <f>'T6 Wine production vol'!T68+'T15 Wine import vol'!T68-'T10 Wine export vol'!T68-'T34 Wine consumption vol'!T68</f>
        <v>0</v>
      </c>
      <c r="U68">
        <f>'T6 Wine production vol'!U68+'T15 Wine import vol'!U68-'T10 Wine export vol'!U68-'T34 Wine consumption vol'!U68</f>
        <v>0</v>
      </c>
      <c r="V68">
        <f>'T6 Wine production vol'!V68+'T15 Wine import vol'!V68-'T10 Wine export vol'!V68-'T34 Wine consumption vol'!V68</f>
        <v>38647.949999999953</v>
      </c>
      <c r="W68">
        <f>'T6 Wine production vol'!W68+'T15 Wine import vol'!W68-'T10 Wine export vol'!W68-'T34 Wine consumption vol'!W68</f>
        <v>0</v>
      </c>
      <c r="X68">
        <f>'T6 Wine production vol'!X68+'T15 Wine import vol'!X68-'T10 Wine export vol'!X68-'T34 Wine consumption vol'!X68</f>
        <v>135500</v>
      </c>
      <c r="Y68">
        <f>'T6 Wine production vol'!Y68+'T15 Wine import vol'!Y68-'T10 Wine export vol'!Y68-'T34 Wine consumption vol'!Y68</f>
        <v>16063.333333333314</v>
      </c>
      <c r="Z68">
        <f>'T6 Wine production vol'!Z68+'T15 Wine import vol'!Z68-'T10 Wine export vol'!Z68-'T34 Wine consumption vol'!Z68</f>
        <v>0</v>
      </c>
      <c r="AA68">
        <f>'T6 Wine production vol'!AA68+'T15 Wine import vol'!AA68-'T10 Wine export vol'!AA68-'T34 Wine consumption vol'!AA68</f>
        <v>5088.5232140567787</v>
      </c>
      <c r="AB68">
        <f>'T6 Wine production vol'!AB68+'T15 Wine import vol'!AB68-'T10 Wine export vol'!AB68-'T34 Wine consumption vol'!AB68</f>
        <v>25200.500000000007</v>
      </c>
      <c r="AC68">
        <f>'T6 Wine production vol'!AC68+'T15 Wine import vol'!AC68-'T10 Wine export vol'!AC68-'T34 Wine consumption vol'!AC68</f>
        <v>178.66666666666674</v>
      </c>
      <c r="AD68">
        <f>'T6 Wine production vol'!AD68+'T15 Wine import vol'!AD68-'T10 Wine export vol'!AD68-'T34 Wine consumption vol'!AD68</f>
        <v>2366.6666666666642</v>
      </c>
      <c r="AE68">
        <f>'T6 Wine production vol'!AE68+'T15 Wine import vol'!AE68-'T10 Wine export vol'!AE68-'T34 Wine consumption vol'!AE68</f>
        <v>-1538.1463899999981</v>
      </c>
      <c r="AF68">
        <f>'T6 Wine production vol'!AF68+'T15 Wine import vol'!AF68-'T10 Wine export vol'!AF68-'T34 Wine consumption vol'!AF68</f>
        <v>45292.983880000014</v>
      </c>
      <c r="AG68">
        <f>'T6 Wine production vol'!AG68+'T15 Wine import vol'!AG68-'T10 Wine export vol'!AG68-'T34 Wine consumption vol'!AG68</f>
        <v>12533.333333333299</v>
      </c>
      <c r="AH68">
        <f>'T6 Wine production vol'!AH68+'T15 Wine import vol'!AH68-'T10 Wine export vol'!AH68-'T34 Wine consumption vol'!AH68</f>
        <v>0</v>
      </c>
      <c r="AI68">
        <f>'T6 Wine production vol'!AI68+'T15 Wine import vol'!AI68-'T10 Wine export vol'!AI68-'T34 Wine consumption vol'!AI68</f>
        <v>800</v>
      </c>
      <c r="AJ68">
        <f>'T6 Wine production vol'!AJ68+'T15 Wine import vol'!AJ68-'T10 Wine export vol'!AJ68-'T34 Wine consumption vol'!AJ68</f>
        <v>0</v>
      </c>
      <c r="AK68">
        <f>'T6 Wine production vol'!AK68+'T15 Wine import vol'!AK68-'T10 Wine export vol'!AK68-'T34 Wine consumption vol'!AK68</f>
        <v>-1745.2206441191047</v>
      </c>
      <c r="AL68">
        <f>'T6 Wine production vol'!AL68+'T15 Wine import vol'!AL68-'T10 Wine export vol'!AL68-'T34 Wine consumption vol'!AL68</f>
        <v>177317.43333333317</v>
      </c>
      <c r="AM68">
        <f>'T6 Wine production vol'!AM68+'T15 Wine import vol'!AM68-'T10 Wine export vol'!AM68-'T34 Wine consumption vol'!AM68</f>
        <v>10666.666666666672</v>
      </c>
      <c r="AN68">
        <f>'T6 Wine production vol'!AN68+'T15 Wine import vol'!AN68-'T10 Wine export vol'!AN68-'T34 Wine consumption vol'!AN68</f>
        <v>33096.540331005868</v>
      </c>
      <c r="AO68">
        <f>'T6 Wine production vol'!AO68+'T15 Wine import vol'!AO68-'T10 Wine export vol'!AO68-'T34 Wine consumption vol'!AO68</f>
        <v>-21333.333333333328</v>
      </c>
      <c r="AP68">
        <f>'T6 Wine production vol'!AP68+'T15 Wine import vol'!AP68-'T10 Wine export vol'!AP68-'T34 Wine consumption vol'!AP68</f>
        <v>733.33333333333303</v>
      </c>
      <c r="AQ68">
        <f>'T6 Wine production vol'!AQ68+'T15 Wine import vol'!AQ68-'T10 Wine export vol'!AQ68-'T34 Wine consumption vol'!AQ68</f>
        <v>1315.3333333333285</v>
      </c>
      <c r="AR68">
        <f>'T6 Wine production vol'!AR68+'T15 Wine import vol'!AR68-'T10 Wine export vol'!AR68-'T34 Wine consumption vol'!AR68</f>
        <v>-2493.7000000000003</v>
      </c>
      <c r="AS68">
        <f>'T6 Wine production vol'!AS68+'T15 Wine import vol'!AS68-'T10 Wine export vol'!AS68-'T34 Wine consumption vol'!AS68</f>
        <v>0</v>
      </c>
      <c r="AT68">
        <f>'T6 Wine production vol'!AT68+'T15 Wine import vol'!AT68-'T10 Wine export vol'!AT68-'T34 Wine consumption vol'!AT68</f>
        <v>0</v>
      </c>
      <c r="AU68">
        <f>'T6 Wine production vol'!AU68+'T15 Wine import vol'!AU68-'T10 Wine export vol'!AU68-'T34 Wine consumption vol'!AU68</f>
        <v>325.13333333333412</v>
      </c>
      <c r="AV68">
        <f>'T6 Wine production vol'!AV68+'T15 Wine import vol'!AV68-'T10 Wine export vol'!AV68-'T34 Wine consumption vol'!AV68</f>
        <v>0</v>
      </c>
      <c r="AW68">
        <f>'T6 Wine production vol'!AW68+'T15 Wine import vol'!AW68-'T10 Wine export vol'!AW68-'T34 Wine consumption vol'!AW68</f>
        <v>0</v>
      </c>
      <c r="AX68">
        <f>'T6 Wine production vol'!AX68+'T15 Wine import vol'!AX68-'T10 Wine export vol'!AX68-'T34 Wine consumption vol'!AX68</f>
        <v>0</v>
      </c>
      <c r="AY68">
        <f>'T6 Wine production vol'!AY68+'T15 Wine import vol'!AY68-'T10 Wine export vol'!AY68-'T34 Wine consumption vol'!AY68</f>
        <v>0</v>
      </c>
      <c r="AZ68">
        <f>'T6 Wine production vol'!AZ68+'T15 Wine import vol'!AZ68-'T10 Wine export vol'!AZ68-'T34 Wine consumption vol'!AZ68</f>
        <v>0</v>
      </c>
      <c r="BA68">
        <f>'T6 Wine production vol'!BA68+'T15 Wine import vol'!BA68-'T10 Wine export vol'!BA68-'T34 Wine consumption vol'!BA68</f>
        <v>0</v>
      </c>
      <c r="BB68">
        <f>'T6 Wine production vol'!BB68+'T15 Wine import vol'!BB68-'T10 Wine export vol'!BB68-'T34 Wine consumption vol'!BB68</f>
        <v>244861.98062575981</v>
      </c>
    </row>
    <row r="69" spans="1:54" x14ac:dyDescent="0.55000000000000004">
      <c r="A69" s="1">
        <v>1932</v>
      </c>
      <c r="B69">
        <f>'T6 Wine production vol'!B69+'T15 Wine import vol'!B69-'T10 Wine export vol'!B69-'T34 Wine consumption vol'!B69</f>
        <v>-181188.20000000019</v>
      </c>
      <c r="C69">
        <f>'T6 Wine production vol'!C69+'T15 Wine import vol'!C69-'T10 Wine export vol'!C69-'T34 Wine consumption vol'!C69</f>
        <v>63035.608345829882</v>
      </c>
      <c r="D69">
        <f>'T6 Wine production vol'!D69+'T15 Wine import vol'!D69-'T10 Wine export vol'!D69-'T34 Wine consumption vol'!D69</f>
        <v>-29846.300000000047</v>
      </c>
      <c r="E69">
        <f>'T6 Wine production vol'!E69+'T15 Wine import vol'!E69-'T10 Wine export vol'!E69-'T34 Wine consumption vol'!E69</f>
        <v>177271.13333333423</v>
      </c>
      <c r="F69">
        <f>'T6 Wine production vol'!F69+'T15 Wine import vol'!F69-'T10 Wine export vol'!F69-'T34 Wine consumption vol'!F69</f>
        <v>-14366.666666666701</v>
      </c>
      <c r="G69">
        <f>'T6 Wine production vol'!G69+'T15 Wine import vol'!G69-'T10 Wine export vol'!G69-'T34 Wine consumption vol'!G69</f>
        <v>0</v>
      </c>
      <c r="H69">
        <f>'T6 Wine production vol'!H69+'T15 Wine import vol'!H69-'T10 Wine export vol'!H69-'T34 Wine consumption vol'!H69</f>
        <v>-1399.9999999999854</v>
      </c>
      <c r="I69">
        <f>'T6 Wine production vol'!I69+'T15 Wine import vol'!I69-'T10 Wine export vol'!I69-'T34 Wine consumption vol'!I69</f>
        <v>0</v>
      </c>
      <c r="J69">
        <f>'T6 Wine production vol'!J69+'T15 Wine import vol'!J69-'T10 Wine export vol'!J69-'T34 Wine consumption vol'!J69</f>
        <v>0</v>
      </c>
      <c r="K69">
        <f>'T6 Wine production vol'!K69+'T15 Wine import vol'!K69-'T10 Wine export vol'!K69-'T34 Wine consumption vol'!K69</f>
        <v>-73495.866666666698</v>
      </c>
      <c r="L69">
        <f>'T6 Wine production vol'!L69+'T15 Wine import vol'!L69-'T10 Wine export vol'!L69-'T34 Wine consumption vol'!L69</f>
        <v>104227.68000000008</v>
      </c>
      <c r="M69">
        <f>'T6 Wine production vol'!M69+'T15 Wine import vol'!M69-'T10 Wine export vol'!M69-'T34 Wine consumption vol'!M69</f>
        <v>0</v>
      </c>
      <c r="N69">
        <f>'T6 Wine production vol'!N69+'T15 Wine import vol'!N69-'T10 Wine export vol'!N69-'T34 Wine consumption vol'!N69</f>
        <v>0</v>
      </c>
      <c r="O69">
        <f>'T6 Wine production vol'!O69+'T15 Wine import vol'!O69-'T10 Wine export vol'!O69-'T34 Wine consumption vol'!O69</f>
        <v>0</v>
      </c>
      <c r="P69">
        <f>'T6 Wine production vol'!P69+'T15 Wine import vol'!P69-'T10 Wine export vol'!P69-'T34 Wine consumption vol'!P69</f>
        <v>-10700</v>
      </c>
      <c r="Q69">
        <f>'T6 Wine production vol'!Q69+'T15 Wine import vol'!Q69-'T10 Wine export vol'!Q69-'T34 Wine consumption vol'!Q69</f>
        <v>0</v>
      </c>
      <c r="R69">
        <f>'T6 Wine production vol'!R69+'T15 Wine import vol'!R69-'T10 Wine export vol'!R69-'T34 Wine consumption vol'!R69</f>
        <v>1127.6840103137911</v>
      </c>
      <c r="S69">
        <f>'T6 Wine production vol'!S69+'T15 Wine import vol'!S69-'T10 Wine export vol'!S69-'T34 Wine consumption vol'!S69</f>
        <v>22560.929999999993</v>
      </c>
      <c r="T69">
        <f>'T6 Wine production vol'!T69+'T15 Wine import vol'!T69-'T10 Wine export vol'!T69-'T34 Wine consumption vol'!T69</f>
        <v>0</v>
      </c>
      <c r="U69">
        <f>'T6 Wine production vol'!U69+'T15 Wine import vol'!U69-'T10 Wine export vol'!U69-'T34 Wine consumption vol'!U69</f>
        <v>0</v>
      </c>
      <c r="V69">
        <f>'T6 Wine production vol'!V69+'T15 Wine import vol'!V69-'T10 Wine export vol'!V69-'T34 Wine consumption vol'!V69</f>
        <v>-24249.179999999993</v>
      </c>
      <c r="W69">
        <f>'T6 Wine production vol'!W69+'T15 Wine import vol'!W69-'T10 Wine export vol'!W69-'T34 Wine consumption vol'!W69</f>
        <v>0</v>
      </c>
      <c r="X69">
        <f>'T6 Wine production vol'!X69+'T15 Wine import vol'!X69-'T10 Wine export vol'!X69-'T34 Wine consumption vol'!X69</f>
        <v>-50100</v>
      </c>
      <c r="Y69">
        <f>'T6 Wine production vol'!Y69+'T15 Wine import vol'!Y69-'T10 Wine export vol'!Y69-'T34 Wine consumption vol'!Y69</f>
        <v>8033.3333333333139</v>
      </c>
      <c r="Z69">
        <f>'T6 Wine production vol'!Z69+'T15 Wine import vol'!Z69-'T10 Wine export vol'!Z69-'T34 Wine consumption vol'!Z69</f>
        <v>0</v>
      </c>
      <c r="AA69">
        <f>'T6 Wine production vol'!AA69+'T15 Wine import vol'!AA69-'T10 Wine export vol'!AA69-'T34 Wine consumption vol'!AA69</f>
        <v>-1266.5098799056141</v>
      </c>
      <c r="AB69">
        <f>'T6 Wine production vol'!AB69+'T15 Wine import vol'!AB69-'T10 Wine export vol'!AB69-'T34 Wine consumption vol'!AB69</f>
        <v>23601.5</v>
      </c>
      <c r="AC69">
        <f>'T6 Wine production vol'!AC69+'T15 Wine import vol'!AC69-'T10 Wine export vol'!AC69-'T34 Wine consumption vol'!AC69</f>
        <v>222.66666666666674</v>
      </c>
      <c r="AD69">
        <f>'T6 Wine production vol'!AD69+'T15 Wine import vol'!AD69-'T10 Wine export vol'!AD69-'T34 Wine consumption vol'!AD69</f>
        <v>-1800.0000000000036</v>
      </c>
      <c r="AE69">
        <f>'T6 Wine production vol'!AE69+'T15 Wine import vol'!AE69-'T10 Wine export vol'!AE69-'T34 Wine consumption vol'!AE69</f>
        <v>764.65685999999914</v>
      </c>
      <c r="AF69">
        <f>'T6 Wine production vol'!AF69+'T15 Wine import vol'!AF69-'T10 Wine export vol'!AF69-'T34 Wine consumption vol'!AF69</f>
        <v>-187801.29161999997</v>
      </c>
      <c r="AG69">
        <f>'T6 Wine production vol'!AG69+'T15 Wine import vol'!AG69-'T10 Wine export vol'!AG69-'T34 Wine consumption vol'!AG69</f>
        <v>-24966.666666666701</v>
      </c>
      <c r="AH69">
        <f>'T6 Wine production vol'!AH69+'T15 Wine import vol'!AH69-'T10 Wine export vol'!AH69-'T34 Wine consumption vol'!AH69</f>
        <v>0</v>
      </c>
      <c r="AI69">
        <f>'T6 Wine production vol'!AI69+'T15 Wine import vol'!AI69-'T10 Wine export vol'!AI69-'T34 Wine consumption vol'!AI69</f>
        <v>800</v>
      </c>
      <c r="AJ69">
        <f>'T6 Wine production vol'!AJ69+'T15 Wine import vol'!AJ69-'T10 Wine export vol'!AJ69-'T34 Wine consumption vol'!AJ69</f>
        <v>0</v>
      </c>
      <c r="AK69">
        <f>'T6 Wine production vol'!AK69+'T15 Wine import vol'!AK69-'T10 Wine export vol'!AK69-'T34 Wine consumption vol'!AK69</f>
        <v>-861.24347207275059</v>
      </c>
      <c r="AL69">
        <f>'T6 Wine production vol'!AL69+'T15 Wine import vol'!AL69-'T10 Wine export vol'!AL69-'T34 Wine consumption vol'!AL69</f>
        <v>240390.99999999977</v>
      </c>
      <c r="AM69">
        <f>'T6 Wine production vol'!AM69+'T15 Wine import vol'!AM69-'T10 Wine export vol'!AM69-'T34 Wine consumption vol'!AM69</f>
        <v>11833.333333333328</v>
      </c>
      <c r="AN69">
        <f>'T6 Wine production vol'!AN69+'T15 Wine import vol'!AN69-'T10 Wine export vol'!AN69-'T34 Wine consumption vol'!AN69</f>
        <v>44292.391449015158</v>
      </c>
      <c r="AO69">
        <f>'T6 Wine production vol'!AO69+'T15 Wine import vol'!AO69-'T10 Wine export vol'!AO69-'T34 Wine consumption vol'!AO69</f>
        <v>59533.333333333328</v>
      </c>
      <c r="AP69">
        <f>'T6 Wine production vol'!AP69+'T15 Wine import vol'!AP69-'T10 Wine export vol'!AP69-'T34 Wine consumption vol'!AP69</f>
        <v>1533.3333333333335</v>
      </c>
      <c r="AQ69">
        <f>'T6 Wine production vol'!AQ69+'T15 Wine import vol'!AQ69-'T10 Wine export vol'!AQ69-'T34 Wine consumption vol'!AQ69</f>
        <v>84.333333333328483</v>
      </c>
      <c r="AR69">
        <f>'T6 Wine production vol'!AR69+'T15 Wine import vol'!AR69-'T10 Wine export vol'!AR69-'T34 Wine consumption vol'!AR69</f>
        <v>-1987.5</v>
      </c>
      <c r="AS69">
        <f>'T6 Wine production vol'!AS69+'T15 Wine import vol'!AS69-'T10 Wine export vol'!AS69-'T34 Wine consumption vol'!AS69</f>
        <v>0</v>
      </c>
      <c r="AT69">
        <f>'T6 Wine production vol'!AT69+'T15 Wine import vol'!AT69-'T10 Wine export vol'!AT69-'T34 Wine consumption vol'!AT69</f>
        <v>0</v>
      </c>
      <c r="AU69">
        <f>'T6 Wine production vol'!AU69+'T15 Wine import vol'!AU69-'T10 Wine export vol'!AU69-'T34 Wine consumption vol'!AU69</f>
        <v>0</v>
      </c>
      <c r="AV69">
        <f>'T6 Wine production vol'!AV69+'T15 Wine import vol'!AV69-'T10 Wine export vol'!AV69-'T34 Wine consumption vol'!AV69</f>
        <v>0</v>
      </c>
      <c r="AW69">
        <f>'T6 Wine production vol'!AW69+'T15 Wine import vol'!AW69-'T10 Wine export vol'!AW69-'T34 Wine consumption vol'!AW69</f>
        <v>0</v>
      </c>
      <c r="AX69">
        <f>'T6 Wine production vol'!AX69+'T15 Wine import vol'!AX69-'T10 Wine export vol'!AX69-'T34 Wine consumption vol'!AX69</f>
        <v>0</v>
      </c>
      <c r="AY69">
        <f>'T6 Wine production vol'!AY69+'T15 Wine import vol'!AY69-'T10 Wine export vol'!AY69-'T34 Wine consumption vol'!AY69</f>
        <v>0</v>
      </c>
      <c r="AZ69">
        <f>'T6 Wine production vol'!AZ69+'T15 Wine import vol'!AZ69-'T10 Wine export vol'!AZ69-'T34 Wine consumption vol'!AZ69</f>
        <v>0</v>
      </c>
      <c r="BA69">
        <f>'T6 Wine production vol'!BA69+'T15 Wine import vol'!BA69-'T10 Wine export vol'!BA69-'T34 Wine consumption vol'!BA69</f>
        <v>0</v>
      </c>
      <c r="BB69">
        <f>'T6 Wine production vol'!BB69+'T15 Wine import vol'!BB69-'T10 Wine export vol'!BB69-'T34 Wine consumption vol'!BB69</f>
        <v>-6471.909319318831</v>
      </c>
    </row>
    <row r="70" spans="1:54" x14ac:dyDescent="0.55000000000000004">
      <c r="A70" s="1">
        <v>1933</v>
      </c>
      <c r="B70">
        <f>'T6 Wine production vol'!B70+'T15 Wine import vol'!B70-'T10 Wine export vol'!B70-'T34 Wine consumption vol'!B70</f>
        <v>652291.29999999981</v>
      </c>
      <c r="C70">
        <f>'T6 Wine production vol'!C70+'T15 Wine import vol'!C70-'T10 Wine export vol'!C70-'T34 Wine consumption vol'!C70</f>
        <v>47476.702200382017</v>
      </c>
      <c r="D70">
        <f>'T6 Wine production vol'!D70+'T15 Wine import vol'!D70-'T10 Wine export vol'!D70-'T34 Wine consumption vol'!D70</f>
        <v>148015.7666666666</v>
      </c>
      <c r="E70">
        <f>'T6 Wine production vol'!E70+'T15 Wine import vol'!E70-'T10 Wine export vol'!E70-'T34 Wine consumption vol'!E70</f>
        <v>-24475.066666667117</v>
      </c>
      <c r="F70">
        <f>'T6 Wine production vol'!F70+'T15 Wine import vol'!F70-'T10 Wine export vol'!F70-'T34 Wine consumption vol'!F70</f>
        <v>-20100</v>
      </c>
      <c r="G70">
        <f>'T6 Wine production vol'!G70+'T15 Wine import vol'!G70-'T10 Wine export vol'!G70-'T34 Wine consumption vol'!G70</f>
        <v>0</v>
      </c>
      <c r="H70">
        <f>'T6 Wine production vol'!H70+'T15 Wine import vol'!H70-'T10 Wine export vol'!H70-'T34 Wine consumption vol'!H70</f>
        <v>-366.6666666666606</v>
      </c>
      <c r="I70">
        <f>'T6 Wine production vol'!I70+'T15 Wine import vol'!I70-'T10 Wine export vol'!I70-'T34 Wine consumption vol'!I70</f>
        <v>0</v>
      </c>
      <c r="J70">
        <f>'T6 Wine production vol'!J70+'T15 Wine import vol'!J70-'T10 Wine export vol'!J70-'T34 Wine consumption vol'!J70</f>
        <v>0</v>
      </c>
      <c r="K70">
        <f>'T6 Wine production vol'!K70+'T15 Wine import vol'!K70-'T10 Wine export vol'!K70-'T34 Wine consumption vol'!K70</f>
        <v>-32138.866666666669</v>
      </c>
      <c r="L70">
        <f>'T6 Wine production vol'!L70+'T15 Wine import vol'!L70-'T10 Wine export vol'!L70-'T34 Wine consumption vol'!L70</f>
        <v>61802.489999999991</v>
      </c>
      <c r="M70">
        <f>'T6 Wine production vol'!M70+'T15 Wine import vol'!M70-'T10 Wine export vol'!M70-'T34 Wine consumption vol'!M70</f>
        <v>0</v>
      </c>
      <c r="N70">
        <f>'T6 Wine production vol'!N70+'T15 Wine import vol'!N70-'T10 Wine export vol'!N70-'T34 Wine consumption vol'!N70</f>
        <v>0</v>
      </c>
      <c r="O70">
        <f>'T6 Wine production vol'!O70+'T15 Wine import vol'!O70-'T10 Wine export vol'!O70-'T34 Wine consumption vol'!O70</f>
        <v>0</v>
      </c>
      <c r="P70">
        <f>'T6 Wine production vol'!P70+'T15 Wine import vol'!P70-'T10 Wine export vol'!P70-'T34 Wine consumption vol'!P70</f>
        <v>-14433.333333333314</v>
      </c>
      <c r="Q70">
        <f>'T6 Wine production vol'!Q70+'T15 Wine import vol'!Q70-'T10 Wine export vol'!Q70-'T34 Wine consumption vol'!Q70</f>
        <v>0</v>
      </c>
      <c r="R70">
        <f>'T6 Wine production vol'!R70+'T15 Wine import vol'!R70-'T10 Wine export vol'!R70-'T34 Wine consumption vol'!R70</f>
        <v>-1405.3196491012641</v>
      </c>
      <c r="S70">
        <f>'T6 Wine production vol'!S70+'T15 Wine import vol'!S70-'T10 Wine export vol'!S70-'T34 Wine consumption vol'!S70</f>
        <v>-40445.279999999999</v>
      </c>
      <c r="T70">
        <f>'T6 Wine production vol'!T70+'T15 Wine import vol'!T70-'T10 Wine export vol'!T70-'T34 Wine consumption vol'!T70</f>
        <v>0</v>
      </c>
      <c r="U70">
        <f>'T6 Wine production vol'!U70+'T15 Wine import vol'!U70-'T10 Wine export vol'!U70-'T34 Wine consumption vol'!U70</f>
        <v>0</v>
      </c>
      <c r="V70">
        <f>'T6 Wine production vol'!V70+'T15 Wine import vol'!V70-'T10 Wine export vol'!V70-'T34 Wine consumption vol'!V70</f>
        <v>-49687.830000000016</v>
      </c>
      <c r="W70">
        <f>'T6 Wine production vol'!W70+'T15 Wine import vol'!W70-'T10 Wine export vol'!W70-'T34 Wine consumption vol'!W70</f>
        <v>0</v>
      </c>
      <c r="X70">
        <f>'T6 Wine production vol'!X70+'T15 Wine import vol'!X70-'T10 Wine export vol'!X70-'T34 Wine consumption vol'!X70</f>
        <v>-51166.666666666628</v>
      </c>
      <c r="Y70">
        <f>'T6 Wine production vol'!Y70+'T15 Wine import vol'!Y70-'T10 Wine export vol'!Y70-'T34 Wine consumption vol'!Y70</f>
        <v>16666.666666666686</v>
      </c>
      <c r="Z70">
        <f>'T6 Wine production vol'!Z70+'T15 Wine import vol'!Z70-'T10 Wine export vol'!Z70-'T34 Wine consumption vol'!Z70</f>
        <v>0</v>
      </c>
      <c r="AA70">
        <f>'T6 Wine production vol'!AA70+'T15 Wine import vol'!AA70-'T10 Wine export vol'!AA70-'T34 Wine consumption vol'!AA70</f>
        <v>-3455.5630510162009</v>
      </c>
      <c r="AB70">
        <f>'T6 Wine production vol'!AB70+'T15 Wine import vol'!AB70-'T10 Wine export vol'!AB70-'T34 Wine consumption vol'!AB70</f>
        <v>25486.500000000007</v>
      </c>
      <c r="AC70">
        <f>'T6 Wine production vol'!AC70+'T15 Wine import vol'!AC70-'T10 Wine export vol'!AC70-'T34 Wine consumption vol'!AC70</f>
        <v>273</v>
      </c>
      <c r="AD70">
        <f>'T6 Wine production vol'!AD70+'T15 Wine import vol'!AD70-'T10 Wine export vol'!AD70-'T34 Wine consumption vol'!AD70</f>
        <v>-4666.6666666666715</v>
      </c>
      <c r="AE70">
        <f>'T6 Wine production vol'!AE70+'T15 Wine import vol'!AE70-'T10 Wine export vol'!AE70-'T34 Wine consumption vol'!AE70</f>
        <v>32356.593830000005</v>
      </c>
      <c r="AF70">
        <f>'T6 Wine production vol'!AF70+'T15 Wine import vol'!AF70-'T10 Wine export vol'!AF70-'T34 Wine consumption vol'!AF70</f>
        <v>291885.62929999997</v>
      </c>
      <c r="AG70">
        <f>'T6 Wine production vol'!AG70+'T15 Wine import vol'!AG70-'T10 Wine export vol'!AG70-'T34 Wine consumption vol'!AG70</f>
        <v>-26966.666666666701</v>
      </c>
      <c r="AH70">
        <f>'T6 Wine production vol'!AH70+'T15 Wine import vol'!AH70-'T10 Wine export vol'!AH70-'T34 Wine consumption vol'!AH70</f>
        <v>0</v>
      </c>
      <c r="AI70">
        <f>'T6 Wine production vol'!AI70+'T15 Wine import vol'!AI70-'T10 Wine export vol'!AI70-'T34 Wine consumption vol'!AI70</f>
        <v>800</v>
      </c>
      <c r="AJ70">
        <f>'T6 Wine production vol'!AJ70+'T15 Wine import vol'!AJ70-'T10 Wine export vol'!AJ70-'T34 Wine consumption vol'!AJ70</f>
        <v>0</v>
      </c>
      <c r="AK70">
        <f>'T6 Wine production vol'!AK70+'T15 Wine import vol'!AK70-'T10 Wine export vol'!AK70-'T34 Wine consumption vol'!AK70</f>
        <v>1793.1804094229592</v>
      </c>
      <c r="AL70">
        <f>'T6 Wine production vol'!AL70+'T15 Wine import vol'!AL70-'T10 Wine export vol'!AL70-'T34 Wine consumption vol'!AL70</f>
        <v>-23654.966666666325</v>
      </c>
      <c r="AM70">
        <f>'T6 Wine production vol'!AM70+'T15 Wine import vol'!AM70-'T10 Wine export vol'!AM70-'T34 Wine consumption vol'!AM70</f>
        <v>6333.333333333343</v>
      </c>
      <c r="AN70">
        <f>'T6 Wine production vol'!AN70+'T15 Wine import vol'!AN70-'T10 Wine export vol'!AN70-'T34 Wine consumption vol'!AN70</f>
        <v>44981.963425916183</v>
      </c>
      <c r="AO70">
        <f>'T6 Wine production vol'!AO70+'T15 Wine import vol'!AO70-'T10 Wine export vol'!AO70-'T34 Wine consumption vol'!AO70</f>
        <v>11500</v>
      </c>
      <c r="AP70">
        <f>'T6 Wine production vol'!AP70+'T15 Wine import vol'!AP70-'T10 Wine export vol'!AP70-'T34 Wine consumption vol'!AP70</f>
        <v>366.66666666666697</v>
      </c>
      <c r="AQ70">
        <f>'T6 Wine production vol'!AQ70+'T15 Wine import vol'!AQ70-'T10 Wine export vol'!AQ70-'T34 Wine consumption vol'!AQ70</f>
        <v>-376</v>
      </c>
      <c r="AR70">
        <f>'T6 Wine production vol'!AR70+'T15 Wine import vol'!AR70-'T10 Wine export vol'!AR70-'T34 Wine consumption vol'!AR70</f>
        <v>0</v>
      </c>
      <c r="AS70">
        <f>'T6 Wine production vol'!AS70+'T15 Wine import vol'!AS70-'T10 Wine export vol'!AS70-'T34 Wine consumption vol'!AS70</f>
        <v>0</v>
      </c>
      <c r="AT70">
        <f>'T6 Wine production vol'!AT70+'T15 Wine import vol'!AT70-'T10 Wine export vol'!AT70-'T34 Wine consumption vol'!AT70</f>
        <v>0</v>
      </c>
      <c r="AU70">
        <f>'T6 Wine production vol'!AU70+'T15 Wine import vol'!AU70-'T10 Wine export vol'!AU70-'T34 Wine consumption vol'!AU70</f>
        <v>0</v>
      </c>
      <c r="AV70">
        <f>'T6 Wine production vol'!AV70+'T15 Wine import vol'!AV70-'T10 Wine export vol'!AV70-'T34 Wine consumption vol'!AV70</f>
        <v>0</v>
      </c>
      <c r="AW70">
        <f>'T6 Wine production vol'!AW70+'T15 Wine import vol'!AW70-'T10 Wine export vol'!AW70-'T34 Wine consumption vol'!AW70</f>
        <v>0</v>
      </c>
      <c r="AX70">
        <f>'T6 Wine production vol'!AX70+'T15 Wine import vol'!AX70-'T10 Wine export vol'!AX70-'T34 Wine consumption vol'!AX70</f>
        <v>0</v>
      </c>
      <c r="AY70">
        <f>'T6 Wine production vol'!AY70+'T15 Wine import vol'!AY70-'T10 Wine export vol'!AY70-'T34 Wine consumption vol'!AY70</f>
        <v>0</v>
      </c>
      <c r="AZ70">
        <f>'T6 Wine production vol'!AZ70+'T15 Wine import vol'!AZ70-'T10 Wine export vol'!AZ70-'T34 Wine consumption vol'!AZ70</f>
        <v>0</v>
      </c>
      <c r="BA70">
        <f>'T6 Wine production vol'!BA70+'T15 Wine import vol'!BA70-'T10 Wine export vol'!BA70-'T34 Wine consumption vol'!BA70</f>
        <v>0</v>
      </c>
      <c r="BB70">
        <f>'T6 Wine production vol'!BB70+'T15 Wine import vol'!BB70-'T10 Wine export vol'!BB70-'T34 Wine consumption vol'!BB70</f>
        <v>-593911.17747909203</v>
      </c>
    </row>
    <row r="71" spans="1:54" x14ac:dyDescent="0.55000000000000004">
      <c r="A71" s="1">
        <v>1934</v>
      </c>
      <c r="B71">
        <f>'T6 Wine production vol'!B71+'T15 Wine import vol'!B71-'T10 Wine export vol'!B71-'T34 Wine consumption vol'!B71</f>
        <v>1859867.1999999993</v>
      </c>
      <c r="C71">
        <f>'T6 Wine production vol'!C71+'T15 Wine import vol'!C71-'T10 Wine export vol'!C71-'T34 Wine consumption vol'!C71</f>
        <v>43215.51441851398</v>
      </c>
      <c r="D71">
        <f>'T6 Wine production vol'!D71+'T15 Wine import vol'!D71-'T10 Wine export vol'!D71-'T34 Wine consumption vol'!D71</f>
        <v>215306.06666666677</v>
      </c>
      <c r="E71">
        <f>'T6 Wine production vol'!E71+'T15 Wine import vol'!E71-'T10 Wine export vol'!E71-'T34 Wine consumption vol'!E71</f>
        <v>186970.56666666665</v>
      </c>
      <c r="F71">
        <f>'T6 Wine production vol'!F71+'T15 Wine import vol'!F71-'T10 Wine export vol'!F71-'T34 Wine consumption vol'!F71</f>
        <v>-6333.3333333332994</v>
      </c>
      <c r="G71">
        <f>'T6 Wine production vol'!G71+'T15 Wine import vol'!G71-'T10 Wine export vol'!G71-'T34 Wine consumption vol'!G71</f>
        <v>0</v>
      </c>
      <c r="H71">
        <f>'T6 Wine production vol'!H71+'T15 Wine import vol'!H71-'T10 Wine export vol'!H71-'T34 Wine consumption vol'!H71</f>
        <v>5800</v>
      </c>
      <c r="I71">
        <f>'T6 Wine production vol'!I71+'T15 Wine import vol'!I71-'T10 Wine export vol'!I71-'T34 Wine consumption vol'!I71</f>
        <v>0</v>
      </c>
      <c r="J71">
        <f>'T6 Wine production vol'!J71+'T15 Wine import vol'!J71-'T10 Wine export vol'!J71-'T34 Wine consumption vol'!J71</f>
        <v>0</v>
      </c>
      <c r="K71">
        <f>'T6 Wine production vol'!K71+'T15 Wine import vol'!K71-'T10 Wine export vol'!K71-'T34 Wine consumption vol'!K71</f>
        <v>184313.73333333328</v>
      </c>
      <c r="L71">
        <f>'T6 Wine production vol'!L71+'T15 Wine import vol'!L71-'T10 Wine export vol'!L71-'T34 Wine consumption vol'!L71</f>
        <v>-15736.559999999998</v>
      </c>
      <c r="M71">
        <f>'T6 Wine production vol'!M71+'T15 Wine import vol'!M71-'T10 Wine export vol'!M71-'T34 Wine consumption vol'!M71</f>
        <v>0</v>
      </c>
      <c r="N71">
        <f>'T6 Wine production vol'!N71+'T15 Wine import vol'!N71-'T10 Wine export vol'!N71-'T34 Wine consumption vol'!N71</f>
        <v>0</v>
      </c>
      <c r="O71">
        <f>'T6 Wine production vol'!O71+'T15 Wine import vol'!O71-'T10 Wine export vol'!O71-'T34 Wine consumption vol'!O71</f>
        <v>0</v>
      </c>
      <c r="P71">
        <f>'T6 Wine production vol'!P71+'T15 Wine import vol'!P71-'T10 Wine export vol'!P71-'T34 Wine consumption vol'!P71</f>
        <v>35533.333333333314</v>
      </c>
      <c r="Q71">
        <f>'T6 Wine production vol'!Q71+'T15 Wine import vol'!Q71-'T10 Wine export vol'!Q71-'T34 Wine consumption vol'!Q71</f>
        <v>0</v>
      </c>
      <c r="R71">
        <f>'T6 Wine production vol'!R71+'T15 Wine import vol'!R71-'T10 Wine export vol'!R71-'T34 Wine consumption vol'!R71</f>
        <v>3389.5813120302773</v>
      </c>
      <c r="S71">
        <f>'T6 Wine production vol'!S71+'T15 Wine import vol'!S71-'T10 Wine export vol'!S71-'T34 Wine consumption vol'!S71</f>
        <v>-22107.390000000014</v>
      </c>
      <c r="T71">
        <f>'T6 Wine production vol'!T71+'T15 Wine import vol'!T71-'T10 Wine export vol'!T71-'T34 Wine consumption vol'!T71</f>
        <v>0</v>
      </c>
      <c r="U71">
        <f>'T6 Wine production vol'!U71+'T15 Wine import vol'!U71-'T10 Wine export vol'!U71-'T34 Wine consumption vol'!U71</f>
        <v>0</v>
      </c>
      <c r="V71">
        <f>'T6 Wine production vol'!V71+'T15 Wine import vol'!V71-'T10 Wine export vol'!V71-'T34 Wine consumption vol'!V71</f>
        <v>-50895.66</v>
      </c>
      <c r="W71">
        <f>'T6 Wine production vol'!W71+'T15 Wine import vol'!W71-'T10 Wine export vol'!W71-'T34 Wine consumption vol'!W71</f>
        <v>0</v>
      </c>
      <c r="X71">
        <f>'T6 Wine production vol'!X71+'T15 Wine import vol'!X71-'T10 Wine export vol'!X71-'T34 Wine consumption vol'!X71</f>
        <v>69300</v>
      </c>
      <c r="Y71">
        <f>'T6 Wine production vol'!Y71+'T15 Wine import vol'!Y71-'T10 Wine export vol'!Y71-'T34 Wine consumption vol'!Y71</f>
        <v>8333.3333333333139</v>
      </c>
      <c r="Z71">
        <f>'T6 Wine production vol'!Z71+'T15 Wine import vol'!Z71-'T10 Wine export vol'!Z71-'T34 Wine consumption vol'!Z71</f>
        <v>0</v>
      </c>
      <c r="AA71">
        <f>'T6 Wine production vol'!AA71+'T15 Wine import vol'!AA71-'T10 Wine export vol'!AA71-'T34 Wine consumption vol'!AA71</f>
        <v>-90.560106023753178</v>
      </c>
      <c r="AB71">
        <f>'T6 Wine production vol'!AB71+'T15 Wine import vol'!AB71-'T10 Wine export vol'!AB71-'T34 Wine consumption vol'!AB71</f>
        <v>30225</v>
      </c>
      <c r="AC71">
        <f>'T6 Wine production vol'!AC71+'T15 Wine import vol'!AC71-'T10 Wine export vol'!AC71-'T34 Wine consumption vol'!AC71</f>
        <v>323.33333333333326</v>
      </c>
      <c r="AD71">
        <f>'T6 Wine production vol'!AD71+'T15 Wine import vol'!AD71-'T10 Wine export vol'!AD71-'T34 Wine consumption vol'!AD71</f>
        <v>-4366.6666666666715</v>
      </c>
      <c r="AE71">
        <f>'T6 Wine production vol'!AE71+'T15 Wine import vol'!AE71-'T10 Wine export vol'!AE71-'T34 Wine consumption vol'!AE71</f>
        <v>43913.856360000005</v>
      </c>
      <c r="AF71">
        <f>'T6 Wine production vol'!AF71+'T15 Wine import vol'!AF71-'T10 Wine export vol'!AF71-'T34 Wine consumption vol'!AF71</f>
        <v>208434.65213000006</v>
      </c>
      <c r="AG71">
        <f>'T6 Wine production vol'!AG71+'T15 Wine import vol'!AG71-'T10 Wine export vol'!AG71-'T34 Wine consumption vol'!AG71</f>
        <v>-18900</v>
      </c>
      <c r="AH71">
        <f>'T6 Wine production vol'!AH71+'T15 Wine import vol'!AH71-'T10 Wine export vol'!AH71-'T34 Wine consumption vol'!AH71</f>
        <v>0</v>
      </c>
      <c r="AI71">
        <f>'T6 Wine production vol'!AI71+'T15 Wine import vol'!AI71-'T10 Wine export vol'!AI71-'T34 Wine consumption vol'!AI71</f>
        <v>800</v>
      </c>
      <c r="AJ71">
        <f>'T6 Wine production vol'!AJ71+'T15 Wine import vol'!AJ71-'T10 Wine export vol'!AJ71-'T34 Wine consumption vol'!AJ71</f>
        <v>0</v>
      </c>
      <c r="AK71">
        <f>'T6 Wine production vol'!AK71+'T15 Wine import vol'!AK71-'T10 Wine export vol'!AK71-'T34 Wine consumption vol'!AK71</f>
        <v>196.41458866905305</v>
      </c>
      <c r="AL71">
        <f>'T6 Wine production vol'!AL71+'T15 Wine import vol'!AL71-'T10 Wine export vol'!AL71-'T34 Wine consumption vol'!AL71</f>
        <v>301322.93333333312</v>
      </c>
      <c r="AM71">
        <f>'T6 Wine production vol'!AM71+'T15 Wine import vol'!AM71-'T10 Wine export vol'!AM71-'T34 Wine consumption vol'!AM71</f>
        <v>11000</v>
      </c>
      <c r="AN71">
        <f>'T6 Wine production vol'!AN71+'T15 Wine import vol'!AN71-'T10 Wine export vol'!AN71-'T34 Wine consumption vol'!AN71</f>
        <v>51375.083145917764</v>
      </c>
      <c r="AO71">
        <f>'T6 Wine production vol'!AO71+'T15 Wine import vol'!AO71-'T10 Wine export vol'!AO71-'T34 Wine consumption vol'!AO71</f>
        <v>8300</v>
      </c>
      <c r="AP71">
        <f>'T6 Wine production vol'!AP71+'T15 Wine import vol'!AP71-'T10 Wine export vol'!AP71-'T34 Wine consumption vol'!AP71</f>
        <v>-466.66666666666697</v>
      </c>
      <c r="AQ71">
        <f>'T6 Wine production vol'!AQ71+'T15 Wine import vol'!AQ71-'T10 Wine export vol'!AQ71-'T34 Wine consumption vol'!AQ71</f>
        <v>-941.33333333334303</v>
      </c>
      <c r="AR71">
        <f>'T6 Wine production vol'!AR71+'T15 Wine import vol'!AR71-'T10 Wine export vol'!AR71-'T34 Wine consumption vol'!AR71</f>
        <v>0</v>
      </c>
      <c r="AS71">
        <f>'T6 Wine production vol'!AS71+'T15 Wine import vol'!AS71-'T10 Wine export vol'!AS71-'T34 Wine consumption vol'!AS71</f>
        <v>0</v>
      </c>
      <c r="AT71">
        <f>'T6 Wine production vol'!AT71+'T15 Wine import vol'!AT71-'T10 Wine export vol'!AT71-'T34 Wine consumption vol'!AT71</f>
        <v>0</v>
      </c>
      <c r="AU71">
        <f>'T6 Wine production vol'!AU71+'T15 Wine import vol'!AU71-'T10 Wine export vol'!AU71-'T34 Wine consumption vol'!AU71</f>
        <v>3.3333333333330302</v>
      </c>
      <c r="AV71">
        <f>'T6 Wine production vol'!AV71+'T15 Wine import vol'!AV71-'T10 Wine export vol'!AV71-'T34 Wine consumption vol'!AV71</f>
        <v>0</v>
      </c>
      <c r="AW71">
        <f>'T6 Wine production vol'!AW71+'T15 Wine import vol'!AW71-'T10 Wine export vol'!AW71-'T34 Wine consumption vol'!AW71</f>
        <v>0</v>
      </c>
      <c r="AX71">
        <f>'T6 Wine production vol'!AX71+'T15 Wine import vol'!AX71-'T10 Wine export vol'!AX71-'T34 Wine consumption vol'!AX71</f>
        <v>0</v>
      </c>
      <c r="AY71">
        <f>'T6 Wine production vol'!AY71+'T15 Wine import vol'!AY71-'T10 Wine export vol'!AY71-'T34 Wine consumption vol'!AY71</f>
        <v>0</v>
      </c>
      <c r="AZ71">
        <f>'T6 Wine production vol'!AZ71+'T15 Wine import vol'!AZ71-'T10 Wine export vol'!AZ71-'T34 Wine consumption vol'!AZ71</f>
        <v>0</v>
      </c>
      <c r="BA71">
        <f>'T6 Wine production vol'!BA71+'T15 Wine import vol'!BA71-'T10 Wine export vol'!BA71-'T34 Wine consumption vol'!BA71</f>
        <v>0</v>
      </c>
      <c r="BB71">
        <f>'T6 Wine production vol'!BB71+'T15 Wine import vol'!BB71-'T10 Wine export vol'!BB71-'T34 Wine consumption vol'!BB71</f>
        <v>2087414.3883904852</v>
      </c>
    </row>
    <row r="72" spans="1:54" x14ac:dyDescent="0.55000000000000004">
      <c r="A72" s="1">
        <v>1935</v>
      </c>
      <c r="B72">
        <f>'T6 Wine production vol'!B72+'T15 Wine import vol'!B72-'T10 Wine export vol'!B72-'T34 Wine consumption vol'!B72</f>
        <v>2221321.8000000007</v>
      </c>
      <c r="C72">
        <f>'T6 Wine production vol'!C72+'T15 Wine import vol'!C72-'T10 Wine export vol'!C72-'T34 Wine consumption vol'!C72</f>
        <v>64415.25599966757</v>
      </c>
      <c r="D72">
        <f>'T6 Wine production vol'!D72+'T15 Wine import vol'!D72-'T10 Wine export vol'!D72-'T34 Wine consumption vol'!D72</f>
        <v>-264532.46666666679</v>
      </c>
      <c r="E72">
        <f>'T6 Wine production vol'!E72+'T15 Wine import vol'!E72-'T10 Wine export vol'!E72-'T34 Wine consumption vol'!E72</f>
        <v>-61838.300000000047</v>
      </c>
      <c r="F72">
        <f>'T6 Wine production vol'!F72+'T15 Wine import vol'!F72-'T10 Wine export vol'!F72-'T34 Wine consumption vol'!F72</f>
        <v>30633.333333333299</v>
      </c>
      <c r="G72">
        <f>'T6 Wine production vol'!G72+'T15 Wine import vol'!G72-'T10 Wine export vol'!G72-'T34 Wine consumption vol'!G72</f>
        <v>0</v>
      </c>
      <c r="H72">
        <f>'T6 Wine production vol'!H72+'T15 Wine import vol'!H72-'T10 Wine export vol'!H72-'T34 Wine consumption vol'!H72</f>
        <v>-1766.666666666657</v>
      </c>
      <c r="I72">
        <f>'T6 Wine production vol'!I72+'T15 Wine import vol'!I72-'T10 Wine export vol'!I72-'T34 Wine consumption vol'!I72</f>
        <v>0</v>
      </c>
      <c r="J72">
        <f>'T6 Wine production vol'!J72+'T15 Wine import vol'!J72-'T10 Wine export vol'!J72-'T34 Wine consumption vol'!J72</f>
        <v>0</v>
      </c>
      <c r="K72">
        <f>'T6 Wine production vol'!K72+'T15 Wine import vol'!K72-'T10 Wine export vol'!K72-'T34 Wine consumption vol'!K72</f>
        <v>67518.966666666616</v>
      </c>
      <c r="L72">
        <f>'T6 Wine production vol'!L72+'T15 Wine import vol'!L72-'T10 Wine export vol'!L72-'T34 Wine consumption vol'!L72</f>
        <v>80700</v>
      </c>
      <c r="M72">
        <f>'T6 Wine production vol'!M72+'T15 Wine import vol'!M72-'T10 Wine export vol'!M72-'T34 Wine consumption vol'!M72</f>
        <v>0</v>
      </c>
      <c r="N72">
        <f>'T6 Wine production vol'!N72+'T15 Wine import vol'!N72-'T10 Wine export vol'!N72-'T34 Wine consumption vol'!N72</f>
        <v>0</v>
      </c>
      <c r="O72">
        <f>'T6 Wine production vol'!O72+'T15 Wine import vol'!O72-'T10 Wine export vol'!O72-'T34 Wine consumption vol'!O72</f>
        <v>0</v>
      </c>
      <c r="P72">
        <f>'T6 Wine production vol'!P72+'T15 Wine import vol'!P72-'T10 Wine export vol'!P72-'T34 Wine consumption vol'!P72</f>
        <v>37100</v>
      </c>
      <c r="Q72">
        <f>'T6 Wine production vol'!Q72+'T15 Wine import vol'!Q72-'T10 Wine export vol'!Q72-'T34 Wine consumption vol'!Q72</f>
        <v>0</v>
      </c>
      <c r="R72">
        <f>'T6 Wine production vol'!R72+'T15 Wine import vol'!R72-'T10 Wine export vol'!R72-'T34 Wine consumption vol'!R72</f>
        <v>2819.040506675381</v>
      </c>
      <c r="S72">
        <f>'T6 Wine production vol'!S72+'T15 Wine import vol'!S72-'T10 Wine export vol'!S72-'T34 Wine consumption vol'!S72</f>
        <v>30390</v>
      </c>
      <c r="T72">
        <f>'T6 Wine production vol'!T72+'T15 Wine import vol'!T72-'T10 Wine export vol'!T72-'T34 Wine consumption vol'!T72</f>
        <v>0</v>
      </c>
      <c r="U72">
        <f>'T6 Wine production vol'!U72+'T15 Wine import vol'!U72-'T10 Wine export vol'!U72-'T34 Wine consumption vol'!U72</f>
        <v>0</v>
      </c>
      <c r="V72">
        <f>'T6 Wine production vol'!V72+'T15 Wine import vol'!V72-'T10 Wine export vol'!V72-'T34 Wine consumption vol'!V72</f>
        <v>3000</v>
      </c>
      <c r="W72">
        <f>'T6 Wine production vol'!W72+'T15 Wine import vol'!W72-'T10 Wine export vol'!W72-'T34 Wine consumption vol'!W72</f>
        <v>0</v>
      </c>
      <c r="X72">
        <f>'T6 Wine production vol'!X72+'T15 Wine import vol'!X72-'T10 Wine export vol'!X72-'T34 Wine consumption vol'!X72</f>
        <v>156600</v>
      </c>
      <c r="Y72">
        <f>'T6 Wine production vol'!Y72+'T15 Wine import vol'!Y72-'T10 Wine export vol'!Y72-'T34 Wine consumption vol'!Y72</f>
        <v>0</v>
      </c>
      <c r="Z72">
        <f>'T6 Wine production vol'!Z72+'T15 Wine import vol'!Z72-'T10 Wine export vol'!Z72-'T34 Wine consumption vol'!Z72</f>
        <v>0</v>
      </c>
      <c r="AA72">
        <f>'T6 Wine production vol'!AA72+'T15 Wine import vol'!AA72-'T10 Wine export vol'!AA72-'T34 Wine consumption vol'!AA72</f>
        <v>4646.3090002706595</v>
      </c>
      <c r="AB72">
        <f>'T6 Wine production vol'!AB72+'T15 Wine import vol'!AB72-'T10 Wine export vol'!AB72-'T34 Wine consumption vol'!AB72</f>
        <v>29587.999999999989</v>
      </c>
      <c r="AC72">
        <f>'T6 Wine production vol'!AC72+'T15 Wine import vol'!AC72-'T10 Wine export vol'!AC72-'T34 Wine consumption vol'!AC72</f>
        <v>366</v>
      </c>
      <c r="AD72">
        <f>'T6 Wine production vol'!AD72+'T15 Wine import vol'!AD72-'T10 Wine export vol'!AD72-'T34 Wine consumption vol'!AD72</f>
        <v>-4900</v>
      </c>
      <c r="AE72">
        <f>'T6 Wine production vol'!AE72+'T15 Wine import vol'!AE72-'T10 Wine export vol'!AE72-'T34 Wine consumption vol'!AE72</f>
        <v>7164.3773500000243</v>
      </c>
      <c r="AF72">
        <f>'T6 Wine production vol'!AF72+'T15 Wine import vol'!AF72-'T10 Wine export vol'!AF72-'T34 Wine consumption vol'!AF72</f>
        <v>-178451.26664000005</v>
      </c>
      <c r="AG72">
        <f>'T6 Wine production vol'!AG72+'T15 Wine import vol'!AG72-'T10 Wine export vol'!AG72-'T34 Wine consumption vol'!AG72</f>
        <v>10400</v>
      </c>
      <c r="AH72">
        <f>'T6 Wine production vol'!AH72+'T15 Wine import vol'!AH72-'T10 Wine export vol'!AH72-'T34 Wine consumption vol'!AH72</f>
        <v>0</v>
      </c>
      <c r="AI72">
        <f>'T6 Wine production vol'!AI72+'T15 Wine import vol'!AI72-'T10 Wine export vol'!AI72-'T34 Wine consumption vol'!AI72</f>
        <v>800</v>
      </c>
      <c r="AJ72">
        <f>'T6 Wine production vol'!AJ72+'T15 Wine import vol'!AJ72-'T10 Wine export vol'!AJ72-'T34 Wine consumption vol'!AJ72</f>
        <v>0</v>
      </c>
      <c r="AK72">
        <f>'T6 Wine production vol'!AK72+'T15 Wine import vol'!AK72-'T10 Wine export vol'!AK72-'T34 Wine consumption vol'!AK72</f>
        <v>-1863.7064830986055</v>
      </c>
      <c r="AL72">
        <f>'T6 Wine production vol'!AL72+'T15 Wine import vol'!AL72-'T10 Wine export vol'!AL72-'T34 Wine consumption vol'!AL72</f>
        <v>-31787.666666666511</v>
      </c>
      <c r="AM72">
        <f>'T6 Wine production vol'!AM72+'T15 Wine import vol'!AM72-'T10 Wine export vol'!AM72-'T34 Wine consumption vol'!AM72</f>
        <v>666.66666666665697</v>
      </c>
      <c r="AN72">
        <f>'T6 Wine production vol'!AN72+'T15 Wine import vol'!AN72-'T10 Wine export vol'!AN72-'T34 Wine consumption vol'!AN72</f>
        <v>49829.443636736156</v>
      </c>
      <c r="AO72">
        <f>'T6 Wine production vol'!AO72+'T15 Wine import vol'!AO72-'T10 Wine export vol'!AO72-'T34 Wine consumption vol'!AO72</f>
        <v>9166.666666666657</v>
      </c>
      <c r="AP72">
        <f>'T6 Wine production vol'!AP72+'T15 Wine import vol'!AP72-'T10 Wine export vol'!AP72-'T34 Wine consumption vol'!AP72</f>
        <v>2600</v>
      </c>
      <c r="AQ72">
        <f>'T6 Wine production vol'!AQ72+'T15 Wine import vol'!AQ72-'T10 Wine export vol'!AQ72-'T34 Wine consumption vol'!AQ72</f>
        <v>195.66666666667152</v>
      </c>
      <c r="AR72">
        <f>'T6 Wine production vol'!AR72+'T15 Wine import vol'!AR72-'T10 Wine export vol'!AR72-'T34 Wine consumption vol'!AR72</f>
        <v>0</v>
      </c>
      <c r="AS72">
        <f>'T6 Wine production vol'!AS72+'T15 Wine import vol'!AS72-'T10 Wine export vol'!AS72-'T34 Wine consumption vol'!AS72</f>
        <v>0</v>
      </c>
      <c r="AT72">
        <f>'T6 Wine production vol'!AT72+'T15 Wine import vol'!AT72-'T10 Wine export vol'!AT72-'T34 Wine consumption vol'!AT72</f>
        <v>0</v>
      </c>
      <c r="AU72">
        <f>'T6 Wine production vol'!AU72+'T15 Wine import vol'!AU72-'T10 Wine export vol'!AU72-'T34 Wine consumption vol'!AU72</f>
        <v>10</v>
      </c>
      <c r="AV72">
        <f>'T6 Wine production vol'!AV72+'T15 Wine import vol'!AV72-'T10 Wine export vol'!AV72-'T34 Wine consumption vol'!AV72</f>
        <v>0</v>
      </c>
      <c r="AW72">
        <f>'T6 Wine production vol'!AW72+'T15 Wine import vol'!AW72-'T10 Wine export vol'!AW72-'T34 Wine consumption vol'!AW72</f>
        <v>0</v>
      </c>
      <c r="AX72">
        <f>'T6 Wine production vol'!AX72+'T15 Wine import vol'!AX72-'T10 Wine export vol'!AX72-'T34 Wine consumption vol'!AX72</f>
        <v>0</v>
      </c>
      <c r="AY72">
        <f>'T6 Wine production vol'!AY72+'T15 Wine import vol'!AY72-'T10 Wine export vol'!AY72-'T34 Wine consumption vol'!AY72</f>
        <v>0</v>
      </c>
      <c r="AZ72">
        <f>'T6 Wine production vol'!AZ72+'T15 Wine import vol'!AZ72-'T10 Wine export vol'!AZ72-'T34 Wine consumption vol'!AZ72</f>
        <v>0</v>
      </c>
      <c r="BA72">
        <f>'T6 Wine production vol'!BA72+'T15 Wine import vol'!BA72-'T10 Wine export vol'!BA72-'T34 Wine consumption vol'!BA72</f>
        <v>0</v>
      </c>
      <c r="BB72">
        <f>'T6 Wine production vol'!BB72+'T15 Wine import vol'!BB72-'T10 Wine export vol'!BB72-'T34 Wine consumption vol'!BB72</f>
        <v>1264134.0229757652</v>
      </c>
    </row>
    <row r="73" spans="1:54" x14ac:dyDescent="0.55000000000000004">
      <c r="A73" s="1">
        <v>1936</v>
      </c>
      <c r="B73">
        <f>'T6 Wine production vol'!B73+'T15 Wine import vol'!B73-'T10 Wine export vol'!B73-'T34 Wine consumption vol'!B73</f>
        <v>-834154.29999999981</v>
      </c>
      <c r="C73">
        <f>'T6 Wine production vol'!C73+'T15 Wine import vol'!C73-'T10 Wine export vol'!C73-'T34 Wine consumption vol'!C73</f>
        <v>44970.733971746173</v>
      </c>
      <c r="D73">
        <f>'T6 Wine production vol'!D73+'T15 Wine import vol'!D73-'T10 Wine export vol'!D73-'T34 Wine consumption vol'!D73</f>
        <v>-310715.59999999998</v>
      </c>
      <c r="E73">
        <f>'T6 Wine production vol'!E73+'T15 Wine import vol'!E73-'T10 Wine export vol'!E73-'T34 Wine consumption vol'!E73</f>
        <v>-263198.06666666619</v>
      </c>
      <c r="F73">
        <f>'T6 Wine production vol'!F73+'T15 Wine import vol'!F73-'T10 Wine export vol'!F73-'T34 Wine consumption vol'!F73</f>
        <v>-10666.666666666701</v>
      </c>
      <c r="G73">
        <f>'T6 Wine production vol'!G73+'T15 Wine import vol'!G73-'T10 Wine export vol'!G73-'T34 Wine consumption vol'!G73</f>
        <v>0</v>
      </c>
      <c r="H73">
        <f>'T6 Wine production vol'!H73+'T15 Wine import vol'!H73-'T10 Wine export vol'!H73-'T34 Wine consumption vol'!H73</f>
        <v>-2266.666666666657</v>
      </c>
      <c r="I73">
        <f>'T6 Wine production vol'!I73+'T15 Wine import vol'!I73-'T10 Wine export vol'!I73-'T34 Wine consumption vol'!I73</f>
        <v>0</v>
      </c>
      <c r="J73">
        <f>'T6 Wine production vol'!J73+'T15 Wine import vol'!J73-'T10 Wine export vol'!J73-'T34 Wine consumption vol'!J73</f>
        <v>0</v>
      </c>
      <c r="K73">
        <f>'T6 Wine production vol'!K73+'T15 Wine import vol'!K73-'T10 Wine export vol'!K73-'T34 Wine consumption vol'!K73</f>
        <v>-68950.533333333267</v>
      </c>
      <c r="L73">
        <f>'T6 Wine production vol'!L73+'T15 Wine import vol'!L73-'T10 Wine export vol'!L73-'T34 Wine consumption vol'!L73</f>
        <v>-144600</v>
      </c>
      <c r="M73">
        <f>'T6 Wine production vol'!M73+'T15 Wine import vol'!M73-'T10 Wine export vol'!M73-'T34 Wine consumption vol'!M73</f>
        <v>0</v>
      </c>
      <c r="N73">
        <f>'T6 Wine production vol'!N73+'T15 Wine import vol'!N73-'T10 Wine export vol'!N73-'T34 Wine consumption vol'!N73</f>
        <v>0</v>
      </c>
      <c r="O73">
        <f>'T6 Wine production vol'!O73+'T15 Wine import vol'!O73-'T10 Wine export vol'!O73-'T34 Wine consumption vol'!O73</f>
        <v>0</v>
      </c>
      <c r="P73">
        <f>'T6 Wine production vol'!P73+'T15 Wine import vol'!P73-'T10 Wine export vol'!P73-'T34 Wine consumption vol'!P73</f>
        <v>-32366.666666666686</v>
      </c>
      <c r="Q73">
        <f>'T6 Wine production vol'!Q73+'T15 Wine import vol'!Q73-'T10 Wine export vol'!Q73-'T34 Wine consumption vol'!Q73</f>
        <v>0</v>
      </c>
      <c r="R73">
        <f>'T6 Wine production vol'!R73+'T15 Wine import vol'!R73-'T10 Wine export vol'!R73-'T34 Wine consumption vol'!R73</f>
        <v>-7041.4956647801228</v>
      </c>
      <c r="S73">
        <f>'T6 Wine production vol'!S73+'T15 Wine import vol'!S73-'T10 Wine export vol'!S73-'T34 Wine consumption vol'!S73</f>
        <v>-56490</v>
      </c>
      <c r="T73">
        <f>'T6 Wine production vol'!T73+'T15 Wine import vol'!T73-'T10 Wine export vol'!T73-'T34 Wine consumption vol'!T73</f>
        <v>0</v>
      </c>
      <c r="U73">
        <f>'T6 Wine production vol'!U73+'T15 Wine import vol'!U73-'T10 Wine export vol'!U73-'T34 Wine consumption vol'!U73</f>
        <v>0</v>
      </c>
      <c r="V73">
        <f>'T6 Wine production vol'!V73+'T15 Wine import vol'!V73-'T10 Wine export vol'!V73-'T34 Wine consumption vol'!V73</f>
        <v>104100</v>
      </c>
      <c r="W73">
        <f>'T6 Wine production vol'!W73+'T15 Wine import vol'!W73-'T10 Wine export vol'!W73-'T34 Wine consumption vol'!W73</f>
        <v>0</v>
      </c>
      <c r="X73">
        <f>'T6 Wine production vol'!X73+'T15 Wine import vol'!X73-'T10 Wine export vol'!X73-'T34 Wine consumption vol'!X73</f>
        <v>-191600</v>
      </c>
      <c r="Y73">
        <f>'T6 Wine production vol'!Y73+'T15 Wine import vol'!Y73-'T10 Wine export vol'!Y73-'T34 Wine consumption vol'!Y73</f>
        <v>0</v>
      </c>
      <c r="Z73">
        <f>'T6 Wine production vol'!Z73+'T15 Wine import vol'!Z73-'T10 Wine export vol'!Z73-'T34 Wine consumption vol'!Z73</f>
        <v>0</v>
      </c>
      <c r="AA73">
        <f>'T6 Wine production vol'!AA73+'T15 Wine import vol'!AA73-'T10 Wine export vol'!AA73-'T34 Wine consumption vol'!AA73</f>
        <v>-3521.3539288855827</v>
      </c>
      <c r="AB73">
        <f>'T6 Wine production vol'!AB73+'T15 Wine import vol'!AB73-'T10 Wine export vol'!AB73-'T34 Wine consumption vol'!AB73</f>
        <v>40670.5</v>
      </c>
      <c r="AC73">
        <f>'T6 Wine production vol'!AC73+'T15 Wine import vol'!AC73-'T10 Wine export vol'!AC73-'T34 Wine consumption vol'!AC73</f>
        <v>401</v>
      </c>
      <c r="AD73">
        <f>'T6 Wine production vol'!AD73+'T15 Wine import vol'!AD73-'T10 Wine export vol'!AD73-'T34 Wine consumption vol'!AD73</f>
        <v>-4533.3333333333303</v>
      </c>
      <c r="AE73">
        <f>'T6 Wine production vol'!AE73+'T15 Wine import vol'!AE73-'T10 Wine export vol'!AE73-'T34 Wine consumption vol'!AE73</f>
        <v>67273.739120000013</v>
      </c>
      <c r="AF73">
        <f>'T6 Wine production vol'!AF73+'T15 Wine import vol'!AF73-'T10 Wine export vol'!AF73-'T34 Wine consumption vol'!AF73</f>
        <v>-77439.27648</v>
      </c>
      <c r="AG73">
        <f>'T6 Wine production vol'!AG73+'T15 Wine import vol'!AG73-'T10 Wine export vol'!AG73-'T34 Wine consumption vol'!AG73</f>
        <v>14266.666666666672</v>
      </c>
      <c r="AH73">
        <f>'T6 Wine production vol'!AH73+'T15 Wine import vol'!AH73-'T10 Wine export vol'!AH73-'T34 Wine consumption vol'!AH73</f>
        <v>20</v>
      </c>
      <c r="AI73">
        <f>'T6 Wine production vol'!AI73+'T15 Wine import vol'!AI73-'T10 Wine export vol'!AI73-'T34 Wine consumption vol'!AI73</f>
        <v>800</v>
      </c>
      <c r="AJ73">
        <f>'T6 Wine production vol'!AJ73+'T15 Wine import vol'!AJ73-'T10 Wine export vol'!AJ73-'T34 Wine consumption vol'!AJ73</f>
        <v>0</v>
      </c>
      <c r="AK73">
        <f>'T6 Wine production vol'!AK73+'T15 Wine import vol'!AK73-'T10 Wine export vol'!AK73-'T34 Wine consumption vol'!AK73</f>
        <v>752.32484940699214</v>
      </c>
      <c r="AL73">
        <f>'T6 Wine production vol'!AL73+'T15 Wine import vol'!AL73-'T10 Wine export vol'!AL73-'T34 Wine consumption vol'!AL73</f>
        <v>-596638.6333333333</v>
      </c>
      <c r="AM73">
        <f>'T6 Wine production vol'!AM73+'T15 Wine import vol'!AM73-'T10 Wine export vol'!AM73-'T34 Wine consumption vol'!AM73</f>
        <v>-19000</v>
      </c>
      <c r="AN73">
        <f>'T6 Wine production vol'!AN73+'T15 Wine import vol'!AN73-'T10 Wine export vol'!AN73-'T34 Wine consumption vol'!AN73</f>
        <v>57863.64197716424</v>
      </c>
      <c r="AO73">
        <f>'T6 Wine production vol'!AO73+'T15 Wine import vol'!AO73-'T10 Wine export vol'!AO73-'T34 Wine consumption vol'!AO73</f>
        <v>-17800</v>
      </c>
      <c r="AP73">
        <f>'T6 Wine production vol'!AP73+'T15 Wine import vol'!AP73-'T10 Wine export vol'!AP73-'T34 Wine consumption vol'!AP73</f>
        <v>-800</v>
      </c>
      <c r="AQ73">
        <f>'T6 Wine production vol'!AQ73+'T15 Wine import vol'!AQ73-'T10 Wine export vol'!AQ73-'T34 Wine consumption vol'!AQ73</f>
        <v>122</v>
      </c>
      <c r="AR73">
        <f>'T6 Wine production vol'!AR73+'T15 Wine import vol'!AR73-'T10 Wine export vol'!AR73-'T34 Wine consumption vol'!AR73</f>
        <v>0</v>
      </c>
      <c r="AS73">
        <f>'T6 Wine production vol'!AS73+'T15 Wine import vol'!AS73-'T10 Wine export vol'!AS73-'T34 Wine consumption vol'!AS73</f>
        <v>0</v>
      </c>
      <c r="AT73">
        <f>'T6 Wine production vol'!AT73+'T15 Wine import vol'!AT73-'T10 Wine export vol'!AT73-'T34 Wine consumption vol'!AT73</f>
        <v>0</v>
      </c>
      <c r="AU73">
        <f>'T6 Wine production vol'!AU73+'T15 Wine import vol'!AU73-'T10 Wine export vol'!AU73-'T34 Wine consumption vol'!AU73</f>
        <v>20</v>
      </c>
      <c r="AV73">
        <f>'T6 Wine production vol'!AV73+'T15 Wine import vol'!AV73-'T10 Wine export vol'!AV73-'T34 Wine consumption vol'!AV73</f>
        <v>0</v>
      </c>
      <c r="AW73">
        <f>'T6 Wine production vol'!AW73+'T15 Wine import vol'!AW73-'T10 Wine export vol'!AW73-'T34 Wine consumption vol'!AW73</f>
        <v>0</v>
      </c>
      <c r="AX73">
        <f>'T6 Wine production vol'!AX73+'T15 Wine import vol'!AX73-'T10 Wine export vol'!AX73-'T34 Wine consumption vol'!AX73</f>
        <v>0</v>
      </c>
      <c r="AY73">
        <f>'T6 Wine production vol'!AY73+'T15 Wine import vol'!AY73-'T10 Wine export vol'!AY73-'T34 Wine consumption vol'!AY73</f>
        <v>0</v>
      </c>
      <c r="AZ73">
        <f>'T6 Wine production vol'!AZ73+'T15 Wine import vol'!AZ73-'T10 Wine export vol'!AZ73-'T34 Wine consumption vol'!AZ73</f>
        <v>0</v>
      </c>
      <c r="BA73">
        <f>'T6 Wine production vol'!BA73+'T15 Wine import vol'!BA73-'T10 Wine export vol'!BA73-'T34 Wine consumption vol'!BA73</f>
        <v>0</v>
      </c>
      <c r="BB73">
        <f>'T6 Wine production vol'!BB73+'T15 Wine import vol'!BB73-'T10 Wine export vol'!BB73-'T34 Wine consumption vol'!BB73</f>
        <v>-4024667.2106859386</v>
      </c>
    </row>
    <row r="74" spans="1:54" x14ac:dyDescent="0.55000000000000004">
      <c r="A74" s="1">
        <v>1937</v>
      </c>
      <c r="B74">
        <f>'T6 Wine production vol'!B74+'T15 Wine import vol'!B74-'T10 Wine export vol'!B74-'T34 Wine consumption vol'!B74</f>
        <v>397674.5</v>
      </c>
      <c r="C74">
        <f>'T6 Wine production vol'!C74+'T15 Wine import vol'!C74-'T10 Wine export vol'!C74-'T34 Wine consumption vol'!C74</f>
        <v>47818.952258517034</v>
      </c>
      <c r="D74">
        <f>'T6 Wine production vol'!D74+'T15 Wine import vol'!D74-'T10 Wine export vol'!D74-'T34 Wine consumption vol'!D74</f>
        <v>221638.29999999993</v>
      </c>
      <c r="E74">
        <f>'T6 Wine production vol'!E74+'T15 Wine import vol'!E74-'T10 Wine export vol'!E74-'T34 Wine consumption vol'!E74</f>
        <v>2960.7000000001863</v>
      </c>
      <c r="F74">
        <f>'T6 Wine production vol'!F74+'T15 Wine import vol'!F74-'T10 Wine export vol'!F74-'T34 Wine consumption vol'!F74</f>
        <v>-21900</v>
      </c>
      <c r="G74">
        <f>'T6 Wine production vol'!G74+'T15 Wine import vol'!G74-'T10 Wine export vol'!G74-'T34 Wine consumption vol'!G74</f>
        <v>0</v>
      </c>
      <c r="H74">
        <f>'T6 Wine production vol'!H74+'T15 Wine import vol'!H74-'T10 Wine export vol'!H74-'T34 Wine consumption vol'!H74</f>
        <v>-766.66666666665697</v>
      </c>
      <c r="I74">
        <f>'T6 Wine production vol'!I74+'T15 Wine import vol'!I74-'T10 Wine export vol'!I74-'T34 Wine consumption vol'!I74</f>
        <v>0</v>
      </c>
      <c r="J74">
        <f>'T6 Wine production vol'!J74+'T15 Wine import vol'!J74-'T10 Wine export vol'!J74-'T34 Wine consumption vol'!J74</f>
        <v>0</v>
      </c>
      <c r="K74">
        <f>'T6 Wine production vol'!K74+'T15 Wine import vol'!K74-'T10 Wine export vol'!K74-'T34 Wine consumption vol'!K74</f>
        <v>-81527.266666666663</v>
      </c>
      <c r="L74">
        <f>'T6 Wine production vol'!L74+'T15 Wine import vol'!L74-'T10 Wine export vol'!L74-'T34 Wine consumption vol'!L74</f>
        <v>-7200</v>
      </c>
      <c r="M74">
        <f>'T6 Wine production vol'!M74+'T15 Wine import vol'!M74-'T10 Wine export vol'!M74-'T34 Wine consumption vol'!M74</f>
        <v>0</v>
      </c>
      <c r="N74">
        <f>'T6 Wine production vol'!N74+'T15 Wine import vol'!N74-'T10 Wine export vol'!N74-'T34 Wine consumption vol'!N74</f>
        <v>0</v>
      </c>
      <c r="O74">
        <f>'T6 Wine production vol'!O74+'T15 Wine import vol'!O74-'T10 Wine export vol'!O74-'T34 Wine consumption vol'!O74</f>
        <v>0</v>
      </c>
      <c r="P74">
        <f>'T6 Wine production vol'!P74+'T15 Wine import vol'!P74-'T10 Wine export vol'!P74-'T34 Wine consumption vol'!P74</f>
        <v>-21666.666666666686</v>
      </c>
      <c r="Q74">
        <f>'T6 Wine production vol'!Q74+'T15 Wine import vol'!Q74-'T10 Wine export vol'!Q74-'T34 Wine consumption vol'!Q74</f>
        <v>0</v>
      </c>
      <c r="R74">
        <f>'T6 Wine production vol'!R74+'T15 Wine import vol'!R74-'T10 Wine export vol'!R74-'T34 Wine consumption vol'!R74</f>
        <v>-1154.6715338048198</v>
      </c>
      <c r="S74">
        <f>'T6 Wine production vol'!S74+'T15 Wine import vol'!S74-'T10 Wine export vol'!S74-'T34 Wine consumption vol'!S74</f>
        <v>1320</v>
      </c>
      <c r="T74">
        <f>'T6 Wine production vol'!T74+'T15 Wine import vol'!T74-'T10 Wine export vol'!T74-'T34 Wine consumption vol'!T74</f>
        <v>0</v>
      </c>
      <c r="U74">
        <f>'T6 Wine production vol'!U74+'T15 Wine import vol'!U74-'T10 Wine export vol'!U74-'T34 Wine consumption vol'!U74</f>
        <v>0</v>
      </c>
      <c r="V74">
        <f>'T6 Wine production vol'!V74+'T15 Wine import vol'!V74-'T10 Wine export vol'!V74-'T34 Wine consumption vol'!V74</f>
        <v>43200</v>
      </c>
      <c r="W74">
        <f>'T6 Wine production vol'!W74+'T15 Wine import vol'!W74-'T10 Wine export vol'!W74-'T34 Wine consumption vol'!W74</f>
        <v>0</v>
      </c>
      <c r="X74">
        <f>'T6 Wine production vol'!X74+'T15 Wine import vol'!X74-'T10 Wine export vol'!X74-'T34 Wine consumption vol'!X74</f>
        <v>138700</v>
      </c>
      <c r="Y74">
        <f>'T6 Wine production vol'!Y74+'T15 Wine import vol'!Y74-'T10 Wine export vol'!Y74-'T34 Wine consumption vol'!Y74</f>
        <v>0</v>
      </c>
      <c r="Z74">
        <f>'T6 Wine production vol'!Z74+'T15 Wine import vol'!Z74-'T10 Wine export vol'!Z74-'T34 Wine consumption vol'!Z74</f>
        <v>0</v>
      </c>
      <c r="AA74">
        <f>'T6 Wine production vol'!AA74+'T15 Wine import vol'!AA74-'T10 Wine export vol'!AA74-'T34 Wine consumption vol'!AA74</f>
        <v>4480.7449604168069</v>
      </c>
      <c r="AB74">
        <f>'T6 Wine production vol'!AB74+'T15 Wine import vol'!AB74-'T10 Wine export vol'!AB74-'T34 Wine consumption vol'!AB74</f>
        <v>42438.5</v>
      </c>
      <c r="AC74">
        <f>'T6 Wine production vol'!AC74+'T15 Wine import vol'!AC74-'T10 Wine export vol'!AC74-'T34 Wine consumption vol'!AC74</f>
        <v>436</v>
      </c>
      <c r="AD74">
        <f>'T6 Wine production vol'!AD74+'T15 Wine import vol'!AD74-'T10 Wine export vol'!AD74-'T34 Wine consumption vol'!AD74</f>
        <v>5800</v>
      </c>
      <c r="AE74">
        <f>'T6 Wine production vol'!AE74+'T15 Wine import vol'!AE74-'T10 Wine export vol'!AE74-'T34 Wine consumption vol'!AE74</f>
        <v>-27105.494689999992</v>
      </c>
      <c r="AF74">
        <f>'T6 Wine production vol'!AF74+'T15 Wine import vol'!AF74-'T10 Wine export vol'!AF74-'T34 Wine consumption vol'!AF74</f>
        <v>77148.428100000019</v>
      </c>
      <c r="AG74">
        <f>'T6 Wine production vol'!AG74+'T15 Wine import vol'!AG74-'T10 Wine export vol'!AG74-'T34 Wine consumption vol'!AG74</f>
        <v>-2533.3333333333285</v>
      </c>
      <c r="AH74">
        <f>'T6 Wine production vol'!AH74+'T15 Wine import vol'!AH74-'T10 Wine export vol'!AH74-'T34 Wine consumption vol'!AH74</f>
        <v>27.798000000009779</v>
      </c>
      <c r="AI74">
        <f>'T6 Wine production vol'!AI74+'T15 Wine import vol'!AI74-'T10 Wine export vol'!AI74-'T34 Wine consumption vol'!AI74</f>
        <v>800</v>
      </c>
      <c r="AJ74">
        <f>'T6 Wine production vol'!AJ74+'T15 Wine import vol'!AJ74-'T10 Wine export vol'!AJ74-'T34 Wine consumption vol'!AJ74</f>
        <v>0</v>
      </c>
      <c r="AK74">
        <f>'T6 Wine production vol'!AK74+'T15 Wine import vol'!AK74-'T10 Wine export vol'!AK74-'T34 Wine consumption vol'!AK74</f>
        <v>610.29180675193129</v>
      </c>
      <c r="AL74">
        <f>'T6 Wine production vol'!AL74+'T15 Wine import vol'!AL74-'T10 Wine export vol'!AL74-'T34 Wine consumption vol'!AL74</f>
        <v>13701.766666666372</v>
      </c>
      <c r="AM74">
        <f>'T6 Wine production vol'!AM74+'T15 Wine import vol'!AM74-'T10 Wine export vol'!AM74-'T34 Wine consumption vol'!AM74</f>
        <v>12966.666666666657</v>
      </c>
      <c r="AN74">
        <f>'T6 Wine production vol'!AN74+'T15 Wine import vol'!AN74-'T10 Wine export vol'!AN74-'T34 Wine consumption vol'!AN74</f>
        <v>61363.69187650329</v>
      </c>
      <c r="AO74">
        <f>'T6 Wine production vol'!AO74+'T15 Wine import vol'!AO74-'T10 Wine export vol'!AO74-'T34 Wine consumption vol'!AO74</f>
        <v>-6900</v>
      </c>
      <c r="AP74">
        <f>'T6 Wine production vol'!AP74+'T15 Wine import vol'!AP74-'T10 Wine export vol'!AP74-'T34 Wine consumption vol'!AP74</f>
        <v>33.33333333333303</v>
      </c>
      <c r="AQ74">
        <f>'T6 Wine production vol'!AQ74+'T15 Wine import vol'!AQ74-'T10 Wine export vol'!AQ74-'T34 Wine consumption vol'!AQ74</f>
        <v>33.333333333299379</v>
      </c>
      <c r="AR74">
        <f>'T6 Wine production vol'!AR74+'T15 Wine import vol'!AR74-'T10 Wine export vol'!AR74-'T34 Wine consumption vol'!AR74</f>
        <v>0</v>
      </c>
      <c r="AS74">
        <f>'T6 Wine production vol'!AS74+'T15 Wine import vol'!AS74-'T10 Wine export vol'!AS74-'T34 Wine consumption vol'!AS74</f>
        <v>0</v>
      </c>
      <c r="AT74">
        <f>'T6 Wine production vol'!AT74+'T15 Wine import vol'!AT74-'T10 Wine export vol'!AT74-'T34 Wine consumption vol'!AT74</f>
        <v>0</v>
      </c>
      <c r="AU74">
        <f>'T6 Wine production vol'!AU74+'T15 Wine import vol'!AU74-'T10 Wine export vol'!AU74-'T34 Wine consumption vol'!AU74</f>
        <v>30</v>
      </c>
      <c r="AV74">
        <f>'T6 Wine production vol'!AV74+'T15 Wine import vol'!AV74-'T10 Wine export vol'!AV74-'T34 Wine consumption vol'!AV74</f>
        <v>0</v>
      </c>
      <c r="AW74">
        <f>'T6 Wine production vol'!AW74+'T15 Wine import vol'!AW74-'T10 Wine export vol'!AW74-'T34 Wine consumption vol'!AW74</f>
        <v>0</v>
      </c>
      <c r="AX74">
        <f>'T6 Wine production vol'!AX74+'T15 Wine import vol'!AX74-'T10 Wine export vol'!AX74-'T34 Wine consumption vol'!AX74</f>
        <v>0</v>
      </c>
      <c r="AY74">
        <f>'T6 Wine production vol'!AY74+'T15 Wine import vol'!AY74-'T10 Wine export vol'!AY74-'T34 Wine consumption vol'!AY74</f>
        <v>0</v>
      </c>
      <c r="AZ74">
        <f>'T6 Wine production vol'!AZ74+'T15 Wine import vol'!AZ74-'T10 Wine export vol'!AZ74-'T34 Wine consumption vol'!AZ74</f>
        <v>0</v>
      </c>
      <c r="BA74">
        <f>'T6 Wine production vol'!BA74+'T15 Wine import vol'!BA74-'T10 Wine export vol'!BA74-'T34 Wine consumption vol'!BA74</f>
        <v>0</v>
      </c>
      <c r="BB74">
        <f>'T6 Wine production vol'!BB74+'T15 Wine import vol'!BB74-'T10 Wine export vol'!BB74-'T34 Wine consumption vol'!BB74</f>
        <v>-145863.60875235125</v>
      </c>
    </row>
    <row r="75" spans="1:54" x14ac:dyDescent="0.55000000000000004">
      <c r="A75" s="1">
        <v>1938</v>
      </c>
      <c r="B75">
        <f>'T6 Wine production vol'!B75+'T15 Wine import vol'!B75-'T10 Wine export vol'!B75-'T34 Wine consumption vol'!B75</f>
        <v>1787978.7999999998</v>
      </c>
      <c r="C75">
        <f>'T6 Wine production vol'!C75+'T15 Wine import vol'!C75-'T10 Wine export vol'!C75-'T34 Wine consumption vol'!C75</f>
        <v>60340.004676676821</v>
      </c>
      <c r="D75">
        <f>'T6 Wine production vol'!D75+'T15 Wine import vol'!D75-'T10 Wine export vol'!D75-'T34 Wine consumption vol'!D75</f>
        <v>335165.89999999991</v>
      </c>
      <c r="E75">
        <f>'T6 Wine production vol'!E75+'T15 Wine import vol'!E75-'T10 Wine export vol'!E75-'T34 Wine consumption vol'!E75</f>
        <v>9733.3333333330229</v>
      </c>
      <c r="F75">
        <f>'T6 Wine production vol'!F75+'T15 Wine import vol'!F75-'T10 Wine export vol'!F75-'T34 Wine consumption vol'!F75</f>
        <v>8433.3333333332994</v>
      </c>
      <c r="G75">
        <f>'T6 Wine production vol'!G75+'T15 Wine import vol'!G75-'T10 Wine export vol'!G75-'T34 Wine consumption vol'!G75</f>
        <v>0</v>
      </c>
      <c r="H75">
        <f>'T6 Wine production vol'!H75+'T15 Wine import vol'!H75-'T10 Wine export vol'!H75-'T34 Wine consumption vol'!H75</f>
        <v>1166.666666666657</v>
      </c>
      <c r="I75">
        <f>'T6 Wine production vol'!I75+'T15 Wine import vol'!I75-'T10 Wine export vol'!I75-'T34 Wine consumption vol'!I75</f>
        <v>0</v>
      </c>
      <c r="J75">
        <f>'T6 Wine production vol'!J75+'T15 Wine import vol'!J75-'T10 Wine export vol'!J75-'T34 Wine consumption vol'!J75</f>
        <v>0</v>
      </c>
      <c r="K75">
        <f>'T6 Wine production vol'!K75+'T15 Wine import vol'!K75-'T10 Wine export vol'!K75-'T34 Wine consumption vol'!K75</f>
        <v>-32046.799999999988</v>
      </c>
      <c r="L75">
        <f>'T6 Wine production vol'!L75+'T15 Wine import vol'!L75-'T10 Wine export vol'!L75-'T34 Wine consumption vol'!L75</f>
        <v>88200</v>
      </c>
      <c r="M75">
        <f>'T6 Wine production vol'!M75+'T15 Wine import vol'!M75-'T10 Wine export vol'!M75-'T34 Wine consumption vol'!M75</f>
        <v>0</v>
      </c>
      <c r="N75">
        <f>'T6 Wine production vol'!N75+'T15 Wine import vol'!N75-'T10 Wine export vol'!N75-'T34 Wine consumption vol'!N75</f>
        <v>0</v>
      </c>
      <c r="O75">
        <f>'T6 Wine production vol'!O75+'T15 Wine import vol'!O75-'T10 Wine export vol'!O75-'T34 Wine consumption vol'!O75</f>
        <v>0</v>
      </c>
      <c r="P75">
        <f>'T6 Wine production vol'!P75+'T15 Wine import vol'!P75-'T10 Wine export vol'!P75-'T34 Wine consumption vol'!P75</f>
        <v>-8900</v>
      </c>
      <c r="Q75">
        <f>'T6 Wine production vol'!Q75+'T15 Wine import vol'!Q75-'T10 Wine export vol'!Q75-'T34 Wine consumption vol'!Q75</f>
        <v>0</v>
      </c>
      <c r="R75">
        <f>'T6 Wine production vol'!R75+'T15 Wine import vol'!R75-'T10 Wine export vol'!R75-'T34 Wine consumption vol'!R75</f>
        <v>3314.4138351473594</v>
      </c>
      <c r="S75">
        <f>'T6 Wine production vol'!S75+'T15 Wine import vol'!S75-'T10 Wine export vol'!S75-'T34 Wine consumption vol'!S75</f>
        <v>72630</v>
      </c>
      <c r="T75">
        <f>'T6 Wine production vol'!T75+'T15 Wine import vol'!T75-'T10 Wine export vol'!T75-'T34 Wine consumption vol'!T75</f>
        <v>0</v>
      </c>
      <c r="U75">
        <f>'T6 Wine production vol'!U75+'T15 Wine import vol'!U75-'T10 Wine export vol'!U75-'T34 Wine consumption vol'!U75</f>
        <v>0</v>
      </c>
      <c r="V75">
        <f>'T6 Wine production vol'!V75+'T15 Wine import vol'!V75-'T10 Wine export vol'!V75-'T34 Wine consumption vol'!V75</f>
        <v>-70500</v>
      </c>
      <c r="W75">
        <f>'T6 Wine production vol'!W75+'T15 Wine import vol'!W75-'T10 Wine export vol'!W75-'T34 Wine consumption vol'!W75</f>
        <v>0</v>
      </c>
      <c r="X75">
        <f>'T6 Wine production vol'!X75+'T15 Wine import vol'!X75-'T10 Wine export vol'!X75-'T34 Wine consumption vol'!X75</f>
        <v>82600</v>
      </c>
      <c r="Y75">
        <f>'T6 Wine production vol'!Y75+'T15 Wine import vol'!Y75-'T10 Wine export vol'!Y75-'T34 Wine consumption vol'!Y75</f>
        <v>0</v>
      </c>
      <c r="Z75">
        <f>'T6 Wine production vol'!Z75+'T15 Wine import vol'!Z75-'T10 Wine export vol'!Z75-'T34 Wine consumption vol'!Z75</f>
        <v>0</v>
      </c>
      <c r="AA75">
        <f>'T6 Wine production vol'!AA75+'T15 Wine import vol'!AA75-'T10 Wine export vol'!AA75-'T34 Wine consumption vol'!AA75</f>
        <v>2072.118330401252</v>
      </c>
      <c r="AB75">
        <f>'T6 Wine production vol'!AB75+'T15 Wine import vol'!AB75-'T10 Wine export vol'!AB75-'T34 Wine consumption vol'!AB75</f>
        <v>49361</v>
      </c>
      <c r="AC75">
        <f>'T6 Wine production vol'!AC75+'T15 Wine import vol'!AC75-'T10 Wine export vol'!AC75-'T34 Wine consumption vol'!AC75</f>
        <v>471</v>
      </c>
      <c r="AD75">
        <f>'T6 Wine production vol'!AD75+'T15 Wine import vol'!AD75-'T10 Wine export vol'!AD75-'T34 Wine consumption vol'!AD75</f>
        <v>3533.3333333333394</v>
      </c>
      <c r="AE75">
        <f>'T6 Wine production vol'!AE75+'T15 Wine import vol'!AE75-'T10 Wine export vol'!AE75-'T34 Wine consumption vol'!AE75</f>
        <v>134853.09722999998</v>
      </c>
      <c r="AF75">
        <f>'T6 Wine production vol'!AF75+'T15 Wine import vol'!AF75-'T10 Wine export vol'!AF75-'T34 Wine consumption vol'!AF75</f>
        <v>229402.46132</v>
      </c>
      <c r="AG75">
        <f>'T6 Wine production vol'!AG75+'T15 Wine import vol'!AG75-'T10 Wine export vol'!AG75-'T34 Wine consumption vol'!AG75</f>
        <v>866.66666666667152</v>
      </c>
      <c r="AH75">
        <f>'T6 Wine production vol'!AH75+'T15 Wine import vol'!AH75-'T10 Wine export vol'!AH75-'T34 Wine consumption vol'!AH75</f>
        <v>40</v>
      </c>
      <c r="AI75">
        <f>'T6 Wine production vol'!AI75+'T15 Wine import vol'!AI75-'T10 Wine export vol'!AI75-'T34 Wine consumption vol'!AI75</f>
        <v>800</v>
      </c>
      <c r="AJ75">
        <f>'T6 Wine production vol'!AJ75+'T15 Wine import vol'!AJ75-'T10 Wine export vol'!AJ75-'T34 Wine consumption vol'!AJ75</f>
        <v>0</v>
      </c>
      <c r="AK75">
        <f>'T6 Wine production vol'!AK75+'T15 Wine import vol'!AK75-'T10 Wine export vol'!AK75-'T34 Wine consumption vol'!AK75</f>
        <v>-215.03884997472414</v>
      </c>
      <c r="AL75">
        <f>'T6 Wine production vol'!AL75+'T15 Wine import vol'!AL75-'T10 Wine export vol'!AL75-'T34 Wine consumption vol'!AL75</f>
        <v>534293.7333333334</v>
      </c>
      <c r="AM75">
        <f>'T6 Wine production vol'!AM75+'T15 Wine import vol'!AM75-'T10 Wine export vol'!AM75-'T34 Wine consumption vol'!AM75</f>
        <v>23693.333333333343</v>
      </c>
      <c r="AN75">
        <f>'T6 Wine production vol'!AN75+'T15 Wine import vol'!AN75-'T10 Wine export vol'!AN75-'T34 Wine consumption vol'!AN75</f>
        <v>83466.090330197854</v>
      </c>
      <c r="AO75">
        <f>'T6 Wine production vol'!AO75+'T15 Wine import vol'!AO75-'T10 Wine export vol'!AO75-'T34 Wine consumption vol'!AO75</f>
        <v>35633.333333333343</v>
      </c>
      <c r="AP75">
        <f>'T6 Wine production vol'!AP75+'T15 Wine import vol'!AP75-'T10 Wine export vol'!AP75-'T34 Wine consumption vol'!AP75</f>
        <v>3900</v>
      </c>
      <c r="AQ75">
        <f>'T6 Wine production vol'!AQ75+'T15 Wine import vol'!AQ75-'T10 Wine export vol'!AQ75-'T34 Wine consumption vol'!AQ75</f>
        <v>400</v>
      </c>
      <c r="AR75">
        <f>'T6 Wine production vol'!AR75+'T15 Wine import vol'!AR75-'T10 Wine export vol'!AR75-'T34 Wine consumption vol'!AR75</f>
        <v>0</v>
      </c>
      <c r="AS75">
        <f>'T6 Wine production vol'!AS75+'T15 Wine import vol'!AS75-'T10 Wine export vol'!AS75-'T34 Wine consumption vol'!AS75</f>
        <v>0</v>
      </c>
      <c r="AT75">
        <f>'T6 Wine production vol'!AT75+'T15 Wine import vol'!AT75-'T10 Wine export vol'!AT75-'T34 Wine consumption vol'!AT75</f>
        <v>0</v>
      </c>
      <c r="AU75">
        <f>'T6 Wine production vol'!AU75+'T15 Wine import vol'!AU75-'T10 Wine export vol'!AU75-'T34 Wine consumption vol'!AU75</f>
        <v>40</v>
      </c>
      <c r="AV75">
        <f>'T6 Wine production vol'!AV75+'T15 Wine import vol'!AV75-'T10 Wine export vol'!AV75-'T34 Wine consumption vol'!AV75</f>
        <v>0</v>
      </c>
      <c r="AW75">
        <f>'T6 Wine production vol'!AW75+'T15 Wine import vol'!AW75-'T10 Wine export vol'!AW75-'T34 Wine consumption vol'!AW75</f>
        <v>0</v>
      </c>
      <c r="AX75">
        <f>'T6 Wine production vol'!AX75+'T15 Wine import vol'!AX75-'T10 Wine export vol'!AX75-'T34 Wine consumption vol'!AX75</f>
        <v>0</v>
      </c>
      <c r="AY75">
        <f>'T6 Wine production vol'!AY75+'T15 Wine import vol'!AY75-'T10 Wine export vol'!AY75-'T34 Wine consumption vol'!AY75</f>
        <v>0</v>
      </c>
      <c r="AZ75">
        <f>'T6 Wine production vol'!AZ75+'T15 Wine import vol'!AZ75-'T10 Wine export vol'!AZ75-'T34 Wine consumption vol'!AZ75</f>
        <v>0</v>
      </c>
      <c r="BA75">
        <f>'T6 Wine production vol'!BA75+'T15 Wine import vol'!BA75-'T10 Wine export vol'!BA75-'T34 Wine consumption vol'!BA75</f>
        <v>0</v>
      </c>
      <c r="BB75">
        <f>'T6 Wine production vol'!BB75+'T15 Wine import vol'!BB75-'T10 Wine export vol'!BB75-'T34 Wine consumption vol'!BB75</f>
        <v>2486489.2823216431</v>
      </c>
    </row>
    <row r="76" spans="1:54" x14ac:dyDescent="0.55000000000000004">
      <c r="A76" s="1">
        <v>1939</v>
      </c>
      <c r="B76">
        <f>'T6 Wine production vol'!B76+'T15 Wine import vol'!B76-'T10 Wine export vol'!B76-'T34 Wine consumption vol'!B76</f>
        <v>2609060</v>
      </c>
      <c r="C76">
        <f>'T6 Wine production vol'!C76+'T15 Wine import vol'!C76-'T10 Wine export vol'!C76-'T34 Wine consumption vol'!C76</f>
        <v>-18</v>
      </c>
      <c r="D76">
        <f>'T6 Wine production vol'!D76+'T15 Wine import vol'!D76-'T10 Wine export vol'!D76-'T34 Wine consumption vol'!D76</f>
        <v>-122037.83333333326</v>
      </c>
      <c r="E76">
        <f>'T6 Wine production vol'!E76+'T15 Wine import vol'!E76-'T10 Wine export vol'!E76-'T34 Wine consumption vol'!E76</f>
        <v>267459.06666666712</v>
      </c>
      <c r="F76">
        <f>'T6 Wine production vol'!F76+'T15 Wine import vol'!F76-'T10 Wine export vol'!F76-'T34 Wine consumption vol'!F76</f>
        <v>92900</v>
      </c>
      <c r="G76">
        <f>'T6 Wine production vol'!G76+'T15 Wine import vol'!G76-'T10 Wine export vol'!G76-'T34 Wine consumption vol'!G76</f>
        <v>0</v>
      </c>
      <c r="H76">
        <f>'T6 Wine production vol'!H76+'T15 Wine import vol'!H76-'T10 Wine export vol'!H76-'T34 Wine consumption vol'!H76</f>
        <v>2233.333333333343</v>
      </c>
      <c r="I76">
        <f>'T6 Wine production vol'!I76+'T15 Wine import vol'!I76-'T10 Wine export vol'!I76-'T34 Wine consumption vol'!I76</f>
        <v>0</v>
      </c>
      <c r="J76">
        <f>'T6 Wine production vol'!J76+'T15 Wine import vol'!J76-'T10 Wine export vol'!J76-'T34 Wine consumption vol'!J76</f>
        <v>0</v>
      </c>
      <c r="K76">
        <f>'T6 Wine production vol'!K76+'T15 Wine import vol'!K76-'T10 Wine export vol'!K76-'T34 Wine consumption vol'!K76</f>
        <v>34113.900000000023</v>
      </c>
      <c r="L76">
        <f>'T6 Wine production vol'!L76+'T15 Wine import vol'!L76-'T10 Wine export vol'!L76-'T34 Wine consumption vol'!L76</f>
        <v>30466.666666666686</v>
      </c>
      <c r="M76">
        <f>'T6 Wine production vol'!M76+'T15 Wine import vol'!M76-'T10 Wine export vol'!M76-'T34 Wine consumption vol'!M76</f>
        <v>0</v>
      </c>
      <c r="N76">
        <f>'T6 Wine production vol'!N76+'T15 Wine import vol'!N76-'T10 Wine export vol'!N76-'T34 Wine consumption vol'!N76</f>
        <v>0</v>
      </c>
      <c r="O76">
        <f>'T6 Wine production vol'!O76+'T15 Wine import vol'!O76-'T10 Wine export vol'!O76-'T34 Wine consumption vol'!O76</f>
        <v>0</v>
      </c>
      <c r="P76">
        <f>'T6 Wine production vol'!P76+'T15 Wine import vol'!P76-'T10 Wine export vol'!P76-'T34 Wine consumption vol'!P76</f>
        <v>21733.333333333314</v>
      </c>
      <c r="Q76">
        <f>'T6 Wine production vol'!Q76+'T15 Wine import vol'!Q76-'T10 Wine export vol'!Q76-'T34 Wine consumption vol'!Q76</f>
        <v>0</v>
      </c>
      <c r="R76">
        <f>'T6 Wine production vol'!R76+'T15 Wine import vol'!R76-'T10 Wine export vol'!R76-'T34 Wine consumption vol'!R76</f>
        <v>2514.604855640122</v>
      </c>
      <c r="S76">
        <f>'T6 Wine production vol'!S76+'T15 Wine import vol'!S76-'T10 Wine export vol'!S76-'T34 Wine consumption vol'!S76</f>
        <v>32906.666666666686</v>
      </c>
      <c r="T76">
        <f>'T6 Wine production vol'!T76+'T15 Wine import vol'!T76-'T10 Wine export vol'!T76-'T34 Wine consumption vol'!T76</f>
        <v>0</v>
      </c>
      <c r="U76">
        <f>'T6 Wine production vol'!U76+'T15 Wine import vol'!U76-'T10 Wine export vol'!U76-'T34 Wine consumption vol'!U76</f>
        <v>0</v>
      </c>
      <c r="V76">
        <f>'T6 Wine production vol'!V76+'T15 Wine import vol'!V76-'T10 Wine export vol'!V76-'T34 Wine consumption vol'!V76</f>
        <v>43866.666666666686</v>
      </c>
      <c r="W76">
        <f>'T6 Wine production vol'!W76+'T15 Wine import vol'!W76-'T10 Wine export vol'!W76-'T34 Wine consumption vol'!W76</f>
        <v>0</v>
      </c>
      <c r="X76">
        <f>'T6 Wine production vol'!X76+'T15 Wine import vol'!X76-'T10 Wine export vol'!X76-'T34 Wine consumption vol'!X76</f>
        <v>83233.333333333023</v>
      </c>
      <c r="Y76">
        <f>'T6 Wine production vol'!Y76+'T15 Wine import vol'!Y76-'T10 Wine export vol'!Y76-'T34 Wine consumption vol'!Y76</f>
        <v>-33333.333333333314</v>
      </c>
      <c r="Z76">
        <f>'T6 Wine production vol'!Z76+'T15 Wine import vol'!Z76-'T10 Wine export vol'!Z76-'T34 Wine consumption vol'!Z76</f>
        <v>0</v>
      </c>
      <c r="AA76">
        <f>'T6 Wine production vol'!AA76+'T15 Wine import vol'!AA76-'T10 Wine export vol'!AA76-'T34 Wine consumption vol'!AA76</f>
        <v>3913.05024178452</v>
      </c>
      <c r="AB76">
        <f>'T6 Wine production vol'!AB76+'T15 Wine import vol'!AB76-'T10 Wine export vol'!AB76-'T34 Wine consumption vol'!AB76</f>
        <v>39344.5</v>
      </c>
      <c r="AC76">
        <f>'T6 Wine production vol'!AC76+'T15 Wine import vol'!AC76-'T10 Wine export vol'!AC76-'T34 Wine consumption vol'!AC76</f>
        <v>506</v>
      </c>
      <c r="AD76">
        <f>'T6 Wine production vol'!AD76+'T15 Wine import vol'!AD76-'T10 Wine export vol'!AD76-'T34 Wine consumption vol'!AD76</f>
        <v>33.333333333328483</v>
      </c>
      <c r="AE76">
        <f>'T6 Wine production vol'!AE76+'T15 Wine import vol'!AE76-'T10 Wine export vol'!AE76-'T34 Wine consumption vol'!AE76</f>
        <v>412993.43</v>
      </c>
      <c r="AF76">
        <f>'T6 Wine production vol'!AF76+'T15 Wine import vol'!AF76-'T10 Wine export vol'!AF76-'T34 Wine consumption vol'!AF76</f>
        <v>-54409.392000000109</v>
      </c>
      <c r="AG76">
        <f>'T6 Wine production vol'!AG76+'T15 Wine import vol'!AG76-'T10 Wine export vol'!AG76-'T34 Wine consumption vol'!AG76</f>
        <v>133.33333333332848</v>
      </c>
      <c r="AH76">
        <f>'T6 Wine production vol'!AH76+'T15 Wine import vol'!AH76-'T10 Wine export vol'!AH76-'T34 Wine consumption vol'!AH76</f>
        <v>0</v>
      </c>
      <c r="AI76">
        <f>'T6 Wine production vol'!AI76+'T15 Wine import vol'!AI76-'T10 Wine export vol'!AI76-'T34 Wine consumption vol'!AI76</f>
        <v>2037.467391304348</v>
      </c>
      <c r="AJ76">
        <f>'T6 Wine production vol'!AJ76+'T15 Wine import vol'!AJ76-'T10 Wine export vol'!AJ76-'T34 Wine consumption vol'!AJ76</f>
        <v>0</v>
      </c>
      <c r="AK76">
        <f>'T6 Wine production vol'!AK76+'T15 Wine import vol'!AK76-'T10 Wine export vol'!AK76-'T34 Wine consumption vol'!AK76</f>
        <v>-215.03884997472778</v>
      </c>
      <c r="AL76">
        <f>'T6 Wine production vol'!AL76+'T15 Wine import vol'!AL76-'T10 Wine export vol'!AL76-'T34 Wine consumption vol'!AL76</f>
        <v>-38684.933333333349</v>
      </c>
      <c r="AM76">
        <f>'T6 Wine production vol'!AM76+'T15 Wine import vol'!AM76-'T10 Wine export vol'!AM76-'T34 Wine consumption vol'!AM76</f>
        <v>-4166.6666666666715</v>
      </c>
      <c r="AN76">
        <f>'T6 Wine production vol'!AN76+'T15 Wine import vol'!AN76-'T10 Wine export vol'!AN76-'T34 Wine consumption vol'!AN76</f>
        <v>68655.536838787782</v>
      </c>
      <c r="AO76">
        <f>'T6 Wine production vol'!AO76+'T15 Wine import vol'!AO76-'T10 Wine export vol'!AO76-'T34 Wine consumption vol'!AO76</f>
        <v>-27633.333333333343</v>
      </c>
      <c r="AP76">
        <f>'T6 Wine production vol'!AP76+'T15 Wine import vol'!AP76-'T10 Wine export vol'!AP76-'T34 Wine consumption vol'!AP76</f>
        <v>400</v>
      </c>
      <c r="AQ76">
        <f>'T6 Wine production vol'!AQ76+'T15 Wine import vol'!AQ76-'T10 Wine export vol'!AQ76-'T34 Wine consumption vol'!AQ76</f>
        <v>433.33333333332848</v>
      </c>
      <c r="AR76">
        <f>'T6 Wine production vol'!AR76+'T15 Wine import vol'!AR76-'T10 Wine export vol'!AR76-'T34 Wine consumption vol'!AR76</f>
        <v>0</v>
      </c>
      <c r="AS76">
        <f>'T6 Wine production vol'!AS76+'T15 Wine import vol'!AS76-'T10 Wine export vol'!AS76-'T34 Wine consumption vol'!AS76</f>
        <v>0</v>
      </c>
      <c r="AT76">
        <f>'T6 Wine production vol'!AT76+'T15 Wine import vol'!AT76-'T10 Wine export vol'!AT76-'T34 Wine consumption vol'!AT76</f>
        <v>0</v>
      </c>
      <c r="AU76">
        <f>'T6 Wine production vol'!AU76+'T15 Wine import vol'!AU76-'T10 Wine export vol'!AU76-'T34 Wine consumption vol'!AU76</f>
        <v>-60</v>
      </c>
      <c r="AV76">
        <f>'T6 Wine production vol'!AV76+'T15 Wine import vol'!AV76-'T10 Wine export vol'!AV76-'T34 Wine consumption vol'!AV76</f>
        <v>0</v>
      </c>
      <c r="AW76">
        <f>'T6 Wine production vol'!AW76+'T15 Wine import vol'!AW76-'T10 Wine export vol'!AW76-'T34 Wine consumption vol'!AW76</f>
        <v>0</v>
      </c>
      <c r="AX76">
        <f>'T6 Wine production vol'!AX76+'T15 Wine import vol'!AX76-'T10 Wine export vol'!AX76-'T34 Wine consumption vol'!AX76</f>
        <v>0</v>
      </c>
      <c r="AY76">
        <f>'T6 Wine production vol'!AY76+'T15 Wine import vol'!AY76-'T10 Wine export vol'!AY76-'T34 Wine consumption vol'!AY76</f>
        <v>0</v>
      </c>
      <c r="AZ76">
        <f>'T6 Wine production vol'!AZ76+'T15 Wine import vol'!AZ76-'T10 Wine export vol'!AZ76-'T34 Wine consumption vol'!AZ76</f>
        <v>0</v>
      </c>
      <c r="BA76">
        <f>'T6 Wine production vol'!BA76+'T15 Wine import vol'!BA76-'T10 Wine export vol'!BA76-'T34 Wine consumption vol'!BA76</f>
        <v>0</v>
      </c>
      <c r="BB76">
        <f>'T6 Wine production vol'!BB76+'T15 Wine import vol'!BB76-'T10 Wine export vol'!BB76-'T34 Wine consumption vol'!BB76</f>
        <v>1646979.7227694392</v>
      </c>
    </row>
    <row r="77" spans="1:54" x14ac:dyDescent="0.55000000000000004">
      <c r="A77" s="1">
        <v>1940</v>
      </c>
      <c r="B77">
        <f>'T6 Wine production vol'!B77+'T15 Wine import vol'!B77-'T10 Wine export vol'!B77-'T34 Wine consumption vol'!B77</f>
        <v>-201720</v>
      </c>
      <c r="C77">
        <f>'T6 Wine production vol'!C77+'T15 Wine import vol'!C77-'T10 Wine export vol'!C77-'T34 Wine consumption vol'!C77</f>
        <v>35</v>
      </c>
      <c r="D77">
        <f>'T6 Wine production vol'!D77+'T15 Wine import vol'!D77-'T10 Wine export vol'!D77-'T34 Wine consumption vol'!D77</f>
        <v>-276597.90000000002</v>
      </c>
      <c r="E77">
        <f>'T6 Wine production vol'!E77+'T15 Wine import vol'!E77-'T10 Wine export vol'!E77-'T34 Wine consumption vol'!E77</f>
        <v>-121986.13333333307</v>
      </c>
      <c r="F77">
        <f>'T6 Wine production vol'!F77+'T15 Wine import vol'!F77-'T10 Wine export vol'!F77-'T34 Wine consumption vol'!F77</f>
        <v>27000</v>
      </c>
      <c r="G77">
        <f>'T6 Wine production vol'!G77+'T15 Wine import vol'!G77-'T10 Wine export vol'!G77-'T34 Wine consumption vol'!G77</f>
        <v>0</v>
      </c>
      <c r="H77">
        <f>'T6 Wine production vol'!H77+'T15 Wine import vol'!H77-'T10 Wine export vol'!H77-'T34 Wine consumption vol'!H77</f>
        <v>66.666666666660603</v>
      </c>
      <c r="I77">
        <f>'T6 Wine production vol'!I77+'T15 Wine import vol'!I77-'T10 Wine export vol'!I77-'T34 Wine consumption vol'!I77</f>
        <v>0</v>
      </c>
      <c r="J77">
        <f>'T6 Wine production vol'!J77+'T15 Wine import vol'!J77-'T10 Wine export vol'!J77-'T34 Wine consumption vol'!J77</f>
        <v>0</v>
      </c>
      <c r="K77">
        <f>'T6 Wine production vol'!K77+'T15 Wine import vol'!K77-'T10 Wine export vol'!K77-'T34 Wine consumption vol'!K77</f>
        <v>-108611.23333333328</v>
      </c>
      <c r="L77">
        <f>'T6 Wine production vol'!L77+'T15 Wine import vol'!L77-'T10 Wine export vol'!L77-'T34 Wine consumption vol'!L77</f>
        <v>-19866.666666666686</v>
      </c>
      <c r="M77">
        <f>'T6 Wine production vol'!M77+'T15 Wine import vol'!M77-'T10 Wine export vol'!M77-'T34 Wine consumption vol'!M77</f>
        <v>0</v>
      </c>
      <c r="N77">
        <f>'T6 Wine production vol'!N77+'T15 Wine import vol'!N77-'T10 Wine export vol'!N77-'T34 Wine consumption vol'!N77</f>
        <v>0</v>
      </c>
      <c r="O77">
        <f>'T6 Wine production vol'!O77+'T15 Wine import vol'!O77-'T10 Wine export vol'!O77-'T34 Wine consumption vol'!O77</f>
        <v>0</v>
      </c>
      <c r="P77">
        <f>'T6 Wine production vol'!P77+'T15 Wine import vol'!P77-'T10 Wine export vol'!P77-'T34 Wine consumption vol'!P77</f>
        <v>-5133.3333333333139</v>
      </c>
      <c r="Q77">
        <f>'T6 Wine production vol'!Q77+'T15 Wine import vol'!Q77-'T10 Wine export vol'!Q77-'T34 Wine consumption vol'!Q77</f>
        <v>-16842</v>
      </c>
      <c r="R77">
        <f>'T6 Wine production vol'!R77+'T15 Wine import vol'!R77-'T10 Wine export vol'!R77-'T34 Wine consumption vol'!R77</f>
        <v>-5218.0930326135094</v>
      </c>
      <c r="S77">
        <f>'T6 Wine production vol'!S77+'T15 Wine import vol'!S77-'T10 Wine export vol'!S77-'T34 Wine consumption vol'!S77</f>
        <v>-91913.333333333314</v>
      </c>
      <c r="T77">
        <f>'T6 Wine production vol'!T77+'T15 Wine import vol'!T77-'T10 Wine export vol'!T77-'T34 Wine consumption vol'!T77</f>
        <v>0</v>
      </c>
      <c r="U77">
        <f>'T6 Wine production vol'!U77+'T15 Wine import vol'!U77-'T10 Wine export vol'!U77-'T34 Wine consumption vol'!U77</f>
        <v>0</v>
      </c>
      <c r="V77">
        <f>'T6 Wine production vol'!V77+'T15 Wine import vol'!V77-'T10 Wine export vol'!V77-'T34 Wine consumption vol'!V77</f>
        <v>-167300</v>
      </c>
      <c r="W77">
        <f>'T6 Wine production vol'!W77+'T15 Wine import vol'!W77-'T10 Wine export vol'!W77-'T34 Wine consumption vol'!W77</f>
        <v>0</v>
      </c>
      <c r="X77">
        <f>'T6 Wine production vol'!X77+'T15 Wine import vol'!X77-'T10 Wine export vol'!X77-'T34 Wine consumption vol'!X77</f>
        <v>-574200</v>
      </c>
      <c r="Y77">
        <f>'T6 Wine production vol'!Y77+'T15 Wine import vol'!Y77-'T10 Wine export vol'!Y77-'T34 Wine consumption vol'!Y77</f>
        <v>-50000</v>
      </c>
      <c r="Z77">
        <f>'T6 Wine production vol'!Z77+'T15 Wine import vol'!Z77-'T10 Wine export vol'!Z77-'T34 Wine consumption vol'!Z77</f>
        <v>0</v>
      </c>
      <c r="AA77">
        <f>'T6 Wine production vol'!AA77+'T15 Wine import vol'!AA77-'T10 Wine export vol'!AA77-'T34 Wine consumption vol'!AA77</f>
        <v>-13171.541823955828</v>
      </c>
      <c r="AB77">
        <f>'T6 Wine production vol'!AB77+'T15 Wine import vol'!AB77-'T10 Wine export vol'!AB77-'T34 Wine consumption vol'!AB77</f>
        <v>32792.5</v>
      </c>
      <c r="AC77">
        <f>'T6 Wine production vol'!AC77+'T15 Wine import vol'!AC77-'T10 Wine export vol'!AC77-'T34 Wine consumption vol'!AC77</f>
        <v>541</v>
      </c>
      <c r="AD77">
        <f>'T6 Wine production vol'!AD77+'T15 Wine import vol'!AD77-'T10 Wine export vol'!AD77-'T34 Wine consumption vol'!AD77</f>
        <v>3500</v>
      </c>
      <c r="AE77">
        <f>'T6 Wine production vol'!AE77+'T15 Wine import vol'!AE77-'T10 Wine export vol'!AE77-'T34 Wine consumption vol'!AE77</f>
        <v>211443.09999999998</v>
      </c>
      <c r="AF77">
        <f>'T6 Wine production vol'!AF77+'T15 Wine import vol'!AF77-'T10 Wine export vol'!AF77-'T34 Wine consumption vol'!AF77</f>
        <v>-47953.719340000069</v>
      </c>
      <c r="AG77">
        <f>'T6 Wine production vol'!AG77+'T15 Wine import vol'!AG77-'T10 Wine export vol'!AG77-'T34 Wine consumption vol'!AG77</f>
        <v>-4333.3333333333285</v>
      </c>
      <c r="AH77">
        <f>'T6 Wine production vol'!AH77+'T15 Wine import vol'!AH77-'T10 Wine export vol'!AH77-'T34 Wine consumption vol'!AH77</f>
        <v>0</v>
      </c>
      <c r="AI77">
        <f>'T6 Wine production vol'!AI77+'T15 Wine import vol'!AI77-'T10 Wine export vol'!AI77-'T34 Wine consumption vol'!AI77</f>
        <v>3274.934782608696</v>
      </c>
      <c r="AJ77">
        <f>'T6 Wine production vol'!AJ77+'T15 Wine import vol'!AJ77-'T10 Wine export vol'!AJ77-'T34 Wine consumption vol'!AJ77</f>
        <v>0</v>
      </c>
      <c r="AK77">
        <f>'T6 Wine production vol'!AK77+'T15 Wine import vol'!AK77-'T10 Wine export vol'!AK77-'T34 Wine consumption vol'!AK77</f>
        <v>-215.01101738762009</v>
      </c>
      <c r="AL77">
        <f>'T6 Wine production vol'!AL77+'T15 Wine import vol'!AL77-'T10 Wine export vol'!AL77-'T34 Wine consumption vol'!AL77</f>
        <v>-376614.30000000005</v>
      </c>
      <c r="AM77">
        <f>'T6 Wine production vol'!AM77+'T15 Wine import vol'!AM77-'T10 Wine export vol'!AM77-'T34 Wine consumption vol'!AM77</f>
        <v>-11616.666666666657</v>
      </c>
      <c r="AN77">
        <f>'T6 Wine production vol'!AN77+'T15 Wine import vol'!AN77-'T10 Wine export vol'!AN77-'T34 Wine consumption vol'!AN77</f>
        <v>59642.367164881492</v>
      </c>
      <c r="AO77">
        <f>'T6 Wine production vol'!AO77+'T15 Wine import vol'!AO77-'T10 Wine export vol'!AO77-'T34 Wine consumption vol'!AO77</f>
        <v>-5833.333333333343</v>
      </c>
      <c r="AP77">
        <f>'T6 Wine production vol'!AP77+'T15 Wine import vol'!AP77-'T10 Wine export vol'!AP77-'T34 Wine consumption vol'!AP77</f>
        <v>-2433.3333333333339</v>
      </c>
      <c r="AQ77">
        <f>'T6 Wine production vol'!AQ77+'T15 Wine import vol'!AQ77-'T10 Wine export vol'!AQ77-'T34 Wine consumption vol'!AQ77</f>
        <v>333.33333333332848</v>
      </c>
      <c r="AR77">
        <f>'T6 Wine production vol'!AR77+'T15 Wine import vol'!AR77-'T10 Wine export vol'!AR77-'T34 Wine consumption vol'!AR77</f>
        <v>0</v>
      </c>
      <c r="AS77">
        <f>'T6 Wine production vol'!AS77+'T15 Wine import vol'!AS77-'T10 Wine export vol'!AS77-'T34 Wine consumption vol'!AS77</f>
        <v>0</v>
      </c>
      <c r="AT77">
        <f>'T6 Wine production vol'!AT77+'T15 Wine import vol'!AT77-'T10 Wine export vol'!AT77-'T34 Wine consumption vol'!AT77</f>
        <v>0</v>
      </c>
      <c r="AU77">
        <f>'T6 Wine production vol'!AU77+'T15 Wine import vol'!AU77-'T10 Wine export vol'!AU77-'T34 Wine consumption vol'!AU77</f>
        <v>-100</v>
      </c>
      <c r="AV77">
        <f>'T6 Wine production vol'!AV77+'T15 Wine import vol'!AV77-'T10 Wine export vol'!AV77-'T34 Wine consumption vol'!AV77</f>
        <v>0</v>
      </c>
      <c r="AW77">
        <f>'T6 Wine production vol'!AW77+'T15 Wine import vol'!AW77-'T10 Wine export vol'!AW77-'T34 Wine consumption vol'!AW77</f>
        <v>0</v>
      </c>
      <c r="AX77">
        <f>'T6 Wine production vol'!AX77+'T15 Wine import vol'!AX77-'T10 Wine export vol'!AX77-'T34 Wine consumption vol'!AX77</f>
        <v>0</v>
      </c>
      <c r="AY77">
        <f>'T6 Wine production vol'!AY77+'T15 Wine import vol'!AY77-'T10 Wine export vol'!AY77-'T34 Wine consumption vol'!AY77</f>
        <v>0</v>
      </c>
      <c r="AZ77">
        <f>'T6 Wine production vol'!AZ77+'T15 Wine import vol'!AZ77-'T10 Wine export vol'!AZ77-'T34 Wine consumption vol'!AZ77</f>
        <v>0</v>
      </c>
      <c r="BA77">
        <f>'T6 Wine production vol'!BA77+'T15 Wine import vol'!BA77-'T10 Wine export vol'!BA77-'T34 Wine consumption vol'!BA77</f>
        <v>0</v>
      </c>
      <c r="BB77">
        <f>'T6 Wine production vol'!BB77+'T15 Wine import vol'!BB77-'T10 Wine export vol'!BB77-'T34 Wine consumption vol'!BB77</f>
        <v>-3767975.6147905011</v>
      </c>
    </row>
    <row r="78" spans="1:54" x14ac:dyDescent="0.55000000000000004">
      <c r="A78" s="1">
        <v>1941</v>
      </c>
      <c r="B78">
        <f>'T6 Wine production vol'!B78+'T15 Wine import vol'!B78-'T10 Wine export vol'!B78-'T34 Wine consumption vol'!B78</f>
        <v>1863800</v>
      </c>
      <c r="C78">
        <f>'T6 Wine production vol'!C78+'T15 Wine import vol'!C78-'T10 Wine export vol'!C78-'T34 Wine consumption vol'!C78</f>
        <v>23</v>
      </c>
      <c r="D78">
        <f>'T6 Wine production vol'!D78+'T15 Wine import vol'!D78-'T10 Wine export vol'!D78-'T34 Wine consumption vol'!D78</f>
        <v>61489.533333333326</v>
      </c>
      <c r="E78">
        <f>'T6 Wine production vol'!E78+'T15 Wine import vol'!E78-'T10 Wine export vol'!E78-'T34 Wine consumption vol'!E78</f>
        <v>210932.10000000009</v>
      </c>
      <c r="F78">
        <f>'T6 Wine production vol'!F78+'T15 Wine import vol'!F78-'T10 Wine export vol'!F78-'T34 Wine consumption vol'!F78</f>
        <v>72700</v>
      </c>
      <c r="G78">
        <f>'T6 Wine production vol'!G78+'T15 Wine import vol'!G78-'T10 Wine export vol'!G78-'T34 Wine consumption vol'!G78</f>
        <v>0</v>
      </c>
      <c r="H78">
        <f>'T6 Wine production vol'!H78+'T15 Wine import vol'!H78-'T10 Wine export vol'!H78-'T34 Wine consumption vol'!H78</f>
        <v>-1733.3333333333394</v>
      </c>
      <c r="I78">
        <f>'T6 Wine production vol'!I78+'T15 Wine import vol'!I78-'T10 Wine export vol'!I78-'T34 Wine consumption vol'!I78</f>
        <v>0</v>
      </c>
      <c r="J78">
        <f>'T6 Wine production vol'!J78+'T15 Wine import vol'!J78-'T10 Wine export vol'!J78-'T34 Wine consumption vol'!J78</f>
        <v>0</v>
      </c>
      <c r="K78">
        <f>'T6 Wine production vol'!K78+'T15 Wine import vol'!K78-'T10 Wine export vol'!K78-'T34 Wine consumption vol'!K78</f>
        <v>26654.166666666686</v>
      </c>
      <c r="L78">
        <f>'T6 Wine production vol'!L78+'T15 Wine import vol'!L78-'T10 Wine export vol'!L78-'T34 Wine consumption vol'!L78</f>
        <v>-60000</v>
      </c>
      <c r="M78">
        <f>'T6 Wine production vol'!M78+'T15 Wine import vol'!M78-'T10 Wine export vol'!M78-'T34 Wine consumption vol'!M78</f>
        <v>0</v>
      </c>
      <c r="N78">
        <f>'T6 Wine production vol'!N78+'T15 Wine import vol'!N78-'T10 Wine export vol'!N78-'T34 Wine consumption vol'!N78</f>
        <v>0</v>
      </c>
      <c r="O78">
        <f>'T6 Wine production vol'!O78+'T15 Wine import vol'!O78-'T10 Wine export vol'!O78-'T34 Wine consumption vol'!O78</f>
        <v>0</v>
      </c>
      <c r="P78">
        <f>'T6 Wine production vol'!P78+'T15 Wine import vol'!P78-'T10 Wine export vol'!P78-'T34 Wine consumption vol'!P78</f>
        <v>15233.333333333314</v>
      </c>
      <c r="Q78">
        <f>'T6 Wine production vol'!Q78+'T15 Wine import vol'!Q78-'T10 Wine export vol'!Q78-'T34 Wine consumption vol'!Q78</f>
        <v>-31490</v>
      </c>
      <c r="R78">
        <f>'T6 Wine production vol'!R78+'T15 Wine import vol'!R78-'T10 Wine export vol'!R78-'T34 Wine consumption vol'!R78</f>
        <v>-1706.3286626181398</v>
      </c>
      <c r="S78">
        <f>'T6 Wine production vol'!S78+'T15 Wine import vol'!S78-'T10 Wine export vol'!S78-'T34 Wine consumption vol'!S78</f>
        <v>-10366.666666666701</v>
      </c>
      <c r="T78">
        <f>'T6 Wine production vol'!T78+'T15 Wine import vol'!T78-'T10 Wine export vol'!T78-'T34 Wine consumption vol'!T78</f>
        <v>0</v>
      </c>
      <c r="U78">
        <f>'T6 Wine production vol'!U78+'T15 Wine import vol'!U78-'T10 Wine export vol'!U78-'T34 Wine consumption vol'!U78</f>
        <v>0</v>
      </c>
      <c r="V78">
        <f>'T6 Wine production vol'!V78+'T15 Wine import vol'!V78-'T10 Wine export vol'!V78-'T34 Wine consumption vol'!V78</f>
        <v>-59766.666666666686</v>
      </c>
      <c r="W78">
        <f>'T6 Wine production vol'!W78+'T15 Wine import vol'!W78-'T10 Wine export vol'!W78-'T34 Wine consumption vol'!W78</f>
        <v>0</v>
      </c>
      <c r="X78">
        <f>'T6 Wine production vol'!X78+'T15 Wine import vol'!X78-'T10 Wine export vol'!X78-'T34 Wine consumption vol'!X78</f>
        <v>44000</v>
      </c>
      <c r="Y78">
        <f>'T6 Wine production vol'!Y78+'T15 Wine import vol'!Y78-'T10 Wine export vol'!Y78-'T34 Wine consumption vol'!Y78</f>
        <v>-50000</v>
      </c>
      <c r="Z78">
        <f>'T6 Wine production vol'!Z78+'T15 Wine import vol'!Z78-'T10 Wine export vol'!Z78-'T34 Wine consumption vol'!Z78</f>
        <v>0</v>
      </c>
      <c r="AA78">
        <f>'T6 Wine production vol'!AA78+'T15 Wine import vol'!AA78-'T10 Wine export vol'!AA78-'T34 Wine consumption vol'!AA78</f>
        <v>15691.32559380879</v>
      </c>
      <c r="AB78">
        <f>'T6 Wine production vol'!AB78+'T15 Wine import vol'!AB78-'T10 Wine export vol'!AB78-'T34 Wine consumption vol'!AB78</f>
        <v>32617</v>
      </c>
      <c r="AC78">
        <f>'T6 Wine production vol'!AC78+'T15 Wine import vol'!AC78-'T10 Wine export vol'!AC78-'T34 Wine consumption vol'!AC78</f>
        <v>700</v>
      </c>
      <c r="AD78">
        <f>'T6 Wine production vol'!AD78+'T15 Wine import vol'!AD78-'T10 Wine export vol'!AD78-'T34 Wine consumption vol'!AD78</f>
        <v>800</v>
      </c>
      <c r="AE78">
        <f>'T6 Wine production vol'!AE78+'T15 Wine import vol'!AE78-'T10 Wine export vol'!AE78-'T34 Wine consumption vol'!AE78</f>
        <v>470763.59</v>
      </c>
      <c r="AF78">
        <f>'T6 Wine production vol'!AF78+'T15 Wine import vol'!AF78-'T10 Wine export vol'!AF78-'T34 Wine consumption vol'!AF78</f>
        <v>10975.692859999952</v>
      </c>
      <c r="AG78">
        <f>'T6 Wine production vol'!AG78+'T15 Wine import vol'!AG78-'T10 Wine export vol'!AG78-'T34 Wine consumption vol'!AG78</f>
        <v>-9800</v>
      </c>
      <c r="AH78">
        <f>'T6 Wine production vol'!AH78+'T15 Wine import vol'!AH78-'T10 Wine export vol'!AH78-'T34 Wine consumption vol'!AH78</f>
        <v>10</v>
      </c>
      <c r="AI78">
        <f>'T6 Wine production vol'!AI78+'T15 Wine import vol'!AI78-'T10 Wine export vol'!AI78-'T34 Wine consumption vol'!AI78</f>
        <v>4512.402173913043</v>
      </c>
      <c r="AJ78">
        <f>'T6 Wine production vol'!AJ78+'T15 Wine import vol'!AJ78-'T10 Wine export vol'!AJ78-'T34 Wine consumption vol'!AJ78</f>
        <v>0</v>
      </c>
      <c r="AK78">
        <f>'T6 Wine production vol'!AK78+'T15 Wine import vol'!AK78-'T10 Wine export vol'!AK78-'T34 Wine consumption vol'!AK78</f>
        <v>-93.490859056171757</v>
      </c>
      <c r="AL78">
        <f>'T6 Wine production vol'!AL78+'T15 Wine import vol'!AL78-'T10 Wine export vol'!AL78-'T34 Wine consumption vol'!AL78</f>
        <v>-356794.06666666688</v>
      </c>
      <c r="AM78">
        <f>'T6 Wine production vol'!AM78+'T15 Wine import vol'!AM78-'T10 Wine export vol'!AM78-'T34 Wine consumption vol'!AM78</f>
        <v>-5166.666666666657</v>
      </c>
      <c r="AN78">
        <f>'T6 Wine production vol'!AN78+'T15 Wine import vol'!AN78-'T10 Wine export vol'!AN78-'T34 Wine consumption vol'!AN78</f>
        <v>87623.933497871389</v>
      </c>
      <c r="AO78">
        <f>'T6 Wine production vol'!AO78+'T15 Wine import vol'!AO78-'T10 Wine export vol'!AO78-'T34 Wine consumption vol'!AO78</f>
        <v>-25000</v>
      </c>
      <c r="AP78">
        <f>'T6 Wine production vol'!AP78+'T15 Wine import vol'!AP78-'T10 Wine export vol'!AP78-'T34 Wine consumption vol'!AP78</f>
        <v>766.66666666666606</v>
      </c>
      <c r="AQ78">
        <f>'T6 Wine production vol'!AQ78+'T15 Wine import vol'!AQ78-'T10 Wine export vol'!AQ78-'T34 Wine consumption vol'!AQ78</f>
        <v>100</v>
      </c>
      <c r="AR78">
        <f>'T6 Wine production vol'!AR78+'T15 Wine import vol'!AR78-'T10 Wine export vol'!AR78-'T34 Wine consumption vol'!AR78</f>
        <v>0</v>
      </c>
      <c r="AS78">
        <f>'T6 Wine production vol'!AS78+'T15 Wine import vol'!AS78-'T10 Wine export vol'!AS78-'T34 Wine consumption vol'!AS78</f>
        <v>0</v>
      </c>
      <c r="AT78">
        <f>'T6 Wine production vol'!AT78+'T15 Wine import vol'!AT78-'T10 Wine export vol'!AT78-'T34 Wine consumption vol'!AT78</f>
        <v>0</v>
      </c>
      <c r="AU78">
        <f>'T6 Wine production vol'!AU78+'T15 Wine import vol'!AU78-'T10 Wine export vol'!AU78-'T34 Wine consumption vol'!AU78</f>
        <v>-100</v>
      </c>
      <c r="AV78">
        <f>'T6 Wine production vol'!AV78+'T15 Wine import vol'!AV78-'T10 Wine export vol'!AV78-'T34 Wine consumption vol'!AV78</f>
        <v>0</v>
      </c>
      <c r="AW78">
        <f>'T6 Wine production vol'!AW78+'T15 Wine import vol'!AW78-'T10 Wine export vol'!AW78-'T34 Wine consumption vol'!AW78</f>
        <v>0</v>
      </c>
      <c r="AX78">
        <f>'T6 Wine production vol'!AX78+'T15 Wine import vol'!AX78-'T10 Wine export vol'!AX78-'T34 Wine consumption vol'!AX78</f>
        <v>0</v>
      </c>
      <c r="AY78">
        <f>'T6 Wine production vol'!AY78+'T15 Wine import vol'!AY78-'T10 Wine export vol'!AY78-'T34 Wine consumption vol'!AY78</f>
        <v>0</v>
      </c>
      <c r="AZ78">
        <f>'T6 Wine production vol'!AZ78+'T15 Wine import vol'!AZ78-'T10 Wine export vol'!AZ78-'T34 Wine consumption vol'!AZ78</f>
        <v>0</v>
      </c>
      <c r="BA78">
        <f>'T6 Wine production vol'!BA78+'T15 Wine import vol'!BA78-'T10 Wine export vol'!BA78-'T34 Wine consumption vol'!BA78</f>
        <v>0</v>
      </c>
      <c r="BB78">
        <f>'T6 Wine production vol'!BB78+'T15 Wine import vol'!BB78-'T10 Wine export vol'!BB78-'T34 Wine consumption vol'!BB78</f>
        <v>-935806.4580738917</v>
      </c>
    </row>
    <row r="79" spans="1:54" x14ac:dyDescent="0.55000000000000004">
      <c r="A79" s="1">
        <v>1942</v>
      </c>
      <c r="B79">
        <f>'T6 Wine production vol'!B79+'T15 Wine import vol'!B79-'T10 Wine export vol'!B79-'T34 Wine consumption vol'!B79</f>
        <v>218920</v>
      </c>
      <c r="C79">
        <f>'T6 Wine production vol'!C79+'T15 Wine import vol'!C79-'T10 Wine export vol'!C79-'T34 Wine consumption vol'!C79</f>
        <v>-12</v>
      </c>
      <c r="D79">
        <f>'T6 Wine production vol'!D79+'T15 Wine import vol'!D79-'T10 Wine export vol'!D79-'T34 Wine consumption vol'!D79</f>
        <v>134434.90000000002</v>
      </c>
      <c r="E79">
        <f>'T6 Wine production vol'!E79+'T15 Wine import vol'!E79-'T10 Wine export vol'!E79-'T34 Wine consumption vol'!E79</f>
        <v>547894.96666666702</v>
      </c>
      <c r="F79">
        <f>'T6 Wine production vol'!F79+'T15 Wine import vol'!F79-'T10 Wine export vol'!F79-'T34 Wine consumption vol'!F79</f>
        <v>51200</v>
      </c>
      <c r="G79">
        <f>'T6 Wine production vol'!G79+'T15 Wine import vol'!G79-'T10 Wine export vol'!G79-'T34 Wine consumption vol'!G79</f>
        <v>0</v>
      </c>
      <c r="H79">
        <f>'T6 Wine production vol'!H79+'T15 Wine import vol'!H79-'T10 Wine export vol'!H79-'T34 Wine consumption vol'!H79</f>
        <v>-2700</v>
      </c>
      <c r="I79">
        <f>'T6 Wine production vol'!I79+'T15 Wine import vol'!I79-'T10 Wine export vol'!I79-'T34 Wine consumption vol'!I79</f>
        <v>0</v>
      </c>
      <c r="J79">
        <f>'T6 Wine production vol'!J79+'T15 Wine import vol'!J79-'T10 Wine export vol'!J79-'T34 Wine consumption vol'!J79</f>
        <v>0</v>
      </c>
      <c r="K79">
        <f>'T6 Wine production vol'!K79+'T15 Wine import vol'!K79-'T10 Wine export vol'!K79-'T34 Wine consumption vol'!K79</f>
        <v>-50577.933333333349</v>
      </c>
      <c r="L79">
        <f>'T6 Wine production vol'!L79+'T15 Wine import vol'!L79-'T10 Wine export vol'!L79-'T34 Wine consumption vol'!L79</f>
        <v>-47333.333333333314</v>
      </c>
      <c r="M79">
        <f>'T6 Wine production vol'!M79+'T15 Wine import vol'!M79-'T10 Wine export vol'!M79-'T34 Wine consumption vol'!M79</f>
        <v>0</v>
      </c>
      <c r="N79">
        <f>'T6 Wine production vol'!N79+'T15 Wine import vol'!N79-'T10 Wine export vol'!N79-'T34 Wine consumption vol'!N79</f>
        <v>0</v>
      </c>
      <c r="O79">
        <f>'T6 Wine production vol'!O79+'T15 Wine import vol'!O79-'T10 Wine export vol'!O79-'T34 Wine consumption vol'!O79</f>
        <v>0</v>
      </c>
      <c r="P79">
        <f>'T6 Wine production vol'!P79+'T15 Wine import vol'!P79-'T10 Wine export vol'!P79-'T34 Wine consumption vol'!P79</f>
        <v>7066.6666666666861</v>
      </c>
      <c r="Q79">
        <f>'T6 Wine production vol'!Q79+'T15 Wine import vol'!Q79-'T10 Wine export vol'!Q79-'T34 Wine consumption vol'!Q79</f>
        <v>-19235</v>
      </c>
      <c r="R79">
        <f>'T6 Wine production vol'!R79+'T15 Wine import vol'!R79-'T10 Wine export vol'!R79-'T34 Wine consumption vol'!R79</f>
        <v>-395.22409527432683</v>
      </c>
      <c r="S79">
        <f>'T6 Wine production vol'!S79+'T15 Wine import vol'!S79-'T10 Wine export vol'!S79-'T34 Wine consumption vol'!S79</f>
        <v>65800</v>
      </c>
      <c r="T79">
        <f>'T6 Wine production vol'!T79+'T15 Wine import vol'!T79-'T10 Wine export vol'!T79-'T34 Wine consumption vol'!T79</f>
        <v>0</v>
      </c>
      <c r="U79">
        <f>'T6 Wine production vol'!U79+'T15 Wine import vol'!U79-'T10 Wine export vol'!U79-'T34 Wine consumption vol'!U79</f>
        <v>0</v>
      </c>
      <c r="V79">
        <f>'T6 Wine production vol'!V79+'T15 Wine import vol'!V79-'T10 Wine export vol'!V79-'T34 Wine consumption vol'!V79</f>
        <v>186500</v>
      </c>
      <c r="W79">
        <f>'T6 Wine production vol'!W79+'T15 Wine import vol'!W79-'T10 Wine export vol'!W79-'T34 Wine consumption vol'!W79</f>
        <v>0</v>
      </c>
      <c r="X79">
        <f>'T6 Wine production vol'!X79+'T15 Wine import vol'!X79-'T10 Wine export vol'!X79-'T34 Wine consumption vol'!X79</f>
        <v>-107833.33333333331</v>
      </c>
      <c r="Y79">
        <f>'T6 Wine production vol'!Y79+'T15 Wine import vol'!Y79-'T10 Wine export vol'!Y79-'T34 Wine consumption vol'!Y79</f>
        <v>-50000</v>
      </c>
      <c r="Z79">
        <f>'T6 Wine production vol'!Z79+'T15 Wine import vol'!Z79-'T10 Wine export vol'!Z79-'T34 Wine consumption vol'!Z79</f>
        <v>0</v>
      </c>
      <c r="AA79">
        <f>'T6 Wine production vol'!AA79+'T15 Wine import vol'!AA79-'T10 Wine export vol'!AA79-'T34 Wine consumption vol'!AA79</f>
        <v>7725.1620999161678</v>
      </c>
      <c r="AB79">
        <f>'T6 Wine production vol'!AB79+'T15 Wine import vol'!AB79-'T10 Wine export vol'!AB79-'T34 Wine consumption vol'!AB79</f>
        <v>33637.5</v>
      </c>
      <c r="AC79">
        <f>'T6 Wine production vol'!AC79+'T15 Wine import vol'!AC79-'T10 Wine export vol'!AC79-'T34 Wine consumption vol'!AC79</f>
        <v>820</v>
      </c>
      <c r="AD79">
        <f>'T6 Wine production vol'!AD79+'T15 Wine import vol'!AD79-'T10 Wine export vol'!AD79-'T34 Wine consumption vol'!AD79</f>
        <v>-1933.3333333333285</v>
      </c>
      <c r="AE79">
        <f>'T6 Wine production vol'!AE79+'T15 Wine import vol'!AE79-'T10 Wine export vol'!AE79-'T34 Wine consumption vol'!AE79</f>
        <v>80308.669999999867</v>
      </c>
      <c r="AF79">
        <f>'T6 Wine production vol'!AF79+'T15 Wine import vol'!AF79-'T10 Wine export vol'!AF79-'T34 Wine consumption vol'!AF79</f>
        <v>-51552.071080000023</v>
      </c>
      <c r="AG79">
        <f>'T6 Wine production vol'!AG79+'T15 Wine import vol'!AG79-'T10 Wine export vol'!AG79-'T34 Wine consumption vol'!AG79</f>
        <v>-4233.3333333333285</v>
      </c>
      <c r="AH79">
        <f>'T6 Wine production vol'!AH79+'T15 Wine import vol'!AH79-'T10 Wine export vol'!AH79-'T34 Wine consumption vol'!AH79</f>
        <v>0</v>
      </c>
      <c r="AI79">
        <f>'T6 Wine production vol'!AI79+'T15 Wine import vol'!AI79-'T10 Wine export vol'!AI79-'T34 Wine consumption vol'!AI79</f>
        <v>5749.869565217391</v>
      </c>
      <c r="AJ79">
        <f>'T6 Wine production vol'!AJ79+'T15 Wine import vol'!AJ79-'T10 Wine export vol'!AJ79-'T34 Wine consumption vol'!AJ79</f>
        <v>0</v>
      </c>
      <c r="AK79">
        <f>'T6 Wine production vol'!AK79+'T15 Wine import vol'!AK79-'T10 Wine export vol'!AK79-'T34 Wine consumption vol'!AK79</f>
        <v>-282.19824038893057</v>
      </c>
      <c r="AL79">
        <f>'T6 Wine production vol'!AL79+'T15 Wine import vol'!AL79-'T10 Wine export vol'!AL79-'T34 Wine consumption vol'!AL79</f>
        <v>-356.73333333339542</v>
      </c>
      <c r="AM79">
        <f>'T6 Wine production vol'!AM79+'T15 Wine import vol'!AM79-'T10 Wine export vol'!AM79-'T34 Wine consumption vol'!AM79</f>
        <v>-36.666666666656965</v>
      </c>
      <c r="AN79">
        <f>'T6 Wine production vol'!AN79+'T15 Wine import vol'!AN79-'T10 Wine export vol'!AN79-'T34 Wine consumption vol'!AN79</f>
        <v>88458.057013332495</v>
      </c>
      <c r="AO79">
        <f>'T6 Wine production vol'!AO79+'T15 Wine import vol'!AO79-'T10 Wine export vol'!AO79-'T34 Wine consumption vol'!AO79</f>
        <v>-3333.3333333332994</v>
      </c>
      <c r="AP79">
        <f>'T6 Wine production vol'!AP79+'T15 Wine import vol'!AP79-'T10 Wine export vol'!AP79-'T34 Wine consumption vol'!AP79</f>
        <v>1433.3333333333339</v>
      </c>
      <c r="AQ79">
        <f>'T6 Wine production vol'!AQ79+'T15 Wine import vol'!AQ79-'T10 Wine export vol'!AQ79-'T34 Wine consumption vol'!AQ79</f>
        <v>266.66666666665697</v>
      </c>
      <c r="AR79">
        <f>'T6 Wine production vol'!AR79+'T15 Wine import vol'!AR79-'T10 Wine export vol'!AR79-'T34 Wine consumption vol'!AR79</f>
        <v>0</v>
      </c>
      <c r="AS79">
        <f>'T6 Wine production vol'!AS79+'T15 Wine import vol'!AS79-'T10 Wine export vol'!AS79-'T34 Wine consumption vol'!AS79</f>
        <v>0</v>
      </c>
      <c r="AT79">
        <f>'T6 Wine production vol'!AT79+'T15 Wine import vol'!AT79-'T10 Wine export vol'!AT79-'T34 Wine consumption vol'!AT79</f>
        <v>0</v>
      </c>
      <c r="AU79">
        <f>'T6 Wine production vol'!AU79+'T15 Wine import vol'!AU79-'T10 Wine export vol'!AU79-'T34 Wine consumption vol'!AU79</f>
        <v>-100</v>
      </c>
      <c r="AV79">
        <f>'T6 Wine production vol'!AV79+'T15 Wine import vol'!AV79-'T10 Wine export vol'!AV79-'T34 Wine consumption vol'!AV79</f>
        <v>0</v>
      </c>
      <c r="AW79">
        <f>'T6 Wine production vol'!AW79+'T15 Wine import vol'!AW79-'T10 Wine export vol'!AW79-'T34 Wine consumption vol'!AW79</f>
        <v>-300</v>
      </c>
      <c r="AX79">
        <f>'T6 Wine production vol'!AX79+'T15 Wine import vol'!AX79-'T10 Wine export vol'!AX79-'T34 Wine consumption vol'!AX79</f>
        <v>-100</v>
      </c>
      <c r="AY79">
        <f>'T6 Wine production vol'!AY79+'T15 Wine import vol'!AY79-'T10 Wine export vol'!AY79-'T34 Wine consumption vol'!AY79</f>
        <v>0</v>
      </c>
      <c r="AZ79">
        <f>'T6 Wine production vol'!AZ79+'T15 Wine import vol'!AZ79-'T10 Wine export vol'!AZ79-'T34 Wine consumption vol'!AZ79</f>
        <v>0</v>
      </c>
      <c r="BA79">
        <f>'T6 Wine production vol'!BA79+'T15 Wine import vol'!BA79-'T10 Wine export vol'!BA79-'T34 Wine consumption vol'!BA79</f>
        <v>0</v>
      </c>
      <c r="BB79">
        <f>'T6 Wine production vol'!BB79+'T15 Wine import vol'!BB79-'T10 Wine export vol'!BB79-'T34 Wine consumption vol'!BB79</f>
        <v>-177689.56567761861</v>
      </c>
    </row>
    <row r="80" spans="1:54" x14ac:dyDescent="0.55000000000000004">
      <c r="A80" s="1">
        <v>1943</v>
      </c>
      <c r="B80">
        <f>'T6 Wine production vol'!B80+'T15 Wine import vol'!B80-'T10 Wine export vol'!B80-'T34 Wine consumption vol'!B80</f>
        <v>610460</v>
      </c>
      <c r="C80">
        <f>'T6 Wine production vol'!C80+'T15 Wine import vol'!C80-'T10 Wine export vol'!C80-'T34 Wine consumption vol'!C80</f>
        <v>-17</v>
      </c>
      <c r="D80">
        <f>'T6 Wine production vol'!D80+'T15 Wine import vol'!D80-'T10 Wine export vol'!D80-'T34 Wine consumption vol'!D80</f>
        <v>386139.60000000009</v>
      </c>
      <c r="E80">
        <f>'T6 Wine production vol'!E80+'T15 Wine import vol'!E80-'T10 Wine export vol'!E80-'T34 Wine consumption vol'!E80</f>
        <v>548156</v>
      </c>
      <c r="F80">
        <f>'T6 Wine production vol'!F80+'T15 Wine import vol'!F80-'T10 Wine export vol'!F80-'T34 Wine consumption vol'!F80</f>
        <v>89400</v>
      </c>
      <c r="G80">
        <f>'T6 Wine production vol'!G80+'T15 Wine import vol'!G80-'T10 Wine export vol'!G80-'T34 Wine consumption vol'!G80</f>
        <v>0</v>
      </c>
      <c r="H80">
        <f>'T6 Wine production vol'!H80+'T15 Wine import vol'!H80-'T10 Wine export vol'!H80-'T34 Wine consumption vol'!H80</f>
        <v>1133.3333333333285</v>
      </c>
      <c r="I80">
        <f>'T6 Wine production vol'!I80+'T15 Wine import vol'!I80-'T10 Wine export vol'!I80-'T34 Wine consumption vol'!I80</f>
        <v>0</v>
      </c>
      <c r="J80">
        <f>'T6 Wine production vol'!J80+'T15 Wine import vol'!J80-'T10 Wine export vol'!J80-'T34 Wine consumption vol'!J80</f>
        <v>0</v>
      </c>
      <c r="K80">
        <f>'T6 Wine production vol'!K80+'T15 Wine import vol'!K80-'T10 Wine export vol'!K80-'T34 Wine consumption vol'!K80</f>
        <v>15983.266666666721</v>
      </c>
      <c r="L80">
        <f>'T6 Wine production vol'!L80+'T15 Wine import vol'!L80-'T10 Wine export vol'!L80-'T34 Wine consumption vol'!L80</f>
        <v>63666.666666666686</v>
      </c>
      <c r="M80">
        <f>'T6 Wine production vol'!M80+'T15 Wine import vol'!M80-'T10 Wine export vol'!M80-'T34 Wine consumption vol'!M80</f>
        <v>0</v>
      </c>
      <c r="N80">
        <f>'T6 Wine production vol'!N80+'T15 Wine import vol'!N80-'T10 Wine export vol'!N80-'T34 Wine consumption vol'!N80</f>
        <v>0</v>
      </c>
      <c r="O80">
        <f>'T6 Wine production vol'!O80+'T15 Wine import vol'!O80-'T10 Wine export vol'!O80-'T34 Wine consumption vol'!O80</f>
        <v>0</v>
      </c>
      <c r="P80">
        <f>'T6 Wine production vol'!P80+'T15 Wine import vol'!P80-'T10 Wine export vol'!P80-'T34 Wine consumption vol'!P80</f>
        <v>-2733.3333333333139</v>
      </c>
      <c r="Q80">
        <f>'T6 Wine production vol'!Q80+'T15 Wine import vol'!Q80-'T10 Wine export vol'!Q80-'T34 Wine consumption vol'!Q80</f>
        <v>-15972</v>
      </c>
      <c r="R80">
        <f>'T6 Wine production vol'!R80+'T15 Wine import vol'!R80-'T10 Wine export vol'!R80-'T34 Wine consumption vol'!R80</f>
        <v>1422.6233384235748</v>
      </c>
      <c r="S80">
        <f>'T6 Wine production vol'!S80+'T15 Wine import vol'!S80-'T10 Wine export vol'!S80-'T34 Wine consumption vol'!S80</f>
        <v>30566.666666666686</v>
      </c>
      <c r="T80">
        <f>'T6 Wine production vol'!T80+'T15 Wine import vol'!T80-'T10 Wine export vol'!T80-'T34 Wine consumption vol'!T80</f>
        <v>0</v>
      </c>
      <c r="U80">
        <f>'T6 Wine production vol'!U80+'T15 Wine import vol'!U80-'T10 Wine export vol'!U80-'T34 Wine consumption vol'!U80</f>
        <v>0</v>
      </c>
      <c r="V80">
        <f>'T6 Wine production vol'!V80+'T15 Wine import vol'!V80-'T10 Wine export vol'!V80-'T34 Wine consumption vol'!V80</f>
        <v>64733.333333333314</v>
      </c>
      <c r="W80">
        <f>'T6 Wine production vol'!W80+'T15 Wine import vol'!W80-'T10 Wine export vol'!W80-'T34 Wine consumption vol'!W80</f>
        <v>0</v>
      </c>
      <c r="X80">
        <f>'T6 Wine production vol'!X80+'T15 Wine import vol'!X80-'T10 Wine export vol'!X80-'T34 Wine consumption vol'!X80</f>
        <v>94033.333333333372</v>
      </c>
      <c r="Y80">
        <f>'T6 Wine production vol'!Y80+'T15 Wine import vol'!Y80-'T10 Wine export vol'!Y80-'T34 Wine consumption vol'!Y80</f>
        <v>-50000</v>
      </c>
      <c r="Z80">
        <f>'T6 Wine production vol'!Z80+'T15 Wine import vol'!Z80-'T10 Wine export vol'!Z80-'T34 Wine consumption vol'!Z80</f>
        <v>0</v>
      </c>
      <c r="AA80">
        <f>'T6 Wine production vol'!AA80+'T15 Wine import vol'!AA80-'T10 Wine export vol'!AA80-'T34 Wine consumption vol'!AA80</f>
        <v>10124.347191399109</v>
      </c>
      <c r="AB80">
        <f>'T6 Wine production vol'!AB80+'T15 Wine import vol'!AB80-'T10 Wine export vol'!AB80-'T34 Wine consumption vol'!AB80</f>
        <v>36724.999999999993</v>
      </c>
      <c r="AC80">
        <f>'T6 Wine production vol'!AC80+'T15 Wine import vol'!AC80-'T10 Wine export vol'!AC80-'T34 Wine consumption vol'!AC80</f>
        <v>940</v>
      </c>
      <c r="AD80">
        <f>'T6 Wine production vol'!AD80+'T15 Wine import vol'!AD80-'T10 Wine export vol'!AD80-'T34 Wine consumption vol'!AD80</f>
        <v>-3466.6666666666715</v>
      </c>
      <c r="AE80">
        <f>'T6 Wine production vol'!AE80+'T15 Wine import vol'!AE80-'T10 Wine export vol'!AE80-'T34 Wine consumption vol'!AE80</f>
        <v>183729.82</v>
      </c>
      <c r="AF80">
        <f>'T6 Wine production vol'!AF80+'T15 Wine import vol'!AF80-'T10 Wine export vol'!AF80-'T34 Wine consumption vol'!AF80</f>
        <v>277421.57164999994</v>
      </c>
      <c r="AG80">
        <f>'T6 Wine production vol'!AG80+'T15 Wine import vol'!AG80-'T10 Wine export vol'!AG80-'T34 Wine consumption vol'!AG80</f>
        <v>5433.333333333343</v>
      </c>
      <c r="AH80">
        <f>'T6 Wine production vol'!AH80+'T15 Wine import vol'!AH80-'T10 Wine export vol'!AH80-'T34 Wine consumption vol'!AH80</f>
        <v>0</v>
      </c>
      <c r="AI80">
        <f>'T6 Wine production vol'!AI80+'T15 Wine import vol'!AI80-'T10 Wine export vol'!AI80-'T34 Wine consumption vol'!AI80</f>
        <v>6987.3369565217399</v>
      </c>
      <c r="AJ80">
        <f>'T6 Wine production vol'!AJ80+'T15 Wine import vol'!AJ80-'T10 Wine export vol'!AJ80-'T34 Wine consumption vol'!AJ80</f>
        <v>0</v>
      </c>
      <c r="AK80">
        <f>'T6 Wine production vol'!AK80+'T15 Wine import vol'!AK80-'T10 Wine export vol'!AK80-'T34 Wine consumption vol'!AK80</f>
        <v>-340.56414970631158</v>
      </c>
      <c r="AL80">
        <f>'T6 Wine production vol'!AL80+'T15 Wine import vol'!AL80-'T10 Wine export vol'!AL80-'T34 Wine consumption vol'!AL80</f>
        <v>-324141.99999999988</v>
      </c>
      <c r="AM80">
        <f>'T6 Wine production vol'!AM80+'T15 Wine import vol'!AM80-'T10 Wine export vol'!AM80-'T34 Wine consumption vol'!AM80</f>
        <v>-13240</v>
      </c>
      <c r="AN80">
        <f>'T6 Wine production vol'!AN80+'T15 Wine import vol'!AN80-'T10 Wine export vol'!AN80-'T34 Wine consumption vol'!AN80</f>
        <v>90221.093228515048</v>
      </c>
      <c r="AO80">
        <f>'T6 Wine production vol'!AO80+'T15 Wine import vol'!AO80-'T10 Wine export vol'!AO80-'T34 Wine consumption vol'!AO80</f>
        <v>-48666.666666666672</v>
      </c>
      <c r="AP80">
        <f>'T6 Wine production vol'!AP80+'T15 Wine import vol'!AP80-'T10 Wine export vol'!AP80-'T34 Wine consumption vol'!AP80</f>
        <v>1500</v>
      </c>
      <c r="AQ80">
        <f>'T6 Wine production vol'!AQ80+'T15 Wine import vol'!AQ80-'T10 Wine export vol'!AQ80-'T34 Wine consumption vol'!AQ80</f>
        <v>266.66666666665697</v>
      </c>
      <c r="AR80">
        <f>'T6 Wine production vol'!AR80+'T15 Wine import vol'!AR80-'T10 Wine export vol'!AR80-'T34 Wine consumption vol'!AR80</f>
        <v>0</v>
      </c>
      <c r="AS80">
        <f>'T6 Wine production vol'!AS80+'T15 Wine import vol'!AS80-'T10 Wine export vol'!AS80-'T34 Wine consumption vol'!AS80</f>
        <v>0</v>
      </c>
      <c r="AT80">
        <f>'T6 Wine production vol'!AT80+'T15 Wine import vol'!AT80-'T10 Wine export vol'!AT80-'T34 Wine consumption vol'!AT80</f>
        <v>0</v>
      </c>
      <c r="AU80">
        <f>'T6 Wine production vol'!AU80+'T15 Wine import vol'!AU80-'T10 Wine export vol'!AU80-'T34 Wine consumption vol'!AU80</f>
        <v>-100</v>
      </c>
      <c r="AV80">
        <f>'T6 Wine production vol'!AV80+'T15 Wine import vol'!AV80-'T10 Wine export vol'!AV80-'T34 Wine consumption vol'!AV80</f>
        <v>0</v>
      </c>
      <c r="AW80">
        <f>'T6 Wine production vol'!AW80+'T15 Wine import vol'!AW80-'T10 Wine export vol'!AW80-'T34 Wine consumption vol'!AW80</f>
        <v>-300</v>
      </c>
      <c r="AX80">
        <f>'T6 Wine production vol'!AX80+'T15 Wine import vol'!AX80-'T10 Wine export vol'!AX80-'T34 Wine consumption vol'!AX80</f>
        <v>-100</v>
      </c>
      <c r="AY80">
        <f>'T6 Wine production vol'!AY80+'T15 Wine import vol'!AY80-'T10 Wine export vol'!AY80-'T34 Wine consumption vol'!AY80</f>
        <v>0</v>
      </c>
      <c r="AZ80">
        <f>'T6 Wine production vol'!AZ80+'T15 Wine import vol'!AZ80-'T10 Wine export vol'!AZ80-'T34 Wine consumption vol'!AZ80</f>
        <v>0</v>
      </c>
      <c r="BA80">
        <f>'T6 Wine production vol'!BA80+'T15 Wine import vol'!BA80-'T10 Wine export vol'!BA80-'T34 Wine consumption vol'!BA80</f>
        <v>0</v>
      </c>
      <c r="BB80">
        <f>'T6 Wine production vol'!BB80+'T15 Wine import vol'!BB80-'T10 Wine export vol'!BB80-'T34 Wine consumption vol'!BB80</f>
        <v>644508.7085602954</v>
      </c>
    </row>
    <row r="81" spans="1:54" x14ac:dyDescent="0.55000000000000004">
      <c r="A81" s="1">
        <v>1944</v>
      </c>
      <c r="B81">
        <f>'T6 Wine production vol'!B81+'T15 Wine import vol'!B81-'T10 Wine export vol'!B81-'T34 Wine consumption vol'!B81</f>
        <v>1218440</v>
      </c>
      <c r="C81">
        <f>'T6 Wine production vol'!C81+'T15 Wine import vol'!C81-'T10 Wine export vol'!C81-'T34 Wine consumption vol'!C81</f>
        <v>-38001.358333333395</v>
      </c>
      <c r="D81">
        <f>'T6 Wine production vol'!D81+'T15 Wine import vol'!D81-'T10 Wine export vol'!D81-'T34 Wine consumption vol'!D81</f>
        <v>207222.86666666693</v>
      </c>
      <c r="E81">
        <f>'T6 Wine production vol'!E81+'T15 Wine import vol'!E81-'T10 Wine export vol'!E81-'T34 Wine consumption vol'!E81</f>
        <v>198941.33333333372</v>
      </c>
      <c r="F81">
        <f>'T6 Wine production vol'!F81+'T15 Wine import vol'!F81-'T10 Wine export vol'!F81-'T34 Wine consumption vol'!F81</f>
        <v>62500</v>
      </c>
      <c r="G81">
        <f>'T6 Wine production vol'!G81+'T15 Wine import vol'!G81-'T10 Wine export vol'!G81-'T34 Wine consumption vol'!G81</f>
        <v>0</v>
      </c>
      <c r="H81">
        <f>'T6 Wine production vol'!H81+'T15 Wine import vol'!H81-'T10 Wine export vol'!H81-'T34 Wine consumption vol'!H81</f>
        <v>-266.6666666666697</v>
      </c>
      <c r="I81">
        <f>'T6 Wine production vol'!I81+'T15 Wine import vol'!I81-'T10 Wine export vol'!I81-'T34 Wine consumption vol'!I81</f>
        <v>0</v>
      </c>
      <c r="J81">
        <f>'T6 Wine production vol'!J81+'T15 Wine import vol'!J81-'T10 Wine export vol'!J81-'T34 Wine consumption vol'!J81</f>
        <v>0</v>
      </c>
      <c r="K81">
        <f>'T6 Wine production vol'!K81+'T15 Wine import vol'!K81-'T10 Wine export vol'!K81-'T34 Wine consumption vol'!K81</f>
        <v>35606.599999999977</v>
      </c>
      <c r="L81">
        <f>'T6 Wine production vol'!L81+'T15 Wine import vol'!L81-'T10 Wine export vol'!L81-'T34 Wine consumption vol'!L81</f>
        <v>54333.333333333314</v>
      </c>
      <c r="M81">
        <f>'T6 Wine production vol'!M81+'T15 Wine import vol'!M81-'T10 Wine export vol'!M81-'T34 Wine consumption vol'!M81</f>
        <v>0</v>
      </c>
      <c r="N81">
        <f>'T6 Wine production vol'!N81+'T15 Wine import vol'!N81-'T10 Wine export vol'!N81-'T34 Wine consumption vol'!N81</f>
        <v>0</v>
      </c>
      <c r="O81">
        <f>'T6 Wine production vol'!O81+'T15 Wine import vol'!O81-'T10 Wine export vol'!O81-'T34 Wine consumption vol'!O81</f>
        <v>0</v>
      </c>
      <c r="P81">
        <f>'T6 Wine production vol'!P81+'T15 Wine import vol'!P81-'T10 Wine export vol'!P81-'T34 Wine consumption vol'!P81</f>
        <v>20166.666666666686</v>
      </c>
      <c r="Q81">
        <f>'T6 Wine production vol'!Q81+'T15 Wine import vol'!Q81-'T10 Wine export vol'!Q81-'T34 Wine consumption vol'!Q81</f>
        <v>-14123</v>
      </c>
      <c r="R81">
        <f>'T6 Wine production vol'!R81+'T15 Wine import vol'!R81-'T10 Wine export vol'!R81-'T34 Wine consumption vol'!R81</f>
        <v>791.17451707733926</v>
      </c>
      <c r="S81">
        <f>'T6 Wine production vol'!S81+'T15 Wine import vol'!S81-'T10 Wine export vol'!S81-'T34 Wine consumption vol'!S81</f>
        <v>9800</v>
      </c>
      <c r="T81">
        <f>'T6 Wine production vol'!T81+'T15 Wine import vol'!T81-'T10 Wine export vol'!T81-'T34 Wine consumption vol'!T81</f>
        <v>0</v>
      </c>
      <c r="U81">
        <f>'T6 Wine production vol'!U81+'T15 Wine import vol'!U81-'T10 Wine export vol'!U81-'T34 Wine consumption vol'!U81</f>
        <v>0</v>
      </c>
      <c r="V81">
        <f>'T6 Wine production vol'!V81+'T15 Wine import vol'!V81-'T10 Wine export vol'!V81-'T34 Wine consumption vol'!V81</f>
        <v>-20600</v>
      </c>
      <c r="W81">
        <f>'T6 Wine production vol'!W81+'T15 Wine import vol'!W81-'T10 Wine export vol'!W81-'T34 Wine consumption vol'!W81</f>
        <v>0</v>
      </c>
      <c r="X81">
        <f>'T6 Wine production vol'!X81+'T15 Wine import vol'!X81-'T10 Wine export vol'!X81-'T34 Wine consumption vol'!X81</f>
        <v>38600</v>
      </c>
      <c r="Y81">
        <f>'T6 Wine production vol'!Y81+'T15 Wine import vol'!Y81-'T10 Wine export vol'!Y81-'T34 Wine consumption vol'!Y81</f>
        <v>-11481.481481481518</v>
      </c>
      <c r="Z81">
        <f>'T6 Wine production vol'!Z81+'T15 Wine import vol'!Z81-'T10 Wine export vol'!Z81-'T34 Wine consumption vol'!Z81</f>
        <v>0</v>
      </c>
      <c r="AA81">
        <f>'T6 Wine production vol'!AA81+'T15 Wine import vol'!AA81-'T10 Wine export vol'!AA81-'T34 Wine consumption vol'!AA81</f>
        <v>1486.567879863891</v>
      </c>
      <c r="AB81">
        <f>'T6 Wine production vol'!AB81+'T15 Wine import vol'!AB81-'T10 Wine export vol'!AB81-'T34 Wine consumption vol'!AB81</f>
        <v>40391</v>
      </c>
      <c r="AC81">
        <f>'T6 Wine production vol'!AC81+'T15 Wine import vol'!AC81-'T10 Wine export vol'!AC81-'T34 Wine consumption vol'!AC81</f>
        <v>1060</v>
      </c>
      <c r="AD81">
        <f>'T6 Wine production vol'!AD81+'T15 Wine import vol'!AD81-'T10 Wine export vol'!AD81-'T34 Wine consumption vol'!AD81</f>
        <v>966.66666666667152</v>
      </c>
      <c r="AE81">
        <f>'T6 Wine production vol'!AE81+'T15 Wine import vol'!AE81-'T10 Wine export vol'!AE81-'T34 Wine consumption vol'!AE81</f>
        <v>282204.40999999997</v>
      </c>
      <c r="AF81">
        <f>'T6 Wine production vol'!AF81+'T15 Wine import vol'!AF81-'T10 Wine export vol'!AF81-'T34 Wine consumption vol'!AF81</f>
        <v>-45703.482499999925</v>
      </c>
      <c r="AG81">
        <f>'T6 Wine production vol'!AG81+'T15 Wine import vol'!AG81-'T10 Wine export vol'!AG81-'T34 Wine consumption vol'!AG81</f>
        <v>4388.8888888888905</v>
      </c>
      <c r="AH81">
        <f>'T6 Wine production vol'!AH81+'T15 Wine import vol'!AH81-'T10 Wine export vol'!AH81-'T34 Wine consumption vol'!AH81</f>
        <v>9.9999999999417923</v>
      </c>
      <c r="AI81">
        <f>'T6 Wine production vol'!AI81+'T15 Wine import vol'!AI81-'T10 Wine export vol'!AI81-'T34 Wine consumption vol'!AI81</f>
        <v>8224.8043478260861</v>
      </c>
      <c r="AJ81">
        <f>'T6 Wine production vol'!AJ81+'T15 Wine import vol'!AJ81-'T10 Wine export vol'!AJ81-'T34 Wine consumption vol'!AJ81</f>
        <v>0</v>
      </c>
      <c r="AK81">
        <f>'T6 Wine production vol'!AK81+'T15 Wine import vol'!AK81-'T10 Wine export vol'!AK81-'T34 Wine consumption vol'!AK81</f>
        <v>985.64223713607862</v>
      </c>
      <c r="AL81">
        <f>'T6 Wine production vol'!AL81+'T15 Wine import vol'!AL81-'T10 Wine export vol'!AL81-'T34 Wine consumption vol'!AL81</f>
        <v>-12861.966666666674</v>
      </c>
      <c r="AM81">
        <f>'T6 Wine production vol'!AM81+'T15 Wine import vol'!AM81-'T10 Wine export vol'!AM81-'T34 Wine consumption vol'!AM81</f>
        <v>9103.333333333343</v>
      </c>
      <c r="AN81">
        <f>'T6 Wine production vol'!AN81+'T15 Wine import vol'!AN81-'T10 Wine export vol'!AN81-'T34 Wine consumption vol'!AN81</f>
        <v>88921.836692105833</v>
      </c>
      <c r="AO81">
        <f>'T6 Wine production vol'!AO81+'T15 Wine import vol'!AO81-'T10 Wine export vol'!AO81-'T34 Wine consumption vol'!AO81</f>
        <v>-26733.333333333328</v>
      </c>
      <c r="AP81">
        <f>'T6 Wine production vol'!AP81+'T15 Wine import vol'!AP81-'T10 Wine export vol'!AP81-'T34 Wine consumption vol'!AP81</f>
        <v>5066.6666666666697</v>
      </c>
      <c r="AQ81">
        <f>'T6 Wine production vol'!AQ81+'T15 Wine import vol'!AQ81-'T10 Wine export vol'!AQ81-'T34 Wine consumption vol'!AQ81</f>
        <v>866.66666666665697</v>
      </c>
      <c r="AR81">
        <f>'T6 Wine production vol'!AR81+'T15 Wine import vol'!AR81-'T10 Wine export vol'!AR81-'T34 Wine consumption vol'!AR81</f>
        <v>0</v>
      </c>
      <c r="AS81">
        <f>'T6 Wine production vol'!AS81+'T15 Wine import vol'!AS81-'T10 Wine export vol'!AS81-'T34 Wine consumption vol'!AS81</f>
        <v>0</v>
      </c>
      <c r="AT81">
        <f>'T6 Wine production vol'!AT81+'T15 Wine import vol'!AT81-'T10 Wine export vol'!AT81-'T34 Wine consumption vol'!AT81</f>
        <v>0</v>
      </c>
      <c r="AU81">
        <f>'T6 Wine production vol'!AU81+'T15 Wine import vol'!AU81-'T10 Wine export vol'!AU81-'T34 Wine consumption vol'!AU81</f>
        <v>-100</v>
      </c>
      <c r="AV81">
        <f>'T6 Wine production vol'!AV81+'T15 Wine import vol'!AV81-'T10 Wine export vol'!AV81-'T34 Wine consumption vol'!AV81</f>
        <v>0</v>
      </c>
      <c r="AW81">
        <f>'T6 Wine production vol'!AW81+'T15 Wine import vol'!AW81-'T10 Wine export vol'!AW81-'T34 Wine consumption vol'!AW81</f>
        <v>-300</v>
      </c>
      <c r="AX81">
        <f>'T6 Wine production vol'!AX81+'T15 Wine import vol'!AX81-'T10 Wine export vol'!AX81-'T34 Wine consumption vol'!AX81</f>
        <v>-100</v>
      </c>
      <c r="AY81">
        <f>'T6 Wine production vol'!AY81+'T15 Wine import vol'!AY81-'T10 Wine export vol'!AY81-'T34 Wine consumption vol'!AY81</f>
        <v>0</v>
      </c>
      <c r="AZ81">
        <f>'T6 Wine production vol'!AZ81+'T15 Wine import vol'!AZ81-'T10 Wine export vol'!AZ81-'T34 Wine consumption vol'!AZ81</f>
        <v>0</v>
      </c>
      <c r="BA81">
        <f>'T6 Wine production vol'!BA81+'T15 Wine import vol'!BA81-'T10 Wine export vol'!BA81-'T34 Wine consumption vol'!BA81</f>
        <v>0</v>
      </c>
      <c r="BB81">
        <f>'T6 Wine production vol'!BB81+'T15 Wine import vol'!BB81-'T10 Wine export vol'!BB81-'T34 Wine consumption vol'!BB81</f>
        <v>486372.80881689489</v>
      </c>
    </row>
    <row r="82" spans="1:54" x14ac:dyDescent="0.55000000000000004">
      <c r="A82" s="1">
        <v>1945</v>
      </c>
      <c r="B82">
        <f>'T6 Wine production vol'!B82+'T15 Wine import vol'!B82-'T10 Wine export vol'!B82-'T34 Wine consumption vol'!B82</f>
        <v>-737700</v>
      </c>
      <c r="C82">
        <f>'T6 Wine production vol'!C82+'T15 Wine import vol'!C82-'T10 Wine export vol'!C82-'T34 Wine consumption vol'!C82</f>
        <v>-34939.341666666791</v>
      </c>
      <c r="D82">
        <f>'T6 Wine production vol'!D82+'T15 Wine import vol'!D82-'T10 Wine export vol'!D82-'T34 Wine consumption vol'!D82</f>
        <v>-255566.06666666688</v>
      </c>
      <c r="E82">
        <f>'T6 Wine production vol'!E82+'T15 Wine import vol'!E82-'T10 Wine export vol'!E82-'T34 Wine consumption vol'!E82</f>
        <v>-378831.13333333284</v>
      </c>
      <c r="F82">
        <f>'T6 Wine production vol'!F82+'T15 Wine import vol'!F82-'T10 Wine export vol'!F82-'T34 Wine consumption vol'!F82</f>
        <v>88000</v>
      </c>
      <c r="G82">
        <f>'T6 Wine production vol'!G82+'T15 Wine import vol'!G82-'T10 Wine export vol'!G82-'T34 Wine consumption vol'!G82</f>
        <v>0</v>
      </c>
      <c r="H82">
        <f>'T6 Wine production vol'!H82+'T15 Wine import vol'!H82-'T10 Wine export vol'!H82-'T34 Wine consumption vol'!H82</f>
        <v>-2000</v>
      </c>
      <c r="I82">
        <f>'T6 Wine production vol'!I82+'T15 Wine import vol'!I82-'T10 Wine export vol'!I82-'T34 Wine consumption vol'!I82</f>
        <v>0</v>
      </c>
      <c r="J82">
        <f>'T6 Wine production vol'!J82+'T15 Wine import vol'!J82-'T10 Wine export vol'!J82-'T34 Wine consumption vol'!J82</f>
        <v>0</v>
      </c>
      <c r="K82">
        <f>'T6 Wine production vol'!K82+'T15 Wine import vol'!K82-'T10 Wine export vol'!K82-'T34 Wine consumption vol'!K82</f>
        <v>4103.2666666666919</v>
      </c>
      <c r="L82">
        <f>'T6 Wine production vol'!L82+'T15 Wine import vol'!L82-'T10 Wine export vol'!L82-'T34 Wine consumption vol'!L82</f>
        <v>-85000</v>
      </c>
      <c r="M82">
        <f>'T6 Wine production vol'!M82+'T15 Wine import vol'!M82-'T10 Wine export vol'!M82-'T34 Wine consumption vol'!M82</f>
        <v>0</v>
      </c>
      <c r="N82">
        <f>'T6 Wine production vol'!N82+'T15 Wine import vol'!N82-'T10 Wine export vol'!N82-'T34 Wine consumption vol'!N82</f>
        <v>0</v>
      </c>
      <c r="O82">
        <f>'T6 Wine production vol'!O82+'T15 Wine import vol'!O82-'T10 Wine export vol'!O82-'T34 Wine consumption vol'!O82</f>
        <v>0</v>
      </c>
      <c r="P82">
        <f>'T6 Wine production vol'!P82+'T15 Wine import vol'!P82-'T10 Wine export vol'!P82-'T34 Wine consumption vol'!P82</f>
        <v>-19066.666666666686</v>
      </c>
      <c r="Q82">
        <f>'T6 Wine production vol'!Q82+'T15 Wine import vol'!Q82-'T10 Wine export vol'!Q82-'T34 Wine consumption vol'!Q82</f>
        <v>0</v>
      </c>
      <c r="R82">
        <f>'T6 Wine production vol'!R82+'T15 Wine import vol'!R82-'T10 Wine export vol'!R82-'T34 Wine consumption vol'!R82</f>
        <v>-4515.3761821462904</v>
      </c>
      <c r="S82">
        <f>'T6 Wine production vol'!S82+'T15 Wine import vol'!S82-'T10 Wine export vol'!S82-'T34 Wine consumption vol'!S82</f>
        <v>11166.666666666686</v>
      </c>
      <c r="T82">
        <f>'T6 Wine production vol'!T82+'T15 Wine import vol'!T82-'T10 Wine export vol'!T82-'T34 Wine consumption vol'!T82</f>
        <v>0</v>
      </c>
      <c r="U82">
        <f>'T6 Wine production vol'!U82+'T15 Wine import vol'!U82-'T10 Wine export vol'!U82-'T34 Wine consumption vol'!U82</f>
        <v>0</v>
      </c>
      <c r="V82">
        <f>'T6 Wine production vol'!V82+'T15 Wine import vol'!V82-'T10 Wine export vol'!V82-'T34 Wine consumption vol'!V82</f>
        <v>-17650</v>
      </c>
      <c r="W82">
        <f>'T6 Wine production vol'!W82+'T15 Wine import vol'!W82-'T10 Wine export vol'!W82-'T34 Wine consumption vol'!W82</f>
        <v>0</v>
      </c>
      <c r="X82">
        <f>'T6 Wine production vol'!X82+'T15 Wine import vol'!X82-'T10 Wine export vol'!X82-'T34 Wine consumption vol'!X82</f>
        <v>13866.666666666628</v>
      </c>
      <c r="Y82">
        <f>'T6 Wine production vol'!Y82+'T15 Wine import vol'!Y82-'T10 Wine export vol'!Y82-'T34 Wine consumption vol'!Y82</f>
        <v>7777.7777777778101</v>
      </c>
      <c r="Z82">
        <f>'T6 Wine production vol'!Z82+'T15 Wine import vol'!Z82-'T10 Wine export vol'!Z82-'T34 Wine consumption vol'!Z82</f>
        <v>0</v>
      </c>
      <c r="AA82">
        <f>'T6 Wine production vol'!AA82+'T15 Wine import vol'!AA82-'T10 Wine export vol'!AA82-'T34 Wine consumption vol'!AA82</f>
        <v>394.81389135473</v>
      </c>
      <c r="AB82">
        <f>'T6 Wine production vol'!AB82+'T15 Wine import vol'!AB82-'T10 Wine export vol'!AB82-'T34 Wine consumption vol'!AB82</f>
        <v>16748.5</v>
      </c>
      <c r="AC82">
        <f>'T6 Wine production vol'!AC82+'T15 Wine import vol'!AC82-'T10 Wine export vol'!AC82-'T34 Wine consumption vol'!AC82</f>
        <v>1180</v>
      </c>
      <c r="AD82">
        <f>'T6 Wine production vol'!AD82+'T15 Wine import vol'!AD82-'T10 Wine export vol'!AD82-'T34 Wine consumption vol'!AD82</f>
        <v>900</v>
      </c>
      <c r="AE82">
        <f>'T6 Wine production vol'!AE82+'T15 Wine import vol'!AE82-'T10 Wine export vol'!AE82-'T34 Wine consumption vol'!AE82</f>
        <v>490731.46</v>
      </c>
      <c r="AF82">
        <f>'T6 Wine production vol'!AF82+'T15 Wine import vol'!AF82-'T10 Wine export vol'!AF82-'T34 Wine consumption vol'!AF82</f>
        <v>-140664.03564000002</v>
      </c>
      <c r="AG82">
        <f>'T6 Wine production vol'!AG82+'T15 Wine import vol'!AG82-'T10 Wine export vol'!AG82-'T34 Wine consumption vol'!AG82</f>
        <v>2433.3333333333285</v>
      </c>
      <c r="AH82">
        <f>'T6 Wine production vol'!AH82+'T15 Wine import vol'!AH82-'T10 Wine export vol'!AH82-'T34 Wine consumption vol'!AH82</f>
        <v>0</v>
      </c>
      <c r="AI82">
        <f>'T6 Wine production vol'!AI82+'T15 Wine import vol'!AI82-'T10 Wine export vol'!AI82-'T34 Wine consumption vol'!AI82</f>
        <v>9462.2717391304341</v>
      </c>
      <c r="AJ82">
        <f>'T6 Wine production vol'!AJ82+'T15 Wine import vol'!AJ82-'T10 Wine export vol'!AJ82-'T34 Wine consumption vol'!AJ82</f>
        <v>0</v>
      </c>
      <c r="AK82">
        <f>'T6 Wine production vol'!AK82+'T15 Wine import vol'!AK82-'T10 Wine export vol'!AK82-'T34 Wine consumption vol'!AK82</f>
        <v>-198.22044185486084</v>
      </c>
      <c r="AL82">
        <f>'T6 Wine production vol'!AL82+'T15 Wine import vol'!AL82-'T10 Wine export vol'!AL82-'T34 Wine consumption vol'!AL82</f>
        <v>104745.2333333334</v>
      </c>
      <c r="AM82">
        <f>'T6 Wine production vol'!AM82+'T15 Wine import vol'!AM82-'T10 Wine export vol'!AM82-'T34 Wine consumption vol'!AM82</f>
        <v>-12843.333333333343</v>
      </c>
      <c r="AN82">
        <f>'T6 Wine production vol'!AN82+'T15 Wine import vol'!AN82-'T10 Wine export vol'!AN82-'T34 Wine consumption vol'!AN82</f>
        <v>93944.791973716172</v>
      </c>
      <c r="AO82">
        <f>'T6 Wine production vol'!AO82+'T15 Wine import vol'!AO82-'T10 Wine export vol'!AO82-'T34 Wine consumption vol'!AO82</f>
        <v>14533.333333333343</v>
      </c>
      <c r="AP82">
        <f>'T6 Wine production vol'!AP82+'T15 Wine import vol'!AP82-'T10 Wine export vol'!AP82-'T34 Wine consumption vol'!AP82</f>
        <v>6833.3333333333285</v>
      </c>
      <c r="AQ82">
        <f>'T6 Wine production vol'!AQ82+'T15 Wine import vol'!AQ82-'T10 Wine export vol'!AQ82-'T34 Wine consumption vol'!AQ82</f>
        <v>200</v>
      </c>
      <c r="AR82">
        <f>'T6 Wine production vol'!AR82+'T15 Wine import vol'!AR82-'T10 Wine export vol'!AR82-'T34 Wine consumption vol'!AR82</f>
        <v>0</v>
      </c>
      <c r="AS82">
        <f>'T6 Wine production vol'!AS82+'T15 Wine import vol'!AS82-'T10 Wine export vol'!AS82-'T34 Wine consumption vol'!AS82</f>
        <v>0</v>
      </c>
      <c r="AT82">
        <f>'T6 Wine production vol'!AT82+'T15 Wine import vol'!AT82-'T10 Wine export vol'!AT82-'T34 Wine consumption vol'!AT82</f>
        <v>0</v>
      </c>
      <c r="AU82">
        <f>'T6 Wine production vol'!AU82+'T15 Wine import vol'!AU82-'T10 Wine export vol'!AU82-'T34 Wine consumption vol'!AU82</f>
        <v>-100</v>
      </c>
      <c r="AV82">
        <f>'T6 Wine production vol'!AV82+'T15 Wine import vol'!AV82-'T10 Wine export vol'!AV82-'T34 Wine consumption vol'!AV82</f>
        <v>0</v>
      </c>
      <c r="AW82">
        <f>'T6 Wine production vol'!AW82+'T15 Wine import vol'!AW82-'T10 Wine export vol'!AW82-'T34 Wine consumption vol'!AW82</f>
        <v>-300</v>
      </c>
      <c r="AX82">
        <f>'T6 Wine production vol'!AX82+'T15 Wine import vol'!AX82-'T10 Wine export vol'!AX82-'T34 Wine consumption vol'!AX82</f>
        <v>0</v>
      </c>
      <c r="AY82">
        <f>'T6 Wine production vol'!AY82+'T15 Wine import vol'!AY82-'T10 Wine export vol'!AY82-'T34 Wine consumption vol'!AY82</f>
        <v>0</v>
      </c>
      <c r="AZ82">
        <f>'T6 Wine production vol'!AZ82+'T15 Wine import vol'!AZ82-'T10 Wine export vol'!AZ82-'T34 Wine consumption vol'!AZ82</f>
        <v>0</v>
      </c>
      <c r="BA82">
        <f>'T6 Wine production vol'!BA82+'T15 Wine import vol'!BA82-'T10 Wine export vol'!BA82-'T34 Wine consumption vol'!BA82</f>
        <v>0</v>
      </c>
      <c r="BB82">
        <f>'T6 Wine production vol'!BB82+'T15 Wine import vol'!BB82-'T10 Wine export vol'!BB82-'T34 Wine consumption vol'!BB82</f>
        <v>-2135637.3765466455</v>
      </c>
    </row>
    <row r="83" spans="1:54" x14ac:dyDescent="0.55000000000000004">
      <c r="A83" s="1">
        <v>1946</v>
      </c>
      <c r="B83">
        <f>'T6 Wine production vol'!B83+'T15 Wine import vol'!B83-'T10 Wine export vol'!B83-'T34 Wine consumption vol'!B83</f>
        <v>1141830</v>
      </c>
      <c r="C83">
        <f>'T6 Wine production vol'!C83+'T15 Wine import vol'!C83-'T10 Wine export vol'!C83-'T34 Wine consumption vol'!C83</f>
        <v>35.999999999534339</v>
      </c>
      <c r="D83">
        <f>'T6 Wine production vol'!D83+'T15 Wine import vol'!D83-'T10 Wine export vol'!D83-'T34 Wine consumption vol'!D83</f>
        <v>-377683.70000000007</v>
      </c>
      <c r="E83">
        <f>'T6 Wine production vol'!E83+'T15 Wine import vol'!E83-'T10 Wine export vol'!E83-'T34 Wine consumption vol'!E83</f>
        <v>151528.43333333405</v>
      </c>
      <c r="F83">
        <f>'T6 Wine production vol'!F83+'T15 Wine import vol'!F83-'T10 Wine export vol'!F83-'T34 Wine consumption vol'!F83</f>
        <v>34200</v>
      </c>
      <c r="G83">
        <f>'T6 Wine production vol'!G83+'T15 Wine import vol'!G83-'T10 Wine export vol'!G83-'T34 Wine consumption vol'!G83</f>
        <v>0</v>
      </c>
      <c r="H83">
        <f>'T6 Wine production vol'!H83+'T15 Wine import vol'!H83-'T10 Wine export vol'!H83-'T34 Wine consumption vol'!H83</f>
        <v>-288.08333333334303</v>
      </c>
      <c r="I83">
        <f>'T6 Wine production vol'!I83+'T15 Wine import vol'!I83-'T10 Wine export vol'!I83-'T34 Wine consumption vol'!I83</f>
        <v>0</v>
      </c>
      <c r="J83">
        <f>'T6 Wine production vol'!J83+'T15 Wine import vol'!J83-'T10 Wine export vol'!J83-'T34 Wine consumption vol'!J83</f>
        <v>0</v>
      </c>
      <c r="K83">
        <f>'T6 Wine production vol'!K83+'T15 Wine import vol'!K83-'T10 Wine export vol'!K83-'T34 Wine consumption vol'!K83</f>
        <v>3794.0666666667094</v>
      </c>
      <c r="L83">
        <f>'T6 Wine production vol'!L83+'T15 Wine import vol'!L83-'T10 Wine export vol'!L83-'T34 Wine consumption vol'!L83</f>
        <v>-666.66666666668607</v>
      </c>
      <c r="M83">
        <f>'T6 Wine production vol'!M83+'T15 Wine import vol'!M83-'T10 Wine export vol'!M83-'T34 Wine consumption vol'!M83</f>
        <v>0</v>
      </c>
      <c r="N83">
        <f>'T6 Wine production vol'!N83+'T15 Wine import vol'!N83-'T10 Wine export vol'!N83-'T34 Wine consumption vol'!N83</f>
        <v>0</v>
      </c>
      <c r="O83">
        <f>'T6 Wine production vol'!O83+'T15 Wine import vol'!O83-'T10 Wine export vol'!O83-'T34 Wine consumption vol'!O83</f>
        <v>0</v>
      </c>
      <c r="P83">
        <f>'T6 Wine production vol'!P83+'T15 Wine import vol'!P83-'T10 Wine export vol'!P83-'T34 Wine consumption vol'!P83</f>
        <v>-6733.3333333333139</v>
      </c>
      <c r="Q83">
        <f>'T6 Wine production vol'!Q83+'T15 Wine import vol'!Q83-'T10 Wine export vol'!Q83-'T34 Wine consumption vol'!Q83</f>
        <v>0</v>
      </c>
      <c r="R83">
        <f>'T6 Wine production vol'!R83+'T15 Wine import vol'!R83-'T10 Wine export vol'!R83-'T34 Wine consumption vol'!R83</f>
        <v>-436.71080536088266</v>
      </c>
      <c r="S83">
        <f>'T6 Wine production vol'!S83+'T15 Wine import vol'!S83-'T10 Wine export vol'!S83-'T34 Wine consumption vol'!S83</f>
        <v>-50066.666666666686</v>
      </c>
      <c r="T83">
        <f>'T6 Wine production vol'!T83+'T15 Wine import vol'!T83-'T10 Wine export vol'!T83-'T34 Wine consumption vol'!T83</f>
        <v>0</v>
      </c>
      <c r="U83">
        <f>'T6 Wine production vol'!U83+'T15 Wine import vol'!U83-'T10 Wine export vol'!U83-'T34 Wine consumption vol'!U83</f>
        <v>0</v>
      </c>
      <c r="V83">
        <f>'T6 Wine production vol'!V83+'T15 Wine import vol'!V83-'T10 Wine export vol'!V83-'T34 Wine consumption vol'!V83</f>
        <v>15583.333333333314</v>
      </c>
      <c r="W83">
        <f>'T6 Wine production vol'!W83+'T15 Wine import vol'!W83-'T10 Wine export vol'!W83-'T34 Wine consumption vol'!W83</f>
        <v>0</v>
      </c>
      <c r="X83">
        <f>'T6 Wine production vol'!X83+'T15 Wine import vol'!X83-'T10 Wine export vol'!X83-'T34 Wine consumption vol'!X83</f>
        <v>-33500</v>
      </c>
      <c r="Y83">
        <f>'T6 Wine production vol'!Y83+'T15 Wine import vol'!Y83-'T10 Wine export vol'!Y83-'T34 Wine consumption vol'!Y83</f>
        <v>7777.7777777777519</v>
      </c>
      <c r="Z83">
        <f>'T6 Wine production vol'!Z83+'T15 Wine import vol'!Z83-'T10 Wine export vol'!Z83-'T34 Wine consumption vol'!Z83</f>
        <v>0</v>
      </c>
      <c r="AA83">
        <f>'T6 Wine production vol'!AA83+'T15 Wine import vol'!AA83-'T10 Wine export vol'!AA83-'T34 Wine consumption vol'!AA83</f>
        <v>-3635.3179747990362</v>
      </c>
      <c r="AB83">
        <f>'T6 Wine production vol'!AB83+'T15 Wine import vol'!AB83-'T10 Wine export vol'!AB83-'T34 Wine consumption vol'!AB83</f>
        <v>73017</v>
      </c>
      <c r="AC83">
        <f>'T6 Wine production vol'!AC83+'T15 Wine import vol'!AC83-'T10 Wine export vol'!AC83-'T34 Wine consumption vol'!AC83</f>
        <v>1300</v>
      </c>
      <c r="AD83">
        <f>'T6 Wine production vol'!AD83+'T15 Wine import vol'!AD83-'T10 Wine export vol'!AD83-'T34 Wine consumption vol'!AD83</f>
        <v>-7.2083333333284827</v>
      </c>
      <c r="AE83">
        <f>'T6 Wine production vol'!AE83+'T15 Wine import vol'!AE83-'T10 Wine export vol'!AE83-'T34 Wine consumption vol'!AE83</f>
        <v>312595.72499999998</v>
      </c>
      <c r="AF83">
        <f>'T6 Wine production vol'!AF83+'T15 Wine import vol'!AF83-'T10 Wine export vol'!AF83-'T34 Wine consumption vol'!AF83</f>
        <v>97901.386400000076</v>
      </c>
      <c r="AG83">
        <f>'T6 Wine production vol'!AG83+'T15 Wine import vol'!AG83-'T10 Wine export vol'!AG83-'T34 Wine consumption vol'!AG83</f>
        <v>95000</v>
      </c>
      <c r="AH83">
        <f>'T6 Wine production vol'!AH83+'T15 Wine import vol'!AH83-'T10 Wine export vol'!AH83-'T34 Wine consumption vol'!AH83</f>
        <v>0</v>
      </c>
      <c r="AI83">
        <f>'T6 Wine production vol'!AI83+'T15 Wine import vol'!AI83-'T10 Wine export vol'!AI83-'T34 Wine consumption vol'!AI83</f>
        <v>10699.73913043478</v>
      </c>
      <c r="AJ83">
        <f>'T6 Wine production vol'!AJ83+'T15 Wine import vol'!AJ83-'T10 Wine export vol'!AJ83-'T34 Wine consumption vol'!AJ83</f>
        <v>0</v>
      </c>
      <c r="AK83">
        <f>'T6 Wine production vol'!AK83+'T15 Wine import vol'!AK83-'T10 Wine export vol'!AK83-'T34 Wine consumption vol'!AK83</f>
        <v>-462.94834929500576</v>
      </c>
      <c r="AL83">
        <f>'T6 Wine production vol'!AL83+'T15 Wine import vol'!AL83-'T10 Wine export vol'!AL83-'T34 Wine consumption vol'!AL83</f>
        <v>-22754.300000000047</v>
      </c>
      <c r="AM83">
        <f>'T6 Wine production vol'!AM83+'T15 Wine import vol'!AM83-'T10 Wine export vol'!AM83-'T34 Wine consumption vol'!AM83</f>
        <v>-3700</v>
      </c>
      <c r="AN83">
        <f>'T6 Wine production vol'!AN83+'T15 Wine import vol'!AN83-'T10 Wine export vol'!AN83-'T34 Wine consumption vol'!AN83</f>
        <v>96700.449856210005</v>
      </c>
      <c r="AO83">
        <f>'T6 Wine production vol'!AO83+'T15 Wine import vol'!AO83-'T10 Wine export vol'!AO83-'T34 Wine consumption vol'!AO83</f>
        <v>606.66666666665697</v>
      </c>
      <c r="AP83">
        <f>'T6 Wine production vol'!AP83+'T15 Wine import vol'!AP83-'T10 Wine export vol'!AP83-'T34 Wine consumption vol'!AP83</f>
        <v>-3500</v>
      </c>
      <c r="AQ83">
        <f>'T6 Wine production vol'!AQ83+'T15 Wine import vol'!AQ83-'T10 Wine export vol'!AQ83-'T34 Wine consumption vol'!AQ83</f>
        <v>366.66666666670062</v>
      </c>
      <c r="AR83">
        <f>'T6 Wine production vol'!AR83+'T15 Wine import vol'!AR83-'T10 Wine export vol'!AR83-'T34 Wine consumption vol'!AR83</f>
        <v>-3400</v>
      </c>
      <c r="AS83">
        <f>'T6 Wine production vol'!AS83+'T15 Wine import vol'!AS83-'T10 Wine export vol'!AS83-'T34 Wine consumption vol'!AS83</f>
        <v>0</v>
      </c>
      <c r="AT83">
        <f>'T6 Wine production vol'!AT83+'T15 Wine import vol'!AT83-'T10 Wine export vol'!AT83-'T34 Wine consumption vol'!AT83</f>
        <v>0</v>
      </c>
      <c r="AU83">
        <f>'T6 Wine production vol'!AU83+'T15 Wine import vol'!AU83-'T10 Wine export vol'!AU83-'T34 Wine consumption vol'!AU83</f>
        <v>-100</v>
      </c>
      <c r="AV83">
        <f>'T6 Wine production vol'!AV83+'T15 Wine import vol'!AV83-'T10 Wine export vol'!AV83-'T34 Wine consumption vol'!AV83</f>
        <v>0</v>
      </c>
      <c r="AW83">
        <f>'T6 Wine production vol'!AW83+'T15 Wine import vol'!AW83-'T10 Wine export vol'!AW83-'T34 Wine consumption vol'!AW83</f>
        <v>-300</v>
      </c>
      <c r="AX83">
        <f>'T6 Wine production vol'!AX83+'T15 Wine import vol'!AX83-'T10 Wine export vol'!AX83-'T34 Wine consumption vol'!AX83</f>
        <v>0</v>
      </c>
      <c r="AY83">
        <f>'T6 Wine production vol'!AY83+'T15 Wine import vol'!AY83-'T10 Wine export vol'!AY83-'T34 Wine consumption vol'!AY83</f>
        <v>0</v>
      </c>
      <c r="AZ83">
        <f>'T6 Wine production vol'!AZ83+'T15 Wine import vol'!AZ83-'T10 Wine export vol'!AZ83-'T34 Wine consumption vol'!AZ83</f>
        <v>0</v>
      </c>
      <c r="BA83">
        <f>'T6 Wine production vol'!BA83+'T15 Wine import vol'!BA83-'T10 Wine export vol'!BA83-'T34 Wine consumption vol'!BA83</f>
        <v>0</v>
      </c>
      <c r="BB83">
        <f>'T6 Wine production vol'!BB83+'T15 Wine import vol'!BB83-'T10 Wine export vol'!BB83-'T34 Wine consumption vol'!BB83</f>
        <v>-147983.91270417348</v>
      </c>
    </row>
    <row r="84" spans="1:54" x14ac:dyDescent="0.55000000000000004">
      <c r="A84" s="1">
        <v>1947</v>
      </c>
      <c r="B84">
        <f>'T6 Wine production vol'!B84+'T15 Wine import vol'!B84-'T10 Wine export vol'!B84-'T34 Wine consumption vol'!B84</f>
        <v>452130</v>
      </c>
      <c r="C84">
        <f>'T6 Wine production vol'!C84+'T15 Wine import vol'!C84-'T10 Wine export vol'!C84-'T34 Wine consumption vol'!C84</f>
        <v>-2</v>
      </c>
      <c r="D84">
        <f>'T6 Wine production vol'!D84+'T15 Wine import vol'!D84-'T10 Wine export vol'!D84-'T34 Wine consumption vol'!D84</f>
        <v>96257.166666666628</v>
      </c>
      <c r="E84">
        <f>'T6 Wine production vol'!E84+'T15 Wine import vol'!E84-'T10 Wine export vol'!E84-'T34 Wine consumption vol'!E84</f>
        <v>562582.56666666688</v>
      </c>
      <c r="F84">
        <f>'T6 Wine production vol'!F84+'T15 Wine import vol'!F84-'T10 Wine export vol'!F84-'T34 Wine consumption vol'!F84</f>
        <v>-1366.6666666667006</v>
      </c>
      <c r="G84">
        <f>'T6 Wine production vol'!G84+'T15 Wine import vol'!G84-'T10 Wine export vol'!G84-'T34 Wine consumption vol'!G84</f>
        <v>0</v>
      </c>
      <c r="H84">
        <f>'T6 Wine production vol'!H84+'T15 Wine import vol'!H84-'T10 Wine export vol'!H84-'T34 Wine consumption vol'!H84</f>
        <v>567.875</v>
      </c>
      <c r="I84">
        <f>'T6 Wine production vol'!I84+'T15 Wine import vol'!I84-'T10 Wine export vol'!I84-'T34 Wine consumption vol'!I84</f>
        <v>0</v>
      </c>
      <c r="J84">
        <f>'T6 Wine production vol'!J84+'T15 Wine import vol'!J84-'T10 Wine export vol'!J84-'T34 Wine consumption vol'!J84</f>
        <v>0</v>
      </c>
      <c r="K84">
        <f>'T6 Wine production vol'!K84+'T15 Wine import vol'!K84-'T10 Wine export vol'!K84-'T34 Wine consumption vol'!K84</f>
        <v>4666.6666666666861</v>
      </c>
      <c r="L84">
        <f>'T6 Wine production vol'!L84+'T15 Wine import vol'!L84-'T10 Wine export vol'!L84-'T34 Wine consumption vol'!L84</f>
        <v>68333.333333333314</v>
      </c>
      <c r="M84">
        <f>'T6 Wine production vol'!M84+'T15 Wine import vol'!M84-'T10 Wine export vol'!M84-'T34 Wine consumption vol'!M84</f>
        <v>0</v>
      </c>
      <c r="N84">
        <f>'T6 Wine production vol'!N84+'T15 Wine import vol'!N84-'T10 Wine export vol'!N84-'T34 Wine consumption vol'!N84</f>
        <v>0</v>
      </c>
      <c r="O84">
        <f>'T6 Wine production vol'!O84+'T15 Wine import vol'!O84-'T10 Wine export vol'!O84-'T34 Wine consumption vol'!O84</f>
        <v>0</v>
      </c>
      <c r="P84">
        <f>'T6 Wine production vol'!P84+'T15 Wine import vol'!P84-'T10 Wine export vol'!P84-'T34 Wine consumption vol'!P84</f>
        <v>13933.333333333314</v>
      </c>
      <c r="Q84">
        <f>'T6 Wine production vol'!Q84+'T15 Wine import vol'!Q84-'T10 Wine export vol'!Q84-'T34 Wine consumption vol'!Q84</f>
        <v>0</v>
      </c>
      <c r="R84">
        <f>'T6 Wine production vol'!R84+'T15 Wine import vol'!R84-'T10 Wine export vol'!R84-'T34 Wine consumption vol'!R84</f>
        <v>3428.1438598390123</v>
      </c>
      <c r="S84">
        <f>'T6 Wine production vol'!S84+'T15 Wine import vol'!S84-'T10 Wine export vol'!S84-'T34 Wine consumption vol'!S84</f>
        <v>156300</v>
      </c>
      <c r="T84">
        <f>'T6 Wine production vol'!T84+'T15 Wine import vol'!T84-'T10 Wine export vol'!T84-'T34 Wine consumption vol'!T84</f>
        <v>0</v>
      </c>
      <c r="U84">
        <f>'T6 Wine production vol'!U84+'T15 Wine import vol'!U84-'T10 Wine export vol'!U84-'T34 Wine consumption vol'!U84</f>
        <v>0</v>
      </c>
      <c r="V84">
        <f>'T6 Wine production vol'!V84+'T15 Wine import vol'!V84-'T10 Wine export vol'!V84-'T34 Wine consumption vol'!V84</f>
        <v>-75466.666666666686</v>
      </c>
      <c r="W84">
        <f>'T6 Wine production vol'!W84+'T15 Wine import vol'!W84-'T10 Wine export vol'!W84-'T34 Wine consumption vol'!W84</f>
        <v>0</v>
      </c>
      <c r="X84">
        <f>'T6 Wine production vol'!X84+'T15 Wine import vol'!X84-'T10 Wine export vol'!X84-'T34 Wine consumption vol'!X84</f>
        <v>-150900</v>
      </c>
      <c r="Y84">
        <f>'T6 Wine production vol'!Y84+'T15 Wine import vol'!Y84-'T10 Wine export vol'!Y84-'T34 Wine consumption vol'!Y84</f>
        <v>7777.7777777777519</v>
      </c>
      <c r="Z84">
        <f>'T6 Wine production vol'!Z84+'T15 Wine import vol'!Z84-'T10 Wine export vol'!Z84-'T34 Wine consumption vol'!Z84</f>
        <v>0</v>
      </c>
      <c r="AA84">
        <f>'T6 Wine production vol'!AA84+'T15 Wine import vol'!AA84-'T10 Wine export vol'!AA84-'T34 Wine consumption vol'!AA84</f>
        <v>-3746.7214430142485</v>
      </c>
      <c r="AB84">
        <f>'T6 Wine production vol'!AB84+'T15 Wine import vol'!AB84-'T10 Wine export vol'!AB84-'T34 Wine consumption vol'!AB84</f>
        <v>95955</v>
      </c>
      <c r="AC84">
        <f>'T6 Wine production vol'!AC84+'T15 Wine import vol'!AC84-'T10 Wine export vol'!AC84-'T34 Wine consumption vol'!AC84</f>
        <v>1346.666666666667</v>
      </c>
      <c r="AD84">
        <f>'T6 Wine production vol'!AD84+'T15 Wine import vol'!AD84-'T10 Wine export vol'!AD84-'T34 Wine consumption vol'!AD84</f>
        <v>189.1875</v>
      </c>
      <c r="AE84">
        <f>'T6 Wine production vol'!AE84+'T15 Wine import vol'!AE84-'T10 Wine export vol'!AE84-'T34 Wine consumption vol'!AE84</f>
        <v>453611.48</v>
      </c>
      <c r="AF84">
        <f>'T6 Wine production vol'!AF84+'T15 Wine import vol'!AF84-'T10 Wine export vol'!AF84-'T34 Wine consumption vol'!AF84</f>
        <v>120085.39196000004</v>
      </c>
      <c r="AG84">
        <f>'T6 Wine production vol'!AG84+'T15 Wine import vol'!AG84-'T10 Wine export vol'!AG84-'T34 Wine consumption vol'!AG84</f>
        <v>101000</v>
      </c>
      <c r="AH84">
        <f>'T6 Wine production vol'!AH84+'T15 Wine import vol'!AH84-'T10 Wine export vol'!AH84-'T34 Wine consumption vol'!AH84</f>
        <v>0</v>
      </c>
      <c r="AI84">
        <f>'T6 Wine production vol'!AI84+'T15 Wine import vol'!AI84-'T10 Wine export vol'!AI84-'T34 Wine consumption vol'!AI84</f>
        <v>11937.20652173913</v>
      </c>
      <c r="AJ84">
        <f>'T6 Wine production vol'!AJ84+'T15 Wine import vol'!AJ84-'T10 Wine export vol'!AJ84-'T34 Wine consumption vol'!AJ84</f>
        <v>0</v>
      </c>
      <c r="AK84">
        <f>'T6 Wine production vol'!AK84+'T15 Wine import vol'!AK84-'T10 Wine export vol'!AK84-'T34 Wine consumption vol'!AK84</f>
        <v>110.20450960007656</v>
      </c>
      <c r="AL84">
        <f>'T6 Wine production vol'!AL84+'T15 Wine import vol'!AL84-'T10 Wine export vol'!AL84-'T34 Wine consumption vol'!AL84</f>
        <v>-64478.93333333332</v>
      </c>
      <c r="AM84">
        <f>'T6 Wine production vol'!AM84+'T15 Wine import vol'!AM84-'T10 Wine export vol'!AM84-'T34 Wine consumption vol'!AM84</f>
        <v>8896.6666666666715</v>
      </c>
      <c r="AN84">
        <f>'T6 Wine production vol'!AN84+'T15 Wine import vol'!AN84-'T10 Wine export vol'!AN84-'T34 Wine consumption vol'!AN84</f>
        <v>119108.21404872384</v>
      </c>
      <c r="AO84">
        <f>'T6 Wine production vol'!AO84+'T15 Wine import vol'!AO84-'T10 Wine export vol'!AO84-'T34 Wine consumption vol'!AO84</f>
        <v>-3740</v>
      </c>
      <c r="AP84">
        <f>'T6 Wine production vol'!AP84+'T15 Wine import vol'!AP84-'T10 Wine export vol'!AP84-'T34 Wine consumption vol'!AP84</f>
        <v>-5233.3333333333285</v>
      </c>
      <c r="AQ84">
        <f>'T6 Wine production vol'!AQ84+'T15 Wine import vol'!AQ84-'T10 Wine export vol'!AQ84-'T34 Wine consumption vol'!AQ84</f>
        <v>473.33333333329938</v>
      </c>
      <c r="AR84">
        <f>'T6 Wine production vol'!AR84+'T15 Wine import vol'!AR84-'T10 Wine export vol'!AR84-'T34 Wine consumption vol'!AR84</f>
        <v>-2700</v>
      </c>
      <c r="AS84">
        <f>'T6 Wine production vol'!AS84+'T15 Wine import vol'!AS84-'T10 Wine export vol'!AS84-'T34 Wine consumption vol'!AS84</f>
        <v>0</v>
      </c>
      <c r="AT84">
        <f>'T6 Wine production vol'!AT84+'T15 Wine import vol'!AT84-'T10 Wine export vol'!AT84-'T34 Wine consumption vol'!AT84</f>
        <v>0</v>
      </c>
      <c r="AU84">
        <f>'T6 Wine production vol'!AU84+'T15 Wine import vol'!AU84-'T10 Wine export vol'!AU84-'T34 Wine consumption vol'!AU84</f>
        <v>-40</v>
      </c>
      <c r="AV84">
        <f>'T6 Wine production vol'!AV84+'T15 Wine import vol'!AV84-'T10 Wine export vol'!AV84-'T34 Wine consumption vol'!AV84</f>
        <v>0</v>
      </c>
      <c r="AW84">
        <f>'T6 Wine production vol'!AW84+'T15 Wine import vol'!AW84-'T10 Wine export vol'!AW84-'T34 Wine consumption vol'!AW84</f>
        <v>-300</v>
      </c>
      <c r="AX84">
        <f>'T6 Wine production vol'!AX84+'T15 Wine import vol'!AX84-'T10 Wine export vol'!AX84-'T34 Wine consumption vol'!AX84</f>
        <v>0</v>
      </c>
      <c r="AY84">
        <f>'T6 Wine production vol'!AY84+'T15 Wine import vol'!AY84-'T10 Wine export vol'!AY84-'T34 Wine consumption vol'!AY84</f>
        <v>0</v>
      </c>
      <c r="AZ84">
        <f>'T6 Wine production vol'!AZ84+'T15 Wine import vol'!AZ84-'T10 Wine export vol'!AZ84-'T34 Wine consumption vol'!AZ84</f>
        <v>0</v>
      </c>
      <c r="BA84">
        <f>'T6 Wine production vol'!BA84+'T15 Wine import vol'!BA84-'T10 Wine export vol'!BA84-'T34 Wine consumption vol'!BA84</f>
        <v>0</v>
      </c>
      <c r="BB84">
        <f>'T6 Wine production vol'!BB84+'T15 Wine import vol'!BB84-'T10 Wine export vol'!BB84-'T34 Wine consumption vol'!BB84</f>
        <v>1715293.3118710052</v>
      </c>
    </row>
    <row r="85" spans="1:54" x14ac:dyDescent="0.55000000000000004">
      <c r="A85" s="1">
        <v>1948</v>
      </c>
      <c r="B85">
        <f>'T6 Wine production vol'!B85+'T15 Wine import vol'!B85-'T10 Wine export vol'!B85-'T34 Wine consumption vol'!B85</f>
        <v>1166000</v>
      </c>
      <c r="C85">
        <f>'T6 Wine production vol'!C85+'T15 Wine import vol'!C85-'T10 Wine export vol'!C85-'T34 Wine consumption vol'!C85</f>
        <v>-15.000000000465661</v>
      </c>
      <c r="D85">
        <f>'T6 Wine production vol'!D85+'T15 Wine import vol'!D85-'T10 Wine export vol'!D85-'T34 Wine consumption vol'!D85</f>
        <v>-19375.066666666768</v>
      </c>
      <c r="E85">
        <f>'T6 Wine production vol'!E85+'T15 Wine import vol'!E85-'T10 Wine export vol'!E85-'T34 Wine consumption vol'!E85</f>
        <v>-26439.566666666884</v>
      </c>
      <c r="F85">
        <f>'T6 Wine production vol'!F85+'T15 Wine import vol'!F85-'T10 Wine export vol'!F85-'T34 Wine consumption vol'!F85</f>
        <v>-9566.6666666667006</v>
      </c>
      <c r="G85">
        <f>'T6 Wine production vol'!G85+'T15 Wine import vol'!G85-'T10 Wine export vol'!G85-'T34 Wine consumption vol'!G85</f>
        <v>0</v>
      </c>
      <c r="H85">
        <f>'T6 Wine production vol'!H85+'T15 Wine import vol'!H85-'T10 Wine export vol'!H85-'T34 Wine consumption vol'!H85</f>
        <v>567.875</v>
      </c>
      <c r="I85">
        <f>'T6 Wine production vol'!I85+'T15 Wine import vol'!I85-'T10 Wine export vol'!I85-'T34 Wine consumption vol'!I85</f>
        <v>0</v>
      </c>
      <c r="J85">
        <f>'T6 Wine production vol'!J85+'T15 Wine import vol'!J85-'T10 Wine export vol'!J85-'T34 Wine consumption vol'!J85</f>
        <v>0</v>
      </c>
      <c r="K85">
        <f>'T6 Wine production vol'!K85+'T15 Wine import vol'!K85-'T10 Wine export vol'!K85-'T34 Wine consumption vol'!K85</f>
        <v>4666.6666666666861</v>
      </c>
      <c r="L85">
        <f>'T6 Wine production vol'!L85+'T15 Wine import vol'!L85-'T10 Wine export vol'!L85-'T34 Wine consumption vol'!L85</f>
        <v>28000</v>
      </c>
      <c r="M85">
        <f>'T6 Wine production vol'!M85+'T15 Wine import vol'!M85-'T10 Wine export vol'!M85-'T34 Wine consumption vol'!M85</f>
        <v>0</v>
      </c>
      <c r="N85">
        <f>'T6 Wine production vol'!N85+'T15 Wine import vol'!N85-'T10 Wine export vol'!N85-'T34 Wine consumption vol'!N85</f>
        <v>0</v>
      </c>
      <c r="O85">
        <f>'T6 Wine production vol'!O85+'T15 Wine import vol'!O85-'T10 Wine export vol'!O85-'T34 Wine consumption vol'!O85</f>
        <v>0</v>
      </c>
      <c r="P85">
        <f>'T6 Wine production vol'!P85+'T15 Wine import vol'!P85-'T10 Wine export vol'!P85-'T34 Wine consumption vol'!P85</f>
        <v>-1000</v>
      </c>
      <c r="Q85">
        <f>'T6 Wine production vol'!Q85+'T15 Wine import vol'!Q85-'T10 Wine export vol'!Q85-'T34 Wine consumption vol'!Q85</f>
        <v>0</v>
      </c>
      <c r="R85">
        <f>'T6 Wine production vol'!R85+'T15 Wine import vol'!R85-'T10 Wine export vol'!R85-'T34 Wine consumption vol'!R85</f>
        <v>1129.411136595867</v>
      </c>
      <c r="S85">
        <f>'T6 Wine production vol'!S85+'T15 Wine import vol'!S85-'T10 Wine export vol'!S85-'T34 Wine consumption vol'!S85</f>
        <v>-95000.000000000029</v>
      </c>
      <c r="T85">
        <f>'T6 Wine production vol'!T85+'T15 Wine import vol'!T85-'T10 Wine export vol'!T85-'T34 Wine consumption vol'!T85</f>
        <v>0</v>
      </c>
      <c r="U85">
        <f>'T6 Wine production vol'!U85+'T15 Wine import vol'!U85-'T10 Wine export vol'!U85-'T34 Wine consumption vol'!U85</f>
        <v>0</v>
      </c>
      <c r="V85">
        <f>'T6 Wine production vol'!V85+'T15 Wine import vol'!V85-'T10 Wine export vol'!V85-'T34 Wine consumption vol'!V85</f>
        <v>-22100</v>
      </c>
      <c r="W85">
        <f>'T6 Wine production vol'!W85+'T15 Wine import vol'!W85-'T10 Wine export vol'!W85-'T34 Wine consumption vol'!W85</f>
        <v>0</v>
      </c>
      <c r="X85">
        <f>'T6 Wine production vol'!X85+'T15 Wine import vol'!X85-'T10 Wine export vol'!X85-'T34 Wine consumption vol'!X85</f>
        <v>-75666.666666666686</v>
      </c>
      <c r="Y85">
        <f>'T6 Wine production vol'!Y85+'T15 Wine import vol'!Y85-'T10 Wine export vol'!Y85-'T34 Wine consumption vol'!Y85</f>
        <v>7777.7777777776937</v>
      </c>
      <c r="Z85">
        <f>'T6 Wine production vol'!Z85+'T15 Wine import vol'!Z85-'T10 Wine export vol'!Z85-'T34 Wine consumption vol'!Z85</f>
        <v>0</v>
      </c>
      <c r="AA85">
        <f>'T6 Wine production vol'!AA85+'T15 Wine import vol'!AA85-'T10 Wine export vol'!AA85-'T34 Wine consumption vol'!AA85</f>
        <v>-10307.940107017799</v>
      </c>
      <c r="AB85">
        <f>'T6 Wine production vol'!AB85+'T15 Wine import vol'!AB85-'T10 Wine export vol'!AB85-'T34 Wine consumption vol'!AB85</f>
        <v>89751</v>
      </c>
      <c r="AC85">
        <f>'T6 Wine production vol'!AC85+'T15 Wine import vol'!AC85-'T10 Wine export vol'!AC85-'T34 Wine consumption vol'!AC85</f>
        <v>1320</v>
      </c>
      <c r="AD85">
        <f>'T6 Wine production vol'!AD85+'T15 Wine import vol'!AD85-'T10 Wine export vol'!AD85-'T34 Wine consumption vol'!AD85</f>
        <v>189.1875</v>
      </c>
      <c r="AE85">
        <f>'T6 Wine production vol'!AE85+'T15 Wine import vol'!AE85-'T10 Wine export vol'!AE85-'T34 Wine consumption vol'!AE85</f>
        <v>349619.35499999998</v>
      </c>
      <c r="AF85">
        <f>'T6 Wine production vol'!AF85+'T15 Wine import vol'!AF85-'T10 Wine export vol'!AF85-'T34 Wine consumption vol'!AF85</f>
        <v>122486.05975999997</v>
      </c>
      <c r="AG85">
        <f>'T6 Wine production vol'!AG85+'T15 Wine import vol'!AG85-'T10 Wine export vol'!AG85-'T34 Wine consumption vol'!AG85</f>
        <v>107700</v>
      </c>
      <c r="AH85">
        <f>'T6 Wine production vol'!AH85+'T15 Wine import vol'!AH85-'T10 Wine export vol'!AH85-'T34 Wine consumption vol'!AH85</f>
        <v>0</v>
      </c>
      <c r="AI85">
        <f>'T6 Wine production vol'!AI85+'T15 Wine import vol'!AI85-'T10 Wine export vol'!AI85-'T34 Wine consumption vol'!AI85</f>
        <v>13174.67391304348</v>
      </c>
      <c r="AJ85">
        <f>'T6 Wine production vol'!AJ85+'T15 Wine import vol'!AJ85-'T10 Wine export vol'!AJ85-'T34 Wine consumption vol'!AJ85</f>
        <v>0</v>
      </c>
      <c r="AK85">
        <f>'T6 Wine production vol'!AK85+'T15 Wine import vol'!AK85-'T10 Wine export vol'!AK85-'T34 Wine consumption vol'!AK85</f>
        <v>1472.6827949816943</v>
      </c>
      <c r="AL85">
        <f>'T6 Wine production vol'!AL85+'T15 Wine import vol'!AL85-'T10 Wine export vol'!AL85-'T34 Wine consumption vol'!AL85</f>
        <v>265529.23333333328</v>
      </c>
      <c r="AM85">
        <f>'T6 Wine production vol'!AM85+'T15 Wine import vol'!AM85-'T10 Wine export vol'!AM85-'T34 Wine consumption vol'!AM85</f>
        <v>-730</v>
      </c>
      <c r="AN85">
        <f>'T6 Wine production vol'!AN85+'T15 Wine import vol'!AN85-'T10 Wine export vol'!AN85-'T34 Wine consumption vol'!AN85</f>
        <v>181281.87813399872</v>
      </c>
      <c r="AO85">
        <f>'T6 Wine production vol'!AO85+'T15 Wine import vol'!AO85-'T10 Wine export vol'!AO85-'T34 Wine consumption vol'!AO85</f>
        <v>16956.666666666657</v>
      </c>
      <c r="AP85">
        <f>'T6 Wine production vol'!AP85+'T15 Wine import vol'!AP85-'T10 Wine export vol'!AP85-'T34 Wine consumption vol'!AP85</f>
        <v>-100</v>
      </c>
      <c r="AQ85">
        <f>'T6 Wine production vol'!AQ85+'T15 Wine import vol'!AQ85-'T10 Wine export vol'!AQ85-'T34 Wine consumption vol'!AQ85</f>
        <v>89720</v>
      </c>
      <c r="AR85">
        <f>'T6 Wine production vol'!AR85+'T15 Wine import vol'!AR85-'T10 Wine export vol'!AR85-'T34 Wine consumption vol'!AR85</f>
        <v>0</v>
      </c>
      <c r="AS85">
        <f>'T6 Wine production vol'!AS85+'T15 Wine import vol'!AS85-'T10 Wine export vol'!AS85-'T34 Wine consumption vol'!AS85</f>
        <v>-100</v>
      </c>
      <c r="AT85">
        <f>'T6 Wine production vol'!AT85+'T15 Wine import vol'!AT85-'T10 Wine export vol'!AT85-'T34 Wine consumption vol'!AT85</f>
        <v>0</v>
      </c>
      <c r="AU85">
        <f>'T6 Wine production vol'!AU85+'T15 Wine import vol'!AU85-'T10 Wine export vol'!AU85-'T34 Wine consumption vol'!AU85</f>
        <v>20</v>
      </c>
      <c r="AV85">
        <f>'T6 Wine production vol'!AV85+'T15 Wine import vol'!AV85-'T10 Wine export vol'!AV85-'T34 Wine consumption vol'!AV85</f>
        <v>0</v>
      </c>
      <c r="AW85">
        <f>'T6 Wine production vol'!AW85+'T15 Wine import vol'!AW85-'T10 Wine export vol'!AW85-'T34 Wine consumption vol'!AW85</f>
        <v>0</v>
      </c>
      <c r="AX85">
        <f>'T6 Wine production vol'!AX85+'T15 Wine import vol'!AX85-'T10 Wine export vol'!AX85-'T34 Wine consumption vol'!AX85</f>
        <v>-200</v>
      </c>
      <c r="AY85">
        <f>'T6 Wine production vol'!AY85+'T15 Wine import vol'!AY85-'T10 Wine export vol'!AY85-'T34 Wine consumption vol'!AY85</f>
        <v>-600</v>
      </c>
      <c r="AZ85">
        <f>'T6 Wine production vol'!AZ85+'T15 Wine import vol'!AZ85-'T10 Wine export vol'!AZ85-'T34 Wine consumption vol'!AZ85</f>
        <v>0</v>
      </c>
      <c r="BA85">
        <f>'T6 Wine production vol'!BA85+'T15 Wine import vol'!BA85-'T10 Wine export vol'!BA85-'T34 Wine consumption vol'!BA85</f>
        <v>0</v>
      </c>
      <c r="BB85">
        <f>'T6 Wine production vol'!BB85+'T15 Wine import vol'!BB85-'T10 Wine export vol'!BB85-'T34 Wine consumption vol'!BB85</f>
        <v>803183.36591035128</v>
      </c>
    </row>
    <row r="86" spans="1:54" x14ac:dyDescent="0.55000000000000004">
      <c r="A86" s="1">
        <v>1949</v>
      </c>
      <c r="B86">
        <f>'T6 Wine production vol'!B86+'T15 Wine import vol'!B86-'T10 Wine export vol'!B86-'T34 Wine consumption vol'!B86</f>
        <v>419983.59999999963</v>
      </c>
      <c r="C86">
        <f>'T6 Wine production vol'!C86+'T15 Wine import vol'!C86-'T10 Wine export vol'!C86-'T34 Wine consumption vol'!C86</f>
        <v>0</v>
      </c>
      <c r="D86">
        <f>'T6 Wine production vol'!D86+'T15 Wine import vol'!D86-'T10 Wine export vol'!D86-'T34 Wine consumption vol'!D86</f>
        <v>-66533.333333333372</v>
      </c>
      <c r="E86">
        <f>'T6 Wine production vol'!E86+'T15 Wine import vol'!E86-'T10 Wine export vol'!E86-'T34 Wine consumption vol'!E86</f>
        <v>37609.633333332837</v>
      </c>
      <c r="F86">
        <f>'T6 Wine production vol'!F86+'T15 Wine import vol'!F86-'T10 Wine export vol'!F86-'T34 Wine consumption vol'!F86</f>
        <v>-4233.3333333332994</v>
      </c>
      <c r="G86">
        <f>'T6 Wine production vol'!G86+'T15 Wine import vol'!G86-'T10 Wine export vol'!G86-'T34 Wine consumption vol'!G86</f>
        <v>0</v>
      </c>
      <c r="H86">
        <f>'T6 Wine production vol'!H86+'T15 Wine import vol'!H86-'T10 Wine export vol'!H86-'T34 Wine consumption vol'!H86</f>
        <v>567.875</v>
      </c>
      <c r="I86">
        <f>'T6 Wine production vol'!I86+'T15 Wine import vol'!I86-'T10 Wine export vol'!I86-'T34 Wine consumption vol'!I86</f>
        <v>0</v>
      </c>
      <c r="J86">
        <f>'T6 Wine production vol'!J86+'T15 Wine import vol'!J86-'T10 Wine export vol'!J86-'T34 Wine consumption vol'!J86</f>
        <v>0</v>
      </c>
      <c r="K86">
        <f>'T6 Wine production vol'!K86+'T15 Wine import vol'!K86-'T10 Wine export vol'!K86-'T34 Wine consumption vol'!K86</f>
        <v>-53300</v>
      </c>
      <c r="L86">
        <f>'T6 Wine production vol'!L86+'T15 Wine import vol'!L86-'T10 Wine export vol'!L86-'T34 Wine consumption vol'!L86</f>
        <v>22000</v>
      </c>
      <c r="M86">
        <f>'T6 Wine production vol'!M86+'T15 Wine import vol'!M86-'T10 Wine export vol'!M86-'T34 Wine consumption vol'!M86</f>
        <v>0</v>
      </c>
      <c r="N86">
        <f>'T6 Wine production vol'!N86+'T15 Wine import vol'!N86-'T10 Wine export vol'!N86-'T34 Wine consumption vol'!N86</f>
        <v>0</v>
      </c>
      <c r="O86">
        <f>'T6 Wine production vol'!O86+'T15 Wine import vol'!O86-'T10 Wine export vol'!O86-'T34 Wine consumption vol'!O86</f>
        <v>0</v>
      </c>
      <c r="P86">
        <f>'T6 Wine production vol'!P86+'T15 Wine import vol'!P86-'T10 Wine export vol'!P86-'T34 Wine consumption vol'!P86</f>
        <v>-19000</v>
      </c>
      <c r="Q86">
        <f>'T6 Wine production vol'!Q86+'T15 Wine import vol'!Q86-'T10 Wine export vol'!Q86-'T34 Wine consumption vol'!Q86</f>
        <v>0</v>
      </c>
      <c r="R86">
        <f>'T6 Wine production vol'!R86+'T15 Wine import vol'!R86-'T10 Wine export vol'!R86-'T34 Wine consumption vol'!R86</f>
        <v>-688.99876306472288</v>
      </c>
      <c r="S86">
        <f>'T6 Wine production vol'!S86+'T15 Wine import vol'!S86-'T10 Wine export vol'!S86-'T34 Wine consumption vol'!S86</f>
        <v>-164933.33333333334</v>
      </c>
      <c r="T86">
        <f>'T6 Wine production vol'!T86+'T15 Wine import vol'!T86-'T10 Wine export vol'!T86-'T34 Wine consumption vol'!T86</f>
        <v>0</v>
      </c>
      <c r="U86">
        <f>'T6 Wine production vol'!U86+'T15 Wine import vol'!U86-'T10 Wine export vol'!U86-'T34 Wine consumption vol'!U86</f>
        <v>0</v>
      </c>
      <c r="V86">
        <f>'T6 Wine production vol'!V86+'T15 Wine import vol'!V86-'T10 Wine export vol'!V86-'T34 Wine consumption vol'!V86</f>
        <v>43433.333333333314</v>
      </c>
      <c r="W86">
        <f>'T6 Wine production vol'!W86+'T15 Wine import vol'!W86-'T10 Wine export vol'!W86-'T34 Wine consumption vol'!W86</f>
        <v>0</v>
      </c>
      <c r="X86">
        <f>'T6 Wine production vol'!X86+'T15 Wine import vol'!X86-'T10 Wine export vol'!X86-'T34 Wine consumption vol'!X86</f>
        <v>37666.666666666686</v>
      </c>
      <c r="Y86">
        <f>'T6 Wine production vol'!Y86+'T15 Wine import vol'!Y86-'T10 Wine export vol'!Y86-'T34 Wine consumption vol'!Y86</f>
        <v>7777.7777777778101</v>
      </c>
      <c r="Z86">
        <f>'T6 Wine production vol'!Z86+'T15 Wine import vol'!Z86-'T10 Wine export vol'!Z86-'T34 Wine consumption vol'!Z86</f>
        <v>0</v>
      </c>
      <c r="AA86">
        <f>'T6 Wine production vol'!AA86+'T15 Wine import vol'!AA86-'T10 Wine export vol'!AA86-'T34 Wine consumption vol'!AA86</f>
        <v>-4482.8755609804321</v>
      </c>
      <c r="AB86">
        <f>'T6 Wine production vol'!AB86+'T15 Wine import vol'!AB86-'T10 Wine export vol'!AB86-'T34 Wine consumption vol'!AB86</f>
        <v>91648</v>
      </c>
      <c r="AC86">
        <f>'T6 Wine production vol'!AC86+'T15 Wine import vol'!AC86-'T10 Wine export vol'!AC86-'T34 Wine consumption vol'!AC86</f>
        <v>1220</v>
      </c>
      <c r="AD86">
        <f>'T6 Wine production vol'!AD86+'T15 Wine import vol'!AD86-'T10 Wine export vol'!AD86-'T34 Wine consumption vol'!AD86</f>
        <v>189.1875</v>
      </c>
      <c r="AE86">
        <f>'T6 Wine production vol'!AE86+'T15 Wine import vol'!AE86-'T10 Wine export vol'!AE86-'T34 Wine consumption vol'!AE86</f>
        <v>296822.96999999997</v>
      </c>
      <c r="AF86">
        <f>'T6 Wine production vol'!AF86+'T15 Wine import vol'!AF86-'T10 Wine export vol'!AF86-'T34 Wine consumption vol'!AF86</f>
        <v>-71079.281119999941</v>
      </c>
      <c r="AG86">
        <f>'T6 Wine production vol'!AG86+'T15 Wine import vol'!AG86-'T10 Wine export vol'!AG86-'T34 Wine consumption vol'!AG86</f>
        <v>93200</v>
      </c>
      <c r="AH86">
        <f>'T6 Wine production vol'!AH86+'T15 Wine import vol'!AH86-'T10 Wine export vol'!AH86-'T34 Wine consumption vol'!AH86</f>
        <v>0</v>
      </c>
      <c r="AI86">
        <f>'T6 Wine production vol'!AI86+'T15 Wine import vol'!AI86-'T10 Wine export vol'!AI86-'T34 Wine consumption vol'!AI86</f>
        <v>14412.14130434783</v>
      </c>
      <c r="AJ86">
        <f>'T6 Wine production vol'!AJ86+'T15 Wine import vol'!AJ86-'T10 Wine export vol'!AJ86-'T34 Wine consumption vol'!AJ86</f>
        <v>0</v>
      </c>
      <c r="AK86">
        <f>'T6 Wine production vol'!AK86+'T15 Wine import vol'!AK86-'T10 Wine export vol'!AK86-'T34 Wine consumption vol'!AK86</f>
        <v>428.95870148939866</v>
      </c>
      <c r="AL86">
        <f>'T6 Wine production vol'!AL86+'T15 Wine import vol'!AL86-'T10 Wine export vol'!AL86-'T34 Wine consumption vol'!AL86</f>
        <v>265920.26666666666</v>
      </c>
      <c r="AM86">
        <f>'T6 Wine production vol'!AM86+'T15 Wine import vol'!AM86-'T10 Wine export vol'!AM86-'T34 Wine consumption vol'!AM86</f>
        <v>7223.333333333343</v>
      </c>
      <c r="AN86">
        <f>'T6 Wine production vol'!AN86+'T15 Wine import vol'!AN86-'T10 Wine export vol'!AN86-'T34 Wine consumption vol'!AN86</f>
        <v>110891.99458098861</v>
      </c>
      <c r="AO86">
        <f>'T6 Wine production vol'!AO86+'T15 Wine import vol'!AO86-'T10 Wine export vol'!AO86-'T34 Wine consumption vol'!AO86</f>
        <v>14336.666666666672</v>
      </c>
      <c r="AP86">
        <f>'T6 Wine production vol'!AP86+'T15 Wine import vol'!AP86-'T10 Wine export vol'!AP86-'T34 Wine consumption vol'!AP86</f>
        <v>1866.6666666666697</v>
      </c>
      <c r="AQ86">
        <f>'T6 Wine production vol'!AQ86+'T15 Wine import vol'!AQ86-'T10 Wine export vol'!AQ86-'T34 Wine consumption vol'!AQ86</f>
        <v>360</v>
      </c>
      <c r="AR86">
        <f>'T6 Wine production vol'!AR86+'T15 Wine import vol'!AR86-'T10 Wine export vol'!AR86-'T34 Wine consumption vol'!AR86</f>
        <v>1300</v>
      </c>
      <c r="AS86">
        <f>'T6 Wine production vol'!AS86+'T15 Wine import vol'!AS86-'T10 Wine export vol'!AS86-'T34 Wine consumption vol'!AS86</f>
        <v>-100</v>
      </c>
      <c r="AT86">
        <f>'T6 Wine production vol'!AT86+'T15 Wine import vol'!AT86-'T10 Wine export vol'!AT86-'T34 Wine consumption vol'!AT86</f>
        <v>0</v>
      </c>
      <c r="AU86">
        <f>'T6 Wine production vol'!AU86+'T15 Wine import vol'!AU86-'T10 Wine export vol'!AU86-'T34 Wine consumption vol'!AU86</f>
        <v>80</v>
      </c>
      <c r="AV86">
        <f>'T6 Wine production vol'!AV86+'T15 Wine import vol'!AV86-'T10 Wine export vol'!AV86-'T34 Wine consumption vol'!AV86</f>
        <v>0</v>
      </c>
      <c r="AW86">
        <f>'T6 Wine production vol'!AW86+'T15 Wine import vol'!AW86-'T10 Wine export vol'!AW86-'T34 Wine consumption vol'!AW86</f>
        <v>0</v>
      </c>
      <c r="AX86">
        <f>'T6 Wine production vol'!AX86+'T15 Wine import vol'!AX86-'T10 Wine export vol'!AX86-'T34 Wine consumption vol'!AX86</f>
        <v>-100</v>
      </c>
      <c r="AY86">
        <f>'T6 Wine production vol'!AY86+'T15 Wine import vol'!AY86-'T10 Wine export vol'!AY86-'T34 Wine consumption vol'!AY86</f>
        <v>-400</v>
      </c>
      <c r="AZ86">
        <f>'T6 Wine production vol'!AZ86+'T15 Wine import vol'!AZ86-'T10 Wine export vol'!AZ86-'T34 Wine consumption vol'!AZ86</f>
        <v>0</v>
      </c>
      <c r="BA86">
        <f>'T6 Wine production vol'!BA86+'T15 Wine import vol'!BA86-'T10 Wine export vol'!BA86-'T34 Wine consumption vol'!BA86</f>
        <v>0</v>
      </c>
      <c r="BB86">
        <f>'T6 Wine production vol'!BB86+'T15 Wine import vol'!BB86-'T10 Wine export vol'!BB86-'T34 Wine consumption vol'!BB86</f>
        <v>-186371.5547541324</v>
      </c>
    </row>
    <row r="87" spans="1:54" x14ac:dyDescent="0.55000000000000004">
      <c r="A87" s="1">
        <v>1950</v>
      </c>
      <c r="B87">
        <f>'T6 Wine production vol'!B87+'T15 Wine import vol'!B87-'T10 Wine export vol'!B87-'T34 Wine consumption vol'!B87</f>
        <v>2230900</v>
      </c>
      <c r="C87">
        <f>'T6 Wine production vol'!C87+'T15 Wine import vol'!C87-'T10 Wine export vol'!C87-'T34 Wine consumption vol'!C87</f>
        <v>0</v>
      </c>
      <c r="D87">
        <f>'T6 Wine production vol'!D87+'T15 Wine import vol'!D87-'T10 Wine export vol'!D87-'T34 Wine consumption vol'!D87</f>
        <v>53300</v>
      </c>
      <c r="E87">
        <f>'T6 Wine production vol'!E87+'T15 Wine import vol'!E87-'T10 Wine export vol'!E87-'T34 Wine consumption vol'!E87</f>
        <v>214545</v>
      </c>
      <c r="F87">
        <f>'T6 Wine production vol'!F87+'T15 Wine import vol'!F87-'T10 Wine export vol'!F87-'T34 Wine consumption vol'!F87</f>
        <v>19833.333333333299</v>
      </c>
      <c r="G87">
        <f>'T6 Wine production vol'!G87+'T15 Wine import vol'!G87-'T10 Wine export vol'!G87-'T34 Wine consumption vol'!G87</f>
        <v>0</v>
      </c>
      <c r="H87">
        <f>'T6 Wine production vol'!H87+'T15 Wine import vol'!H87-'T10 Wine export vol'!H87-'T34 Wine consumption vol'!H87</f>
        <v>567.875</v>
      </c>
      <c r="I87">
        <f>'T6 Wine production vol'!I87+'T15 Wine import vol'!I87-'T10 Wine export vol'!I87-'T34 Wine consumption vol'!I87</f>
        <v>0</v>
      </c>
      <c r="J87">
        <f>'T6 Wine production vol'!J87+'T15 Wine import vol'!J87-'T10 Wine export vol'!J87-'T34 Wine consumption vol'!J87</f>
        <v>-904.45</v>
      </c>
      <c r="K87">
        <f>'T6 Wine production vol'!K87+'T15 Wine import vol'!K87-'T10 Wine export vol'!K87-'T34 Wine consumption vol'!K87</f>
        <v>98000</v>
      </c>
      <c r="L87">
        <f>'T6 Wine production vol'!L87+'T15 Wine import vol'!L87-'T10 Wine export vol'!L87-'T34 Wine consumption vol'!L87</f>
        <v>-3666.6666666666861</v>
      </c>
      <c r="M87">
        <f>'T6 Wine production vol'!M87+'T15 Wine import vol'!M87-'T10 Wine export vol'!M87-'T34 Wine consumption vol'!M87</f>
        <v>-100</v>
      </c>
      <c r="N87">
        <f>'T6 Wine production vol'!N87+'T15 Wine import vol'!N87-'T10 Wine export vol'!N87-'T34 Wine consumption vol'!N87</f>
        <v>0</v>
      </c>
      <c r="O87">
        <f>'T6 Wine production vol'!O87+'T15 Wine import vol'!O87-'T10 Wine export vol'!O87-'T34 Wine consumption vol'!O87</f>
        <v>0</v>
      </c>
      <c r="P87">
        <f>'T6 Wine production vol'!P87+'T15 Wine import vol'!P87-'T10 Wine export vol'!P87-'T34 Wine consumption vol'!P87</f>
        <v>3333.3333333333139</v>
      </c>
      <c r="Q87">
        <f>'T6 Wine production vol'!Q87+'T15 Wine import vol'!Q87-'T10 Wine export vol'!Q87-'T34 Wine consumption vol'!Q87</f>
        <v>0</v>
      </c>
      <c r="R87">
        <f>'T6 Wine production vol'!R87+'T15 Wine import vol'!R87-'T10 Wine export vol'!R87-'T34 Wine consumption vol'!R87</f>
        <v>3126.7270246156986</v>
      </c>
      <c r="S87">
        <f>'T6 Wine production vol'!S87+'T15 Wine import vol'!S87-'T10 Wine export vol'!S87-'T34 Wine consumption vol'!S87</f>
        <v>57000</v>
      </c>
      <c r="T87">
        <f>'T6 Wine production vol'!T87+'T15 Wine import vol'!T87-'T10 Wine export vol'!T87-'T34 Wine consumption vol'!T87</f>
        <v>0</v>
      </c>
      <c r="U87">
        <f>'T6 Wine production vol'!U87+'T15 Wine import vol'!U87-'T10 Wine export vol'!U87-'T34 Wine consumption vol'!U87</f>
        <v>0</v>
      </c>
      <c r="V87">
        <f>'T6 Wine production vol'!V87+'T15 Wine import vol'!V87-'T10 Wine export vol'!V87-'T34 Wine consumption vol'!V87</f>
        <v>44933.333333333314</v>
      </c>
      <c r="W87">
        <f>'T6 Wine production vol'!W87+'T15 Wine import vol'!W87-'T10 Wine export vol'!W87-'T34 Wine consumption vol'!W87</f>
        <v>0</v>
      </c>
      <c r="X87">
        <f>'T6 Wine production vol'!X87+'T15 Wine import vol'!X87-'T10 Wine export vol'!X87-'T34 Wine consumption vol'!X87</f>
        <v>33333.333333333314</v>
      </c>
      <c r="Y87">
        <f>'T6 Wine production vol'!Y87+'T15 Wine import vol'!Y87-'T10 Wine export vol'!Y87-'T34 Wine consumption vol'!Y87</f>
        <v>7777.7777777777519</v>
      </c>
      <c r="Z87">
        <f>'T6 Wine production vol'!Z87+'T15 Wine import vol'!Z87-'T10 Wine export vol'!Z87-'T34 Wine consumption vol'!Z87</f>
        <v>0</v>
      </c>
      <c r="AA87">
        <f>'T6 Wine production vol'!AA87+'T15 Wine import vol'!AA87-'T10 Wine export vol'!AA87-'T34 Wine consumption vol'!AA87</f>
        <v>7233.2043842777566</v>
      </c>
      <c r="AB87">
        <f>'T6 Wine production vol'!AB87+'T15 Wine import vol'!AB87-'T10 Wine export vol'!AB87-'T34 Wine consumption vol'!AB87</f>
        <v>88738.4</v>
      </c>
      <c r="AC87">
        <f>'T6 Wine production vol'!AC87+'T15 Wine import vol'!AC87-'T10 Wine export vol'!AC87-'T34 Wine consumption vol'!AC87</f>
        <v>1120</v>
      </c>
      <c r="AD87">
        <f>'T6 Wine production vol'!AD87+'T15 Wine import vol'!AD87-'T10 Wine export vol'!AD87-'T34 Wine consumption vol'!AD87</f>
        <v>1908.4618399999999</v>
      </c>
      <c r="AE87">
        <f>'T6 Wine production vol'!AE87+'T15 Wine import vol'!AE87-'T10 Wine export vol'!AE87-'T34 Wine consumption vol'!AE87</f>
        <v>263768.22499999998</v>
      </c>
      <c r="AF87">
        <f>'T6 Wine production vol'!AF87+'T15 Wine import vol'!AF87-'T10 Wine export vol'!AF87-'T34 Wine consumption vol'!AF87</f>
        <v>126780.97855999996</v>
      </c>
      <c r="AG87">
        <f>'T6 Wine production vol'!AG87+'T15 Wine import vol'!AG87-'T10 Wine export vol'!AG87-'T34 Wine consumption vol'!AG87</f>
        <v>66500</v>
      </c>
      <c r="AH87">
        <f>'T6 Wine production vol'!AH87+'T15 Wine import vol'!AH87-'T10 Wine export vol'!AH87-'T34 Wine consumption vol'!AH87</f>
        <v>0</v>
      </c>
      <c r="AI87">
        <f>'T6 Wine production vol'!AI87+'T15 Wine import vol'!AI87-'T10 Wine export vol'!AI87-'T34 Wine consumption vol'!AI87</f>
        <v>15649.60869565217</v>
      </c>
      <c r="AJ87">
        <f>'T6 Wine production vol'!AJ87+'T15 Wine import vol'!AJ87-'T10 Wine export vol'!AJ87-'T34 Wine consumption vol'!AJ87</f>
        <v>0</v>
      </c>
      <c r="AK87">
        <f>'T6 Wine production vol'!AK87+'T15 Wine import vol'!AK87-'T10 Wine export vol'!AK87-'T34 Wine consumption vol'!AK87</f>
        <v>853.53677856881768</v>
      </c>
      <c r="AL87">
        <f>'T6 Wine production vol'!AL87+'T15 Wine import vol'!AL87-'T10 Wine export vol'!AL87-'T34 Wine consumption vol'!AL87</f>
        <v>49004.700000000157</v>
      </c>
      <c r="AM87">
        <f>'T6 Wine production vol'!AM87+'T15 Wine import vol'!AM87-'T10 Wine export vol'!AM87-'T34 Wine consumption vol'!AM87</f>
        <v>18780</v>
      </c>
      <c r="AN87">
        <f>'T6 Wine production vol'!AN87+'T15 Wine import vol'!AN87-'T10 Wine export vol'!AN87-'T34 Wine consumption vol'!AN87</f>
        <v>203521.70085234955</v>
      </c>
      <c r="AO87">
        <f>'T6 Wine production vol'!AO87+'T15 Wine import vol'!AO87-'T10 Wine export vol'!AO87-'T34 Wine consumption vol'!AO87</f>
        <v>-4476.6666666666715</v>
      </c>
      <c r="AP87">
        <f>'T6 Wine production vol'!AP87+'T15 Wine import vol'!AP87-'T10 Wine export vol'!AP87-'T34 Wine consumption vol'!AP87</f>
        <v>-1933.3333333333303</v>
      </c>
      <c r="AQ87">
        <f>'T6 Wine production vol'!AQ87+'T15 Wine import vol'!AQ87-'T10 Wine export vol'!AQ87-'T34 Wine consumption vol'!AQ87</f>
        <v>360</v>
      </c>
      <c r="AR87">
        <f>'T6 Wine production vol'!AR87+'T15 Wine import vol'!AR87-'T10 Wine export vol'!AR87-'T34 Wine consumption vol'!AR87</f>
        <v>-100</v>
      </c>
      <c r="AS87">
        <f>'T6 Wine production vol'!AS87+'T15 Wine import vol'!AS87-'T10 Wine export vol'!AS87-'T34 Wine consumption vol'!AS87</f>
        <v>-100</v>
      </c>
      <c r="AT87">
        <f>'T6 Wine production vol'!AT87+'T15 Wine import vol'!AT87-'T10 Wine export vol'!AT87-'T34 Wine consumption vol'!AT87</f>
        <v>0</v>
      </c>
      <c r="AU87">
        <f>'T6 Wine production vol'!AU87+'T15 Wine import vol'!AU87-'T10 Wine export vol'!AU87-'T34 Wine consumption vol'!AU87</f>
        <v>140</v>
      </c>
      <c r="AV87">
        <f>'T6 Wine production vol'!AV87+'T15 Wine import vol'!AV87-'T10 Wine export vol'!AV87-'T34 Wine consumption vol'!AV87</f>
        <v>0</v>
      </c>
      <c r="AW87">
        <f>'T6 Wine production vol'!AW87+'T15 Wine import vol'!AW87-'T10 Wine export vol'!AW87-'T34 Wine consumption vol'!AW87</f>
        <v>0</v>
      </c>
      <c r="AX87">
        <f>'T6 Wine production vol'!AX87+'T15 Wine import vol'!AX87-'T10 Wine export vol'!AX87-'T34 Wine consumption vol'!AX87</f>
        <v>-100</v>
      </c>
      <c r="AY87">
        <f>'T6 Wine production vol'!AY87+'T15 Wine import vol'!AY87-'T10 Wine export vol'!AY87-'T34 Wine consumption vol'!AY87</f>
        <v>-1900</v>
      </c>
      <c r="AZ87">
        <f>'T6 Wine production vol'!AZ87+'T15 Wine import vol'!AZ87-'T10 Wine export vol'!AZ87-'T34 Wine consumption vol'!AZ87</f>
        <v>0</v>
      </c>
      <c r="BA87">
        <f>'T6 Wine production vol'!BA87+'T15 Wine import vol'!BA87-'T10 Wine export vol'!BA87-'T34 Wine consumption vol'!BA87</f>
        <v>0</v>
      </c>
      <c r="BB87">
        <f>'T6 Wine production vol'!BB87+'T15 Wine import vol'!BB87-'T10 Wine export vol'!BB87-'T34 Wine consumption vol'!BB87</f>
        <v>1874420.1517168172</v>
      </c>
    </row>
    <row r="88" spans="1:54" x14ac:dyDescent="0.55000000000000004">
      <c r="A88" s="1">
        <v>1951</v>
      </c>
      <c r="B88">
        <f>'T6 Wine production vol'!B88+'T15 Wine import vol'!B88-'T10 Wine export vol'!B88-'T34 Wine consumption vol'!B88</f>
        <v>461398.79999999981</v>
      </c>
      <c r="C88">
        <f>'T6 Wine production vol'!C88+'T15 Wine import vol'!C88-'T10 Wine export vol'!C88-'T34 Wine consumption vol'!C88</f>
        <v>0</v>
      </c>
      <c r="D88">
        <f>'T6 Wine production vol'!D88+'T15 Wine import vol'!D88-'T10 Wine export vol'!D88-'T34 Wine consumption vol'!D88</f>
        <v>57000</v>
      </c>
      <c r="E88">
        <f>'T6 Wine production vol'!E88+'T15 Wine import vol'!E88-'T10 Wine export vol'!E88-'T34 Wine consumption vol'!E88</f>
        <v>252263.33333333326</v>
      </c>
      <c r="F88">
        <f>'T6 Wine production vol'!F88+'T15 Wine import vol'!F88-'T10 Wine export vol'!F88-'T34 Wine consumption vol'!F88</f>
        <v>-1800</v>
      </c>
      <c r="G88">
        <f>'T6 Wine production vol'!G88+'T15 Wine import vol'!G88-'T10 Wine export vol'!G88-'T34 Wine consumption vol'!G88</f>
        <v>0</v>
      </c>
      <c r="H88">
        <f>'T6 Wine production vol'!H88+'T15 Wine import vol'!H88-'T10 Wine export vol'!H88-'T34 Wine consumption vol'!H88</f>
        <v>567.875</v>
      </c>
      <c r="I88">
        <f>'T6 Wine production vol'!I88+'T15 Wine import vol'!I88-'T10 Wine export vol'!I88-'T34 Wine consumption vol'!I88</f>
        <v>0</v>
      </c>
      <c r="J88">
        <f>'T6 Wine production vol'!J88+'T15 Wine import vol'!J88-'T10 Wine export vol'!J88-'T34 Wine consumption vol'!J88</f>
        <v>976.34999999999991</v>
      </c>
      <c r="K88">
        <f>'T6 Wine production vol'!K88+'T15 Wine import vol'!K88-'T10 Wine export vol'!K88-'T34 Wine consumption vol'!K88</f>
        <v>53926.666666666628</v>
      </c>
      <c r="L88">
        <f>'T6 Wine production vol'!L88+'T15 Wine import vol'!L88-'T10 Wine export vol'!L88-'T34 Wine consumption vol'!L88</f>
        <v>-36000</v>
      </c>
      <c r="M88">
        <f>'T6 Wine production vol'!M88+'T15 Wine import vol'!M88-'T10 Wine export vol'!M88-'T34 Wine consumption vol'!M88</f>
        <v>0</v>
      </c>
      <c r="N88">
        <f>'T6 Wine production vol'!N88+'T15 Wine import vol'!N88-'T10 Wine export vol'!N88-'T34 Wine consumption vol'!N88</f>
        <v>0</v>
      </c>
      <c r="O88">
        <f>'T6 Wine production vol'!O88+'T15 Wine import vol'!O88-'T10 Wine export vol'!O88-'T34 Wine consumption vol'!O88</f>
        <v>0</v>
      </c>
      <c r="P88">
        <f>'T6 Wine production vol'!P88+'T15 Wine import vol'!P88-'T10 Wine export vol'!P88-'T34 Wine consumption vol'!P88</f>
        <v>27000</v>
      </c>
      <c r="Q88">
        <f>'T6 Wine production vol'!Q88+'T15 Wine import vol'!Q88-'T10 Wine export vol'!Q88-'T34 Wine consumption vol'!Q88</f>
        <v>0</v>
      </c>
      <c r="R88">
        <f>'T6 Wine production vol'!R88+'T15 Wine import vol'!R88-'T10 Wine export vol'!R88-'T34 Wine consumption vol'!R88</f>
        <v>1464.8467942124989</v>
      </c>
      <c r="S88">
        <f>'T6 Wine production vol'!S88+'T15 Wine import vol'!S88-'T10 Wine export vol'!S88-'T34 Wine consumption vol'!S88</f>
        <v>76533.333333333314</v>
      </c>
      <c r="T88">
        <f>'T6 Wine production vol'!T88+'T15 Wine import vol'!T88-'T10 Wine export vol'!T88-'T34 Wine consumption vol'!T88</f>
        <v>0</v>
      </c>
      <c r="U88">
        <f>'T6 Wine production vol'!U88+'T15 Wine import vol'!U88-'T10 Wine export vol'!U88-'T34 Wine consumption vol'!U88</f>
        <v>0</v>
      </c>
      <c r="V88">
        <f>'T6 Wine production vol'!V88+'T15 Wine import vol'!V88-'T10 Wine export vol'!V88-'T34 Wine consumption vol'!V88</f>
        <v>-10700</v>
      </c>
      <c r="W88">
        <f>'T6 Wine production vol'!W88+'T15 Wine import vol'!W88-'T10 Wine export vol'!W88-'T34 Wine consumption vol'!W88</f>
        <v>0</v>
      </c>
      <c r="X88">
        <f>'T6 Wine production vol'!X88+'T15 Wine import vol'!X88-'T10 Wine export vol'!X88-'T34 Wine consumption vol'!X88</f>
        <v>25333.333333333314</v>
      </c>
      <c r="Y88">
        <f>'T6 Wine production vol'!Y88+'T15 Wine import vol'!Y88-'T10 Wine export vol'!Y88-'T34 Wine consumption vol'!Y88</f>
        <v>7777.7777777777519</v>
      </c>
      <c r="Z88">
        <f>'T6 Wine production vol'!Z88+'T15 Wine import vol'!Z88-'T10 Wine export vol'!Z88-'T34 Wine consumption vol'!Z88</f>
        <v>0</v>
      </c>
      <c r="AA88">
        <f>'T6 Wine production vol'!AA88+'T15 Wine import vol'!AA88-'T10 Wine export vol'!AA88-'T34 Wine consumption vol'!AA88</f>
        <v>4875.0157690979904</v>
      </c>
      <c r="AB88">
        <f>'T6 Wine production vol'!AB88+'T15 Wine import vol'!AB88-'T10 Wine export vol'!AB88-'T34 Wine consumption vol'!AB88</f>
        <v>52181</v>
      </c>
      <c r="AC88">
        <f>'T6 Wine production vol'!AC88+'T15 Wine import vol'!AC88-'T10 Wine export vol'!AC88-'T34 Wine consumption vol'!AC88</f>
        <v>1020</v>
      </c>
      <c r="AD88">
        <f>'T6 Wine production vol'!AD88+'T15 Wine import vol'!AD88-'T10 Wine export vol'!AD88-'T34 Wine consumption vol'!AD88</f>
        <v>302.89775000000009</v>
      </c>
      <c r="AE88">
        <f>'T6 Wine production vol'!AE88+'T15 Wine import vol'!AE88-'T10 Wine export vol'!AE88-'T34 Wine consumption vol'!AE88</f>
        <v>303021.68</v>
      </c>
      <c r="AF88">
        <f>'T6 Wine production vol'!AF88+'T15 Wine import vol'!AF88-'T10 Wine export vol'!AF88-'T34 Wine consumption vol'!AF88</f>
        <v>332054.78176000004</v>
      </c>
      <c r="AG88">
        <f>'T6 Wine production vol'!AG88+'T15 Wine import vol'!AG88-'T10 Wine export vol'!AG88-'T34 Wine consumption vol'!AG88</f>
        <v>107600</v>
      </c>
      <c r="AH88">
        <f>'T6 Wine production vol'!AH88+'T15 Wine import vol'!AH88-'T10 Wine export vol'!AH88-'T34 Wine consumption vol'!AH88</f>
        <v>0</v>
      </c>
      <c r="AI88">
        <f>'T6 Wine production vol'!AI88+'T15 Wine import vol'!AI88-'T10 Wine export vol'!AI88-'T34 Wine consumption vol'!AI88</f>
        <v>16887.07608695652</v>
      </c>
      <c r="AJ88">
        <f>'T6 Wine production vol'!AJ88+'T15 Wine import vol'!AJ88-'T10 Wine export vol'!AJ88-'T34 Wine consumption vol'!AJ88</f>
        <v>0</v>
      </c>
      <c r="AK88">
        <f>'T6 Wine production vol'!AK88+'T15 Wine import vol'!AK88-'T10 Wine export vol'!AK88-'T34 Wine consumption vol'!AK88</f>
        <v>49.741115108150552</v>
      </c>
      <c r="AL88">
        <f>'T6 Wine production vol'!AL88+'T15 Wine import vol'!AL88-'T10 Wine export vol'!AL88-'T34 Wine consumption vol'!AL88</f>
        <v>-42588.866666666523</v>
      </c>
      <c r="AM88">
        <f>'T6 Wine production vol'!AM88+'T15 Wine import vol'!AM88-'T10 Wine export vol'!AM88-'T34 Wine consumption vol'!AM88</f>
        <v>27660</v>
      </c>
      <c r="AN88">
        <f>'T6 Wine production vol'!AN88+'T15 Wine import vol'!AN88-'T10 Wine export vol'!AN88-'T34 Wine consumption vol'!AN88</f>
        <v>56756.111113663981</v>
      </c>
      <c r="AO88">
        <f>'T6 Wine production vol'!AO88+'T15 Wine import vol'!AO88-'T10 Wine export vol'!AO88-'T34 Wine consumption vol'!AO88</f>
        <v>-26590</v>
      </c>
      <c r="AP88">
        <f>'T6 Wine production vol'!AP88+'T15 Wine import vol'!AP88-'T10 Wine export vol'!AP88-'T34 Wine consumption vol'!AP88</f>
        <v>-966.6666666666697</v>
      </c>
      <c r="AQ88">
        <f>'T6 Wine production vol'!AQ88+'T15 Wine import vol'!AQ88-'T10 Wine export vol'!AQ88-'T34 Wine consumption vol'!AQ88</f>
        <v>360</v>
      </c>
      <c r="AR88">
        <f>'T6 Wine production vol'!AR88+'T15 Wine import vol'!AR88-'T10 Wine export vol'!AR88-'T34 Wine consumption vol'!AR88</f>
        <v>-3200</v>
      </c>
      <c r="AS88">
        <f>'T6 Wine production vol'!AS88+'T15 Wine import vol'!AS88-'T10 Wine export vol'!AS88-'T34 Wine consumption vol'!AS88</f>
        <v>-100</v>
      </c>
      <c r="AT88">
        <f>'T6 Wine production vol'!AT88+'T15 Wine import vol'!AT88-'T10 Wine export vol'!AT88-'T34 Wine consumption vol'!AT88</f>
        <v>0</v>
      </c>
      <c r="AU88">
        <f>'T6 Wine production vol'!AU88+'T15 Wine import vol'!AU88-'T10 Wine export vol'!AU88-'T34 Wine consumption vol'!AU88</f>
        <v>200</v>
      </c>
      <c r="AV88">
        <f>'T6 Wine production vol'!AV88+'T15 Wine import vol'!AV88-'T10 Wine export vol'!AV88-'T34 Wine consumption vol'!AV88</f>
        <v>0</v>
      </c>
      <c r="AW88">
        <f>'T6 Wine production vol'!AW88+'T15 Wine import vol'!AW88-'T10 Wine export vol'!AW88-'T34 Wine consumption vol'!AW88</f>
        <v>0</v>
      </c>
      <c r="AX88">
        <f>'T6 Wine production vol'!AX88+'T15 Wine import vol'!AX88-'T10 Wine export vol'!AX88-'T34 Wine consumption vol'!AX88</f>
        <v>-200</v>
      </c>
      <c r="AY88">
        <f>'T6 Wine production vol'!AY88+'T15 Wine import vol'!AY88-'T10 Wine export vol'!AY88-'T34 Wine consumption vol'!AY88</f>
        <v>0</v>
      </c>
      <c r="AZ88">
        <f>'T6 Wine production vol'!AZ88+'T15 Wine import vol'!AZ88-'T10 Wine export vol'!AZ88-'T34 Wine consumption vol'!AZ88</f>
        <v>0</v>
      </c>
      <c r="BA88">
        <f>'T6 Wine production vol'!BA88+'T15 Wine import vol'!BA88-'T10 Wine export vol'!BA88-'T34 Wine consumption vol'!BA88</f>
        <v>0</v>
      </c>
      <c r="BB88">
        <f>'T6 Wine production vol'!BB88+'T15 Wine import vol'!BB88-'T10 Wine export vol'!BB88-'T34 Wine consumption vol'!BB88</f>
        <v>810911.22490258142</v>
      </c>
    </row>
    <row r="89" spans="1:54" x14ac:dyDescent="0.55000000000000004">
      <c r="A89" s="1">
        <v>1952</v>
      </c>
      <c r="B89">
        <f>'T6 Wine production vol'!B89+'T15 Wine import vol'!B89-'T10 Wine export vol'!B89-'T34 Wine consumption vol'!B89</f>
        <v>693702.09999999963</v>
      </c>
      <c r="C89">
        <f>'T6 Wine production vol'!C89+'T15 Wine import vol'!C89-'T10 Wine export vol'!C89-'T34 Wine consumption vol'!C89</f>
        <v>0</v>
      </c>
      <c r="D89">
        <f>'T6 Wine production vol'!D89+'T15 Wine import vol'!D89-'T10 Wine export vol'!D89-'T34 Wine consumption vol'!D89</f>
        <v>-206666.66666666663</v>
      </c>
      <c r="E89">
        <f>'T6 Wine production vol'!E89+'T15 Wine import vol'!E89-'T10 Wine export vol'!E89-'T34 Wine consumption vol'!E89</f>
        <v>410675.19999999995</v>
      </c>
      <c r="F89">
        <f>'T6 Wine production vol'!F89+'T15 Wine import vol'!F89-'T10 Wine export vol'!F89-'T34 Wine consumption vol'!F89</f>
        <v>-30100</v>
      </c>
      <c r="G89">
        <f>'T6 Wine production vol'!G89+'T15 Wine import vol'!G89-'T10 Wine export vol'!G89-'T34 Wine consumption vol'!G89</f>
        <v>0</v>
      </c>
      <c r="H89">
        <f>'T6 Wine production vol'!H89+'T15 Wine import vol'!H89-'T10 Wine export vol'!H89-'T34 Wine consumption vol'!H89</f>
        <v>567.875</v>
      </c>
      <c r="I89">
        <f>'T6 Wine production vol'!I89+'T15 Wine import vol'!I89-'T10 Wine export vol'!I89-'T34 Wine consumption vol'!I89</f>
        <v>0</v>
      </c>
      <c r="J89">
        <f>'T6 Wine production vol'!J89+'T15 Wine import vol'!J89-'T10 Wine export vol'!J89-'T34 Wine consumption vol'!J89</f>
        <v>1554.75</v>
      </c>
      <c r="K89">
        <f>'T6 Wine production vol'!K89+'T15 Wine import vol'!K89-'T10 Wine export vol'!K89-'T34 Wine consumption vol'!K89</f>
        <v>-31013.333333333314</v>
      </c>
      <c r="L89">
        <f>'T6 Wine production vol'!L89+'T15 Wine import vol'!L89-'T10 Wine export vol'!L89-'T34 Wine consumption vol'!L89</f>
        <v>-21066.666666666686</v>
      </c>
      <c r="M89">
        <f>'T6 Wine production vol'!M89+'T15 Wine import vol'!M89-'T10 Wine export vol'!M89-'T34 Wine consumption vol'!M89</f>
        <v>-100</v>
      </c>
      <c r="N89">
        <f>'T6 Wine production vol'!N89+'T15 Wine import vol'!N89-'T10 Wine export vol'!N89-'T34 Wine consumption vol'!N89</f>
        <v>0</v>
      </c>
      <c r="O89">
        <f>'T6 Wine production vol'!O89+'T15 Wine import vol'!O89-'T10 Wine export vol'!O89-'T34 Wine consumption vol'!O89</f>
        <v>0</v>
      </c>
      <c r="P89">
        <f>'T6 Wine production vol'!P89+'T15 Wine import vol'!P89-'T10 Wine export vol'!P89-'T34 Wine consumption vol'!P89</f>
        <v>-13533.333333333314</v>
      </c>
      <c r="Q89">
        <f>'T6 Wine production vol'!Q89+'T15 Wine import vol'!Q89-'T10 Wine export vol'!Q89-'T34 Wine consumption vol'!Q89</f>
        <v>0</v>
      </c>
      <c r="R89">
        <f>'T6 Wine production vol'!R89+'T15 Wine import vol'!R89-'T10 Wine export vol'!R89-'T34 Wine consumption vol'!R89</f>
        <v>-1024.6169849347934</v>
      </c>
      <c r="S89">
        <f>'T6 Wine production vol'!S89+'T15 Wine import vol'!S89-'T10 Wine export vol'!S89-'T34 Wine consumption vol'!S89</f>
        <v>19659.259259259299</v>
      </c>
      <c r="T89">
        <f>'T6 Wine production vol'!T89+'T15 Wine import vol'!T89-'T10 Wine export vol'!T89-'T34 Wine consumption vol'!T89</f>
        <v>0</v>
      </c>
      <c r="U89">
        <f>'T6 Wine production vol'!U89+'T15 Wine import vol'!U89-'T10 Wine export vol'!U89-'T34 Wine consumption vol'!U89</f>
        <v>0</v>
      </c>
      <c r="V89">
        <f>'T6 Wine production vol'!V89+'T15 Wine import vol'!V89-'T10 Wine export vol'!V89-'T34 Wine consumption vol'!V89</f>
        <v>-51733.333333333314</v>
      </c>
      <c r="W89">
        <f>'T6 Wine production vol'!W89+'T15 Wine import vol'!W89-'T10 Wine export vol'!W89-'T34 Wine consumption vol'!W89</f>
        <v>0</v>
      </c>
      <c r="X89">
        <f>'T6 Wine production vol'!X89+'T15 Wine import vol'!X89-'T10 Wine export vol'!X89-'T34 Wine consumption vol'!X89</f>
        <v>-20666.666666666686</v>
      </c>
      <c r="Y89">
        <f>'T6 Wine production vol'!Y89+'T15 Wine import vol'!Y89-'T10 Wine export vol'!Y89-'T34 Wine consumption vol'!Y89</f>
        <v>7777.7777777779265</v>
      </c>
      <c r="Z89">
        <f>'T6 Wine production vol'!Z89+'T15 Wine import vol'!Z89-'T10 Wine export vol'!Z89-'T34 Wine consumption vol'!Z89</f>
        <v>0</v>
      </c>
      <c r="AA89">
        <f>'T6 Wine production vol'!AA89+'T15 Wine import vol'!AA89-'T10 Wine export vol'!AA89-'T34 Wine consumption vol'!AA89</f>
        <v>-2820.2406886839526</v>
      </c>
      <c r="AB89">
        <f>'T6 Wine production vol'!AB89+'T15 Wine import vol'!AB89-'T10 Wine export vol'!AB89-'T34 Wine consumption vol'!AB89</f>
        <v>85579</v>
      </c>
      <c r="AC89">
        <f>'T6 Wine production vol'!AC89+'T15 Wine import vol'!AC89-'T10 Wine export vol'!AC89-'T34 Wine consumption vol'!AC89</f>
        <v>920</v>
      </c>
      <c r="AD89">
        <f>'T6 Wine production vol'!AD89+'T15 Wine import vol'!AD89-'T10 Wine export vol'!AD89-'T34 Wine consumption vol'!AD89</f>
        <v>480.2430600000007</v>
      </c>
      <c r="AE89">
        <f>'T6 Wine production vol'!AE89+'T15 Wine import vol'!AE89-'T10 Wine export vol'!AE89-'T34 Wine consumption vol'!AE89</f>
        <v>249525.29499999998</v>
      </c>
      <c r="AF89">
        <f>'T6 Wine production vol'!AF89+'T15 Wine import vol'!AF89-'T10 Wine export vol'!AF89-'T34 Wine consumption vol'!AF89</f>
        <v>212360.63400000008</v>
      </c>
      <c r="AG89">
        <f>'T6 Wine production vol'!AG89+'T15 Wine import vol'!AG89-'T10 Wine export vol'!AG89-'T34 Wine consumption vol'!AG89</f>
        <v>87000</v>
      </c>
      <c r="AH89">
        <f>'T6 Wine production vol'!AH89+'T15 Wine import vol'!AH89-'T10 Wine export vol'!AH89-'T34 Wine consumption vol'!AH89</f>
        <v>0</v>
      </c>
      <c r="AI89">
        <f>'T6 Wine production vol'!AI89+'T15 Wine import vol'!AI89-'T10 Wine export vol'!AI89-'T34 Wine consumption vol'!AI89</f>
        <v>18124.543478260872</v>
      </c>
      <c r="AJ89">
        <f>'T6 Wine production vol'!AJ89+'T15 Wine import vol'!AJ89-'T10 Wine export vol'!AJ89-'T34 Wine consumption vol'!AJ89</f>
        <v>0</v>
      </c>
      <c r="AK89">
        <f>'T6 Wine production vol'!AK89+'T15 Wine import vol'!AK89-'T10 Wine export vol'!AK89-'T34 Wine consumption vol'!AK89</f>
        <v>-2779.6736600245531</v>
      </c>
      <c r="AL89">
        <f>'T6 Wine production vol'!AL89+'T15 Wine import vol'!AL89-'T10 Wine export vol'!AL89-'T34 Wine consumption vol'!AL89</f>
        <v>-113422.63333333336</v>
      </c>
      <c r="AM89">
        <f>'T6 Wine production vol'!AM89+'T15 Wine import vol'!AM89-'T10 Wine export vol'!AM89-'T34 Wine consumption vol'!AM89</f>
        <v>-18370</v>
      </c>
      <c r="AN89">
        <f>'T6 Wine production vol'!AN89+'T15 Wine import vol'!AN89-'T10 Wine export vol'!AN89-'T34 Wine consumption vol'!AN89</f>
        <v>212709.10104027018</v>
      </c>
      <c r="AO89">
        <f>'T6 Wine production vol'!AO89+'T15 Wine import vol'!AO89-'T10 Wine export vol'!AO89-'T34 Wine consumption vol'!AO89</f>
        <v>4313.3333333333394</v>
      </c>
      <c r="AP89">
        <f>'T6 Wine production vol'!AP89+'T15 Wine import vol'!AP89-'T10 Wine export vol'!AP89-'T34 Wine consumption vol'!AP89</f>
        <v>4166.6666666666697</v>
      </c>
      <c r="AQ89">
        <f>'T6 Wine production vol'!AQ89+'T15 Wine import vol'!AQ89-'T10 Wine export vol'!AQ89-'T34 Wine consumption vol'!AQ89</f>
        <v>360</v>
      </c>
      <c r="AR89">
        <f>'T6 Wine production vol'!AR89+'T15 Wine import vol'!AR89-'T10 Wine export vol'!AR89-'T34 Wine consumption vol'!AR89</f>
        <v>-1300</v>
      </c>
      <c r="AS89">
        <f>'T6 Wine production vol'!AS89+'T15 Wine import vol'!AS89-'T10 Wine export vol'!AS89-'T34 Wine consumption vol'!AS89</f>
        <v>-100</v>
      </c>
      <c r="AT89">
        <f>'T6 Wine production vol'!AT89+'T15 Wine import vol'!AT89-'T10 Wine export vol'!AT89-'T34 Wine consumption vol'!AT89</f>
        <v>0</v>
      </c>
      <c r="AU89">
        <f>'T6 Wine production vol'!AU89+'T15 Wine import vol'!AU89-'T10 Wine export vol'!AU89-'T34 Wine consumption vol'!AU89</f>
        <v>730</v>
      </c>
      <c r="AV89">
        <f>'T6 Wine production vol'!AV89+'T15 Wine import vol'!AV89-'T10 Wine export vol'!AV89-'T34 Wine consumption vol'!AV89</f>
        <v>0</v>
      </c>
      <c r="AW89">
        <f>'T6 Wine production vol'!AW89+'T15 Wine import vol'!AW89-'T10 Wine export vol'!AW89-'T34 Wine consumption vol'!AW89</f>
        <v>0</v>
      </c>
      <c r="AX89">
        <f>'T6 Wine production vol'!AX89+'T15 Wine import vol'!AX89-'T10 Wine export vol'!AX89-'T34 Wine consumption vol'!AX89</f>
        <v>0</v>
      </c>
      <c r="AY89">
        <f>'T6 Wine production vol'!AY89+'T15 Wine import vol'!AY89-'T10 Wine export vol'!AY89-'T34 Wine consumption vol'!AY89</f>
        <v>-100</v>
      </c>
      <c r="AZ89">
        <f>'T6 Wine production vol'!AZ89+'T15 Wine import vol'!AZ89-'T10 Wine export vol'!AZ89-'T34 Wine consumption vol'!AZ89</f>
        <v>0</v>
      </c>
      <c r="BA89">
        <f>'T6 Wine production vol'!BA89+'T15 Wine import vol'!BA89-'T10 Wine export vol'!BA89-'T34 Wine consumption vol'!BA89</f>
        <v>0</v>
      </c>
      <c r="BB89">
        <f>'T6 Wine production vol'!BB89+'T15 Wine import vol'!BB89-'T10 Wine export vol'!BB89-'T34 Wine consumption vol'!BB89</f>
        <v>-722310.6319472827</v>
      </c>
    </row>
    <row r="90" spans="1:54" x14ac:dyDescent="0.55000000000000004">
      <c r="A90" s="1">
        <v>1953</v>
      </c>
      <c r="B90">
        <f>'T6 Wine production vol'!B90+'T15 Wine import vol'!B90-'T10 Wine export vol'!B90-'T34 Wine consumption vol'!B90</f>
        <v>1157496.5</v>
      </c>
      <c r="C90">
        <f>'T6 Wine production vol'!C90+'T15 Wine import vol'!C90-'T10 Wine export vol'!C90-'T34 Wine consumption vol'!C90</f>
        <v>0</v>
      </c>
      <c r="D90">
        <f>'T6 Wine production vol'!D90+'T15 Wine import vol'!D90-'T10 Wine export vol'!D90-'T34 Wine consumption vol'!D90</f>
        <v>261688.13333333319</v>
      </c>
      <c r="E90">
        <f>'T6 Wine production vol'!E90+'T15 Wine import vol'!E90-'T10 Wine export vol'!E90-'T34 Wine consumption vol'!E90</f>
        <v>732260.79999999981</v>
      </c>
      <c r="F90">
        <f>'T6 Wine production vol'!F90+'T15 Wine import vol'!F90-'T10 Wine export vol'!F90-'T34 Wine consumption vol'!F90</f>
        <v>-6600</v>
      </c>
      <c r="G90">
        <f>'T6 Wine production vol'!G90+'T15 Wine import vol'!G90-'T10 Wine export vol'!G90-'T34 Wine consumption vol'!G90</f>
        <v>0</v>
      </c>
      <c r="H90">
        <f>'T6 Wine production vol'!H90+'T15 Wine import vol'!H90-'T10 Wine export vol'!H90-'T34 Wine consumption vol'!H90</f>
        <v>567.875</v>
      </c>
      <c r="I90">
        <f>'T6 Wine production vol'!I90+'T15 Wine import vol'!I90-'T10 Wine export vol'!I90-'T34 Wine consumption vol'!I90</f>
        <v>0</v>
      </c>
      <c r="J90">
        <f>'T6 Wine production vol'!J90+'T15 Wine import vol'!J90-'T10 Wine export vol'!J90-'T34 Wine consumption vol'!J90</f>
        <v>1430.3000000000002</v>
      </c>
      <c r="K90">
        <f>'T6 Wine production vol'!K90+'T15 Wine import vol'!K90-'T10 Wine export vol'!K90-'T34 Wine consumption vol'!K90</f>
        <v>-30446.666666666686</v>
      </c>
      <c r="L90">
        <f>'T6 Wine production vol'!L90+'T15 Wine import vol'!L90-'T10 Wine export vol'!L90-'T34 Wine consumption vol'!L90</f>
        <v>27200</v>
      </c>
      <c r="M90">
        <f>'T6 Wine production vol'!M90+'T15 Wine import vol'!M90-'T10 Wine export vol'!M90-'T34 Wine consumption vol'!M90</f>
        <v>-100</v>
      </c>
      <c r="N90">
        <f>'T6 Wine production vol'!N90+'T15 Wine import vol'!N90-'T10 Wine export vol'!N90-'T34 Wine consumption vol'!N90</f>
        <v>0</v>
      </c>
      <c r="O90">
        <f>'T6 Wine production vol'!O90+'T15 Wine import vol'!O90-'T10 Wine export vol'!O90-'T34 Wine consumption vol'!O90</f>
        <v>0</v>
      </c>
      <c r="P90">
        <f>'T6 Wine production vol'!P90+'T15 Wine import vol'!P90-'T10 Wine export vol'!P90-'T34 Wine consumption vol'!P90</f>
        <v>-11833.333333333314</v>
      </c>
      <c r="Q90">
        <f>'T6 Wine production vol'!Q90+'T15 Wine import vol'!Q90-'T10 Wine export vol'!Q90-'T34 Wine consumption vol'!Q90</f>
        <v>0</v>
      </c>
      <c r="R90">
        <f>'T6 Wine production vol'!R90+'T15 Wine import vol'!R90-'T10 Wine export vol'!R90-'T34 Wine consumption vol'!R90</f>
        <v>2849.7713597402144</v>
      </c>
      <c r="S90">
        <f>'T6 Wine production vol'!S90+'T15 Wine import vol'!S90-'T10 Wine export vol'!S90-'T34 Wine consumption vol'!S90</f>
        <v>6888.8888888889051</v>
      </c>
      <c r="T90">
        <f>'T6 Wine production vol'!T90+'T15 Wine import vol'!T90-'T10 Wine export vol'!T90-'T34 Wine consumption vol'!T90</f>
        <v>0</v>
      </c>
      <c r="U90">
        <f>'T6 Wine production vol'!U90+'T15 Wine import vol'!U90-'T10 Wine export vol'!U90-'T34 Wine consumption vol'!U90</f>
        <v>0</v>
      </c>
      <c r="V90">
        <f>'T6 Wine production vol'!V90+'T15 Wine import vol'!V90-'T10 Wine export vol'!V90-'T34 Wine consumption vol'!V90</f>
        <v>-76366.666666666686</v>
      </c>
      <c r="W90">
        <f>'T6 Wine production vol'!W90+'T15 Wine import vol'!W90-'T10 Wine export vol'!W90-'T34 Wine consumption vol'!W90</f>
        <v>0</v>
      </c>
      <c r="X90">
        <f>'T6 Wine production vol'!X90+'T15 Wine import vol'!X90-'T10 Wine export vol'!X90-'T34 Wine consumption vol'!X90</f>
        <v>-14666.666666666686</v>
      </c>
      <c r="Y90">
        <f>'T6 Wine production vol'!Y90+'T15 Wine import vol'!Y90-'T10 Wine export vol'!Y90-'T34 Wine consumption vol'!Y90</f>
        <v>62592.592592592642</v>
      </c>
      <c r="Z90">
        <f>'T6 Wine production vol'!Z90+'T15 Wine import vol'!Z90-'T10 Wine export vol'!Z90-'T34 Wine consumption vol'!Z90</f>
        <v>0</v>
      </c>
      <c r="AA90">
        <f>'T6 Wine production vol'!AA90+'T15 Wine import vol'!AA90-'T10 Wine export vol'!AA90-'T34 Wine consumption vol'!AA90</f>
        <v>-4499.5118122338899</v>
      </c>
      <c r="AB90">
        <f>'T6 Wine production vol'!AB90+'T15 Wine import vol'!AB90-'T10 Wine export vol'!AB90-'T34 Wine consumption vol'!AB90</f>
        <v>76968.5</v>
      </c>
      <c r="AC90">
        <f>'T6 Wine production vol'!AC90+'T15 Wine import vol'!AC90-'T10 Wine export vol'!AC90-'T34 Wine consumption vol'!AC90</f>
        <v>820</v>
      </c>
      <c r="AD90">
        <f>'T6 Wine production vol'!AD90+'T15 Wine import vol'!AD90-'T10 Wine export vol'!AD90-'T34 Wine consumption vol'!AD90</f>
        <v>709.09749999999985</v>
      </c>
      <c r="AE90">
        <f>'T6 Wine production vol'!AE90+'T15 Wine import vol'!AE90-'T10 Wine export vol'!AE90-'T34 Wine consumption vol'!AE90</f>
        <v>228212.18999999994</v>
      </c>
      <c r="AF90">
        <f>'T6 Wine production vol'!AF90+'T15 Wine import vol'!AF90-'T10 Wine export vol'!AF90-'T34 Wine consumption vol'!AF90</f>
        <v>211132.36031999998</v>
      </c>
      <c r="AG90">
        <f>'T6 Wine production vol'!AG90+'T15 Wine import vol'!AG90-'T10 Wine export vol'!AG90-'T34 Wine consumption vol'!AG90</f>
        <v>88000</v>
      </c>
      <c r="AH90">
        <f>'T6 Wine production vol'!AH90+'T15 Wine import vol'!AH90-'T10 Wine export vol'!AH90-'T34 Wine consumption vol'!AH90</f>
        <v>0</v>
      </c>
      <c r="AI90">
        <f>'T6 Wine production vol'!AI90+'T15 Wine import vol'!AI90-'T10 Wine export vol'!AI90-'T34 Wine consumption vol'!AI90</f>
        <v>19262.01086956522</v>
      </c>
      <c r="AJ90">
        <f>'T6 Wine production vol'!AJ90+'T15 Wine import vol'!AJ90-'T10 Wine export vol'!AJ90-'T34 Wine consumption vol'!AJ90</f>
        <v>0</v>
      </c>
      <c r="AK90">
        <f>'T6 Wine production vol'!AK90+'T15 Wine import vol'!AK90-'T10 Wine export vol'!AK90-'T34 Wine consumption vol'!AK90</f>
        <v>1819.1389642169743</v>
      </c>
      <c r="AL90">
        <f>'T6 Wine production vol'!AL90+'T15 Wine import vol'!AL90-'T10 Wine export vol'!AL90-'T34 Wine consumption vol'!AL90</f>
        <v>350495.03333333338</v>
      </c>
      <c r="AM90">
        <f>'T6 Wine production vol'!AM90+'T15 Wine import vol'!AM90-'T10 Wine export vol'!AM90-'T34 Wine consumption vol'!AM90</f>
        <v>24346.666666666672</v>
      </c>
      <c r="AN90">
        <f>'T6 Wine production vol'!AN90+'T15 Wine import vol'!AN90-'T10 Wine export vol'!AN90-'T34 Wine consumption vol'!AN90</f>
        <v>118810.64297863616</v>
      </c>
      <c r="AO90">
        <f>'T6 Wine production vol'!AO90+'T15 Wine import vol'!AO90-'T10 Wine export vol'!AO90-'T34 Wine consumption vol'!AO90</f>
        <v>7473.333333333343</v>
      </c>
      <c r="AP90">
        <f>'T6 Wine production vol'!AP90+'T15 Wine import vol'!AP90-'T10 Wine export vol'!AP90-'T34 Wine consumption vol'!AP90</f>
        <v>2066.6666666666715</v>
      </c>
      <c r="AQ90">
        <f>'T6 Wine production vol'!AQ90+'T15 Wine import vol'!AQ90-'T10 Wine export vol'!AQ90-'T34 Wine consumption vol'!AQ90</f>
        <v>360</v>
      </c>
      <c r="AR90">
        <f>'T6 Wine production vol'!AR90+'T15 Wine import vol'!AR90-'T10 Wine export vol'!AR90-'T34 Wine consumption vol'!AR90</f>
        <v>-1400</v>
      </c>
      <c r="AS90">
        <f>'T6 Wine production vol'!AS90+'T15 Wine import vol'!AS90-'T10 Wine export vol'!AS90-'T34 Wine consumption vol'!AS90</f>
        <v>-100</v>
      </c>
      <c r="AT90">
        <f>'T6 Wine production vol'!AT90+'T15 Wine import vol'!AT90-'T10 Wine export vol'!AT90-'T34 Wine consumption vol'!AT90</f>
        <v>0</v>
      </c>
      <c r="AU90">
        <f>'T6 Wine production vol'!AU90+'T15 Wine import vol'!AU90-'T10 Wine export vol'!AU90-'T34 Wine consumption vol'!AU90</f>
        <v>700</v>
      </c>
      <c r="AV90">
        <f>'T6 Wine production vol'!AV90+'T15 Wine import vol'!AV90-'T10 Wine export vol'!AV90-'T34 Wine consumption vol'!AV90</f>
        <v>0</v>
      </c>
      <c r="AW90">
        <f>'T6 Wine production vol'!AW90+'T15 Wine import vol'!AW90-'T10 Wine export vol'!AW90-'T34 Wine consumption vol'!AW90</f>
        <v>0</v>
      </c>
      <c r="AX90">
        <f>'T6 Wine production vol'!AX90+'T15 Wine import vol'!AX90-'T10 Wine export vol'!AX90-'T34 Wine consumption vol'!AX90</f>
        <v>0</v>
      </c>
      <c r="AY90">
        <f>'T6 Wine production vol'!AY90+'T15 Wine import vol'!AY90-'T10 Wine export vol'!AY90-'T34 Wine consumption vol'!AY90</f>
        <v>-100</v>
      </c>
      <c r="AZ90">
        <f>'T6 Wine production vol'!AZ90+'T15 Wine import vol'!AZ90-'T10 Wine export vol'!AZ90-'T34 Wine consumption vol'!AZ90</f>
        <v>0</v>
      </c>
      <c r="BA90">
        <f>'T6 Wine production vol'!BA90+'T15 Wine import vol'!BA90-'T10 Wine export vol'!BA90-'T34 Wine consumption vol'!BA90</f>
        <v>0</v>
      </c>
      <c r="BB90">
        <f>'T6 Wine production vol'!BB90+'T15 Wine import vol'!BB90-'T10 Wine export vol'!BB90-'T34 Wine consumption vol'!BB90</f>
        <v>2119981.1983423047</v>
      </c>
    </row>
    <row r="91" spans="1:54" x14ac:dyDescent="0.55000000000000004">
      <c r="A91" s="1">
        <v>1954</v>
      </c>
      <c r="B91">
        <f>'T6 Wine production vol'!B91+'T15 Wine import vol'!B91-'T10 Wine export vol'!B91-'T34 Wine consumption vol'!B91</f>
        <v>1228152.4000000004</v>
      </c>
      <c r="C91">
        <f>'T6 Wine production vol'!C91+'T15 Wine import vol'!C91-'T10 Wine export vol'!C91-'T34 Wine consumption vol'!C91</f>
        <v>0</v>
      </c>
      <c r="D91">
        <f>'T6 Wine production vol'!D91+'T15 Wine import vol'!D91-'T10 Wine export vol'!D91-'T34 Wine consumption vol'!D91</f>
        <v>214578.73333333328</v>
      </c>
      <c r="E91">
        <f>'T6 Wine production vol'!E91+'T15 Wine import vol'!E91-'T10 Wine export vol'!E91-'T34 Wine consumption vol'!E91</f>
        <v>47516.699999999953</v>
      </c>
      <c r="F91">
        <f>'T6 Wine production vol'!F91+'T15 Wine import vol'!F91-'T10 Wine export vol'!F91-'T34 Wine consumption vol'!F91</f>
        <v>56866.666666666701</v>
      </c>
      <c r="G91">
        <f>'T6 Wine production vol'!G91+'T15 Wine import vol'!G91-'T10 Wine export vol'!G91-'T34 Wine consumption vol'!G91</f>
        <v>0</v>
      </c>
      <c r="H91">
        <f>'T6 Wine production vol'!H91+'T15 Wine import vol'!H91-'T10 Wine export vol'!H91-'T34 Wine consumption vol'!H91</f>
        <v>567.875</v>
      </c>
      <c r="I91">
        <f>'T6 Wine production vol'!I91+'T15 Wine import vol'!I91-'T10 Wine export vol'!I91-'T34 Wine consumption vol'!I91</f>
        <v>0</v>
      </c>
      <c r="J91">
        <f>'T6 Wine production vol'!J91+'T15 Wine import vol'!J91-'T10 Wine export vol'!J91-'T34 Wine consumption vol'!J91</f>
        <v>2706.55</v>
      </c>
      <c r="K91">
        <f>'T6 Wine production vol'!K91+'T15 Wine import vol'!K91-'T10 Wine export vol'!K91-'T34 Wine consumption vol'!K91</f>
        <v>34233.333333333314</v>
      </c>
      <c r="L91">
        <f>'T6 Wine production vol'!L91+'T15 Wine import vol'!L91-'T10 Wine export vol'!L91-'T34 Wine consumption vol'!L91</f>
        <v>39733.333333333314</v>
      </c>
      <c r="M91">
        <f>'T6 Wine production vol'!M91+'T15 Wine import vol'!M91-'T10 Wine export vol'!M91-'T34 Wine consumption vol'!M91</f>
        <v>0</v>
      </c>
      <c r="N91">
        <f>'T6 Wine production vol'!N91+'T15 Wine import vol'!N91-'T10 Wine export vol'!N91-'T34 Wine consumption vol'!N91</f>
        <v>0</v>
      </c>
      <c r="O91">
        <f>'T6 Wine production vol'!O91+'T15 Wine import vol'!O91-'T10 Wine export vol'!O91-'T34 Wine consumption vol'!O91</f>
        <v>0</v>
      </c>
      <c r="P91">
        <f>'T6 Wine production vol'!P91+'T15 Wine import vol'!P91-'T10 Wine export vol'!P91-'T34 Wine consumption vol'!P91</f>
        <v>1200</v>
      </c>
      <c r="Q91">
        <f>'T6 Wine production vol'!Q91+'T15 Wine import vol'!Q91-'T10 Wine export vol'!Q91-'T34 Wine consumption vol'!Q91</f>
        <v>0</v>
      </c>
      <c r="R91">
        <f>'T6 Wine production vol'!R91+'T15 Wine import vol'!R91-'T10 Wine export vol'!R91-'T34 Wine consumption vol'!R91</f>
        <v>1112.1320466885518</v>
      </c>
      <c r="S91">
        <f>'T6 Wine production vol'!S91+'T15 Wine import vol'!S91-'T10 Wine export vol'!S91-'T34 Wine consumption vol'!S91</f>
        <v>6888.8888888887886</v>
      </c>
      <c r="T91">
        <f>'T6 Wine production vol'!T91+'T15 Wine import vol'!T91-'T10 Wine export vol'!T91-'T34 Wine consumption vol'!T91</f>
        <v>0</v>
      </c>
      <c r="U91">
        <f>'T6 Wine production vol'!U91+'T15 Wine import vol'!U91-'T10 Wine export vol'!U91-'T34 Wine consumption vol'!U91</f>
        <v>0</v>
      </c>
      <c r="V91">
        <f>'T6 Wine production vol'!V91+'T15 Wine import vol'!V91-'T10 Wine export vol'!V91-'T34 Wine consumption vol'!V91</f>
        <v>-23500</v>
      </c>
      <c r="W91">
        <f>'T6 Wine production vol'!W91+'T15 Wine import vol'!W91-'T10 Wine export vol'!W91-'T34 Wine consumption vol'!W91</f>
        <v>0</v>
      </c>
      <c r="X91">
        <f>'T6 Wine production vol'!X91+'T15 Wine import vol'!X91-'T10 Wine export vol'!X91-'T34 Wine consumption vol'!X91</f>
        <v>333.33333333331393</v>
      </c>
      <c r="Y91">
        <f>'T6 Wine production vol'!Y91+'T15 Wine import vol'!Y91-'T10 Wine export vol'!Y91-'T34 Wine consumption vol'!Y91</f>
        <v>63333.333333333372</v>
      </c>
      <c r="Z91">
        <f>'T6 Wine production vol'!Z91+'T15 Wine import vol'!Z91-'T10 Wine export vol'!Z91-'T34 Wine consumption vol'!Z91</f>
        <v>0</v>
      </c>
      <c r="AA91">
        <f>'T6 Wine production vol'!AA91+'T15 Wine import vol'!AA91-'T10 Wine export vol'!AA91-'T34 Wine consumption vol'!AA91</f>
        <v>-870.43243165491731</v>
      </c>
      <c r="AB91">
        <f>'T6 Wine production vol'!AB91+'T15 Wine import vol'!AB91-'T10 Wine export vol'!AB91-'T34 Wine consumption vol'!AB91</f>
        <v>81631</v>
      </c>
      <c r="AC91">
        <f>'T6 Wine production vol'!AC91+'T15 Wine import vol'!AC91-'T10 Wine export vol'!AC91-'T34 Wine consumption vol'!AC91</f>
        <v>720</v>
      </c>
      <c r="AD91">
        <f>'T6 Wine production vol'!AD91+'T15 Wine import vol'!AD91-'T10 Wine export vol'!AD91-'T34 Wine consumption vol'!AD91</f>
        <v>-135.29145000000062</v>
      </c>
      <c r="AE91">
        <f>'T6 Wine production vol'!AE91+'T15 Wine import vol'!AE91-'T10 Wine export vol'!AE91-'T34 Wine consumption vol'!AE91</f>
        <v>213669.90500000003</v>
      </c>
      <c r="AF91">
        <f>'T6 Wine production vol'!AF91+'T15 Wine import vol'!AF91-'T10 Wine export vol'!AF91-'T34 Wine consumption vol'!AF91</f>
        <v>-171378.70207000012</v>
      </c>
      <c r="AG91">
        <f>'T6 Wine production vol'!AG91+'T15 Wine import vol'!AG91-'T10 Wine export vol'!AG91-'T34 Wine consumption vol'!AG91</f>
        <v>105500</v>
      </c>
      <c r="AH91">
        <f>'T6 Wine production vol'!AH91+'T15 Wine import vol'!AH91-'T10 Wine export vol'!AH91-'T34 Wine consumption vol'!AH91</f>
        <v>0</v>
      </c>
      <c r="AI91">
        <f>'T6 Wine production vol'!AI91+'T15 Wine import vol'!AI91-'T10 Wine export vol'!AI91-'T34 Wine consumption vol'!AI91</f>
        <v>20499.47826086956</v>
      </c>
      <c r="AJ91">
        <f>'T6 Wine production vol'!AJ91+'T15 Wine import vol'!AJ91-'T10 Wine export vol'!AJ91-'T34 Wine consumption vol'!AJ91</f>
        <v>0</v>
      </c>
      <c r="AK91">
        <f>'T6 Wine production vol'!AK91+'T15 Wine import vol'!AK91-'T10 Wine export vol'!AK91-'T34 Wine consumption vol'!AK91</f>
        <v>1288.3105103693015</v>
      </c>
      <c r="AL91">
        <f>'T6 Wine production vol'!AL91+'T15 Wine import vol'!AL91-'T10 Wine export vol'!AL91-'T34 Wine consumption vol'!AL91</f>
        <v>266305.26666666666</v>
      </c>
      <c r="AM91">
        <f>'T6 Wine production vol'!AM91+'T15 Wine import vol'!AM91-'T10 Wine export vol'!AM91-'T34 Wine consumption vol'!AM91</f>
        <v>66870</v>
      </c>
      <c r="AN91">
        <f>'T6 Wine production vol'!AN91+'T15 Wine import vol'!AN91-'T10 Wine export vol'!AN91-'T34 Wine consumption vol'!AN91</f>
        <v>226904.48308411756</v>
      </c>
      <c r="AO91">
        <f>'T6 Wine production vol'!AO91+'T15 Wine import vol'!AO91-'T10 Wine export vol'!AO91-'T34 Wine consumption vol'!AO91</f>
        <v>25933.333333333328</v>
      </c>
      <c r="AP91">
        <f>'T6 Wine production vol'!AP91+'T15 Wine import vol'!AP91-'T10 Wine export vol'!AP91-'T34 Wine consumption vol'!AP91</f>
        <v>2300</v>
      </c>
      <c r="AQ91">
        <f>'T6 Wine production vol'!AQ91+'T15 Wine import vol'!AQ91-'T10 Wine export vol'!AQ91-'T34 Wine consumption vol'!AQ91</f>
        <v>360</v>
      </c>
      <c r="AR91">
        <f>'T6 Wine production vol'!AR91+'T15 Wine import vol'!AR91-'T10 Wine export vol'!AR91-'T34 Wine consumption vol'!AR91</f>
        <v>-1000</v>
      </c>
      <c r="AS91">
        <f>'T6 Wine production vol'!AS91+'T15 Wine import vol'!AS91-'T10 Wine export vol'!AS91-'T34 Wine consumption vol'!AS91</f>
        <v>0</v>
      </c>
      <c r="AT91">
        <f>'T6 Wine production vol'!AT91+'T15 Wine import vol'!AT91-'T10 Wine export vol'!AT91-'T34 Wine consumption vol'!AT91</f>
        <v>0</v>
      </c>
      <c r="AU91">
        <f>'T6 Wine production vol'!AU91+'T15 Wine import vol'!AU91-'T10 Wine export vol'!AU91-'T34 Wine consumption vol'!AU91</f>
        <v>200</v>
      </c>
      <c r="AV91">
        <f>'T6 Wine production vol'!AV91+'T15 Wine import vol'!AV91-'T10 Wine export vol'!AV91-'T34 Wine consumption vol'!AV91</f>
        <v>0</v>
      </c>
      <c r="AW91">
        <f>'T6 Wine production vol'!AW91+'T15 Wine import vol'!AW91-'T10 Wine export vol'!AW91-'T34 Wine consumption vol'!AW91</f>
        <v>0</v>
      </c>
      <c r="AX91">
        <f>'T6 Wine production vol'!AX91+'T15 Wine import vol'!AX91-'T10 Wine export vol'!AX91-'T34 Wine consumption vol'!AX91</f>
        <v>0</v>
      </c>
      <c r="AY91">
        <f>'T6 Wine production vol'!AY91+'T15 Wine import vol'!AY91-'T10 Wine export vol'!AY91-'T34 Wine consumption vol'!AY91</f>
        <v>-100</v>
      </c>
      <c r="AZ91">
        <f>'T6 Wine production vol'!AZ91+'T15 Wine import vol'!AZ91-'T10 Wine export vol'!AZ91-'T34 Wine consumption vol'!AZ91</f>
        <v>0</v>
      </c>
      <c r="BA91">
        <f>'T6 Wine production vol'!BA91+'T15 Wine import vol'!BA91-'T10 Wine export vol'!BA91-'T34 Wine consumption vol'!BA91</f>
        <v>0</v>
      </c>
      <c r="BB91">
        <f>'T6 Wine production vol'!BB91+'T15 Wine import vol'!BB91-'T10 Wine export vol'!BB91-'T34 Wine consumption vol'!BB91</f>
        <v>1096569.0650904663</v>
      </c>
    </row>
    <row r="92" spans="1:54" x14ac:dyDescent="0.55000000000000004">
      <c r="A92" s="1">
        <v>1955</v>
      </c>
      <c r="B92">
        <f>'T6 Wine production vol'!B92+'T15 Wine import vol'!B92-'T10 Wine export vol'!B92-'T34 Wine consumption vol'!B92</f>
        <v>1586692</v>
      </c>
      <c r="C92">
        <f>'T6 Wine production vol'!C92+'T15 Wine import vol'!C92-'T10 Wine export vol'!C92-'T34 Wine consumption vol'!C92</f>
        <v>0</v>
      </c>
      <c r="D92">
        <f>'T6 Wine production vol'!D92+'T15 Wine import vol'!D92-'T10 Wine export vol'!D92-'T34 Wine consumption vol'!D92</f>
        <v>-34083.133333333535</v>
      </c>
      <c r="E92">
        <f>'T6 Wine production vol'!E92+'T15 Wine import vol'!E92-'T10 Wine export vol'!E92-'T34 Wine consumption vol'!E92</f>
        <v>-112927.69999999995</v>
      </c>
      <c r="F92">
        <f>'T6 Wine production vol'!F92+'T15 Wine import vol'!F92-'T10 Wine export vol'!F92-'T34 Wine consumption vol'!F92</f>
        <v>-4566.6666666667006</v>
      </c>
      <c r="G92">
        <f>'T6 Wine production vol'!G92+'T15 Wine import vol'!G92-'T10 Wine export vol'!G92-'T34 Wine consumption vol'!G92</f>
        <v>0</v>
      </c>
      <c r="H92">
        <f>'T6 Wine production vol'!H92+'T15 Wine import vol'!H92-'T10 Wine export vol'!H92-'T34 Wine consumption vol'!H92</f>
        <v>567.875</v>
      </c>
      <c r="I92">
        <f>'T6 Wine production vol'!I92+'T15 Wine import vol'!I92-'T10 Wine export vol'!I92-'T34 Wine consumption vol'!I92</f>
        <v>0</v>
      </c>
      <c r="J92">
        <f>'T6 Wine production vol'!J92+'T15 Wine import vol'!J92-'T10 Wine export vol'!J92-'T34 Wine consumption vol'!J92</f>
        <v>-1217.4499999999998</v>
      </c>
      <c r="K92">
        <f>'T6 Wine production vol'!K92+'T15 Wine import vol'!K92-'T10 Wine export vol'!K92-'T34 Wine consumption vol'!K92</f>
        <v>-24800</v>
      </c>
      <c r="L92">
        <f>'T6 Wine production vol'!L92+'T15 Wine import vol'!L92-'T10 Wine export vol'!L92-'T34 Wine consumption vol'!L92</f>
        <v>-31266.666666666686</v>
      </c>
      <c r="M92">
        <f>'T6 Wine production vol'!M92+'T15 Wine import vol'!M92-'T10 Wine export vol'!M92-'T34 Wine consumption vol'!M92</f>
        <v>0</v>
      </c>
      <c r="N92">
        <f>'T6 Wine production vol'!N92+'T15 Wine import vol'!N92-'T10 Wine export vol'!N92-'T34 Wine consumption vol'!N92</f>
        <v>0</v>
      </c>
      <c r="O92">
        <f>'T6 Wine production vol'!O92+'T15 Wine import vol'!O92-'T10 Wine export vol'!O92-'T34 Wine consumption vol'!O92</f>
        <v>0</v>
      </c>
      <c r="P92">
        <f>'T6 Wine production vol'!P92+'T15 Wine import vol'!P92-'T10 Wine export vol'!P92-'T34 Wine consumption vol'!P92</f>
        <v>7400</v>
      </c>
      <c r="Q92">
        <f>'T6 Wine production vol'!Q92+'T15 Wine import vol'!Q92-'T10 Wine export vol'!Q92-'T34 Wine consumption vol'!Q92</f>
        <v>0</v>
      </c>
      <c r="R92">
        <f>'T6 Wine production vol'!R92+'T15 Wine import vol'!R92-'T10 Wine export vol'!R92-'T34 Wine consumption vol'!R92</f>
        <v>419.93242875256692</v>
      </c>
      <c r="S92">
        <f>'T6 Wine production vol'!S92+'T15 Wine import vol'!S92-'T10 Wine export vol'!S92-'T34 Wine consumption vol'!S92</f>
        <v>6888.8888888889051</v>
      </c>
      <c r="T92">
        <f>'T6 Wine production vol'!T92+'T15 Wine import vol'!T92-'T10 Wine export vol'!T92-'T34 Wine consumption vol'!T92</f>
        <v>0</v>
      </c>
      <c r="U92">
        <f>'T6 Wine production vol'!U92+'T15 Wine import vol'!U92-'T10 Wine export vol'!U92-'T34 Wine consumption vol'!U92</f>
        <v>0</v>
      </c>
      <c r="V92">
        <f>'T6 Wine production vol'!V92+'T15 Wine import vol'!V92-'T10 Wine export vol'!V92-'T34 Wine consumption vol'!V92</f>
        <v>103033.33333333331</v>
      </c>
      <c r="W92">
        <f>'T6 Wine production vol'!W92+'T15 Wine import vol'!W92-'T10 Wine export vol'!W92-'T34 Wine consumption vol'!W92</f>
        <v>0</v>
      </c>
      <c r="X92">
        <f>'T6 Wine production vol'!X92+'T15 Wine import vol'!X92-'T10 Wine export vol'!X92-'T34 Wine consumption vol'!X92</f>
        <v>110933.33333333331</v>
      </c>
      <c r="Y92">
        <f>'T6 Wine production vol'!Y92+'T15 Wine import vol'!Y92-'T10 Wine export vol'!Y92-'T34 Wine consumption vol'!Y92</f>
        <v>23333.333333333314</v>
      </c>
      <c r="Z92">
        <f>'T6 Wine production vol'!Z92+'T15 Wine import vol'!Z92-'T10 Wine export vol'!Z92-'T34 Wine consumption vol'!Z92</f>
        <v>0</v>
      </c>
      <c r="AA92">
        <f>'T6 Wine production vol'!AA92+'T15 Wine import vol'!AA92-'T10 Wine export vol'!AA92-'T34 Wine consumption vol'!AA92</f>
        <v>11809.955934474216</v>
      </c>
      <c r="AB92">
        <f>'T6 Wine production vol'!AB92+'T15 Wine import vol'!AB92-'T10 Wine export vol'!AB92-'T34 Wine consumption vol'!AB92</f>
        <v>57410</v>
      </c>
      <c r="AC92">
        <f>'T6 Wine production vol'!AC92+'T15 Wine import vol'!AC92-'T10 Wine export vol'!AC92-'T34 Wine consumption vol'!AC92</f>
        <v>622</v>
      </c>
      <c r="AD92">
        <f>'T6 Wine production vol'!AD92+'T15 Wine import vol'!AD92-'T10 Wine export vol'!AD92-'T34 Wine consumption vol'!AD92</f>
        <v>-875.2408800000012</v>
      </c>
      <c r="AE92">
        <f>'T6 Wine production vol'!AE92+'T15 Wine import vol'!AE92-'T10 Wine export vol'!AE92-'T34 Wine consumption vol'!AE92</f>
        <v>192856.79999999993</v>
      </c>
      <c r="AF92">
        <f>'T6 Wine production vol'!AF92+'T15 Wine import vol'!AF92-'T10 Wine export vol'!AF92-'T34 Wine consumption vol'!AF92</f>
        <v>458972.29068999994</v>
      </c>
      <c r="AG92">
        <f>'T6 Wine production vol'!AG92+'T15 Wine import vol'!AG92-'T10 Wine export vol'!AG92-'T34 Wine consumption vol'!AG92</f>
        <v>76100</v>
      </c>
      <c r="AH92">
        <f>'T6 Wine production vol'!AH92+'T15 Wine import vol'!AH92-'T10 Wine export vol'!AH92-'T34 Wine consumption vol'!AH92</f>
        <v>0</v>
      </c>
      <c r="AI92">
        <f>'T6 Wine production vol'!AI92+'T15 Wine import vol'!AI92-'T10 Wine export vol'!AI92-'T34 Wine consumption vol'!AI92</f>
        <v>21736.945652173908</v>
      </c>
      <c r="AJ92">
        <f>'T6 Wine production vol'!AJ92+'T15 Wine import vol'!AJ92-'T10 Wine export vol'!AJ92-'T34 Wine consumption vol'!AJ92</f>
        <v>0</v>
      </c>
      <c r="AK92">
        <f>'T6 Wine production vol'!AK92+'T15 Wine import vol'!AK92-'T10 Wine export vol'!AK92-'T34 Wine consumption vol'!AK92</f>
        <v>106.98204195925791</v>
      </c>
      <c r="AL92">
        <f>'T6 Wine production vol'!AL92+'T15 Wine import vol'!AL92-'T10 Wine export vol'!AL92-'T34 Wine consumption vol'!AL92</f>
        <v>-292964.33333333349</v>
      </c>
      <c r="AM92">
        <f>'T6 Wine production vol'!AM92+'T15 Wine import vol'!AM92-'T10 Wine export vol'!AM92-'T34 Wine consumption vol'!AM92</f>
        <v>25776.666666666661</v>
      </c>
      <c r="AN92">
        <f>'T6 Wine production vol'!AN92+'T15 Wine import vol'!AN92-'T10 Wine export vol'!AN92-'T34 Wine consumption vol'!AN92</f>
        <v>136172.30147245608</v>
      </c>
      <c r="AO92">
        <f>'T6 Wine production vol'!AO92+'T15 Wine import vol'!AO92-'T10 Wine export vol'!AO92-'T34 Wine consumption vol'!AO92</f>
        <v>16170</v>
      </c>
      <c r="AP92">
        <f>'T6 Wine production vol'!AP92+'T15 Wine import vol'!AP92-'T10 Wine export vol'!AP92-'T34 Wine consumption vol'!AP92</f>
        <v>1733.3333333333285</v>
      </c>
      <c r="AQ92">
        <f>'T6 Wine production vol'!AQ92+'T15 Wine import vol'!AQ92-'T10 Wine export vol'!AQ92-'T34 Wine consumption vol'!AQ92</f>
        <v>360</v>
      </c>
      <c r="AR92">
        <f>'T6 Wine production vol'!AR92+'T15 Wine import vol'!AR92-'T10 Wine export vol'!AR92-'T34 Wine consumption vol'!AR92</f>
        <v>-800</v>
      </c>
      <c r="AS92">
        <f>'T6 Wine production vol'!AS92+'T15 Wine import vol'!AS92-'T10 Wine export vol'!AS92-'T34 Wine consumption vol'!AS92</f>
        <v>0</v>
      </c>
      <c r="AT92">
        <f>'T6 Wine production vol'!AT92+'T15 Wine import vol'!AT92-'T10 Wine export vol'!AT92-'T34 Wine consumption vol'!AT92</f>
        <v>0</v>
      </c>
      <c r="AU92">
        <f>'T6 Wine production vol'!AU92+'T15 Wine import vol'!AU92-'T10 Wine export vol'!AU92-'T34 Wine consumption vol'!AU92</f>
        <v>100</v>
      </c>
      <c r="AV92">
        <f>'T6 Wine production vol'!AV92+'T15 Wine import vol'!AV92-'T10 Wine export vol'!AV92-'T34 Wine consumption vol'!AV92</f>
        <v>0</v>
      </c>
      <c r="AW92">
        <f>'T6 Wine production vol'!AW92+'T15 Wine import vol'!AW92-'T10 Wine export vol'!AW92-'T34 Wine consumption vol'!AW92</f>
        <v>0</v>
      </c>
      <c r="AX92">
        <f>'T6 Wine production vol'!AX92+'T15 Wine import vol'!AX92-'T10 Wine export vol'!AX92-'T34 Wine consumption vol'!AX92</f>
        <v>0</v>
      </c>
      <c r="AY92">
        <f>'T6 Wine production vol'!AY92+'T15 Wine import vol'!AY92-'T10 Wine export vol'!AY92-'T34 Wine consumption vol'!AY92</f>
        <v>-100</v>
      </c>
      <c r="AZ92">
        <f>'T6 Wine production vol'!AZ92+'T15 Wine import vol'!AZ92-'T10 Wine export vol'!AZ92-'T34 Wine consumption vol'!AZ92</f>
        <v>0</v>
      </c>
      <c r="BA92">
        <f>'T6 Wine production vol'!BA92+'T15 Wine import vol'!BA92-'T10 Wine export vol'!BA92-'T34 Wine consumption vol'!BA92</f>
        <v>0</v>
      </c>
      <c r="BB92">
        <f>'T6 Wine production vol'!BB92+'T15 Wine import vol'!BB92-'T10 Wine export vol'!BB92-'T34 Wine consumption vol'!BB92</f>
        <v>752702.95891853049</v>
      </c>
    </row>
    <row r="93" spans="1:54" x14ac:dyDescent="0.55000000000000004">
      <c r="A93" s="1">
        <v>1956</v>
      </c>
      <c r="B93">
        <f>'T6 Wine production vol'!B93+'T15 Wine import vol'!B93-'T10 Wine export vol'!B93-'T34 Wine consumption vol'!B93</f>
        <v>165077.90000000037</v>
      </c>
      <c r="C93">
        <f>'T6 Wine production vol'!C93+'T15 Wine import vol'!C93-'T10 Wine export vol'!C93-'T34 Wine consumption vol'!C93</f>
        <v>0</v>
      </c>
      <c r="D93">
        <f>'T6 Wine production vol'!D93+'T15 Wine import vol'!D93-'T10 Wine export vol'!D93-'T34 Wine consumption vol'!D93</f>
        <v>-59848.933333333582</v>
      </c>
      <c r="E93">
        <f>'T6 Wine production vol'!E93+'T15 Wine import vol'!E93-'T10 Wine export vol'!E93-'T34 Wine consumption vol'!E93</f>
        <v>579938.19999999995</v>
      </c>
      <c r="F93">
        <f>'T6 Wine production vol'!F93+'T15 Wine import vol'!F93-'T10 Wine export vol'!F93-'T34 Wine consumption vol'!F93</f>
        <v>-70033.333333333299</v>
      </c>
      <c r="G93">
        <f>'T6 Wine production vol'!G93+'T15 Wine import vol'!G93-'T10 Wine export vol'!G93-'T34 Wine consumption vol'!G93</f>
        <v>0</v>
      </c>
      <c r="H93">
        <f>'T6 Wine production vol'!H93+'T15 Wine import vol'!H93-'T10 Wine export vol'!H93-'T34 Wine consumption vol'!H93</f>
        <v>567.875</v>
      </c>
      <c r="I93">
        <f>'T6 Wine production vol'!I93+'T15 Wine import vol'!I93-'T10 Wine export vol'!I93-'T34 Wine consumption vol'!I93</f>
        <v>0</v>
      </c>
      <c r="J93">
        <f>'T6 Wine production vol'!J93+'T15 Wine import vol'!J93-'T10 Wine export vol'!J93-'T34 Wine consumption vol'!J93</f>
        <v>4059.15</v>
      </c>
      <c r="K93">
        <f>'T6 Wine production vol'!K93+'T15 Wine import vol'!K93-'T10 Wine export vol'!K93-'T34 Wine consumption vol'!K93</f>
        <v>-121500</v>
      </c>
      <c r="L93">
        <f>'T6 Wine production vol'!L93+'T15 Wine import vol'!L93-'T10 Wine export vol'!L93-'T34 Wine consumption vol'!L93</f>
        <v>5366.6666666666861</v>
      </c>
      <c r="M93">
        <f>'T6 Wine production vol'!M93+'T15 Wine import vol'!M93-'T10 Wine export vol'!M93-'T34 Wine consumption vol'!M93</f>
        <v>0</v>
      </c>
      <c r="N93">
        <f>'T6 Wine production vol'!N93+'T15 Wine import vol'!N93-'T10 Wine export vol'!N93-'T34 Wine consumption vol'!N93</f>
        <v>0</v>
      </c>
      <c r="O93">
        <f>'T6 Wine production vol'!O93+'T15 Wine import vol'!O93-'T10 Wine export vol'!O93-'T34 Wine consumption vol'!O93</f>
        <v>0</v>
      </c>
      <c r="P93">
        <f>'T6 Wine production vol'!P93+'T15 Wine import vol'!P93-'T10 Wine export vol'!P93-'T34 Wine consumption vol'!P93</f>
        <v>-20300</v>
      </c>
      <c r="Q93">
        <f>'T6 Wine production vol'!Q93+'T15 Wine import vol'!Q93-'T10 Wine export vol'!Q93-'T34 Wine consumption vol'!Q93</f>
        <v>0</v>
      </c>
      <c r="R93">
        <f>'T6 Wine production vol'!R93+'T15 Wine import vol'!R93-'T10 Wine export vol'!R93-'T34 Wine consumption vol'!R93</f>
        <v>-107.49780017474041</v>
      </c>
      <c r="S93">
        <f>'T6 Wine production vol'!S93+'T15 Wine import vol'!S93-'T10 Wine export vol'!S93-'T34 Wine consumption vol'!S93</f>
        <v>6888.8888888889051</v>
      </c>
      <c r="T93">
        <f>'T6 Wine production vol'!T93+'T15 Wine import vol'!T93-'T10 Wine export vol'!T93-'T34 Wine consumption vol'!T93</f>
        <v>0</v>
      </c>
      <c r="U93">
        <f>'T6 Wine production vol'!U93+'T15 Wine import vol'!U93-'T10 Wine export vol'!U93-'T34 Wine consumption vol'!U93</f>
        <v>0</v>
      </c>
      <c r="V93">
        <f>'T6 Wine production vol'!V93+'T15 Wine import vol'!V93-'T10 Wine export vol'!V93-'T34 Wine consumption vol'!V93</f>
        <v>-18900</v>
      </c>
      <c r="W93">
        <f>'T6 Wine production vol'!W93+'T15 Wine import vol'!W93-'T10 Wine export vol'!W93-'T34 Wine consumption vol'!W93</f>
        <v>0</v>
      </c>
      <c r="X93">
        <f>'T6 Wine production vol'!X93+'T15 Wine import vol'!X93-'T10 Wine export vol'!X93-'T34 Wine consumption vol'!X93</f>
        <v>-154000</v>
      </c>
      <c r="Y93">
        <f>'T6 Wine production vol'!Y93+'T15 Wine import vol'!Y93-'T10 Wine export vol'!Y93-'T34 Wine consumption vol'!Y93</f>
        <v>29999.999999999942</v>
      </c>
      <c r="Z93">
        <f>'T6 Wine production vol'!Z93+'T15 Wine import vol'!Z93-'T10 Wine export vol'!Z93-'T34 Wine consumption vol'!Z93</f>
        <v>0</v>
      </c>
      <c r="AA93">
        <f>'T6 Wine production vol'!AA93+'T15 Wine import vol'!AA93-'T10 Wine export vol'!AA93-'T34 Wine consumption vol'!AA93</f>
        <v>-8877.2224992191459</v>
      </c>
      <c r="AB93">
        <f>'T6 Wine production vol'!AB93+'T15 Wine import vol'!AB93-'T10 Wine export vol'!AB93-'T34 Wine consumption vol'!AB93</f>
        <v>51977</v>
      </c>
      <c r="AC93">
        <f>'T6 Wine production vol'!AC93+'T15 Wine import vol'!AC93-'T10 Wine export vol'!AC93-'T34 Wine consumption vol'!AC93</f>
        <v>220</v>
      </c>
      <c r="AD93">
        <f>'T6 Wine production vol'!AD93+'T15 Wine import vol'!AD93-'T10 Wine export vol'!AD93-'T34 Wine consumption vol'!AD93</f>
        <v>-1455.6432300000015</v>
      </c>
      <c r="AE93">
        <f>'T6 Wine production vol'!AE93+'T15 Wine import vol'!AE93-'T10 Wine export vol'!AE93-'T34 Wine consumption vol'!AE93</f>
        <v>164172.875</v>
      </c>
      <c r="AF93">
        <f>'T6 Wine production vol'!AF93+'T15 Wine import vol'!AF93-'T10 Wine export vol'!AF93-'T34 Wine consumption vol'!AF93</f>
        <v>-96996.441480000038</v>
      </c>
      <c r="AG93">
        <f>'T6 Wine production vol'!AG93+'T15 Wine import vol'!AG93-'T10 Wine export vol'!AG93-'T34 Wine consumption vol'!AG93</f>
        <v>139700</v>
      </c>
      <c r="AH93">
        <f>'T6 Wine production vol'!AH93+'T15 Wine import vol'!AH93-'T10 Wine export vol'!AH93-'T34 Wine consumption vol'!AH93</f>
        <v>0</v>
      </c>
      <c r="AI93">
        <f>'T6 Wine production vol'!AI93+'T15 Wine import vol'!AI93-'T10 Wine export vol'!AI93-'T34 Wine consumption vol'!AI93</f>
        <v>22974.41304347826</v>
      </c>
      <c r="AJ93">
        <f>'T6 Wine production vol'!AJ93+'T15 Wine import vol'!AJ93-'T10 Wine export vol'!AJ93-'T34 Wine consumption vol'!AJ93</f>
        <v>0</v>
      </c>
      <c r="AK93">
        <f>'T6 Wine production vol'!AK93+'T15 Wine import vol'!AK93-'T10 Wine export vol'!AK93-'T34 Wine consumption vol'!AK93</f>
        <v>798.427003617835</v>
      </c>
      <c r="AL93">
        <f>'T6 Wine production vol'!AL93+'T15 Wine import vol'!AL93-'T10 Wine export vol'!AL93-'T34 Wine consumption vol'!AL93</f>
        <v>118873.09999999992</v>
      </c>
      <c r="AM93">
        <f>'T6 Wine production vol'!AM93+'T15 Wine import vol'!AM93-'T10 Wine export vol'!AM93-'T34 Wine consumption vol'!AM93</f>
        <v>14216.666666666657</v>
      </c>
      <c r="AN93">
        <f>'T6 Wine production vol'!AN93+'T15 Wine import vol'!AN93-'T10 Wine export vol'!AN93-'T34 Wine consumption vol'!AN93</f>
        <v>212968.23765978636</v>
      </c>
      <c r="AO93">
        <f>'T6 Wine production vol'!AO93+'T15 Wine import vol'!AO93-'T10 Wine export vol'!AO93-'T34 Wine consumption vol'!AO93</f>
        <v>12916.666666666672</v>
      </c>
      <c r="AP93">
        <f>'T6 Wine production vol'!AP93+'T15 Wine import vol'!AP93-'T10 Wine export vol'!AP93-'T34 Wine consumption vol'!AP93</f>
        <v>-1033.3333333333285</v>
      </c>
      <c r="AQ93">
        <f>'T6 Wine production vol'!AQ93+'T15 Wine import vol'!AQ93-'T10 Wine export vol'!AQ93-'T34 Wine consumption vol'!AQ93</f>
        <v>360</v>
      </c>
      <c r="AR93">
        <f>'T6 Wine production vol'!AR93+'T15 Wine import vol'!AR93-'T10 Wine export vol'!AR93-'T34 Wine consumption vol'!AR93</f>
        <v>-2300</v>
      </c>
      <c r="AS93">
        <f>'T6 Wine production vol'!AS93+'T15 Wine import vol'!AS93-'T10 Wine export vol'!AS93-'T34 Wine consumption vol'!AS93</f>
        <v>-100</v>
      </c>
      <c r="AT93">
        <f>'T6 Wine production vol'!AT93+'T15 Wine import vol'!AT93-'T10 Wine export vol'!AT93-'T34 Wine consumption vol'!AT93</f>
        <v>0</v>
      </c>
      <c r="AU93">
        <f>'T6 Wine production vol'!AU93+'T15 Wine import vol'!AU93-'T10 Wine export vol'!AU93-'T34 Wine consumption vol'!AU93</f>
        <v>100</v>
      </c>
      <c r="AV93">
        <f>'T6 Wine production vol'!AV93+'T15 Wine import vol'!AV93-'T10 Wine export vol'!AV93-'T34 Wine consumption vol'!AV93</f>
        <v>0</v>
      </c>
      <c r="AW93">
        <f>'T6 Wine production vol'!AW93+'T15 Wine import vol'!AW93-'T10 Wine export vol'!AW93-'T34 Wine consumption vol'!AW93</f>
        <v>0</v>
      </c>
      <c r="AX93">
        <f>'T6 Wine production vol'!AX93+'T15 Wine import vol'!AX93-'T10 Wine export vol'!AX93-'T34 Wine consumption vol'!AX93</f>
        <v>0</v>
      </c>
      <c r="AY93">
        <f>'T6 Wine production vol'!AY93+'T15 Wine import vol'!AY93-'T10 Wine export vol'!AY93-'T34 Wine consumption vol'!AY93</f>
        <v>-100</v>
      </c>
      <c r="AZ93">
        <f>'T6 Wine production vol'!AZ93+'T15 Wine import vol'!AZ93-'T10 Wine export vol'!AZ93-'T34 Wine consumption vol'!AZ93</f>
        <v>0</v>
      </c>
      <c r="BA93">
        <f>'T6 Wine production vol'!BA93+'T15 Wine import vol'!BA93-'T10 Wine export vol'!BA93-'T34 Wine consumption vol'!BA93</f>
        <v>0</v>
      </c>
      <c r="BB93">
        <f>'T6 Wine production vol'!BB93+'T15 Wine import vol'!BB93-'T10 Wine export vol'!BB93-'T34 Wine consumption vol'!BB93</f>
        <v>15830.944114238024</v>
      </c>
    </row>
    <row r="94" spans="1:54" x14ac:dyDescent="0.55000000000000004">
      <c r="A94" s="1">
        <v>1957</v>
      </c>
      <c r="B94">
        <f>'T6 Wine production vol'!B94+'T15 Wine import vol'!B94-'T10 Wine export vol'!B94-'T34 Wine consumption vol'!B94</f>
        <v>-582729.70000000019</v>
      </c>
      <c r="C94">
        <f>'T6 Wine production vol'!C94+'T15 Wine import vol'!C94-'T10 Wine export vol'!C94-'T34 Wine consumption vol'!C94</f>
        <v>0</v>
      </c>
      <c r="D94">
        <f>'T6 Wine production vol'!D94+'T15 Wine import vol'!D94-'T10 Wine export vol'!D94-'T34 Wine consumption vol'!D94</f>
        <v>-71263.099999999977</v>
      </c>
      <c r="E94">
        <f>'T6 Wine production vol'!E94+'T15 Wine import vol'!E94-'T10 Wine export vol'!E94-'T34 Wine consumption vol'!E94</f>
        <v>93361.59999999986</v>
      </c>
      <c r="F94">
        <f>'T6 Wine production vol'!F94+'T15 Wine import vol'!F94-'T10 Wine export vol'!F94-'T34 Wine consumption vol'!F94</f>
        <v>43833.333333333314</v>
      </c>
      <c r="G94">
        <f>'T6 Wine production vol'!G94+'T15 Wine import vol'!G94-'T10 Wine export vol'!G94-'T34 Wine consumption vol'!G94</f>
        <v>0</v>
      </c>
      <c r="H94">
        <f>'T6 Wine production vol'!H94+'T15 Wine import vol'!H94-'T10 Wine export vol'!H94-'T34 Wine consumption vol'!H94</f>
        <v>567.875</v>
      </c>
      <c r="I94">
        <f>'T6 Wine production vol'!I94+'T15 Wine import vol'!I94-'T10 Wine export vol'!I94-'T34 Wine consumption vol'!I94</f>
        <v>0</v>
      </c>
      <c r="J94">
        <f>'T6 Wine production vol'!J94+'T15 Wine import vol'!J94-'T10 Wine export vol'!J94-'T34 Wine consumption vol'!J94</f>
        <v>3538</v>
      </c>
      <c r="K94">
        <f>'T6 Wine production vol'!K94+'T15 Wine import vol'!K94-'T10 Wine export vol'!K94-'T34 Wine consumption vol'!K94</f>
        <v>39800</v>
      </c>
      <c r="L94">
        <f>'T6 Wine production vol'!L94+'T15 Wine import vol'!L94-'T10 Wine export vol'!L94-'T34 Wine consumption vol'!L94</f>
        <v>15833.333333333314</v>
      </c>
      <c r="M94">
        <f>'T6 Wine production vol'!M94+'T15 Wine import vol'!M94-'T10 Wine export vol'!M94-'T34 Wine consumption vol'!M94</f>
        <v>0</v>
      </c>
      <c r="N94">
        <f>'T6 Wine production vol'!N94+'T15 Wine import vol'!N94-'T10 Wine export vol'!N94-'T34 Wine consumption vol'!N94</f>
        <v>0</v>
      </c>
      <c r="O94">
        <f>'T6 Wine production vol'!O94+'T15 Wine import vol'!O94-'T10 Wine export vol'!O94-'T34 Wine consumption vol'!O94</f>
        <v>0</v>
      </c>
      <c r="P94">
        <f>'T6 Wine production vol'!P94+'T15 Wine import vol'!P94-'T10 Wine export vol'!P94-'T34 Wine consumption vol'!P94</f>
        <v>-14000</v>
      </c>
      <c r="Q94">
        <f>'T6 Wine production vol'!Q94+'T15 Wine import vol'!Q94-'T10 Wine export vol'!Q94-'T34 Wine consumption vol'!Q94</f>
        <v>0</v>
      </c>
      <c r="R94">
        <f>'T6 Wine production vol'!R94+'T15 Wine import vol'!R94-'T10 Wine export vol'!R94-'T34 Wine consumption vol'!R94</f>
        <v>-5744.5217163505913</v>
      </c>
      <c r="S94">
        <f>'T6 Wine production vol'!S94+'T15 Wine import vol'!S94-'T10 Wine export vol'!S94-'T34 Wine consumption vol'!S94</f>
        <v>6888.8888888889051</v>
      </c>
      <c r="T94">
        <f>'T6 Wine production vol'!T94+'T15 Wine import vol'!T94-'T10 Wine export vol'!T94-'T34 Wine consumption vol'!T94</f>
        <v>0</v>
      </c>
      <c r="U94">
        <f>'T6 Wine production vol'!U94+'T15 Wine import vol'!U94-'T10 Wine export vol'!U94-'T34 Wine consumption vol'!U94</f>
        <v>0</v>
      </c>
      <c r="V94">
        <f>'T6 Wine production vol'!V94+'T15 Wine import vol'!V94-'T10 Wine export vol'!V94-'T34 Wine consumption vol'!V94</f>
        <v>27400</v>
      </c>
      <c r="W94">
        <f>'T6 Wine production vol'!W94+'T15 Wine import vol'!W94-'T10 Wine export vol'!W94-'T34 Wine consumption vol'!W94</f>
        <v>0</v>
      </c>
      <c r="X94">
        <f>'T6 Wine production vol'!X94+'T15 Wine import vol'!X94-'T10 Wine export vol'!X94-'T34 Wine consumption vol'!X94</f>
        <v>-55100</v>
      </c>
      <c r="Y94">
        <f>'T6 Wine production vol'!Y94+'T15 Wine import vol'!Y94-'T10 Wine export vol'!Y94-'T34 Wine consumption vol'!Y94</f>
        <v>40000</v>
      </c>
      <c r="Z94">
        <f>'T6 Wine production vol'!Z94+'T15 Wine import vol'!Z94-'T10 Wine export vol'!Z94-'T34 Wine consumption vol'!Z94</f>
        <v>0</v>
      </c>
      <c r="AA94">
        <f>'T6 Wine production vol'!AA94+'T15 Wine import vol'!AA94-'T10 Wine export vol'!AA94-'T34 Wine consumption vol'!AA94</f>
        <v>-1112.8463784912301</v>
      </c>
      <c r="AB94">
        <f>'T6 Wine production vol'!AB94+'T15 Wine import vol'!AB94-'T10 Wine export vol'!AB94-'T34 Wine consumption vol'!AB94</f>
        <v>82506.5</v>
      </c>
      <c r="AC94">
        <f>'T6 Wine production vol'!AC94+'T15 Wine import vol'!AC94-'T10 Wine export vol'!AC94-'T34 Wine consumption vol'!AC94</f>
        <v>-60</v>
      </c>
      <c r="AD94">
        <f>'T6 Wine production vol'!AD94+'T15 Wine import vol'!AD94-'T10 Wine export vol'!AD94-'T34 Wine consumption vol'!AD94</f>
        <v>-3038.7379800000017</v>
      </c>
      <c r="AE94">
        <f>'T6 Wine production vol'!AE94+'T15 Wine import vol'!AE94-'T10 Wine export vol'!AE94-'T34 Wine consumption vol'!AE94</f>
        <v>146645.17999999993</v>
      </c>
      <c r="AF94">
        <f>'T6 Wine production vol'!AF94+'T15 Wine import vol'!AF94-'T10 Wine export vol'!AF94-'T34 Wine consumption vol'!AF94</f>
        <v>-179918.67318000004</v>
      </c>
      <c r="AG94">
        <f>'T6 Wine production vol'!AG94+'T15 Wine import vol'!AG94-'T10 Wine export vol'!AG94-'T34 Wine consumption vol'!AG94</f>
        <v>171300</v>
      </c>
      <c r="AH94">
        <f>'T6 Wine production vol'!AH94+'T15 Wine import vol'!AH94-'T10 Wine export vol'!AH94-'T34 Wine consumption vol'!AH94</f>
        <v>0</v>
      </c>
      <c r="AI94">
        <f>'T6 Wine production vol'!AI94+'T15 Wine import vol'!AI94-'T10 Wine export vol'!AI94-'T34 Wine consumption vol'!AI94</f>
        <v>24311.880434782612</v>
      </c>
      <c r="AJ94">
        <f>'T6 Wine production vol'!AJ94+'T15 Wine import vol'!AJ94-'T10 Wine export vol'!AJ94-'T34 Wine consumption vol'!AJ94</f>
        <v>0</v>
      </c>
      <c r="AK94">
        <f>'T6 Wine production vol'!AK94+'T15 Wine import vol'!AK94-'T10 Wine export vol'!AK94-'T34 Wine consumption vol'!AK94</f>
        <v>-462.8709104737718</v>
      </c>
      <c r="AL94">
        <f>'T6 Wine production vol'!AL94+'T15 Wine import vol'!AL94-'T10 Wine export vol'!AL94-'T34 Wine consumption vol'!AL94</f>
        <v>-81928.533333333209</v>
      </c>
      <c r="AM94">
        <f>'T6 Wine production vol'!AM94+'T15 Wine import vol'!AM94-'T10 Wine export vol'!AM94-'T34 Wine consumption vol'!AM94</f>
        <v>-12906.666666666657</v>
      </c>
      <c r="AN94">
        <f>'T6 Wine production vol'!AN94+'T15 Wine import vol'!AN94-'T10 Wine export vol'!AN94-'T34 Wine consumption vol'!AN94</f>
        <v>85193.042161219637</v>
      </c>
      <c r="AO94">
        <f>'T6 Wine production vol'!AO94+'T15 Wine import vol'!AO94-'T10 Wine export vol'!AO94-'T34 Wine consumption vol'!AO94</f>
        <v>26576.666666666657</v>
      </c>
      <c r="AP94">
        <f>'T6 Wine production vol'!AP94+'T15 Wine import vol'!AP94-'T10 Wine export vol'!AP94-'T34 Wine consumption vol'!AP94</f>
        <v>-4933.3333333333285</v>
      </c>
      <c r="AQ94">
        <f>'T6 Wine production vol'!AQ94+'T15 Wine import vol'!AQ94-'T10 Wine export vol'!AQ94-'T34 Wine consumption vol'!AQ94</f>
        <v>3053.3333333333139</v>
      </c>
      <c r="AR94">
        <f>'T6 Wine production vol'!AR94+'T15 Wine import vol'!AR94-'T10 Wine export vol'!AR94-'T34 Wine consumption vol'!AR94</f>
        <v>-1000</v>
      </c>
      <c r="AS94">
        <f>'T6 Wine production vol'!AS94+'T15 Wine import vol'!AS94-'T10 Wine export vol'!AS94-'T34 Wine consumption vol'!AS94</f>
        <v>-100</v>
      </c>
      <c r="AT94">
        <f>'T6 Wine production vol'!AT94+'T15 Wine import vol'!AT94-'T10 Wine export vol'!AT94-'T34 Wine consumption vol'!AT94</f>
        <v>0</v>
      </c>
      <c r="AU94">
        <f>'T6 Wine production vol'!AU94+'T15 Wine import vol'!AU94-'T10 Wine export vol'!AU94-'T34 Wine consumption vol'!AU94</f>
        <v>200</v>
      </c>
      <c r="AV94">
        <f>'T6 Wine production vol'!AV94+'T15 Wine import vol'!AV94-'T10 Wine export vol'!AV94-'T34 Wine consumption vol'!AV94</f>
        <v>0</v>
      </c>
      <c r="AW94">
        <f>'T6 Wine production vol'!AW94+'T15 Wine import vol'!AW94-'T10 Wine export vol'!AW94-'T34 Wine consumption vol'!AW94</f>
        <v>0</v>
      </c>
      <c r="AX94">
        <f>'T6 Wine production vol'!AX94+'T15 Wine import vol'!AX94-'T10 Wine export vol'!AX94-'T34 Wine consumption vol'!AX94</f>
        <v>0</v>
      </c>
      <c r="AY94">
        <f>'T6 Wine production vol'!AY94+'T15 Wine import vol'!AY94-'T10 Wine export vol'!AY94-'T34 Wine consumption vol'!AY94</f>
        <v>-100</v>
      </c>
      <c r="AZ94">
        <f>'T6 Wine production vol'!AZ94+'T15 Wine import vol'!AZ94-'T10 Wine export vol'!AZ94-'T34 Wine consumption vol'!AZ94</f>
        <v>0</v>
      </c>
      <c r="BA94">
        <f>'T6 Wine production vol'!BA94+'T15 Wine import vol'!BA94-'T10 Wine export vol'!BA94-'T34 Wine consumption vol'!BA94</f>
        <v>0</v>
      </c>
      <c r="BB94">
        <f>'T6 Wine production vol'!BB94+'T15 Wine import vol'!BB94-'T10 Wine export vol'!BB94-'T34 Wine consumption vol'!BB94</f>
        <v>-3168967.9168516509</v>
      </c>
    </row>
    <row r="95" spans="1:54" x14ac:dyDescent="0.55000000000000004">
      <c r="A95" s="1">
        <v>1958</v>
      </c>
      <c r="B95">
        <f>'T6 Wine production vol'!B95+'T15 Wine import vol'!B95-'T10 Wine export vol'!B95-'T34 Wine consumption vol'!B95</f>
        <v>994229.90000000037</v>
      </c>
      <c r="C95">
        <f>'T6 Wine production vol'!C95+'T15 Wine import vol'!C95-'T10 Wine export vol'!C95-'T34 Wine consumption vol'!C95</f>
        <v>0</v>
      </c>
      <c r="D95">
        <f>'T6 Wine production vol'!D95+'T15 Wine import vol'!D95-'T10 Wine export vol'!D95-'T34 Wine consumption vol'!D95</f>
        <v>-92792.400000000023</v>
      </c>
      <c r="E95">
        <f>'T6 Wine production vol'!E95+'T15 Wine import vol'!E95-'T10 Wine export vol'!E95-'T34 Wine consumption vol'!E95</f>
        <v>207228.06666666735</v>
      </c>
      <c r="F95">
        <f>'T6 Wine production vol'!F95+'T15 Wine import vol'!F95-'T10 Wine export vol'!F95-'T34 Wine consumption vol'!F95</f>
        <v>67600</v>
      </c>
      <c r="G95">
        <f>'T6 Wine production vol'!G95+'T15 Wine import vol'!G95-'T10 Wine export vol'!G95-'T34 Wine consumption vol'!G95</f>
        <v>0</v>
      </c>
      <c r="H95">
        <f>'T6 Wine production vol'!H95+'T15 Wine import vol'!H95-'T10 Wine export vol'!H95-'T34 Wine consumption vol'!H95</f>
        <v>567.875</v>
      </c>
      <c r="I95">
        <f>'T6 Wine production vol'!I95+'T15 Wine import vol'!I95-'T10 Wine export vol'!I95-'T34 Wine consumption vol'!I95</f>
        <v>0</v>
      </c>
      <c r="J95">
        <f>'T6 Wine production vol'!J95+'T15 Wine import vol'!J95-'T10 Wine export vol'!J95-'T34 Wine consumption vol'!J95</f>
        <v>220.09999999999991</v>
      </c>
      <c r="K95">
        <f>'T6 Wine production vol'!K95+'T15 Wine import vol'!K95-'T10 Wine export vol'!K95-'T34 Wine consumption vol'!K95</f>
        <v>213566.66666666674</v>
      </c>
      <c r="L95">
        <f>'T6 Wine production vol'!L95+'T15 Wine import vol'!L95-'T10 Wine export vol'!L95-'T34 Wine consumption vol'!L95</f>
        <v>-52533.333333333314</v>
      </c>
      <c r="M95">
        <f>'T6 Wine production vol'!M95+'T15 Wine import vol'!M95-'T10 Wine export vol'!M95-'T34 Wine consumption vol'!M95</f>
        <v>0</v>
      </c>
      <c r="N95">
        <f>'T6 Wine production vol'!N95+'T15 Wine import vol'!N95-'T10 Wine export vol'!N95-'T34 Wine consumption vol'!N95</f>
        <v>0</v>
      </c>
      <c r="O95">
        <f>'T6 Wine production vol'!O95+'T15 Wine import vol'!O95-'T10 Wine export vol'!O95-'T34 Wine consumption vol'!O95</f>
        <v>0</v>
      </c>
      <c r="P95">
        <f>'T6 Wine production vol'!P95+'T15 Wine import vol'!P95-'T10 Wine export vol'!P95-'T34 Wine consumption vol'!P95</f>
        <v>15000</v>
      </c>
      <c r="Q95">
        <f>'T6 Wine production vol'!Q95+'T15 Wine import vol'!Q95-'T10 Wine export vol'!Q95-'T34 Wine consumption vol'!Q95</f>
        <v>0</v>
      </c>
      <c r="R95">
        <f>'T6 Wine production vol'!R95+'T15 Wine import vol'!R95-'T10 Wine export vol'!R95-'T34 Wine consumption vol'!R95</f>
        <v>3135.6837868189032</v>
      </c>
      <c r="S95">
        <f>'T6 Wine production vol'!S95+'T15 Wine import vol'!S95-'T10 Wine export vol'!S95-'T34 Wine consumption vol'!S95</f>
        <v>6888.8888888887595</v>
      </c>
      <c r="T95">
        <f>'T6 Wine production vol'!T95+'T15 Wine import vol'!T95-'T10 Wine export vol'!T95-'T34 Wine consumption vol'!T95</f>
        <v>0</v>
      </c>
      <c r="U95">
        <f>'T6 Wine production vol'!U95+'T15 Wine import vol'!U95-'T10 Wine export vol'!U95-'T34 Wine consumption vol'!U95</f>
        <v>0</v>
      </c>
      <c r="V95">
        <f>'T6 Wine production vol'!V95+'T15 Wine import vol'!V95-'T10 Wine export vol'!V95-'T34 Wine consumption vol'!V95</f>
        <v>166600</v>
      </c>
      <c r="W95">
        <f>'T6 Wine production vol'!W95+'T15 Wine import vol'!W95-'T10 Wine export vol'!W95-'T34 Wine consumption vol'!W95</f>
        <v>0</v>
      </c>
      <c r="X95">
        <f>'T6 Wine production vol'!X95+'T15 Wine import vol'!X95-'T10 Wine export vol'!X95-'T34 Wine consumption vol'!X95</f>
        <v>74450</v>
      </c>
      <c r="Y95">
        <f>'T6 Wine production vol'!Y95+'T15 Wine import vol'!Y95-'T10 Wine export vol'!Y95-'T34 Wine consumption vol'!Y95</f>
        <v>60000</v>
      </c>
      <c r="Z95">
        <f>'T6 Wine production vol'!Z95+'T15 Wine import vol'!Z95-'T10 Wine export vol'!Z95-'T34 Wine consumption vol'!Z95</f>
        <v>0</v>
      </c>
      <c r="AA95">
        <f>'T6 Wine production vol'!AA95+'T15 Wine import vol'!AA95-'T10 Wine export vol'!AA95-'T34 Wine consumption vol'!AA95</f>
        <v>13258.201021272063</v>
      </c>
      <c r="AB95">
        <f>'T6 Wine production vol'!AB95+'T15 Wine import vol'!AB95-'T10 Wine export vol'!AB95-'T34 Wine consumption vol'!AB95</f>
        <v>96986</v>
      </c>
      <c r="AC95">
        <f>'T6 Wine production vol'!AC95+'T15 Wine import vol'!AC95-'T10 Wine export vol'!AC95-'T34 Wine consumption vol'!AC95</f>
        <v>333.33333333333303</v>
      </c>
      <c r="AD95">
        <f>'T6 Wine production vol'!AD95+'T15 Wine import vol'!AD95-'T10 Wine export vol'!AD95-'T34 Wine consumption vol'!AD95</f>
        <v>-5912.2907399999967</v>
      </c>
      <c r="AE95">
        <f>'T6 Wine production vol'!AE95+'T15 Wine import vol'!AE95-'T10 Wine export vol'!AE95-'T34 Wine consumption vol'!AE95</f>
        <v>124932.07499999995</v>
      </c>
      <c r="AF95">
        <f>'T6 Wine production vol'!AF95+'T15 Wine import vol'!AF95-'T10 Wine export vol'!AF95-'T34 Wine consumption vol'!AF95</f>
        <v>344394.06336000003</v>
      </c>
      <c r="AG95">
        <f>'T6 Wine production vol'!AG95+'T15 Wine import vol'!AG95-'T10 Wine export vol'!AG95-'T34 Wine consumption vol'!AG95</f>
        <v>8866.6666666666861</v>
      </c>
      <c r="AH95">
        <f>'T6 Wine production vol'!AH95+'T15 Wine import vol'!AH95-'T10 Wine export vol'!AH95-'T34 Wine consumption vol'!AH95</f>
        <v>0</v>
      </c>
      <c r="AI95">
        <f>'T6 Wine production vol'!AI95+'T15 Wine import vol'!AI95-'T10 Wine export vol'!AI95-'T34 Wine consumption vol'!AI95</f>
        <v>25549.34782608696</v>
      </c>
      <c r="AJ95">
        <f>'T6 Wine production vol'!AJ95+'T15 Wine import vol'!AJ95-'T10 Wine export vol'!AJ95-'T34 Wine consumption vol'!AJ95</f>
        <v>0</v>
      </c>
      <c r="AK95">
        <f>'T6 Wine production vol'!AK95+'T15 Wine import vol'!AK95-'T10 Wine export vol'!AK95-'T34 Wine consumption vol'!AK95</f>
        <v>-98.281147033951129</v>
      </c>
      <c r="AL95">
        <f>'T6 Wine production vol'!AL95+'T15 Wine import vol'!AL95-'T10 Wine export vol'!AL95-'T34 Wine consumption vol'!AL95</f>
        <v>-208765.50000000023</v>
      </c>
      <c r="AM95">
        <f>'T6 Wine production vol'!AM95+'T15 Wine import vol'!AM95-'T10 Wine export vol'!AM95-'T34 Wine consumption vol'!AM95</f>
        <v>2243.3333333332994</v>
      </c>
      <c r="AN95">
        <f>'T6 Wine production vol'!AN95+'T15 Wine import vol'!AN95-'T10 Wine export vol'!AN95-'T34 Wine consumption vol'!AN95</f>
        <v>203715.70449338778</v>
      </c>
      <c r="AO95">
        <f>'T6 Wine production vol'!AO95+'T15 Wine import vol'!AO95-'T10 Wine export vol'!AO95-'T34 Wine consumption vol'!AO95</f>
        <v>38186.666666666657</v>
      </c>
      <c r="AP95">
        <f>'T6 Wine production vol'!AP95+'T15 Wine import vol'!AP95-'T10 Wine export vol'!AP95-'T34 Wine consumption vol'!AP95</f>
        <v>3333.3333333333285</v>
      </c>
      <c r="AQ95">
        <f>'T6 Wine production vol'!AQ95+'T15 Wine import vol'!AQ95-'T10 Wine export vol'!AQ95-'T34 Wine consumption vol'!AQ95</f>
        <v>2000</v>
      </c>
      <c r="AR95">
        <f>'T6 Wine production vol'!AR95+'T15 Wine import vol'!AR95-'T10 Wine export vol'!AR95-'T34 Wine consumption vol'!AR95</f>
        <v>-700</v>
      </c>
      <c r="AS95">
        <f>'T6 Wine production vol'!AS95+'T15 Wine import vol'!AS95-'T10 Wine export vol'!AS95-'T34 Wine consumption vol'!AS95</f>
        <v>-100</v>
      </c>
      <c r="AT95">
        <f>'T6 Wine production vol'!AT95+'T15 Wine import vol'!AT95-'T10 Wine export vol'!AT95-'T34 Wine consumption vol'!AT95</f>
        <v>0</v>
      </c>
      <c r="AU95">
        <f>'T6 Wine production vol'!AU95+'T15 Wine import vol'!AU95-'T10 Wine export vol'!AU95-'T34 Wine consumption vol'!AU95</f>
        <v>200</v>
      </c>
      <c r="AV95">
        <f>'T6 Wine production vol'!AV95+'T15 Wine import vol'!AV95-'T10 Wine export vol'!AV95-'T34 Wine consumption vol'!AV95</f>
        <v>0</v>
      </c>
      <c r="AW95">
        <f>'T6 Wine production vol'!AW95+'T15 Wine import vol'!AW95-'T10 Wine export vol'!AW95-'T34 Wine consumption vol'!AW95</f>
        <v>0</v>
      </c>
      <c r="AX95">
        <f>'T6 Wine production vol'!AX95+'T15 Wine import vol'!AX95-'T10 Wine export vol'!AX95-'T34 Wine consumption vol'!AX95</f>
        <v>0</v>
      </c>
      <c r="AY95">
        <f>'T6 Wine production vol'!AY95+'T15 Wine import vol'!AY95-'T10 Wine export vol'!AY95-'T34 Wine consumption vol'!AY95</f>
        <v>-100</v>
      </c>
      <c r="AZ95">
        <f>'T6 Wine production vol'!AZ95+'T15 Wine import vol'!AZ95-'T10 Wine export vol'!AZ95-'T34 Wine consumption vol'!AZ95</f>
        <v>0</v>
      </c>
      <c r="BA95">
        <f>'T6 Wine production vol'!BA95+'T15 Wine import vol'!BA95-'T10 Wine export vol'!BA95-'T34 Wine consumption vol'!BA95</f>
        <v>0</v>
      </c>
      <c r="BB95">
        <f>'T6 Wine production vol'!BB95+'T15 Wine import vol'!BB95-'T10 Wine export vol'!BB95-'T34 Wine consumption vol'!BB95</f>
        <v>2170605.589658767</v>
      </c>
    </row>
    <row r="96" spans="1:54" x14ac:dyDescent="0.55000000000000004">
      <c r="A96" s="1">
        <v>1959</v>
      </c>
      <c r="B96">
        <f>'T6 Wine production vol'!B96+'T15 Wine import vol'!B96-'T10 Wine export vol'!B96-'T34 Wine consumption vol'!B96</f>
        <v>1557861.0999999996</v>
      </c>
      <c r="C96">
        <f>'T6 Wine production vol'!C96+'T15 Wine import vol'!C96-'T10 Wine export vol'!C96-'T34 Wine consumption vol'!C96</f>
        <v>0</v>
      </c>
      <c r="D96">
        <f>'T6 Wine production vol'!D96+'T15 Wine import vol'!D96-'T10 Wine export vol'!D96-'T34 Wine consumption vol'!D96</f>
        <v>-10429.766666666605</v>
      </c>
      <c r="E96">
        <f>'T6 Wine production vol'!E96+'T15 Wine import vol'!E96-'T10 Wine export vol'!E96-'T34 Wine consumption vol'!E96</f>
        <v>96156.066666667117</v>
      </c>
      <c r="F96">
        <f>'T6 Wine production vol'!F96+'T15 Wine import vol'!F96-'T10 Wine export vol'!F96-'T34 Wine consumption vol'!F96</f>
        <v>-61866.666666666686</v>
      </c>
      <c r="G96">
        <f>'T6 Wine production vol'!G96+'T15 Wine import vol'!G96-'T10 Wine export vol'!G96-'T34 Wine consumption vol'!G96</f>
        <v>0</v>
      </c>
      <c r="H96">
        <f>'T6 Wine production vol'!H96+'T15 Wine import vol'!H96-'T10 Wine export vol'!H96-'T34 Wine consumption vol'!H96</f>
        <v>567.875</v>
      </c>
      <c r="I96">
        <f>'T6 Wine production vol'!I96+'T15 Wine import vol'!I96-'T10 Wine export vol'!I96-'T34 Wine consumption vol'!I96</f>
        <v>0</v>
      </c>
      <c r="J96">
        <f>'T6 Wine production vol'!J96+'T15 Wine import vol'!J96-'T10 Wine export vol'!J96-'T34 Wine consumption vol'!J96</f>
        <v>2.6500000000000909</v>
      </c>
      <c r="K96">
        <f>'T6 Wine production vol'!K96+'T15 Wine import vol'!K96-'T10 Wine export vol'!K96-'T34 Wine consumption vol'!K96</f>
        <v>51400</v>
      </c>
      <c r="L96">
        <f>'T6 Wine production vol'!L96+'T15 Wine import vol'!L96-'T10 Wine export vol'!L96-'T34 Wine consumption vol'!L96</f>
        <v>-22633.333333333314</v>
      </c>
      <c r="M96">
        <f>'T6 Wine production vol'!M96+'T15 Wine import vol'!M96-'T10 Wine export vol'!M96-'T34 Wine consumption vol'!M96</f>
        <v>0</v>
      </c>
      <c r="N96">
        <f>'T6 Wine production vol'!N96+'T15 Wine import vol'!N96-'T10 Wine export vol'!N96-'T34 Wine consumption vol'!N96</f>
        <v>0</v>
      </c>
      <c r="O96">
        <f>'T6 Wine production vol'!O96+'T15 Wine import vol'!O96-'T10 Wine export vol'!O96-'T34 Wine consumption vol'!O96</f>
        <v>0</v>
      </c>
      <c r="P96">
        <f>'T6 Wine production vol'!P96+'T15 Wine import vol'!P96-'T10 Wine export vol'!P96-'T34 Wine consumption vol'!P96</f>
        <v>35166.666666666686</v>
      </c>
      <c r="Q96">
        <f>'T6 Wine production vol'!Q96+'T15 Wine import vol'!Q96-'T10 Wine export vol'!Q96-'T34 Wine consumption vol'!Q96</f>
        <v>0</v>
      </c>
      <c r="R96">
        <f>'T6 Wine production vol'!R96+'T15 Wine import vol'!R96-'T10 Wine export vol'!R96-'T34 Wine consumption vol'!R96</f>
        <v>4245.5124167980903</v>
      </c>
      <c r="S96">
        <f>'T6 Wine production vol'!S96+'T15 Wine import vol'!S96-'T10 Wine export vol'!S96-'T34 Wine consumption vol'!S96</f>
        <v>6888.8888888889051</v>
      </c>
      <c r="T96">
        <f>'T6 Wine production vol'!T96+'T15 Wine import vol'!T96-'T10 Wine export vol'!T96-'T34 Wine consumption vol'!T96</f>
        <v>0</v>
      </c>
      <c r="U96">
        <f>'T6 Wine production vol'!U96+'T15 Wine import vol'!U96-'T10 Wine export vol'!U96-'T34 Wine consumption vol'!U96</f>
        <v>0</v>
      </c>
      <c r="V96">
        <f>'T6 Wine production vol'!V96+'T15 Wine import vol'!V96-'T10 Wine export vol'!V96-'T34 Wine consumption vol'!V96</f>
        <v>-68000</v>
      </c>
      <c r="W96">
        <f>'T6 Wine production vol'!W96+'T15 Wine import vol'!W96-'T10 Wine export vol'!W96-'T34 Wine consumption vol'!W96</f>
        <v>0</v>
      </c>
      <c r="X96">
        <f>'T6 Wine production vol'!X96+'T15 Wine import vol'!X96-'T10 Wine export vol'!X96-'T34 Wine consumption vol'!X96</f>
        <v>74450</v>
      </c>
      <c r="Y96">
        <f>'T6 Wine production vol'!Y96+'T15 Wine import vol'!Y96-'T10 Wine export vol'!Y96-'T34 Wine consumption vol'!Y96</f>
        <v>56666.666666666628</v>
      </c>
      <c r="Z96">
        <f>'T6 Wine production vol'!Z96+'T15 Wine import vol'!Z96-'T10 Wine export vol'!Z96-'T34 Wine consumption vol'!Z96</f>
        <v>0</v>
      </c>
      <c r="AA96">
        <f>'T6 Wine production vol'!AA96+'T15 Wine import vol'!AA96-'T10 Wine export vol'!AA96-'T34 Wine consumption vol'!AA96</f>
        <v>713.27927249265485</v>
      </c>
      <c r="AB96">
        <f>'T6 Wine production vol'!AB96+'T15 Wine import vol'!AB96-'T10 Wine export vol'!AB96-'T34 Wine consumption vol'!AB96</f>
        <v>88595</v>
      </c>
      <c r="AC96">
        <f>'T6 Wine production vol'!AC96+'T15 Wine import vol'!AC96-'T10 Wine export vol'!AC96-'T34 Wine consumption vol'!AC96</f>
        <v>333.33333333333303</v>
      </c>
      <c r="AD96">
        <f>'T6 Wine production vol'!AD96+'T15 Wine import vol'!AD96-'T10 Wine export vol'!AD96-'T34 Wine consumption vol'!AD96</f>
        <v>-5752.883679999999</v>
      </c>
      <c r="AE96">
        <f>'T6 Wine production vol'!AE96+'T15 Wine import vol'!AE96-'T10 Wine export vol'!AE96-'T34 Wine consumption vol'!AE96</f>
        <v>112089.78999999992</v>
      </c>
      <c r="AF96">
        <f>'T6 Wine production vol'!AF96+'T15 Wine import vol'!AF96-'T10 Wine export vol'!AF96-'T34 Wine consumption vol'!AF96</f>
        <v>477393.16335000005</v>
      </c>
      <c r="AG96">
        <f>'T6 Wine production vol'!AG96+'T15 Wine import vol'!AG96-'T10 Wine export vol'!AG96-'T34 Wine consumption vol'!AG96</f>
        <v>-8266.6666666666861</v>
      </c>
      <c r="AH96">
        <f>'T6 Wine production vol'!AH96+'T15 Wine import vol'!AH96-'T10 Wine export vol'!AH96-'T34 Wine consumption vol'!AH96</f>
        <v>0</v>
      </c>
      <c r="AI96">
        <f>'T6 Wine production vol'!AI96+'T15 Wine import vol'!AI96-'T10 Wine export vol'!AI96-'T34 Wine consumption vol'!AI96</f>
        <v>26586.8152173913</v>
      </c>
      <c r="AJ96">
        <f>'T6 Wine production vol'!AJ96+'T15 Wine import vol'!AJ96-'T10 Wine export vol'!AJ96-'T34 Wine consumption vol'!AJ96</f>
        <v>0</v>
      </c>
      <c r="AK96">
        <f>'T6 Wine production vol'!AK96+'T15 Wine import vol'!AK96-'T10 Wine export vol'!AK96-'T34 Wine consumption vol'!AK96</f>
        <v>-24.668236055451416</v>
      </c>
      <c r="AL96">
        <f>'T6 Wine production vol'!AL96+'T15 Wine import vol'!AL96-'T10 Wine export vol'!AL96-'T34 Wine consumption vol'!AL96</f>
        <v>269632.06666666665</v>
      </c>
      <c r="AM96">
        <f>'T6 Wine production vol'!AM96+'T15 Wine import vol'!AM96-'T10 Wine export vol'!AM96-'T34 Wine consumption vol'!AM96</f>
        <v>59333.333333333343</v>
      </c>
      <c r="AN96">
        <f>'T6 Wine production vol'!AN96+'T15 Wine import vol'!AN96-'T10 Wine export vol'!AN96-'T34 Wine consumption vol'!AN96</f>
        <v>146047.94213320906</v>
      </c>
      <c r="AO96">
        <f>'T6 Wine production vol'!AO96+'T15 Wine import vol'!AO96-'T10 Wine export vol'!AO96-'T34 Wine consumption vol'!AO96</f>
        <v>-6130</v>
      </c>
      <c r="AP96">
        <f>'T6 Wine production vol'!AP96+'T15 Wine import vol'!AP96-'T10 Wine export vol'!AP96-'T34 Wine consumption vol'!AP96</f>
        <v>33900</v>
      </c>
      <c r="AQ96">
        <f>'T6 Wine production vol'!AQ96+'T15 Wine import vol'!AQ96-'T10 Wine export vol'!AQ96-'T34 Wine consumption vol'!AQ96</f>
        <v>5800</v>
      </c>
      <c r="AR96">
        <f>'T6 Wine production vol'!AR96+'T15 Wine import vol'!AR96-'T10 Wine export vol'!AR96-'T34 Wine consumption vol'!AR96</f>
        <v>-500</v>
      </c>
      <c r="AS96">
        <f>'T6 Wine production vol'!AS96+'T15 Wine import vol'!AS96-'T10 Wine export vol'!AS96-'T34 Wine consumption vol'!AS96</f>
        <v>-100</v>
      </c>
      <c r="AT96">
        <f>'T6 Wine production vol'!AT96+'T15 Wine import vol'!AT96-'T10 Wine export vol'!AT96-'T34 Wine consumption vol'!AT96</f>
        <v>0</v>
      </c>
      <c r="AU96">
        <f>'T6 Wine production vol'!AU96+'T15 Wine import vol'!AU96-'T10 Wine export vol'!AU96-'T34 Wine consumption vol'!AU96</f>
        <v>550</v>
      </c>
      <c r="AV96">
        <f>'T6 Wine production vol'!AV96+'T15 Wine import vol'!AV96-'T10 Wine export vol'!AV96-'T34 Wine consumption vol'!AV96</f>
        <v>0</v>
      </c>
      <c r="AW96">
        <f>'T6 Wine production vol'!AW96+'T15 Wine import vol'!AW96-'T10 Wine export vol'!AW96-'T34 Wine consumption vol'!AW96</f>
        <v>0</v>
      </c>
      <c r="AX96">
        <f>'T6 Wine production vol'!AX96+'T15 Wine import vol'!AX96-'T10 Wine export vol'!AX96-'T34 Wine consumption vol'!AX96</f>
        <v>0</v>
      </c>
      <c r="AY96">
        <f>'T6 Wine production vol'!AY96+'T15 Wine import vol'!AY96-'T10 Wine export vol'!AY96-'T34 Wine consumption vol'!AY96</f>
        <v>-100</v>
      </c>
      <c r="AZ96">
        <f>'T6 Wine production vol'!AZ96+'T15 Wine import vol'!AZ96-'T10 Wine export vol'!AZ96-'T34 Wine consumption vol'!AZ96</f>
        <v>0</v>
      </c>
      <c r="BA96">
        <f>'T6 Wine production vol'!BA96+'T15 Wine import vol'!BA96-'T10 Wine export vol'!BA96-'T34 Wine consumption vol'!BA96</f>
        <v>0</v>
      </c>
      <c r="BB96">
        <f>'T6 Wine production vol'!BB96+'T15 Wine import vol'!BB96-'T10 Wine export vol'!BB96-'T34 Wine consumption vol'!BB96</f>
        <v>2950936.3505789563</v>
      </c>
    </row>
    <row r="97" spans="1:54" x14ac:dyDescent="0.55000000000000004">
      <c r="A97" s="1">
        <v>1960</v>
      </c>
      <c r="B97">
        <f>'T6 Wine production vol'!B97+'T15 Wine import vol'!B97-'T10 Wine export vol'!B97-'T34 Wine consumption vol'!B97</f>
        <v>1748984.4000000004</v>
      </c>
      <c r="C97">
        <f>'T6 Wine production vol'!C97+'T15 Wine import vol'!C97-'T10 Wine export vol'!C97-'T34 Wine consumption vol'!C97</f>
        <v>0</v>
      </c>
      <c r="D97">
        <f>'T6 Wine production vol'!D97+'T15 Wine import vol'!D97-'T10 Wine export vol'!D97-'T34 Wine consumption vol'!D97</f>
        <v>180215.26666666672</v>
      </c>
      <c r="E97">
        <f>'T6 Wine production vol'!E97+'T15 Wine import vol'!E97-'T10 Wine export vol'!E97-'T34 Wine consumption vol'!E97</f>
        <v>412762.26666666637</v>
      </c>
      <c r="F97">
        <f>'T6 Wine production vol'!F97+'T15 Wine import vol'!F97-'T10 Wine export vol'!F97-'T34 Wine consumption vol'!F97</f>
        <v>-27700</v>
      </c>
      <c r="G97">
        <f>'T6 Wine production vol'!G97+'T15 Wine import vol'!G97-'T10 Wine export vol'!G97-'T34 Wine consumption vol'!G97</f>
        <v>0</v>
      </c>
      <c r="H97">
        <f>'T6 Wine production vol'!H97+'T15 Wine import vol'!H97-'T10 Wine export vol'!H97-'T34 Wine consumption vol'!H97</f>
        <v>567.875</v>
      </c>
      <c r="I97">
        <f>'T6 Wine production vol'!I97+'T15 Wine import vol'!I97-'T10 Wine export vol'!I97-'T34 Wine consumption vol'!I97</f>
        <v>0</v>
      </c>
      <c r="J97">
        <f>'T6 Wine production vol'!J97+'T15 Wine import vol'!J97-'T10 Wine export vol'!J97-'T34 Wine consumption vol'!J97</f>
        <v>685.19999999999982</v>
      </c>
      <c r="K97">
        <f>'T6 Wine production vol'!K97+'T15 Wine import vol'!K97-'T10 Wine export vol'!K97-'T34 Wine consumption vol'!K97</f>
        <v>192100</v>
      </c>
      <c r="L97">
        <f>'T6 Wine production vol'!L97+'T15 Wine import vol'!L97-'T10 Wine export vol'!L97-'T34 Wine consumption vol'!L97</f>
        <v>-28166.666666666686</v>
      </c>
      <c r="M97">
        <f>'T6 Wine production vol'!M97+'T15 Wine import vol'!M97-'T10 Wine export vol'!M97-'T34 Wine consumption vol'!M97</f>
        <v>0</v>
      </c>
      <c r="N97">
        <f>'T6 Wine production vol'!N97+'T15 Wine import vol'!N97-'T10 Wine export vol'!N97-'T34 Wine consumption vol'!N97</f>
        <v>0</v>
      </c>
      <c r="O97">
        <f>'T6 Wine production vol'!O97+'T15 Wine import vol'!O97-'T10 Wine export vol'!O97-'T34 Wine consumption vol'!O97</f>
        <v>0</v>
      </c>
      <c r="P97">
        <f>'T6 Wine production vol'!P97+'T15 Wine import vol'!P97-'T10 Wine export vol'!P97-'T34 Wine consumption vol'!P97</f>
        <v>16433.333333333314</v>
      </c>
      <c r="Q97">
        <f>'T6 Wine production vol'!Q97+'T15 Wine import vol'!Q97-'T10 Wine export vol'!Q97-'T34 Wine consumption vol'!Q97</f>
        <v>0</v>
      </c>
      <c r="R97">
        <f>'T6 Wine production vol'!R97+'T15 Wine import vol'!R97-'T10 Wine export vol'!R97-'T34 Wine consumption vol'!R97</f>
        <v>535.95296054323626</v>
      </c>
      <c r="S97">
        <f>'T6 Wine production vol'!S97+'T15 Wine import vol'!S97-'T10 Wine export vol'!S97-'T34 Wine consumption vol'!S97</f>
        <v>6888.8888888889051</v>
      </c>
      <c r="T97">
        <f>'T6 Wine production vol'!T97+'T15 Wine import vol'!T97-'T10 Wine export vol'!T97-'T34 Wine consumption vol'!T97</f>
        <v>0</v>
      </c>
      <c r="U97">
        <f>'T6 Wine production vol'!U97+'T15 Wine import vol'!U97-'T10 Wine export vol'!U97-'T34 Wine consumption vol'!U97</f>
        <v>0</v>
      </c>
      <c r="V97">
        <f>'T6 Wine production vol'!V97+'T15 Wine import vol'!V97-'T10 Wine export vol'!V97-'T34 Wine consumption vol'!V97</f>
        <v>-87966.666666666686</v>
      </c>
      <c r="W97">
        <f>'T6 Wine production vol'!W97+'T15 Wine import vol'!W97-'T10 Wine export vol'!W97-'T34 Wine consumption vol'!W97</f>
        <v>0</v>
      </c>
      <c r="X97">
        <f>'T6 Wine production vol'!X97+'T15 Wine import vol'!X97-'T10 Wine export vol'!X97-'T34 Wine consumption vol'!X97</f>
        <v>74450</v>
      </c>
      <c r="Y97">
        <f>'T6 Wine production vol'!Y97+'T15 Wine import vol'!Y97-'T10 Wine export vol'!Y97-'T34 Wine consumption vol'!Y97</f>
        <v>90000</v>
      </c>
      <c r="Z97">
        <f>'T6 Wine production vol'!Z97+'T15 Wine import vol'!Z97-'T10 Wine export vol'!Z97-'T34 Wine consumption vol'!Z97</f>
        <v>0</v>
      </c>
      <c r="AA97">
        <f>'T6 Wine production vol'!AA97+'T15 Wine import vol'!AA97-'T10 Wine export vol'!AA97-'T34 Wine consumption vol'!AA97</f>
        <v>-354.41156688200135</v>
      </c>
      <c r="AB97">
        <f>'T6 Wine production vol'!AB97+'T15 Wine import vol'!AB97-'T10 Wine export vol'!AB97-'T34 Wine consumption vol'!AB97</f>
        <v>68078</v>
      </c>
      <c r="AC97">
        <f>'T6 Wine production vol'!AC97+'T15 Wine import vol'!AC97-'T10 Wine export vol'!AC97-'T34 Wine consumption vol'!AC97</f>
        <v>800</v>
      </c>
      <c r="AD97">
        <f>'T6 Wine production vol'!AD97+'T15 Wine import vol'!AD97-'T10 Wine export vol'!AD97-'T34 Wine consumption vol'!AD97</f>
        <v>-7587.7292999999991</v>
      </c>
      <c r="AE97">
        <f>'T6 Wine production vol'!AE97+'T15 Wine import vol'!AE97-'T10 Wine export vol'!AE97-'T34 Wine consumption vol'!AE97</f>
        <v>76335.044999999925</v>
      </c>
      <c r="AF97">
        <f>'T6 Wine production vol'!AF97+'T15 Wine import vol'!AF97-'T10 Wine export vol'!AF97-'T34 Wine consumption vol'!AF97</f>
        <v>-64186.798919999972</v>
      </c>
      <c r="AG97">
        <f>'T6 Wine production vol'!AG97+'T15 Wine import vol'!AG97-'T10 Wine export vol'!AG97-'T34 Wine consumption vol'!AG97</f>
        <v>151800</v>
      </c>
      <c r="AH97">
        <f>'T6 Wine production vol'!AH97+'T15 Wine import vol'!AH97-'T10 Wine export vol'!AH97-'T34 Wine consumption vol'!AH97</f>
        <v>0</v>
      </c>
      <c r="AI97">
        <f>'T6 Wine production vol'!AI97+'T15 Wine import vol'!AI97-'T10 Wine export vol'!AI97-'T34 Wine consumption vol'!AI97</f>
        <v>28024.282608695648</v>
      </c>
      <c r="AJ97">
        <f>'T6 Wine production vol'!AJ97+'T15 Wine import vol'!AJ97-'T10 Wine export vol'!AJ97-'T34 Wine consumption vol'!AJ97</f>
        <v>0</v>
      </c>
      <c r="AK97">
        <f>'T6 Wine production vol'!AK97+'T15 Wine import vol'!AK97-'T10 Wine export vol'!AK97-'T34 Wine consumption vol'!AK97</f>
        <v>19.468894685829582</v>
      </c>
      <c r="AL97">
        <f>'T6 Wine production vol'!AL97+'T15 Wine import vol'!AL97-'T10 Wine export vol'!AL97-'T34 Wine consumption vol'!AL97</f>
        <v>-24192.299999999988</v>
      </c>
      <c r="AM97">
        <f>'T6 Wine production vol'!AM97+'T15 Wine import vol'!AM97-'T10 Wine export vol'!AM97-'T34 Wine consumption vol'!AM97</f>
        <v>-6200</v>
      </c>
      <c r="AN97">
        <f>'T6 Wine production vol'!AN97+'T15 Wine import vol'!AN97-'T10 Wine export vol'!AN97-'T34 Wine consumption vol'!AN97</f>
        <v>205681.25424859943</v>
      </c>
      <c r="AO97">
        <f>'T6 Wine production vol'!AO97+'T15 Wine import vol'!AO97-'T10 Wine export vol'!AO97-'T34 Wine consumption vol'!AO97</f>
        <v>-17533.333333333343</v>
      </c>
      <c r="AP97">
        <f>'T6 Wine production vol'!AP97+'T15 Wine import vol'!AP97-'T10 Wine export vol'!AP97-'T34 Wine consumption vol'!AP97</f>
        <v>17300</v>
      </c>
      <c r="AQ97">
        <f>'T6 Wine production vol'!AQ97+'T15 Wine import vol'!AQ97-'T10 Wine export vol'!AQ97-'T34 Wine consumption vol'!AQ97</f>
        <v>-1166.6666666666861</v>
      </c>
      <c r="AR97">
        <f>'T6 Wine production vol'!AR97+'T15 Wine import vol'!AR97-'T10 Wine export vol'!AR97-'T34 Wine consumption vol'!AR97</f>
        <v>-12000</v>
      </c>
      <c r="AS97">
        <f>'T6 Wine production vol'!AS97+'T15 Wine import vol'!AS97-'T10 Wine export vol'!AS97-'T34 Wine consumption vol'!AS97</f>
        <v>-100</v>
      </c>
      <c r="AT97">
        <f>'T6 Wine production vol'!AT97+'T15 Wine import vol'!AT97-'T10 Wine export vol'!AT97-'T34 Wine consumption vol'!AT97</f>
        <v>700</v>
      </c>
      <c r="AU97">
        <f>'T6 Wine production vol'!AU97+'T15 Wine import vol'!AU97-'T10 Wine export vol'!AU97-'T34 Wine consumption vol'!AU97</f>
        <v>550</v>
      </c>
      <c r="AV97">
        <f>'T6 Wine production vol'!AV97+'T15 Wine import vol'!AV97-'T10 Wine export vol'!AV97-'T34 Wine consumption vol'!AV97</f>
        <v>0</v>
      </c>
      <c r="AW97">
        <f>'T6 Wine production vol'!AW97+'T15 Wine import vol'!AW97-'T10 Wine export vol'!AW97-'T34 Wine consumption vol'!AW97</f>
        <v>0</v>
      </c>
      <c r="AX97">
        <f>'T6 Wine production vol'!AX97+'T15 Wine import vol'!AX97-'T10 Wine export vol'!AX97-'T34 Wine consumption vol'!AX97</f>
        <v>0</v>
      </c>
      <c r="AY97">
        <f>'T6 Wine production vol'!AY97+'T15 Wine import vol'!AY97-'T10 Wine export vol'!AY97-'T34 Wine consumption vol'!AY97</f>
        <v>-400</v>
      </c>
      <c r="AZ97">
        <f>'T6 Wine production vol'!AZ97+'T15 Wine import vol'!AZ97-'T10 Wine export vol'!AZ97-'T34 Wine consumption vol'!AZ97</f>
        <v>0</v>
      </c>
      <c r="BA97">
        <f>'T6 Wine production vol'!BA97+'T15 Wine import vol'!BA97-'T10 Wine export vol'!BA97-'T34 Wine consumption vol'!BA97</f>
        <v>0</v>
      </c>
      <c r="BB97">
        <f>'T6 Wine production vol'!BB97+'T15 Wine import vol'!BB97-'T10 Wine export vol'!BB97-'T34 Wine consumption vol'!BB97</f>
        <v>452504.43888860568</v>
      </c>
    </row>
    <row r="98" spans="1:54" x14ac:dyDescent="0.55000000000000004">
      <c r="A98" s="1">
        <v>1961</v>
      </c>
      <c r="B98">
        <f>'T6 Wine production vol'!B98+'T15 Wine import vol'!B98-'T10 Wine export vol'!B98-'T34 Wine consumption vol'!B98</f>
        <v>4697.3492600666359</v>
      </c>
      <c r="C98">
        <f>'T6 Wine production vol'!C98+'T15 Wine import vol'!C98-'T10 Wine export vol'!C98-'T34 Wine consumption vol'!C98</f>
        <v>-382339.02933939174</v>
      </c>
      <c r="D98">
        <f>'T6 Wine production vol'!D98+'T15 Wine import vol'!D98-'T10 Wine export vol'!D98-'T34 Wine consumption vol'!D98</f>
        <v>-174007.4967162353</v>
      </c>
      <c r="E98">
        <f>'T6 Wine production vol'!E98+'T15 Wine import vol'!E98-'T10 Wine export vol'!E98-'T34 Wine consumption vol'!E98</f>
        <v>357848.50000000023</v>
      </c>
      <c r="F98">
        <f>'T6 Wine production vol'!F98+'T15 Wine import vol'!F98-'T10 Wine export vol'!F98-'T34 Wine consumption vol'!F98</f>
        <v>28704.842640117713</v>
      </c>
      <c r="G98">
        <f>'T6 Wine production vol'!G98+'T15 Wine import vol'!G98-'T10 Wine export vol'!G98-'T34 Wine consumption vol'!G98</f>
        <v>-2323.1500000000005</v>
      </c>
      <c r="H98">
        <f>'T6 Wine production vol'!H98+'T15 Wine import vol'!H98-'T10 Wine export vol'!H98-'T34 Wine consumption vol'!H98</f>
        <v>567.875</v>
      </c>
      <c r="I98">
        <f>'T6 Wine production vol'!I98+'T15 Wine import vol'!I98-'T10 Wine export vol'!I98-'T34 Wine consumption vol'!I98</f>
        <v>-3052.4750004417892</v>
      </c>
      <c r="J98">
        <f>'T6 Wine production vol'!J98+'T15 Wine import vol'!J98-'T10 Wine export vol'!J98-'T34 Wine consumption vol'!J98</f>
        <v>-4971.417551256096</v>
      </c>
      <c r="K98">
        <f>'T6 Wine production vol'!K98+'T15 Wine import vol'!K98-'T10 Wine export vol'!K98-'T34 Wine consumption vol'!K98</f>
        <v>-146301.40462777088</v>
      </c>
      <c r="L98">
        <f>'T6 Wine production vol'!L98+'T15 Wine import vol'!L98-'T10 Wine export vol'!L98-'T34 Wine consumption vol'!L98</f>
        <v>112137</v>
      </c>
      <c r="M98">
        <f>'T6 Wine production vol'!M98+'T15 Wine import vol'!M98-'T10 Wine export vol'!M98-'T34 Wine consumption vol'!M98</f>
        <v>-2630</v>
      </c>
      <c r="N98">
        <f>'T6 Wine production vol'!N98+'T15 Wine import vol'!N98-'T10 Wine export vol'!N98-'T34 Wine consumption vol'!N98</f>
        <v>-976.55351070555844</v>
      </c>
      <c r="O98">
        <f>'T6 Wine production vol'!O98+'T15 Wine import vol'!O98-'T10 Wine export vol'!O98-'T34 Wine consumption vol'!O98</f>
        <v>657.58689189175857</v>
      </c>
      <c r="P98">
        <f>'T6 Wine production vol'!P98+'T15 Wine import vol'!P98-'T10 Wine export vol'!P98-'T34 Wine consumption vol'!P98</f>
        <v>14232.200000000012</v>
      </c>
      <c r="Q98">
        <f>'T6 Wine production vol'!Q98+'T15 Wine import vol'!Q98-'T10 Wine export vol'!Q98-'T34 Wine consumption vol'!Q98</f>
        <v>0</v>
      </c>
      <c r="R98">
        <f>'T6 Wine production vol'!R98+'T15 Wine import vol'!R98-'T10 Wine export vol'!R98-'T34 Wine consumption vol'!R98</f>
        <v>24119.26563529974</v>
      </c>
      <c r="S98">
        <f>'T6 Wine production vol'!S98+'T15 Wine import vol'!S98-'T10 Wine export vol'!S98-'T34 Wine consumption vol'!S98</f>
        <v>-25548</v>
      </c>
      <c r="T98">
        <f>'T6 Wine production vol'!T98+'T15 Wine import vol'!T98-'T10 Wine export vol'!T98-'T34 Wine consumption vol'!T98</f>
        <v>0</v>
      </c>
      <c r="U98">
        <f>'T6 Wine production vol'!U98+'T15 Wine import vol'!U98-'T10 Wine export vol'!U98-'T34 Wine consumption vol'!U98</f>
        <v>0</v>
      </c>
      <c r="V98">
        <f>'T6 Wine production vol'!V98+'T15 Wine import vol'!V98-'T10 Wine export vol'!V98-'T34 Wine consumption vol'!V98</f>
        <v>69229.417562976305</v>
      </c>
      <c r="W98">
        <f>'T6 Wine production vol'!W98+'T15 Wine import vol'!W98-'T10 Wine export vol'!W98-'T34 Wine consumption vol'!W98</f>
        <v>0</v>
      </c>
      <c r="X98">
        <f>'T6 Wine production vol'!X98+'T15 Wine import vol'!X98-'T10 Wine export vol'!X98-'T34 Wine consumption vol'!X98</f>
        <v>3495.5182177430834</v>
      </c>
      <c r="Y98">
        <f>'T6 Wine production vol'!Y98+'T15 Wine import vol'!Y98-'T10 Wine export vol'!Y98-'T34 Wine consumption vol'!Y98</f>
        <v>83333.333333333372</v>
      </c>
      <c r="Z98">
        <f>'T6 Wine production vol'!Z98+'T15 Wine import vol'!Z98-'T10 Wine export vol'!Z98-'T34 Wine consumption vol'!Z98</f>
        <v>-480000</v>
      </c>
      <c r="AA98">
        <f>'T6 Wine production vol'!AA98+'T15 Wine import vol'!AA98-'T10 Wine export vol'!AA98-'T34 Wine consumption vol'!AA98</f>
        <v>-430889.33327262092</v>
      </c>
      <c r="AB98">
        <f>'T6 Wine production vol'!AB98+'T15 Wine import vol'!AB98-'T10 Wine export vol'!AB98-'T34 Wine consumption vol'!AB98</f>
        <v>92469.5</v>
      </c>
      <c r="AC98">
        <f>'T6 Wine production vol'!AC98+'T15 Wine import vol'!AC98-'T10 Wine export vol'!AC98-'T34 Wine consumption vol'!AC98</f>
        <v>-153.08558310770604</v>
      </c>
      <c r="AD98">
        <f>'T6 Wine production vol'!AD98+'T15 Wine import vol'!AD98-'T10 Wine export vol'!AD98-'T34 Wine consumption vol'!AD98</f>
        <v>-8132.599629999997</v>
      </c>
      <c r="AE98">
        <f>'T6 Wine production vol'!AE98+'T15 Wine import vol'!AE98-'T10 Wine export vol'!AE98-'T34 Wine consumption vol'!AE98</f>
        <v>35375.479999999981</v>
      </c>
      <c r="AF98">
        <f>'T6 Wine production vol'!AF98+'T15 Wine import vol'!AF98-'T10 Wine export vol'!AF98-'T34 Wine consumption vol'!AF98</f>
        <v>27641.431859133067</v>
      </c>
      <c r="AG98">
        <f>'T6 Wine production vol'!AG98+'T15 Wine import vol'!AG98-'T10 Wine export vol'!AG98-'T34 Wine consumption vol'!AG98</f>
        <v>32189.906400000007</v>
      </c>
      <c r="AH98">
        <f>'T6 Wine production vol'!AH98+'T15 Wine import vol'!AH98-'T10 Wine export vol'!AH98-'T34 Wine consumption vol'!AH98</f>
        <v>40</v>
      </c>
      <c r="AI98">
        <f>'T6 Wine production vol'!AI98+'T15 Wine import vol'!AI98-'T10 Wine export vol'!AI98-'T34 Wine consumption vol'!AI98</f>
        <v>-5361.976098738538</v>
      </c>
      <c r="AJ98">
        <f>'T6 Wine production vol'!AJ98+'T15 Wine import vol'!AJ98-'T10 Wine export vol'!AJ98-'T34 Wine consumption vol'!AJ98</f>
        <v>-12590.72832483839</v>
      </c>
      <c r="AK98">
        <f>'T6 Wine production vol'!AK98+'T15 Wine import vol'!AK98-'T10 Wine export vol'!AK98-'T34 Wine consumption vol'!AK98</f>
        <v>2684.5399498520092</v>
      </c>
      <c r="AL98">
        <f>'T6 Wine production vol'!AL98+'T15 Wine import vol'!AL98-'T10 Wine export vol'!AL98-'T34 Wine consumption vol'!AL98</f>
        <v>233893.00268346295</v>
      </c>
      <c r="AM98">
        <f>'T6 Wine production vol'!AM98+'T15 Wine import vol'!AM98-'T10 Wine export vol'!AM98-'T34 Wine consumption vol'!AM98</f>
        <v>10528.683961330637</v>
      </c>
      <c r="AN98">
        <f>'T6 Wine production vol'!AN98+'T15 Wine import vol'!AN98-'T10 Wine export vol'!AN98-'T34 Wine consumption vol'!AN98</f>
        <v>112080</v>
      </c>
      <c r="AO98">
        <f>'T6 Wine production vol'!AO98+'T15 Wine import vol'!AO98-'T10 Wine export vol'!AO98-'T34 Wine consumption vol'!AO98</f>
        <v>-13094.22697436536</v>
      </c>
      <c r="AP98">
        <f>'T6 Wine production vol'!AP98+'T15 Wine import vol'!AP98-'T10 Wine export vol'!AP98-'T34 Wine consumption vol'!AP98</f>
        <v>-498.37977105738173</v>
      </c>
      <c r="AQ98">
        <f>'T6 Wine production vol'!AQ98+'T15 Wine import vol'!AQ98-'T10 Wine export vol'!AQ98-'T34 Wine consumption vol'!AQ98</f>
        <v>111346.3253223589</v>
      </c>
      <c r="AR98">
        <f>'T6 Wine production vol'!AR98+'T15 Wine import vol'!AR98-'T10 Wine export vol'!AR98-'T34 Wine consumption vol'!AR98</f>
        <v>-6216.1049999999996</v>
      </c>
      <c r="AS98">
        <f>'T6 Wine production vol'!AS98+'T15 Wine import vol'!AS98-'T10 Wine export vol'!AS98-'T34 Wine consumption vol'!AS98</f>
        <v>0</v>
      </c>
      <c r="AT98">
        <f>'T6 Wine production vol'!AT98+'T15 Wine import vol'!AT98-'T10 Wine export vol'!AT98-'T34 Wine consumption vol'!AT98</f>
        <v>0</v>
      </c>
      <c r="AU98">
        <f>'T6 Wine production vol'!AU98+'T15 Wine import vol'!AU98-'T10 Wine export vol'!AU98-'T34 Wine consumption vol'!AU98</f>
        <v>550</v>
      </c>
      <c r="AV98">
        <f>'T6 Wine production vol'!AV98+'T15 Wine import vol'!AV98-'T10 Wine export vol'!AV98-'T34 Wine consumption vol'!AV98</f>
        <v>0</v>
      </c>
      <c r="AW98">
        <f>'T6 Wine production vol'!AW98+'T15 Wine import vol'!AW98-'T10 Wine export vol'!AW98-'T34 Wine consumption vol'!AW98</f>
        <v>0</v>
      </c>
      <c r="AX98">
        <f>'T6 Wine production vol'!AX98+'T15 Wine import vol'!AX98-'T10 Wine export vol'!AX98-'T34 Wine consumption vol'!AX98</f>
        <v>0</v>
      </c>
      <c r="AY98">
        <f>'T6 Wine production vol'!AY98+'T15 Wine import vol'!AY98-'T10 Wine export vol'!AY98-'T34 Wine consumption vol'!AY98</f>
        <v>0</v>
      </c>
      <c r="AZ98">
        <f>'T6 Wine production vol'!AZ98+'T15 Wine import vol'!AZ98-'T10 Wine export vol'!AZ98-'T34 Wine consumption vol'!AZ98</f>
        <v>0</v>
      </c>
      <c r="BA98">
        <f>'T6 Wine production vol'!BA98+'T15 Wine import vol'!BA98-'T10 Wine export vol'!BA98-'T34 Wine consumption vol'!BA98</f>
        <v>113</v>
      </c>
      <c r="BB98">
        <f>'T6 Wine production vol'!BB98+'T15 Wine import vol'!BB98-'T10 Wine export vol'!BB98-'T34 Wine consumption vol'!BB98</f>
        <v>-941513.13022498786</v>
      </c>
    </row>
    <row r="99" spans="1:54" x14ac:dyDescent="0.55000000000000004">
      <c r="A99" s="1">
        <v>1962</v>
      </c>
      <c r="B99">
        <f>'T6 Wine production vol'!B99+'T15 Wine import vol'!B99-'T10 Wine export vol'!B99-'T34 Wine consumption vol'!B99</f>
        <v>3014133.0883001918</v>
      </c>
      <c r="C99">
        <f>'T6 Wine production vol'!C99+'T15 Wine import vol'!C99-'T10 Wine export vol'!C99-'T34 Wine consumption vol'!C99</f>
        <v>1310220.539811627</v>
      </c>
      <c r="D99">
        <f>'T6 Wine production vol'!D99+'T15 Wine import vol'!D99-'T10 Wine export vol'!D99-'T34 Wine consumption vol'!D99</f>
        <v>604252.22610996338</v>
      </c>
      <c r="E99">
        <f>'T6 Wine production vol'!E99+'T15 Wine import vol'!E99-'T10 Wine export vol'!E99-'T34 Wine consumption vol'!E99</f>
        <v>549918.89999999991</v>
      </c>
      <c r="F99">
        <f>'T6 Wine production vol'!F99+'T15 Wine import vol'!F99-'T10 Wine export vol'!F99-'T34 Wine consumption vol'!F99</f>
        <v>-14226.710745563789</v>
      </c>
      <c r="G99">
        <f>'T6 Wine production vol'!G99+'T15 Wine import vol'!G99-'T10 Wine export vol'!G99-'T34 Wine consumption vol'!G99</f>
        <v>-2008.1064999999999</v>
      </c>
      <c r="H99">
        <f>'T6 Wine production vol'!H99+'T15 Wine import vol'!H99-'T10 Wine export vol'!H99-'T34 Wine consumption vol'!H99</f>
        <v>869.95833333332848</v>
      </c>
      <c r="I99">
        <f>'T6 Wine production vol'!I99+'T15 Wine import vol'!I99-'T10 Wine export vol'!I99-'T34 Wine consumption vol'!I99</f>
        <v>-3521.8165578040298</v>
      </c>
      <c r="J99">
        <f>'T6 Wine production vol'!J99+'T15 Wine import vol'!J99-'T10 Wine export vol'!J99-'T34 Wine consumption vol'!J99</f>
        <v>-6024.9699435968178</v>
      </c>
      <c r="K99">
        <f>'T6 Wine production vol'!K99+'T15 Wine import vol'!K99-'T10 Wine export vol'!K99-'T34 Wine consumption vol'!K99</f>
        <v>-199037.32599814399</v>
      </c>
      <c r="L99">
        <f>'T6 Wine production vol'!L99+'T15 Wine import vol'!L99-'T10 Wine export vol'!L99-'T34 Wine consumption vol'!L99</f>
        <v>151878</v>
      </c>
      <c r="M99">
        <f>'T6 Wine production vol'!M99+'T15 Wine import vol'!M99-'T10 Wine export vol'!M99-'T34 Wine consumption vol'!M99</f>
        <v>-2730</v>
      </c>
      <c r="N99">
        <f>'T6 Wine production vol'!N99+'T15 Wine import vol'!N99-'T10 Wine export vol'!N99-'T34 Wine consumption vol'!N99</f>
        <v>-2333.3460928339409</v>
      </c>
      <c r="O99">
        <f>'T6 Wine production vol'!O99+'T15 Wine import vol'!O99-'T10 Wine export vol'!O99-'T34 Wine consumption vol'!O99</f>
        <v>920.14212305237015</v>
      </c>
      <c r="P99">
        <f>'T6 Wine production vol'!P99+'T15 Wine import vol'!P99-'T10 Wine export vol'!P99-'T34 Wine consumption vol'!P99</f>
        <v>22646</v>
      </c>
      <c r="Q99">
        <f>'T6 Wine production vol'!Q99+'T15 Wine import vol'!Q99-'T10 Wine export vol'!Q99-'T34 Wine consumption vol'!Q99</f>
        <v>0</v>
      </c>
      <c r="R99">
        <f>'T6 Wine production vol'!R99+'T15 Wine import vol'!R99-'T10 Wine export vol'!R99-'T34 Wine consumption vol'!R99</f>
        <v>17101.780312741947</v>
      </c>
      <c r="S99">
        <f>'T6 Wine production vol'!S99+'T15 Wine import vol'!S99-'T10 Wine export vol'!S99-'T34 Wine consumption vol'!S99</f>
        <v>111888</v>
      </c>
      <c r="T99">
        <f>'T6 Wine production vol'!T99+'T15 Wine import vol'!T99-'T10 Wine export vol'!T99-'T34 Wine consumption vol'!T99</f>
        <v>0</v>
      </c>
      <c r="U99">
        <f>'T6 Wine production vol'!U99+'T15 Wine import vol'!U99-'T10 Wine export vol'!U99-'T34 Wine consumption vol'!U99</f>
        <v>0</v>
      </c>
      <c r="V99">
        <f>'T6 Wine production vol'!V99+'T15 Wine import vol'!V99-'T10 Wine export vol'!V99-'T34 Wine consumption vol'!V99</f>
        <v>-2945.7578063252731</v>
      </c>
      <c r="W99">
        <f>'T6 Wine production vol'!W99+'T15 Wine import vol'!W99-'T10 Wine export vol'!W99-'T34 Wine consumption vol'!W99</f>
        <v>0</v>
      </c>
      <c r="X99">
        <f>'T6 Wine production vol'!X99+'T15 Wine import vol'!X99-'T10 Wine export vol'!X99-'T34 Wine consumption vol'!X99</f>
        <v>74886.360870210687</v>
      </c>
      <c r="Y99">
        <f>'T6 Wine production vol'!Y99+'T15 Wine import vol'!Y99-'T10 Wine export vol'!Y99-'T34 Wine consumption vol'!Y99</f>
        <v>130000</v>
      </c>
      <c r="Z99">
        <f>'T6 Wine production vol'!Z99+'T15 Wine import vol'!Z99-'T10 Wine export vol'!Z99-'T34 Wine consumption vol'!Z99</f>
        <v>-500000</v>
      </c>
      <c r="AA99">
        <f>'T6 Wine production vol'!AA99+'T15 Wine import vol'!AA99-'T10 Wine export vol'!AA99-'T34 Wine consumption vol'!AA99</f>
        <v>-453971.01450047531</v>
      </c>
      <c r="AB99">
        <f>'T6 Wine production vol'!AB99+'T15 Wine import vol'!AB99-'T10 Wine export vol'!AB99-'T34 Wine consumption vol'!AB99</f>
        <v>128414.20000000001</v>
      </c>
      <c r="AC99">
        <f>'T6 Wine production vol'!AC99+'T15 Wine import vol'!AC99-'T10 Wine export vol'!AC99-'T34 Wine consumption vol'!AC99</f>
        <v>550.91796844647342</v>
      </c>
      <c r="AD99">
        <f>'T6 Wine production vol'!AD99+'T15 Wine import vol'!AD99-'T10 Wine export vol'!AD99-'T34 Wine consumption vol'!AD99</f>
        <v>-6767.0187399999922</v>
      </c>
      <c r="AE99">
        <f>'T6 Wine production vol'!AE99+'T15 Wine import vol'!AE99-'T10 Wine export vol'!AE99-'T34 Wine consumption vol'!AE99</f>
        <v>96586.12</v>
      </c>
      <c r="AF99">
        <f>'T6 Wine production vol'!AF99+'T15 Wine import vol'!AF99-'T10 Wine export vol'!AF99-'T34 Wine consumption vol'!AF99</f>
        <v>189336.31134639494</v>
      </c>
      <c r="AG99">
        <f>'T6 Wine production vol'!AG99+'T15 Wine import vol'!AG99-'T10 Wine export vol'!AG99-'T34 Wine consumption vol'!AG99</f>
        <v>-30261.094400000002</v>
      </c>
      <c r="AH99">
        <f>'T6 Wine production vol'!AH99+'T15 Wine import vol'!AH99-'T10 Wine export vol'!AH99-'T34 Wine consumption vol'!AH99</f>
        <v>20</v>
      </c>
      <c r="AI99">
        <f>'T6 Wine production vol'!AI99+'T15 Wine import vol'!AI99-'T10 Wine export vol'!AI99-'T34 Wine consumption vol'!AI99</f>
        <v>-5321.4810558539466</v>
      </c>
      <c r="AJ99">
        <f>'T6 Wine production vol'!AJ99+'T15 Wine import vol'!AJ99-'T10 Wine export vol'!AJ99-'T34 Wine consumption vol'!AJ99</f>
        <v>-11963.813706353729</v>
      </c>
      <c r="AK99">
        <f>'T6 Wine production vol'!AK99+'T15 Wine import vol'!AK99-'T10 Wine export vol'!AK99-'T34 Wine consumption vol'!AK99</f>
        <v>855.58771214652006</v>
      </c>
      <c r="AL99">
        <f>'T6 Wine production vol'!AL99+'T15 Wine import vol'!AL99-'T10 Wine export vol'!AL99-'T34 Wine consumption vol'!AL99</f>
        <v>-36479.839955655247</v>
      </c>
      <c r="AM99">
        <f>'T6 Wine production vol'!AM99+'T15 Wine import vol'!AM99-'T10 Wine export vol'!AM99-'T34 Wine consumption vol'!AM99</f>
        <v>-41084.254857814893</v>
      </c>
      <c r="AN99">
        <f>'T6 Wine production vol'!AN99+'T15 Wine import vol'!AN99-'T10 Wine export vol'!AN99-'T34 Wine consumption vol'!AN99</f>
        <v>149040</v>
      </c>
      <c r="AO99">
        <f>'T6 Wine production vol'!AO99+'T15 Wine import vol'!AO99-'T10 Wine export vol'!AO99-'T34 Wine consumption vol'!AO99</f>
        <v>32124.607690284709</v>
      </c>
      <c r="AP99">
        <f>'T6 Wine production vol'!AP99+'T15 Wine import vol'!AP99-'T10 Wine export vol'!AP99-'T34 Wine consumption vol'!AP99</f>
        <v>-609.57663136138945</v>
      </c>
      <c r="AQ99">
        <f>'T6 Wine production vol'!AQ99+'T15 Wine import vol'!AQ99-'T10 Wine export vol'!AQ99-'T34 Wine consumption vol'!AQ99</f>
        <v>80901.393521481601</v>
      </c>
      <c r="AR99">
        <f>'T6 Wine production vol'!AR99+'T15 Wine import vol'!AR99-'T10 Wine export vol'!AR99-'T34 Wine consumption vol'!AR99</f>
        <v>-6066.7450000000008</v>
      </c>
      <c r="AS99">
        <f>'T6 Wine production vol'!AS99+'T15 Wine import vol'!AS99-'T10 Wine export vol'!AS99-'T34 Wine consumption vol'!AS99</f>
        <v>0</v>
      </c>
      <c r="AT99">
        <f>'T6 Wine production vol'!AT99+'T15 Wine import vol'!AT99-'T10 Wine export vol'!AT99-'T34 Wine consumption vol'!AT99</f>
        <v>0</v>
      </c>
      <c r="AU99">
        <f>'T6 Wine production vol'!AU99+'T15 Wine import vol'!AU99-'T10 Wine export vol'!AU99-'T34 Wine consumption vol'!AU99</f>
        <v>1453.333333333333</v>
      </c>
      <c r="AV99">
        <f>'T6 Wine production vol'!AV99+'T15 Wine import vol'!AV99-'T10 Wine export vol'!AV99-'T34 Wine consumption vol'!AV99</f>
        <v>0</v>
      </c>
      <c r="AW99">
        <f>'T6 Wine production vol'!AW99+'T15 Wine import vol'!AW99-'T10 Wine export vol'!AW99-'T34 Wine consumption vol'!AW99</f>
        <v>0</v>
      </c>
      <c r="AX99">
        <f>'T6 Wine production vol'!AX99+'T15 Wine import vol'!AX99-'T10 Wine export vol'!AX99-'T34 Wine consumption vol'!AX99</f>
        <v>0</v>
      </c>
      <c r="AY99">
        <f>'T6 Wine production vol'!AY99+'T15 Wine import vol'!AY99-'T10 Wine export vol'!AY99-'T34 Wine consumption vol'!AY99</f>
        <v>0</v>
      </c>
      <c r="AZ99">
        <f>'T6 Wine production vol'!AZ99+'T15 Wine import vol'!AZ99-'T10 Wine export vol'!AZ99-'T34 Wine consumption vol'!AZ99</f>
        <v>0</v>
      </c>
      <c r="BA99">
        <f>'T6 Wine production vol'!BA99+'T15 Wine import vol'!BA99-'T10 Wine export vol'!BA99-'T34 Wine consumption vol'!BA99</f>
        <v>83</v>
      </c>
      <c r="BB99">
        <f>'T6 Wine production vol'!BB99+'T15 Wine import vol'!BB99-'T10 Wine export vol'!BB99-'T34 Wine consumption vol'!BB99</f>
        <v>4850231.0407713428</v>
      </c>
    </row>
    <row r="100" spans="1:54" x14ac:dyDescent="0.55000000000000004">
      <c r="A100" s="1">
        <v>1963</v>
      </c>
      <c r="B100">
        <f>'T6 Wine production vol'!B100+'T15 Wine import vol'!B100-'T10 Wine export vol'!B100-'T34 Wine consumption vol'!B100</f>
        <v>604743.82591150701</v>
      </c>
      <c r="C100">
        <f>'T6 Wine production vol'!C100+'T15 Wine import vol'!C100-'T10 Wine export vol'!C100-'T34 Wine consumption vol'!C100</f>
        <v>115230.9868031675</v>
      </c>
      <c r="D100">
        <f>'T6 Wine production vol'!D100+'T15 Wine import vol'!D100-'T10 Wine export vol'!D100-'T34 Wine consumption vol'!D100</f>
        <v>167941.99027585925</v>
      </c>
      <c r="E100">
        <f>'T6 Wine production vol'!E100+'T15 Wine import vol'!E100-'T10 Wine export vol'!E100-'T34 Wine consumption vol'!E100</f>
        <v>744935.8</v>
      </c>
      <c r="F100">
        <f>'T6 Wine production vol'!F100+'T15 Wine import vol'!F100-'T10 Wine export vol'!F100-'T34 Wine consumption vol'!F100</f>
        <v>77018.811517197813</v>
      </c>
      <c r="G100">
        <f>'T6 Wine production vol'!G100+'T15 Wine import vol'!G100-'T10 Wine export vol'!G100-'T34 Wine consumption vol'!G100</f>
        <v>-2451.4397499999995</v>
      </c>
      <c r="H100">
        <f>'T6 Wine production vol'!H100+'T15 Wine import vol'!H100-'T10 Wine export vol'!H100-'T34 Wine consumption vol'!H100</f>
        <v>6176.3509166666481</v>
      </c>
      <c r="I100">
        <f>'T6 Wine production vol'!I100+'T15 Wine import vol'!I100-'T10 Wine export vol'!I100-'T34 Wine consumption vol'!I100</f>
        <v>-1968.7679320479492</v>
      </c>
      <c r="J100">
        <f>'T6 Wine production vol'!J100+'T15 Wine import vol'!J100-'T10 Wine export vol'!J100-'T34 Wine consumption vol'!J100</f>
        <v>-6677.1621990940694</v>
      </c>
      <c r="K100">
        <f>'T6 Wine production vol'!K100+'T15 Wine import vol'!K100-'T10 Wine export vol'!K100-'T34 Wine consumption vol'!K100</f>
        <v>-47091.78887337097</v>
      </c>
      <c r="L100">
        <f>'T6 Wine production vol'!L100+'T15 Wine import vol'!L100-'T10 Wine export vol'!L100-'T34 Wine consumption vol'!L100</f>
        <v>12012.015232823993</v>
      </c>
      <c r="M100">
        <f>'T6 Wine production vol'!M100+'T15 Wine import vol'!M100-'T10 Wine export vol'!M100-'T34 Wine consumption vol'!M100</f>
        <v>-2624.5556675083981</v>
      </c>
      <c r="N100">
        <f>'T6 Wine production vol'!N100+'T15 Wine import vol'!N100-'T10 Wine export vol'!N100-'T34 Wine consumption vol'!N100</f>
        <v>-903.32083498617067</v>
      </c>
      <c r="O100">
        <f>'T6 Wine production vol'!O100+'T15 Wine import vol'!O100-'T10 Wine export vol'!O100-'T34 Wine consumption vol'!O100</f>
        <v>1537.5104033445205</v>
      </c>
      <c r="P100">
        <f>'T6 Wine production vol'!P100+'T15 Wine import vol'!P100-'T10 Wine export vol'!P100-'T34 Wine consumption vol'!P100</f>
        <v>39295.799999999988</v>
      </c>
      <c r="Q100">
        <f>'T6 Wine production vol'!Q100+'T15 Wine import vol'!Q100-'T10 Wine export vol'!Q100-'T34 Wine consumption vol'!Q100</f>
        <v>0</v>
      </c>
      <c r="R100">
        <f>'T6 Wine production vol'!R100+'T15 Wine import vol'!R100-'T10 Wine export vol'!R100-'T34 Wine consumption vol'!R100</f>
        <v>-8819.6739493282366</v>
      </c>
      <c r="S100">
        <f>'T6 Wine production vol'!S100+'T15 Wine import vol'!S100-'T10 Wine export vol'!S100-'T34 Wine consumption vol'!S100</f>
        <v>140382.96087609051</v>
      </c>
      <c r="T100">
        <f>'T6 Wine production vol'!T100+'T15 Wine import vol'!T100-'T10 Wine export vol'!T100-'T34 Wine consumption vol'!T100</f>
        <v>0</v>
      </c>
      <c r="U100">
        <f>'T6 Wine production vol'!U100+'T15 Wine import vol'!U100-'T10 Wine export vol'!U100-'T34 Wine consumption vol'!U100</f>
        <v>0</v>
      </c>
      <c r="V100">
        <f>'T6 Wine production vol'!V100+'T15 Wine import vol'!V100-'T10 Wine export vol'!V100-'T34 Wine consumption vol'!V100</f>
        <v>123035.50929326168</v>
      </c>
      <c r="W100">
        <f>'T6 Wine production vol'!W100+'T15 Wine import vol'!W100-'T10 Wine export vol'!W100-'T34 Wine consumption vol'!W100</f>
        <v>0</v>
      </c>
      <c r="X100">
        <f>'T6 Wine production vol'!X100+'T15 Wine import vol'!X100-'T10 Wine export vol'!X100-'T34 Wine consumption vol'!X100</f>
        <v>2822.4863640054828</v>
      </c>
      <c r="Y100">
        <f>'T6 Wine production vol'!Y100+'T15 Wine import vol'!Y100-'T10 Wine export vol'!Y100-'T34 Wine consumption vol'!Y100</f>
        <v>173333.33333333302</v>
      </c>
      <c r="Z100">
        <f>'T6 Wine production vol'!Z100+'T15 Wine import vol'!Z100-'T10 Wine export vol'!Z100-'T34 Wine consumption vol'!Z100</f>
        <v>-520000</v>
      </c>
      <c r="AA100">
        <f>'T6 Wine production vol'!AA100+'T15 Wine import vol'!AA100-'T10 Wine export vol'!AA100-'T34 Wine consumption vol'!AA100</f>
        <v>-416407.22740923043</v>
      </c>
      <c r="AB100">
        <f>'T6 Wine production vol'!AB100+'T15 Wine import vol'!AB100-'T10 Wine export vol'!AB100-'T34 Wine consumption vol'!AB100</f>
        <v>72121.200000000012</v>
      </c>
      <c r="AC100">
        <f>'T6 Wine production vol'!AC100+'T15 Wine import vol'!AC100-'T10 Wine export vol'!AC100-'T34 Wine consumption vol'!AC100</f>
        <v>1191.9232176770411</v>
      </c>
      <c r="AD100">
        <f>'T6 Wine production vol'!AD100+'T15 Wine import vol'!AD100-'T10 Wine export vol'!AD100-'T34 Wine consumption vol'!AD100</f>
        <v>-9978.6752199999974</v>
      </c>
      <c r="AE100">
        <f>'T6 Wine production vol'!AE100+'T15 Wine import vol'!AE100-'T10 Wine export vol'!AE100-'T34 Wine consumption vol'!AE100</f>
        <v>105811.83999999997</v>
      </c>
      <c r="AF100">
        <f>'T6 Wine production vol'!AF100+'T15 Wine import vol'!AF100-'T10 Wine export vol'!AF100-'T34 Wine consumption vol'!AF100</f>
        <v>213267.22598242294</v>
      </c>
      <c r="AG100">
        <f>'T6 Wine production vol'!AG100+'T15 Wine import vol'!AG100-'T10 Wine export vol'!AG100-'T34 Wine consumption vol'!AG100</f>
        <v>-48936.079710575199</v>
      </c>
      <c r="AH100">
        <f>'T6 Wine production vol'!AH100+'T15 Wine import vol'!AH100-'T10 Wine export vol'!AH100-'T34 Wine consumption vol'!AH100</f>
        <v>10</v>
      </c>
      <c r="AI100">
        <f>'T6 Wine production vol'!AI100+'T15 Wine import vol'!AI100-'T10 Wine export vol'!AI100-'T34 Wine consumption vol'!AI100</f>
        <v>25802.106356366363</v>
      </c>
      <c r="AJ100">
        <f>'T6 Wine production vol'!AJ100+'T15 Wine import vol'!AJ100-'T10 Wine export vol'!AJ100-'T34 Wine consumption vol'!AJ100</f>
        <v>6433.1281351042271</v>
      </c>
      <c r="AK100">
        <f>'T6 Wine production vol'!AK100+'T15 Wine import vol'!AK100-'T10 Wine export vol'!AK100-'T34 Wine consumption vol'!AK100</f>
        <v>4230.1912528579887</v>
      </c>
      <c r="AL100">
        <f>'T6 Wine production vol'!AL100+'T15 Wine import vol'!AL100-'T10 Wine export vol'!AL100-'T34 Wine consumption vol'!AL100</f>
        <v>511551.73927114269</v>
      </c>
      <c r="AM100">
        <f>'T6 Wine production vol'!AM100+'T15 Wine import vol'!AM100-'T10 Wine export vol'!AM100-'T34 Wine consumption vol'!AM100</f>
        <v>60899.207284204589</v>
      </c>
      <c r="AN100">
        <f>'T6 Wine production vol'!AN100+'T15 Wine import vol'!AN100-'T10 Wine export vol'!AN100-'T34 Wine consumption vol'!AN100</f>
        <v>185010.63220696841</v>
      </c>
      <c r="AO100">
        <f>'T6 Wine production vol'!AO100+'T15 Wine import vol'!AO100-'T10 Wine export vol'!AO100-'T34 Wine consumption vol'!AO100</f>
        <v>19503.304515445081</v>
      </c>
      <c r="AP100">
        <f>'T6 Wine production vol'!AP100+'T15 Wine import vol'!AP100-'T10 Wine export vol'!AP100-'T34 Wine consumption vol'!AP100</f>
        <v>11818.367240803669</v>
      </c>
      <c r="AQ100">
        <f>'T6 Wine production vol'!AQ100+'T15 Wine import vol'!AQ100-'T10 Wine export vol'!AQ100-'T34 Wine consumption vol'!AQ100</f>
        <v>82242.935485838199</v>
      </c>
      <c r="AR100">
        <f>'T6 Wine production vol'!AR100+'T15 Wine import vol'!AR100-'T10 Wine export vol'!AR100-'T34 Wine consumption vol'!AR100</f>
        <v>-6123.1975000000002</v>
      </c>
      <c r="AS100">
        <f>'T6 Wine production vol'!AS100+'T15 Wine import vol'!AS100-'T10 Wine export vol'!AS100-'T34 Wine consumption vol'!AS100</f>
        <v>0</v>
      </c>
      <c r="AT100">
        <f>'T6 Wine production vol'!AT100+'T15 Wine import vol'!AT100-'T10 Wine export vol'!AT100-'T34 Wine consumption vol'!AT100</f>
        <v>0</v>
      </c>
      <c r="AU100">
        <f>'T6 Wine production vol'!AU100+'T15 Wine import vol'!AU100-'T10 Wine export vol'!AU100-'T34 Wine consumption vol'!AU100</f>
        <v>461.66666666666788</v>
      </c>
      <c r="AV100">
        <f>'T6 Wine production vol'!AV100+'T15 Wine import vol'!AV100-'T10 Wine export vol'!AV100-'T34 Wine consumption vol'!AV100</f>
        <v>0</v>
      </c>
      <c r="AW100">
        <f>'T6 Wine production vol'!AW100+'T15 Wine import vol'!AW100-'T10 Wine export vol'!AW100-'T34 Wine consumption vol'!AW100</f>
        <v>0</v>
      </c>
      <c r="AX100">
        <f>'T6 Wine production vol'!AX100+'T15 Wine import vol'!AX100-'T10 Wine export vol'!AX100-'T34 Wine consumption vol'!AX100</f>
        <v>0</v>
      </c>
      <c r="AY100">
        <f>'T6 Wine production vol'!AY100+'T15 Wine import vol'!AY100-'T10 Wine export vol'!AY100-'T34 Wine consumption vol'!AY100</f>
        <v>0</v>
      </c>
      <c r="AZ100">
        <f>'T6 Wine production vol'!AZ100+'T15 Wine import vol'!AZ100-'T10 Wine export vol'!AZ100-'T34 Wine consumption vol'!AZ100</f>
        <v>0</v>
      </c>
      <c r="BA100">
        <f>'T6 Wine production vol'!BA100+'T15 Wine import vol'!BA100-'T10 Wine export vol'!BA100-'T34 Wine consumption vol'!BA100</f>
        <v>120</v>
      </c>
      <c r="BB100">
        <f>'T6 Wine production vol'!BB100+'T15 Wine import vol'!BB100-'T10 Wine export vol'!BB100-'T34 Wine consumption vol'!BB100</f>
        <v>2054682.3335424289</v>
      </c>
    </row>
    <row r="101" spans="1:54" x14ac:dyDescent="0.55000000000000004">
      <c r="A101" s="1">
        <v>1964</v>
      </c>
      <c r="B101">
        <f>'T6 Wine production vol'!B101+'T15 Wine import vol'!B101-'T10 Wine export vol'!B101-'T34 Wine consumption vol'!B101</f>
        <v>1568123.459647906</v>
      </c>
      <c r="C101">
        <f>'T6 Wine production vol'!C101+'T15 Wine import vol'!C101-'T10 Wine export vol'!C101-'T34 Wine consumption vol'!C101</f>
        <v>1598877.7516058479</v>
      </c>
      <c r="D101">
        <f>'T6 Wine production vol'!D101+'T15 Wine import vol'!D101-'T10 Wine export vol'!D101-'T34 Wine consumption vol'!D101</f>
        <v>128848.1545998489</v>
      </c>
      <c r="E101">
        <f>'T6 Wine production vol'!E101+'T15 Wine import vol'!E101-'T10 Wine export vol'!E101-'T34 Wine consumption vol'!E101</f>
        <v>1505977.9333333331</v>
      </c>
      <c r="F101">
        <f>'T6 Wine production vol'!F101+'T15 Wine import vol'!F101-'T10 Wine export vol'!F101-'T34 Wine consumption vol'!F101</f>
        <v>165737.67123304491</v>
      </c>
      <c r="G101">
        <f>'T6 Wine production vol'!G101+'T15 Wine import vol'!G101-'T10 Wine export vol'!G101-'T34 Wine consumption vol'!G101</f>
        <v>-2584.0932499999999</v>
      </c>
      <c r="H101">
        <f>'T6 Wine production vol'!H101+'T15 Wine import vol'!H101-'T10 Wine export vol'!H101-'T34 Wine consumption vol'!H101</f>
        <v>-6928.218916666694</v>
      </c>
      <c r="I101">
        <f>'T6 Wine production vol'!I101+'T15 Wine import vol'!I101-'T10 Wine export vol'!I101-'T34 Wine consumption vol'!I101</f>
        <v>-2119.0726864632816</v>
      </c>
      <c r="J101">
        <f>'T6 Wine production vol'!J101+'T15 Wine import vol'!J101-'T10 Wine export vol'!J101-'T34 Wine consumption vol'!J101</f>
        <v>-8477.9049792747592</v>
      </c>
      <c r="K101">
        <f>'T6 Wine production vol'!K101+'T15 Wine import vol'!K101-'T10 Wine export vol'!K101-'T34 Wine consumption vol'!K101</f>
        <v>-181393.31034271698</v>
      </c>
      <c r="L101">
        <f>'T6 Wine production vol'!L101+'T15 Wine import vol'!L101-'T10 Wine export vol'!L101-'T34 Wine consumption vol'!L101</f>
        <v>99350.322033019387</v>
      </c>
      <c r="M101">
        <f>'T6 Wine production vol'!M101+'T15 Wine import vol'!M101-'T10 Wine export vol'!M101-'T34 Wine consumption vol'!M101</f>
        <v>-2616.5025168141756</v>
      </c>
      <c r="N101">
        <f>'T6 Wine production vol'!N101+'T15 Wine import vol'!N101-'T10 Wine export vol'!N101-'T34 Wine consumption vol'!N101</f>
        <v>-1774.1096320362703</v>
      </c>
      <c r="O101">
        <f>'T6 Wine production vol'!O101+'T15 Wine import vol'!O101-'T10 Wine export vol'!O101-'T34 Wine consumption vol'!O101</f>
        <v>3865.8916980020913</v>
      </c>
      <c r="P101">
        <f>'T6 Wine production vol'!P101+'T15 Wine import vol'!P101-'T10 Wine export vol'!P101-'T34 Wine consumption vol'!P101</f>
        <v>21884.899999999994</v>
      </c>
      <c r="Q101">
        <f>'T6 Wine production vol'!Q101+'T15 Wine import vol'!Q101-'T10 Wine export vol'!Q101-'T34 Wine consumption vol'!Q101</f>
        <v>0</v>
      </c>
      <c r="R101">
        <f>'T6 Wine production vol'!R101+'T15 Wine import vol'!R101-'T10 Wine export vol'!R101-'T34 Wine consumption vol'!R101</f>
        <v>648.82189190262034</v>
      </c>
      <c r="S101">
        <f>'T6 Wine production vol'!S101+'T15 Wine import vol'!S101-'T10 Wine export vol'!S101-'T34 Wine consumption vol'!S101</f>
        <v>65421.920268999791</v>
      </c>
      <c r="T101">
        <f>'T6 Wine production vol'!T101+'T15 Wine import vol'!T101-'T10 Wine export vol'!T101-'T34 Wine consumption vol'!T101</f>
        <v>0</v>
      </c>
      <c r="U101">
        <f>'T6 Wine production vol'!U101+'T15 Wine import vol'!U101-'T10 Wine export vol'!U101-'T34 Wine consumption vol'!U101</f>
        <v>0</v>
      </c>
      <c r="V101">
        <f>'T6 Wine production vol'!V101+'T15 Wine import vol'!V101-'T10 Wine export vol'!V101-'T34 Wine consumption vol'!V101</f>
        <v>185972.23947174201</v>
      </c>
      <c r="W101">
        <f>'T6 Wine production vol'!W101+'T15 Wine import vol'!W101-'T10 Wine export vol'!W101-'T34 Wine consumption vol'!W101</f>
        <v>0</v>
      </c>
      <c r="X101">
        <f>'T6 Wine production vol'!X101+'T15 Wine import vol'!X101-'T10 Wine export vol'!X101-'T34 Wine consumption vol'!X101</f>
        <v>-26443.863720660971</v>
      </c>
      <c r="Y101">
        <f>'T6 Wine production vol'!Y101+'T15 Wine import vol'!Y101-'T10 Wine export vol'!Y101-'T34 Wine consumption vol'!Y101</f>
        <v>113333.33333333302</v>
      </c>
      <c r="Z101">
        <f>'T6 Wine production vol'!Z101+'T15 Wine import vol'!Z101-'T10 Wine export vol'!Z101-'T34 Wine consumption vol'!Z101</f>
        <v>-540000</v>
      </c>
      <c r="AA101">
        <f>'T6 Wine production vol'!AA101+'T15 Wine import vol'!AA101-'T10 Wine export vol'!AA101-'T34 Wine consumption vol'!AA101</f>
        <v>-478442.47894673742</v>
      </c>
      <c r="AB101">
        <f>'T6 Wine production vol'!AB101+'T15 Wine import vol'!AB101-'T10 Wine export vol'!AB101-'T34 Wine consumption vol'!AB101</f>
        <v>104543</v>
      </c>
      <c r="AC101">
        <f>'T6 Wine production vol'!AC101+'T15 Wine import vol'!AC101-'T10 Wine export vol'!AC101-'T34 Wine consumption vol'!AC101</f>
        <v>943.55114626421164</v>
      </c>
      <c r="AD101">
        <f>'T6 Wine production vol'!AD101+'T15 Wine import vol'!AD101-'T10 Wine export vol'!AD101-'T34 Wine consumption vol'!AD101</f>
        <v>-5991.974549999999</v>
      </c>
      <c r="AE101">
        <f>'T6 Wine production vol'!AE101+'T15 Wine import vol'!AE101-'T10 Wine export vol'!AE101-'T34 Wine consumption vol'!AE101</f>
        <v>66406.739999999991</v>
      </c>
      <c r="AF101">
        <f>'T6 Wine production vol'!AF101+'T15 Wine import vol'!AF101-'T10 Wine export vol'!AF101-'T34 Wine consumption vol'!AF101</f>
        <v>45235.639881988987</v>
      </c>
      <c r="AG101">
        <f>'T6 Wine production vol'!AG101+'T15 Wine import vol'!AG101-'T10 Wine export vol'!AG101-'T34 Wine consumption vol'!AG101</f>
        <v>-68128.974291781895</v>
      </c>
      <c r="AH101">
        <f>'T6 Wine production vol'!AH101+'T15 Wine import vol'!AH101-'T10 Wine export vol'!AH101-'T34 Wine consumption vol'!AH101</f>
        <v>10.000000000058208</v>
      </c>
      <c r="AI101">
        <f>'T6 Wine production vol'!AI101+'T15 Wine import vol'!AI101-'T10 Wine export vol'!AI101-'T34 Wine consumption vol'!AI101</f>
        <v>28058.904104886344</v>
      </c>
      <c r="AJ101">
        <f>'T6 Wine production vol'!AJ101+'T15 Wine import vol'!AJ101-'T10 Wine export vol'!AJ101-'T34 Wine consumption vol'!AJ101</f>
        <v>1813.5624403932452</v>
      </c>
      <c r="AK101">
        <f>'T6 Wine production vol'!AK101+'T15 Wine import vol'!AK101-'T10 Wine export vol'!AK101-'T34 Wine consumption vol'!AK101</f>
        <v>1264.9058303204511</v>
      </c>
      <c r="AL101">
        <f>'T6 Wine production vol'!AL101+'T15 Wine import vol'!AL101-'T10 Wine export vol'!AL101-'T34 Wine consumption vol'!AL101</f>
        <v>77319.883641637789</v>
      </c>
      <c r="AM101">
        <f>'T6 Wine production vol'!AM101+'T15 Wine import vol'!AM101-'T10 Wine export vol'!AM101-'T34 Wine consumption vol'!AM101</f>
        <v>28311.115930981108</v>
      </c>
      <c r="AN101">
        <f>'T6 Wine production vol'!AN101+'T15 Wine import vol'!AN101-'T10 Wine export vol'!AN101-'T34 Wine consumption vol'!AN101</f>
        <v>183620.09157288299</v>
      </c>
      <c r="AO101">
        <f>'T6 Wine production vol'!AO101+'T15 Wine import vol'!AO101-'T10 Wine export vol'!AO101-'T34 Wine consumption vol'!AO101</f>
        <v>14669.188736769709</v>
      </c>
      <c r="AP101">
        <f>'T6 Wine production vol'!AP101+'T15 Wine import vol'!AP101-'T10 Wine export vol'!AP101-'T34 Wine consumption vol'!AP101</f>
        <v>12119.769039668568</v>
      </c>
      <c r="AQ101">
        <f>'T6 Wine production vol'!AQ101+'T15 Wine import vol'!AQ101-'T10 Wine export vol'!AQ101-'T34 Wine consumption vol'!AQ101</f>
        <v>90573.837833612604</v>
      </c>
      <c r="AR101">
        <f>'T6 Wine production vol'!AR101+'T15 Wine import vol'!AR101-'T10 Wine export vol'!AR101-'T34 Wine consumption vol'!AR101</f>
        <v>-6169.5674999999992</v>
      </c>
      <c r="AS101">
        <f>'T6 Wine production vol'!AS101+'T15 Wine import vol'!AS101-'T10 Wine export vol'!AS101-'T34 Wine consumption vol'!AS101</f>
        <v>0</v>
      </c>
      <c r="AT101">
        <f>'T6 Wine production vol'!AT101+'T15 Wine import vol'!AT101-'T10 Wine export vol'!AT101-'T34 Wine consumption vol'!AT101</f>
        <v>0</v>
      </c>
      <c r="AU101">
        <f>'T6 Wine production vol'!AU101+'T15 Wine import vol'!AU101-'T10 Wine export vol'!AU101-'T34 Wine consumption vol'!AU101</f>
        <v>-3037.2333333333336</v>
      </c>
      <c r="AV101">
        <f>'T6 Wine production vol'!AV101+'T15 Wine import vol'!AV101-'T10 Wine export vol'!AV101-'T34 Wine consumption vol'!AV101</f>
        <v>0</v>
      </c>
      <c r="AW101">
        <f>'T6 Wine production vol'!AW101+'T15 Wine import vol'!AW101-'T10 Wine export vol'!AW101-'T34 Wine consumption vol'!AW101</f>
        <v>0</v>
      </c>
      <c r="AX101">
        <f>'T6 Wine production vol'!AX101+'T15 Wine import vol'!AX101-'T10 Wine export vol'!AX101-'T34 Wine consumption vol'!AX101</f>
        <v>0</v>
      </c>
      <c r="AY101">
        <f>'T6 Wine production vol'!AY101+'T15 Wine import vol'!AY101-'T10 Wine export vol'!AY101-'T34 Wine consumption vol'!AY101</f>
        <v>0</v>
      </c>
      <c r="AZ101">
        <f>'T6 Wine production vol'!AZ101+'T15 Wine import vol'!AZ101-'T10 Wine export vol'!AZ101-'T34 Wine consumption vol'!AZ101</f>
        <v>0</v>
      </c>
      <c r="BA101">
        <f>'T6 Wine production vol'!BA101+'T15 Wine import vol'!BA101-'T10 Wine export vol'!BA101-'T34 Wine consumption vol'!BA101</f>
        <v>81</v>
      </c>
      <c r="BB101">
        <f>'T6 Wine production vol'!BB101+'T15 Wine import vol'!BB101-'T10 Wine export vol'!BB101-'T34 Wine consumption vol'!BB101</f>
        <v>4558709.6956830733</v>
      </c>
    </row>
    <row r="102" spans="1:54" x14ac:dyDescent="0.55000000000000004">
      <c r="A102" s="1">
        <v>1965</v>
      </c>
      <c r="B102">
        <f>'T6 Wine production vol'!B102+'T15 Wine import vol'!B102-'T10 Wine export vol'!B102-'T34 Wine consumption vol'!B102</f>
        <v>2040703.4780922672</v>
      </c>
      <c r="C102">
        <f>'T6 Wine production vol'!C102+'T15 Wine import vol'!C102-'T10 Wine export vol'!C102-'T34 Wine consumption vol'!C102</f>
        <v>1358321.5140534174</v>
      </c>
      <c r="D102">
        <f>'T6 Wine production vol'!D102+'T15 Wine import vol'!D102-'T10 Wine export vol'!D102-'T34 Wine consumption vol'!D102</f>
        <v>218903.42841415189</v>
      </c>
      <c r="E102">
        <f>'T6 Wine production vol'!E102+'T15 Wine import vol'!E102-'T10 Wine export vol'!E102-'T34 Wine consumption vol'!E102</f>
        <v>583460.43223504303</v>
      </c>
      <c r="F102">
        <f>'T6 Wine production vol'!F102+'T15 Wine import vol'!F102-'T10 Wine export vol'!F102-'T34 Wine consumption vol'!F102</f>
        <v>-26456.972166640888</v>
      </c>
      <c r="G102">
        <f>'T6 Wine production vol'!G102+'T15 Wine import vol'!G102-'T10 Wine export vol'!G102-'T34 Wine consumption vol'!G102</f>
        <v>-2159.808</v>
      </c>
      <c r="H102">
        <f>'T6 Wine production vol'!H102+'T15 Wine import vol'!H102-'T10 Wine export vol'!H102-'T34 Wine consumption vol'!H102</f>
        <v>-13182.910999999993</v>
      </c>
      <c r="I102">
        <f>'T6 Wine production vol'!I102+'T15 Wine import vol'!I102-'T10 Wine export vol'!I102-'T34 Wine consumption vol'!I102</f>
        <v>-1321.8527959477506</v>
      </c>
      <c r="J102">
        <f>'T6 Wine production vol'!J102+'T15 Wine import vol'!J102-'T10 Wine export vol'!J102-'T34 Wine consumption vol'!J102</f>
        <v>-9117.9045713592495</v>
      </c>
      <c r="K102">
        <f>'T6 Wine production vol'!K102+'T15 Wine import vol'!K102-'T10 Wine export vol'!K102-'T34 Wine consumption vol'!K102</f>
        <v>-310952.89416959789</v>
      </c>
      <c r="L102">
        <f>'T6 Wine production vol'!L102+'T15 Wine import vol'!L102-'T10 Wine export vol'!L102-'T34 Wine consumption vol'!L102</f>
        <v>133155.64735909039</v>
      </c>
      <c r="M102">
        <f>'T6 Wine production vol'!M102+'T15 Wine import vol'!M102-'T10 Wine export vol'!M102-'T34 Wine consumption vol'!M102</f>
        <v>-2578.4073817125591</v>
      </c>
      <c r="N102">
        <f>'T6 Wine production vol'!N102+'T15 Wine import vol'!N102-'T10 Wine export vol'!N102-'T34 Wine consumption vol'!N102</f>
        <v>-1917.145083587282</v>
      </c>
      <c r="O102">
        <f>'T6 Wine production vol'!O102+'T15 Wine import vol'!O102-'T10 Wine export vol'!O102-'T34 Wine consumption vol'!O102</f>
        <v>1463.2523054917583</v>
      </c>
      <c r="P102">
        <f>'T6 Wine production vol'!P102+'T15 Wine import vol'!P102-'T10 Wine export vol'!P102-'T34 Wine consumption vol'!P102</f>
        <v>27609.399999999994</v>
      </c>
      <c r="Q102">
        <f>'T6 Wine production vol'!Q102+'T15 Wine import vol'!Q102-'T10 Wine export vol'!Q102-'T34 Wine consumption vol'!Q102</f>
        <v>0</v>
      </c>
      <c r="R102">
        <f>'T6 Wine production vol'!R102+'T15 Wine import vol'!R102-'T10 Wine export vol'!R102-'T34 Wine consumption vol'!R102</f>
        <v>7037.9897240419032</v>
      </c>
      <c r="S102">
        <f>'T6 Wine production vol'!S102+'T15 Wine import vol'!S102-'T10 Wine export vol'!S102-'T34 Wine consumption vol'!S102</f>
        <v>105735.55788595401</v>
      </c>
      <c r="T102">
        <f>'T6 Wine production vol'!T102+'T15 Wine import vol'!T102-'T10 Wine export vol'!T102-'T34 Wine consumption vol'!T102</f>
        <v>0</v>
      </c>
      <c r="U102">
        <f>'T6 Wine production vol'!U102+'T15 Wine import vol'!U102-'T10 Wine export vol'!U102-'T34 Wine consumption vol'!U102</f>
        <v>0</v>
      </c>
      <c r="V102">
        <f>'T6 Wine production vol'!V102+'T15 Wine import vol'!V102-'T10 Wine export vol'!V102-'T34 Wine consumption vol'!V102</f>
        <v>-130240.14301487542</v>
      </c>
      <c r="W102">
        <f>'T6 Wine production vol'!W102+'T15 Wine import vol'!W102-'T10 Wine export vol'!W102-'T34 Wine consumption vol'!W102</f>
        <v>0</v>
      </c>
      <c r="X102">
        <f>'T6 Wine production vol'!X102+'T15 Wine import vol'!X102-'T10 Wine export vol'!X102-'T34 Wine consumption vol'!X102</f>
        <v>-35318.269044205896</v>
      </c>
      <c r="Y102">
        <f>'T6 Wine production vol'!Y102+'T15 Wine import vol'!Y102-'T10 Wine export vol'!Y102-'T34 Wine consumption vol'!Y102</f>
        <v>73333.333333333023</v>
      </c>
      <c r="Z102">
        <f>'T6 Wine production vol'!Z102+'T15 Wine import vol'!Z102-'T10 Wine export vol'!Z102-'T34 Wine consumption vol'!Z102</f>
        <v>-560000</v>
      </c>
      <c r="AA102">
        <f>'T6 Wine production vol'!AA102+'T15 Wine import vol'!AA102-'T10 Wine export vol'!AA102-'T34 Wine consumption vol'!AA102</f>
        <v>-504508.13328688685</v>
      </c>
      <c r="AB102">
        <f>'T6 Wine production vol'!AB102+'T15 Wine import vol'!AB102-'T10 Wine export vol'!AB102-'T34 Wine consumption vol'!AB102</f>
        <v>105609</v>
      </c>
      <c r="AC102">
        <f>'T6 Wine production vol'!AC102+'T15 Wine import vol'!AC102-'T10 Wine export vol'!AC102-'T34 Wine consumption vol'!AC102</f>
        <v>1645.0070657242786</v>
      </c>
      <c r="AD102">
        <f>'T6 Wine production vol'!AD102+'T15 Wine import vol'!AD102-'T10 Wine export vol'!AD102-'T34 Wine consumption vol'!AD102</f>
        <v>-15835.669119999991</v>
      </c>
      <c r="AE102">
        <f>'T6 Wine production vol'!AE102+'T15 Wine import vol'!AE102-'T10 Wine export vol'!AE102-'T34 Wine consumption vol'!AE102</f>
        <v>151081.09999999998</v>
      </c>
      <c r="AF102">
        <f>'T6 Wine production vol'!AF102+'T15 Wine import vol'!AF102-'T10 Wine export vol'!AF102-'T34 Wine consumption vol'!AF102</f>
        <v>-86864.467308615102</v>
      </c>
      <c r="AG102">
        <f>'T6 Wine production vol'!AG102+'T15 Wine import vol'!AG102-'T10 Wine export vol'!AG102-'T34 Wine consumption vol'!AG102</f>
        <v>51153.915684476407</v>
      </c>
      <c r="AH102">
        <f>'T6 Wine production vol'!AH102+'T15 Wine import vol'!AH102-'T10 Wine export vol'!AH102-'T34 Wine consumption vol'!AH102</f>
        <v>0</v>
      </c>
      <c r="AI102">
        <f>'T6 Wine production vol'!AI102+'T15 Wine import vol'!AI102-'T10 Wine export vol'!AI102-'T34 Wine consumption vol'!AI102</f>
        <v>27616.323092851839</v>
      </c>
      <c r="AJ102">
        <f>'T6 Wine production vol'!AJ102+'T15 Wine import vol'!AJ102-'T10 Wine export vol'!AJ102-'T34 Wine consumption vol'!AJ102</f>
        <v>6773.2472481144796</v>
      </c>
      <c r="AK102">
        <f>'T6 Wine production vol'!AK102+'T15 Wine import vol'!AK102-'T10 Wine export vol'!AK102-'T34 Wine consumption vol'!AK102</f>
        <v>-1403.8587772813298</v>
      </c>
      <c r="AL102">
        <f>'T6 Wine production vol'!AL102+'T15 Wine import vol'!AL102-'T10 Wine export vol'!AL102-'T34 Wine consumption vol'!AL102</f>
        <v>523003.35888233496</v>
      </c>
      <c r="AM102">
        <f>'T6 Wine production vol'!AM102+'T15 Wine import vol'!AM102-'T10 Wine export vol'!AM102-'T34 Wine consumption vol'!AM102</f>
        <v>166801.80055046765</v>
      </c>
      <c r="AN102">
        <f>'T6 Wine production vol'!AN102+'T15 Wine import vol'!AN102-'T10 Wine export vol'!AN102-'T34 Wine consumption vol'!AN102</f>
        <v>266629.06305631623</v>
      </c>
      <c r="AO102">
        <f>'T6 Wine production vol'!AO102+'T15 Wine import vol'!AO102-'T10 Wine export vol'!AO102-'T34 Wine consumption vol'!AO102</f>
        <v>85462.231246380834</v>
      </c>
      <c r="AP102">
        <f>'T6 Wine production vol'!AP102+'T15 Wine import vol'!AP102-'T10 Wine export vol'!AP102-'T34 Wine consumption vol'!AP102</f>
        <v>19171.57418625096</v>
      </c>
      <c r="AQ102">
        <f>'T6 Wine production vol'!AQ102+'T15 Wine import vol'!AQ102-'T10 Wine export vol'!AQ102-'T34 Wine consumption vol'!AQ102</f>
        <v>94625.964823420902</v>
      </c>
      <c r="AR102">
        <f>'T6 Wine production vol'!AR102+'T15 Wine import vol'!AR102-'T10 Wine export vol'!AR102-'T34 Wine consumption vol'!AR102</f>
        <v>-6230.9225000000006</v>
      </c>
      <c r="AS102">
        <f>'T6 Wine production vol'!AS102+'T15 Wine import vol'!AS102-'T10 Wine export vol'!AS102-'T34 Wine consumption vol'!AS102</f>
        <v>0</v>
      </c>
      <c r="AT102">
        <f>'T6 Wine production vol'!AT102+'T15 Wine import vol'!AT102-'T10 Wine export vol'!AT102-'T34 Wine consumption vol'!AT102</f>
        <v>0</v>
      </c>
      <c r="AU102">
        <f>'T6 Wine production vol'!AU102+'T15 Wine import vol'!AU102-'T10 Wine export vol'!AU102-'T34 Wine consumption vol'!AU102</f>
        <v>81.683333333333394</v>
      </c>
      <c r="AV102">
        <f>'T6 Wine production vol'!AV102+'T15 Wine import vol'!AV102-'T10 Wine export vol'!AV102-'T34 Wine consumption vol'!AV102</f>
        <v>12</v>
      </c>
      <c r="AW102">
        <f>'T6 Wine production vol'!AW102+'T15 Wine import vol'!AW102-'T10 Wine export vol'!AW102-'T34 Wine consumption vol'!AW102</f>
        <v>0</v>
      </c>
      <c r="AX102">
        <f>'T6 Wine production vol'!AX102+'T15 Wine import vol'!AX102-'T10 Wine export vol'!AX102-'T34 Wine consumption vol'!AX102</f>
        <v>0</v>
      </c>
      <c r="AY102">
        <f>'T6 Wine production vol'!AY102+'T15 Wine import vol'!AY102-'T10 Wine export vol'!AY102-'T34 Wine consumption vol'!AY102</f>
        <v>0</v>
      </c>
      <c r="AZ102">
        <f>'T6 Wine production vol'!AZ102+'T15 Wine import vol'!AZ102-'T10 Wine export vol'!AZ102-'T34 Wine consumption vol'!AZ102</f>
        <v>0</v>
      </c>
      <c r="BA102">
        <f>'T6 Wine production vol'!BA102+'T15 Wine import vol'!BA102-'T10 Wine export vol'!BA102-'T34 Wine consumption vol'!BA102</f>
        <v>96</v>
      </c>
      <c r="BB102">
        <f>'T6 Wine production vol'!BB102+'T15 Wine import vol'!BB102-'T10 Wine export vol'!BB102-'T34 Wine consumption vol'!BB102</f>
        <v>4270716.4050721563</v>
      </c>
    </row>
    <row r="103" spans="1:54" x14ac:dyDescent="0.55000000000000004">
      <c r="A103" s="1">
        <v>1966</v>
      </c>
      <c r="B103">
        <f>'T6 Wine production vol'!B103+'T15 Wine import vol'!B103-'T10 Wine export vol'!B103-'T34 Wine consumption vol'!B103</f>
        <v>1462446.7854942596</v>
      </c>
      <c r="C103">
        <f>'T6 Wine production vol'!C103+'T15 Wine import vol'!C103-'T10 Wine export vol'!C103-'T34 Wine consumption vol'!C103</f>
        <v>952570.18162643723</v>
      </c>
      <c r="D103">
        <f>'T6 Wine production vol'!D103+'T15 Wine import vol'!D103-'T10 Wine export vol'!D103-'T34 Wine consumption vol'!D103</f>
        <v>-244505.31184841343</v>
      </c>
      <c r="E103">
        <f>'T6 Wine production vol'!E103+'T15 Wine import vol'!E103-'T10 Wine export vol'!E103-'T34 Wine consumption vol'!E103</f>
        <v>863869.67848454113</v>
      </c>
      <c r="F103">
        <f>'T6 Wine production vol'!F103+'T15 Wine import vol'!F103-'T10 Wine export vol'!F103-'T34 Wine consumption vol'!F103</f>
        <v>-29373.529790181987</v>
      </c>
      <c r="G103">
        <f>'T6 Wine production vol'!G103+'T15 Wine import vol'!G103-'T10 Wine export vol'!G103-'T34 Wine consumption vol'!G103</f>
        <v>-2533.7750000000005</v>
      </c>
      <c r="H103">
        <f>'T6 Wine production vol'!H103+'T15 Wine import vol'!H103-'T10 Wine export vol'!H103-'T34 Wine consumption vol'!H103</f>
        <v>-8560.5760000000009</v>
      </c>
      <c r="I103">
        <f>'T6 Wine production vol'!I103+'T15 Wine import vol'!I103-'T10 Wine export vol'!I103-'T34 Wine consumption vol'!I103</f>
        <v>-721.79199641475861</v>
      </c>
      <c r="J103">
        <f>'T6 Wine production vol'!J103+'T15 Wine import vol'!J103-'T10 Wine export vol'!J103-'T34 Wine consumption vol'!J103</f>
        <v>-10498.65691712795</v>
      </c>
      <c r="K103">
        <f>'T6 Wine production vol'!K103+'T15 Wine import vol'!K103-'T10 Wine export vol'!K103-'T34 Wine consumption vol'!K103</f>
        <v>-128807.1817386921</v>
      </c>
      <c r="L103">
        <f>'T6 Wine production vol'!L103+'T15 Wine import vol'!L103-'T10 Wine export vol'!L103-'T34 Wine consumption vol'!L103</f>
        <v>116287.44571282811</v>
      </c>
      <c r="M103">
        <f>'T6 Wine production vol'!M103+'T15 Wine import vol'!M103-'T10 Wine export vol'!M103-'T34 Wine consumption vol'!M103</f>
        <v>-3566.9119554883346</v>
      </c>
      <c r="N103">
        <f>'T6 Wine production vol'!N103+'T15 Wine import vol'!N103-'T10 Wine export vol'!N103-'T34 Wine consumption vol'!N103</f>
        <v>-1289.8084540247728</v>
      </c>
      <c r="O103">
        <f>'T6 Wine production vol'!O103+'T15 Wine import vol'!O103-'T10 Wine export vol'!O103-'T34 Wine consumption vol'!O103</f>
        <v>-1255.0652686550166</v>
      </c>
      <c r="P103">
        <f>'T6 Wine production vol'!P103+'T15 Wine import vol'!P103-'T10 Wine export vol'!P103-'T34 Wine consumption vol'!P103</f>
        <v>7169.6504890004871</v>
      </c>
      <c r="Q103">
        <f>'T6 Wine production vol'!Q103+'T15 Wine import vol'!Q103-'T10 Wine export vol'!Q103-'T34 Wine consumption vol'!Q103</f>
        <v>0</v>
      </c>
      <c r="R103">
        <f>'T6 Wine production vol'!R103+'T15 Wine import vol'!R103-'T10 Wine export vol'!R103-'T34 Wine consumption vol'!R103</f>
        <v>3163.8386249344094</v>
      </c>
      <c r="S103">
        <f>'T6 Wine production vol'!S103+'T15 Wine import vol'!S103-'T10 Wine export vol'!S103-'T34 Wine consumption vol'!S103</f>
        <v>103493.11295190299</v>
      </c>
      <c r="T103">
        <f>'T6 Wine production vol'!T103+'T15 Wine import vol'!T103-'T10 Wine export vol'!T103-'T34 Wine consumption vol'!T103</f>
        <v>0</v>
      </c>
      <c r="U103">
        <f>'T6 Wine production vol'!U103+'T15 Wine import vol'!U103-'T10 Wine export vol'!U103-'T34 Wine consumption vol'!U103</f>
        <v>0</v>
      </c>
      <c r="V103">
        <f>'T6 Wine production vol'!V103+'T15 Wine import vol'!V103-'T10 Wine export vol'!V103-'T34 Wine consumption vol'!V103</f>
        <v>14934.689383273828</v>
      </c>
      <c r="W103">
        <f>'T6 Wine production vol'!W103+'T15 Wine import vol'!W103-'T10 Wine export vol'!W103-'T34 Wine consumption vol'!W103</f>
        <v>0</v>
      </c>
      <c r="X103">
        <f>'T6 Wine production vol'!X103+'T15 Wine import vol'!X103-'T10 Wine export vol'!X103-'T34 Wine consumption vol'!X103</f>
        <v>4532.5642999327974</v>
      </c>
      <c r="Y103">
        <f>'T6 Wine production vol'!Y103+'T15 Wine import vol'!Y103-'T10 Wine export vol'!Y103-'T34 Wine consumption vol'!Y103</f>
        <v>190000</v>
      </c>
      <c r="Z103">
        <f>'T6 Wine production vol'!Z103+'T15 Wine import vol'!Z103-'T10 Wine export vol'!Z103-'T34 Wine consumption vol'!Z103</f>
        <v>-580000</v>
      </c>
      <c r="AA103">
        <f>'T6 Wine production vol'!AA103+'T15 Wine import vol'!AA103-'T10 Wine export vol'!AA103-'T34 Wine consumption vol'!AA103</f>
        <v>-465664.37849267852</v>
      </c>
      <c r="AB103">
        <f>'T6 Wine production vol'!AB103+'T15 Wine import vol'!AB103-'T10 Wine export vol'!AB103-'T34 Wine consumption vol'!AB103</f>
        <v>78277</v>
      </c>
      <c r="AC103">
        <f>'T6 Wine production vol'!AC103+'T15 Wine import vol'!AC103-'T10 Wine export vol'!AC103-'T34 Wine consumption vol'!AC103</f>
        <v>1589.7051488911839</v>
      </c>
      <c r="AD103">
        <f>'T6 Wine production vol'!AD103+'T15 Wine import vol'!AD103-'T10 Wine export vol'!AD103-'T34 Wine consumption vol'!AD103</f>
        <v>-13272.668479999993</v>
      </c>
      <c r="AE103">
        <f>'T6 Wine production vol'!AE103+'T15 Wine import vol'!AE103-'T10 Wine export vol'!AE103-'T34 Wine consumption vol'!AE103</f>
        <v>61012.690000000061</v>
      </c>
      <c r="AF103">
        <f>'T6 Wine production vol'!AF103+'T15 Wine import vol'!AF103-'T10 Wine export vol'!AF103-'T34 Wine consumption vol'!AF103</f>
        <v>377238.98999355105</v>
      </c>
      <c r="AG103">
        <f>'T6 Wine production vol'!AG103+'T15 Wine import vol'!AG103-'T10 Wine export vol'!AG103-'T34 Wine consumption vol'!AG103</f>
        <v>-19533.765852504614</v>
      </c>
      <c r="AH103">
        <f>'T6 Wine production vol'!AH103+'T15 Wine import vol'!AH103-'T10 Wine export vol'!AH103-'T34 Wine consumption vol'!AH103</f>
        <v>0</v>
      </c>
      <c r="AI103">
        <f>'T6 Wine production vol'!AI103+'T15 Wine import vol'!AI103-'T10 Wine export vol'!AI103-'T34 Wine consumption vol'!AI103</f>
        <v>34117.340962169736</v>
      </c>
      <c r="AJ103">
        <f>'T6 Wine production vol'!AJ103+'T15 Wine import vol'!AJ103-'T10 Wine export vol'!AJ103-'T34 Wine consumption vol'!AJ103</f>
        <v>2926.072538385095</v>
      </c>
      <c r="AK103">
        <f>'T6 Wine production vol'!AK103+'T15 Wine import vol'!AK103-'T10 Wine export vol'!AK103-'T34 Wine consumption vol'!AK103</f>
        <v>1216.0130433979793</v>
      </c>
      <c r="AL103">
        <f>'T6 Wine production vol'!AL103+'T15 Wine import vol'!AL103-'T10 Wine export vol'!AL103-'T34 Wine consumption vol'!AL103</f>
        <v>-221840.21561561458</v>
      </c>
      <c r="AM103">
        <f>'T6 Wine production vol'!AM103+'T15 Wine import vol'!AM103-'T10 Wine export vol'!AM103-'T34 Wine consumption vol'!AM103</f>
        <v>48196.207550497886</v>
      </c>
      <c r="AN103">
        <f>'T6 Wine production vol'!AN103+'T15 Wine import vol'!AN103-'T10 Wine export vol'!AN103-'T34 Wine consumption vol'!AN103</f>
        <v>228754.69168747359</v>
      </c>
      <c r="AO103">
        <f>'T6 Wine production vol'!AO103+'T15 Wine import vol'!AO103-'T10 Wine export vol'!AO103-'T34 Wine consumption vol'!AO103</f>
        <v>-40761.732830348039</v>
      </c>
      <c r="AP103">
        <f>'T6 Wine production vol'!AP103+'T15 Wine import vol'!AP103-'T10 Wine export vol'!AP103-'T34 Wine consumption vol'!AP103</f>
        <v>16530.745019273891</v>
      </c>
      <c r="AQ103">
        <f>'T6 Wine production vol'!AQ103+'T15 Wine import vol'!AQ103-'T10 Wine export vol'!AQ103-'T34 Wine consumption vol'!AQ103</f>
        <v>106491.3867049691</v>
      </c>
      <c r="AR103">
        <f>'T6 Wine production vol'!AR103+'T15 Wine import vol'!AR103-'T10 Wine export vol'!AR103-'T34 Wine consumption vol'!AR103</f>
        <v>-6354.9</v>
      </c>
      <c r="AS103">
        <f>'T6 Wine production vol'!AS103+'T15 Wine import vol'!AS103-'T10 Wine export vol'!AS103-'T34 Wine consumption vol'!AS103</f>
        <v>0</v>
      </c>
      <c r="AT103">
        <f>'T6 Wine production vol'!AT103+'T15 Wine import vol'!AT103-'T10 Wine export vol'!AT103-'T34 Wine consumption vol'!AT103</f>
        <v>0</v>
      </c>
      <c r="AU103">
        <f>'T6 Wine production vol'!AU103+'T15 Wine import vol'!AU103-'T10 Wine export vol'!AU103-'T34 Wine consumption vol'!AU103</f>
        <v>868.18333333333339</v>
      </c>
      <c r="AV103">
        <f>'T6 Wine production vol'!AV103+'T15 Wine import vol'!AV103-'T10 Wine export vol'!AV103-'T34 Wine consumption vol'!AV103</f>
        <v>16</v>
      </c>
      <c r="AW103">
        <f>'T6 Wine production vol'!AW103+'T15 Wine import vol'!AW103-'T10 Wine export vol'!AW103-'T34 Wine consumption vol'!AW103</f>
        <v>0</v>
      </c>
      <c r="AX103">
        <f>'T6 Wine production vol'!AX103+'T15 Wine import vol'!AX103-'T10 Wine export vol'!AX103-'T34 Wine consumption vol'!AX103</f>
        <v>0</v>
      </c>
      <c r="AY103">
        <f>'T6 Wine production vol'!AY103+'T15 Wine import vol'!AY103-'T10 Wine export vol'!AY103-'T34 Wine consumption vol'!AY103</f>
        <v>0</v>
      </c>
      <c r="AZ103">
        <f>'T6 Wine production vol'!AZ103+'T15 Wine import vol'!AZ103-'T10 Wine export vol'!AZ103-'T34 Wine consumption vol'!AZ103</f>
        <v>0</v>
      </c>
      <c r="BA103">
        <f>'T6 Wine production vol'!BA103+'T15 Wine import vol'!BA103-'T10 Wine export vol'!BA103-'T34 Wine consumption vol'!BA103</f>
        <v>128</v>
      </c>
      <c r="BB103">
        <f>'T6 Wine production vol'!BB103+'T15 Wine import vol'!BB103-'T10 Wine export vol'!BB103-'T34 Wine consumption vol'!BB103</f>
        <v>2815022.9760817513</v>
      </c>
    </row>
    <row r="104" spans="1:54" x14ac:dyDescent="0.55000000000000004">
      <c r="A104" s="1">
        <v>1967</v>
      </c>
      <c r="B104">
        <f>'T6 Wine production vol'!B104+'T15 Wine import vol'!B104-'T10 Wine export vol'!B104-'T34 Wine consumption vol'!B104</f>
        <v>1006422.1183775719</v>
      </c>
      <c r="C104">
        <f>'T6 Wine production vol'!C104+'T15 Wine import vol'!C104-'T10 Wine export vol'!C104-'T34 Wine consumption vol'!C104</f>
        <v>1885000.6428274512</v>
      </c>
      <c r="D104">
        <f>'T6 Wine production vol'!D104+'T15 Wine import vol'!D104-'T10 Wine export vol'!D104-'T34 Wine consumption vol'!D104</f>
        <v>-142560.17874350469</v>
      </c>
      <c r="E104">
        <f>'T6 Wine production vol'!E104+'T15 Wine import vol'!E104-'T10 Wine export vol'!E104-'T34 Wine consumption vol'!E104</f>
        <v>237478.30987151409</v>
      </c>
      <c r="F104">
        <f>'T6 Wine production vol'!F104+'T15 Wine import vol'!F104-'T10 Wine export vol'!F104-'T34 Wine consumption vol'!F104</f>
        <v>79982.557837244414</v>
      </c>
      <c r="G104">
        <f>'T6 Wine production vol'!G104+'T15 Wine import vol'!G104-'T10 Wine export vol'!G104-'T34 Wine consumption vol'!G104</f>
        <v>-3798.5910000000003</v>
      </c>
      <c r="H104">
        <f>'T6 Wine production vol'!H104+'T15 Wine import vol'!H104-'T10 Wine export vol'!H104-'T34 Wine consumption vol'!H104</f>
        <v>-10747.615999999995</v>
      </c>
      <c r="I104">
        <f>'T6 Wine production vol'!I104+'T15 Wine import vol'!I104-'T10 Wine export vol'!I104-'T34 Wine consumption vol'!I104</f>
        <v>-1356.9697272719095</v>
      </c>
      <c r="J104">
        <f>'T6 Wine production vol'!J104+'T15 Wine import vol'!J104-'T10 Wine export vol'!J104-'T34 Wine consumption vol'!J104</f>
        <v>-10788.064501279448</v>
      </c>
      <c r="K104">
        <f>'T6 Wine production vol'!K104+'T15 Wine import vol'!K104-'T10 Wine export vol'!K104-'T34 Wine consumption vol'!K104</f>
        <v>-75774.875927343033</v>
      </c>
      <c r="L104">
        <f>'T6 Wine production vol'!L104+'T15 Wine import vol'!L104-'T10 Wine export vol'!L104-'T34 Wine consumption vol'!L104</f>
        <v>78965.871685696213</v>
      </c>
      <c r="M104">
        <f>'T6 Wine production vol'!M104+'T15 Wine import vol'!M104-'T10 Wine export vol'!M104-'T34 Wine consumption vol'!M104</f>
        <v>-2843.173025476025</v>
      </c>
      <c r="N104">
        <f>'T6 Wine production vol'!N104+'T15 Wine import vol'!N104-'T10 Wine export vol'!N104-'T34 Wine consumption vol'!N104</f>
        <v>-10213.373050724971</v>
      </c>
      <c r="O104">
        <f>'T6 Wine production vol'!O104+'T15 Wine import vol'!O104-'T10 Wine export vol'!O104-'T34 Wine consumption vol'!O104</f>
        <v>1261.9060000604877</v>
      </c>
      <c r="P104">
        <f>'T6 Wine production vol'!P104+'T15 Wine import vol'!P104-'T10 Wine export vol'!P104-'T34 Wine consumption vol'!P104</f>
        <v>16908.881732991897</v>
      </c>
      <c r="Q104">
        <f>'T6 Wine production vol'!Q104+'T15 Wine import vol'!Q104-'T10 Wine export vol'!Q104-'T34 Wine consumption vol'!Q104</f>
        <v>0</v>
      </c>
      <c r="R104">
        <f>'T6 Wine production vol'!R104+'T15 Wine import vol'!R104-'T10 Wine export vol'!R104-'T34 Wine consumption vol'!R104</f>
        <v>9318.1365102283398</v>
      </c>
      <c r="S104">
        <f>'T6 Wine production vol'!S104+'T15 Wine import vol'!S104-'T10 Wine export vol'!S104-'T34 Wine consumption vol'!S104</f>
        <v>11013.492024705803</v>
      </c>
      <c r="T104">
        <f>'T6 Wine production vol'!T104+'T15 Wine import vol'!T104-'T10 Wine export vol'!T104-'T34 Wine consumption vol'!T104</f>
        <v>0</v>
      </c>
      <c r="U104">
        <f>'T6 Wine production vol'!U104+'T15 Wine import vol'!U104-'T10 Wine export vol'!U104-'T34 Wine consumption vol'!U104</f>
        <v>0</v>
      </c>
      <c r="V104">
        <f>'T6 Wine production vol'!V104+'T15 Wine import vol'!V104-'T10 Wine export vol'!V104-'T34 Wine consumption vol'!V104</f>
        <v>150731.7573543234</v>
      </c>
      <c r="W104">
        <f>'T6 Wine production vol'!W104+'T15 Wine import vol'!W104-'T10 Wine export vol'!W104-'T34 Wine consumption vol'!W104</f>
        <v>0</v>
      </c>
      <c r="X104">
        <f>'T6 Wine production vol'!X104+'T15 Wine import vol'!X104-'T10 Wine export vol'!X104-'T34 Wine consumption vol'!X104</f>
        <v>5846.3023329274147</v>
      </c>
      <c r="Y104">
        <f>'T6 Wine production vol'!Y104+'T15 Wine import vol'!Y104-'T10 Wine export vol'!Y104-'T34 Wine consumption vol'!Y104</f>
        <v>223333.33333333302</v>
      </c>
      <c r="Z104">
        <f>'T6 Wine production vol'!Z104+'T15 Wine import vol'!Z104-'T10 Wine export vol'!Z104-'T34 Wine consumption vol'!Z104</f>
        <v>-600000</v>
      </c>
      <c r="AA104">
        <f>'T6 Wine production vol'!AA104+'T15 Wine import vol'!AA104-'T10 Wine export vol'!AA104-'T34 Wine consumption vol'!AA104</f>
        <v>-466227.8822246645</v>
      </c>
      <c r="AB104">
        <f>'T6 Wine production vol'!AB104+'T15 Wine import vol'!AB104-'T10 Wine export vol'!AB104-'T34 Wine consumption vol'!AB104</f>
        <v>102889</v>
      </c>
      <c r="AC104">
        <f>'T6 Wine production vol'!AC104+'T15 Wine import vol'!AC104-'T10 Wine export vol'!AC104-'T34 Wine consumption vol'!AC104</f>
        <v>1006.1866407957805</v>
      </c>
      <c r="AD104">
        <f>'T6 Wine production vol'!AD104+'T15 Wine import vol'!AD104-'T10 Wine export vol'!AD104-'T34 Wine consumption vol'!AD104</f>
        <v>-12964.48702</v>
      </c>
      <c r="AE104">
        <f>'T6 Wine production vol'!AE104+'T15 Wine import vol'!AE104-'T10 Wine export vol'!AE104-'T34 Wine consumption vol'!AE104</f>
        <v>65025.770000000019</v>
      </c>
      <c r="AF104">
        <f>'T6 Wine production vol'!AF104+'T15 Wine import vol'!AF104-'T10 Wine export vol'!AF104-'T34 Wine consumption vol'!AF104</f>
        <v>916776.22360783303</v>
      </c>
      <c r="AG104">
        <f>'T6 Wine production vol'!AG104+'T15 Wine import vol'!AG104-'T10 Wine export vol'!AG104-'T34 Wine consumption vol'!AG104</f>
        <v>13590.437982901087</v>
      </c>
      <c r="AH104">
        <f>'T6 Wine production vol'!AH104+'T15 Wine import vol'!AH104-'T10 Wine export vol'!AH104-'T34 Wine consumption vol'!AH104</f>
        <v>0</v>
      </c>
      <c r="AI104">
        <f>'T6 Wine production vol'!AI104+'T15 Wine import vol'!AI104-'T10 Wine export vol'!AI104-'T34 Wine consumption vol'!AI104</f>
        <v>32684.736083453703</v>
      </c>
      <c r="AJ104">
        <f>'T6 Wine production vol'!AJ104+'T15 Wine import vol'!AJ104-'T10 Wine export vol'!AJ104-'T34 Wine consumption vol'!AJ104</f>
        <v>16740.418988281192</v>
      </c>
      <c r="AK104">
        <f>'T6 Wine production vol'!AK104+'T15 Wine import vol'!AK104-'T10 Wine export vol'!AK104-'T34 Wine consumption vol'!AK104</f>
        <v>-9447.0109175042526</v>
      </c>
      <c r="AL104">
        <f>'T6 Wine production vol'!AL104+'T15 Wine import vol'!AL104-'T10 Wine export vol'!AL104-'T34 Wine consumption vol'!AL104</f>
        <v>82617.317117883067</v>
      </c>
      <c r="AM104">
        <f>'T6 Wine production vol'!AM104+'T15 Wine import vol'!AM104-'T10 Wine export vol'!AM104-'T34 Wine consumption vol'!AM104</f>
        <v>-8271.6634115558008</v>
      </c>
      <c r="AN104">
        <f>'T6 Wine production vol'!AN104+'T15 Wine import vol'!AN104-'T10 Wine export vol'!AN104-'T34 Wine consumption vol'!AN104</f>
        <v>224565.84954002721</v>
      </c>
      <c r="AO104">
        <f>'T6 Wine production vol'!AO104+'T15 Wine import vol'!AO104-'T10 Wine export vol'!AO104-'T34 Wine consumption vol'!AO104</f>
        <v>-46524.105405791604</v>
      </c>
      <c r="AP104">
        <f>'T6 Wine production vol'!AP104+'T15 Wine import vol'!AP104-'T10 Wine export vol'!AP104-'T34 Wine consumption vol'!AP104</f>
        <v>11216.068505123629</v>
      </c>
      <c r="AQ104">
        <f>'T6 Wine production vol'!AQ104+'T15 Wine import vol'!AQ104-'T10 Wine export vol'!AQ104-'T34 Wine consumption vol'!AQ104</f>
        <v>87912.254346118294</v>
      </c>
      <c r="AR104">
        <f>'T6 Wine production vol'!AR104+'T15 Wine import vol'!AR104-'T10 Wine export vol'!AR104-'T34 Wine consumption vol'!AR104</f>
        <v>-6459.1749999999993</v>
      </c>
      <c r="AS104">
        <f>'T6 Wine production vol'!AS104+'T15 Wine import vol'!AS104-'T10 Wine export vol'!AS104-'T34 Wine consumption vol'!AS104</f>
        <v>0</v>
      </c>
      <c r="AT104">
        <f>'T6 Wine production vol'!AT104+'T15 Wine import vol'!AT104-'T10 Wine export vol'!AT104-'T34 Wine consumption vol'!AT104</f>
        <v>0</v>
      </c>
      <c r="AU104">
        <f>'T6 Wine production vol'!AU104+'T15 Wine import vol'!AU104-'T10 Wine export vol'!AU104-'T34 Wine consumption vol'!AU104</f>
        <v>3998.1500000000015</v>
      </c>
      <c r="AV104">
        <f>'T6 Wine production vol'!AV104+'T15 Wine import vol'!AV104-'T10 Wine export vol'!AV104-'T34 Wine consumption vol'!AV104</f>
        <v>22</v>
      </c>
      <c r="AW104">
        <f>'T6 Wine production vol'!AW104+'T15 Wine import vol'!AW104-'T10 Wine export vol'!AW104-'T34 Wine consumption vol'!AW104</f>
        <v>0</v>
      </c>
      <c r="AX104">
        <f>'T6 Wine production vol'!AX104+'T15 Wine import vol'!AX104-'T10 Wine export vol'!AX104-'T34 Wine consumption vol'!AX104</f>
        <v>0</v>
      </c>
      <c r="AY104">
        <f>'T6 Wine production vol'!AY104+'T15 Wine import vol'!AY104-'T10 Wine export vol'!AY104-'T34 Wine consumption vol'!AY104</f>
        <v>0</v>
      </c>
      <c r="AZ104">
        <f>'T6 Wine production vol'!AZ104+'T15 Wine import vol'!AZ104-'T10 Wine export vol'!AZ104-'T34 Wine consumption vol'!AZ104</f>
        <v>0</v>
      </c>
      <c r="BA104">
        <f>'T6 Wine production vol'!BA104+'T15 Wine import vol'!BA104-'T10 Wine export vol'!BA104-'T34 Wine consumption vol'!BA104</f>
        <v>135</v>
      </c>
      <c r="BB104">
        <f>'T6 Wine production vol'!BB104+'T15 Wine import vol'!BB104-'T10 Wine export vol'!BB104-'T34 Wine consumption vol'!BB104</f>
        <v>3703000.3051275313</v>
      </c>
    </row>
    <row r="105" spans="1:54" x14ac:dyDescent="0.55000000000000004">
      <c r="A105" s="1">
        <v>1968</v>
      </c>
      <c r="B105">
        <f>'T6 Wine production vol'!B105+'T15 Wine import vol'!B105-'T10 Wine export vol'!B105-'T34 Wine consumption vol'!B105</f>
        <v>1305356.5579397334</v>
      </c>
      <c r="C105">
        <f>'T6 Wine production vol'!C105+'T15 Wine import vol'!C105-'T10 Wine export vol'!C105-'T34 Wine consumption vol'!C105</f>
        <v>658902.34959763382</v>
      </c>
      <c r="D105">
        <f>'T6 Wine production vol'!D105+'T15 Wine import vol'!D105-'T10 Wine export vol'!D105-'T34 Wine consumption vol'!D105</f>
        <v>-9083.0177312764572</v>
      </c>
      <c r="E105">
        <f>'T6 Wine production vol'!E105+'T15 Wine import vol'!E105-'T10 Wine export vol'!E105-'T34 Wine consumption vol'!E105</f>
        <v>190687.39308034093</v>
      </c>
      <c r="F105">
        <f>'T6 Wine production vol'!F105+'T15 Wine import vol'!F105-'T10 Wine export vol'!F105-'T34 Wine consumption vol'!F105</f>
        <v>46919.59340675961</v>
      </c>
      <c r="G105">
        <f>'T6 Wine production vol'!G105+'T15 Wine import vol'!G105-'T10 Wine export vol'!G105-'T34 Wine consumption vol'!G105</f>
        <v>-2148.1744999999992</v>
      </c>
      <c r="H105">
        <f>'T6 Wine production vol'!H105+'T15 Wine import vol'!H105-'T10 Wine export vol'!H105-'T34 Wine consumption vol'!H105</f>
        <v>-13697.959916666703</v>
      </c>
      <c r="I105">
        <f>'T6 Wine production vol'!I105+'T15 Wine import vol'!I105-'T10 Wine export vol'!I105-'T34 Wine consumption vol'!I105</f>
        <v>-1386.4617477625616</v>
      </c>
      <c r="J105">
        <f>'T6 Wine production vol'!J105+'T15 Wine import vol'!J105-'T10 Wine export vol'!J105-'T34 Wine consumption vol'!J105</f>
        <v>-10708.386557557609</v>
      </c>
      <c r="K105">
        <f>'T6 Wine production vol'!K105+'T15 Wine import vol'!K105-'T10 Wine export vol'!K105-'T34 Wine consumption vol'!K105</f>
        <v>2095.2582244400401</v>
      </c>
      <c r="L105">
        <f>'T6 Wine production vol'!L105+'T15 Wine import vol'!L105-'T10 Wine export vol'!L105-'T34 Wine consumption vol'!L105</f>
        <v>103809.1701861496</v>
      </c>
      <c r="M105">
        <f>'T6 Wine production vol'!M105+'T15 Wine import vol'!M105-'T10 Wine export vol'!M105-'T34 Wine consumption vol'!M105</f>
        <v>-3550.0161325399895</v>
      </c>
      <c r="N105">
        <f>'T6 Wine production vol'!N105+'T15 Wine import vol'!N105-'T10 Wine export vol'!N105-'T34 Wine consumption vol'!N105</f>
        <v>-11818.124714455902</v>
      </c>
      <c r="O105">
        <f>'T6 Wine production vol'!O105+'T15 Wine import vol'!O105-'T10 Wine export vol'!O105-'T34 Wine consumption vol'!O105</f>
        <v>4697.4169142994215</v>
      </c>
      <c r="P105">
        <f>'T6 Wine production vol'!P105+'T15 Wine import vol'!P105-'T10 Wine export vol'!P105-'T34 Wine consumption vol'!P105</f>
        <v>29140.478878536494</v>
      </c>
      <c r="Q105">
        <f>'T6 Wine production vol'!Q105+'T15 Wine import vol'!Q105-'T10 Wine export vol'!Q105-'T34 Wine consumption vol'!Q105</f>
        <v>0</v>
      </c>
      <c r="R105">
        <f>'T6 Wine production vol'!R105+'T15 Wine import vol'!R105-'T10 Wine export vol'!R105-'T34 Wine consumption vol'!R105</f>
        <v>3228.5810578460496</v>
      </c>
      <c r="S105">
        <f>'T6 Wine production vol'!S105+'T15 Wine import vol'!S105-'T10 Wine export vol'!S105-'T34 Wine consumption vol'!S105</f>
        <v>123335.65916417821</v>
      </c>
      <c r="T105">
        <f>'T6 Wine production vol'!T105+'T15 Wine import vol'!T105-'T10 Wine export vol'!T105-'T34 Wine consumption vol'!T105</f>
        <v>0</v>
      </c>
      <c r="U105">
        <f>'T6 Wine production vol'!U105+'T15 Wine import vol'!U105-'T10 Wine export vol'!U105-'T34 Wine consumption vol'!U105</f>
        <v>0</v>
      </c>
      <c r="V105">
        <f>'T6 Wine production vol'!V105+'T15 Wine import vol'!V105-'T10 Wine export vol'!V105-'T34 Wine consumption vol'!V105</f>
        <v>99903.920788998192</v>
      </c>
      <c r="W105">
        <f>'T6 Wine production vol'!W105+'T15 Wine import vol'!W105-'T10 Wine export vol'!W105-'T34 Wine consumption vol'!W105</f>
        <v>0</v>
      </c>
      <c r="X105">
        <f>'T6 Wine production vol'!X105+'T15 Wine import vol'!X105-'T10 Wine export vol'!X105-'T34 Wine consumption vol'!X105</f>
        <v>101488.52666811447</v>
      </c>
      <c r="Y105">
        <f>'T6 Wine production vol'!Y105+'T15 Wine import vol'!Y105-'T10 Wine export vol'!Y105-'T34 Wine consumption vol'!Y105</f>
        <v>143333.33333333302</v>
      </c>
      <c r="Z105">
        <f>'T6 Wine production vol'!Z105+'T15 Wine import vol'!Z105-'T10 Wine export vol'!Z105-'T34 Wine consumption vol'!Z105</f>
        <v>-620000</v>
      </c>
      <c r="AA105">
        <f>'T6 Wine production vol'!AA105+'T15 Wine import vol'!AA105-'T10 Wine export vol'!AA105-'T34 Wine consumption vol'!AA105</f>
        <v>-411053.78866920428</v>
      </c>
      <c r="AB105">
        <f>'T6 Wine production vol'!AB105+'T15 Wine import vol'!AB105-'T10 Wine export vol'!AB105-'T34 Wine consumption vol'!AB105</f>
        <v>104930</v>
      </c>
      <c r="AC105">
        <f>'T6 Wine production vol'!AC105+'T15 Wine import vol'!AC105-'T10 Wine export vol'!AC105-'T34 Wine consumption vol'!AC105</f>
        <v>3816.65787634976</v>
      </c>
      <c r="AD105">
        <f>'T6 Wine production vol'!AD105+'T15 Wine import vol'!AD105-'T10 Wine export vol'!AD105-'T34 Wine consumption vol'!AD105</f>
        <v>-20238.489000000001</v>
      </c>
      <c r="AE105">
        <f>'T6 Wine production vol'!AE105+'T15 Wine import vol'!AE105-'T10 Wine export vol'!AE105-'T34 Wine consumption vol'!AE105</f>
        <v>65214.260000000009</v>
      </c>
      <c r="AF105">
        <f>'T6 Wine production vol'!AF105+'T15 Wine import vol'!AF105-'T10 Wine export vol'!AF105-'T34 Wine consumption vol'!AF105</f>
        <v>-88687.075754200108</v>
      </c>
      <c r="AG105">
        <f>'T6 Wine production vol'!AG105+'T15 Wine import vol'!AG105-'T10 Wine export vol'!AG105-'T34 Wine consumption vol'!AG105</f>
        <v>-1083.3088682231028</v>
      </c>
      <c r="AH105">
        <f>'T6 Wine production vol'!AH105+'T15 Wine import vol'!AH105-'T10 Wine export vol'!AH105-'T34 Wine consumption vol'!AH105</f>
        <v>0</v>
      </c>
      <c r="AI105">
        <f>'T6 Wine production vol'!AI105+'T15 Wine import vol'!AI105-'T10 Wine export vol'!AI105-'T34 Wine consumption vol'!AI105</f>
        <v>35387.910496087272</v>
      </c>
      <c r="AJ105">
        <f>'T6 Wine production vol'!AJ105+'T15 Wine import vol'!AJ105-'T10 Wine export vol'!AJ105-'T34 Wine consumption vol'!AJ105</f>
        <v>16333.329119412345</v>
      </c>
      <c r="AK105">
        <f>'T6 Wine production vol'!AK105+'T15 Wine import vol'!AK105-'T10 Wine export vol'!AK105-'T34 Wine consumption vol'!AK105</f>
        <v>175.22192117053783</v>
      </c>
      <c r="AL105">
        <f>'T6 Wine production vol'!AL105+'T15 Wine import vol'!AL105-'T10 Wine export vol'!AL105-'T34 Wine consumption vol'!AL105</f>
        <v>307973.02829749201</v>
      </c>
      <c r="AM105">
        <f>'T6 Wine production vol'!AM105+'T15 Wine import vol'!AM105-'T10 Wine export vol'!AM105-'T34 Wine consumption vol'!AM105</f>
        <v>76639.941242337445</v>
      </c>
      <c r="AN105">
        <f>'T6 Wine production vol'!AN105+'T15 Wine import vol'!AN105-'T10 Wine export vol'!AN105-'T34 Wine consumption vol'!AN105</f>
        <v>279646.99596429337</v>
      </c>
      <c r="AO105">
        <f>'T6 Wine production vol'!AO105+'T15 Wine import vol'!AO105-'T10 Wine export vol'!AO105-'T34 Wine consumption vol'!AO105</f>
        <v>12661.48166519657</v>
      </c>
      <c r="AP105">
        <f>'T6 Wine production vol'!AP105+'T15 Wine import vol'!AP105-'T10 Wine export vol'!AP105-'T34 Wine consumption vol'!AP105</f>
        <v>4423.8513083108883</v>
      </c>
      <c r="AQ105">
        <f>'T6 Wine production vol'!AQ105+'T15 Wine import vol'!AQ105-'T10 Wine export vol'!AQ105-'T34 Wine consumption vol'!AQ105</f>
        <v>81629.681573829497</v>
      </c>
      <c r="AR105">
        <f>'T6 Wine production vol'!AR105+'T15 Wine import vol'!AR105-'T10 Wine export vol'!AR105-'T34 Wine consumption vol'!AR105</f>
        <v>-6578.4349999999995</v>
      </c>
      <c r="AS105">
        <f>'T6 Wine production vol'!AS105+'T15 Wine import vol'!AS105-'T10 Wine export vol'!AS105-'T34 Wine consumption vol'!AS105</f>
        <v>0</v>
      </c>
      <c r="AT105">
        <f>'T6 Wine production vol'!AT105+'T15 Wine import vol'!AT105-'T10 Wine export vol'!AT105-'T34 Wine consumption vol'!AT105</f>
        <v>0</v>
      </c>
      <c r="AU105">
        <f>'T6 Wine production vol'!AU105+'T15 Wine import vol'!AU105-'T10 Wine export vol'!AU105-'T34 Wine consumption vol'!AU105</f>
        <v>3339.9166666666697</v>
      </c>
      <c r="AV105">
        <f>'T6 Wine production vol'!AV105+'T15 Wine import vol'!AV105-'T10 Wine export vol'!AV105-'T34 Wine consumption vol'!AV105</f>
        <v>14</v>
      </c>
      <c r="AW105">
        <f>'T6 Wine production vol'!AW105+'T15 Wine import vol'!AW105-'T10 Wine export vol'!AW105-'T34 Wine consumption vol'!AW105</f>
        <v>0</v>
      </c>
      <c r="AX105">
        <f>'T6 Wine production vol'!AX105+'T15 Wine import vol'!AX105-'T10 Wine export vol'!AX105-'T34 Wine consumption vol'!AX105</f>
        <v>0</v>
      </c>
      <c r="AY105">
        <f>'T6 Wine production vol'!AY105+'T15 Wine import vol'!AY105-'T10 Wine export vol'!AY105-'T34 Wine consumption vol'!AY105</f>
        <v>0</v>
      </c>
      <c r="AZ105">
        <f>'T6 Wine production vol'!AZ105+'T15 Wine import vol'!AZ105-'T10 Wine export vol'!AZ105-'T34 Wine consumption vol'!AZ105</f>
        <v>0</v>
      </c>
      <c r="BA105">
        <f>'T6 Wine production vol'!BA105+'T15 Wine import vol'!BA105-'T10 Wine export vol'!BA105-'T34 Wine consumption vol'!BA105</f>
        <v>165</v>
      </c>
      <c r="BB105">
        <f>'T6 Wine production vol'!BB105+'T15 Wine import vol'!BB105-'T10 Wine export vol'!BB105-'T34 Wine consumption vol'!BB105</f>
        <v>2480446.8312104717</v>
      </c>
    </row>
    <row r="106" spans="1:54" x14ac:dyDescent="0.55000000000000004">
      <c r="A106" s="1">
        <v>1969</v>
      </c>
      <c r="B106">
        <f>'T6 Wine production vol'!B106+'T15 Wine import vol'!B106-'T10 Wine export vol'!B106-'T34 Wine consumption vol'!B106</f>
        <v>56759.290551665239</v>
      </c>
      <c r="C106">
        <f>'T6 Wine production vol'!C106+'T15 Wine import vol'!C106-'T10 Wine export vol'!C106-'T34 Wine consumption vol'!C106</f>
        <v>1276646.3055441184</v>
      </c>
      <c r="D106">
        <f>'T6 Wine production vol'!D106+'T15 Wine import vol'!D106-'T10 Wine export vol'!D106-'T34 Wine consumption vol'!D106</f>
        <v>-130737.03954618133</v>
      </c>
      <c r="E106">
        <f>'T6 Wine production vol'!E106+'T15 Wine import vol'!E106-'T10 Wine export vol'!E106-'T34 Wine consumption vol'!E106</f>
        <v>287265.30921342294</v>
      </c>
      <c r="F106">
        <f>'T6 Wine production vol'!F106+'T15 Wine import vol'!F106-'T10 Wine export vol'!F106-'T34 Wine consumption vol'!F106</f>
        <v>13465.86109114089</v>
      </c>
      <c r="G106">
        <f>'T6 Wine production vol'!G106+'T15 Wine import vol'!G106-'T10 Wine export vol'!G106-'T34 Wine consumption vol'!G106</f>
        <v>-2461.5519999999997</v>
      </c>
      <c r="H106">
        <f>'T6 Wine production vol'!H106+'T15 Wine import vol'!H106-'T10 Wine export vol'!H106-'T34 Wine consumption vol'!H106</f>
        <v>-11442.1001666667</v>
      </c>
      <c r="I106">
        <f>'T6 Wine production vol'!I106+'T15 Wine import vol'!I106-'T10 Wine export vol'!I106-'T34 Wine consumption vol'!I106</f>
        <v>-1137.0504479801893</v>
      </c>
      <c r="J106">
        <f>'T6 Wine production vol'!J106+'T15 Wine import vol'!J106-'T10 Wine export vol'!J106-'T34 Wine consumption vol'!J106</f>
        <v>-11566.838861909651</v>
      </c>
      <c r="K106">
        <f>'T6 Wine production vol'!K106+'T15 Wine import vol'!K106-'T10 Wine export vol'!K106-'T34 Wine consumption vol'!K106</f>
        <v>4547.9616618489381</v>
      </c>
      <c r="L106">
        <f>'T6 Wine production vol'!L106+'T15 Wine import vol'!L106-'T10 Wine export vol'!L106-'T34 Wine consumption vol'!L106</f>
        <v>157048.62982499841</v>
      </c>
      <c r="M106">
        <f>'T6 Wine production vol'!M106+'T15 Wine import vol'!M106-'T10 Wine export vol'!M106-'T34 Wine consumption vol'!M106</f>
        <v>-3915.3779437650701</v>
      </c>
      <c r="N106">
        <f>'T6 Wine production vol'!N106+'T15 Wine import vol'!N106-'T10 Wine export vol'!N106-'T34 Wine consumption vol'!N106</f>
        <v>-1844.736788896269</v>
      </c>
      <c r="O106">
        <f>'T6 Wine production vol'!O106+'T15 Wine import vol'!O106-'T10 Wine export vol'!O106-'T34 Wine consumption vol'!O106</f>
        <v>677.4651600101497</v>
      </c>
      <c r="P106">
        <f>'T6 Wine production vol'!P106+'T15 Wine import vol'!P106-'T10 Wine export vol'!P106-'T34 Wine consumption vol'!P106</f>
        <v>2738.7488892322872</v>
      </c>
      <c r="Q106">
        <f>'T6 Wine production vol'!Q106+'T15 Wine import vol'!Q106-'T10 Wine export vol'!Q106-'T34 Wine consumption vol'!Q106</f>
        <v>0</v>
      </c>
      <c r="R106">
        <f>'T6 Wine production vol'!R106+'T15 Wine import vol'!R106-'T10 Wine export vol'!R106-'T34 Wine consumption vol'!R106</f>
        <v>12986.5772143145</v>
      </c>
      <c r="S106">
        <f>'T6 Wine production vol'!S106+'T15 Wine import vol'!S106-'T10 Wine export vol'!S106-'T34 Wine consumption vol'!S106</f>
        <v>130226.97222642941</v>
      </c>
      <c r="T106">
        <f>'T6 Wine production vol'!T106+'T15 Wine import vol'!T106-'T10 Wine export vol'!T106-'T34 Wine consumption vol'!T106</f>
        <v>0</v>
      </c>
      <c r="U106">
        <f>'T6 Wine production vol'!U106+'T15 Wine import vol'!U106-'T10 Wine export vol'!U106-'T34 Wine consumption vol'!U106</f>
        <v>0</v>
      </c>
      <c r="V106">
        <f>'T6 Wine production vol'!V106+'T15 Wine import vol'!V106-'T10 Wine export vol'!V106-'T34 Wine consumption vol'!V106</f>
        <v>121020.91150994808</v>
      </c>
      <c r="W106">
        <f>'T6 Wine production vol'!W106+'T15 Wine import vol'!W106-'T10 Wine export vol'!W106-'T34 Wine consumption vol'!W106</f>
        <v>0</v>
      </c>
      <c r="X106">
        <f>'T6 Wine production vol'!X106+'T15 Wine import vol'!X106-'T10 Wine export vol'!X106-'T34 Wine consumption vol'!X106</f>
        <v>80981.783390304307</v>
      </c>
      <c r="Y106">
        <f>'T6 Wine production vol'!Y106+'T15 Wine import vol'!Y106-'T10 Wine export vol'!Y106-'T34 Wine consumption vol'!Y106</f>
        <v>363333.33333333302</v>
      </c>
      <c r="Z106">
        <f>'T6 Wine production vol'!Z106+'T15 Wine import vol'!Z106-'T10 Wine export vol'!Z106-'T34 Wine consumption vol'!Z106</f>
        <v>-640000</v>
      </c>
      <c r="AA106">
        <f>'T6 Wine production vol'!AA106+'T15 Wine import vol'!AA106-'T10 Wine export vol'!AA106-'T34 Wine consumption vol'!AA106</f>
        <v>-460566.16628479748</v>
      </c>
      <c r="AB106">
        <f>'T6 Wine production vol'!AB106+'T15 Wine import vol'!AB106-'T10 Wine export vol'!AB106-'T34 Wine consumption vol'!AB106</f>
        <v>130590.5</v>
      </c>
      <c r="AC106">
        <f>'T6 Wine production vol'!AC106+'T15 Wine import vol'!AC106-'T10 Wine export vol'!AC106-'T34 Wine consumption vol'!AC106</f>
        <v>3609.9216617967395</v>
      </c>
      <c r="AD106">
        <f>'T6 Wine production vol'!AD106+'T15 Wine import vol'!AD106-'T10 Wine export vol'!AD106-'T34 Wine consumption vol'!AD106</f>
        <v>-16136.8701</v>
      </c>
      <c r="AE106">
        <f>'T6 Wine production vol'!AE106+'T15 Wine import vol'!AE106-'T10 Wine export vol'!AE106-'T34 Wine consumption vol'!AE106</f>
        <v>199006.24</v>
      </c>
      <c r="AF106">
        <f>'T6 Wine production vol'!AF106+'T15 Wine import vol'!AF106-'T10 Wine export vol'!AF106-'T34 Wine consumption vol'!AF106</f>
        <v>-303337.28864868102</v>
      </c>
      <c r="AG106">
        <f>'T6 Wine production vol'!AG106+'T15 Wine import vol'!AG106-'T10 Wine export vol'!AG106-'T34 Wine consumption vol'!AG106</f>
        <v>-77436.45517052291</v>
      </c>
      <c r="AH106">
        <f>'T6 Wine production vol'!AH106+'T15 Wine import vol'!AH106-'T10 Wine export vol'!AH106-'T34 Wine consumption vol'!AH106</f>
        <v>0</v>
      </c>
      <c r="AI106">
        <f>'T6 Wine production vol'!AI106+'T15 Wine import vol'!AI106-'T10 Wine export vol'!AI106-'T34 Wine consumption vol'!AI106</f>
        <v>37908.972871555146</v>
      </c>
      <c r="AJ106">
        <f>'T6 Wine production vol'!AJ106+'T15 Wine import vol'!AJ106-'T10 Wine export vol'!AJ106-'T34 Wine consumption vol'!AJ106</f>
        <v>5088.6409669374552</v>
      </c>
      <c r="AK106">
        <f>'T6 Wine production vol'!AK106+'T15 Wine import vol'!AK106-'T10 Wine export vol'!AK106-'T34 Wine consumption vol'!AK106</f>
        <v>-3435.3433648861501</v>
      </c>
      <c r="AL106">
        <f>'T6 Wine production vol'!AL106+'T15 Wine import vol'!AL106-'T10 Wine export vol'!AL106-'T34 Wine consumption vol'!AL106</f>
        <v>-347216.18638488528</v>
      </c>
      <c r="AM106">
        <f>'T6 Wine production vol'!AM106+'T15 Wine import vol'!AM106-'T10 Wine export vol'!AM106-'T34 Wine consumption vol'!AM106</f>
        <v>-39552.760724376509</v>
      </c>
      <c r="AN106">
        <f>'T6 Wine production vol'!AN106+'T15 Wine import vol'!AN106-'T10 Wine export vol'!AN106-'T34 Wine consumption vol'!AN106</f>
        <v>266846.20489467727</v>
      </c>
      <c r="AO106">
        <f>'T6 Wine production vol'!AO106+'T15 Wine import vol'!AO106-'T10 Wine export vol'!AO106-'T34 Wine consumption vol'!AO106</f>
        <v>-3064.9929195516306</v>
      </c>
      <c r="AP106">
        <f>'T6 Wine production vol'!AP106+'T15 Wine import vol'!AP106-'T10 Wine export vol'!AP106-'T34 Wine consumption vol'!AP106</f>
        <v>13993.902008321849</v>
      </c>
      <c r="AQ106">
        <f>'T6 Wine production vol'!AQ106+'T15 Wine import vol'!AQ106-'T10 Wine export vol'!AQ106-'T34 Wine consumption vol'!AQ106</f>
        <v>69139.579835918907</v>
      </c>
      <c r="AR106">
        <f>'T6 Wine production vol'!AR106+'T15 Wine import vol'!AR106-'T10 Wine export vol'!AR106-'T34 Wine consumption vol'!AR106</f>
        <v>-6726.4624999999996</v>
      </c>
      <c r="AS106">
        <f>'T6 Wine production vol'!AS106+'T15 Wine import vol'!AS106-'T10 Wine export vol'!AS106-'T34 Wine consumption vol'!AS106</f>
        <v>0</v>
      </c>
      <c r="AT106">
        <f>'T6 Wine production vol'!AT106+'T15 Wine import vol'!AT106-'T10 Wine export vol'!AT106-'T34 Wine consumption vol'!AT106</f>
        <v>0</v>
      </c>
      <c r="AU106">
        <f>'T6 Wine production vol'!AU106+'T15 Wine import vol'!AU106-'T10 Wine export vol'!AU106-'T34 Wine consumption vol'!AU106</f>
        <v>-1762.3666666666704</v>
      </c>
      <c r="AV106">
        <f>'T6 Wine production vol'!AV106+'T15 Wine import vol'!AV106-'T10 Wine export vol'!AV106-'T34 Wine consumption vol'!AV106</f>
        <v>12</v>
      </c>
      <c r="AW106">
        <f>'T6 Wine production vol'!AW106+'T15 Wine import vol'!AW106-'T10 Wine export vol'!AW106-'T34 Wine consumption vol'!AW106</f>
        <v>0</v>
      </c>
      <c r="AX106">
        <f>'T6 Wine production vol'!AX106+'T15 Wine import vol'!AX106-'T10 Wine export vol'!AX106-'T34 Wine consumption vol'!AX106</f>
        <v>0</v>
      </c>
      <c r="AY106">
        <f>'T6 Wine production vol'!AY106+'T15 Wine import vol'!AY106-'T10 Wine export vol'!AY106-'T34 Wine consumption vol'!AY106</f>
        <v>0</v>
      </c>
      <c r="AZ106">
        <f>'T6 Wine production vol'!AZ106+'T15 Wine import vol'!AZ106-'T10 Wine export vol'!AZ106-'T34 Wine consumption vol'!AZ106</f>
        <v>0</v>
      </c>
      <c r="BA106">
        <f>'T6 Wine production vol'!BA106+'T15 Wine import vol'!BA106-'T10 Wine export vol'!BA106-'T34 Wine consumption vol'!BA106</f>
        <v>158</v>
      </c>
      <c r="BB106">
        <f>'T6 Wine production vol'!BB106+'T15 Wine import vol'!BB106-'T10 Wine export vol'!BB106-'T34 Wine consumption vol'!BB106</f>
        <v>921717.66834878922</v>
      </c>
    </row>
    <row r="107" spans="1:54" x14ac:dyDescent="0.55000000000000004">
      <c r="A107" s="1">
        <v>1970</v>
      </c>
      <c r="B107">
        <f>'T6 Wine production vol'!B107+'T15 Wine import vol'!B107-'T10 Wine export vol'!B107-'T34 Wine consumption vol'!B107</f>
        <v>2973235.7774131633</v>
      </c>
      <c r="C107">
        <f>'T6 Wine production vol'!C107+'T15 Wine import vol'!C107-'T10 Wine export vol'!C107-'T34 Wine consumption vol'!C107</f>
        <v>835565.83949667029</v>
      </c>
      <c r="D107">
        <f>'T6 Wine production vol'!D107+'T15 Wine import vol'!D107-'T10 Wine export vol'!D107-'T34 Wine consumption vol'!D107</f>
        <v>-59081.420035108342</v>
      </c>
      <c r="E107">
        <f>'T6 Wine production vol'!E107+'T15 Wine import vol'!E107-'T10 Wine export vol'!E107-'T34 Wine consumption vol'!E107</f>
        <v>331091.09597636992</v>
      </c>
      <c r="F107">
        <f>'T6 Wine production vol'!F107+'T15 Wine import vol'!F107-'T10 Wine export vol'!F107-'T34 Wine consumption vol'!F107</f>
        <v>83590.58664072759</v>
      </c>
      <c r="G107">
        <f>'T6 Wine production vol'!G107+'T15 Wine import vol'!G107-'T10 Wine export vol'!G107-'T34 Wine consumption vol'!G107</f>
        <v>-2825.3482499999991</v>
      </c>
      <c r="H107">
        <f>'T6 Wine production vol'!H107+'T15 Wine import vol'!H107-'T10 Wine export vol'!H107-'T34 Wine consumption vol'!H107</f>
        <v>-943.25183333340101</v>
      </c>
      <c r="I107">
        <f>'T6 Wine production vol'!I107+'T15 Wine import vol'!I107-'T10 Wine export vol'!I107-'T34 Wine consumption vol'!I107</f>
        <v>-314.06010549937128</v>
      </c>
      <c r="J107">
        <f>'T6 Wine production vol'!J107+'T15 Wine import vol'!J107-'T10 Wine export vol'!J107-'T34 Wine consumption vol'!J107</f>
        <v>-10613.576777629281</v>
      </c>
      <c r="K107">
        <f>'T6 Wine production vol'!K107+'T15 Wine import vol'!K107-'T10 Wine export vol'!K107-'T34 Wine consumption vol'!K107</f>
        <v>404620.44628896308</v>
      </c>
      <c r="L107">
        <f>'T6 Wine production vol'!L107+'T15 Wine import vol'!L107-'T10 Wine export vol'!L107-'T34 Wine consumption vol'!L107</f>
        <v>91585.228555019014</v>
      </c>
      <c r="M107">
        <f>'T6 Wine production vol'!M107+'T15 Wine import vol'!M107-'T10 Wine export vol'!M107-'T34 Wine consumption vol'!M107</f>
        <v>-4827.06641215536</v>
      </c>
      <c r="N107">
        <f>'T6 Wine production vol'!N107+'T15 Wine import vol'!N107-'T10 Wine export vol'!N107-'T34 Wine consumption vol'!N107</f>
        <v>1090.3280477812223</v>
      </c>
      <c r="O107">
        <f>'T6 Wine production vol'!O107+'T15 Wine import vol'!O107-'T10 Wine export vol'!O107-'T34 Wine consumption vol'!O107</f>
        <v>2007.3855443693101</v>
      </c>
      <c r="P107">
        <f>'T6 Wine production vol'!P107+'T15 Wine import vol'!P107-'T10 Wine export vol'!P107-'T34 Wine consumption vol'!P107</f>
        <v>51762.626850008382</v>
      </c>
      <c r="Q107">
        <f>'T6 Wine production vol'!Q107+'T15 Wine import vol'!Q107-'T10 Wine export vol'!Q107-'T34 Wine consumption vol'!Q107</f>
        <v>0</v>
      </c>
      <c r="R107">
        <f>'T6 Wine production vol'!R107+'T15 Wine import vol'!R107-'T10 Wine export vol'!R107-'T34 Wine consumption vol'!R107</f>
        <v>13159.92812936804</v>
      </c>
      <c r="S107">
        <f>'T6 Wine production vol'!S107+'T15 Wine import vol'!S107-'T10 Wine export vol'!S107-'T34 Wine consumption vol'!S107</f>
        <v>58739.937529318006</v>
      </c>
      <c r="T107">
        <f>'T6 Wine production vol'!T107+'T15 Wine import vol'!T107-'T10 Wine export vol'!T107-'T34 Wine consumption vol'!T107</f>
        <v>0</v>
      </c>
      <c r="U107">
        <f>'T6 Wine production vol'!U107+'T15 Wine import vol'!U107-'T10 Wine export vol'!U107-'T34 Wine consumption vol'!U107</f>
        <v>0</v>
      </c>
      <c r="V107">
        <f>'T6 Wine production vol'!V107+'T15 Wine import vol'!V107-'T10 Wine export vol'!V107-'T34 Wine consumption vol'!V107</f>
        <v>-7460.7574889715761</v>
      </c>
      <c r="W107">
        <f>'T6 Wine production vol'!W107+'T15 Wine import vol'!W107-'T10 Wine export vol'!W107-'T34 Wine consumption vol'!W107</f>
        <v>0</v>
      </c>
      <c r="X107">
        <f>'T6 Wine production vol'!X107+'T15 Wine import vol'!X107-'T10 Wine export vol'!X107-'T34 Wine consumption vol'!X107</f>
        <v>-180109.20004578214</v>
      </c>
      <c r="Y107">
        <f>'T6 Wine production vol'!Y107+'T15 Wine import vol'!Y107-'T10 Wine export vol'!Y107-'T34 Wine consumption vol'!Y107</f>
        <v>350000</v>
      </c>
      <c r="Z107">
        <f>'T6 Wine production vol'!Z107+'T15 Wine import vol'!Z107-'T10 Wine export vol'!Z107-'T34 Wine consumption vol'!Z107</f>
        <v>-660000</v>
      </c>
      <c r="AA107">
        <f>'T6 Wine production vol'!AA107+'T15 Wine import vol'!AA107-'T10 Wine export vol'!AA107-'T34 Wine consumption vol'!AA107</f>
        <v>-490014.75051166024</v>
      </c>
      <c r="AB107">
        <f>'T6 Wine production vol'!AB107+'T15 Wine import vol'!AB107-'T10 Wine export vol'!AB107-'T34 Wine consumption vol'!AB107</f>
        <v>172186</v>
      </c>
      <c r="AC107">
        <f>'T6 Wine production vol'!AC107+'T15 Wine import vol'!AC107-'T10 Wine export vol'!AC107-'T34 Wine consumption vol'!AC107</f>
        <v>4381.8874156042293</v>
      </c>
      <c r="AD107">
        <f>'T6 Wine production vol'!AD107+'T15 Wine import vol'!AD107-'T10 Wine export vol'!AD107-'T34 Wine consumption vol'!AD107</f>
        <v>-20029.941760000002</v>
      </c>
      <c r="AE107">
        <f>'T6 Wine production vol'!AE107+'T15 Wine import vol'!AE107-'T10 Wine export vol'!AE107-'T34 Wine consumption vol'!AE107</f>
        <v>46519.530000000028</v>
      </c>
      <c r="AF107">
        <f>'T6 Wine production vol'!AF107+'T15 Wine import vol'!AF107-'T10 Wine export vol'!AF107-'T34 Wine consumption vol'!AF107</f>
        <v>-368419.74930218793</v>
      </c>
      <c r="AG107">
        <f>'T6 Wine production vol'!AG107+'T15 Wine import vol'!AG107-'T10 Wine export vol'!AG107-'T34 Wine consumption vol'!AG107</f>
        <v>-38604.938982958498</v>
      </c>
      <c r="AH107">
        <f>'T6 Wine production vol'!AH107+'T15 Wine import vol'!AH107-'T10 Wine export vol'!AH107-'T34 Wine consumption vol'!AH107</f>
        <v>0</v>
      </c>
      <c r="AI107">
        <f>'T6 Wine production vol'!AI107+'T15 Wine import vol'!AI107-'T10 Wine export vol'!AI107-'T34 Wine consumption vol'!AI107</f>
        <v>57270.371602415376</v>
      </c>
      <c r="AJ107">
        <f>'T6 Wine production vol'!AJ107+'T15 Wine import vol'!AJ107-'T10 Wine export vol'!AJ107-'T34 Wine consumption vol'!AJ107</f>
        <v>19796.365612914058</v>
      </c>
      <c r="AK107">
        <f>'T6 Wine production vol'!AK107+'T15 Wine import vol'!AK107-'T10 Wine export vol'!AK107-'T34 Wine consumption vol'!AK107</f>
        <v>-559.55484818935656</v>
      </c>
      <c r="AL107">
        <f>'T6 Wine production vol'!AL107+'T15 Wine import vol'!AL107-'T10 Wine export vol'!AL107-'T34 Wine consumption vol'!AL107</f>
        <v>-434018.09918701136</v>
      </c>
      <c r="AM107">
        <f>'T6 Wine production vol'!AM107+'T15 Wine import vol'!AM107-'T10 Wine export vol'!AM107-'T34 Wine consumption vol'!AM107</f>
        <v>17084.48042956314</v>
      </c>
      <c r="AN107">
        <f>'T6 Wine production vol'!AN107+'T15 Wine import vol'!AN107-'T10 Wine export vol'!AN107-'T34 Wine consumption vol'!AN107</f>
        <v>201785.4376397529</v>
      </c>
      <c r="AO107">
        <f>'T6 Wine production vol'!AO107+'T15 Wine import vol'!AO107-'T10 Wine export vol'!AO107-'T34 Wine consumption vol'!AO107</f>
        <v>-42384.561167371539</v>
      </c>
      <c r="AP107">
        <f>'T6 Wine production vol'!AP107+'T15 Wine import vol'!AP107-'T10 Wine export vol'!AP107-'T34 Wine consumption vol'!AP107</f>
        <v>8278.3487174558504</v>
      </c>
      <c r="AQ107">
        <f>'T6 Wine production vol'!AQ107+'T15 Wine import vol'!AQ107-'T10 Wine export vol'!AQ107-'T34 Wine consumption vol'!AQ107</f>
        <v>43278.852268718299</v>
      </c>
      <c r="AR107">
        <f>'T6 Wine production vol'!AR107+'T15 Wine import vol'!AR107-'T10 Wine export vol'!AR107-'T34 Wine consumption vol'!AR107</f>
        <v>-6888.8274999999994</v>
      </c>
      <c r="AS107">
        <f>'T6 Wine production vol'!AS107+'T15 Wine import vol'!AS107-'T10 Wine export vol'!AS107-'T34 Wine consumption vol'!AS107</f>
        <v>0</v>
      </c>
      <c r="AT107">
        <f>'T6 Wine production vol'!AT107+'T15 Wine import vol'!AT107-'T10 Wine export vol'!AT107-'T34 Wine consumption vol'!AT107</f>
        <v>0</v>
      </c>
      <c r="AU107">
        <f>'T6 Wine production vol'!AU107+'T15 Wine import vol'!AU107-'T10 Wine export vol'!AU107-'T34 Wine consumption vol'!AU107</f>
        <v>-1967.3333333333303</v>
      </c>
      <c r="AV107">
        <f>'T6 Wine production vol'!AV107+'T15 Wine import vol'!AV107-'T10 Wine export vol'!AV107-'T34 Wine consumption vol'!AV107</f>
        <v>21</v>
      </c>
      <c r="AW107">
        <f>'T6 Wine production vol'!AW107+'T15 Wine import vol'!AW107-'T10 Wine export vol'!AW107-'T34 Wine consumption vol'!AW107</f>
        <v>0</v>
      </c>
      <c r="AX107">
        <f>'T6 Wine production vol'!AX107+'T15 Wine import vol'!AX107-'T10 Wine export vol'!AX107-'T34 Wine consumption vol'!AX107</f>
        <v>0</v>
      </c>
      <c r="AY107">
        <f>'T6 Wine production vol'!AY107+'T15 Wine import vol'!AY107-'T10 Wine export vol'!AY107-'T34 Wine consumption vol'!AY107</f>
        <v>0</v>
      </c>
      <c r="AZ107">
        <f>'T6 Wine production vol'!AZ107+'T15 Wine import vol'!AZ107-'T10 Wine export vol'!AZ107-'T34 Wine consumption vol'!AZ107</f>
        <v>0</v>
      </c>
      <c r="BA107">
        <f>'T6 Wine production vol'!BA107+'T15 Wine import vol'!BA107-'T10 Wine export vol'!BA107-'T34 Wine consumption vol'!BA107</f>
        <v>145</v>
      </c>
      <c r="BB107">
        <f>'T6 Wine production vol'!BB107+'T15 Wine import vol'!BB107-'T10 Wine export vol'!BB107-'T34 Wine consumption vol'!BB107</f>
        <v>3154776.4014173597</v>
      </c>
    </row>
    <row r="108" spans="1:54" x14ac:dyDescent="0.55000000000000004">
      <c r="A108" s="1">
        <v>1971</v>
      </c>
      <c r="B108">
        <f>'T6 Wine production vol'!B108+'T15 Wine import vol'!B108-'T10 Wine export vol'!B108-'T34 Wine consumption vol'!B108</f>
        <v>1069874.5707093077</v>
      </c>
      <c r="C108">
        <f>'T6 Wine production vol'!C108+'T15 Wine import vol'!C108-'T10 Wine export vol'!C108-'T34 Wine consumption vol'!C108</f>
        <v>28821.331122263335</v>
      </c>
      <c r="D108">
        <f>'T6 Wine production vol'!D108+'T15 Wine import vol'!D108-'T10 Wine export vol'!D108-'T34 Wine consumption vol'!D108</f>
        <v>-78501.511245420203</v>
      </c>
      <c r="E108">
        <f>'T6 Wine production vol'!E108+'T15 Wine import vol'!E108-'T10 Wine export vol'!E108-'T34 Wine consumption vol'!E108</f>
        <v>352957.30818548589</v>
      </c>
      <c r="F108">
        <f>'T6 Wine production vol'!F108+'T15 Wine import vol'!F108-'T10 Wine export vol'!F108-'T34 Wine consumption vol'!F108</f>
        <v>-58582.021106236993</v>
      </c>
      <c r="G108">
        <f>'T6 Wine production vol'!G108+'T15 Wine import vol'!G108-'T10 Wine export vol'!G108-'T34 Wine consumption vol'!G108</f>
        <v>-2868.6234999999997</v>
      </c>
      <c r="H108">
        <f>'T6 Wine production vol'!H108+'T15 Wine import vol'!H108-'T10 Wine export vol'!H108-'T34 Wine consumption vol'!H108</f>
        <v>-22226.62691666669</v>
      </c>
      <c r="I108">
        <f>'T6 Wine production vol'!I108+'T15 Wine import vol'!I108-'T10 Wine export vol'!I108-'T34 Wine consumption vol'!I108</f>
        <v>-2050.7601748031193</v>
      </c>
      <c r="J108">
        <f>'T6 Wine production vol'!J108+'T15 Wine import vol'!J108-'T10 Wine export vol'!J108-'T34 Wine consumption vol'!J108</f>
        <v>-12972.282094558868</v>
      </c>
      <c r="K108">
        <f>'T6 Wine production vol'!K108+'T15 Wine import vol'!K108-'T10 Wine export vol'!K108-'T34 Wine consumption vol'!K108</f>
        <v>-149719.08022870799</v>
      </c>
      <c r="L108">
        <f>'T6 Wine production vol'!L108+'T15 Wine import vol'!L108-'T10 Wine export vol'!L108-'T34 Wine consumption vol'!L108</f>
        <v>16294.559128490975</v>
      </c>
      <c r="M108">
        <f>'T6 Wine production vol'!M108+'T15 Wine import vol'!M108-'T10 Wine export vol'!M108-'T34 Wine consumption vol'!M108</f>
        <v>-4545.7897040453154</v>
      </c>
      <c r="N108">
        <f>'T6 Wine production vol'!N108+'T15 Wine import vol'!N108-'T10 Wine export vol'!N108-'T34 Wine consumption vol'!N108</f>
        <v>-5740.1805608901341</v>
      </c>
      <c r="O108">
        <f>'T6 Wine production vol'!O108+'T15 Wine import vol'!O108-'T10 Wine export vol'!O108-'T34 Wine consumption vol'!O108</f>
        <v>1270.3633336863932</v>
      </c>
      <c r="P108">
        <f>'T6 Wine production vol'!P108+'T15 Wine import vol'!P108-'T10 Wine export vol'!P108-'T34 Wine consumption vol'!P108</f>
        <v>18266.299121321819</v>
      </c>
      <c r="Q108">
        <f>'T6 Wine production vol'!Q108+'T15 Wine import vol'!Q108-'T10 Wine export vol'!Q108-'T34 Wine consumption vol'!Q108</f>
        <v>0</v>
      </c>
      <c r="R108">
        <f>'T6 Wine production vol'!R108+'T15 Wine import vol'!R108-'T10 Wine export vol'!R108-'T34 Wine consumption vol'!R108</f>
        <v>16341.76109310623</v>
      </c>
      <c r="S108">
        <f>'T6 Wine production vol'!S108+'T15 Wine import vol'!S108-'T10 Wine export vol'!S108-'T34 Wine consumption vol'!S108</f>
        <v>28872.748365225096</v>
      </c>
      <c r="T108">
        <f>'T6 Wine production vol'!T108+'T15 Wine import vol'!T108-'T10 Wine export vol'!T108-'T34 Wine consumption vol'!T108</f>
        <v>0</v>
      </c>
      <c r="U108">
        <f>'T6 Wine production vol'!U108+'T15 Wine import vol'!U108-'T10 Wine export vol'!U108-'T34 Wine consumption vol'!U108</f>
        <v>0</v>
      </c>
      <c r="V108">
        <f>'T6 Wine production vol'!V108+'T15 Wine import vol'!V108-'T10 Wine export vol'!V108-'T34 Wine consumption vol'!V108</f>
        <v>-11242.476920765184</v>
      </c>
      <c r="W108">
        <f>'T6 Wine production vol'!W108+'T15 Wine import vol'!W108-'T10 Wine export vol'!W108-'T34 Wine consumption vol'!W108</f>
        <v>0</v>
      </c>
      <c r="X108">
        <f>'T6 Wine production vol'!X108+'T15 Wine import vol'!X108-'T10 Wine export vol'!X108-'T34 Wine consumption vol'!X108</f>
        <v>2885.5350769397337</v>
      </c>
      <c r="Y108">
        <f>'T6 Wine production vol'!Y108+'T15 Wine import vol'!Y108-'T10 Wine export vol'!Y108-'T34 Wine consumption vol'!Y108</f>
        <v>173333.33333333302</v>
      </c>
      <c r="Z108">
        <f>'T6 Wine production vol'!Z108+'T15 Wine import vol'!Z108-'T10 Wine export vol'!Z108-'T34 Wine consumption vol'!Z108</f>
        <v>-680000</v>
      </c>
      <c r="AA108">
        <f>'T6 Wine production vol'!AA108+'T15 Wine import vol'!AA108-'T10 Wine export vol'!AA108-'T34 Wine consumption vol'!AA108</f>
        <v>-551407.38658232847</v>
      </c>
      <c r="AB108">
        <f>'T6 Wine production vol'!AB108+'T15 Wine import vol'!AB108-'T10 Wine export vol'!AB108-'T34 Wine consumption vol'!AB108</f>
        <v>136550</v>
      </c>
      <c r="AC108">
        <f>'T6 Wine production vol'!AC108+'T15 Wine import vol'!AC108-'T10 Wine export vol'!AC108-'T34 Wine consumption vol'!AC108</f>
        <v>2801.5966026157112</v>
      </c>
      <c r="AD108">
        <f>'T6 Wine production vol'!AD108+'T15 Wine import vol'!AD108-'T10 Wine export vol'!AD108-'T34 Wine consumption vol'!AD108</f>
        <v>-19870.096000000005</v>
      </c>
      <c r="AE108">
        <f>'T6 Wine production vol'!AE108+'T15 Wine import vol'!AE108-'T10 Wine export vol'!AE108-'T34 Wine consumption vol'!AE108</f>
        <v>326962.94999999995</v>
      </c>
      <c r="AF108">
        <f>'T6 Wine production vol'!AF108+'T15 Wine import vol'!AF108-'T10 Wine export vol'!AF108-'T34 Wine consumption vol'!AF108</f>
        <v>103336.21337290108</v>
      </c>
      <c r="AG108">
        <f>'T6 Wine production vol'!AG108+'T15 Wine import vol'!AG108-'T10 Wine export vol'!AG108-'T34 Wine consumption vol'!AG108</f>
        <v>-26915.956929364387</v>
      </c>
      <c r="AH108">
        <f>'T6 Wine production vol'!AH108+'T15 Wine import vol'!AH108-'T10 Wine export vol'!AH108-'T34 Wine consumption vol'!AH108</f>
        <v>0</v>
      </c>
      <c r="AI108">
        <f>'T6 Wine production vol'!AI108+'T15 Wine import vol'!AI108-'T10 Wine export vol'!AI108-'T34 Wine consumption vol'!AI108</f>
        <v>63859.765950207118</v>
      </c>
      <c r="AJ108">
        <f>'T6 Wine production vol'!AJ108+'T15 Wine import vol'!AJ108-'T10 Wine export vol'!AJ108-'T34 Wine consumption vol'!AJ108</f>
        <v>19639.034498056921</v>
      </c>
      <c r="AK108">
        <f>'T6 Wine production vol'!AK108+'T15 Wine import vol'!AK108-'T10 Wine export vol'!AK108-'T34 Wine consumption vol'!AK108</f>
        <v>-2422.7033112858771</v>
      </c>
      <c r="AL108">
        <f>'T6 Wine production vol'!AL108+'T15 Wine import vol'!AL108-'T10 Wine export vol'!AL108-'T34 Wine consumption vol'!AL108</f>
        <v>271730.25897060562</v>
      </c>
      <c r="AM108">
        <f>'T6 Wine production vol'!AM108+'T15 Wine import vol'!AM108-'T10 Wine export vol'!AM108-'T34 Wine consumption vol'!AM108</f>
        <v>53899.361247081266</v>
      </c>
      <c r="AN108">
        <f>'T6 Wine production vol'!AN108+'T15 Wine import vol'!AN108-'T10 Wine export vol'!AN108-'T34 Wine consumption vol'!AN108</f>
        <v>275697.72976506047</v>
      </c>
      <c r="AO108">
        <f>'T6 Wine production vol'!AO108+'T15 Wine import vol'!AO108-'T10 Wine export vol'!AO108-'T34 Wine consumption vol'!AO108</f>
        <v>61933.910540800913</v>
      </c>
      <c r="AP108">
        <f>'T6 Wine production vol'!AP108+'T15 Wine import vol'!AP108-'T10 Wine export vol'!AP108-'T34 Wine consumption vol'!AP108</f>
        <v>7656.4245943351707</v>
      </c>
      <c r="AQ108">
        <f>'T6 Wine production vol'!AQ108+'T15 Wine import vol'!AQ108-'T10 Wine export vol'!AQ108-'T34 Wine consumption vol'!AQ108</f>
        <v>3745.2342003929953</v>
      </c>
      <c r="AR108">
        <f>'T6 Wine production vol'!AR108+'T15 Wine import vol'!AR108-'T10 Wine export vol'!AR108-'T34 Wine consumption vol'!AR108</f>
        <v>-7060.4424999999992</v>
      </c>
      <c r="AS108">
        <f>'T6 Wine production vol'!AS108+'T15 Wine import vol'!AS108-'T10 Wine export vol'!AS108-'T34 Wine consumption vol'!AS108</f>
        <v>0</v>
      </c>
      <c r="AT108">
        <f>'T6 Wine production vol'!AT108+'T15 Wine import vol'!AT108-'T10 Wine export vol'!AT108-'T34 Wine consumption vol'!AT108</f>
        <v>0</v>
      </c>
      <c r="AU108">
        <f>'T6 Wine production vol'!AU108+'T15 Wine import vol'!AU108-'T10 Wine export vol'!AU108-'T34 Wine consumption vol'!AU108</f>
        <v>-199.3333333333303</v>
      </c>
      <c r="AV108">
        <f>'T6 Wine production vol'!AV108+'T15 Wine import vol'!AV108-'T10 Wine export vol'!AV108-'T34 Wine consumption vol'!AV108</f>
        <v>39</v>
      </c>
      <c r="AW108">
        <f>'T6 Wine production vol'!AW108+'T15 Wine import vol'!AW108-'T10 Wine export vol'!AW108-'T34 Wine consumption vol'!AW108</f>
        <v>0</v>
      </c>
      <c r="AX108">
        <f>'T6 Wine production vol'!AX108+'T15 Wine import vol'!AX108-'T10 Wine export vol'!AX108-'T34 Wine consumption vol'!AX108</f>
        <v>0</v>
      </c>
      <c r="AY108">
        <f>'T6 Wine production vol'!AY108+'T15 Wine import vol'!AY108-'T10 Wine export vol'!AY108-'T34 Wine consumption vol'!AY108</f>
        <v>0</v>
      </c>
      <c r="AZ108">
        <f>'T6 Wine production vol'!AZ108+'T15 Wine import vol'!AZ108-'T10 Wine export vol'!AZ108-'T34 Wine consumption vol'!AZ108</f>
        <v>0</v>
      </c>
      <c r="BA108">
        <f>'T6 Wine production vol'!BA108+'T15 Wine import vol'!BA108-'T10 Wine export vol'!BA108-'T34 Wine consumption vol'!BA108</f>
        <v>67</v>
      </c>
      <c r="BB108">
        <f>'T6 Wine production vol'!BB108+'T15 Wine import vol'!BB108-'T10 Wine export vol'!BB108-'T34 Wine consumption vol'!BB108</f>
        <v>1322668.4662508294</v>
      </c>
    </row>
    <row r="109" spans="1:54" x14ac:dyDescent="0.55000000000000004">
      <c r="A109" s="1">
        <v>1972</v>
      </c>
      <c r="B109">
        <f>'T6 Wine production vol'!B109+'T15 Wine import vol'!B109-'T10 Wine export vol'!B109-'T34 Wine consumption vol'!B109</f>
        <v>1044689.4008935932</v>
      </c>
      <c r="C109">
        <f>'T6 Wine production vol'!C109+'T15 Wine import vol'!C109-'T10 Wine export vol'!C109-'T34 Wine consumption vol'!C109</f>
        <v>-824252.13902193401</v>
      </c>
      <c r="D109">
        <f>'T6 Wine production vol'!D109+'T15 Wine import vol'!D109-'T10 Wine export vol'!D109-'T34 Wine consumption vol'!D109</f>
        <v>-111070.97201511171</v>
      </c>
      <c r="E109">
        <f>'T6 Wine production vol'!E109+'T15 Wine import vol'!E109-'T10 Wine export vol'!E109-'T34 Wine consumption vol'!E109</f>
        <v>-38302.850226242095</v>
      </c>
      <c r="F109">
        <f>'T6 Wine production vol'!F109+'T15 Wine import vol'!F109-'T10 Wine export vol'!F109-'T34 Wine consumption vol'!F109</f>
        <v>26179.529037560889</v>
      </c>
      <c r="G109">
        <f>'T6 Wine production vol'!G109+'T15 Wine import vol'!G109-'T10 Wine export vol'!G109-'T34 Wine consumption vol'!G109</f>
        <v>-2808.2630000000008</v>
      </c>
      <c r="H109">
        <f>'T6 Wine production vol'!H109+'T15 Wine import vol'!H109-'T10 Wine export vol'!H109-'T34 Wine consumption vol'!H109</f>
        <v>-16725.849749999994</v>
      </c>
      <c r="I109">
        <f>'T6 Wine production vol'!I109+'T15 Wine import vol'!I109-'T10 Wine export vol'!I109-'T34 Wine consumption vol'!I109</f>
        <v>-2282.1317451283176</v>
      </c>
      <c r="J109">
        <f>'T6 Wine production vol'!J109+'T15 Wine import vol'!J109-'T10 Wine export vol'!J109-'T34 Wine consumption vol'!J109</f>
        <v>-11343.87364970236</v>
      </c>
      <c r="K109">
        <f>'T6 Wine production vol'!K109+'T15 Wine import vol'!K109-'T10 Wine export vol'!K109-'T34 Wine consumption vol'!K109</f>
        <v>18013.152100335108</v>
      </c>
      <c r="L109">
        <f>'T6 Wine production vol'!L109+'T15 Wine import vol'!L109-'T10 Wine export vol'!L109-'T34 Wine consumption vol'!L109</f>
        <v>117036.39975170069</v>
      </c>
      <c r="M109">
        <f>'T6 Wine production vol'!M109+'T15 Wine import vol'!M109-'T10 Wine export vol'!M109-'T34 Wine consumption vol'!M109</f>
        <v>-4070.6726205082232</v>
      </c>
      <c r="N109">
        <f>'T6 Wine production vol'!N109+'T15 Wine import vol'!N109-'T10 Wine export vol'!N109-'T34 Wine consumption vol'!N109</f>
        <v>483.98425876135298</v>
      </c>
      <c r="O109">
        <f>'T6 Wine production vol'!O109+'T15 Wine import vol'!O109-'T10 Wine export vol'!O109-'T34 Wine consumption vol'!O109</f>
        <v>6651.3382579102908</v>
      </c>
      <c r="P109">
        <f>'T6 Wine production vol'!P109+'T15 Wine import vol'!P109-'T10 Wine export vol'!P109-'T34 Wine consumption vol'!P109</f>
        <v>25365.954881884798</v>
      </c>
      <c r="Q109">
        <f>'T6 Wine production vol'!Q109+'T15 Wine import vol'!Q109-'T10 Wine export vol'!Q109-'T34 Wine consumption vol'!Q109</f>
        <v>0</v>
      </c>
      <c r="R109">
        <f>'T6 Wine production vol'!R109+'T15 Wine import vol'!R109-'T10 Wine export vol'!R109-'T34 Wine consumption vol'!R109</f>
        <v>5544.6075417490902</v>
      </c>
      <c r="S109">
        <f>'T6 Wine production vol'!S109+'T15 Wine import vol'!S109-'T10 Wine export vol'!S109-'T34 Wine consumption vol'!S109</f>
        <v>-843.32371911421069</v>
      </c>
      <c r="T109">
        <f>'T6 Wine production vol'!T109+'T15 Wine import vol'!T109-'T10 Wine export vol'!T109-'T34 Wine consumption vol'!T109</f>
        <v>0</v>
      </c>
      <c r="U109">
        <f>'T6 Wine production vol'!U109+'T15 Wine import vol'!U109-'T10 Wine export vol'!U109-'T34 Wine consumption vol'!U109</f>
        <v>0</v>
      </c>
      <c r="V109">
        <f>'T6 Wine production vol'!V109+'T15 Wine import vol'!V109-'T10 Wine export vol'!V109-'T34 Wine consumption vol'!V109</f>
        <v>45861.203241494775</v>
      </c>
      <c r="W109">
        <f>'T6 Wine production vol'!W109+'T15 Wine import vol'!W109-'T10 Wine export vol'!W109-'T34 Wine consumption vol'!W109</f>
        <v>0</v>
      </c>
      <c r="X109">
        <f>'T6 Wine production vol'!X109+'T15 Wine import vol'!X109-'T10 Wine export vol'!X109-'T34 Wine consumption vol'!X109</f>
        <v>3357.1445388559951</v>
      </c>
      <c r="Y109">
        <f>'T6 Wine production vol'!Y109+'T15 Wine import vol'!Y109-'T10 Wine export vol'!Y109-'T34 Wine consumption vol'!Y109</f>
        <v>-640000</v>
      </c>
      <c r="Z109">
        <f>'T6 Wine production vol'!Z109+'T15 Wine import vol'!Z109-'T10 Wine export vol'!Z109-'T34 Wine consumption vol'!Z109</f>
        <v>-700000</v>
      </c>
      <c r="AA109">
        <f>'T6 Wine production vol'!AA109+'T15 Wine import vol'!AA109-'T10 Wine export vol'!AA109-'T34 Wine consumption vol'!AA109</f>
        <v>-532082.87325495761</v>
      </c>
      <c r="AB109">
        <f>'T6 Wine production vol'!AB109+'T15 Wine import vol'!AB109-'T10 Wine export vol'!AB109-'T34 Wine consumption vol'!AB109</f>
        <v>169235</v>
      </c>
      <c r="AC109">
        <f>'T6 Wine production vol'!AC109+'T15 Wine import vol'!AC109-'T10 Wine export vol'!AC109-'T34 Wine consumption vol'!AC109</f>
        <v>4547.1675197928816</v>
      </c>
      <c r="AD109">
        <f>'T6 Wine production vol'!AD109+'T15 Wine import vol'!AD109-'T10 Wine export vol'!AD109-'T34 Wine consumption vol'!AD109</f>
        <v>-38584.005000000005</v>
      </c>
      <c r="AE109">
        <f>'T6 Wine production vol'!AE109+'T15 Wine import vol'!AE109-'T10 Wine export vol'!AE109-'T34 Wine consumption vol'!AE109</f>
        <v>78727.830000000075</v>
      </c>
      <c r="AF109">
        <f>'T6 Wine production vol'!AF109+'T15 Wine import vol'!AF109-'T10 Wine export vol'!AF109-'T34 Wine consumption vol'!AF109</f>
        <v>43237.815255848924</v>
      </c>
      <c r="AG109">
        <f>'T6 Wine production vol'!AG109+'T15 Wine import vol'!AG109-'T10 Wine export vol'!AG109-'T34 Wine consumption vol'!AG109</f>
        <v>-31564.544828917773</v>
      </c>
      <c r="AH109">
        <f>'T6 Wine production vol'!AH109+'T15 Wine import vol'!AH109-'T10 Wine export vol'!AH109-'T34 Wine consumption vol'!AH109</f>
        <v>0</v>
      </c>
      <c r="AI109">
        <f>'T6 Wine production vol'!AI109+'T15 Wine import vol'!AI109-'T10 Wine export vol'!AI109-'T34 Wine consumption vol'!AI109</f>
        <v>62225.04557478986</v>
      </c>
      <c r="AJ109">
        <f>'T6 Wine production vol'!AJ109+'T15 Wine import vol'!AJ109-'T10 Wine export vol'!AJ109-'T34 Wine consumption vol'!AJ109</f>
        <v>21431.059514273657</v>
      </c>
      <c r="AK109">
        <f>'T6 Wine production vol'!AK109+'T15 Wine import vol'!AK109-'T10 Wine export vol'!AK109-'T34 Wine consumption vol'!AK109</f>
        <v>-2554.9939441383831</v>
      </c>
      <c r="AL109">
        <f>'T6 Wine production vol'!AL109+'T15 Wine import vol'!AL109-'T10 Wine export vol'!AL109-'T34 Wine consumption vol'!AL109</f>
        <v>-125017.9396299794</v>
      </c>
      <c r="AM109">
        <f>'T6 Wine production vol'!AM109+'T15 Wine import vol'!AM109-'T10 Wine export vol'!AM109-'T34 Wine consumption vol'!AM109</f>
        <v>21027.888219977649</v>
      </c>
      <c r="AN109">
        <f>'T6 Wine production vol'!AN109+'T15 Wine import vol'!AN109-'T10 Wine export vol'!AN109-'T34 Wine consumption vol'!AN109</f>
        <v>282398.97625201463</v>
      </c>
      <c r="AO109">
        <f>'T6 Wine production vol'!AO109+'T15 Wine import vol'!AO109-'T10 Wine export vol'!AO109-'T34 Wine consumption vol'!AO109</f>
        <v>27659.482885734491</v>
      </c>
      <c r="AP109">
        <f>'T6 Wine production vol'!AP109+'T15 Wine import vol'!AP109-'T10 Wine export vol'!AP109-'T34 Wine consumption vol'!AP109</f>
        <v>8085.7979958898795</v>
      </c>
      <c r="AQ109">
        <f>'T6 Wine production vol'!AQ109+'T15 Wine import vol'!AQ109-'T10 Wine export vol'!AQ109-'T34 Wine consumption vol'!AQ109</f>
        <v>-14241.664322406199</v>
      </c>
      <c r="AR109">
        <f>'T6 Wine production vol'!AR109+'T15 Wine import vol'!AR109-'T10 Wine export vol'!AR109-'T34 Wine consumption vol'!AR109</f>
        <v>-7197.5550000000003</v>
      </c>
      <c r="AS109">
        <f>'T6 Wine production vol'!AS109+'T15 Wine import vol'!AS109-'T10 Wine export vol'!AS109-'T34 Wine consumption vol'!AS109</f>
        <v>0</v>
      </c>
      <c r="AT109">
        <f>'T6 Wine production vol'!AT109+'T15 Wine import vol'!AT109-'T10 Wine export vol'!AT109-'T34 Wine consumption vol'!AT109</f>
        <v>0</v>
      </c>
      <c r="AU109">
        <f>'T6 Wine production vol'!AU109+'T15 Wine import vol'!AU109-'T10 Wine export vol'!AU109-'T34 Wine consumption vol'!AU109</f>
        <v>866.6666666666697</v>
      </c>
      <c r="AV109">
        <f>'T6 Wine production vol'!AV109+'T15 Wine import vol'!AV109-'T10 Wine export vol'!AV109-'T34 Wine consumption vol'!AV109</f>
        <v>0</v>
      </c>
      <c r="AW109">
        <f>'T6 Wine production vol'!AW109+'T15 Wine import vol'!AW109-'T10 Wine export vol'!AW109-'T34 Wine consumption vol'!AW109</f>
        <v>0</v>
      </c>
      <c r="AX109">
        <f>'T6 Wine production vol'!AX109+'T15 Wine import vol'!AX109-'T10 Wine export vol'!AX109-'T34 Wine consumption vol'!AX109</f>
        <v>0</v>
      </c>
      <c r="AY109">
        <f>'T6 Wine production vol'!AY109+'T15 Wine import vol'!AY109-'T10 Wine export vol'!AY109-'T34 Wine consumption vol'!AY109</f>
        <v>0</v>
      </c>
      <c r="AZ109">
        <f>'T6 Wine production vol'!AZ109+'T15 Wine import vol'!AZ109-'T10 Wine export vol'!AZ109-'T34 Wine consumption vol'!AZ109</f>
        <v>0</v>
      </c>
      <c r="BA109">
        <f>'T6 Wine production vol'!BA109+'T15 Wine import vol'!BA109-'T10 Wine export vol'!BA109-'T34 Wine consumption vol'!BA109</f>
        <v>97</v>
      </c>
      <c r="BB109">
        <f>'T6 Wine production vol'!BB109+'T15 Wine import vol'!BB109-'T10 Wine export vol'!BB109-'T34 Wine consumption vol'!BB109</f>
        <v>-1548057.0078965202</v>
      </c>
    </row>
    <row r="110" spans="1:54" x14ac:dyDescent="0.55000000000000004">
      <c r="A110" s="1">
        <v>1973</v>
      </c>
      <c r="B110">
        <f>'T6 Wine production vol'!B110+'T15 Wine import vol'!B110-'T10 Wine export vol'!B110-'T34 Wine consumption vol'!B110</f>
        <v>3362840.3205589913</v>
      </c>
      <c r="C110">
        <f>'T6 Wine production vol'!C110+'T15 Wine import vol'!C110-'T10 Wine export vol'!C110-'T34 Wine consumption vol'!C110</f>
        <v>1341384.5260789758</v>
      </c>
      <c r="D110">
        <f>'T6 Wine production vol'!D110+'T15 Wine import vol'!D110-'T10 Wine export vol'!D110-'T34 Wine consumption vol'!D110</f>
        <v>21520.88423419313</v>
      </c>
      <c r="E110">
        <f>'T6 Wine production vol'!E110+'T15 Wine import vol'!E110-'T10 Wine export vol'!E110-'T34 Wine consumption vol'!E110</f>
        <v>1502993.802998486</v>
      </c>
      <c r="F110">
        <f>'T6 Wine production vol'!F110+'T15 Wine import vol'!F110-'T10 Wine export vol'!F110-'T34 Wine consumption vol'!F110</f>
        <v>12307.910350389779</v>
      </c>
      <c r="G110">
        <f>'T6 Wine production vol'!G110+'T15 Wine import vol'!G110-'T10 Wine export vol'!G110-'T34 Wine consumption vol'!G110</f>
        <v>-4240.2440000000006</v>
      </c>
      <c r="H110">
        <f>'T6 Wine production vol'!H110+'T15 Wine import vol'!H110-'T10 Wine export vol'!H110-'T34 Wine consumption vol'!H110</f>
        <v>-16934.934833333304</v>
      </c>
      <c r="I110">
        <f>'T6 Wine production vol'!I110+'T15 Wine import vol'!I110-'T10 Wine export vol'!I110-'T34 Wine consumption vol'!I110</f>
        <v>2900.8442023585012</v>
      </c>
      <c r="J110">
        <f>'T6 Wine production vol'!J110+'T15 Wine import vol'!J110-'T10 Wine export vol'!J110-'T34 Wine consumption vol'!J110</f>
        <v>-14851.292481929071</v>
      </c>
      <c r="K110">
        <f>'T6 Wine production vol'!K110+'T15 Wine import vol'!K110-'T10 Wine export vol'!K110-'T34 Wine consumption vol'!K110</f>
        <v>140879.03735924792</v>
      </c>
      <c r="L110">
        <f>'T6 Wine production vol'!L110+'T15 Wine import vol'!L110-'T10 Wine export vol'!L110-'T34 Wine consumption vol'!L110</f>
        <v>75312.391064029711</v>
      </c>
      <c r="M110">
        <f>'T6 Wine production vol'!M110+'T15 Wine import vol'!M110-'T10 Wine export vol'!M110-'T34 Wine consumption vol'!M110</f>
        <v>-2986.40446445007</v>
      </c>
      <c r="N110">
        <f>'T6 Wine production vol'!N110+'T15 Wine import vol'!N110-'T10 Wine export vol'!N110-'T34 Wine consumption vol'!N110</f>
        <v>-3216.1058303687023</v>
      </c>
      <c r="O110">
        <f>'T6 Wine production vol'!O110+'T15 Wine import vol'!O110-'T10 Wine export vol'!O110-'T34 Wine consumption vol'!O110</f>
        <v>-3279.8769894379075</v>
      </c>
      <c r="P110">
        <f>'T6 Wine production vol'!P110+'T15 Wine import vol'!P110-'T10 Wine export vol'!P110-'T34 Wine consumption vol'!P110</f>
        <v>70991.471167848329</v>
      </c>
      <c r="Q110">
        <f>'T6 Wine production vol'!Q110+'T15 Wine import vol'!Q110-'T10 Wine export vol'!Q110-'T34 Wine consumption vol'!Q110</f>
        <v>0</v>
      </c>
      <c r="R110">
        <f>'T6 Wine production vol'!R110+'T15 Wine import vol'!R110-'T10 Wine export vol'!R110-'T34 Wine consumption vol'!R110</f>
        <v>-28312.58996426249</v>
      </c>
      <c r="S110">
        <f>'T6 Wine production vol'!S110+'T15 Wine import vol'!S110-'T10 Wine export vol'!S110-'T34 Wine consumption vol'!S110</f>
        <v>131251.4107196728</v>
      </c>
      <c r="T110">
        <f>'T6 Wine production vol'!T110+'T15 Wine import vol'!T110-'T10 Wine export vol'!T110-'T34 Wine consumption vol'!T110</f>
        <v>0</v>
      </c>
      <c r="U110">
        <f>'T6 Wine production vol'!U110+'T15 Wine import vol'!U110-'T10 Wine export vol'!U110-'T34 Wine consumption vol'!U110</f>
        <v>0</v>
      </c>
      <c r="V110">
        <f>'T6 Wine production vol'!V110+'T15 Wine import vol'!V110-'T10 Wine export vol'!V110-'T34 Wine consumption vol'!V110</f>
        <v>130328.09773712221</v>
      </c>
      <c r="W110">
        <f>'T6 Wine production vol'!W110+'T15 Wine import vol'!W110-'T10 Wine export vol'!W110-'T34 Wine consumption vol'!W110</f>
        <v>0</v>
      </c>
      <c r="X110">
        <f>'T6 Wine production vol'!X110+'T15 Wine import vol'!X110-'T10 Wine export vol'!X110-'T34 Wine consumption vol'!X110</f>
        <v>152891.62474499515</v>
      </c>
      <c r="Y110">
        <f>'T6 Wine production vol'!Y110+'T15 Wine import vol'!Y110-'T10 Wine export vol'!Y110-'T34 Wine consumption vol'!Y110</f>
        <v>340000</v>
      </c>
      <c r="Z110">
        <f>'T6 Wine production vol'!Z110+'T15 Wine import vol'!Z110-'T10 Wine export vol'!Z110-'T34 Wine consumption vol'!Z110</f>
        <v>-720000</v>
      </c>
      <c r="AA110">
        <f>'T6 Wine production vol'!AA110+'T15 Wine import vol'!AA110-'T10 Wine export vol'!AA110-'T34 Wine consumption vol'!AA110</f>
        <v>-537388.61618253239</v>
      </c>
      <c r="AB110">
        <f>'T6 Wine production vol'!AB110+'T15 Wine import vol'!AB110-'T10 Wine export vol'!AB110-'T34 Wine consumption vol'!AB110</f>
        <v>123463</v>
      </c>
      <c r="AC110">
        <f>'T6 Wine production vol'!AC110+'T15 Wine import vol'!AC110-'T10 Wine export vol'!AC110-'T34 Wine consumption vol'!AC110</f>
        <v>9853.0438030050209</v>
      </c>
      <c r="AD110">
        <f>'T6 Wine production vol'!AD110+'T15 Wine import vol'!AD110-'T10 Wine export vol'!AD110-'T34 Wine consumption vol'!AD110</f>
        <v>-31061.39</v>
      </c>
      <c r="AE110">
        <f>'T6 Wine production vol'!AE110+'T15 Wine import vol'!AE110-'T10 Wine export vol'!AE110-'T34 Wine consumption vol'!AE110</f>
        <v>456006.73</v>
      </c>
      <c r="AF110">
        <f>'T6 Wine production vol'!AF110+'T15 Wine import vol'!AF110-'T10 Wine export vol'!AF110-'T34 Wine consumption vol'!AF110</f>
        <v>435877.3404294271</v>
      </c>
      <c r="AG110">
        <f>'T6 Wine production vol'!AG110+'T15 Wine import vol'!AG110-'T10 Wine export vol'!AG110-'T34 Wine consumption vol'!AG110</f>
        <v>-32221.146550650126</v>
      </c>
      <c r="AH110">
        <f>'T6 Wine production vol'!AH110+'T15 Wine import vol'!AH110-'T10 Wine export vol'!AH110-'T34 Wine consumption vol'!AH110</f>
        <v>0</v>
      </c>
      <c r="AI110">
        <f>'T6 Wine production vol'!AI110+'T15 Wine import vol'!AI110-'T10 Wine export vol'!AI110-'T34 Wine consumption vol'!AI110</f>
        <v>76709.404948680283</v>
      </c>
      <c r="AJ110">
        <f>'T6 Wine production vol'!AJ110+'T15 Wine import vol'!AJ110-'T10 Wine export vol'!AJ110-'T34 Wine consumption vol'!AJ110</f>
        <v>20612.054423179201</v>
      </c>
      <c r="AK110">
        <f>'T6 Wine production vol'!AK110+'T15 Wine import vol'!AK110-'T10 Wine export vol'!AK110-'T34 Wine consumption vol'!AK110</f>
        <v>2084.8378286053412</v>
      </c>
      <c r="AL110">
        <f>'T6 Wine production vol'!AL110+'T15 Wine import vol'!AL110-'T10 Wine export vol'!AL110-'T34 Wine consumption vol'!AL110</f>
        <v>-450473.5074056515</v>
      </c>
      <c r="AM110">
        <f>'T6 Wine production vol'!AM110+'T15 Wine import vol'!AM110-'T10 Wine export vol'!AM110-'T34 Wine consumption vol'!AM110</f>
        <v>-36511.728498404715</v>
      </c>
      <c r="AN110">
        <f>'T6 Wine production vol'!AN110+'T15 Wine import vol'!AN110-'T10 Wine export vol'!AN110-'T34 Wine consumption vol'!AN110</f>
        <v>262989.54529743822</v>
      </c>
      <c r="AO110">
        <f>'T6 Wine production vol'!AO110+'T15 Wine import vol'!AO110-'T10 Wine export vol'!AO110-'T34 Wine consumption vol'!AO110</f>
        <v>-53661.23369979491</v>
      </c>
      <c r="AP110">
        <f>'T6 Wine production vol'!AP110+'T15 Wine import vol'!AP110-'T10 Wine export vol'!AP110-'T34 Wine consumption vol'!AP110</f>
        <v>9894.0907491906291</v>
      </c>
      <c r="AQ110">
        <f>'T6 Wine production vol'!AQ110+'T15 Wine import vol'!AQ110-'T10 Wine export vol'!AQ110-'T34 Wine consumption vol'!AQ110</f>
        <v>-37313.41411777609</v>
      </c>
      <c r="AR110">
        <f>'T6 Wine production vol'!AR110+'T15 Wine import vol'!AR110-'T10 Wine export vol'!AR110-'T34 Wine consumption vol'!AR110</f>
        <v>-7315.8899999999994</v>
      </c>
      <c r="AS110">
        <f>'T6 Wine production vol'!AS110+'T15 Wine import vol'!AS110-'T10 Wine export vol'!AS110-'T34 Wine consumption vol'!AS110</f>
        <v>0</v>
      </c>
      <c r="AT110">
        <f>'T6 Wine production vol'!AT110+'T15 Wine import vol'!AT110-'T10 Wine export vol'!AT110-'T34 Wine consumption vol'!AT110</f>
        <v>0</v>
      </c>
      <c r="AU110">
        <f>'T6 Wine production vol'!AU110+'T15 Wine import vol'!AU110-'T10 Wine export vol'!AU110-'T34 Wine consumption vol'!AU110</f>
        <v>10096.666666666672</v>
      </c>
      <c r="AV110">
        <f>'T6 Wine production vol'!AV110+'T15 Wine import vol'!AV110-'T10 Wine export vol'!AV110-'T34 Wine consumption vol'!AV110</f>
        <v>0</v>
      </c>
      <c r="AW110">
        <f>'T6 Wine production vol'!AW110+'T15 Wine import vol'!AW110-'T10 Wine export vol'!AW110-'T34 Wine consumption vol'!AW110</f>
        <v>0</v>
      </c>
      <c r="AX110">
        <f>'T6 Wine production vol'!AX110+'T15 Wine import vol'!AX110-'T10 Wine export vol'!AX110-'T34 Wine consumption vol'!AX110</f>
        <v>0</v>
      </c>
      <c r="AY110">
        <f>'T6 Wine production vol'!AY110+'T15 Wine import vol'!AY110-'T10 Wine export vol'!AY110-'T34 Wine consumption vol'!AY110</f>
        <v>0</v>
      </c>
      <c r="AZ110">
        <f>'T6 Wine production vol'!AZ110+'T15 Wine import vol'!AZ110-'T10 Wine export vol'!AZ110-'T34 Wine consumption vol'!AZ110</f>
        <v>0</v>
      </c>
      <c r="BA110">
        <f>'T6 Wine production vol'!BA110+'T15 Wine import vol'!BA110-'T10 Wine export vol'!BA110-'T34 Wine consumption vol'!BA110</f>
        <v>134</v>
      </c>
      <c r="BB110">
        <f>'T6 Wine production vol'!BB110+'T15 Wine import vol'!BB110-'T10 Wine export vol'!BB110-'T34 Wine consumption vol'!BB110</f>
        <v>6291546.3146958351</v>
      </c>
    </row>
    <row r="111" spans="1:54" x14ac:dyDescent="0.55000000000000004">
      <c r="A111" s="1">
        <v>1974</v>
      </c>
      <c r="B111">
        <f>'T6 Wine production vol'!B111+'T15 Wine import vol'!B111-'T10 Wine export vol'!B111-'T34 Wine consumption vol'!B111</f>
        <v>2481739.3662041584</v>
      </c>
      <c r="C111">
        <f>'T6 Wine production vol'!C111+'T15 Wine import vol'!C111-'T10 Wine export vol'!C111-'T34 Wine consumption vol'!C111</f>
        <v>1248787.7226127135</v>
      </c>
      <c r="D111">
        <f>'T6 Wine production vol'!D111+'T15 Wine import vol'!D111-'T10 Wine export vol'!D111-'T34 Wine consumption vol'!D111</f>
        <v>301526.04575128853</v>
      </c>
      <c r="E111">
        <f>'T6 Wine production vol'!E111+'T15 Wine import vol'!E111-'T10 Wine export vol'!E111-'T34 Wine consumption vol'!E111</f>
        <v>869832.83425134839</v>
      </c>
      <c r="F111">
        <f>'T6 Wine production vol'!F111+'T15 Wine import vol'!F111-'T10 Wine export vol'!F111-'T34 Wine consumption vol'!F111</f>
        <v>-62344.650160549907</v>
      </c>
      <c r="G111">
        <f>'T6 Wine production vol'!G111+'T15 Wine import vol'!G111-'T10 Wine export vol'!G111-'T34 Wine consumption vol'!G111</f>
        <v>-4236.8223333333299</v>
      </c>
      <c r="H111">
        <f>'T6 Wine production vol'!H111+'T15 Wine import vol'!H111-'T10 Wine export vol'!H111-'T34 Wine consumption vol'!H111</f>
        <v>-26106.363666666613</v>
      </c>
      <c r="I111">
        <f>'T6 Wine production vol'!I111+'T15 Wine import vol'!I111-'T10 Wine export vol'!I111-'T34 Wine consumption vol'!I111</f>
        <v>-7407.2675030059036</v>
      </c>
      <c r="J111">
        <f>'T6 Wine production vol'!J111+'T15 Wine import vol'!J111-'T10 Wine export vol'!J111-'T34 Wine consumption vol'!J111</f>
        <v>-20479.713991282741</v>
      </c>
      <c r="K111">
        <f>'T6 Wine production vol'!K111+'T15 Wine import vol'!K111-'T10 Wine export vol'!K111-'T34 Wine consumption vol'!K111</f>
        <v>-196576.14927844401</v>
      </c>
      <c r="L111">
        <f>'T6 Wine production vol'!L111+'T15 Wine import vol'!L111-'T10 Wine export vol'!L111-'T34 Wine consumption vol'!L111</f>
        <v>123407.58077041811</v>
      </c>
      <c r="M111">
        <f>'T6 Wine production vol'!M111+'T15 Wine import vol'!M111-'T10 Wine export vol'!M111-'T34 Wine consumption vol'!M111</f>
        <v>-6392.7608771250998</v>
      </c>
      <c r="N111">
        <f>'T6 Wine production vol'!N111+'T15 Wine import vol'!N111-'T10 Wine export vol'!N111-'T34 Wine consumption vol'!N111</f>
        <v>-1924.2787988718046</v>
      </c>
      <c r="O111">
        <f>'T6 Wine production vol'!O111+'T15 Wine import vol'!O111-'T10 Wine export vol'!O111-'T34 Wine consumption vol'!O111</f>
        <v>2064.8954331265268</v>
      </c>
      <c r="P111">
        <f>'T6 Wine production vol'!P111+'T15 Wine import vol'!P111-'T10 Wine export vol'!P111-'T34 Wine consumption vol'!P111</f>
        <v>7551.3144454837893</v>
      </c>
      <c r="Q111">
        <f>'T6 Wine production vol'!Q111+'T15 Wine import vol'!Q111-'T10 Wine export vol'!Q111-'T34 Wine consumption vol'!Q111</f>
        <v>0</v>
      </c>
      <c r="R111">
        <f>'T6 Wine production vol'!R111+'T15 Wine import vol'!R111-'T10 Wine export vol'!R111-'T34 Wine consumption vol'!R111</f>
        <v>20079.436577893481</v>
      </c>
      <c r="S111">
        <f>'T6 Wine production vol'!S111+'T15 Wine import vol'!S111-'T10 Wine export vol'!S111-'T34 Wine consumption vol'!S111</f>
        <v>18870.011888051697</v>
      </c>
      <c r="T111">
        <f>'T6 Wine production vol'!T111+'T15 Wine import vol'!T111-'T10 Wine export vol'!T111-'T34 Wine consumption vol'!T111</f>
        <v>0</v>
      </c>
      <c r="U111">
        <f>'T6 Wine production vol'!U111+'T15 Wine import vol'!U111-'T10 Wine export vol'!U111-'T34 Wine consumption vol'!U111</f>
        <v>0</v>
      </c>
      <c r="V111">
        <f>'T6 Wine production vol'!V111+'T15 Wine import vol'!V111-'T10 Wine export vol'!V111-'T34 Wine consumption vol'!V111</f>
        <v>-59452.857803172083</v>
      </c>
      <c r="W111">
        <f>'T6 Wine production vol'!W111+'T15 Wine import vol'!W111-'T10 Wine export vol'!W111-'T34 Wine consumption vol'!W111</f>
        <v>0</v>
      </c>
      <c r="X111">
        <f>'T6 Wine production vol'!X111+'T15 Wine import vol'!X111-'T10 Wine export vol'!X111-'T34 Wine consumption vol'!X111</f>
        <v>-148529.73261723737</v>
      </c>
      <c r="Y111">
        <f>'T6 Wine production vol'!Y111+'T15 Wine import vol'!Y111-'T10 Wine export vol'!Y111-'T34 Wine consumption vol'!Y111</f>
        <v>260000</v>
      </c>
      <c r="Z111">
        <f>'T6 Wine production vol'!Z111+'T15 Wine import vol'!Z111-'T10 Wine export vol'!Z111-'T34 Wine consumption vol'!Z111</f>
        <v>-740000</v>
      </c>
      <c r="AA111">
        <f>'T6 Wine production vol'!AA111+'T15 Wine import vol'!AA111-'T10 Wine export vol'!AA111-'T34 Wine consumption vol'!AA111</f>
        <v>-597414.62614241277</v>
      </c>
      <c r="AB111">
        <f>'T6 Wine production vol'!AB111+'T15 Wine import vol'!AB111-'T10 Wine export vol'!AB111-'T34 Wine consumption vol'!AB111</f>
        <v>142435</v>
      </c>
      <c r="AC111">
        <f>'T6 Wine production vol'!AC111+'T15 Wine import vol'!AC111-'T10 Wine export vol'!AC111-'T34 Wine consumption vol'!AC111</f>
        <v>5131.2297776719315</v>
      </c>
      <c r="AD111">
        <f>'T6 Wine production vol'!AD111+'T15 Wine import vol'!AD111-'T10 Wine export vol'!AD111-'T34 Wine consumption vol'!AD111</f>
        <v>-47636.73000000001</v>
      </c>
      <c r="AE111">
        <f>'T6 Wine production vol'!AE111+'T15 Wine import vol'!AE111-'T10 Wine export vol'!AE111-'T34 Wine consumption vol'!AE111</f>
        <v>277012.90999999992</v>
      </c>
      <c r="AF111">
        <f>'T6 Wine production vol'!AF111+'T15 Wine import vol'!AF111-'T10 Wine export vol'!AF111-'T34 Wine consumption vol'!AF111</f>
        <v>748344.00351971504</v>
      </c>
      <c r="AG111">
        <f>'T6 Wine production vol'!AG111+'T15 Wine import vol'!AG111-'T10 Wine export vol'!AG111-'T34 Wine consumption vol'!AG111</f>
        <v>-30650.338501181308</v>
      </c>
      <c r="AH111">
        <f>'T6 Wine production vol'!AH111+'T15 Wine import vol'!AH111-'T10 Wine export vol'!AH111-'T34 Wine consumption vol'!AH111</f>
        <v>0</v>
      </c>
      <c r="AI111">
        <f>'T6 Wine production vol'!AI111+'T15 Wine import vol'!AI111-'T10 Wine export vol'!AI111-'T34 Wine consumption vol'!AI111</f>
        <v>85198.138503558206</v>
      </c>
      <c r="AJ111">
        <f>'T6 Wine production vol'!AJ111+'T15 Wine import vol'!AJ111-'T10 Wine export vol'!AJ111-'T34 Wine consumption vol'!AJ111</f>
        <v>21340.030363673301</v>
      </c>
      <c r="AK111">
        <f>'T6 Wine production vol'!AK111+'T15 Wine import vol'!AK111-'T10 Wine export vol'!AK111-'T34 Wine consumption vol'!AK111</f>
        <v>2014.8706383210811</v>
      </c>
      <c r="AL111">
        <f>'T6 Wine production vol'!AL111+'T15 Wine import vol'!AL111-'T10 Wine export vol'!AL111-'T34 Wine consumption vol'!AL111</f>
        <v>-64794.162780555824</v>
      </c>
      <c r="AM111">
        <f>'T6 Wine production vol'!AM111+'T15 Wine import vol'!AM111-'T10 Wine export vol'!AM111-'T34 Wine consumption vol'!AM111</f>
        <v>32756.30020309252</v>
      </c>
      <c r="AN111">
        <f>'T6 Wine production vol'!AN111+'T15 Wine import vol'!AN111-'T10 Wine export vol'!AN111-'T34 Wine consumption vol'!AN111</f>
        <v>207118.21969379461</v>
      </c>
      <c r="AO111">
        <f>'T6 Wine production vol'!AO111+'T15 Wine import vol'!AO111-'T10 Wine export vol'!AO111-'T34 Wine consumption vol'!AO111</f>
        <v>4138.6012878917409</v>
      </c>
      <c r="AP111">
        <f>'T6 Wine production vol'!AP111+'T15 Wine import vol'!AP111-'T10 Wine export vol'!AP111-'T34 Wine consumption vol'!AP111</f>
        <v>-2856.6172271410214</v>
      </c>
      <c r="AQ111">
        <f>'T6 Wine production vol'!AQ111+'T15 Wine import vol'!AQ111-'T10 Wine export vol'!AQ111-'T34 Wine consumption vol'!AQ111</f>
        <v>-40312.773794730194</v>
      </c>
      <c r="AR111">
        <f>'T6 Wine production vol'!AR111+'T15 Wine import vol'!AR111-'T10 Wine export vol'!AR111-'T34 Wine consumption vol'!AR111</f>
        <v>-7406.4749999999985</v>
      </c>
      <c r="AS111">
        <f>'T6 Wine production vol'!AS111+'T15 Wine import vol'!AS111-'T10 Wine export vol'!AS111-'T34 Wine consumption vol'!AS111</f>
        <v>0</v>
      </c>
      <c r="AT111">
        <f>'T6 Wine production vol'!AT111+'T15 Wine import vol'!AT111-'T10 Wine export vol'!AT111-'T34 Wine consumption vol'!AT111</f>
        <v>0</v>
      </c>
      <c r="AU111">
        <f>'T6 Wine production vol'!AU111+'T15 Wine import vol'!AU111-'T10 Wine export vol'!AU111-'T34 Wine consumption vol'!AU111</f>
        <v>9342.666666666657</v>
      </c>
      <c r="AV111">
        <f>'T6 Wine production vol'!AV111+'T15 Wine import vol'!AV111-'T10 Wine export vol'!AV111-'T34 Wine consumption vol'!AV111</f>
        <v>0</v>
      </c>
      <c r="AW111">
        <f>'T6 Wine production vol'!AW111+'T15 Wine import vol'!AW111-'T10 Wine export vol'!AW111-'T34 Wine consumption vol'!AW111</f>
        <v>0</v>
      </c>
      <c r="AX111">
        <f>'T6 Wine production vol'!AX111+'T15 Wine import vol'!AX111-'T10 Wine export vol'!AX111-'T34 Wine consumption vol'!AX111</f>
        <v>0</v>
      </c>
      <c r="AY111">
        <f>'T6 Wine production vol'!AY111+'T15 Wine import vol'!AY111-'T10 Wine export vol'!AY111-'T34 Wine consumption vol'!AY111</f>
        <v>0</v>
      </c>
      <c r="AZ111">
        <f>'T6 Wine production vol'!AZ111+'T15 Wine import vol'!AZ111-'T10 Wine export vol'!AZ111-'T34 Wine consumption vol'!AZ111</f>
        <v>0</v>
      </c>
      <c r="BA111">
        <f>'T6 Wine production vol'!BA111+'T15 Wine import vol'!BA111-'T10 Wine export vol'!BA111-'T34 Wine consumption vol'!BA111</f>
        <v>152</v>
      </c>
      <c r="BB111">
        <f>'T6 Wine production vol'!BB111+'T15 Wine import vol'!BB111-'T10 Wine export vol'!BB111-'T34 Wine consumption vol'!BB111</f>
        <v>5060264.0474503003</v>
      </c>
    </row>
    <row r="112" spans="1:54" x14ac:dyDescent="0.55000000000000004">
      <c r="A112" s="1">
        <v>1975</v>
      </c>
      <c r="B112">
        <f>'T6 Wine production vol'!B112+'T15 Wine import vol'!B112-'T10 Wine export vol'!B112-'T34 Wine consumption vol'!B112</f>
        <v>1887449.8875940833</v>
      </c>
      <c r="C112">
        <f>'T6 Wine production vol'!C112+'T15 Wine import vol'!C112-'T10 Wine export vol'!C112-'T34 Wine consumption vol'!C112</f>
        <v>407761.5767680062</v>
      </c>
      <c r="D112">
        <f>'T6 Wine production vol'!D112+'T15 Wine import vol'!D112-'T10 Wine export vol'!D112-'T34 Wine consumption vol'!D112</f>
        <v>-292683.26997965621</v>
      </c>
      <c r="E112">
        <f>'T6 Wine production vol'!E112+'T15 Wine import vol'!E112-'T10 Wine export vol'!E112-'T34 Wine consumption vol'!E112</f>
        <v>352565.51411721716</v>
      </c>
      <c r="F112">
        <f>'T6 Wine production vol'!F112+'T15 Wine import vol'!F112-'T10 Wine export vol'!F112-'T34 Wine consumption vol'!F112</f>
        <v>87275.274305277999</v>
      </c>
      <c r="G112">
        <f>'T6 Wine production vol'!G112+'T15 Wine import vol'!G112-'T10 Wine export vol'!G112-'T34 Wine consumption vol'!G112</f>
        <v>-3582.2520000000004</v>
      </c>
      <c r="H112">
        <f>'T6 Wine production vol'!H112+'T15 Wine import vol'!H112-'T10 Wine export vol'!H112-'T34 Wine consumption vol'!H112</f>
        <v>-25281.021000000008</v>
      </c>
      <c r="I112">
        <f>'T6 Wine production vol'!I112+'T15 Wine import vol'!I112-'T10 Wine export vol'!I112-'T34 Wine consumption vol'!I112</f>
        <v>-3364.3693737236681</v>
      </c>
      <c r="J112">
        <f>'T6 Wine production vol'!J112+'T15 Wine import vol'!J112-'T10 Wine export vol'!J112-'T34 Wine consumption vol'!J112</f>
        <v>-17274.951817530029</v>
      </c>
      <c r="K112">
        <f>'T6 Wine production vol'!K112+'T15 Wine import vol'!K112-'T10 Wine export vol'!K112-'T34 Wine consumption vol'!K112</f>
        <v>-154427.69451315189</v>
      </c>
      <c r="L112">
        <f>'T6 Wine production vol'!L112+'T15 Wine import vol'!L112-'T10 Wine export vol'!L112-'T34 Wine consumption vol'!L112</f>
        <v>-16407.612415034208</v>
      </c>
      <c r="M112">
        <f>'T6 Wine production vol'!M112+'T15 Wine import vol'!M112-'T10 Wine export vol'!M112-'T34 Wine consumption vol'!M112</f>
        <v>-7085.5618219854405</v>
      </c>
      <c r="N112">
        <f>'T6 Wine production vol'!N112+'T15 Wine import vol'!N112-'T10 Wine export vol'!N112-'T34 Wine consumption vol'!N112</f>
        <v>3598.5369591838971</v>
      </c>
      <c r="O112">
        <f>'T6 Wine production vol'!O112+'T15 Wine import vol'!O112-'T10 Wine export vol'!O112-'T34 Wine consumption vol'!O112</f>
        <v>5945.1116845267607</v>
      </c>
      <c r="P112">
        <f>'T6 Wine production vol'!P112+'T15 Wine import vol'!P112-'T10 Wine export vol'!P112-'T34 Wine consumption vol'!P112</f>
        <v>17334.287467209098</v>
      </c>
      <c r="Q112">
        <f>'T6 Wine production vol'!Q112+'T15 Wine import vol'!Q112-'T10 Wine export vol'!Q112-'T34 Wine consumption vol'!Q112</f>
        <v>0</v>
      </c>
      <c r="R112">
        <f>'T6 Wine production vol'!R112+'T15 Wine import vol'!R112-'T10 Wine export vol'!R112-'T34 Wine consumption vol'!R112</f>
        <v>18900.107184540779</v>
      </c>
      <c r="S112">
        <f>'T6 Wine production vol'!S112+'T15 Wine import vol'!S112-'T10 Wine export vol'!S112-'T34 Wine consumption vol'!S112</f>
        <v>-42586.053044318105</v>
      </c>
      <c r="T112">
        <f>'T6 Wine production vol'!T112+'T15 Wine import vol'!T112-'T10 Wine export vol'!T112-'T34 Wine consumption vol'!T112</f>
        <v>0</v>
      </c>
      <c r="U112">
        <f>'T6 Wine production vol'!U112+'T15 Wine import vol'!U112-'T10 Wine export vol'!U112-'T34 Wine consumption vol'!U112</f>
        <v>0</v>
      </c>
      <c r="V112">
        <f>'T6 Wine production vol'!V112+'T15 Wine import vol'!V112-'T10 Wine export vol'!V112-'T34 Wine consumption vol'!V112</f>
        <v>35842.370230065717</v>
      </c>
      <c r="W112">
        <f>'T6 Wine production vol'!W112+'T15 Wine import vol'!W112-'T10 Wine export vol'!W112-'T34 Wine consumption vol'!W112</f>
        <v>0</v>
      </c>
      <c r="X112">
        <f>'T6 Wine production vol'!X112+'T15 Wine import vol'!X112-'T10 Wine export vol'!X112-'T34 Wine consumption vol'!X112</f>
        <v>1942.6706539618317</v>
      </c>
      <c r="Y112">
        <f>'T6 Wine production vol'!Y112+'T15 Wine import vol'!Y112-'T10 Wine export vol'!Y112-'T34 Wine consumption vol'!Y112</f>
        <v>153333.33333333302</v>
      </c>
      <c r="Z112">
        <f>'T6 Wine production vol'!Z112+'T15 Wine import vol'!Z112-'T10 Wine export vol'!Z112-'T34 Wine consumption vol'!Z112</f>
        <v>-754149.36557152914</v>
      </c>
      <c r="AA112">
        <f>'T6 Wine production vol'!AA112+'T15 Wine import vol'!AA112-'T10 Wine export vol'!AA112-'T34 Wine consumption vol'!AA112</f>
        <v>-652943.3254515765</v>
      </c>
      <c r="AB112">
        <f>'T6 Wine production vol'!AB112+'T15 Wine import vol'!AB112-'T10 Wine export vol'!AB112-'T34 Wine consumption vol'!AB112</f>
        <v>191908</v>
      </c>
      <c r="AC112">
        <f>'T6 Wine production vol'!AC112+'T15 Wine import vol'!AC112-'T10 Wine export vol'!AC112-'T34 Wine consumption vol'!AC112</f>
        <v>4.418519326729438</v>
      </c>
      <c r="AD112">
        <f>'T6 Wine production vol'!AD112+'T15 Wine import vol'!AD112-'T10 Wine export vol'!AD112-'T34 Wine consumption vol'!AD112</f>
        <v>-37453.407999999996</v>
      </c>
      <c r="AE112">
        <f>'T6 Wine production vol'!AE112+'T15 Wine import vol'!AE112-'T10 Wine export vol'!AE112-'T34 Wine consumption vol'!AE112</f>
        <v>217979.12000000011</v>
      </c>
      <c r="AF112">
        <f>'T6 Wine production vol'!AF112+'T15 Wine import vol'!AF112-'T10 Wine export vol'!AF112-'T34 Wine consumption vol'!AF112</f>
        <v>42501.835859580897</v>
      </c>
      <c r="AG112">
        <f>'T6 Wine production vol'!AG112+'T15 Wine import vol'!AG112-'T10 Wine export vol'!AG112-'T34 Wine consumption vol'!AG112</f>
        <v>-28385.127306334412</v>
      </c>
      <c r="AH112">
        <f>'T6 Wine production vol'!AH112+'T15 Wine import vol'!AH112-'T10 Wine export vol'!AH112-'T34 Wine consumption vol'!AH112</f>
        <v>3</v>
      </c>
      <c r="AI112">
        <f>'T6 Wine production vol'!AI112+'T15 Wine import vol'!AI112-'T10 Wine export vol'!AI112-'T34 Wine consumption vol'!AI112</f>
        <v>87446.527460396028</v>
      </c>
      <c r="AJ112">
        <f>'T6 Wine production vol'!AJ112+'T15 Wine import vol'!AJ112-'T10 Wine export vol'!AJ112-'T34 Wine consumption vol'!AJ112</f>
        <v>21462.935395190114</v>
      </c>
      <c r="AK112">
        <f>'T6 Wine production vol'!AK112+'T15 Wine import vol'!AK112-'T10 Wine export vol'!AK112-'T34 Wine consumption vol'!AK112</f>
        <v>-22618.182005916351</v>
      </c>
      <c r="AL112">
        <f>'T6 Wine production vol'!AL112+'T15 Wine import vol'!AL112-'T10 Wine export vol'!AL112-'T34 Wine consumption vol'!AL112</f>
        <v>-119006.78312481665</v>
      </c>
      <c r="AM112">
        <f>'T6 Wine production vol'!AM112+'T15 Wine import vol'!AM112-'T10 Wine export vol'!AM112-'T34 Wine consumption vol'!AM112</f>
        <v>24339.411963779501</v>
      </c>
      <c r="AN112">
        <f>'T6 Wine production vol'!AN112+'T15 Wine import vol'!AN112-'T10 Wine export vol'!AN112-'T34 Wine consumption vol'!AN112</f>
        <v>315056.85734630702</v>
      </c>
      <c r="AO112">
        <f>'T6 Wine production vol'!AO112+'T15 Wine import vol'!AO112-'T10 Wine export vol'!AO112-'T34 Wine consumption vol'!AO112</f>
        <v>-11435.491378687238</v>
      </c>
      <c r="AP112">
        <f>'T6 Wine production vol'!AP112+'T15 Wine import vol'!AP112-'T10 Wine export vol'!AP112-'T34 Wine consumption vol'!AP112</f>
        <v>-9360.3739348998606</v>
      </c>
      <c r="AQ112">
        <f>'T6 Wine production vol'!AQ112+'T15 Wine import vol'!AQ112-'T10 Wine export vol'!AQ112-'T34 Wine consumption vol'!AQ112</f>
        <v>-45788.844055657013</v>
      </c>
      <c r="AR112">
        <f>'T6 Wine production vol'!AR112+'T15 Wine import vol'!AR112-'T10 Wine export vol'!AR112-'T34 Wine consumption vol'!AR112</f>
        <v>-7453.307499999999</v>
      </c>
      <c r="AS112">
        <f>'T6 Wine production vol'!AS112+'T15 Wine import vol'!AS112-'T10 Wine export vol'!AS112-'T34 Wine consumption vol'!AS112</f>
        <v>0</v>
      </c>
      <c r="AT112">
        <f>'T6 Wine production vol'!AT112+'T15 Wine import vol'!AT112-'T10 Wine export vol'!AT112-'T34 Wine consumption vol'!AT112</f>
        <v>0</v>
      </c>
      <c r="AU112">
        <f>'T6 Wine production vol'!AU112+'T15 Wine import vol'!AU112-'T10 Wine export vol'!AU112-'T34 Wine consumption vol'!AU112</f>
        <v>2383.3333333333394</v>
      </c>
      <c r="AV112">
        <f>'T6 Wine production vol'!AV112+'T15 Wine import vol'!AV112-'T10 Wine export vol'!AV112-'T34 Wine consumption vol'!AV112</f>
        <v>0</v>
      </c>
      <c r="AW112">
        <f>'T6 Wine production vol'!AW112+'T15 Wine import vol'!AW112-'T10 Wine export vol'!AW112-'T34 Wine consumption vol'!AW112</f>
        <v>0</v>
      </c>
      <c r="AX112">
        <f>'T6 Wine production vol'!AX112+'T15 Wine import vol'!AX112-'T10 Wine export vol'!AX112-'T34 Wine consumption vol'!AX112</f>
        <v>0</v>
      </c>
      <c r="AY112">
        <f>'T6 Wine production vol'!AY112+'T15 Wine import vol'!AY112-'T10 Wine export vol'!AY112-'T34 Wine consumption vol'!AY112</f>
        <v>0</v>
      </c>
      <c r="AZ112">
        <f>'T6 Wine production vol'!AZ112+'T15 Wine import vol'!AZ112-'T10 Wine export vol'!AZ112-'T34 Wine consumption vol'!AZ112</f>
        <v>0</v>
      </c>
      <c r="BA112">
        <f>'T6 Wine production vol'!BA112+'T15 Wine import vol'!BA112-'T10 Wine export vol'!BA112-'T34 Wine consumption vol'!BA112</f>
        <v>134</v>
      </c>
      <c r="BB112">
        <f>'T6 Wine production vol'!BB112+'T15 Wine import vol'!BB112-'T10 Wine export vol'!BB112-'T34 Wine consumption vol'!BB112</f>
        <v>2205419.084612906</v>
      </c>
    </row>
    <row r="113" spans="1:54" x14ac:dyDescent="0.55000000000000004">
      <c r="A113" s="1">
        <v>1976</v>
      </c>
      <c r="B113">
        <f>'T6 Wine production vol'!B113+'T15 Wine import vol'!B113-'T10 Wine export vol'!B113-'T34 Wine consumption vol'!B113</f>
        <v>2408244.5970558738</v>
      </c>
      <c r="C113">
        <f>'T6 Wine production vol'!C113+'T15 Wine import vol'!C113-'T10 Wine export vol'!C113-'T34 Wine consumption vol'!C113</f>
        <v>281648.00308106467</v>
      </c>
      <c r="D113">
        <f>'T6 Wine production vol'!D113+'T15 Wine import vol'!D113-'T10 Wine export vol'!D113-'T34 Wine consumption vol'!D113</f>
        <v>-95473.222261263174</v>
      </c>
      <c r="E113">
        <f>'T6 Wine production vol'!E113+'T15 Wine import vol'!E113-'T10 Wine export vol'!E113-'T34 Wine consumption vol'!E113</f>
        <v>-488614.43758189119</v>
      </c>
      <c r="F113">
        <f>'T6 Wine production vol'!F113+'T15 Wine import vol'!F113-'T10 Wine export vol'!F113-'T34 Wine consumption vol'!F113</f>
        <v>48403.247215139912</v>
      </c>
      <c r="G113">
        <f>'T6 Wine production vol'!G113+'T15 Wine import vol'!G113-'T10 Wine export vol'!G113-'T34 Wine consumption vol'!G113</f>
        <v>-4092.0953333333291</v>
      </c>
      <c r="H113">
        <f>'T6 Wine production vol'!H113+'T15 Wine import vol'!H113-'T10 Wine export vol'!H113-'T34 Wine consumption vol'!H113</f>
        <v>-29218.067249999993</v>
      </c>
      <c r="I113">
        <f>'T6 Wine production vol'!I113+'T15 Wine import vol'!I113-'T10 Wine export vol'!I113-'T34 Wine consumption vol'!I113</f>
        <v>-128.89581947035913</v>
      </c>
      <c r="J113">
        <f>'T6 Wine production vol'!J113+'T15 Wine import vol'!J113-'T10 Wine export vol'!J113-'T34 Wine consumption vol'!J113</f>
        <v>-16685.419633445239</v>
      </c>
      <c r="K113">
        <f>'T6 Wine production vol'!K113+'T15 Wine import vol'!K113-'T10 Wine export vol'!K113-'T34 Wine consumption vol'!K113</f>
        <v>-183793.86683061998</v>
      </c>
      <c r="L113">
        <f>'T6 Wine production vol'!L113+'T15 Wine import vol'!L113-'T10 Wine export vol'!L113-'T34 Wine consumption vol'!L113</f>
        <v>40617.621855388919</v>
      </c>
      <c r="M113">
        <f>'T6 Wine production vol'!M113+'T15 Wine import vol'!M113-'T10 Wine export vol'!M113-'T34 Wine consumption vol'!M113</f>
        <v>-8178.0316475070304</v>
      </c>
      <c r="N113">
        <f>'T6 Wine production vol'!N113+'T15 Wine import vol'!N113-'T10 Wine export vol'!N113-'T34 Wine consumption vol'!N113</f>
        <v>-2752.8577237731079</v>
      </c>
      <c r="O113">
        <f>'T6 Wine production vol'!O113+'T15 Wine import vol'!O113-'T10 Wine export vol'!O113-'T34 Wine consumption vol'!O113</f>
        <v>1737.0101504077029</v>
      </c>
      <c r="P113">
        <f>'T6 Wine production vol'!P113+'T15 Wine import vol'!P113-'T10 Wine export vol'!P113-'T34 Wine consumption vol'!P113</f>
        <v>49402.48489783291</v>
      </c>
      <c r="Q113">
        <f>'T6 Wine production vol'!Q113+'T15 Wine import vol'!Q113-'T10 Wine export vol'!Q113-'T34 Wine consumption vol'!Q113</f>
        <v>0</v>
      </c>
      <c r="R113">
        <f>'T6 Wine production vol'!R113+'T15 Wine import vol'!R113-'T10 Wine export vol'!R113-'T34 Wine consumption vol'!R113</f>
        <v>14087.09114252431</v>
      </c>
      <c r="S113">
        <f>'T6 Wine production vol'!S113+'T15 Wine import vol'!S113-'T10 Wine export vol'!S113-'T34 Wine consumption vol'!S113</f>
        <v>121008.20268494211</v>
      </c>
      <c r="T113">
        <f>'T6 Wine production vol'!T113+'T15 Wine import vol'!T113-'T10 Wine export vol'!T113-'T34 Wine consumption vol'!T113</f>
        <v>0</v>
      </c>
      <c r="U113">
        <f>'T6 Wine production vol'!U113+'T15 Wine import vol'!U113-'T10 Wine export vol'!U113-'T34 Wine consumption vol'!U113</f>
        <v>0</v>
      </c>
      <c r="V113">
        <f>'T6 Wine production vol'!V113+'T15 Wine import vol'!V113-'T10 Wine export vol'!V113-'T34 Wine consumption vol'!V113</f>
        <v>-29106.154675130383</v>
      </c>
      <c r="W113">
        <f>'T6 Wine production vol'!W113+'T15 Wine import vol'!W113-'T10 Wine export vol'!W113-'T34 Wine consumption vol'!W113</f>
        <v>0</v>
      </c>
      <c r="X113">
        <f>'T6 Wine production vol'!X113+'T15 Wine import vol'!X113-'T10 Wine export vol'!X113-'T34 Wine consumption vol'!X113</f>
        <v>308180.93123299628</v>
      </c>
      <c r="Y113">
        <f>'T6 Wine production vol'!Y113+'T15 Wine import vol'!Y113-'T10 Wine export vol'!Y113-'T34 Wine consumption vol'!Y113</f>
        <v>216666.66666666698</v>
      </c>
      <c r="Z113">
        <f>'T6 Wine production vol'!Z113+'T15 Wine import vol'!Z113-'T10 Wine export vol'!Z113-'T34 Wine consumption vol'!Z113</f>
        <v>-760000</v>
      </c>
      <c r="AA113">
        <f>'T6 Wine production vol'!AA113+'T15 Wine import vol'!AA113-'T10 Wine export vol'!AA113-'T34 Wine consumption vol'!AA113</f>
        <v>-691733.10106886749</v>
      </c>
      <c r="AB113">
        <f>'T6 Wine production vol'!AB113+'T15 Wine import vol'!AB113-'T10 Wine export vol'!AB113-'T34 Wine consumption vol'!AB113</f>
        <v>166961</v>
      </c>
      <c r="AC113">
        <f>'T6 Wine production vol'!AC113+'T15 Wine import vol'!AC113-'T10 Wine export vol'!AC113-'T34 Wine consumption vol'!AC113</f>
        <v>421.84574607641116</v>
      </c>
      <c r="AD113">
        <f>'T6 Wine production vol'!AD113+'T15 Wine import vol'!AD113-'T10 Wine export vol'!AD113-'T34 Wine consumption vol'!AD113</f>
        <v>-35946.975000000006</v>
      </c>
      <c r="AE113">
        <f>'T6 Wine production vol'!AE113+'T15 Wine import vol'!AE113-'T10 Wine export vol'!AE113-'T34 Wine consumption vol'!AE113</f>
        <v>202533.84000000008</v>
      </c>
      <c r="AF113">
        <f>'T6 Wine production vol'!AF113+'T15 Wine import vol'!AF113-'T10 Wine export vol'!AF113-'T34 Wine consumption vol'!AF113</f>
        <v>560624.43216982391</v>
      </c>
      <c r="AG113">
        <f>'T6 Wine production vol'!AG113+'T15 Wine import vol'!AG113-'T10 Wine export vol'!AG113-'T34 Wine consumption vol'!AG113</f>
        <v>-29164.650202901888</v>
      </c>
      <c r="AH113">
        <f>'T6 Wine production vol'!AH113+'T15 Wine import vol'!AH113-'T10 Wine export vol'!AH113-'T34 Wine consumption vol'!AH113</f>
        <v>2232</v>
      </c>
      <c r="AI113">
        <f>'T6 Wine production vol'!AI113+'T15 Wine import vol'!AI113-'T10 Wine export vol'!AI113-'T34 Wine consumption vol'!AI113</f>
        <v>102051.87932168841</v>
      </c>
      <c r="AJ113">
        <f>'T6 Wine production vol'!AJ113+'T15 Wine import vol'!AJ113-'T10 Wine export vol'!AJ113-'T34 Wine consumption vol'!AJ113</f>
        <v>13452.518401533234</v>
      </c>
      <c r="AK113">
        <f>'T6 Wine production vol'!AK113+'T15 Wine import vol'!AK113-'T10 Wine export vol'!AK113-'T34 Wine consumption vol'!AK113</f>
        <v>-10467.874311105028</v>
      </c>
      <c r="AL113">
        <f>'T6 Wine production vol'!AL113+'T15 Wine import vol'!AL113-'T10 Wine export vol'!AL113-'T34 Wine consumption vol'!AL113</f>
        <v>-79359.890572680713</v>
      </c>
      <c r="AM113">
        <f>'T6 Wine production vol'!AM113+'T15 Wine import vol'!AM113-'T10 Wine export vol'!AM113-'T34 Wine consumption vol'!AM113</f>
        <v>3150.9059346860704</v>
      </c>
      <c r="AN113">
        <f>'T6 Wine production vol'!AN113+'T15 Wine import vol'!AN113-'T10 Wine export vol'!AN113-'T34 Wine consumption vol'!AN113</f>
        <v>323981.02241883619</v>
      </c>
      <c r="AO113">
        <f>'T6 Wine production vol'!AO113+'T15 Wine import vol'!AO113-'T10 Wine export vol'!AO113-'T34 Wine consumption vol'!AO113</f>
        <v>-34457.185930011707</v>
      </c>
      <c r="AP113">
        <f>'T6 Wine production vol'!AP113+'T15 Wine import vol'!AP113-'T10 Wine export vol'!AP113-'T34 Wine consumption vol'!AP113</f>
        <v>-7544.7998360800902</v>
      </c>
      <c r="AQ113">
        <f>'T6 Wine production vol'!AQ113+'T15 Wine import vol'!AQ113-'T10 Wine export vol'!AQ113-'T34 Wine consumption vol'!AQ113</f>
        <v>-58010.114644255693</v>
      </c>
      <c r="AR113">
        <f>'T6 Wine production vol'!AR113+'T15 Wine import vol'!AR113-'T10 Wine export vol'!AR113-'T34 Wine consumption vol'!AR113</f>
        <v>-7467.6725000000006</v>
      </c>
      <c r="AS113">
        <f>'T6 Wine production vol'!AS113+'T15 Wine import vol'!AS113-'T10 Wine export vol'!AS113-'T34 Wine consumption vol'!AS113</f>
        <v>0</v>
      </c>
      <c r="AT113">
        <f>'T6 Wine production vol'!AT113+'T15 Wine import vol'!AT113-'T10 Wine export vol'!AT113-'T34 Wine consumption vol'!AT113</f>
        <v>0</v>
      </c>
      <c r="AU113">
        <f>'T6 Wine production vol'!AU113+'T15 Wine import vol'!AU113-'T10 Wine export vol'!AU113-'T34 Wine consumption vol'!AU113</f>
        <v>2166.6666666666606</v>
      </c>
      <c r="AV113">
        <f>'T6 Wine production vol'!AV113+'T15 Wine import vol'!AV113-'T10 Wine export vol'!AV113-'T34 Wine consumption vol'!AV113</f>
        <v>0</v>
      </c>
      <c r="AW113">
        <f>'T6 Wine production vol'!AW113+'T15 Wine import vol'!AW113-'T10 Wine export vol'!AW113-'T34 Wine consumption vol'!AW113</f>
        <v>0</v>
      </c>
      <c r="AX113">
        <f>'T6 Wine production vol'!AX113+'T15 Wine import vol'!AX113-'T10 Wine export vol'!AX113-'T34 Wine consumption vol'!AX113</f>
        <v>0</v>
      </c>
      <c r="AY113">
        <f>'T6 Wine production vol'!AY113+'T15 Wine import vol'!AY113-'T10 Wine export vol'!AY113-'T34 Wine consumption vol'!AY113</f>
        <v>0</v>
      </c>
      <c r="AZ113">
        <f>'T6 Wine production vol'!AZ113+'T15 Wine import vol'!AZ113-'T10 Wine export vol'!AZ113-'T34 Wine consumption vol'!AZ113</f>
        <v>0</v>
      </c>
      <c r="BA113">
        <f>'T6 Wine production vol'!BA113+'T15 Wine import vol'!BA113-'T10 Wine export vol'!BA113-'T34 Wine consumption vol'!BA113</f>
        <v>224</v>
      </c>
      <c r="BB113">
        <f>'T6 Wine production vol'!BB113+'T15 Wine import vol'!BB113-'T10 Wine export vol'!BB113-'T34 Wine consumption vol'!BB113</f>
        <v>2888231.0374425463</v>
      </c>
    </row>
    <row r="114" spans="1:54" x14ac:dyDescent="0.55000000000000004">
      <c r="A114" s="1">
        <v>1977</v>
      </c>
      <c r="B114">
        <f>'T6 Wine production vol'!B114+'T15 Wine import vol'!B114-'T10 Wine export vol'!B114-'T34 Wine consumption vol'!B114</f>
        <v>55220.586429410614</v>
      </c>
      <c r="C114">
        <f>'T6 Wine production vol'!C114+'T15 Wine import vol'!C114-'T10 Wine export vol'!C114-'T34 Wine consumption vol'!C114</f>
        <v>556035.05516046565</v>
      </c>
      <c r="D114">
        <f>'T6 Wine production vol'!D114+'T15 Wine import vol'!D114-'T10 Wine export vol'!D114-'T34 Wine consumption vol'!D114</f>
        <v>-129529.78674800857</v>
      </c>
      <c r="E114">
        <f>'T6 Wine production vol'!E114+'T15 Wine import vol'!E114-'T10 Wine export vol'!E114-'T34 Wine consumption vol'!E114</f>
        <v>-519813.43064210191</v>
      </c>
      <c r="F114">
        <f>'T6 Wine production vol'!F114+'T15 Wine import vol'!F114-'T10 Wine export vol'!F114-'T34 Wine consumption vol'!F114</f>
        <v>8388.8554252065951</v>
      </c>
      <c r="G114">
        <f>'T6 Wine production vol'!G114+'T15 Wine import vol'!G114-'T10 Wine export vol'!G114-'T34 Wine consumption vol'!G114</f>
        <v>-4082.7537499999999</v>
      </c>
      <c r="H114">
        <f>'T6 Wine production vol'!H114+'T15 Wine import vol'!H114-'T10 Wine export vol'!H114-'T34 Wine consumption vol'!H114</f>
        <v>-22851.859833333408</v>
      </c>
      <c r="I114">
        <f>'T6 Wine production vol'!I114+'T15 Wine import vol'!I114-'T10 Wine export vol'!I114-'T34 Wine consumption vol'!I114</f>
        <v>-148.07663933037111</v>
      </c>
      <c r="J114">
        <f>'T6 Wine production vol'!J114+'T15 Wine import vol'!J114-'T10 Wine export vol'!J114-'T34 Wine consumption vol'!J114</f>
        <v>-16592.501019971489</v>
      </c>
      <c r="K114">
        <f>'T6 Wine production vol'!K114+'T15 Wine import vol'!K114-'T10 Wine export vol'!K114-'T34 Wine consumption vol'!K114</f>
        <v>49218.387920968002</v>
      </c>
      <c r="L114">
        <f>'T6 Wine production vol'!L114+'T15 Wine import vol'!L114-'T10 Wine export vol'!L114-'T34 Wine consumption vol'!L114</f>
        <v>-46435.074460332689</v>
      </c>
      <c r="M114">
        <f>'T6 Wine production vol'!M114+'T15 Wine import vol'!M114-'T10 Wine export vol'!M114-'T34 Wine consumption vol'!M114</f>
        <v>-8033.0557118249508</v>
      </c>
      <c r="N114">
        <f>'T6 Wine production vol'!N114+'T15 Wine import vol'!N114-'T10 Wine export vol'!N114-'T34 Wine consumption vol'!N114</f>
        <v>4711.7270786779991</v>
      </c>
      <c r="O114">
        <f>'T6 Wine production vol'!O114+'T15 Wine import vol'!O114-'T10 Wine export vol'!O114-'T34 Wine consumption vol'!O114</f>
        <v>9178.7042179608979</v>
      </c>
      <c r="P114">
        <f>'T6 Wine production vol'!P114+'T15 Wine import vol'!P114-'T10 Wine export vol'!P114-'T34 Wine consumption vol'!P114</f>
        <v>52667.111360334326</v>
      </c>
      <c r="Q114">
        <f>'T6 Wine production vol'!Q114+'T15 Wine import vol'!Q114-'T10 Wine export vol'!Q114-'T34 Wine consumption vol'!Q114</f>
        <v>0</v>
      </c>
      <c r="R114">
        <f>'T6 Wine production vol'!R114+'T15 Wine import vol'!R114-'T10 Wine export vol'!R114-'T34 Wine consumption vol'!R114</f>
        <v>4658.9051465590892</v>
      </c>
      <c r="S114">
        <f>'T6 Wine production vol'!S114+'T15 Wine import vol'!S114-'T10 Wine export vol'!S114-'T34 Wine consumption vol'!S114</f>
        <v>-23915.4370841122</v>
      </c>
      <c r="T114">
        <f>'T6 Wine production vol'!T114+'T15 Wine import vol'!T114-'T10 Wine export vol'!T114-'T34 Wine consumption vol'!T114</f>
        <v>0</v>
      </c>
      <c r="U114">
        <f>'T6 Wine production vol'!U114+'T15 Wine import vol'!U114-'T10 Wine export vol'!U114-'T34 Wine consumption vol'!U114</f>
        <v>0</v>
      </c>
      <c r="V114">
        <f>'T6 Wine production vol'!V114+'T15 Wine import vol'!V114-'T10 Wine export vol'!V114-'T34 Wine consumption vol'!V114</f>
        <v>60271.33753664291</v>
      </c>
      <c r="W114">
        <f>'T6 Wine production vol'!W114+'T15 Wine import vol'!W114-'T10 Wine export vol'!W114-'T34 Wine consumption vol'!W114</f>
        <v>0</v>
      </c>
      <c r="X114">
        <f>'T6 Wine production vol'!X114+'T15 Wine import vol'!X114-'T10 Wine export vol'!X114-'T34 Wine consumption vol'!X114</f>
        <v>249742.51102796034</v>
      </c>
      <c r="Y114">
        <f>'T6 Wine production vol'!Y114+'T15 Wine import vol'!Y114-'T10 Wine export vol'!Y114-'T34 Wine consumption vol'!Y114</f>
        <v>6666.6666666669771</v>
      </c>
      <c r="Z114">
        <f>'T6 Wine production vol'!Z114+'T15 Wine import vol'!Z114-'T10 Wine export vol'!Z114-'T34 Wine consumption vol'!Z114</f>
        <v>-770000</v>
      </c>
      <c r="AA114">
        <f>'T6 Wine production vol'!AA114+'T15 Wine import vol'!AA114-'T10 Wine export vol'!AA114-'T34 Wine consumption vol'!AA114</f>
        <v>-733810.1162342357</v>
      </c>
      <c r="AB114">
        <f>'T6 Wine production vol'!AB114+'T15 Wine import vol'!AB114-'T10 Wine export vol'!AB114-'T34 Wine consumption vol'!AB114</f>
        <v>184365</v>
      </c>
      <c r="AC114">
        <f>'T6 Wine production vol'!AC114+'T15 Wine import vol'!AC114-'T10 Wine export vol'!AC114-'T34 Wine consumption vol'!AC114</f>
        <v>4358.0546677356797</v>
      </c>
      <c r="AD114">
        <f>'T6 Wine production vol'!AD114+'T15 Wine import vol'!AD114-'T10 Wine export vol'!AD114-'T34 Wine consumption vol'!AD114</f>
        <v>-38461.935999999987</v>
      </c>
      <c r="AE114">
        <f>'T6 Wine production vol'!AE114+'T15 Wine import vol'!AE114-'T10 Wine export vol'!AE114-'T34 Wine consumption vol'!AE114</f>
        <v>291255.59000000008</v>
      </c>
      <c r="AF114">
        <f>'T6 Wine production vol'!AF114+'T15 Wine import vol'!AF114-'T10 Wine export vol'!AF114-'T34 Wine consumption vol'!AF114</f>
        <v>-67559.90396077279</v>
      </c>
      <c r="AG114">
        <f>'T6 Wine production vol'!AG114+'T15 Wine import vol'!AG114-'T10 Wine export vol'!AG114-'T34 Wine consumption vol'!AG114</f>
        <v>-15752.366796039976</v>
      </c>
      <c r="AH114">
        <f>'T6 Wine production vol'!AH114+'T15 Wine import vol'!AH114-'T10 Wine export vol'!AH114-'T34 Wine consumption vol'!AH114</f>
        <v>12169.793999999994</v>
      </c>
      <c r="AI114">
        <f>'T6 Wine production vol'!AI114+'T15 Wine import vol'!AI114-'T10 Wine export vol'!AI114-'T34 Wine consumption vol'!AI114</f>
        <v>103056.16164184635</v>
      </c>
      <c r="AJ114">
        <f>'T6 Wine production vol'!AJ114+'T15 Wine import vol'!AJ114-'T10 Wine export vol'!AJ114-'T34 Wine consumption vol'!AJ114</f>
        <v>-21979.292492970155</v>
      </c>
      <c r="AK114">
        <f>'T6 Wine production vol'!AK114+'T15 Wine import vol'!AK114-'T10 Wine export vol'!AK114-'T34 Wine consumption vol'!AK114</f>
        <v>-6752.8260029994126</v>
      </c>
      <c r="AL114">
        <f>'T6 Wine production vol'!AL114+'T15 Wine import vol'!AL114-'T10 Wine export vol'!AL114-'T34 Wine consumption vol'!AL114</f>
        <v>-207136.35180913183</v>
      </c>
      <c r="AM114">
        <f>'T6 Wine production vol'!AM114+'T15 Wine import vol'!AM114-'T10 Wine export vol'!AM114-'T34 Wine consumption vol'!AM114</f>
        <v>16055.30718684179</v>
      </c>
      <c r="AN114">
        <f>'T6 Wine production vol'!AN114+'T15 Wine import vol'!AN114-'T10 Wine export vol'!AN114-'T34 Wine consumption vol'!AN114</f>
        <v>230933.30631284721</v>
      </c>
      <c r="AO114">
        <f>'T6 Wine production vol'!AO114+'T15 Wine import vol'!AO114-'T10 Wine export vol'!AO114-'T34 Wine consumption vol'!AO114</f>
        <v>29572.87754268913</v>
      </c>
      <c r="AP114">
        <f>'T6 Wine production vol'!AP114+'T15 Wine import vol'!AP114-'T10 Wine export vol'!AP114-'T34 Wine consumption vol'!AP114</f>
        <v>2883.7683598002004</v>
      </c>
      <c r="AQ114">
        <f>'T6 Wine production vol'!AQ114+'T15 Wine import vol'!AQ114-'T10 Wine export vol'!AQ114-'T34 Wine consumption vol'!AQ114</f>
        <v>-65495.168113425287</v>
      </c>
      <c r="AR114">
        <f>'T6 Wine production vol'!AR114+'T15 Wine import vol'!AR114-'T10 Wine export vol'!AR114-'T34 Wine consumption vol'!AR114</f>
        <v>-7453.9174999999996</v>
      </c>
      <c r="AS114">
        <f>'T6 Wine production vol'!AS114+'T15 Wine import vol'!AS114-'T10 Wine export vol'!AS114-'T34 Wine consumption vol'!AS114</f>
        <v>0</v>
      </c>
      <c r="AT114">
        <f>'T6 Wine production vol'!AT114+'T15 Wine import vol'!AT114-'T10 Wine export vol'!AT114-'T34 Wine consumption vol'!AT114</f>
        <v>0</v>
      </c>
      <c r="AU114">
        <f>'T6 Wine production vol'!AU114+'T15 Wine import vol'!AU114-'T10 Wine export vol'!AU114-'T34 Wine consumption vol'!AU114</f>
        <v>0</v>
      </c>
      <c r="AV114">
        <f>'T6 Wine production vol'!AV114+'T15 Wine import vol'!AV114-'T10 Wine export vol'!AV114-'T34 Wine consumption vol'!AV114</f>
        <v>-51</v>
      </c>
      <c r="AW114">
        <f>'T6 Wine production vol'!AW114+'T15 Wine import vol'!AW114-'T10 Wine export vol'!AW114-'T34 Wine consumption vol'!AW114</f>
        <v>0</v>
      </c>
      <c r="AX114">
        <f>'T6 Wine production vol'!AX114+'T15 Wine import vol'!AX114-'T10 Wine export vol'!AX114-'T34 Wine consumption vol'!AX114</f>
        <v>0</v>
      </c>
      <c r="AY114">
        <f>'T6 Wine production vol'!AY114+'T15 Wine import vol'!AY114-'T10 Wine export vol'!AY114-'T34 Wine consumption vol'!AY114</f>
        <v>0</v>
      </c>
      <c r="AZ114">
        <f>'T6 Wine production vol'!AZ114+'T15 Wine import vol'!AZ114-'T10 Wine export vol'!AZ114-'T34 Wine consumption vol'!AZ114</f>
        <v>0</v>
      </c>
      <c r="BA114">
        <f>'T6 Wine production vol'!BA114+'T15 Wine import vol'!BA114-'T10 Wine export vol'!BA114-'T34 Wine consumption vol'!BA114</f>
        <v>287</v>
      </c>
      <c r="BB114">
        <f>'T6 Wine production vol'!BB114+'T15 Wine import vol'!BB114-'T10 Wine export vol'!BB114-'T34 Wine consumption vol'!BB114</f>
        <v>-55643.634965788573</v>
      </c>
    </row>
    <row r="115" spans="1:54" x14ac:dyDescent="0.55000000000000004">
      <c r="A115" s="1">
        <v>1978</v>
      </c>
      <c r="B115">
        <f>'T6 Wine production vol'!B115+'T15 Wine import vol'!B115-'T10 Wine export vol'!B115-'T34 Wine consumption vol'!B115</f>
        <v>1086305.9016847555</v>
      </c>
      <c r="C115">
        <f>'T6 Wine production vol'!C115+'T15 Wine import vol'!C115-'T10 Wine export vol'!C115-'T34 Wine consumption vol'!C115</f>
        <v>1366238.6728423927</v>
      </c>
      <c r="D115">
        <f>'T6 Wine production vol'!D115+'T15 Wine import vol'!D115-'T10 Wine export vol'!D115-'T34 Wine consumption vol'!D115</f>
        <v>-144273.03757220681</v>
      </c>
      <c r="E115">
        <f>'T6 Wine production vol'!E115+'T15 Wine import vol'!E115-'T10 Wine export vol'!E115-'T34 Wine consumption vol'!E115</f>
        <v>225680.45000841701</v>
      </c>
      <c r="F115">
        <f>'T6 Wine production vol'!F115+'T15 Wine import vol'!F115-'T10 Wine export vol'!F115-'T34 Wine consumption vol'!F115</f>
        <v>83790.854071544687</v>
      </c>
      <c r="G115">
        <f>'T6 Wine production vol'!G115+'T15 Wine import vol'!G115-'T10 Wine export vol'!G115-'T34 Wine consumption vol'!G115</f>
        <v>-3675.1259166666696</v>
      </c>
      <c r="H115">
        <f>'T6 Wine production vol'!H115+'T15 Wine import vol'!H115-'T10 Wine export vol'!H115-'T34 Wine consumption vol'!H115</f>
        <v>-31675.030666666687</v>
      </c>
      <c r="I115">
        <f>'T6 Wine production vol'!I115+'T15 Wine import vol'!I115-'T10 Wine export vol'!I115-'T34 Wine consumption vol'!I115</f>
        <v>-890.04714088871697</v>
      </c>
      <c r="J115">
        <f>'T6 Wine production vol'!J115+'T15 Wine import vol'!J115-'T10 Wine export vol'!J115-'T34 Wine consumption vol'!J115</f>
        <v>-18438.472587530039</v>
      </c>
      <c r="K115">
        <f>'T6 Wine production vol'!K115+'T15 Wine import vol'!K115-'T10 Wine export vol'!K115-'T34 Wine consumption vol'!K115</f>
        <v>-393462.74062559404</v>
      </c>
      <c r="L115">
        <f>'T6 Wine production vol'!L115+'T15 Wine import vol'!L115-'T10 Wine export vol'!L115-'T34 Wine consumption vol'!L115</f>
        <v>-5197.61052421981</v>
      </c>
      <c r="M115">
        <f>'T6 Wine production vol'!M115+'T15 Wine import vol'!M115-'T10 Wine export vol'!M115-'T34 Wine consumption vol'!M115</f>
        <v>-6867.9519810071506</v>
      </c>
      <c r="N115">
        <f>'T6 Wine production vol'!N115+'T15 Wine import vol'!N115-'T10 Wine export vol'!N115-'T34 Wine consumption vol'!N115</f>
        <v>2510.7763483843009</v>
      </c>
      <c r="O115">
        <f>'T6 Wine production vol'!O115+'T15 Wine import vol'!O115-'T10 Wine export vol'!O115-'T34 Wine consumption vol'!O115</f>
        <v>2242.4606841631321</v>
      </c>
      <c r="P115">
        <f>'T6 Wine production vol'!P115+'T15 Wine import vol'!P115-'T10 Wine export vol'!P115-'T34 Wine consumption vol'!P115</f>
        <v>-3342.0775077291182</v>
      </c>
      <c r="Q115">
        <f>'T6 Wine production vol'!Q115+'T15 Wine import vol'!Q115-'T10 Wine export vol'!Q115-'T34 Wine consumption vol'!Q115</f>
        <v>0</v>
      </c>
      <c r="R115">
        <f>'T6 Wine production vol'!R115+'T15 Wine import vol'!R115-'T10 Wine export vol'!R115-'T34 Wine consumption vol'!R115</f>
        <v>19084.089962563841</v>
      </c>
      <c r="S115">
        <f>'T6 Wine production vol'!S115+'T15 Wine import vol'!S115-'T10 Wine export vol'!S115-'T34 Wine consumption vol'!S115</f>
        <v>18697.850333780312</v>
      </c>
      <c r="T115">
        <f>'T6 Wine production vol'!T115+'T15 Wine import vol'!T115-'T10 Wine export vol'!T115-'T34 Wine consumption vol'!T115</f>
        <v>0</v>
      </c>
      <c r="U115">
        <f>'T6 Wine production vol'!U115+'T15 Wine import vol'!U115-'T10 Wine export vol'!U115-'T34 Wine consumption vol'!U115</f>
        <v>0</v>
      </c>
      <c r="V115">
        <f>'T6 Wine production vol'!V115+'T15 Wine import vol'!V115-'T10 Wine export vol'!V115-'T34 Wine consumption vol'!V115</f>
        <v>-23249.955155597127</v>
      </c>
      <c r="W115">
        <f>'T6 Wine production vol'!W115+'T15 Wine import vol'!W115-'T10 Wine export vol'!W115-'T34 Wine consumption vol'!W115</f>
        <v>0</v>
      </c>
      <c r="X115">
        <f>'T6 Wine production vol'!X115+'T15 Wine import vol'!X115-'T10 Wine export vol'!X115-'T34 Wine consumption vol'!X115</f>
        <v>24672.892202301417</v>
      </c>
      <c r="Y115">
        <f>'T6 Wine production vol'!Y115+'T15 Wine import vol'!Y115-'T10 Wine export vol'!Y115-'T34 Wine consumption vol'!Y115</f>
        <v>-426666.66666666698</v>
      </c>
      <c r="Z115">
        <f>'T6 Wine production vol'!Z115+'T15 Wine import vol'!Z115-'T10 Wine export vol'!Z115-'T34 Wine consumption vol'!Z115</f>
        <v>-780000</v>
      </c>
      <c r="AA115">
        <f>'T6 Wine production vol'!AA115+'T15 Wine import vol'!AA115-'T10 Wine export vol'!AA115-'T34 Wine consumption vol'!AA115</f>
        <v>-778725.23168951913</v>
      </c>
      <c r="AB115">
        <f>'T6 Wine production vol'!AB115+'T15 Wine import vol'!AB115-'T10 Wine export vol'!AB115-'T34 Wine consumption vol'!AB115</f>
        <v>133296</v>
      </c>
      <c r="AC115">
        <f>'T6 Wine production vol'!AC115+'T15 Wine import vol'!AC115-'T10 Wine export vol'!AC115-'T34 Wine consumption vol'!AC115</f>
        <v>5298.0396819775269</v>
      </c>
      <c r="AD115">
        <f>'T6 Wine production vol'!AD115+'T15 Wine import vol'!AD115-'T10 Wine export vol'!AD115-'T34 Wine consumption vol'!AD115</f>
        <v>-40905.385999999999</v>
      </c>
      <c r="AE115">
        <f>'T6 Wine production vol'!AE115+'T15 Wine import vol'!AE115-'T10 Wine export vol'!AE115-'T34 Wine consumption vol'!AE115</f>
        <v>288744.64999999991</v>
      </c>
      <c r="AF115">
        <f>'T6 Wine production vol'!AF115+'T15 Wine import vol'!AF115-'T10 Wine export vol'!AF115-'T34 Wine consumption vol'!AF115</f>
        <v>-260161.33127709292</v>
      </c>
      <c r="AG115">
        <f>'T6 Wine production vol'!AG115+'T15 Wine import vol'!AG115-'T10 Wine export vol'!AG115-'T34 Wine consumption vol'!AG115</f>
        <v>-18594.545177438005</v>
      </c>
      <c r="AH115">
        <f>'T6 Wine production vol'!AH115+'T15 Wine import vol'!AH115-'T10 Wine export vol'!AH115-'T34 Wine consumption vol'!AH115</f>
        <v>4568.1036000000313</v>
      </c>
      <c r="AI115">
        <f>'T6 Wine production vol'!AI115+'T15 Wine import vol'!AI115-'T10 Wine export vol'!AI115-'T34 Wine consumption vol'!AI115</f>
        <v>157160.01570551479</v>
      </c>
      <c r="AJ115">
        <f>'T6 Wine production vol'!AJ115+'T15 Wine import vol'!AJ115-'T10 Wine export vol'!AJ115-'T34 Wine consumption vol'!AJ115</f>
        <v>-22105.102753924235</v>
      </c>
      <c r="AK115">
        <f>'T6 Wine production vol'!AK115+'T15 Wine import vol'!AK115-'T10 Wine export vol'!AK115-'T34 Wine consumption vol'!AK115</f>
        <v>-1853.8317456707664</v>
      </c>
      <c r="AL115">
        <f>'T6 Wine production vol'!AL115+'T15 Wine import vol'!AL115-'T10 Wine export vol'!AL115-'T34 Wine consumption vol'!AL115</f>
        <v>-227255.42161730904</v>
      </c>
      <c r="AM115">
        <f>'T6 Wine production vol'!AM115+'T15 Wine import vol'!AM115-'T10 Wine export vol'!AM115-'T34 Wine consumption vol'!AM115</f>
        <v>14180.83064011886</v>
      </c>
      <c r="AN115">
        <f>'T6 Wine production vol'!AN115+'T15 Wine import vol'!AN115-'T10 Wine export vol'!AN115-'T34 Wine consumption vol'!AN115</f>
        <v>353621.3277647497</v>
      </c>
      <c r="AO115">
        <f>'T6 Wine production vol'!AO115+'T15 Wine import vol'!AO115-'T10 Wine export vol'!AO115-'T34 Wine consumption vol'!AO115</f>
        <v>-7108.2102093239082</v>
      </c>
      <c r="AP115">
        <f>'T6 Wine production vol'!AP115+'T15 Wine import vol'!AP115-'T10 Wine export vol'!AP115-'T34 Wine consumption vol'!AP115</f>
        <v>-6904.3424222012691</v>
      </c>
      <c r="AQ115">
        <f>'T6 Wine production vol'!AQ115+'T15 Wine import vol'!AQ115-'T10 Wine export vol'!AQ115-'T34 Wine consumption vol'!AQ115</f>
        <v>-83297.117023337603</v>
      </c>
      <c r="AR115">
        <f>'T6 Wine production vol'!AR115+'T15 Wine import vol'!AR115-'T10 Wine export vol'!AR115-'T34 Wine consumption vol'!AR115</f>
        <v>-2689.0525000000016</v>
      </c>
      <c r="AS115">
        <f>'T6 Wine production vol'!AS115+'T15 Wine import vol'!AS115-'T10 Wine export vol'!AS115-'T34 Wine consumption vol'!AS115</f>
        <v>0</v>
      </c>
      <c r="AT115">
        <f>'T6 Wine production vol'!AT115+'T15 Wine import vol'!AT115-'T10 Wine export vol'!AT115-'T34 Wine consumption vol'!AT115</f>
        <v>0</v>
      </c>
      <c r="AU115">
        <f>'T6 Wine production vol'!AU115+'T15 Wine import vol'!AU115-'T10 Wine export vol'!AU115-'T34 Wine consumption vol'!AU115</f>
        <v>1083.3333333333285</v>
      </c>
      <c r="AV115">
        <f>'T6 Wine production vol'!AV115+'T15 Wine import vol'!AV115-'T10 Wine export vol'!AV115-'T34 Wine consumption vol'!AV115</f>
        <v>0</v>
      </c>
      <c r="AW115">
        <f>'T6 Wine production vol'!AW115+'T15 Wine import vol'!AW115-'T10 Wine export vol'!AW115-'T34 Wine consumption vol'!AW115</f>
        <v>0</v>
      </c>
      <c r="AX115">
        <f>'T6 Wine production vol'!AX115+'T15 Wine import vol'!AX115-'T10 Wine export vol'!AX115-'T34 Wine consumption vol'!AX115</f>
        <v>0</v>
      </c>
      <c r="AY115">
        <f>'T6 Wine production vol'!AY115+'T15 Wine import vol'!AY115-'T10 Wine export vol'!AY115-'T34 Wine consumption vol'!AY115</f>
        <v>0</v>
      </c>
      <c r="AZ115">
        <f>'T6 Wine production vol'!AZ115+'T15 Wine import vol'!AZ115-'T10 Wine export vol'!AZ115-'T34 Wine consumption vol'!AZ115</f>
        <v>0</v>
      </c>
      <c r="BA115">
        <f>'T6 Wine production vol'!BA115+'T15 Wine import vol'!BA115-'T10 Wine export vol'!BA115-'T34 Wine consumption vol'!BA115</f>
        <v>288</v>
      </c>
      <c r="BB115">
        <f>'T6 Wine production vol'!BB115+'T15 Wine import vol'!BB115-'T10 Wine export vol'!BB115-'T34 Wine consumption vol'!BB115</f>
        <v>776924.52764676139</v>
      </c>
    </row>
    <row r="116" spans="1:54" x14ac:dyDescent="0.55000000000000004">
      <c r="A116" s="1">
        <v>1979</v>
      </c>
      <c r="B116">
        <f>'T6 Wine production vol'!B116+'T15 Wine import vol'!B116-'T10 Wine export vol'!B116-'T34 Wine consumption vol'!B116</f>
        <v>3790352.5573743703</v>
      </c>
      <c r="C116">
        <f>'T6 Wine production vol'!C116+'T15 Wine import vol'!C116-'T10 Wine export vol'!C116-'T34 Wine consumption vol'!C116</f>
        <v>2102290.5149228042</v>
      </c>
      <c r="D116">
        <f>'T6 Wine production vol'!D116+'T15 Wine import vol'!D116-'T10 Wine export vol'!D116-'T34 Wine consumption vol'!D116</f>
        <v>600018.88228562695</v>
      </c>
      <c r="E116">
        <f>'T6 Wine production vol'!E116+'T15 Wine import vol'!E116-'T10 Wine export vol'!E116-'T34 Wine consumption vol'!E116</f>
        <v>1968485.0602327958</v>
      </c>
      <c r="F116">
        <f>'T6 Wine production vol'!F116+'T15 Wine import vol'!F116-'T10 Wine export vol'!F116-'T34 Wine consumption vol'!F116</f>
        <v>-4313.694433562312</v>
      </c>
      <c r="G116">
        <f>'T6 Wine production vol'!G116+'T15 Wine import vol'!G116-'T10 Wine export vol'!G116-'T34 Wine consumption vol'!G116</f>
        <v>-3195.9500833333295</v>
      </c>
      <c r="H116">
        <f>'T6 Wine production vol'!H116+'T15 Wine import vol'!H116-'T10 Wine export vol'!H116-'T34 Wine consumption vol'!H116</f>
        <v>-29097.455083333305</v>
      </c>
      <c r="I116">
        <f>'T6 Wine production vol'!I116+'T15 Wine import vol'!I116-'T10 Wine export vol'!I116-'T34 Wine consumption vol'!I116</f>
        <v>-2224.3940909047669</v>
      </c>
      <c r="J116">
        <f>'T6 Wine production vol'!J116+'T15 Wine import vol'!J116-'T10 Wine export vol'!J116-'T34 Wine consumption vol'!J116</f>
        <v>-17876.53151283952</v>
      </c>
      <c r="K116">
        <f>'T6 Wine production vol'!K116+'T15 Wine import vol'!K116-'T10 Wine export vol'!K116-'T34 Wine consumption vol'!K116</f>
        <v>-257299.24743890297</v>
      </c>
      <c r="L116">
        <f>'T6 Wine production vol'!L116+'T15 Wine import vol'!L116-'T10 Wine export vol'!L116-'T34 Wine consumption vol'!L116</f>
        <v>-56722.572447318584</v>
      </c>
      <c r="M116">
        <f>'T6 Wine production vol'!M116+'T15 Wine import vol'!M116-'T10 Wine export vol'!M116-'T34 Wine consumption vol'!M116</f>
        <v>-5547.0877567013194</v>
      </c>
      <c r="N116">
        <f>'T6 Wine production vol'!N116+'T15 Wine import vol'!N116-'T10 Wine export vol'!N116-'T34 Wine consumption vol'!N116</f>
        <v>2984.3715176139085</v>
      </c>
      <c r="O116">
        <f>'T6 Wine production vol'!O116+'T15 Wine import vol'!O116-'T10 Wine export vol'!O116-'T34 Wine consumption vol'!O116</f>
        <v>6042.0586934576277</v>
      </c>
      <c r="P116">
        <f>'T6 Wine production vol'!P116+'T15 Wine import vol'!P116-'T10 Wine export vol'!P116-'T34 Wine consumption vol'!P116</f>
        <v>33807.550583123579</v>
      </c>
      <c r="Q116">
        <f>'T6 Wine production vol'!Q116+'T15 Wine import vol'!Q116-'T10 Wine export vol'!Q116-'T34 Wine consumption vol'!Q116</f>
        <v>0</v>
      </c>
      <c r="R116">
        <f>'T6 Wine production vol'!R116+'T15 Wine import vol'!R116-'T10 Wine export vol'!R116-'T34 Wine consumption vol'!R116</f>
        <v>19138.923422153639</v>
      </c>
      <c r="S116">
        <f>'T6 Wine production vol'!S116+'T15 Wine import vol'!S116-'T10 Wine export vol'!S116-'T34 Wine consumption vol'!S116</f>
        <v>21924.815710452211</v>
      </c>
      <c r="T116">
        <f>'T6 Wine production vol'!T116+'T15 Wine import vol'!T116-'T10 Wine export vol'!T116-'T34 Wine consumption vol'!T116</f>
        <v>0</v>
      </c>
      <c r="U116">
        <f>'T6 Wine production vol'!U116+'T15 Wine import vol'!U116-'T10 Wine export vol'!U116-'T34 Wine consumption vol'!U116</f>
        <v>0</v>
      </c>
      <c r="V116">
        <f>'T6 Wine production vol'!V116+'T15 Wine import vol'!V116-'T10 Wine export vol'!V116-'T34 Wine consumption vol'!V116</f>
        <v>-7141.5822545972769</v>
      </c>
      <c r="W116">
        <f>'T6 Wine production vol'!W116+'T15 Wine import vol'!W116-'T10 Wine export vol'!W116-'T34 Wine consumption vol'!W116</f>
        <v>0</v>
      </c>
      <c r="X116">
        <f>'T6 Wine production vol'!X116+'T15 Wine import vol'!X116-'T10 Wine export vol'!X116-'T34 Wine consumption vol'!X116</f>
        <v>86042.175077699823</v>
      </c>
      <c r="Y116">
        <f>'T6 Wine production vol'!Y116+'T15 Wine import vol'!Y116-'T10 Wine export vol'!Y116-'T34 Wine consumption vol'!Y116</f>
        <v>113333.33333333302</v>
      </c>
      <c r="Z116">
        <f>'T6 Wine production vol'!Z116+'T15 Wine import vol'!Z116-'T10 Wine export vol'!Z116-'T34 Wine consumption vol'!Z116</f>
        <v>-790000</v>
      </c>
      <c r="AA116">
        <f>'T6 Wine production vol'!AA116+'T15 Wine import vol'!AA116-'T10 Wine export vol'!AA116-'T34 Wine consumption vol'!AA116</f>
        <v>-802352.83984676434</v>
      </c>
      <c r="AB116">
        <f>'T6 Wine production vol'!AB116+'T15 Wine import vol'!AB116-'T10 Wine export vol'!AB116-'T34 Wine consumption vol'!AB116</f>
        <v>112377</v>
      </c>
      <c r="AC116">
        <f>'T6 Wine production vol'!AC116+'T15 Wine import vol'!AC116-'T10 Wine export vol'!AC116-'T34 Wine consumption vol'!AC116</f>
        <v>7304.0922030290531</v>
      </c>
      <c r="AD116">
        <f>'T6 Wine production vol'!AD116+'T15 Wine import vol'!AD116-'T10 Wine export vol'!AD116-'T34 Wine consumption vol'!AD116</f>
        <v>-59332.728999999992</v>
      </c>
      <c r="AE116">
        <f>'T6 Wine production vol'!AE116+'T15 Wine import vol'!AE116-'T10 Wine export vol'!AE116-'T34 Wine consumption vol'!AE116</f>
        <v>231615.95999999996</v>
      </c>
      <c r="AF116">
        <f>'T6 Wine production vol'!AF116+'T15 Wine import vol'!AF116-'T10 Wine export vol'!AF116-'T34 Wine consumption vol'!AF116</f>
        <v>528041.91682101181</v>
      </c>
      <c r="AG116">
        <f>'T6 Wine production vol'!AG116+'T15 Wine import vol'!AG116-'T10 Wine export vol'!AG116-'T34 Wine consumption vol'!AG116</f>
        <v>-31357.192260526877</v>
      </c>
      <c r="AH116">
        <f>'T6 Wine production vol'!AH116+'T15 Wine import vol'!AH116-'T10 Wine export vol'!AH116-'T34 Wine consumption vol'!AH116</f>
        <v>1299.8755000000237</v>
      </c>
      <c r="AI116">
        <f>'T6 Wine production vol'!AI116+'T15 Wine import vol'!AI116-'T10 Wine export vol'!AI116-'T34 Wine consumption vol'!AI116</f>
        <v>151761.99736846934</v>
      </c>
      <c r="AJ116">
        <f>'T6 Wine production vol'!AJ116+'T15 Wine import vol'!AJ116-'T10 Wine export vol'!AJ116-'T34 Wine consumption vol'!AJ116</f>
        <v>-14349.4582491607</v>
      </c>
      <c r="AK116">
        <f>'T6 Wine production vol'!AK116+'T15 Wine import vol'!AK116-'T10 Wine export vol'!AK116-'T34 Wine consumption vol'!AK116</f>
        <v>-8566.9567626840872</v>
      </c>
      <c r="AL116">
        <f>'T6 Wine production vol'!AL116+'T15 Wine import vol'!AL116-'T10 Wine export vol'!AL116-'T34 Wine consumption vol'!AL116</f>
        <v>11416.740729175661</v>
      </c>
      <c r="AM116">
        <f>'T6 Wine production vol'!AM116+'T15 Wine import vol'!AM116-'T10 Wine export vol'!AM116-'T34 Wine consumption vol'!AM116</f>
        <v>72462.106342743835</v>
      </c>
      <c r="AN116">
        <f>'T6 Wine production vol'!AN116+'T15 Wine import vol'!AN116-'T10 Wine export vol'!AN116-'T34 Wine consumption vol'!AN116</f>
        <v>380906.17030906654</v>
      </c>
      <c r="AO116">
        <f>'T6 Wine production vol'!AO116+'T15 Wine import vol'!AO116-'T10 Wine export vol'!AO116-'T34 Wine consumption vol'!AO116</f>
        <v>26719.640325206237</v>
      </c>
      <c r="AP116">
        <f>'T6 Wine production vol'!AP116+'T15 Wine import vol'!AP116-'T10 Wine export vol'!AP116-'T34 Wine consumption vol'!AP116</f>
        <v>-9901.607919880691</v>
      </c>
      <c r="AQ116">
        <f>'T6 Wine production vol'!AQ116+'T15 Wine import vol'!AQ116-'T10 Wine export vol'!AQ116-'T34 Wine consumption vol'!AQ116</f>
        <v>-96639.571139176493</v>
      </c>
      <c r="AR116">
        <f>'T6 Wine production vol'!AR116+'T15 Wine import vol'!AR116-'T10 Wine export vol'!AR116-'T34 Wine consumption vol'!AR116</f>
        <v>4251</v>
      </c>
      <c r="AS116">
        <f>'T6 Wine production vol'!AS116+'T15 Wine import vol'!AS116-'T10 Wine export vol'!AS116-'T34 Wine consumption vol'!AS116</f>
        <v>0</v>
      </c>
      <c r="AT116">
        <f>'T6 Wine production vol'!AT116+'T15 Wine import vol'!AT116-'T10 Wine export vol'!AT116-'T34 Wine consumption vol'!AT116</f>
        <v>0</v>
      </c>
      <c r="AU116">
        <f>'T6 Wine production vol'!AU116+'T15 Wine import vol'!AU116-'T10 Wine export vol'!AU116-'T34 Wine consumption vol'!AU116</f>
        <v>4116.6666666666715</v>
      </c>
      <c r="AV116">
        <f>'T6 Wine production vol'!AV116+'T15 Wine import vol'!AV116-'T10 Wine export vol'!AV116-'T34 Wine consumption vol'!AV116</f>
        <v>0</v>
      </c>
      <c r="AW116">
        <f>'T6 Wine production vol'!AW116+'T15 Wine import vol'!AW116-'T10 Wine export vol'!AW116-'T34 Wine consumption vol'!AW116</f>
        <v>0</v>
      </c>
      <c r="AX116">
        <f>'T6 Wine production vol'!AX116+'T15 Wine import vol'!AX116-'T10 Wine export vol'!AX116-'T34 Wine consumption vol'!AX116</f>
        <v>0</v>
      </c>
      <c r="AY116">
        <f>'T6 Wine production vol'!AY116+'T15 Wine import vol'!AY116-'T10 Wine export vol'!AY116-'T34 Wine consumption vol'!AY116</f>
        <v>0</v>
      </c>
      <c r="AZ116">
        <f>'T6 Wine production vol'!AZ116+'T15 Wine import vol'!AZ116-'T10 Wine export vol'!AZ116-'T34 Wine consumption vol'!AZ116</f>
        <v>0</v>
      </c>
      <c r="BA116">
        <f>'T6 Wine production vol'!BA116+'T15 Wine import vol'!BA116-'T10 Wine export vol'!BA116-'T34 Wine consumption vol'!BA116</f>
        <v>347</v>
      </c>
      <c r="BB116">
        <f>'T6 Wine production vol'!BB116+'T15 Wine import vol'!BB116-'T10 Wine export vol'!BB116-'T34 Wine consumption vol'!BB116</f>
        <v>8399337.7351931632</v>
      </c>
    </row>
    <row r="117" spans="1:54" x14ac:dyDescent="0.55000000000000004">
      <c r="A117" s="1">
        <v>1980</v>
      </c>
      <c r="B117">
        <f>'T6 Wine production vol'!B117+'T15 Wine import vol'!B117-'T10 Wine export vol'!B117-'T34 Wine consumption vol'!B117</f>
        <v>2143008.0493770409</v>
      </c>
      <c r="C117">
        <f>'T6 Wine production vol'!C117+'T15 Wine import vol'!C117-'T10 Wine export vol'!C117-'T34 Wine consumption vol'!C117</f>
        <v>2339984.3993109018</v>
      </c>
      <c r="D117">
        <f>'T6 Wine production vol'!D117+'T15 Wine import vol'!D117-'T10 Wine export vol'!D117-'T34 Wine consumption vol'!D117</f>
        <v>143633.82176439813</v>
      </c>
      <c r="E117">
        <f>'T6 Wine production vol'!E117+'T15 Wine import vol'!E117-'T10 Wine export vol'!E117-'T34 Wine consumption vol'!E117</f>
        <v>1452567.9845293001</v>
      </c>
      <c r="F117">
        <f>'T6 Wine production vol'!F117+'T15 Wine import vol'!F117-'T10 Wine export vol'!F117-'T34 Wine consumption vol'!F117</f>
        <v>29240.215929204191</v>
      </c>
      <c r="G117">
        <f>'T6 Wine production vol'!G117+'T15 Wine import vol'!G117-'T10 Wine export vol'!G117-'T34 Wine consumption vol'!G117</f>
        <v>-10225.125</v>
      </c>
      <c r="H117">
        <f>'T6 Wine production vol'!H117+'T15 Wine import vol'!H117-'T10 Wine export vol'!H117-'T34 Wine consumption vol'!H117</f>
        <v>-34567.578916666709</v>
      </c>
      <c r="I117">
        <f>'T6 Wine production vol'!I117+'T15 Wine import vol'!I117-'T10 Wine export vol'!I117-'T34 Wine consumption vol'!I117</f>
        <v>-2627.1342410434299</v>
      </c>
      <c r="J117">
        <f>'T6 Wine production vol'!J117+'T15 Wine import vol'!J117-'T10 Wine export vol'!J117-'T34 Wine consumption vol'!J117</f>
        <v>-17942.52952488598</v>
      </c>
      <c r="K117">
        <f>'T6 Wine production vol'!K117+'T15 Wine import vol'!K117-'T10 Wine export vol'!K117-'T34 Wine consumption vol'!K117</f>
        <v>-673714.75415314897</v>
      </c>
      <c r="L117">
        <f>'T6 Wine production vol'!L117+'T15 Wine import vol'!L117-'T10 Wine export vol'!L117-'T34 Wine consumption vol'!L117</f>
        <v>27506.719017256692</v>
      </c>
      <c r="M117">
        <f>'T6 Wine production vol'!M117+'T15 Wine import vol'!M117-'T10 Wine export vol'!M117-'T34 Wine consumption vol'!M117</f>
        <v>-2185.9087937276599</v>
      </c>
      <c r="N117">
        <f>'T6 Wine production vol'!N117+'T15 Wine import vol'!N117-'T10 Wine export vol'!N117-'T34 Wine consumption vol'!N117</f>
        <v>-37217.413011824305</v>
      </c>
      <c r="O117">
        <f>'T6 Wine production vol'!O117+'T15 Wine import vol'!O117-'T10 Wine export vol'!O117-'T34 Wine consumption vol'!O117</f>
        <v>4291.3970329868898</v>
      </c>
      <c r="P117">
        <f>'T6 Wine production vol'!P117+'T15 Wine import vol'!P117-'T10 Wine export vol'!P117-'T34 Wine consumption vol'!P117</f>
        <v>12555.612398571917</v>
      </c>
      <c r="Q117">
        <f>'T6 Wine production vol'!Q117+'T15 Wine import vol'!Q117-'T10 Wine export vol'!Q117-'T34 Wine consumption vol'!Q117</f>
        <v>0</v>
      </c>
      <c r="R117">
        <f>'T6 Wine production vol'!R117+'T15 Wine import vol'!R117-'T10 Wine export vol'!R117-'T34 Wine consumption vol'!R117</f>
        <v>24606.707722146151</v>
      </c>
      <c r="S117">
        <f>'T6 Wine production vol'!S117+'T15 Wine import vol'!S117-'T10 Wine export vol'!S117-'T34 Wine consumption vol'!S117</f>
        <v>-31908.146976547287</v>
      </c>
      <c r="T117">
        <f>'T6 Wine production vol'!T117+'T15 Wine import vol'!T117-'T10 Wine export vol'!T117-'T34 Wine consumption vol'!T117</f>
        <v>0</v>
      </c>
      <c r="U117">
        <f>'T6 Wine production vol'!U117+'T15 Wine import vol'!U117-'T10 Wine export vol'!U117-'T34 Wine consumption vol'!U117</f>
        <v>0</v>
      </c>
      <c r="V117">
        <f>'T6 Wine production vol'!V117+'T15 Wine import vol'!V117-'T10 Wine export vol'!V117-'T34 Wine consumption vol'!V117</f>
        <v>1407.5793143931078</v>
      </c>
      <c r="W117">
        <f>'T6 Wine production vol'!W117+'T15 Wine import vol'!W117-'T10 Wine export vol'!W117-'T34 Wine consumption vol'!W117</f>
        <v>0</v>
      </c>
      <c r="X117">
        <f>'T6 Wine production vol'!X117+'T15 Wine import vol'!X117-'T10 Wine export vol'!X117-'T34 Wine consumption vol'!X117</f>
        <v>77695.131049372489</v>
      </c>
      <c r="Y117">
        <f>'T6 Wine production vol'!Y117+'T15 Wine import vol'!Y117-'T10 Wine export vol'!Y117-'T34 Wine consumption vol'!Y117</f>
        <v>343333.33333333302</v>
      </c>
      <c r="Z117">
        <f>'T6 Wine production vol'!Z117+'T15 Wine import vol'!Z117-'T10 Wine export vol'!Z117-'T34 Wine consumption vol'!Z117</f>
        <v>-798800.44379196456</v>
      </c>
      <c r="AA117">
        <f>'T6 Wine production vol'!AA117+'T15 Wine import vol'!AA117-'T10 Wine export vol'!AA117-'T34 Wine consumption vol'!AA117</f>
        <v>-822258.68675270083</v>
      </c>
      <c r="AB117">
        <f>'T6 Wine production vol'!AB117+'T15 Wine import vol'!AB117-'T10 Wine export vol'!AB117-'T34 Wine consumption vol'!AB117</f>
        <v>153279</v>
      </c>
      <c r="AC117">
        <f>'T6 Wine production vol'!AC117+'T15 Wine import vol'!AC117-'T10 Wine export vol'!AC117-'T34 Wine consumption vol'!AC117</f>
        <v>5674.1565637640888</v>
      </c>
      <c r="AD117">
        <f>'T6 Wine production vol'!AD117+'T15 Wine import vol'!AD117-'T10 Wine export vol'!AD117-'T34 Wine consumption vol'!AD117</f>
        <v>-65295.834000000003</v>
      </c>
      <c r="AE117">
        <f>'T6 Wine production vol'!AE117+'T15 Wine import vol'!AE117-'T10 Wine export vol'!AE117-'T34 Wine consumption vol'!AE117</f>
        <v>321685.19999999995</v>
      </c>
      <c r="AF117">
        <f>'T6 Wine production vol'!AF117+'T15 Wine import vol'!AF117-'T10 Wine export vol'!AF117-'T34 Wine consumption vol'!AF117</f>
        <v>163111.00592691684</v>
      </c>
      <c r="AG117">
        <f>'T6 Wine production vol'!AG117+'T15 Wine import vol'!AG117-'T10 Wine export vol'!AG117-'T34 Wine consumption vol'!AG117</f>
        <v>-84405.71673077828</v>
      </c>
      <c r="AH117">
        <f>'T6 Wine production vol'!AH117+'T15 Wine import vol'!AH117-'T10 Wine export vol'!AH117-'T34 Wine consumption vol'!AH117</f>
        <v>4050</v>
      </c>
      <c r="AI117">
        <f>'T6 Wine production vol'!AI117+'T15 Wine import vol'!AI117-'T10 Wine export vol'!AI117-'T34 Wine consumption vol'!AI117</f>
        <v>159760.40444712259</v>
      </c>
      <c r="AJ117">
        <f>'T6 Wine production vol'!AJ117+'T15 Wine import vol'!AJ117-'T10 Wine export vol'!AJ117-'T34 Wine consumption vol'!AJ117</f>
        <v>-9243.2827547475172</v>
      </c>
      <c r="AK117">
        <f>'T6 Wine production vol'!AK117+'T15 Wine import vol'!AK117-'T10 Wine export vol'!AK117-'T34 Wine consumption vol'!AK117</f>
        <v>-54255.245968749005</v>
      </c>
      <c r="AL117">
        <f>'T6 Wine production vol'!AL117+'T15 Wine import vol'!AL117-'T10 Wine export vol'!AL117-'T34 Wine consumption vol'!AL117</f>
        <v>41650.815153046271</v>
      </c>
      <c r="AM117">
        <f>'T6 Wine production vol'!AM117+'T15 Wine import vol'!AM117-'T10 Wine export vol'!AM117-'T34 Wine consumption vol'!AM117</f>
        <v>43702.263566579117</v>
      </c>
      <c r="AN117">
        <f>'T6 Wine production vol'!AN117+'T15 Wine import vol'!AN117-'T10 Wine export vol'!AN117-'T34 Wine consumption vol'!AN117</f>
        <v>464443.95742725581</v>
      </c>
      <c r="AO117">
        <f>'T6 Wine production vol'!AO117+'T15 Wine import vol'!AO117-'T10 Wine export vol'!AO117-'T34 Wine consumption vol'!AO117</f>
        <v>20595.18943509147</v>
      </c>
      <c r="AP117">
        <f>'T6 Wine production vol'!AP117+'T15 Wine import vol'!AP117-'T10 Wine export vol'!AP117-'T34 Wine consumption vol'!AP117</f>
        <v>-16034.89230502881</v>
      </c>
      <c r="AQ117">
        <f>'T6 Wine production vol'!AQ117+'T15 Wine import vol'!AQ117-'T10 Wine export vol'!AQ117-'T34 Wine consumption vol'!AQ117</f>
        <v>-88131.782055277086</v>
      </c>
      <c r="AR117">
        <f>'T6 Wine production vol'!AR117+'T15 Wine import vol'!AR117-'T10 Wine export vol'!AR117-'T34 Wine consumption vol'!AR117</f>
        <v>35324.333333333343</v>
      </c>
      <c r="AS117">
        <f>'T6 Wine production vol'!AS117+'T15 Wine import vol'!AS117-'T10 Wine export vol'!AS117-'T34 Wine consumption vol'!AS117</f>
        <v>0</v>
      </c>
      <c r="AT117">
        <f>'T6 Wine production vol'!AT117+'T15 Wine import vol'!AT117-'T10 Wine export vol'!AT117-'T34 Wine consumption vol'!AT117</f>
        <v>0</v>
      </c>
      <c r="AU117">
        <f>'T6 Wine production vol'!AU117+'T15 Wine import vol'!AU117-'T10 Wine export vol'!AU117-'T34 Wine consumption vol'!AU117</f>
        <v>1300</v>
      </c>
      <c r="AV117">
        <f>'T6 Wine production vol'!AV117+'T15 Wine import vol'!AV117-'T10 Wine export vol'!AV117-'T34 Wine consumption vol'!AV117</f>
        <v>0</v>
      </c>
      <c r="AW117">
        <f>'T6 Wine production vol'!AW117+'T15 Wine import vol'!AW117-'T10 Wine export vol'!AW117-'T34 Wine consumption vol'!AW117</f>
        <v>0</v>
      </c>
      <c r="AX117">
        <f>'T6 Wine production vol'!AX117+'T15 Wine import vol'!AX117-'T10 Wine export vol'!AX117-'T34 Wine consumption vol'!AX117</f>
        <v>0</v>
      </c>
      <c r="AY117">
        <f>'T6 Wine production vol'!AY117+'T15 Wine import vol'!AY117-'T10 Wine export vol'!AY117-'T34 Wine consumption vol'!AY117</f>
        <v>0</v>
      </c>
      <c r="AZ117">
        <f>'T6 Wine production vol'!AZ117+'T15 Wine import vol'!AZ117-'T10 Wine export vol'!AZ117-'T34 Wine consumption vol'!AZ117</f>
        <v>0</v>
      </c>
      <c r="BA117">
        <f>'T6 Wine production vol'!BA117+'T15 Wine import vol'!BA117-'T10 Wine export vol'!BA117-'T34 Wine consumption vol'!BA117</f>
        <v>305</v>
      </c>
      <c r="BB117">
        <f>'T6 Wine production vol'!BB117+'T15 Wine import vol'!BB117-'T10 Wine export vol'!BB117-'T34 Wine consumption vol'!BB117</f>
        <v>5528488.8009024262</v>
      </c>
    </row>
    <row r="118" spans="1:54" x14ac:dyDescent="0.55000000000000004">
      <c r="A118" s="1">
        <v>1981</v>
      </c>
      <c r="B118">
        <f>'T6 Wine production vol'!B118+'T15 Wine import vol'!B118-'T10 Wine export vol'!B118-'T34 Wine consumption vol'!B118</f>
        <v>1127432.7436095104</v>
      </c>
      <c r="C118">
        <f>'T6 Wine production vol'!C118+'T15 Wine import vol'!C118-'T10 Wine export vol'!C118-'T34 Wine consumption vol'!C118</f>
        <v>687266.00769683067</v>
      </c>
      <c r="D118">
        <f>'T6 Wine production vol'!D118+'T15 Wine import vol'!D118-'T10 Wine export vol'!D118-'T34 Wine consumption vol'!D118</f>
        <v>-20546.407514230348</v>
      </c>
      <c r="E118">
        <f>'T6 Wine production vol'!E118+'T15 Wine import vol'!E118-'T10 Wine export vol'!E118-'T34 Wine consumption vol'!E118</f>
        <v>746210.93639775505</v>
      </c>
      <c r="F118">
        <f>'T6 Wine production vol'!F118+'T15 Wine import vol'!F118-'T10 Wine export vol'!F118-'T34 Wine consumption vol'!F118</f>
        <v>-65051.039232047187</v>
      </c>
      <c r="G118">
        <f>'T6 Wine production vol'!G118+'T15 Wine import vol'!G118-'T10 Wine export vol'!G118-'T34 Wine consumption vol'!G118</f>
        <v>-6137.2864999999983</v>
      </c>
      <c r="H118">
        <f>'T6 Wine production vol'!H118+'T15 Wine import vol'!H118-'T10 Wine export vol'!H118-'T34 Wine consumption vol'!H118</f>
        <v>-29184.620916666696</v>
      </c>
      <c r="I118">
        <f>'T6 Wine production vol'!I118+'T15 Wine import vol'!I118-'T10 Wine export vol'!I118-'T34 Wine consumption vol'!I118</f>
        <v>-2550.6882011945272</v>
      </c>
      <c r="J118">
        <f>'T6 Wine production vol'!J118+'T15 Wine import vol'!J118-'T10 Wine export vol'!J118-'T34 Wine consumption vol'!J118</f>
        <v>-24572.968842474678</v>
      </c>
      <c r="K118">
        <f>'T6 Wine production vol'!K118+'T15 Wine import vol'!K118-'T10 Wine export vol'!K118-'T34 Wine consumption vol'!K118</f>
        <v>-268795.16635280405</v>
      </c>
      <c r="L118">
        <f>'T6 Wine production vol'!L118+'T15 Wine import vol'!L118-'T10 Wine export vol'!L118-'T34 Wine consumption vol'!L118</f>
        <v>56529.671593737323</v>
      </c>
      <c r="M118">
        <f>'T6 Wine production vol'!M118+'T15 Wine import vol'!M118-'T10 Wine export vol'!M118-'T34 Wine consumption vol'!M118</f>
        <v>-1183.2421392378092</v>
      </c>
      <c r="N118">
        <f>'T6 Wine production vol'!N118+'T15 Wine import vol'!N118-'T10 Wine export vol'!N118-'T34 Wine consumption vol'!N118</f>
        <v>-40373.232075526787</v>
      </c>
      <c r="O118">
        <f>'T6 Wine production vol'!O118+'T15 Wine import vol'!O118-'T10 Wine export vol'!O118-'T34 Wine consumption vol'!O118</f>
        <v>-90.785340956252185</v>
      </c>
      <c r="P118">
        <f>'T6 Wine production vol'!P118+'T15 Wine import vol'!P118-'T10 Wine export vol'!P118-'T34 Wine consumption vol'!P118</f>
        <v>-20330.951190526772</v>
      </c>
      <c r="Q118">
        <f>'T6 Wine production vol'!Q118+'T15 Wine import vol'!Q118-'T10 Wine export vol'!Q118-'T34 Wine consumption vol'!Q118</f>
        <v>466.66666666668607</v>
      </c>
      <c r="R118">
        <f>'T6 Wine production vol'!R118+'T15 Wine import vol'!R118-'T10 Wine export vol'!R118-'T34 Wine consumption vol'!R118</f>
        <v>2211.4512539001589</v>
      </c>
      <c r="S118">
        <f>'T6 Wine production vol'!S118+'T15 Wine import vol'!S118-'T10 Wine export vol'!S118-'T34 Wine consumption vol'!S118</f>
        <v>27543.194416582788</v>
      </c>
      <c r="T118">
        <f>'T6 Wine production vol'!T118+'T15 Wine import vol'!T118-'T10 Wine export vol'!T118-'T34 Wine consumption vol'!T118</f>
        <v>0</v>
      </c>
      <c r="U118">
        <f>'T6 Wine production vol'!U118+'T15 Wine import vol'!U118-'T10 Wine export vol'!U118-'T34 Wine consumption vol'!U118</f>
        <v>0</v>
      </c>
      <c r="V118">
        <f>'T6 Wine production vol'!V118+'T15 Wine import vol'!V118-'T10 Wine export vol'!V118-'T34 Wine consumption vol'!V118</f>
        <v>-114196.74703949312</v>
      </c>
      <c r="W118">
        <f>'T6 Wine production vol'!W118+'T15 Wine import vol'!W118-'T10 Wine export vol'!W118-'T34 Wine consumption vol'!W118</f>
        <v>0</v>
      </c>
      <c r="X118">
        <f>'T6 Wine production vol'!X118+'T15 Wine import vol'!X118-'T10 Wine export vol'!X118-'T34 Wine consumption vol'!X118</f>
        <v>333645.50080459763</v>
      </c>
      <c r="Y118">
        <f>'T6 Wine production vol'!Y118+'T15 Wine import vol'!Y118-'T10 Wine export vol'!Y118-'T34 Wine consumption vol'!Y118</f>
        <v>240000</v>
      </c>
      <c r="Z118">
        <f>'T6 Wine production vol'!Z118+'T15 Wine import vol'!Z118-'T10 Wine export vol'!Z118-'T34 Wine consumption vol'!Z118</f>
        <v>-805610.61488532368</v>
      </c>
      <c r="AA118">
        <f>'T6 Wine production vol'!AA118+'T15 Wine import vol'!AA118-'T10 Wine export vol'!AA118-'T34 Wine consumption vol'!AA118</f>
        <v>-737444.56145684572</v>
      </c>
      <c r="AB118">
        <f>'T6 Wine production vol'!AB118+'T15 Wine import vol'!AB118-'T10 Wine export vol'!AB118-'T34 Wine consumption vol'!AB118</f>
        <v>97038</v>
      </c>
      <c r="AC118">
        <f>'T6 Wine production vol'!AC118+'T15 Wine import vol'!AC118-'T10 Wine export vol'!AC118-'T34 Wine consumption vol'!AC118</f>
        <v>-361.02353669013246</v>
      </c>
      <c r="AD118">
        <f>'T6 Wine production vol'!AD118+'T15 Wine import vol'!AD118-'T10 Wine export vol'!AD118-'T34 Wine consumption vol'!AD118</f>
        <v>-63048</v>
      </c>
      <c r="AE118">
        <f>'T6 Wine production vol'!AE118+'T15 Wine import vol'!AE118-'T10 Wine export vol'!AE118-'T34 Wine consumption vol'!AE118</f>
        <v>89916.540000000037</v>
      </c>
      <c r="AF118">
        <f>'T6 Wine production vol'!AF118+'T15 Wine import vol'!AF118-'T10 Wine export vol'!AF118-'T34 Wine consumption vol'!AF118</f>
        <v>35592.479322238825</v>
      </c>
      <c r="AG118">
        <f>'T6 Wine production vol'!AG118+'T15 Wine import vol'!AG118-'T10 Wine export vol'!AG118-'T34 Wine consumption vol'!AG118</f>
        <v>28323.856642491592</v>
      </c>
      <c r="AH118">
        <f>'T6 Wine production vol'!AH118+'T15 Wine import vol'!AH118-'T10 Wine export vol'!AH118-'T34 Wine consumption vol'!AH118</f>
        <v>8198</v>
      </c>
      <c r="AI118">
        <f>'T6 Wine production vol'!AI118+'T15 Wine import vol'!AI118-'T10 Wine export vol'!AI118-'T34 Wine consumption vol'!AI118</f>
        <v>223677.2949333858</v>
      </c>
      <c r="AJ118">
        <f>'T6 Wine production vol'!AJ118+'T15 Wine import vol'!AJ118-'T10 Wine export vol'!AJ118-'T34 Wine consumption vol'!AJ118</f>
        <v>21452.764052147322</v>
      </c>
      <c r="AK118">
        <f>'T6 Wine production vol'!AK118+'T15 Wine import vol'!AK118-'T10 Wine export vol'!AK118-'T34 Wine consumption vol'!AK118</f>
        <v>-52944.475496177096</v>
      </c>
      <c r="AL118">
        <f>'T6 Wine production vol'!AL118+'T15 Wine import vol'!AL118-'T10 Wine export vol'!AL118-'T34 Wine consumption vol'!AL118</f>
        <v>12816.075319789599</v>
      </c>
      <c r="AM118">
        <f>'T6 Wine production vol'!AM118+'T15 Wine import vol'!AM118-'T10 Wine export vol'!AM118-'T34 Wine consumption vol'!AM118</f>
        <v>11305.2468489895</v>
      </c>
      <c r="AN118">
        <f>'T6 Wine production vol'!AN118+'T15 Wine import vol'!AN118-'T10 Wine export vol'!AN118-'T34 Wine consumption vol'!AN118</f>
        <v>512096.11937971378</v>
      </c>
      <c r="AO118">
        <f>'T6 Wine production vol'!AO118+'T15 Wine import vol'!AO118-'T10 Wine export vol'!AO118-'T34 Wine consumption vol'!AO118</f>
        <v>303.47910067536941</v>
      </c>
      <c r="AP118">
        <f>'T6 Wine production vol'!AP118+'T15 Wine import vol'!AP118-'T10 Wine export vol'!AP118-'T34 Wine consumption vol'!AP118</f>
        <v>-22987.658507342319</v>
      </c>
      <c r="AQ118">
        <f>'T6 Wine production vol'!AQ118+'T15 Wine import vol'!AQ118-'T10 Wine export vol'!AQ118-'T34 Wine consumption vol'!AQ118</f>
        <v>-85077.680298965686</v>
      </c>
      <c r="AR118">
        <f>'T6 Wine production vol'!AR118+'T15 Wine import vol'!AR118-'T10 Wine export vol'!AR118-'T34 Wine consumption vol'!AR118</f>
        <v>33577.333333333328</v>
      </c>
      <c r="AS118">
        <f>'T6 Wine production vol'!AS118+'T15 Wine import vol'!AS118-'T10 Wine export vol'!AS118-'T34 Wine consumption vol'!AS118</f>
        <v>0</v>
      </c>
      <c r="AT118">
        <f>'T6 Wine production vol'!AT118+'T15 Wine import vol'!AT118-'T10 Wine export vol'!AT118-'T34 Wine consumption vol'!AT118</f>
        <v>0</v>
      </c>
      <c r="AU118">
        <f>'T6 Wine production vol'!AU118+'T15 Wine import vol'!AU118-'T10 Wine export vol'!AU118-'T34 Wine consumption vol'!AU118</f>
        <v>2383.3333333333285</v>
      </c>
      <c r="AV118">
        <f>'T6 Wine production vol'!AV118+'T15 Wine import vol'!AV118-'T10 Wine export vol'!AV118-'T34 Wine consumption vol'!AV118</f>
        <v>0</v>
      </c>
      <c r="AW118">
        <f>'T6 Wine production vol'!AW118+'T15 Wine import vol'!AW118-'T10 Wine export vol'!AW118-'T34 Wine consumption vol'!AW118</f>
        <v>0</v>
      </c>
      <c r="AX118">
        <f>'T6 Wine production vol'!AX118+'T15 Wine import vol'!AX118-'T10 Wine export vol'!AX118-'T34 Wine consumption vol'!AX118</f>
        <v>0</v>
      </c>
      <c r="AY118">
        <f>'T6 Wine production vol'!AY118+'T15 Wine import vol'!AY118-'T10 Wine export vol'!AY118-'T34 Wine consumption vol'!AY118</f>
        <v>0</v>
      </c>
      <c r="AZ118">
        <f>'T6 Wine production vol'!AZ118+'T15 Wine import vol'!AZ118-'T10 Wine export vol'!AZ118-'T34 Wine consumption vol'!AZ118</f>
        <v>0</v>
      </c>
      <c r="BA118">
        <f>'T6 Wine production vol'!BA118+'T15 Wine import vol'!BA118-'T10 Wine export vol'!BA118-'T34 Wine consumption vol'!BA118</f>
        <v>478</v>
      </c>
      <c r="BB118">
        <f>'T6 Wine production vol'!BB118+'T15 Wine import vol'!BB118-'T10 Wine export vol'!BB118-'T34 Wine consumption vol'!BB118</f>
        <v>2935946.3963221237</v>
      </c>
    </row>
    <row r="119" spans="1:54" x14ac:dyDescent="0.55000000000000004">
      <c r="A119" s="1">
        <v>1982</v>
      </c>
      <c r="B119">
        <f>'T6 Wine production vol'!B119+'T15 Wine import vol'!B119-'T10 Wine export vol'!B119-'T34 Wine consumption vol'!B119</f>
        <v>3353086.4263284458</v>
      </c>
      <c r="C119">
        <f>'T6 Wine production vol'!C119+'T15 Wine import vol'!C119-'T10 Wine export vol'!C119-'T34 Wine consumption vol'!C119</f>
        <v>1055336.8374625528</v>
      </c>
      <c r="D119">
        <f>'T6 Wine production vol'!D119+'T15 Wine import vol'!D119-'T10 Wine export vol'!D119-'T34 Wine consumption vol'!D119</f>
        <v>1390.3801411311142</v>
      </c>
      <c r="E119">
        <f>'T6 Wine production vol'!E119+'T15 Wine import vol'!E119-'T10 Wine export vol'!E119-'T34 Wine consumption vol'!E119</f>
        <v>1297204.3786509549</v>
      </c>
      <c r="F119">
        <f>'T6 Wine production vol'!F119+'T15 Wine import vol'!F119-'T10 Wine export vol'!F119-'T34 Wine consumption vol'!F119</f>
        <v>225692.84892366841</v>
      </c>
      <c r="G119">
        <f>'T6 Wine production vol'!G119+'T15 Wine import vol'!G119-'T10 Wine export vol'!G119-'T34 Wine consumption vol'!G119</f>
        <v>-8740.2382499999985</v>
      </c>
      <c r="H119">
        <f>'T6 Wine production vol'!H119+'T15 Wine import vol'!H119-'T10 Wine export vol'!H119-'T34 Wine consumption vol'!H119</f>
        <v>-20553.176916666707</v>
      </c>
      <c r="I119">
        <f>'T6 Wine production vol'!I119+'T15 Wine import vol'!I119-'T10 Wine export vol'!I119-'T34 Wine consumption vol'!I119</f>
        <v>-75.012149585789302</v>
      </c>
      <c r="J119">
        <f>'T6 Wine production vol'!J119+'T15 Wine import vol'!J119-'T10 Wine export vol'!J119-'T34 Wine consumption vol'!J119</f>
        <v>-21346.588021938001</v>
      </c>
      <c r="K119">
        <f>'T6 Wine production vol'!K119+'T15 Wine import vol'!K119-'T10 Wine export vol'!K119-'T34 Wine consumption vol'!K119</f>
        <v>492978.39550261991</v>
      </c>
      <c r="L119">
        <f>'T6 Wine production vol'!L119+'T15 Wine import vol'!L119-'T10 Wine export vol'!L119-'T34 Wine consumption vol'!L119</f>
        <v>122381.92797441868</v>
      </c>
      <c r="M119">
        <f>'T6 Wine production vol'!M119+'T15 Wine import vol'!M119-'T10 Wine export vol'!M119-'T34 Wine consumption vol'!M119</f>
        <v>-2342.8916383644191</v>
      </c>
      <c r="N119">
        <f>'T6 Wine production vol'!N119+'T15 Wine import vol'!N119-'T10 Wine export vol'!N119-'T34 Wine consumption vol'!N119</f>
        <v>-52075.127729574189</v>
      </c>
      <c r="O119">
        <f>'T6 Wine production vol'!O119+'T15 Wine import vol'!O119-'T10 Wine export vol'!O119-'T34 Wine consumption vol'!O119</f>
        <v>1260.4257134755171</v>
      </c>
      <c r="P119">
        <f>'T6 Wine production vol'!P119+'T15 Wine import vol'!P119-'T10 Wine export vol'!P119-'T34 Wine consumption vol'!P119</f>
        <v>129595.57643102831</v>
      </c>
      <c r="Q119">
        <f>'T6 Wine production vol'!Q119+'T15 Wine import vol'!Q119-'T10 Wine export vol'!Q119-'T34 Wine consumption vol'!Q119</f>
        <v>233.33333333331393</v>
      </c>
      <c r="R119">
        <f>'T6 Wine production vol'!R119+'T15 Wine import vol'!R119-'T10 Wine export vol'!R119-'T34 Wine consumption vol'!R119</f>
        <v>2256.6550727769791</v>
      </c>
      <c r="S119">
        <f>'T6 Wine production vol'!S119+'T15 Wine import vol'!S119-'T10 Wine export vol'!S119-'T34 Wine consumption vol'!S119</f>
        <v>104291.09448803731</v>
      </c>
      <c r="T119">
        <f>'T6 Wine production vol'!T119+'T15 Wine import vol'!T119-'T10 Wine export vol'!T119-'T34 Wine consumption vol'!T119</f>
        <v>0</v>
      </c>
      <c r="U119">
        <f>'T6 Wine production vol'!U119+'T15 Wine import vol'!U119-'T10 Wine export vol'!U119-'T34 Wine consumption vol'!U119</f>
        <v>0</v>
      </c>
      <c r="V119">
        <f>'T6 Wine production vol'!V119+'T15 Wine import vol'!V119-'T10 Wine export vol'!V119-'T34 Wine consumption vol'!V119</f>
        <v>169458.78442785831</v>
      </c>
      <c r="W119">
        <f>'T6 Wine production vol'!W119+'T15 Wine import vol'!W119-'T10 Wine export vol'!W119-'T34 Wine consumption vol'!W119</f>
        <v>0</v>
      </c>
      <c r="X119">
        <f>'T6 Wine production vol'!X119+'T15 Wine import vol'!X119-'T10 Wine export vol'!X119-'T34 Wine consumption vol'!X119</f>
        <v>655001.23028127116</v>
      </c>
      <c r="Y119">
        <f>'T6 Wine production vol'!Y119+'T15 Wine import vol'!Y119-'T10 Wine export vol'!Y119-'T34 Wine consumption vol'!Y119</f>
        <v>106666.66666666698</v>
      </c>
      <c r="Z119">
        <f>'T6 Wine production vol'!Z119+'T15 Wine import vol'!Z119-'T10 Wine export vol'!Z119-'T34 Wine consumption vol'!Z119</f>
        <v>-774368.38399708003</v>
      </c>
      <c r="AA119">
        <f>'T6 Wine production vol'!AA119+'T15 Wine import vol'!AA119-'T10 Wine export vol'!AA119-'T34 Wine consumption vol'!AA119</f>
        <v>-660565.96987237222</v>
      </c>
      <c r="AB119">
        <f>'T6 Wine production vol'!AB119+'T15 Wine import vol'!AB119-'T10 Wine export vol'!AB119-'T34 Wine consumption vol'!AB119</f>
        <v>108303</v>
      </c>
      <c r="AC119">
        <f>'T6 Wine production vol'!AC119+'T15 Wine import vol'!AC119-'T10 Wine export vol'!AC119-'T34 Wine consumption vol'!AC119</f>
        <v>11935.576194235808</v>
      </c>
      <c r="AD119">
        <f>'T6 Wine production vol'!AD119+'T15 Wine import vol'!AD119-'T10 Wine export vol'!AD119-'T34 Wine consumption vol'!AD119</f>
        <v>-70476.954999999987</v>
      </c>
      <c r="AE119">
        <f>'T6 Wine production vol'!AE119+'T15 Wine import vol'!AE119-'T10 Wine export vol'!AE119-'T34 Wine consumption vol'!AE119</f>
        <v>411787.26</v>
      </c>
      <c r="AF119">
        <f>'T6 Wine production vol'!AF119+'T15 Wine import vol'!AF119-'T10 Wine export vol'!AF119-'T34 Wine consumption vol'!AF119</f>
        <v>360570.62106338702</v>
      </c>
      <c r="AG119">
        <f>'T6 Wine production vol'!AG119+'T15 Wine import vol'!AG119-'T10 Wine export vol'!AG119-'T34 Wine consumption vol'!AG119</f>
        <v>16974.9835259869</v>
      </c>
      <c r="AH119">
        <f>'T6 Wine production vol'!AH119+'T15 Wine import vol'!AH119-'T10 Wine export vol'!AH119-'T34 Wine consumption vol'!AH119</f>
        <v>172</v>
      </c>
      <c r="AI119">
        <f>'T6 Wine production vol'!AI119+'T15 Wine import vol'!AI119-'T10 Wine export vol'!AI119-'T34 Wine consumption vol'!AI119</f>
        <v>222158.30898072259</v>
      </c>
      <c r="AJ119">
        <f>'T6 Wine production vol'!AJ119+'T15 Wine import vol'!AJ119-'T10 Wine export vol'!AJ119-'T34 Wine consumption vol'!AJ119</f>
        <v>4425.0912031642656</v>
      </c>
      <c r="AK119">
        <f>'T6 Wine production vol'!AK119+'T15 Wine import vol'!AK119-'T10 Wine export vol'!AK119-'T34 Wine consumption vol'!AK119</f>
        <v>-37839.611785631205</v>
      </c>
      <c r="AL119">
        <f>'T6 Wine production vol'!AL119+'T15 Wine import vol'!AL119-'T10 Wine export vol'!AL119-'T34 Wine consumption vol'!AL119</f>
        <v>-31647.315030747181</v>
      </c>
      <c r="AM119">
        <f>'T6 Wine production vol'!AM119+'T15 Wine import vol'!AM119-'T10 Wine export vol'!AM119-'T34 Wine consumption vol'!AM119</f>
        <v>-31415.912372655341</v>
      </c>
      <c r="AN119">
        <f>'T6 Wine production vol'!AN119+'T15 Wine import vol'!AN119-'T10 Wine export vol'!AN119-'T34 Wine consumption vol'!AN119</f>
        <v>633518.61969073303</v>
      </c>
      <c r="AO119">
        <f>'T6 Wine production vol'!AO119+'T15 Wine import vol'!AO119-'T10 Wine export vol'!AO119-'T34 Wine consumption vol'!AO119</f>
        <v>-4779.7395428288182</v>
      </c>
      <c r="AP119">
        <f>'T6 Wine production vol'!AP119+'T15 Wine import vol'!AP119-'T10 Wine export vol'!AP119-'T34 Wine consumption vol'!AP119</f>
        <v>-3054.6595525148514</v>
      </c>
      <c r="AQ119">
        <f>'T6 Wine production vol'!AQ119+'T15 Wine import vol'!AQ119-'T10 Wine export vol'!AQ119-'T34 Wine consumption vol'!AQ119</f>
        <v>-77650.853325391508</v>
      </c>
      <c r="AR119">
        <f>'T6 Wine production vol'!AR119+'T15 Wine import vol'!AR119-'T10 Wine export vol'!AR119-'T34 Wine consumption vol'!AR119</f>
        <v>11059</v>
      </c>
      <c r="AS119">
        <f>'T6 Wine production vol'!AS119+'T15 Wine import vol'!AS119-'T10 Wine export vol'!AS119-'T34 Wine consumption vol'!AS119</f>
        <v>0</v>
      </c>
      <c r="AT119">
        <f>'T6 Wine production vol'!AT119+'T15 Wine import vol'!AT119-'T10 Wine export vol'!AT119-'T34 Wine consumption vol'!AT119</f>
        <v>0</v>
      </c>
      <c r="AU119">
        <f>'T6 Wine production vol'!AU119+'T15 Wine import vol'!AU119-'T10 Wine export vol'!AU119-'T34 Wine consumption vol'!AU119</f>
        <v>5633.3333333333285</v>
      </c>
      <c r="AV119">
        <f>'T6 Wine production vol'!AV119+'T15 Wine import vol'!AV119-'T10 Wine export vol'!AV119-'T34 Wine consumption vol'!AV119</f>
        <v>-50</v>
      </c>
      <c r="AW119">
        <f>'T6 Wine production vol'!AW119+'T15 Wine import vol'!AW119-'T10 Wine export vol'!AW119-'T34 Wine consumption vol'!AW119</f>
        <v>0</v>
      </c>
      <c r="AX119">
        <f>'T6 Wine production vol'!AX119+'T15 Wine import vol'!AX119-'T10 Wine export vol'!AX119-'T34 Wine consumption vol'!AX119</f>
        <v>0</v>
      </c>
      <c r="AY119">
        <f>'T6 Wine production vol'!AY119+'T15 Wine import vol'!AY119-'T10 Wine export vol'!AY119-'T34 Wine consumption vol'!AY119</f>
        <v>0</v>
      </c>
      <c r="AZ119">
        <f>'T6 Wine production vol'!AZ119+'T15 Wine import vol'!AZ119-'T10 Wine export vol'!AZ119-'T34 Wine consumption vol'!AZ119</f>
        <v>0</v>
      </c>
      <c r="BA119">
        <f>'T6 Wine production vol'!BA119+'T15 Wine import vol'!BA119-'T10 Wine export vol'!BA119-'T34 Wine consumption vol'!BA119</f>
        <v>488</v>
      </c>
      <c r="BB119">
        <f>'T6 Wine production vol'!BB119+'T15 Wine import vol'!BB119-'T10 Wine export vol'!BB119-'T34 Wine consumption vol'!BB119</f>
        <v>8758948.7259034775</v>
      </c>
    </row>
    <row r="120" spans="1:54" x14ac:dyDescent="0.55000000000000004">
      <c r="A120" s="1">
        <v>1983</v>
      </c>
      <c r="B120">
        <f>'T6 Wine production vol'!B120+'T15 Wine import vol'!B120-'T10 Wine export vol'!B120-'T34 Wine consumption vol'!B120</f>
        <v>2003623.6843355875</v>
      </c>
      <c r="C120">
        <f>'T6 Wine production vol'!C120+'T15 Wine import vol'!C120-'T10 Wine export vol'!C120-'T34 Wine consumption vol'!C120</f>
        <v>2650110.9956290424</v>
      </c>
      <c r="D120">
        <f>'T6 Wine production vol'!D120+'T15 Wine import vol'!D120-'T10 Wine export vol'!D120-'T34 Wine consumption vol'!D120</f>
        <v>-134375.74195187341</v>
      </c>
      <c r="E120">
        <f>'T6 Wine production vol'!E120+'T15 Wine import vol'!E120-'T10 Wine export vol'!E120-'T34 Wine consumption vol'!E120</f>
        <v>539683.18463763595</v>
      </c>
      <c r="F120">
        <f>'T6 Wine production vol'!F120+'T15 Wine import vol'!F120-'T10 Wine export vol'!F120-'T34 Wine consumption vol'!F120</f>
        <v>78784.694801255013</v>
      </c>
      <c r="G120">
        <f>'T6 Wine production vol'!G120+'T15 Wine import vol'!G120-'T10 Wine export vol'!G120-'T34 Wine consumption vol'!G120</f>
        <v>-5122.34</v>
      </c>
      <c r="H120">
        <f>'T6 Wine production vol'!H120+'T15 Wine import vol'!H120-'T10 Wine export vol'!H120-'T34 Wine consumption vol'!H120</f>
        <v>-12067.910083333409</v>
      </c>
      <c r="I120">
        <f>'T6 Wine production vol'!I120+'T15 Wine import vol'!I120-'T10 Wine export vol'!I120-'T34 Wine consumption vol'!I120</f>
        <v>-1830.7969040826138</v>
      </c>
      <c r="J120">
        <f>'T6 Wine production vol'!J120+'T15 Wine import vol'!J120-'T10 Wine export vol'!J120-'T34 Wine consumption vol'!J120</f>
        <v>-17850.891169794351</v>
      </c>
      <c r="K120">
        <f>'T6 Wine production vol'!K120+'T15 Wine import vol'!K120-'T10 Wine export vol'!K120-'T34 Wine consumption vol'!K120</f>
        <v>101526.03115161601</v>
      </c>
      <c r="L120">
        <f>'T6 Wine production vol'!L120+'T15 Wine import vol'!L120-'T10 Wine export vol'!L120-'T34 Wine consumption vol'!L120</f>
        <v>83836.800199566816</v>
      </c>
      <c r="M120">
        <f>'T6 Wine production vol'!M120+'T15 Wine import vol'!M120-'T10 Wine export vol'!M120-'T34 Wine consumption vol'!M120</f>
        <v>-1315.7374538598597</v>
      </c>
      <c r="N120">
        <f>'T6 Wine production vol'!N120+'T15 Wine import vol'!N120-'T10 Wine export vol'!N120-'T34 Wine consumption vol'!N120</f>
        <v>-39566.12129532799</v>
      </c>
      <c r="O120">
        <f>'T6 Wine production vol'!O120+'T15 Wine import vol'!O120-'T10 Wine export vol'!O120-'T34 Wine consumption vol'!O120</f>
        <v>6810.5929633083433</v>
      </c>
      <c r="P120">
        <f>'T6 Wine production vol'!P120+'T15 Wine import vol'!P120-'T10 Wine export vol'!P120-'T34 Wine consumption vol'!P120</f>
        <v>68453.226420790015</v>
      </c>
      <c r="Q120">
        <f>'T6 Wine production vol'!Q120+'T15 Wine import vol'!Q120-'T10 Wine export vol'!Q120-'T34 Wine consumption vol'!Q120</f>
        <v>0</v>
      </c>
      <c r="R120">
        <f>'T6 Wine production vol'!R120+'T15 Wine import vol'!R120-'T10 Wine export vol'!R120-'T34 Wine consumption vol'!R120</f>
        <v>6029.9575657064815</v>
      </c>
      <c r="S120">
        <f>'T6 Wine production vol'!S120+'T15 Wine import vol'!S120-'T10 Wine export vol'!S120-'T34 Wine consumption vol'!S120</f>
        <v>-21848.368273362314</v>
      </c>
      <c r="T120">
        <f>'T6 Wine production vol'!T120+'T15 Wine import vol'!T120-'T10 Wine export vol'!T120-'T34 Wine consumption vol'!T120</f>
        <v>0</v>
      </c>
      <c r="U120">
        <f>'T6 Wine production vol'!U120+'T15 Wine import vol'!U120-'T10 Wine export vol'!U120-'T34 Wine consumption vol'!U120</f>
        <v>0</v>
      </c>
      <c r="V120">
        <f>'T6 Wine production vol'!V120+'T15 Wine import vol'!V120-'T10 Wine export vol'!V120-'T34 Wine consumption vol'!V120</f>
        <v>74655.639470884518</v>
      </c>
      <c r="W120">
        <f>'T6 Wine production vol'!W120+'T15 Wine import vol'!W120-'T10 Wine export vol'!W120-'T34 Wine consumption vol'!W120</f>
        <v>0</v>
      </c>
      <c r="X120">
        <f>'T6 Wine production vol'!X120+'T15 Wine import vol'!X120-'T10 Wine export vol'!X120-'T34 Wine consumption vol'!X120</f>
        <v>300751.41757084674</v>
      </c>
      <c r="Y120">
        <f>'T6 Wine production vol'!Y120+'T15 Wine import vol'!Y120-'T10 Wine export vol'!Y120-'T34 Wine consumption vol'!Y120</f>
        <v>30000</v>
      </c>
      <c r="Z120">
        <f>'T6 Wine production vol'!Z120+'T15 Wine import vol'!Z120-'T10 Wine export vol'!Z120-'T34 Wine consumption vol'!Z120</f>
        <v>-745782.50250764994</v>
      </c>
      <c r="AA120">
        <f>'T6 Wine production vol'!AA120+'T15 Wine import vol'!AA120-'T10 Wine export vol'!AA120-'T34 Wine consumption vol'!AA120</f>
        <v>-709624.92361730314</v>
      </c>
      <c r="AB120">
        <f>'T6 Wine production vol'!AB120+'T15 Wine import vol'!AB120-'T10 Wine export vol'!AB120-'T34 Wine consumption vol'!AB120</f>
        <v>32630</v>
      </c>
      <c r="AC120">
        <f>'T6 Wine production vol'!AC120+'T15 Wine import vol'!AC120-'T10 Wine export vol'!AC120-'T34 Wine consumption vol'!AC120</f>
        <v>22348.711503198123</v>
      </c>
      <c r="AD120">
        <f>'T6 Wine production vol'!AD120+'T15 Wine import vol'!AD120-'T10 Wine export vol'!AD120-'T34 Wine consumption vol'!AD120</f>
        <v>-66307.287000000011</v>
      </c>
      <c r="AE120">
        <f>'T6 Wine production vol'!AE120+'T15 Wine import vol'!AE120-'T10 Wine export vol'!AE120-'T34 Wine consumption vol'!AE120</f>
        <v>-75497.479999999981</v>
      </c>
      <c r="AF120">
        <f>'T6 Wine production vol'!AF120+'T15 Wine import vol'!AF120-'T10 Wine export vol'!AF120-'T34 Wine consumption vol'!AF120</f>
        <v>366601.96036149189</v>
      </c>
      <c r="AG120">
        <f>'T6 Wine production vol'!AG120+'T15 Wine import vol'!AG120-'T10 Wine export vol'!AG120-'T34 Wine consumption vol'!AG120</f>
        <v>-127171.33018963819</v>
      </c>
      <c r="AH120">
        <f>'T6 Wine production vol'!AH120+'T15 Wine import vol'!AH120-'T10 Wine export vol'!AH120-'T34 Wine consumption vol'!AH120</f>
        <v>55</v>
      </c>
      <c r="AI120">
        <f>'T6 Wine production vol'!AI120+'T15 Wine import vol'!AI120-'T10 Wine export vol'!AI120-'T34 Wine consumption vol'!AI120</f>
        <v>215758.54136581795</v>
      </c>
      <c r="AJ120">
        <f>'T6 Wine production vol'!AJ120+'T15 Wine import vol'!AJ120-'T10 Wine export vol'!AJ120-'T34 Wine consumption vol'!AJ120</f>
        <v>-12049.206668748593</v>
      </c>
      <c r="AK120">
        <f>'T6 Wine production vol'!AK120+'T15 Wine import vol'!AK120-'T10 Wine export vol'!AK120-'T34 Wine consumption vol'!AK120</f>
        <v>-50329.087369215878</v>
      </c>
      <c r="AL120">
        <f>'T6 Wine production vol'!AL120+'T15 Wine import vol'!AL120-'T10 Wine export vol'!AL120-'T34 Wine consumption vol'!AL120</f>
        <v>92367.576124917177</v>
      </c>
      <c r="AM120">
        <f>'T6 Wine production vol'!AM120+'T15 Wine import vol'!AM120-'T10 Wine export vol'!AM120-'T34 Wine consumption vol'!AM120</f>
        <v>3345.7149038356511</v>
      </c>
      <c r="AN120">
        <f>'T6 Wine production vol'!AN120+'T15 Wine import vol'!AN120-'T10 Wine export vol'!AN120-'T34 Wine consumption vol'!AN120</f>
        <v>641665.01394004724</v>
      </c>
      <c r="AO120">
        <f>'T6 Wine production vol'!AO120+'T15 Wine import vol'!AO120-'T10 Wine export vol'!AO120-'T34 Wine consumption vol'!AO120</f>
        <v>12075.698535521009</v>
      </c>
      <c r="AP120">
        <f>'T6 Wine production vol'!AP120+'T15 Wine import vol'!AP120-'T10 Wine export vol'!AP120-'T34 Wine consumption vol'!AP120</f>
        <v>-1254.5101775216408</v>
      </c>
      <c r="AQ120">
        <f>'T6 Wine production vol'!AQ120+'T15 Wine import vol'!AQ120-'T10 Wine export vol'!AQ120-'T34 Wine consumption vol'!AQ120</f>
        <v>-71948.889328593301</v>
      </c>
      <c r="AR120">
        <f>'T6 Wine production vol'!AR120+'T15 Wine import vol'!AR120-'T10 Wine export vol'!AR120-'T34 Wine consumption vol'!AR120</f>
        <v>5820.6666666667006</v>
      </c>
      <c r="AS120">
        <f>'T6 Wine production vol'!AS120+'T15 Wine import vol'!AS120-'T10 Wine export vol'!AS120-'T34 Wine consumption vol'!AS120</f>
        <v>0</v>
      </c>
      <c r="AT120">
        <f>'T6 Wine production vol'!AT120+'T15 Wine import vol'!AT120-'T10 Wine export vol'!AT120-'T34 Wine consumption vol'!AT120</f>
        <v>0</v>
      </c>
      <c r="AU120">
        <f>'T6 Wine production vol'!AU120+'T15 Wine import vol'!AU120-'T10 Wine export vol'!AU120-'T34 Wine consumption vol'!AU120</f>
        <v>3466.6666666666715</v>
      </c>
      <c r="AV120">
        <f>'T6 Wine production vol'!AV120+'T15 Wine import vol'!AV120-'T10 Wine export vol'!AV120-'T34 Wine consumption vol'!AV120</f>
        <v>-104</v>
      </c>
      <c r="AW120">
        <f>'T6 Wine production vol'!AW120+'T15 Wine import vol'!AW120-'T10 Wine export vol'!AW120-'T34 Wine consumption vol'!AW120</f>
        <v>0</v>
      </c>
      <c r="AX120">
        <f>'T6 Wine production vol'!AX120+'T15 Wine import vol'!AX120-'T10 Wine export vol'!AX120-'T34 Wine consumption vol'!AX120</f>
        <v>0</v>
      </c>
      <c r="AY120">
        <f>'T6 Wine production vol'!AY120+'T15 Wine import vol'!AY120-'T10 Wine export vol'!AY120-'T34 Wine consumption vol'!AY120</f>
        <v>0</v>
      </c>
      <c r="AZ120">
        <f>'T6 Wine production vol'!AZ120+'T15 Wine import vol'!AZ120-'T10 Wine export vol'!AZ120-'T34 Wine consumption vol'!AZ120</f>
        <v>0</v>
      </c>
      <c r="BA120">
        <f>'T6 Wine production vol'!BA120+'T15 Wine import vol'!BA120-'T10 Wine export vol'!BA120-'T34 Wine consumption vol'!BA120</f>
        <v>0</v>
      </c>
      <c r="BB120">
        <f>'T6 Wine production vol'!BB120+'T15 Wine import vol'!BB120-'T10 Wine export vol'!BB120-'T34 Wine consumption vol'!BB120</f>
        <v>6349529.1561131515</v>
      </c>
    </row>
    <row r="121" spans="1:54" x14ac:dyDescent="0.55000000000000004">
      <c r="A121" s="1">
        <v>1984</v>
      </c>
      <c r="B121">
        <f>'T6 Wine production vol'!B121+'T15 Wine import vol'!B121-'T10 Wine export vol'!B121-'T34 Wine consumption vol'!B121</f>
        <v>1649219.8721811147</v>
      </c>
      <c r="C121">
        <f>'T6 Wine production vol'!C121+'T15 Wine import vol'!C121-'T10 Wine export vol'!C121-'T34 Wine consumption vol'!C121</f>
        <v>1280995.8232293548</v>
      </c>
      <c r="D121">
        <f>'T6 Wine production vol'!D121+'T15 Wine import vol'!D121-'T10 Wine export vol'!D121-'T34 Wine consumption vol'!D121</f>
        <v>-152955.45559438493</v>
      </c>
      <c r="E121">
        <f>'T6 Wine production vol'!E121+'T15 Wine import vol'!E121-'T10 Wine export vol'!E121-'T34 Wine consumption vol'!E121</f>
        <v>1084793.8249829491</v>
      </c>
      <c r="F121">
        <f>'T6 Wine production vol'!F121+'T15 Wine import vol'!F121-'T10 Wine export vol'!F121-'T34 Wine consumption vol'!F121</f>
        <v>-37967.99386844589</v>
      </c>
      <c r="G121">
        <f>'T6 Wine production vol'!G121+'T15 Wine import vol'!G121-'T10 Wine export vol'!G121-'T34 Wine consumption vol'!G121</f>
        <v>-6565.5857499999984</v>
      </c>
      <c r="H121">
        <f>'T6 Wine production vol'!H121+'T15 Wine import vol'!H121-'T10 Wine export vol'!H121-'T34 Wine consumption vol'!H121</f>
        <v>-29784.181416666688</v>
      </c>
      <c r="I121">
        <f>'T6 Wine production vol'!I121+'T15 Wine import vol'!I121-'T10 Wine export vol'!I121-'T34 Wine consumption vol'!I121</f>
        <v>1440.1768127984978</v>
      </c>
      <c r="J121">
        <f>'T6 Wine production vol'!J121+'T15 Wine import vol'!J121-'T10 Wine export vol'!J121-'T34 Wine consumption vol'!J121</f>
        <v>-15719.449091504081</v>
      </c>
      <c r="K121">
        <f>'T6 Wine production vol'!K121+'T15 Wine import vol'!K121-'T10 Wine export vol'!K121-'T34 Wine consumption vol'!K121</f>
        <v>-445857.60227673501</v>
      </c>
      <c r="L121">
        <f>'T6 Wine production vol'!L121+'T15 Wine import vol'!L121-'T10 Wine export vol'!L121-'T34 Wine consumption vol'!L121</f>
        <v>59302.51868587028</v>
      </c>
      <c r="M121">
        <f>'T6 Wine production vol'!M121+'T15 Wine import vol'!M121-'T10 Wine export vol'!M121-'T34 Wine consumption vol'!M121</f>
        <v>49.593007348150422</v>
      </c>
      <c r="N121">
        <f>'T6 Wine production vol'!N121+'T15 Wine import vol'!N121-'T10 Wine export vol'!N121-'T34 Wine consumption vol'!N121</f>
        <v>-43848.617783577211</v>
      </c>
      <c r="O121">
        <f>'T6 Wine production vol'!O121+'T15 Wine import vol'!O121-'T10 Wine export vol'!O121-'T34 Wine consumption vol'!O121</f>
        <v>2905.7049365674902</v>
      </c>
      <c r="P121">
        <f>'T6 Wine production vol'!P121+'T15 Wine import vol'!P121-'T10 Wine export vol'!P121-'T34 Wine consumption vol'!P121</f>
        <v>17803.151352444722</v>
      </c>
      <c r="Q121">
        <f>'T6 Wine production vol'!Q121+'T15 Wine import vol'!Q121-'T10 Wine export vol'!Q121-'T34 Wine consumption vol'!Q121</f>
        <v>0</v>
      </c>
      <c r="R121">
        <f>'T6 Wine production vol'!R121+'T15 Wine import vol'!R121-'T10 Wine export vol'!R121-'T34 Wine consumption vol'!R121</f>
        <v>5975.2691344876112</v>
      </c>
      <c r="S121">
        <f>'T6 Wine production vol'!S121+'T15 Wine import vol'!S121-'T10 Wine export vol'!S121-'T34 Wine consumption vol'!S121</f>
        <v>33621.317527301988</v>
      </c>
      <c r="T121">
        <f>'T6 Wine production vol'!T121+'T15 Wine import vol'!T121-'T10 Wine export vol'!T121-'T34 Wine consumption vol'!T121</f>
        <v>0</v>
      </c>
      <c r="U121">
        <f>'T6 Wine production vol'!U121+'T15 Wine import vol'!U121-'T10 Wine export vol'!U121-'T34 Wine consumption vol'!U121</f>
        <v>0</v>
      </c>
      <c r="V121">
        <f>'T6 Wine production vol'!V121+'T15 Wine import vol'!V121-'T10 Wine export vol'!V121-'T34 Wine consumption vol'!V121</f>
        <v>-72018.716586402385</v>
      </c>
      <c r="W121">
        <f>'T6 Wine production vol'!W121+'T15 Wine import vol'!W121-'T10 Wine export vol'!W121-'T34 Wine consumption vol'!W121</f>
        <v>0</v>
      </c>
      <c r="X121">
        <f>'T6 Wine production vol'!X121+'T15 Wine import vol'!X121-'T10 Wine export vol'!X121-'T34 Wine consumption vol'!X121</f>
        <v>362163.40514973551</v>
      </c>
      <c r="Y121">
        <f>'T6 Wine production vol'!Y121+'T15 Wine import vol'!Y121-'T10 Wine export vol'!Y121-'T34 Wine consumption vol'!Y121</f>
        <v>-60000</v>
      </c>
      <c r="Z121">
        <f>'T6 Wine production vol'!Z121+'T15 Wine import vol'!Z121-'T10 Wine export vol'!Z121-'T34 Wine consumption vol'!Z121</f>
        <v>-724352.98454789468</v>
      </c>
      <c r="AA121">
        <f>'T6 Wine production vol'!AA121+'T15 Wine import vol'!AA121-'T10 Wine export vol'!AA121-'T34 Wine consumption vol'!AA121</f>
        <v>-718393.36536035105</v>
      </c>
      <c r="AB121">
        <f>'T6 Wine production vol'!AB121+'T15 Wine import vol'!AB121-'T10 Wine export vol'!AB121-'T34 Wine consumption vol'!AB121</f>
        <v>79184</v>
      </c>
      <c r="AC121">
        <f>'T6 Wine production vol'!AC121+'T15 Wine import vol'!AC121-'T10 Wine export vol'!AC121-'T34 Wine consumption vol'!AC121</f>
        <v>2513.9936013085971</v>
      </c>
      <c r="AD121">
        <f>'T6 Wine production vol'!AD121+'T15 Wine import vol'!AD121-'T10 Wine export vol'!AD121-'T34 Wine consumption vol'!AD121</f>
        <v>-30100.73000000001</v>
      </c>
      <c r="AE121">
        <f>'T6 Wine production vol'!AE121+'T15 Wine import vol'!AE121-'T10 Wine export vol'!AE121-'T34 Wine consumption vol'!AE121</f>
        <v>61573.450000000186</v>
      </c>
      <c r="AF121">
        <f>'T6 Wine production vol'!AF121+'T15 Wine import vol'!AF121-'T10 Wine export vol'!AF121-'T34 Wine consumption vol'!AF121</f>
        <v>-131208.26588740502</v>
      </c>
      <c r="AG121">
        <f>'T6 Wine production vol'!AG121+'T15 Wine import vol'!AG121-'T10 Wine export vol'!AG121-'T34 Wine consumption vol'!AG121</f>
        <v>-61640.389837903378</v>
      </c>
      <c r="AH121">
        <f>'T6 Wine production vol'!AH121+'T15 Wine import vol'!AH121-'T10 Wine export vol'!AH121-'T34 Wine consumption vol'!AH121</f>
        <v>49</v>
      </c>
      <c r="AI121">
        <f>'T6 Wine production vol'!AI121+'T15 Wine import vol'!AI121-'T10 Wine export vol'!AI121-'T34 Wine consumption vol'!AI121</f>
        <v>169603.78260600159</v>
      </c>
      <c r="AJ121">
        <f>'T6 Wine production vol'!AJ121+'T15 Wine import vol'!AJ121-'T10 Wine export vol'!AJ121-'T34 Wine consumption vol'!AJ121</f>
        <v>-13427.917966307985</v>
      </c>
      <c r="AK121">
        <f>'T6 Wine production vol'!AK121+'T15 Wine import vol'!AK121-'T10 Wine export vol'!AK121-'T34 Wine consumption vol'!AK121</f>
        <v>-47302.674957245632</v>
      </c>
      <c r="AL121">
        <f>'T6 Wine production vol'!AL121+'T15 Wine import vol'!AL121-'T10 Wine export vol'!AL121-'T34 Wine consumption vol'!AL121</f>
        <v>6345.4786167738202</v>
      </c>
      <c r="AM121">
        <f>'T6 Wine production vol'!AM121+'T15 Wine import vol'!AM121-'T10 Wine export vol'!AM121-'T34 Wine consumption vol'!AM121</f>
        <v>-7342.0040676472599</v>
      </c>
      <c r="AN121">
        <f>'T6 Wine production vol'!AN121+'T15 Wine import vol'!AN121-'T10 Wine export vol'!AN121-'T34 Wine consumption vol'!AN121</f>
        <v>616500.1285326595</v>
      </c>
      <c r="AO121">
        <f>'T6 Wine production vol'!AO121+'T15 Wine import vol'!AO121-'T10 Wine export vol'!AO121-'T34 Wine consumption vol'!AO121</f>
        <v>34776.964390651774</v>
      </c>
      <c r="AP121">
        <f>'T6 Wine production vol'!AP121+'T15 Wine import vol'!AP121-'T10 Wine export vol'!AP121-'T34 Wine consumption vol'!AP121</f>
        <v>-2546.3078946022106</v>
      </c>
      <c r="AQ121">
        <f>'T6 Wine production vol'!AQ121+'T15 Wine import vol'!AQ121-'T10 Wine export vol'!AQ121-'T34 Wine consumption vol'!AQ121</f>
        <v>-63605.890216017986</v>
      </c>
      <c r="AR121">
        <f>'T6 Wine production vol'!AR121+'T15 Wine import vol'!AR121-'T10 Wine export vol'!AR121-'T34 Wine consumption vol'!AR121</f>
        <v>19948.333333333314</v>
      </c>
      <c r="AS121">
        <f>'T6 Wine production vol'!AS121+'T15 Wine import vol'!AS121-'T10 Wine export vol'!AS121-'T34 Wine consumption vol'!AS121</f>
        <v>0</v>
      </c>
      <c r="AT121">
        <f>'T6 Wine production vol'!AT121+'T15 Wine import vol'!AT121-'T10 Wine export vol'!AT121-'T34 Wine consumption vol'!AT121</f>
        <v>0</v>
      </c>
      <c r="AU121">
        <f>'T6 Wine production vol'!AU121+'T15 Wine import vol'!AU121-'T10 Wine export vol'!AU121-'T34 Wine consumption vol'!AU121</f>
        <v>650</v>
      </c>
      <c r="AV121">
        <f>'T6 Wine production vol'!AV121+'T15 Wine import vol'!AV121-'T10 Wine export vol'!AV121-'T34 Wine consumption vol'!AV121</f>
        <v>0</v>
      </c>
      <c r="AW121">
        <f>'T6 Wine production vol'!AW121+'T15 Wine import vol'!AW121-'T10 Wine export vol'!AW121-'T34 Wine consumption vol'!AW121</f>
        <v>0</v>
      </c>
      <c r="AX121">
        <f>'T6 Wine production vol'!AX121+'T15 Wine import vol'!AX121-'T10 Wine export vol'!AX121-'T34 Wine consumption vol'!AX121</f>
        <v>0</v>
      </c>
      <c r="AY121">
        <f>'T6 Wine production vol'!AY121+'T15 Wine import vol'!AY121-'T10 Wine export vol'!AY121-'T34 Wine consumption vol'!AY121</f>
        <v>0</v>
      </c>
      <c r="AZ121">
        <f>'T6 Wine production vol'!AZ121+'T15 Wine import vol'!AZ121-'T10 Wine export vol'!AZ121-'T34 Wine consumption vol'!AZ121</f>
        <v>0</v>
      </c>
      <c r="BA121">
        <f>'T6 Wine production vol'!BA121+'T15 Wine import vol'!BA121-'T10 Wine export vol'!BA121-'T34 Wine consumption vol'!BA121</f>
        <v>0</v>
      </c>
      <c r="BB121">
        <f>'T6 Wine production vol'!BB121+'T15 Wine import vol'!BB121-'T10 Wine export vol'!BB121-'T34 Wine consumption vol'!BB121</f>
        <v>3555968.8682039008</v>
      </c>
    </row>
    <row r="122" spans="1:54" x14ac:dyDescent="0.55000000000000004">
      <c r="A122" s="1">
        <v>1985</v>
      </c>
      <c r="B122">
        <f>'T6 Wine production vol'!B122+'T15 Wine import vol'!B122-'T10 Wine export vol'!B122-'T34 Wine consumption vol'!B122</f>
        <v>2423114.1942256922</v>
      </c>
      <c r="C122">
        <f>'T6 Wine production vol'!C122+'T15 Wine import vol'!C122-'T10 Wine export vol'!C122-'T34 Wine consumption vol'!C122</f>
        <v>749677.07742058206</v>
      </c>
      <c r="D122">
        <f>'T6 Wine production vol'!D122+'T15 Wine import vol'!D122-'T10 Wine export vol'!D122-'T34 Wine consumption vol'!D122</f>
        <v>128399.07240541349</v>
      </c>
      <c r="E122">
        <f>'T6 Wine production vol'!E122+'T15 Wine import vol'!E122-'T10 Wine export vol'!E122-'T34 Wine consumption vol'!E122</f>
        <v>906298.33439847501</v>
      </c>
      <c r="F122">
        <f>'T6 Wine production vol'!F122+'T15 Wine import vol'!F122-'T10 Wine export vol'!F122-'T34 Wine consumption vol'!F122</f>
        <v>-136964.92216389481</v>
      </c>
      <c r="G122">
        <f>'T6 Wine production vol'!G122+'T15 Wine import vol'!G122-'T10 Wine export vol'!G122-'T34 Wine consumption vol'!G122</f>
        <v>-8367.5259999999907</v>
      </c>
      <c r="H122">
        <f>'T6 Wine production vol'!H122+'T15 Wine import vol'!H122-'T10 Wine export vol'!H122-'T34 Wine consumption vol'!H122</f>
        <v>-23231.073499999999</v>
      </c>
      <c r="I122">
        <f>'T6 Wine production vol'!I122+'T15 Wine import vol'!I122-'T10 Wine export vol'!I122-'T34 Wine consumption vol'!I122</f>
        <v>1473.8430233762338</v>
      </c>
      <c r="J122">
        <f>'T6 Wine production vol'!J122+'T15 Wine import vol'!J122-'T10 Wine export vol'!J122-'T34 Wine consumption vol'!J122</f>
        <v>-16582.597391700059</v>
      </c>
      <c r="K122">
        <f>'T6 Wine production vol'!K122+'T15 Wine import vol'!K122-'T10 Wine export vol'!K122-'T34 Wine consumption vol'!K122</f>
        <v>-638152.97195601603</v>
      </c>
      <c r="L122">
        <f>'T6 Wine production vol'!L122+'T15 Wine import vol'!L122-'T10 Wine export vol'!L122-'T34 Wine consumption vol'!L122</f>
        <v>-17890.170603339793</v>
      </c>
      <c r="M122">
        <f>'T6 Wine production vol'!M122+'T15 Wine import vol'!M122-'T10 Wine export vol'!M122-'T34 Wine consumption vol'!M122</f>
        <v>-605.72692732156975</v>
      </c>
      <c r="N122">
        <f>'T6 Wine production vol'!N122+'T15 Wine import vol'!N122-'T10 Wine export vol'!N122-'T34 Wine consumption vol'!N122</f>
        <v>-41571.877732784895</v>
      </c>
      <c r="O122">
        <f>'T6 Wine production vol'!O122+'T15 Wine import vol'!O122-'T10 Wine export vol'!O122-'T34 Wine consumption vol'!O122</f>
        <v>3130.0563726619876</v>
      </c>
      <c r="P122">
        <f>'T6 Wine production vol'!P122+'T15 Wine import vol'!P122-'T10 Wine export vol'!P122-'T34 Wine consumption vol'!P122</f>
        <v>32438.074107810098</v>
      </c>
      <c r="Q122">
        <f>'T6 Wine production vol'!Q122+'T15 Wine import vol'!Q122-'T10 Wine export vol'!Q122-'T34 Wine consumption vol'!Q122</f>
        <v>-66.666666666627862</v>
      </c>
      <c r="R122">
        <f>'T6 Wine production vol'!R122+'T15 Wine import vol'!R122-'T10 Wine export vol'!R122-'T34 Wine consumption vol'!R122</f>
        <v>6610.7444000002688</v>
      </c>
      <c r="S122">
        <f>'T6 Wine production vol'!S122+'T15 Wine import vol'!S122-'T10 Wine export vol'!S122-'T34 Wine consumption vol'!S122</f>
        <v>-67669.703771707194</v>
      </c>
      <c r="T122">
        <f>'T6 Wine production vol'!T122+'T15 Wine import vol'!T122-'T10 Wine export vol'!T122-'T34 Wine consumption vol'!T122</f>
        <v>0</v>
      </c>
      <c r="U122">
        <f>'T6 Wine production vol'!U122+'T15 Wine import vol'!U122-'T10 Wine export vol'!U122-'T34 Wine consumption vol'!U122</f>
        <v>0</v>
      </c>
      <c r="V122">
        <f>'T6 Wine production vol'!V122+'T15 Wine import vol'!V122-'T10 Wine export vol'!V122-'T34 Wine consumption vol'!V122</f>
        <v>-172717.80900374212</v>
      </c>
      <c r="W122">
        <f>'T6 Wine production vol'!W122+'T15 Wine import vol'!W122-'T10 Wine export vol'!W122-'T34 Wine consumption vol'!W122</f>
        <v>0</v>
      </c>
      <c r="X122">
        <f>'T6 Wine production vol'!X122+'T15 Wine import vol'!X122-'T10 Wine export vol'!X122-'T34 Wine consumption vol'!X122</f>
        <v>-103457.79555878649</v>
      </c>
      <c r="Y122">
        <f>'T6 Wine production vol'!Y122+'T15 Wine import vol'!Y122-'T10 Wine export vol'!Y122-'T34 Wine consumption vol'!Y122</f>
        <v>-540000</v>
      </c>
      <c r="Z122">
        <f>'T6 Wine production vol'!Z122+'T15 Wine import vol'!Z122-'T10 Wine export vol'!Z122-'T34 Wine consumption vol'!Z122</f>
        <v>-600542.30941208976</v>
      </c>
      <c r="AA122">
        <f>'T6 Wine production vol'!AA122+'T15 Wine import vol'!AA122-'T10 Wine export vol'!AA122-'T34 Wine consumption vol'!AA122</f>
        <v>-835136.95306139404</v>
      </c>
      <c r="AB122">
        <f>'T6 Wine production vol'!AB122+'T15 Wine import vol'!AB122-'T10 Wine export vol'!AB122-'T34 Wine consumption vol'!AB122</f>
        <v>116244</v>
      </c>
      <c r="AC122">
        <f>'T6 Wine production vol'!AC122+'T15 Wine import vol'!AC122-'T10 Wine export vol'!AC122-'T34 Wine consumption vol'!AC122</f>
        <v>19192.736029147942</v>
      </c>
      <c r="AD122">
        <f>'T6 Wine production vol'!AD122+'T15 Wine import vol'!AD122-'T10 Wine export vol'!AD122-'T34 Wine consumption vol'!AD122</f>
        <v>-61438.111999999994</v>
      </c>
      <c r="AE122">
        <f>'T6 Wine production vol'!AE122+'T15 Wine import vol'!AE122-'T10 Wine export vol'!AE122-'T34 Wine consumption vol'!AE122</f>
        <v>-1466.7999999998137</v>
      </c>
      <c r="AF122">
        <f>'T6 Wine production vol'!AF122+'T15 Wine import vol'!AF122-'T10 Wine export vol'!AF122-'T34 Wine consumption vol'!AF122</f>
        <v>-270371.99988463102</v>
      </c>
      <c r="AG122">
        <f>'T6 Wine production vol'!AG122+'T15 Wine import vol'!AG122-'T10 Wine export vol'!AG122-'T34 Wine consumption vol'!AG122</f>
        <v>55855.889163451327</v>
      </c>
      <c r="AH122">
        <f>'T6 Wine production vol'!AH122+'T15 Wine import vol'!AH122-'T10 Wine export vol'!AH122-'T34 Wine consumption vol'!AH122</f>
        <v>69</v>
      </c>
      <c r="AI122">
        <f>'T6 Wine production vol'!AI122+'T15 Wine import vol'!AI122-'T10 Wine export vol'!AI122-'T34 Wine consumption vol'!AI122</f>
        <v>197431.23808907185</v>
      </c>
      <c r="AJ122">
        <f>'T6 Wine production vol'!AJ122+'T15 Wine import vol'!AJ122-'T10 Wine export vol'!AJ122-'T34 Wine consumption vol'!AJ122</f>
        <v>4290.0134942934819</v>
      </c>
      <c r="AK122">
        <f>'T6 Wine production vol'!AK122+'T15 Wine import vol'!AK122-'T10 Wine export vol'!AK122-'T34 Wine consumption vol'!AK122</f>
        <v>-62481.844553447794</v>
      </c>
      <c r="AL122">
        <f>'T6 Wine production vol'!AL122+'T15 Wine import vol'!AL122-'T10 Wine export vol'!AL122-'T34 Wine consumption vol'!AL122</f>
        <v>-84645.712394394024</v>
      </c>
      <c r="AM122">
        <f>'T6 Wine production vol'!AM122+'T15 Wine import vol'!AM122-'T10 Wine export vol'!AM122-'T34 Wine consumption vol'!AM122</f>
        <v>3285.8588251228903</v>
      </c>
      <c r="AN122">
        <f>'T6 Wine production vol'!AN122+'T15 Wine import vol'!AN122-'T10 Wine export vol'!AN122-'T34 Wine consumption vol'!AN122</f>
        <v>530400.08649213915</v>
      </c>
      <c r="AO122">
        <f>'T6 Wine production vol'!AO122+'T15 Wine import vol'!AO122-'T10 Wine export vol'!AO122-'T34 Wine consumption vol'!AO122</f>
        <v>-11994.77332010556</v>
      </c>
      <c r="AP122">
        <f>'T6 Wine production vol'!AP122+'T15 Wine import vol'!AP122-'T10 Wine export vol'!AP122-'T34 Wine consumption vol'!AP122</f>
        <v>-33313.969444596427</v>
      </c>
      <c r="AQ122">
        <f>'T6 Wine production vol'!AQ122+'T15 Wine import vol'!AQ122-'T10 Wine export vol'!AQ122-'T34 Wine consumption vol'!AQ122</f>
        <v>-72285.010085231188</v>
      </c>
      <c r="AR122">
        <f>'T6 Wine production vol'!AR122+'T15 Wine import vol'!AR122-'T10 Wine export vol'!AR122-'T34 Wine consumption vol'!AR122</f>
        <v>54804</v>
      </c>
      <c r="AS122">
        <f>'T6 Wine production vol'!AS122+'T15 Wine import vol'!AS122-'T10 Wine export vol'!AS122-'T34 Wine consumption vol'!AS122</f>
        <v>0</v>
      </c>
      <c r="AT122">
        <f>'T6 Wine production vol'!AT122+'T15 Wine import vol'!AT122-'T10 Wine export vol'!AT122-'T34 Wine consumption vol'!AT122</f>
        <v>0</v>
      </c>
      <c r="AU122">
        <f>'T6 Wine production vol'!AU122+'T15 Wine import vol'!AU122-'T10 Wine export vol'!AU122-'T34 Wine consumption vol'!AU122</f>
        <v>-3033.333333333343</v>
      </c>
      <c r="AV122">
        <f>'T6 Wine production vol'!AV122+'T15 Wine import vol'!AV122-'T10 Wine export vol'!AV122-'T34 Wine consumption vol'!AV122</f>
        <v>0</v>
      </c>
      <c r="AW122">
        <f>'T6 Wine production vol'!AW122+'T15 Wine import vol'!AW122-'T10 Wine export vol'!AW122-'T34 Wine consumption vol'!AW122</f>
        <v>0</v>
      </c>
      <c r="AX122">
        <f>'T6 Wine production vol'!AX122+'T15 Wine import vol'!AX122-'T10 Wine export vol'!AX122-'T34 Wine consumption vol'!AX122</f>
        <v>0</v>
      </c>
      <c r="AY122">
        <f>'T6 Wine production vol'!AY122+'T15 Wine import vol'!AY122-'T10 Wine export vol'!AY122-'T34 Wine consumption vol'!AY122</f>
        <v>0</v>
      </c>
      <c r="AZ122">
        <f>'T6 Wine production vol'!AZ122+'T15 Wine import vol'!AZ122-'T10 Wine export vol'!AZ122-'T34 Wine consumption vol'!AZ122</f>
        <v>0</v>
      </c>
      <c r="BA122">
        <f>'T6 Wine production vol'!BA122+'T15 Wine import vol'!BA122-'T10 Wine export vol'!BA122-'T34 Wine consumption vol'!BA122</f>
        <v>239</v>
      </c>
      <c r="BB122">
        <f>'T6 Wine production vol'!BB122+'T15 Wine import vol'!BB122-'T10 Wine export vol'!BB122-'T34 Wine consumption vol'!BB122</f>
        <v>2606698.8539471216</v>
      </c>
    </row>
    <row r="123" spans="1:54" x14ac:dyDescent="0.55000000000000004">
      <c r="A123" s="1">
        <v>1986</v>
      </c>
      <c r="B123">
        <f>'T6 Wine production vol'!B123+'T15 Wine import vol'!B123-'T10 Wine export vol'!B123-'T34 Wine consumption vol'!B123</f>
        <v>2571912.5598220611</v>
      </c>
      <c r="C123">
        <f>'T6 Wine production vol'!C123+'T15 Wine import vol'!C123-'T10 Wine export vol'!C123-'T34 Wine consumption vol'!C123</f>
        <v>3102675.5781099009</v>
      </c>
      <c r="D123">
        <f>'T6 Wine production vol'!D123+'T15 Wine import vol'!D123-'T10 Wine export vol'!D123-'T34 Wine consumption vol'!D123</f>
        <v>-12984.157301444444</v>
      </c>
      <c r="E123">
        <f>'T6 Wine production vol'!E123+'T15 Wine import vol'!E123-'T10 Wine export vol'!E123-'T34 Wine consumption vol'!E123</f>
        <v>1335056.7143687143</v>
      </c>
      <c r="F123">
        <f>'T6 Wine production vol'!F123+'T15 Wine import vol'!F123-'T10 Wine export vol'!F123-'T34 Wine consumption vol'!F123</f>
        <v>5405.6763235653052</v>
      </c>
      <c r="G123">
        <f>'T6 Wine production vol'!G123+'T15 Wine import vol'!G123-'T10 Wine export vol'!G123-'T34 Wine consumption vol'!G123</f>
        <v>-7689.1984999999986</v>
      </c>
      <c r="H123">
        <f>'T6 Wine production vol'!H123+'T15 Wine import vol'!H123-'T10 Wine export vol'!H123-'T34 Wine consumption vol'!H123</f>
        <v>-21712.108333333308</v>
      </c>
      <c r="I123">
        <f>'T6 Wine production vol'!I123+'T15 Wine import vol'!I123-'T10 Wine export vol'!I123-'T34 Wine consumption vol'!I123</f>
        <v>2672.1518918356742</v>
      </c>
      <c r="J123">
        <f>'T6 Wine production vol'!J123+'T15 Wine import vol'!J123-'T10 Wine export vol'!J123-'T34 Wine consumption vol'!J123</f>
        <v>-14715.439174342278</v>
      </c>
      <c r="K123">
        <f>'T6 Wine production vol'!K123+'T15 Wine import vol'!K123-'T10 Wine export vol'!K123-'T34 Wine consumption vol'!K123</f>
        <v>-25154.783233395079</v>
      </c>
      <c r="L123">
        <f>'T6 Wine production vol'!L123+'T15 Wine import vol'!L123-'T10 Wine export vol'!L123-'T34 Wine consumption vol'!L123</f>
        <v>140068.40152604121</v>
      </c>
      <c r="M123">
        <f>'T6 Wine production vol'!M123+'T15 Wine import vol'!M123-'T10 Wine export vol'!M123-'T34 Wine consumption vol'!M123</f>
        <v>870.28163925284935</v>
      </c>
      <c r="N123">
        <f>'T6 Wine production vol'!N123+'T15 Wine import vol'!N123-'T10 Wine export vol'!N123-'T34 Wine consumption vol'!N123</f>
        <v>-49461.675581126095</v>
      </c>
      <c r="O123">
        <f>'T6 Wine production vol'!O123+'T15 Wine import vol'!O123-'T10 Wine export vol'!O123-'T34 Wine consumption vol'!O123</f>
        <v>3372.0204170283105</v>
      </c>
      <c r="P123">
        <f>'T6 Wine production vol'!P123+'T15 Wine import vol'!P123-'T10 Wine export vol'!P123-'T34 Wine consumption vol'!P123</f>
        <v>25686.288011662778</v>
      </c>
      <c r="Q123">
        <f>'T6 Wine production vol'!Q123+'T15 Wine import vol'!Q123-'T10 Wine export vol'!Q123-'T34 Wine consumption vol'!Q123</f>
        <v>100</v>
      </c>
      <c r="R123">
        <f>'T6 Wine production vol'!R123+'T15 Wine import vol'!R123-'T10 Wine export vol'!R123-'T34 Wine consumption vol'!R123</f>
        <v>41239.815714408847</v>
      </c>
      <c r="S123">
        <f>'T6 Wine production vol'!S123+'T15 Wine import vol'!S123-'T10 Wine export vol'!S123-'T34 Wine consumption vol'!S123</f>
        <v>3845.5583645341103</v>
      </c>
      <c r="T123">
        <f>'T6 Wine production vol'!T123+'T15 Wine import vol'!T123-'T10 Wine export vol'!T123-'T34 Wine consumption vol'!T123</f>
        <v>0</v>
      </c>
      <c r="U123">
        <f>'T6 Wine production vol'!U123+'T15 Wine import vol'!U123-'T10 Wine export vol'!U123-'T34 Wine consumption vol'!U123</f>
        <v>0</v>
      </c>
      <c r="V123">
        <f>'T6 Wine production vol'!V123+'T15 Wine import vol'!V123-'T10 Wine export vol'!V123-'T34 Wine consumption vol'!V123</f>
        <v>115689.50167960089</v>
      </c>
      <c r="W123">
        <f>'T6 Wine production vol'!W123+'T15 Wine import vol'!W123-'T10 Wine export vol'!W123-'T34 Wine consumption vol'!W123</f>
        <v>0</v>
      </c>
      <c r="X123">
        <f>'T6 Wine production vol'!X123+'T15 Wine import vol'!X123-'T10 Wine export vol'!X123-'T34 Wine consumption vol'!X123</f>
        <v>552839.43423008162</v>
      </c>
      <c r="Y123">
        <f>'T6 Wine production vol'!Y123+'T15 Wine import vol'!Y123-'T10 Wine export vol'!Y123-'T34 Wine consumption vol'!Y123</f>
        <v>-1080000</v>
      </c>
      <c r="Z123">
        <f>'T6 Wine production vol'!Z123+'T15 Wine import vol'!Z123-'T10 Wine export vol'!Z123-'T34 Wine consumption vol'!Z123</f>
        <v>-336057.64753138402</v>
      </c>
      <c r="AA123">
        <f>'T6 Wine production vol'!AA123+'T15 Wine import vol'!AA123-'T10 Wine export vol'!AA123-'T34 Wine consumption vol'!AA123</f>
        <v>-632156.51074585796</v>
      </c>
      <c r="AB123">
        <f>'T6 Wine production vol'!AB123+'T15 Wine import vol'!AB123-'T10 Wine export vol'!AB123-'T34 Wine consumption vol'!AB123</f>
        <v>41936</v>
      </c>
      <c r="AC123">
        <f>'T6 Wine production vol'!AC123+'T15 Wine import vol'!AC123-'T10 Wine export vol'!AC123-'T34 Wine consumption vol'!AC123</f>
        <v>-7495.8568883637927</v>
      </c>
      <c r="AD123">
        <f>'T6 Wine production vol'!AD123+'T15 Wine import vol'!AD123-'T10 Wine export vol'!AD123-'T34 Wine consumption vol'!AD123</f>
        <v>-68436.581999999995</v>
      </c>
      <c r="AE123">
        <f>'T6 Wine production vol'!AE123+'T15 Wine import vol'!AE123-'T10 Wine export vol'!AE123-'T34 Wine consumption vol'!AE123</f>
        <v>55671.330000000075</v>
      </c>
      <c r="AF123">
        <f>'T6 Wine production vol'!AF123+'T15 Wine import vol'!AF123-'T10 Wine export vol'!AF123-'T34 Wine consumption vol'!AF123</f>
        <v>9203.6935484979767</v>
      </c>
      <c r="AG123">
        <f>'T6 Wine production vol'!AG123+'T15 Wine import vol'!AG123-'T10 Wine export vol'!AG123-'T34 Wine consumption vol'!AG123</f>
        <v>-127604.8356979345</v>
      </c>
      <c r="AH123">
        <f>'T6 Wine production vol'!AH123+'T15 Wine import vol'!AH123-'T10 Wine export vol'!AH123-'T34 Wine consumption vol'!AH123</f>
        <v>52.000000000058208</v>
      </c>
      <c r="AI123">
        <f>'T6 Wine production vol'!AI123+'T15 Wine import vol'!AI123-'T10 Wine export vol'!AI123-'T34 Wine consumption vol'!AI123</f>
        <v>224527.70645962754</v>
      </c>
      <c r="AJ123">
        <f>'T6 Wine production vol'!AJ123+'T15 Wine import vol'!AJ123-'T10 Wine export vol'!AJ123-'T34 Wine consumption vol'!AJ123</f>
        <v>10171.377344990367</v>
      </c>
      <c r="AK123">
        <f>'T6 Wine production vol'!AK123+'T15 Wine import vol'!AK123-'T10 Wine export vol'!AK123-'T34 Wine consumption vol'!AK123</f>
        <v>-66130.0790610322</v>
      </c>
      <c r="AL123">
        <f>'T6 Wine production vol'!AL123+'T15 Wine import vol'!AL123-'T10 Wine export vol'!AL123-'T34 Wine consumption vol'!AL123</f>
        <v>30840.009627622421</v>
      </c>
      <c r="AM123">
        <f>'T6 Wine production vol'!AM123+'T15 Wine import vol'!AM123-'T10 Wine export vol'!AM123-'T34 Wine consumption vol'!AM123</f>
        <v>9199.3267713578607</v>
      </c>
      <c r="AN123">
        <f>'T6 Wine production vol'!AN123+'T15 Wine import vol'!AN123-'T10 Wine export vol'!AN123-'T34 Wine consumption vol'!AN123</f>
        <v>469057.61871729378</v>
      </c>
      <c r="AO123">
        <f>'T6 Wine production vol'!AO123+'T15 Wine import vol'!AO123-'T10 Wine export vol'!AO123-'T34 Wine consumption vol'!AO123</f>
        <v>-15644.83204169288</v>
      </c>
      <c r="AP123">
        <f>'T6 Wine production vol'!AP123+'T15 Wine import vol'!AP123-'T10 Wine export vol'!AP123-'T34 Wine consumption vol'!AP123</f>
        <v>-3197.6974301850787</v>
      </c>
      <c r="AQ123">
        <f>'T6 Wine production vol'!AQ123+'T15 Wine import vol'!AQ123-'T10 Wine export vol'!AQ123-'T34 Wine consumption vol'!AQ123</f>
        <v>-92730.997752502211</v>
      </c>
      <c r="AR123">
        <f>'T6 Wine production vol'!AR123+'T15 Wine import vol'!AR123-'T10 Wine export vol'!AR123-'T34 Wine consumption vol'!AR123</f>
        <v>33344.666666666686</v>
      </c>
      <c r="AS123">
        <f>'T6 Wine production vol'!AS123+'T15 Wine import vol'!AS123-'T10 Wine export vol'!AS123-'T34 Wine consumption vol'!AS123</f>
        <v>0</v>
      </c>
      <c r="AT123">
        <f>'T6 Wine production vol'!AT123+'T15 Wine import vol'!AT123-'T10 Wine export vol'!AT123-'T34 Wine consumption vol'!AT123</f>
        <v>0</v>
      </c>
      <c r="AU123">
        <f>'T6 Wine production vol'!AU123+'T15 Wine import vol'!AU123-'T10 Wine export vol'!AU123-'T34 Wine consumption vol'!AU123</f>
        <v>-650</v>
      </c>
      <c r="AV123">
        <f>'T6 Wine production vol'!AV123+'T15 Wine import vol'!AV123-'T10 Wine export vol'!AV123-'T34 Wine consumption vol'!AV123</f>
        <v>0</v>
      </c>
      <c r="AW123">
        <f>'T6 Wine production vol'!AW123+'T15 Wine import vol'!AW123-'T10 Wine export vol'!AW123-'T34 Wine consumption vol'!AW123</f>
        <v>0</v>
      </c>
      <c r="AX123">
        <f>'T6 Wine production vol'!AX123+'T15 Wine import vol'!AX123-'T10 Wine export vol'!AX123-'T34 Wine consumption vol'!AX123</f>
        <v>0</v>
      </c>
      <c r="AY123">
        <f>'T6 Wine production vol'!AY123+'T15 Wine import vol'!AY123-'T10 Wine export vol'!AY123-'T34 Wine consumption vol'!AY123</f>
        <v>0</v>
      </c>
      <c r="AZ123">
        <f>'T6 Wine production vol'!AZ123+'T15 Wine import vol'!AZ123-'T10 Wine export vol'!AZ123-'T34 Wine consumption vol'!AZ123</f>
        <v>0</v>
      </c>
      <c r="BA123">
        <f>'T6 Wine production vol'!BA123+'T15 Wine import vol'!BA123-'T10 Wine export vol'!BA123-'T34 Wine consumption vol'!BA123</f>
        <v>-84</v>
      </c>
      <c r="BB123">
        <f>'T6 Wine production vol'!BB123+'T15 Wine import vol'!BB123-'T10 Wine export vol'!BB123-'T34 Wine consumption vol'!BB123</f>
        <v>7687086.2704832777</v>
      </c>
    </row>
    <row r="124" spans="1:54" x14ac:dyDescent="0.55000000000000004">
      <c r="A124" s="1">
        <v>1987</v>
      </c>
      <c r="B124">
        <f>'T6 Wine production vol'!B124+'T15 Wine import vol'!B124-'T10 Wine export vol'!B124-'T34 Wine consumption vol'!B124</f>
        <v>2103842.1927578221</v>
      </c>
      <c r="C124">
        <f>'T6 Wine production vol'!C124+'T15 Wine import vol'!C124-'T10 Wine export vol'!C124-'T34 Wine consumption vol'!C124</f>
        <v>3108896.5137872151</v>
      </c>
      <c r="D124">
        <f>'T6 Wine production vol'!D124+'T15 Wine import vol'!D124-'T10 Wine export vol'!D124-'T34 Wine consumption vol'!D124</f>
        <v>391882.89843267808</v>
      </c>
      <c r="E124">
        <f>'T6 Wine production vol'!E124+'T15 Wine import vol'!E124-'T10 Wine export vol'!E124-'T34 Wine consumption vol'!E124</f>
        <v>1933757.741870183</v>
      </c>
      <c r="F124">
        <f>'T6 Wine production vol'!F124+'T15 Wine import vol'!F124-'T10 Wine export vol'!F124-'T34 Wine consumption vol'!F124</f>
        <v>5009.0793766703864</v>
      </c>
      <c r="G124">
        <f>'T6 Wine production vol'!G124+'T15 Wine import vol'!G124-'T10 Wine export vol'!G124-'T34 Wine consumption vol'!G124</f>
        <v>-9297.5137499999983</v>
      </c>
      <c r="H124">
        <f>'T6 Wine production vol'!H124+'T15 Wine import vol'!H124-'T10 Wine export vol'!H124-'T34 Wine consumption vol'!H124</f>
        <v>-14763.115833333402</v>
      </c>
      <c r="I124">
        <f>'T6 Wine production vol'!I124+'T15 Wine import vol'!I124-'T10 Wine export vol'!I124-'T34 Wine consumption vol'!I124</f>
        <v>3354.9628280937613</v>
      </c>
      <c r="J124">
        <f>'T6 Wine production vol'!J124+'T15 Wine import vol'!J124-'T10 Wine export vol'!J124-'T34 Wine consumption vol'!J124</f>
        <v>-14789.15843689756</v>
      </c>
      <c r="K124">
        <f>'T6 Wine production vol'!K124+'T15 Wine import vol'!K124-'T10 Wine export vol'!K124-'T34 Wine consumption vol'!K124</f>
        <v>-281687.78645685292</v>
      </c>
      <c r="L124">
        <f>'T6 Wine production vol'!L124+'T15 Wine import vol'!L124-'T10 Wine export vol'!L124-'T34 Wine consumption vol'!L124</f>
        <v>68381.955815870722</v>
      </c>
      <c r="M124">
        <f>'T6 Wine production vol'!M124+'T15 Wine import vol'!M124-'T10 Wine export vol'!M124-'T34 Wine consumption vol'!M124</f>
        <v>676.37366573586951</v>
      </c>
      <c r="N124">
        <f>'T6 Wine production vol'!N124+'T15 Wine import vol'!N124-'T10 Wine export vol'!N124-'T34 Wine consumption vol'!N124</f>
        <v>-42327.460435828107</v>
      </c>
      <c r="O124">
        <f>'T6 Wine production vol'!O124+'T15 Wine import vol'!O124-'T10 Wine export vol'!O124-'T34 Wine consumption vol'!O124</f>
        <v>6947.4412636020279</v>
      </c>
      <c r="P124">
        <f>'T6 Wine production vol'!P124+'T15 Wine import vol'!P124-'T10 Wine export vol'!P124-'T34 Wine consumption vol'!P124</f>
        <v>-2610.0161564542213</v>
      </c>
      <c r="Q124">
        <f>'T6 Wine production vol'!Q124+'T15 Wine import vol'!Q124-'T10 Wine export vol'!Q124-'T34 Wine consumption vol'!Q124</f>
        <v>-133.33333333337214</v>
      </c>
      <c r="R124">
        <f>'T6 Wine production vol'!R124+'T15 Wine import vol'!R124-'T10 Wine export vol'!R124-'T34 Wine consumption vol'!R124</f>
        <v>54313.146653380129</v>
      </c>
      <c r="S124">
        <f>'T6 Wine production vol'!S124+'T15 Wine import vol'!S124-'T10 Wine export vol'!S124-'T34 Wine consumption vol'!S124</f>
        <v>-19555.19063101249</v>
      </c>
      <c r="T124">
        <f>'T6 Wine production vol'!T124+'T15 Wine import vol'!T124-'T10 Wine export vol'!T124-'T34 Wine consumption vol'!T124</f>
        <v>-195350.87591848729</v>
      </c>
      <c r="U124">
        <f>'T6 Wine production vol'!U124+'T15 Wine import vol'!U124-'T10 Wine export vol'!U124-'T34 Wine consumption vol'!U124</f>
        <v>0</v>
      </c>
      <c r="V124">
        <f>'T6 Wine production vol'!V124+'T15 Wine import vol'!V124-'T10 Wine export vol'!V124-'T34 Wine consumption vol'!V124</f>
        <v>-35433.2959075525</v>
      </c>
      <c r="W124">
        <f>'T6 Wine production vol'!W124+'T15 Wine import vol'!W124-'T10 Wine export vol'!W124-'T34 Wine consumption vol'!W124</f>
        <v>0</v>
      </c>
      <c r="X124">
        <f>'T6 Wine production vol'!X124+'T15 Wine import vol'!X124-'T10 Wine export vol'!X124-'T34 Wine consumption vol'!X124</f>
        <v>189974.80250440049</v>
      </c>
      <c r="Y124">
        <f>'T6 Wine production vol'!Y124+'T15 Wine import vol'!Y124-'T10 Wine export vol'!Y124-'T34 Wine consumption vol'!Y124</f>
        <v>-373333.33333333302</v>
      </c>
      <c r="Z124">
        <f>'T6 Wine production vol'!Z124+'T15 Wine import vol'!Z124-'T10 Wine export vol'!Z124-'T34 Wine consumption vol'!Z124</f>
        <v>-300599.08587427367</v>
      </c>
      <c r="AA124">
        <f>'T6 Wine production vol'!AA124+'T15 Wine import vol'!AA124-'T10 Wine export vol'!AA124-'T34 Wine consumption vol'!AA124</f>
        <v>-727909.73509715719</v>
      </c>
      <c r="AB124">
        <f>'T6 Wine production vol'!AB124+'T15 Wine import vol'!AB124-'T10 Wine export vol'!AB124-'T34 Wine consumption vol'!AB124</f>
        <v>15297</v>
      </c>
      <c r="AC124">
        <f>'T6 Wine production vol'!AC124+'T15 Wine import vol'!AC124-'T10 Wine export vol'!AC124-'T34 Wine consumption vol'!AC124</f>
        <v>-7966.0994550263131</v>
      </c>
      <c r="AD124">
        <f>'T6 Wine production vol'!AD124+'T15 Wine import vol'!AD124-'T10 Wine export vol'!AD124-'T34 Wine consumption vol'!AD124</f>
        <v>-67974.60500000001</v>
      </c>
      <c r="AE124">
        <f>'T6 Wine production vol'!AE124+'T15 Wine import vol'!AE124-'T10 Wine export vol'!AE124-'T34 Wine consumption vol'!AE124</f>
        <v>-27238.209999999963</v>
      </c>
      <c r="AF124">
        <f>'T6 Wine production vol'!AF124+'T15 Wine import vol'!AF124-'T10 Wine export vol'!AF124-'T34 Wine consumption vol'!AF124</f>
        <v>770571.40815083194</v>
      </c>
      <c r="AG124">
        <f>'T6 Wine production vol'!AG124+'T15 Wine import vol'!AG124-'T10 Wine export vol'!AG124-'T34 Wine consumption vol'!AG124</f>
        <v>-40301.806516482786</v>
      </c>
      <c r="AH124">
        <f>'T6 Wine production vol'!AH124+'T15 Wine import vol'!AH124-'T10 Wine export vol'!AH124-'T34 Wine consumption vol'!AH124</f>
        <v>125</v>
      </c>
      <c r="AI124">
        <f>'T6 Wine production vol'!AI124+'T15 Wine import vol'!AI124-'T10 Wine export vol'!AI124-'T34 Wine consumption vol'!AI124</f>
        <v>160955.88634121622</v>
      </c>
      <c r="AJ124">
        <f>'T6 Wine production vol'!AJ124+'T15 Wine import vol'!AJ124-'T10 Wine export vol'!AJ124-'T34 Wine consumption vol'!AJ124</f>
        <v>2635.9525022912712</v>
      </c>
      <c r="AK124">
        <f>'T6 Wine production vol'!AK124+'T15 Wine import vol'!AK124-'T10 Wine export vol'!AK124-'T34 Wine consumption vol'!AK124</f>
        <v>-58381.020995384795</v>
      </c>
      <c r="AL124">
        <f>'T6 Wine production vol'!AL124+'T15 Wine import vol'!AL124-'T10 Wine export vol'!AL124-'T34 Wine consumption vol'!AL124</f>
        <v>39633.632414892229</v>
      </c>
      <c r="AM124">
        <f>'T6 Wine production vol'!AM124+'T15 Wine import vol'!AM124-'T10 Wine export vol'!AM124-'T34 Wine consumption vol'!AM124</f>
        <v>6615.1350664250567</v>
      </c>
      <c r="AN124">
        <f>'T6 Wine production vol'!AN124+'T15 Wine import vol'!AN124-'T10 Wine export vol'!AN124-'T34 Wine consumption vol'!AN124</f>
        <v>568343.80085120979</v>
      </c>
      <c r="AO124">
        <f>'T6 Wine production vol'!AO124+'T15 Wine import vol'!AO124-'T10 Wine export vol'!AO124-'T34 Wine consumption vol'!AO124</f>
        <v>-7778.0108944838503</v>
      </c>
      <c r="AP124">
        <f>'T6 Wine production vol'!AP124+'T15 Wine import vol'!AP124-'T10 Wine export vol'!AP124-'T34 Wine consumption vol'!AP124</f>
        <v>-3189.4880671828905</v>
      </c>
      <c r="AQ124">
        <f>'T6 Wine production vol'!AQ124+'T15 Wine import vol'!AQ124-'T10 Wine export vol'!AQ124-'T34 Wine consumption vol'!AQ124</f>
        <v>-116671.4141485201</v>
      </c>
      <c r="AR124">
        <f>'T6 Wine production vol'!AR124+'T15 Wine import vol'!AR124-'T10 Wine export vol'!AR124-'T34 Wine consumption vol'!AR124</f>
        <v>19135</v>
      </c>
      <c r="AS124">
        <f>'T6 Wine production vol'!AS124+'T15 Wine import vol'!AS124-'T10 Wine export vol'!AS124-'T34 Wine consumption vol'!AS124</f>
        <v>0</v>
      </c>
      <c r="AT124">
        <f>'T6 Wine production vol'!AT124+'T15 Wine import vol'!AT124-'T10 Wine export vol'!AT124-'T34 Wine consumption vol'!AT124</f>
        <v>0</v>
      </c>
      <c r="AU124">
        <f>'T6 Wine production vol'!AU124+'T15 Wine import vol'!AU124-'T10 Wine export vol'!AU124-'T34 Wine consumption vol'!AU124</f>
        <v>4333.333333333343</v>
      </c>
      <c r="AV124">
        <f>'T6 Wine production vol'!AV124+'T15 Wine import vol'!AV124-'T10 Wine export vol'!AV124-'T34 Wine consumption vol'!AV124</f>
        <v>0</v>
      </c>
      <c r="AW124">
        <f>'T6 Wine production vol'!AW124+'T15 Wine import vol'!AW124-'T10 Wine export vol'!AW124-'T34 Wine consumption vol'!AW124</f>
        <v>0</v>
      </c>
      <c r="AX124">
        <f>'T6 Wine production vol'!AX124+'T15 Wine import vol'!AX124-'T10 Wine export vol'!AX124-'T34 Wine consumption vol'!AX124</f>
        <v>0</v>
      </c>
      <c r="AY124">
        <f>'T6 Wine production vol'!AY124+'T15 Wine import vol'!AY124-'T10 Wine export vol'!AY124-'T34 Wine consumption vol'!AY124</f>
        <v>0</v>
      </c>
      <c r="AZ124">
        <f>'T6 Wine production vol'!AZ124+'T15 Wine import vol'!AZ124-'T10 Wine export vol'!AZ124-'T34 Wine consumption vol'!AZ124</f>
        <v>0</v>
      </c>
      <c r="BA124">
        <f>'T6 Wine production vol'!BA124+'T15 Wine import vol'!BA124-'T10 Wine export vol'!BA124-'T34 Wine consumption vol'!BA124</f>
        <v>-5</v>
      </c>
      <c r="BB124">
        <f>'T6 Wine production vol'!BB124+'T15 Wine import vol'!BB124-'T10 Wine export vol'!BB124-'T34 Wine consumption vol'!BB124</f>
        <v>7781320.0903252102</v>
      </c>
    </row>
    <row r="125" spans="1:54" x14ac:dyDescent="0.55000000000000004">
      <c r="A125" s="1">
        <v>1988</v>
      </c>
      <c r="B125">
        <f>'T6 Wine production vol'!B125+'T15 Wine import vol'!B125-'T10 Wine export vol'!B125-'T34 Wine consumption vol'!B125</f>
        <v>1090029.3201806918</v>
      </c>
      <c r="C125">
        <f>'T6 Wine production vol'!C125+'T15 Wine import vol'!C125-'T10 Wine export vol'!C125-'T34 Wine consumption vol'!C125</f>
        <v>1632990.8298769961</v>
      </c>
      <c r="D125">
        <f>'T6 Wine production vol'!D125+'T15 Wine import vol'!D125-'T10 Wine export vol'!D125-'T34 Wine consumption vol'!D125</f>
        <v>-313319.76607087563</v>
      </c>
      <c r="E125">
        <f>'T6 Wine production vol'!E125+'T15 Wine import vol'!E125-'T10 Wine export vol'!E125-'T34 Wine consumption vol'!E125</f>
        <v>344902.55772133474</v>
      </c>
      <c r="F125">
        <f>'T6 Wine production vol'!F125+'T15 Wine import vol'!F125-'T10 Wine export vol'!F125-'T34 Wine consumption vol'!F125</f>
        <v>130116.05221536779</v>
      </c>
      <c r="G125">
        <f>'T6 Wine production vol'!G125+'T15 Wine import vol'!G125-'T10 Wine export vol'!G125-'T34 Wine consumption vol'!G125</f>
        <v>-7666.6946666666699</v>
      </c>
      <c r="H125">
        <f>'T6 Wine production vol'!H125+'T15 Wine import vol'!H125-'T10 Wine export vol'!H125-'T34 Wine consumption vol'!H125</f>
        <v>-42332.500833333412</v>
      </c>
      <c r="I125">
        <f>'T6 Wine production vol'!I125+'T15 Wine import vol'!I125-'T10 Wine export vol'!I125-'T34 Wine consumption vol'!I125</f>
        <v>3485.8284630819981</v>
      </c>
      <c r="J125">
        <f>'T6 Wine production vol'!J125+'T15 Wine import vol'!J125-'T10 Wine export vol'!J125-'T34 Wine consumption vol'!J125</f>
        <v>-15405.93999973877</v>
      </c>
      <c r="K125">
        <f>'T6 Wine production vol'!K125+'T15 Wine import vol'!K125-'T10 Wine export vol'!K125-'T34 Wine consumption vol'!K125</f>
        <v>-266115.368308448</v>
      </c>
      <c r="L125">
        <f>'T6 Wine production vol'!L125+'T15 Wine import vol'!L125-'T10 Wine export vol'!L125-'T34 Wine consumption vol'!L125</f>
        <v>111497.29667567008</v>
      </c>
      <c r="M125">
        <f>'T6 Wine production vol'!M125+'T15 Wine import vol'!M125-'T10 Wine export vol'!M125-'T34 Wine consumption vol'!M125</f>
        <v>-6194.2197871285007</v>
      </c>
      <c r="N125">
        <f>'T6 Wine production vol'!N125+'T15 Wine import vol'!N125-'T10 Wine export vol'!N125-'T34 Wine consumption vol'!N125</f>
        <v>-43249.7492827721</v>
      </c>
      <c r="O125">
        <f>'T6 Wine production vol'!O125+'T15 Wine import vol'!O125-'T10 Wine export vol'!O125-'T34 Wine consumption vol'!O125</f>
        <v>8038.7104622743354</v>
      </c>
      <c r="P125">
        <f>'T6 Wine production vol'!P125+'T15 Wine import vol'!P125-'T10 Wine export vol'!P125-'T34 Wine consumption vol'!P125</f>
        <v>-30535.273570142919</v>
      </c>
      <c r="Q125">
        <f>'T6 Wine production vol'!Q125+'T15 Wine import vol'!Q125-'T10 Wine export vol'!Q125-'T34 Wine consumption vol'!Q125</f>
        <v>-33.333333333372138</v>
      </c>
      <c r="R125">
        <f>'T6 Wine production vol'!R125+'T15 Wine import vol'!R125-'T10 Wine export vol'!R125-'T34 Wine consumption vol'!R125</f>
        <v>63805.664339704468</v>
      </c>
      <c r="S125">
        <f>'T6 Wine production vol'!S125+'T15 Wine import vol'!S125-'T10 Wine export vol'!S125-'T34 Wine consumption vol'!S125</f>
        <v>-46064.479586798407</v>
      </c>
      <c r="T125">
        <f>'T6 Wine production vol'!T125+'T15 Wine import vol'!T125-'T10 Wine export vol'!T125-'T34 Wine consumption vol'!T125</f>
        <v>-150083.22577427811</v>
      </c>
      <c r="U125">
        <f>'T6 Wine production vol'!U125+'T15 Wine import vol'!U125-'T10 Wine export vol'!U125-'T34 Wine consumption vol'!U125</f>
        <v>0</v>
      </c>
      <c r="V125">
        <f>'T6 Wine production vol'!V125+'T15 Wine import vol'!V125-'T10 Wine export vol'!V125-'T34 Wine consumption vol'!V125</f>
        <v>102962.01268182881</v>
      </c>
      <c r="W125">
        <f>'T6 Wine production vol'!W125+'T15 Wine import vol'!W125-'T10 Wine export vol'!W125-'T34 Wine consumption vol'!W125</f>
        <v>0</v>
      </c>
      <c r="X125">
        <f>'T6 Wine production vol'!X125+'T15 Wine import vol'!X125-'T10 Wine export vol'!X125-'T34 Wine consumption vol'!X125</f>
        <v>22474.747686014511</v>
      </c>
      <c r="Y125">
        <f>'T6 Wine production vol'!Y125+'T15 Wine import vol'!Y125-'T10 Wine export vol'!Y125-'T34 Wine consumption vol'!Y125</f>
        <v>226666.66666666698</v>
      </c>
      <c r="Z125">
        <f>'T6 Wine production vol'!Z125+'T15 Wine import vol'!Z125-'T10 Wine export vol'!Z125-'T34 Wine consumption vol'!Z125</f>
        <v>-316022.25773895701</v>
      </c>
      <c r="AA125">
        <f>'T6 Wine production vol'!AA125+'T15 Wine import vol'!AA125-'T10 Wine export vol'!AA125-'T34 Wine consumption vol'!AA125</f>
        <v>-593810.7571898629</v>
      </c>
      <c r="AB125">
        <f>'T6 Wine production vol'!AB125+'T15 Wine import vol'!AB125-'T10 Wine export vol'!AB125-'T34 Wine consumption vol'!AB125</f>
        <v>31077</v>
      </c>
      <c r="AC125">
        <f>'T6 Wine production vol'!AC125+'T15 Wine import vol'!AC125-'T10 Wine export vol'!AC125-'T34 Wine consumption vol'!AC125</f>
        <v>-7047.7565970447613</v>
      </c>
      <c r="AD125">
        <f>'T6 Wine production vol'!AD125+'T15 Wine import vol'!AD125-'T10 Wine export vol'!AD125-'T34 Wine consumption vol'!AD125</f>
        <v>-80345.416000000027</v>
      </c>
      <c r="AE125">
        <f>'T6 Wine production vol'!AE125+'T15 Wine import vol'!AE125-'T10 Wine export vol'!AE125-'T34 Wine consumption vol'!AE125</f>
        <v>152175.09000000008</v>
      </c>
      <c r="AF125">
        <f>'T6 Wine production vol'!AF125+'T15 Wine import vol'!AF125-'T10 Wine export vol'!AF125-'T34 Wine consumption vol'!AF125</f>
        <v>278119.55162598705</v>
      </c>
      <c r="AG125">
        <f>'T6 Wine production vol'!AG125+'T15 Wine import vol'!AG125-'T10 Wine export vol'!AG125-'T34 Wine consumption vol'!AG125</f>
        <v>-15048.072036102705</v>
      </c>
      <c r="AH125">
        <f>'T6 Wine production vol'!AH125+'T15 Wine import vol'!AH125-'T10 Wine export vol'!AH125-'T34 Wine consumption vol'!AH125</f>
        <v>145</v>
      </c>
      <c r="AI125">
        <f>'T6 Wine production vol'!AI125+'T15 Wine import vol'!AI125-'T10 Wine export vol'!AI125-'T34 Wine consumption vol'!AI125</f>
        <v>182444.53812784498</v>
      </c>
      <c r="AJ125">
        <f>'T6 Wine production vol'!AJ125+'T15 Wine import vol'!AJ125-'T10 Wine export vol'!AJ125-'T34 Wine consumption vol'!AJ125</f>
        <v>36088.55733511626</v>
      </c>
      <c r="AK125">
        <f>'T6 Wine production vol'!AK125+'T15 Wine import vol'!AK125-'T10 Wine export vol'!AK125-'T34 Wine consumption vol'!AK125</f>
        <v>-62700.582541204203</v>
      </c>
      <c r="AL125">
        <f>'T6 Wine production vol'!AL125+'T15 Wine import vol'!AL125-'T10 Wine export vol'!AL125-'T34 Wine consumption vol'!AL125</f>
        <v>-954.17927080777008</v>
      </c>
      <c r="AM125">
        <f>'T6 Wine production vol'!AM125+'T15 Wine import vol'!AM125-'T10 Wine export vol'!AM125-'T34 Wine consumption vol'!AM125</f>
        <v>-3703.3023575922634</v>
      </c>
      <c r="AN125">
        <f>'T6 Wine production vol'!AN125+'T15 Wine import vol'!AN125-'T10 Wine export vol'!AN125-'T34 Wine consumption vol'!AN125</f>
        <v>602634.63788829418</v>
      </c>
      <c r="AO125">
        <f>'T6 Wine production vol'!AO125+'T15 Wine import vol'!AO125-'T10 Wine export vol'!AO125-'T34 Wine consumption vol'!AO125</f>
        <v>-14177.549584494009</v>
      </c>
      <c r="AP125">
        <f>'T6 Wine production vol'!AP125+'T15 Wine import vol'!AP125-'T10 Wine export vol'!AP125-'T34 Wine consumption vol'!AP125</f>
        <v>-229.4267693330803</v>
      </c>
      <c r="AQ125">
        <f>'T6 Wine production vol'!AQ125+'T15 Wine import vol'!AQ125-'T10 Wine export vol'!AQ125-'T34 Wine consumption vol'!AQ125</f>
        <v>-114388.39859138749</v>
      </c>
      <c r="AR125">
        <f>'T6 Wine production vol'!AR125+'T15 Wine import vol'!AR125-'T10 Wine export vol'!AR125-'T34 Wine consumption vol'!AR125</f>
        <v>22597.666666666686</v>
      </c>
      <c r="AS125">
        <f>'T6 Wine production vol'!AS125+'T15 Wine import vol'!AS125-'T10 Wine export vol'!AS125-'T34 Wine consumption vol'!AS125</f>
        <v>0</v>
      </c>
      <c r="AT125">
        <f>'T6 Wine production vol'!AT125+'T15 Wine import vol'!AT125-'T10 Wine export vol'!AT125-'T34 Wine consumption vol'!AT125</f>
        <v>0</v>
      </c>
      <c r="AU125">
        <f>'T6 Wine production vol'!AU125+'T15 Wine import vol'!AU125-'T10 Wine export vol'!AU125-'T34 Wine consumption vol'!AU125</f>
        <v>3689.4057074156299</v>
      </c>
      <c r="AV125">
        <f>'T6 Wine production vol'!AV125+'T15 Wine import vol'!AV125-'T10 Wine export vol'!AV125-'T34 Wine consumption vol'!AV125</f>
        <v>0</v>
      </c>
      <c r="AW125">
        <f>'T6 Wine production vol'!AW125+'T15 Wine import vol'!AW125-'T10 Wine export vol'!AW125-'T34 Wine consumption vol'!AW125</f>
        <v>0</v>
      </c>
      <c r="AX125">
        <f>'T6 Wine production vol'!AX125+'T15 Wine import vol'!AX125-'T10 Wine export vol'!AX125-'T34 Wine consumption vol'!AX125</f>
        <v>0</v>
      </c>
      <c r="AY125">
        <f>'T6 Wine production vol'!AY125+'T15 Wine import vol'!AY125-'T10 Wine export vol'!AY125-'T34 Wine consumption vol'!AY125</f>
        <v>0</v>
      </c>
      <c r="AZ125">
        <f>'T6 Wine production vol'!AZ125+'T15 Wine import vol'!AZ125-'T10 Wine export vol'!AZ125-'T34 Wine consumption vol'!AZ125</f>
        <v>0</v>
      </c>
      <c r="BA125">
        <f>'T6 Wine production vol'!BA125+'T15 Wine import vol'!BA125-'T10 Wine export vol'!BA125-'T34 Wine consumption vol'!BA125</f>
        <v>0</v>
      </c>
      <c r="BB125">
        <f>'T6 Wine production vol'!BB125+'T15 Wine import vol'!BB125-'T10 Wine export vol'!BB125-'T34 Wine consumption vol'!BB125</f>
        <v>3025862.4817144908</v>
      </c>
    </row>
    <row r="126" spans="1:54" x14ac:dyDescent="0.55000000000000004">
      <c r="A126" s="1">
        <v>1989</v>
      </c>
      <c r="B126">
        <f>'T6 Wine production vol'!B126+'T15 Wine import vol'!B126-'T10 Wine export vol'!B126-'T34 Wine consumption vol'!B126</f>
        <v>1373969.089361113</v>
      </c>
      <c r="C126">
        <f>'T6 Wine production vol'!C126+'T15 Wine import vol'!C126-'T10 Wine export vol'!C126-'T34 Wine consumption vol'!C126</f>
        <v>1522044.9879012178</v>
      </c>
      <c r="D126">
        <f>'T6 Wine production vol'!D126+'T15 Wine import vol'!D126-'T10 Wine export vol'!D126-'T34 Wine consumption vol'!D126</f>
        <v>150328.40924556495</v>
      </c>
      <c r="E126">
        <f>'T6 Wine production vol'!E126+'T15 Wine import vol'!E126-'T10 Wine export vol'!E126-'T34 Wine consumption vol'!E126</f>
        <v>1251265.3301322409</v>
      </c>
      <c r="F126">
        <f>'T6 Wine production vol'!F126+'T15 Wine import vol'!F126-'T10 Wine export vol'!F126-'T34 Wine consumption vol'!F126</f>
        <v>19673.465032495995</v>
      </c>
      <c r="G126">
        <f>'T6 Wine production vol'!G126+'T15 Wine import vol'!G126-'T10 Wine export vol'!G126-'T34 Wine consumption vol'!G126</f>
        <v>-8237.4497499999998</v>
      </c>
      <c r="H126">
        <f>'T6 Wine production vol'!H126+'T15 Wine import vol'!H126-'T10 Wine export vol'!H126-'T34 Wine consumption vol'!H126</f>
        <v>-16385.6875</v>
      </c>
      <c r="I126">
        <f>'T6 Wine production vol'!I126+'T15 Wine import vol'!I126-'T10 Wine export vol'!I126-'T34 Wine consumption vol'!I126</f>
        <v>7834.6079137630149</v>
      </c>
      <c r="J126">
        <f>'T6 Wine production vol'!J126+'T15 Wine import vol'!J126-'T10 Wine export vol'!J126-'T34 Wine consumption vol'!J126</f>
        <v>-15167.912358675141</v>
      </c>
      <c r="K126">
        <f>'T6 Wine production vol'!K126+'T15 Wine import vol'!K126-'T10 Wine export vol'!K126-'T34 Wine consumption vol'!K126</f>
        <v>31723.374257256044</v>
      </c>
      <c r="L126">
        <f>'T6 Wine production vol'!L126+'T15 Wine import vol'!L126-'T10 Wine export vol'!L126-'T34 Wine consumption vol'!L126</f>
        <v>98181.611286299012</v>
      </c>
      <c r="M126">
        <f>'T6 Wine production vol'!M126+'T15 Wine import vol'!M126-'T10 Wine export vol'!M126-'T34 Wine consumption vol'!M126</f>
        <v>-651.88334602878058</v>
      </c>
      <c r="N126">
        <f>'T6 Wine production vol'!N126+'T15 Wine import vol'!N126-'T10 Wine export vol'!N126-'T34 Wine consumption vol'!N126</f>
        <v>-39833.473669144791</v>
      </c>
      <c r="O126">
        <f>'T6 Wine production vol'!O126+'T15 Wine import vol'!O126-'T10 Wine export vol'!O126-'T34 Wine consumption vol'!O126</f>
        <v>15172.461567672537</v>
      </c>
      <c r="P126">
        <f>'T6 Wine production vol'!P126+'T15 Wine import vol'!P126-'T10 Wine export vol'!P126-'T34 Wine consumption vol'!P126</f>
        <v>30502.121635093878</v>
      </c>
      <c r="Q126">
        <f>'T6 Wine production vol'!Q126+'T15 Wine import vol'!Q126-'T10 Wine export vol'!Q126-'T34 Wine consumption vol'!Q126</f>
        <v>1083.3333333333721</v>
      </c>
      <c r="R126">
        <f>'T6 Wine production vol'!R126+'T15 Wine import vol'!R126-'T10 Wine export vol'!R126-'T34 Wine consumption vol'!R126</f>
        <v>62552.733108601948</v>
      </c>
      <c r="S126">
        <f>'T6 Wine production vol'!S126+'T15 Wine import vol'!S126-'T10 Wine export vol'!S126-'T34 Wine consumption vol'!S126</f>
        <v>-88550.353786594991</v>
      </c>
      <c r="T126">
        <f>'T6 Wine production vol'!T126+'T15 Wine import vol'!T126-'T10 Wine export vol'!T126-'T34 Wine consumption vol'!T126</f>
        <v>-152928.38151567531</v>
      </c>
      <c r="U126">
        <f>'T6 Wine production vol'!U126+'T15 Wine import vol'!U126-'T10 Wine export vol'!U126-'T34 Wine consumption vol'!U126</f>
        <v>0</v>
      </c>
      <c r="V126">
        <f>'T6 Wine production vol'!V126+'T15 Wine import vol'!V126-'T10 Wine export vol'!V126-'T34 Wine consumption vol'!V126</f>
        <v>-47005.761020143109</v>
      </c>
      <c r="W126">
        <f>'T6 Wine production vol'!W126+'T15 Wine import vol'!W126-'T10 Wine export vol'!W126-'T34 Wine consumption vol'!W126</f>
        <v>0</v>
      </c>
      <c r="X126">
        <f>'T6 Wine production vol'!X126+'T15 Wine import vol'!X126-'T10 Wine export vol'!X126-'T34 Wine consumption vol'!X126</f>
        <v>53849.985248128418</v>
      </c>
      <c r="Y126">
        <f>'T6 Wine production vol'!Y126+'T15 Wine import vol'!Y126-'T10 Wine export vol'!Y126-'T34 Wine consumption vol'!Y126</f>
        <v>203333.33333333302</v>
      </c>
      <c r="Z126">
        <f>'T6 Wine production vol'!Z126+'T15 Wine import vol'!Z126-'T10 Wine export vol'!Z126-'T34 Wine consumption vol'!Z126</f>
        <v>-334323.66377865447</v>
      </c>
      <c r="AA126">
        <f>'T6 Wine production vol'!AA126+'T15 Wine import vol'!AA126-'T10 Wine export vol'!AA126-'T34 Wine consumption vol'!AA126</f>
        <v>-576478.59139495913</v>
      </c>
      <c r="AB126">
        <f>'T6 Wine production vol'!AB126+'T15 Wine import vol'!AB126-'T10 Wine export vol'!AB126-'T34 Wine consumption vol'!AB126</f>
        <v>143663</v>
      </c>
      <c r="AC126">
        <f>'T6 Wine production vol'!AC126+'T15 Wine import vol'!AC126-'T10 Wine export vol'!AC126-'T34 Wine consumption vol'!AC126</f>
        <v>5705.8772998637069</v>
      </c>
      <c r="AD126">
        <f>'T6 Wine production vol'!AD126+'T15 Wine import vol'!AD126-'T10 Wine export vol'!AD126-'T34 Wine consumption vol'!AD126</f>
        <v>-83574.97099999999</v>
      </c>
      <c r="AE126">
        <f>'T6 Wine production vol'!AE126+'T15 Wine import vol'!AE126-'T10 Wine export vol'!AE126-'T34 Wine consumption vol'!AE126</f>
        <v>-27934.840000000084</v>
      </c>
      <c r="AF126">
        <f>'T6 Wine production vol'!AF126+'T15 Wine import vol'!AF126-'T10 Wine export vol'!AF126-'T34 Wine consumption vol'!AF126</f>
        <v>284366.59025874408</v>
      </c>
      <c r="AG126">
        <f>'T6 Wine production vol'!AG126+'T15 Wine import vol'!AG126-'T10 Wine export vol'!AG126-'T34 Wine consumption vol'!AG126</f>
        <v>34499.75074898731</v>
      </c>
      <c r="AH126">
        <f>'T6 Wine production vol'!AH126+'T15 Wine import vol'!AH126-'T10 Wine export vol'!AH126-'T34 Wine consumption vol'!AH126</f>
        <v>55</v>
      </c>
      <c r="AI126">
        <f>'T6 Wine production vol'!AI126+'T15 Wine import vol'!AI126-'T10 Wine export vol'!AI126-'T34 Wine consumption vol'!AI126</f>
        <v>174622.88347098892</v>
      </c>
      <c r="AJ126">
        <f>'T6 Wine production vol'!AJ126+'T15 Wine import vol'!AJ126-'T10 Wine export vol'!AJ126-'T34 Wine consumption vol'!AJ126</f>
        <v>14676.281359693137</v>
      </c>
      <c r="AK126">
        <f>'T6 Wine production vol'!AK126+'T15 Wine import vol'!AK126-'T10 Wine export vol'!AK126-'T34 Wine consumption vol'!AK126</f>
        <v>-61359.546327969394</v>
      </c>
      <c r="AL126">
        <f>'T6 Wine production vol'!AL126+'T15 Wine import vol'!AL126-'T10 Wine export vol'!AL126-'T34 Wine consumption vol'!AL126</f>
        <v>-63077.564447929515</v>
      </c>
      <c r="AM126">
        <f>'T6 Wine production vol'!AM126+'T15 Wine import vol'!AM126-'T10 Wine export vol'!AM126-'T34 Wine consumption vol'!AM126</f>
        <v>11436.592402016373</v>
      </c>
      <c r="AN126">
        <f>'T6 Wine production vol'!AN126+'T15 Wine import vol'!AN126-'T10 Wine export vol'!AN126-'T34 Wine consumption vol'!AN126</f>
        <v>652234.71990991372</v>
      </c>
      <c r="AO126">
        <f>'T6 Wine production vol'!AO126+'T15 Wine import vol'!AO126-'T10 Wine export vol'!AO126-'T34 Wine consumption vol'!AO126</f>
        <v>-3354.3365491492987</v>
      </c>
      <c r="AP126">
        <f>'T6 Wine production vol'!AP126+'T15 Wine import vol'!AP126-'T10 Wine export vol'!AP126-'T34 Wine consumption vol'!AP126</f>
        <v>728.64057026671071</v>
      </c>
      <c r="AQ126">
        <f>'T6 Wine production vol'!AQ126+'T15 Wine import vol'!AQ126-'T10 Wine export vol'!AQ126-'T34 Wine consumption vol'!AQ126</f>
        <v>-102078.80276750331</v>
      </c>
      <c r="AR126">
        <f>'T6 Wine production vol'!AR126+'T15 Wine import vol'!AR126-'T10 Wine export vol'!AR126-'T34 Wine consumption vol'!AR126</f>
        <v>-21546.666666666686</v>
      </c>
      <c r="AS126">
        <f>'T6 Wine production vol'!AS126+'T15 Wine import vol'!AS126-'T10 Wine export vol'!AS126-'T34 Wine consumption vol'!AS126</f>
        <v>0</v>
      </c>
      <c r="AT126">
        <f>'T6 Wine production vol'!AT126+'T15 Wine import vol'!AT126-'T10 Wine export vol'!AT126-'T34 Wine consumption vol'!AT126</f>
        <v>0</v>
      </c>
      <c r="AU126">
        <f>'T6 Wine production vol'!AU126+'T15 Wine import vol'!AU126-'T10 Wine export vol'!AU126-'T34 Wine consumption vol'!AU126</f>
        <v>8505.7221458747954</v>
      </c>
      <c r="AV126">
        <f>'T6 Wine production vol'!AV126+'T15 Wine import vol'!AV126-'T10 Wine export vol'!AV126-'T34 Wine consumption vol'!AV126</f>
        <v>0</v>
      </c>
      <c r="AW126">
        <f>'T6 Wine production vol'!AW126+'T15 Wine import vol'!AW126-'T10 Wine export vol'!AW126-'T34 Wine consumption vol'!AW126</f>
        <v>0</v>
      </c>
      <c r="AX126">
        <f>'T6 Wine production vol'!AX126+'T15 Wine import vol'!AX126-'T10 Wine export vol'!AX126-'T34 Wine consumption vol'!AX126</f>
        <v>0</v>
      </c>
      <c r="AY126">
        <f>'T6 Wine production vol'!AY126+'T15 Wine import vol'!AY126-'T10 Wine export vol'!AY126-'T34 Wine consumption vol'!AY126</f>
        <v>0</v>
      </c>
      <c r="AZ126">
        <f>'T6 Wine production vol'!AZ126+'T15 Wine import vol'!AZ126-'T10 Wine export vol'!AZ126-'T34 Wine consumption vol'!AZ126</f>
        <v>0</v>
      </c>
      <c r="BA126">
        <f>'T6 Wine production vol'!BA126+'T15 Wine import vol'!BA126-'T10 Wine export vol'!BA126-'T34 Wine consumption vol'!BA126</f>
        <v>0</v>
      </c>
      <c r="BB126">
        <f>'T6 Wine production vol'!BB126+'T15 Wine import vol'!BB126-'T10 Wine export vol'!BB126-'T34 Wine consumption vol'!BB126</f>
        <v>4814458.085937731</v>
      </c>
    </row>
    <row r="127" spans="1:54" x14ac:dyDescent="0.55000000000000004">
      <c r="A127" s="1">
        <v>1990</v>
      </c>
      <c r="B127">
        <f>'T6 Wine production vol'!B127+'T15 Wine import vol'!B127-'T10 Wine export vol'!B127-'T34 Wine consumption vol'!B127</f>
        <v>1883987.87522252</v>
      </c>
      <c r="C127">
        <f>'T6 Wine production vol'!C127+'T15 Wine import vol'!C127-'T10 Wine export vol'!C127-'T34 Wine consumption vol'!C127</f>
        <v>1064067.3072434692</v>
      </c>
      <c r="D127">
        <f>'T6 Wine production vol'!D127+'T15 Wine import vol'!D127-'T10 Wine export vol'!D127-'T34 Wine consumption vol'!D127</f>
        <v>328124.67266326095</v>
      </c>
      <c r="E127">
        <f>'T6 Wine production vol'!E127+'T15 Wine import vol'!E127-'T10 Wine export vol'!E127-'T34 Wine consumption vol'!E127</f>
        <v>2192567.635322927</v>
      </c>
      <c r="F127">
        <f>'T6 Wine production vol'!F127+'T15 Wine import vol'!F127-'T10 Wine export vol'!F127-'T34 Wine consumption vol'!F127</f>
        <v>71349.925102423585</v>
      </c>
      <c r="G127">
        <f>'T6 Wine production vol'!G127+'T15 Wine import vol'!G127-'T10 Wine export vol'!G127-'T34 Wine consumption vol'!G127</f>
        <v>-5659.3279166666689</v>
      </c>
      <c r="H127">
        <f>'T6 Wine production vol'!H127+'T15 Wine import vol'!H127-'T10 Wine export vol'!H127-'T34 Wine consumption vol'!H127</f>
        <v>-26072.078000000096</v>
      </c>
      <c r="I127">
        <f>'T6 Wine production vol'!I127+'T15 Wine import vol'!I127-'T10 Wine export vol'!I127-'T34 Wine consumption vol'!I127</f>
        <v>7278.8981820277986</v>
      </c>
      <c r="J127">
        <f>'T6 Wine production vol'!J127+'T15 Wine import vol'!J127-'T10 Wine export vol'!J127-'T34 Wine consumption vol'!J127</f>
        <v>-13091.751863460711</v>
      </c>
      <c r="K127">
        <f>'T6 Wine production vol'!K127+'T15 Wine import vol'!K127-'T10 Wine export vol'!K127-'T34 Wine consumption vol'!K127</f>
        <v>-492217.30720277107</v>
      </c>
      <c r="L127">
        <f>'T6 Wine production vol'!L127+'T15 Wine import vol'!L127-'T10 Wine export vol'!L127-'T34 Wine consumption vol'!L127</f>
        <v>-41461.651632322173</v>
      </c>
      <c r="M127">
        <f>'T6 Wine production vol'!M127+'T15 Wine import vol'!M127-'T10 Wine export vol'!M127-'T34 Wine consumption vol'!M127</f>
        <v>-555.13444540678029</v>
      </c>
      <c r="N127">
        <f>'T6 Wine production vol'!N127+'T15 Wine import vol'!N127-'T10 Wine export vol'!N127-'T34 Wine consumption vol'!N127</f>
        <v>-28468.855704048503</v>
      </c>
      <c r="O127">
        <f>'T6 Wine production vol'!O127+'T15 Wine import vol'!O127-'T10 Wine export vol'!O127-'T34 Wine consumption vol'!O127</f>
        <v>10155.217388719</v>
      </c>
      <c r="P127">
        <f>'T6 Wine production vol'!P127+'T15 Wine import vol'!P127-'T10 Wine export vol'!P127-'T34 Wine consumption vol'!P127</f>
        <v>5761.2409437223105</v>
      </c>
      <c r="Q127">
        <f>'T6 Wine production vol'!Q127+'T15 Wine import vol'!Q127-'T10 Wine export vol'!Q127-'T34 Wine consumption vol'!Q127</f>
        <v>25</v>
      </c>
      <c r="R127">
        <f>'T6 Wine production vol'!R127+'T15 Wine import vol'!R127-'T10 Wine export vol'!R127-'T34 Wine consumption vol'!R127</f>
        <v>-2552.1951877672327</v>
      </c>
      <c r="S127">
        <f>'T6 Wine production vol'!S127+'T15 Wine import vol'!S127-'T10 Wine export vol'!S127-'T34 Wine consumption vol'!S127</f>
        <v>-14921.833605596505</v>
      </c>
      <c r="T127">
        <f>'T6 Wine production vol'!T127+'T15 Wine import vol'!T127-'T10 Wine export vol'!T127-'T34 Wine consumption vol'!T127</f>
        <v>-229024.82121745581</v>
      </c>
      <c r="U127">
        <f>'T6 Wine production vol'!U127+'T15 Wine import vol'!U127-'T10 Wine export vol'!U127-'T34 Wine consumption vol'!U127</f>
        <v>-164985.76449291289</v>
      </c>
      <c r="V127">
        <f>'T6 Wine production vol'!V127+'T15 Wine import vol'!V127-'T10 Wine export vol'!V127-'T34 Wine consumption vol'!V127</f>
        <v>152434.78546264343</v>
      </c>
      <c r="W127">
        <f>'T6 Wine production vol'!W127+'T15 Wine import vol'!W127-'T10 Wine export vol'!W127-'T34 Wine consumption vol'!W127</f>
        <v>0</v>
      </c>
      <c r="X127">
        <f>'T6 Wine production vol'!X127+'T15 Wine import vol'!X127-'T10 Wine export vol'!X127-'T34 Wine consumption vol'!X127</f>
        <v>137891.17270815448</v>
      </c>
      <c r="Y127">
        <f>'T6 Wine production vol'!Y127+'T15 Wine import vol'!Y127-'T10 Wine export vol'!Y127-'T34 Wine consumption vol'!Y127</f>
        <v>-190000</v>
      </c>
      <c r="Z127">
        <f>'T6 Wine production vol'!Z127+'T15 Wine import vol'!Z127-'T10 Wine export vol'!Z127-'T34 Wine consumption vol'!Z127</f>
        <v>-274989.58612425911</v>
      </c>
      <c r="AA127">
        <f>'T6 Wine production vol'!AA127+'T15 Wine import vol'!AA127-'T10 Wine export vol'!AA127-'T34 Wine consumption vol'!AA127</f>
        <v>-632241.14385890984</v>
      </c>
      <c r="AB127">
        <f>'T6 Wine production vol'!AB127+'T15 Wine import vol'!AB127-'T10 Wine export vol'!AB127-'T34 Wine consumption vol'!AB127</f>
        <v>98234</v>
      </c>
      <c r="AC127">
        <f>'T6 Wine production vol'!AC127+'T15 Wine import vol'!AC127-'T10 Wine export vol'!AC127-'T34 Wine consumption vol'!AC127</f>
        <v>12303.428412674053</v>
      </c>
      <c r="AD127">
        <f>'T6 Wine production vol'!AD127+'T15 Wine import vol'!AD127-'T10 Wine export vol'!AD127-'T34 Wine consumption vol'!AD127</f>
        <v>-71350.05799999999</v>
      </c>
      <c r="AE127">
        <f>'T6 Wine production vol'!AE127+'T15 Wine import vol'!AE127-'T10 Wine export vol'!AE127-'T34 Wine consumption vol'!AE127</f>
        <v>-194718.68999999994</v>
      </c>
      <c r="AF127">
        <f>'T6 Wine production vol'!AF127+'T15 Wine import vol'!AF127-'T10 Wine export vol'!AF127-'T34 Wine consumption vol'!AF127</f>
        <v>-415427.41136767808</v>
      </c>
      <c r="AG127">
        <f>'T6 Wine production vol'!AG127+'T15 Wine import vol'!AG127-'T10 Wine export vol'!AG127-'T34 Wine consumption vol'!AG127</f>
        <v>74620.694784419</v>
      </c>
      <c r="AH127">
        <f>'T6 Wine production vol'!AH127+'T15 Wine import vol'!AH127-'T10 Wine export vol'!AH127-'T34 Wine consumption vol'!AH127</f>
        <v>49</v>
      </c>
      <c r="AI127">
        <f>'T6 Wine production vol'!AI127+'T15 Wine import vol'!AI127-'T10 Wine export vol'!AI127-'T34 Wine consumption vol'!AI127</f>
        <v>155297.08099608819</v>
      </c>
      <c r="AJ127">
        <f>'T6 Wine production vol'!AJ127+'T15 Wine import vol'!AJ127-'T10 Wine export vol'!AJ127-'T34 Wine consumption vol'!AJ127</f>
        <v>23375.544113169526</v>
      </c>
      <c r="AK127">
        <f>'T6 Wine production vol'!AK127+'T15 Wine import vol'!AK127-'T10 Wine export vol'!AK127-'T34 Wine consumption vol'!AK127</f>
        <v>-55153.832323136201</v>
      </c>
      <c r="AL127">
        <f>'T6 Wine production vol'!AL127+'T15 Wine import vol'!AL127-'T10 Wine export vol'!AL127-'T34 Wine consumption vol'!AL127</f>
        <v>-3912</v>
      </c>
      <c r="AM127">
        <f>'T6 Wine production vol'!AM127+'T15 Wine import vol'!AM127-'T10 Wine export vol'!AM127-'T34 Wine consumption vol'!AM127</f>
        <v>-17138.232816952092</v>
      </c>
      <c r="AN127">
        <f>'T6 Wine production vol'!AN127+'T15 Wine import vol'!AN127-'T10 Wine export vol'!AN127-'T34 Wine consumption vol'!AN127</f>
        <v>526382.66377636662</v>
      </c>
      <c r="AO127">
        <f>'T6 Wine production vol'!AO127+'T15 Wine import vol'!AO127-'T10 Wine export vol'!AO127-'T34 Wine consumption vol'!AO127</f>
        <v>2387.5514833023299</v>
      </c>
      <c r="AP127">
        <f>'T6 Wine production vol'!AP127+'T15 Wine import vol'!AP127-'T10 Wine export vol'!AP127-'T34 Wine consumption vol'!AP127</f>
        <v>-2184.5208334815507</v>
      </c>
      <c r="AQ127">
        <f>'T6 Wine production vol'!AQ127+'T15 Wine import vol'!AQ127-'T10 Wine export vol'!AQ127-'T34 Wine consumption vol'!AQ127</f>
        <v>-117679.587205597</v>
      </c>
      <c r="AR127">
        <f>'T6 Wine production vol'!AR127+'T15 Wine import vol'!AR127-'T10 Wine export vol'!AR127-'T34 Wine consumption vol'!AR127</f>
        <v>-31232.333333333314</v>
      </c>
      <c r="AS127">
        <f>'T6 Wine production vol'!AS127+'T15 Wine import vol'!AS127-'T10 Wine export vol'!AS127-'T34 Wine consumption vol'!AS127</f>
        <v>0</v>
      </c>
      <c r="AT127">
        <f>'T6 Wine production vol'!AT127+'T15 Wine import vol'!AT127-'T10 Wine export vol'!AT127-'T34 Wine consumption vol'!AT127</f>
        <v>0</v>
      </c>
      <c r="AU127">
        <f>'T6 Wine production vol'!AU127+'T15 Wine import vol'!AU127-'T10 Wine export vol'!AU127-'T34 Wine consumption vol'!AU127</f>
        <v>1104.2893499146448</v>
      </c>
      <c r="AV127">
        <f>'T6 Wine production vol'!AV127+'T15 Wine import vol'!AV127-'T10 Wine export vol'!AV127-'T34 Wine consumption vol'!AV127</f>
        <v>0</v>
      </c>
      <c r="AW127">
        <f>'T6 Wine production vol'!AW127+'T15 Wine import vol'!AW127-'T10 Wine export vol'!AW127-'T34 Wine consumption vol'!AW127</f>
        <v>0</v>
      </c>
      <c r="AX127">
        <f>'T6 Wine production vol'!AX127+'T15 Wine import vol'!AX127-'T10 Wine export vol'!AX127-'T34 Wine consumption vol'!AX127</f>
        <v>0</v>
      </c>
      <c r="AY127">
        <f>'T6 Wine production vol'!AY127+'T15 Wine import vol'!AY127-'T10 Wine export vol'!AY127-'T34 Wine consumption vol'!AY127</f>
        <v>0</v>
      </c>
      <c r="AZ127">
        <f>'T6 Wine production vol'!AZ127+'T15 Wine import vol'!AZ127-'T10 Wine export vol'!AZ127-'T34 Wine consumption vol'!AZ127</f>
        <v>0</v>
      </c>
      <c r="BA127">
        <f>'T6 Wine production vol'!BA127+'T15 Wine import vol'!BA127-'T10 Wine export vol'!BA127-'T34 Wine consumption vol'!BA127</f>
        <v>0</v>
      </c>
      <c r="BB127">
        <f>'T6 Wine production vol'!BB127+'T15 Wine import vol'!BB127-'T10 Wine export vol'!BB127-'T34 Wine consumption vol'!BB127</f>
        <v>4146680.4772656932</v>
      </c>
    </row>
    <row r="128" spans="1:54" x14ac:dyDescent="0.55000000000000004">
      <c r="A128" s="1">
        <v>1991</v>
      </c>
      <c r="B128">
        <f>'T6 Wine production vol'!B128+'T15 Wine import vol'!B128-'T10 Wine export vol'!B128-'T34 Wine consumption vol'!B128</f>
        <v>-13859.478083712049</v>
      </c>
      <c r="C128">
        <f>'T6 Wine production vol'!C128+'T15 Wine import vol'!C128-'T10 Wine export vol'!C128-'T34 Wine consumption vol'!C128</f>
        <v>1608647.7921168869</v>
      </c>
      <c r="D128">
        <f>'T6 Wine production vol'!D128+'T15 Wine import vol'!D128-'T10 Wine export vol'!D128-'T34 Wine consumption vol'!D128</f>
        <v>182165.61797390645</v>
      </c>
      <c r="E128">
        <f>'T6 Wine production vol'!E128+'T15 Wine import vol'!E128-'T10 Wine export vol'!E128-'T34 Wine consumption vol'!E128</f>
        <v>1183670.9161144721</v>
      </c>
      <c r="F128">
        <f>'T6 Wine production vol'!F128+'T15 Wine import vol'!F128-'T10 Wine export vol'!F128-'T34 Wine consumption vol'!F128</f>
        <v>56389.116554764099</v>
      </c>
      <c r="G128">
        <f>'T6 Wine production vol'!G128+'T15 Wine import vol'!G128-'T10 Wine export vol'!G128-'T34 Wine consumption vol'!G128</f>
        <v>-4893.4230000000025</v>
      </c>
      <c r="H128">
        <f>'T6 Wine production vol'!H128+'T15 Wine import vol'!H128-'T10 Wine export vol'!H128-'T34 Wine consumption vol'!H128</f>
        <v>-27470.677833333291</v>
      </c>
      <c r="I128">
        <f>'T6 Wine production vol'!I128+'T15 Wine import vol'!I128-'T10 Wine export vol'!I128-'T34 Wine consumption vol'!I128</f>
        <v>10429.2181936579</v>
      </c>
      <c r="J128">
        <f>'T6 Wine production vol'!J128+'T15 Wine import vol'!J128-'T10 Wine export vol'!J128-'T34 Wine consumption vol'!J128</f>
        <v>-13658.14366493238</v>
      </c>
      <c r="K128">
        <f>'T6 Wine production vol'!K128+'T15 Wine import vol'!K128-'T10 Wine export vol'!K128-'T34 Wine consumption vol'!K128</f>
        <v>162035.68391523999</v>
      </c>
      <c r="L128">
        <f>'T6 Wine production vol'!L128+'T15 Wine import vol'!L128-'T10 Wine export vol'!L128-'T34 Wine consumption vol'!L128</f>
        <v>46325.730582239921</v>
      </c>
      <c r="M128">
        <f>'T6 Wine production vol'!M128+'T15 Wine import vol'!M128-'T10 Wine export vol'!M128-'T34 Wine consumption vol'!M128</f>
        <v>-917.23997816835981</v>
      </c>
      <c r="N128">
        <f>'T6 Wine production vol'!N128+'T15 Wine import vol'!N128-'T10 Wine export vol'!N128-'T34 Wine consumption vol'!N128</f>
        <v>-31638.588182611798</v>
      </c>
      <c r="O128">
        <f>'T6 Wine production vol'!O128+'T15 Wine import vol'!O128-'T10 Wine export vol'!O128-'T34 Wine consumption vol'!O128</f>
        <v>3365.2760948413197</v>
      </c>
      <c r="P128">
        <f>'T6 Wine production vol'!P128+'T15 Wine import vol'!P128-'T10 Wine export vol'!P128-'T34 Wine consumption vol'!P128</f>
        <v>-2881.0176744526834</v>
      </c>
      <c r="Q128">
        <f>'T6 Wine production vol'!Q128+'T15 Wine import vol'!Q128-'T10 Wine export vol'!Q128-'T34 Wine consumption vol'!Q128</f>
        <v>-200</v>
      </c>
      <c r="R128">
        <f>'T6 Wine production vol'!R128+'T15 Wine import vol'!R128-'T10 Wine export vol'!R128-'T34 Wine consumption vol'!R128</f>
        <v>-9138.714315129022</v>
      </c>
      <c r="S128">
        <f>'T6 Wine production vol'!S128+'T15 Wine import vol'!S128-'T10 Wine export vol'!S128-'T34 Wine consumption vol'!S128</f>
        <v>35627.772159836109</v>
      </c>
      <c r="T128">
        <f>'T6 Wine production vol'!T128+'T15 Wine import vol'!T128-'T10 Wine export vol'!T128-'T34 Wine consumption vol'!T128</f>
        <v>-186656.51848408711</v>
      </c>
      <c r="U128">
        <f>'T6 Wine production vol'!U128+'T15 Wine import vol'!U128-'T10 Wine export vol'!U128-'T34 Wine consumption vol'!U128</f>
        <v>-108045.72802745141</v>
      </c>
      <c r="V128">
        <f>'T6 Wine production vol'!V128+'T15 Wine import vol'!V128-'T10 Wine export vol'!V128-'T34 Wine consumption vol'!V128</f>
        <v>94438.626391118101</v>
      </c>
      <c r="W128">
        <f>'T6 Wine production vol'!W128+'T15 Wine import vol'!W128-'T10 Wine export vol'!W128-'T34 Wine consumption vol'!W128</f>
        <v>0</v>
      </c>
      <c r="X128">
        <f>'T6 Wine production vol'!X128+'T15 Wine import vol'!X128-'T10 Wine export vol'!X128-'T34 Wine consumption vol'!X128</f>
        <v>3743.4666015892872</v>
      </c>
      <c r="Y128">
        <f>'T6 Wine production vol'!Y128+'T15 Wine import vol'!Y128-'T10 Wine export vol'!Y128-'T34 Wine consumption vol'!Y128</f>
        <v>33333.333333333023</v>
      </c>
      <c r="Z128">
        <f>'T6 Wine production vol'!Z128+'T15 Wine import vol'!Z128-'T10 Wine export vol'!Z128-'T34 Wine consumption vol'!Z128</f>
        <v>-283205.51607099042</v>
      </c>
      <c r="AA128">
        <f>'T6 Wine production vol'!AA128+'T15 Wine import vol'!AA128-'T10 Wine export vol'!AA128-'T34 Wine consumption vol'!AA128</f>
        <v>-739853.34469691105</v>
      </c>
      <c r="AB128">
        <f>'T6 Wine production vol'!AB128+'T15 Wine import vol'!AB128-'T10 Wine export vol'!AB128-'T34 Wine consumption vol'!AB128</f>
        <v>41578</v>
      </c>
      <c r="AC128">
        <f>'T6 Wine production vol'!AC128+'T15 Wine import vol'!AC128-'T10 Wine export vol'!AC128-'T34 Wine consumption vol'!AC128</f>
        <v>2280.0577889334527</v>
      </c>
      <c r="AD128">
        <f>'T6 Wine production vol'!AD128+'T15 Wine import vol'!AD128-'T10 Wine export vol'!AD128-'T34 Wine consumption vol'!AD128</f>
        <v>-60489.423999999999</v>
      </c>
      <c r="AE128">
        <f>'T6 Wine production vol'!AE128+'T15 Wine import vol'!AE128-'T10 Wine export vol'!AE128-'T34 Wine consumption vol'!AE128</f>
        <v>-130578.06000000006</v>
      </c>
      <c r="AF128">
        <f>'T6 Wine production vol'!AF128+'T15 Wine import vol'!AF128-'T10 Wine export vol'!AF128-'T34 Wine consumption vol'!AF128</f>
        <v>-358966.52054877998</v>
      </c>
      <c r="AG128">
        <f>'T6 Wine production vol'!AG128+'T15 Wine import vol'!AG128-'T10 Wine export vol'!AG128-'T34 Wine consumption vol'!AG128</f>
        <v>61666.782579072198</v>
      </c>
      <c r="AH128">
        <f>'T6 Wine production vol'!AH128+'T15 Wine import vol'!AH128-'T10 Wine export vol'!AH128-'T34 Wine consumption vol'!AH128</f>
        <v>91</v>
      </c>
      <c r="AI128">
        <f>'T6 Wine production vol'!AI128+'T15 Wine import vol'!AI128-'T10 Wine export vol'!AI128-'T34 Wine consumption vol'!AI128</f>
        <v>182153.45754873118</v>
      </c>
      <c r="AJ128">
        <f>'T6 Wine production vol'!AJ128+'T15 Wine import vol'!AJ128-'T10 Wine export vol'!AJ128-'T34 Wine consumption vol'!AJ128</f>
        <v>8191.5058075662964</v>
      </c>
      <c r="AK128">
        <f>'T6 Wine production vol'!AK128+'T15 Wine import vol'!AK128-'T10 Wine export vol'!AK128-'T34 Wine consumption vol'!AK128</f>
        <v>-40536.982238333905</v>
      </c>
      <c r="AL128">
        <f>'T6 Wine production vol'!AL128+'T15 Wine import vol'!AL128-'T10 Wine export vol'!AL128-'T34 Wine consumption vol'!AL128</f>
        <v>10266</v>
      </c>
      <c r="AM128">
        <f>'T6 Wine production vol'!AM128+'T15 Wine import vol'!AM128-'T10 Wine export vol'!AM128-'T34 Wine consumption vol'!AM128</f>
        <v>-11188.882521677369</v>
      </c>
      <c r="AN128">
        <f>'T6 Wine production vol'!AN128+'T15 Wine import vol'!AN128-'T10 Wine export vol'!AN128-'T34 Wine consumption vol'!AN128</f>
        <v>517200.32881966548</v>
      </c>
      <c r="AO128">
        <f>'T6 Wine production vol'!AO128+'T15 Wine import vol'!AO128-'T10 Wine export vol'!AO128-'T34 Wine consumption vol'!AO128</f>
        <v>15018.813738459281</v>
      </c>
      <c r="AP128">
        <f>'T6 Wine production vol'!AP128+'T15 Wine import vol'!AP128-'T10 Wine export vol'!AP128-'T34 Wine consumption vol'!AP128</f>
        <v>-6592.5127215673383</v>
      </c>
      <c r="AQ128">
        <f>'T6 Wine production vol'!AQ128+'T15 Wine import vol'!AQ128-'T10 Wine export vol'!AQ128-'T34 Wine consumption vol'!AQ128</f>
        <v>-113152.54109759451</v>
      </c>
      <c r="AR128">
        <f>'T6 Wine production vol'!AR128+'T15 Wine import vol'!AR128-'T10 Wine export vol'!AR128-'T34 Wine consumption vol'!AR128</f>
        <v>-22195.333333333401</v>
      </c>
      <c r="AS128">
        <f>'T6 Wine production vol'!AS128+'T15 Wine import vol'!AS128-'T10 Wine export vol'!AS128-'T34 Wine consumption vol'!AS128</f>
        <v>0</v>
      </c>
      <c r="AT128">
        <f>'T6 Wine production vol'!AT128+'T15 Wine import vol'!AT128-'T10 Wine export vol'!AT128-'T34 Wine consumption vol'!AT128</f>
        <v>0</v>
      </c>
      <c r="AU128">
        <f>'T6 Wine production vol'!AU128+'T15 Wine import vol'!AU128-'T10 Wine export vol'!AU128-'T34 Wine consumption vol'!AU128</f>
        <v>-4953.0835449464503</v>
      </c>
      <c r="AV128">
        <f>'T6 Wine production vol'!AV128+'T15 Wine import vol'!AV128-'T10 Wine export vol'!AV128-'T34 Wine consumption vol'!AV128</f>
        <v>0</v>
      </c>
      <c r="AW128">
        <f>'T6 Wine production vol'!AW128+'T15 Wine import vol'!AW128-'T10 Wine export vol'!AW128-'T34 Wine consumption vol'!AW128</f>
        <v>0</v>
      </c>
      <c r="AX128">
        <f>'T6 Wine production vol'!AX128+'T15 Wine import vol'!AX128-'T10 Wine export vol'!AX128-'T34 Wine consumption vol'!AX128</f>
        <v>0</v>
      </c>
      <c r="AY128">
        <f>'T6 Wine production vol'!AY128+'T15 Wine import vol'!AY128-'T10 Wine export vol'!AY128-'T34 Wine consumption vol'!AY128</f>
        <v>0</v>
      </c>
      <c r="AZ128">
        <f>'T6 Wine production vol'!AZ128+'T15 Wine import vol'!AZ128-'T10 Wine export vol'!AZ128-'T34 Wine consumption vol'!AZ128</f>
        <v>0</v>
      </c>
      <c r="BA128">
        <f>'T6 Wine production vol'!BA128+'T15 Wine import vol'!BA128-'T10 Wine export vol'!BA128-'T34 Wine consumption vol'!BA128</f>
        <v>0</v>
      </c>
      <c r="BB128">
        <f>'T6 Wine production vol'!BB128+'T15 Wine import vol'!BB128-'T10 Wine export vol'!BB128-'T34 Wine consumption vol'!BB128</f>
        <v>2612865.5107920207</v>
      </c>
    </row>
    <row r="129" spans="1:54" x14ac:dyDescent="0.55000000000000004">
      <c r="A129" s="1">
        <v>1992</v>
      </c>
      <c r="B129">
        <f>'T6 Wine production vol'!B129+'T15 Wine import vol'!B129-'T10 Wine export vol'!B129-'T34 Wine consumption vol'!B129</f>
        <v>2483498.801811168</v>
      </c>
      <c r="C129">
        <f>'T6 Wine production vol'!C129+'T15 Wine import vol'!C129-'T10 Wine export vol'!C129-'T34 Wine consumption vol'!C129</f>
        <v>2637292.546393577</v>
      </c>
      <c r="D129">
        <f>'T6 Wine production vol'!D129+'T15 Wine import vol'!D129-'T10 Wine export vol'!D129-'T34 Wine consumption vol'!D129</f>
        <v>-115443.20740888827</v>
      </c>
      <c r="E129">
        <f>'T6 Wine production vol'!E129+'T15 Wine import vol'!E129-'T10 Wine export vol'!E129-'T34 Wine consumption vol'!E129</f>
        <v>1510851.4858915319</v>
      </c>
      <c r="F129">
        <f>'T6 Wine production vol'!F129+'T15 Wine import vol'!F129-'T10 Wine export vol'!F129-'T34 Wine consumption vol'!F129</f>
        <v>10984.712041180814</v>
      </c>
      <c r="G129">
        <f>'T6 Wine production vol'!G129+'T15 Wine import vol'!G129-'T10 Wine export vol'!G129-'T34 Wine consumption vol'!G129</f>
        <v>-5652.2075833333292</v>
      </c>
      <c r="H129">
        <f>'T6 Wine production vol'!H129+'T15 Wine import vol'!H129-'T10 Wine export vol'!H129-'T34 Wine consumption vol'!H129</f>
        <v>-5707.2421666666924</v>
      </c>
      <c r="I129">
        <f>'T6 Wine production vol'!I129+'T15 Wine import vol'!I129-'T10 Wine export vol'!I129-'T34 Wine consumption vol'!I129</f>
        <v>8492.1655335586984</v>
      </c>
      <c r="J129">
        <f>'T6 Wine production vol'!J129+'T15 Wine import vol'!J129-'T10 Wine export vol'!J129-'T34 Wine consumption vol'!J129</f>
        <v>-13741.517257362517</v>
      </c>
      <c r="K129">
        <f>'T6 Wine production vol'!K129+'T15 Wine import vol'!K129-'T10 Wine export vol'!K129-'T34 Wine consumption vol'!K129</f>
        <v>325554.64447041997</v>
      </c>
      <c r="L129">
        <f>'T6 Wine production vol'!L129+'T15 Wine import vol'!L129-'T10 Wine export vol'!L129-'T34 Wine consumption vol'!L129</f>
        <v>48565.620896290289</v>
      </c>
      <c r="M129">
        <f>'T6 Wine production vol'!M129+'T15 Wine import vol'!M129-'T10 Wine export vol'!M129-'T34 Wine consumption vol'!M129</f>
        <v>-4804.5405921532802</v>
      </c>
      <c r="N129">
        <f>'T6 Wine production vol'!N129+'T15 Wine import vol'!N129-'T10 Wine export vol'!N129-'T34 Wine consumption vol'!N129</f>
        <v>-34237.471845339693</v>
      </c>
      <c r="O129">
        <f>'T6 Wine production vol'!O129+'T15 Wine import vol'!O129-'T10 Wine export vol'!O129-'T34 Wine consumption vol'!O129</f>
        <v>3345.5138563338987</v>
      </c>
      <c r="P129">
        <f>'T6 Wine production vol'!P129+'T15 Wine import vol'!P129-'T10 Wine export vol'!P129-'T34 Wine consumption vol'!P129</f>
        <v>-3312.0917731149239</v>
      </c>
      <c r="Q129">
        <f>'T6 Wine production vol'!Q129+'T15 Wine import vol'!Q129-'T10 Wine export vol'!Q129-'T34 Wine consumption vol'!Q129</f>
        <v>775</v>
      </c>
      <c r="R129">
        <f>'T6 Wine production vol'!R129+'T15 Wine import vol'!R129-'T10 Wine export vol'!R129-'T34 Wine consumption vol'!R129</f>
        <v>21188.365428307909</v>
      </c>
      <c r="S129">
        <f>'T6 Wine production vol'!S129+'T15 Wine import vol'!S129-'T10 Wine export vol'!S129-'T34 Wine consumption vol'!S129</f>
        <v>-45234.093939584505</v>
      </c>
      <c r="T129">
        <f>'T6 Wine production vol'!T129+'T15 Wine import vol'!T129-'T10 Wine export vol'!T129-'T34 Wine consumption vol'!T129</f>
        <v>9526.9394060786872</v>
      </c>
      <c r="U129">
        <f>'T6 Wine production vol'!U129+'T15 Wine import vol'!U129-'T10 Wine export vol'!U129-'T34 Wine consumption vol'!U129</f>
        <v>-450.28365382688935</v>
      </c>
      <c r="V129">
        <f>'T6 Wine production vol'!V129+'T15 Wine import vol'!V129-'T10 Wine export vol'!V129-'T34 Wine consumption vol'!V129</f>
        <v>11784.426365220803</v>
      </c>
      <c r="W129">
        <f>'T6 Wine production vol'!W129+'T15 Wine import vol'!W129-'T10 Wine export vol'!W129-'T34 Wine consumption vol'!W129</f>
        <v>183047</v>
      </c>
      <c r="X129">
        <f>'T6 Wine production vol'!X129+'T15 Wine import vol'!X129-'T10 Wine export vol'!X129-'T34 Wine consumption vol'!X129</f>
        <v>20890.490483710018</v>
      </c>
      <c r="Y129">
        <f>'T6 Wine production vol'!Y129+'T15 Wine import vol'!Y129-'T10 Wine export vol'!Y129-'T34 Wine consumption vol'!Y129</f>
        <v>-807333.33333333302</v>
      </c>
      <c r="Z129">
        <f>'T6 Wine production vol'!Z129+'T15 Wine import vol'!Z129-'T10 Wine export vol'!Z129-'T34 Wine consumption vol'!Z129</f>
        <v>-3558.6832590608101</v>
      </c>
      <c r="AA129">
        <f>'T6 Wine production vol'!AA129+'T15 Wine import vol'!AA129-'T10 Wine export vol'!AA129-'T34 Wine consumption vol'!AA129</f>
        <v>-766613.81263530301</v>
      </c>
      <c r="AB129">
        <f>'T6 Wine production vol'!AB129+'T15 Wine import vol'!AB129-'T10 Wine export vol'!AB129-'T34 Wine consumption vol'!AB129</f>
        <v>79611</v>
      </c>
      <c r="AC129">
        <f>'T6 Wine production vol'!AC129+'T15 Wine import vol'!AC129-'T10 Wine export vol'!AC129-'T34 Wine consumption vol'!AC129</f>
        <v>-7565.2719363972428</v>
      </c>
      <c r="AD129">
        <f>'T6 Wine production vol'!AD129+'T15 Wine import vol'!AD129-'T10 Wine export vol'!AD129-'T34 Wine consumption vol'!AD129</f>
        <v>-60178.450000000012</v>
      </c>
      <c r="AE129">
        <f>'T6 Wine production vol'!AE129+'T15 Wine import vol'!AE129-'T10 Wine export vol'!AE129-'T34 Wine consumption vol'!AE129</f>
        <v>-9674.1599999999162</v>
      </c>
      <c r="AF129">
        <f>'T6 Wine production vol'!AF129+'T15 Wine import vol'!AF129-'T10 Wine export vol'!AF129-'T34 Wine consumption vol'!AF129</f>
        <v>-262615.41629201709</v>
      </c>
      <c r="AG129">
        <f>'T6 Wine production vol'!AG129+'T15 Wine import vol'!AG129-'T10 Wine export vol'!AG129-'T34 Wine consumption vol'!AG129</f>
        <v>103170.85919060581</v>
      </c>
      <c r="AH129">
        <f>'T6 Wine production vol'!AH129+'T15 Wine import vol'!AH129-'T10 Wine export vol'!AH129-'T34 Wine consumption vol'!AH129</f>
        <v>283</v>
      </c>
      <c r="AI129">
        <f>'T6 Wine production vol'!AI129+'T15 Wine import vol'!AI129-'T10 Wine export vol'!AI129-'T34 Wine consumption vol'!AI129</f>
        <v>171967.06823433671</v>
      </c>
      <c r="AJ129">
        <f>'T6 Wine production vol'!AJ129+'T15 Wine import vol'!AJ129-'T10 Wine export vol'!AJ129-'T34 Wine consumption vol'!AJ129</f>
        <v>9399.8534831649304</v>
      </c>
      <c r="AK129">
        <f>'T6 Wine production vol'!AK129+'T15 Wine import vol'!AK129-'T10 Wine export vol'!AK129-'T34 Wine consumption vol'!AK129</f>
        <v>-46998.152625132498</v>
      </c>
      <c r="AL129">
        <f>'T6 Wine production vol'!AL129+'T15 Wine import vol'!AL129-'T10 Wine export vol'!AL129-'T34 Wine consumption vol'!AL129</f>
        <v>11654</v>
      </c>
      <c r="AM129">
        <f>'T6 Wine production vol'!AM129+'T15 Wine import vol'!AM129-'T10 Wine export vol'!AM129-'T34 Wine consumption vol'!AM129</f>
        <v>2626.287659836089</v>
      </c>
      <c r="AN129">
        <f>'T6 Wine production vol'!AN129+'T15 Wine import vol'!AN129-'T10 Wine export vol'!AN129-'T34 Wine consumption vol'!AN129</f>
        <v>534977.91206511948</v>
      </c>
      <c r="AO129">
        <f>'T6 Wine production vol'!AO129+'T15 Wine import vol'!AO129-'T10 Wine export vol'!AO129-'T34 Wine consumption vol'!AO129</f>
        <v>4444.7801383656806</v>
      </c>
      <c r="AP129">
        <f>'T6 Wine production vol'!AP129+'T15 Wine import vol'!AP129-'T10 Wine export vol'!AP129-'T34 Wine consumption vol'!AP129</f>
        <v>-6898.2996049266912</v>
      </c>
      <c r="AQ129">
        <f>'T6 Wine production vol'!AQ129+'T15 Wine import vol'!AQ129-'T10 Wine export vol'!AQ129-'T34 Wine consumption vol'!AQ129</f>
        <v>-79746.014818253112</v>
      </c>
      <c r="AR129">
        <f>'T6 Wine production vol'!AR129+'T15 Wine import vol'!AR129-'T10 Wine export vol'!AR129-'T34 Wine consumption vol'!AR129</f>
        <v>-5561</v>
      </c>
      <c r="AS129">
        <f>'T6 Wine production vol'!AS129+'T15 Wine import vol'!AS129-'T10 Wine export vol'!AS129-'T34 Wine consumption vol'!AS129</f>
        <v>0</v>
      </c>
      <c r="AT129">
        <f>'T6 Wine production vol'!AT129+'T15 Wine import vol'!AT129-'T10 Wine export vol'!AT129-'T34 Wine consumption vol'!AT129</f>
        <v>0</v>
      </c>
      <c r="AU129">
        <f>'T6 Wine production vol'!AU129+'T15 Wine import vol'!AU129-'T10 Wine export vol'!AU129-'T34 Wine consumption vol'!AU129</f>
        <v>-534.24376040088828</v>
      </c>
      <c r="AV129">
        <f>'T6 Wine production vol'!AV129+'T15 Wine import vol'!AV129-'T10 Wine export vol'!AV129-'T34 Wine consumption vol'!AV129</f>
        <v>0</v>
      </c>
      <c r="AW129">
        <f>'T6 Wine production vol'!AW129+'T15 Wine import vol'!AW129-'T10 Wine export vol'!AW129-'T34 Wine consumption vol'!AW129</f>
        <v>0</v>
      </c>
      <c r="AX129">
        <f>'T6 Wine production vol'!AX129+'T15 Wine import vol'!AX129-'T10 Wine export vol'!AX129-'T34 Wine consumption vol'!AX129</f>
        <v>0</v>
      </c>
      <c r="AY129">
        <f>'T6 Wine production vol'!AY129+'T15 Wine import vol'!AY129-'T10 Wine export vol'!AY129-'T34 Wine consumption vol'!AY129</f>
        <v>0</v>
      </c>
      <c r="AZ129">
        <f>'T6 Wine production vol'!AZ129+'T15 Wine import vol'!AZ129-'T10 Wine export vol'!AZ129-'T34 Wine consumption vol'!AZ129</f>
        <v>0</v>
      </c>
      <c r="BA129">
        <f>'T6 Wine production vol'!BA129+'T15 Wine import vol'!BA129-'T10 Wine export vol'!BA129-'T34 Wine consumption vol'!BA129</f>
        <v>0</v>
      </c>
      <c r="BB129">
        <f>'T6 Wine production vol'!BB129+'T15 Wine import vol'!BB129-'T10 Wine export vol'!BB129-'T34 Wine consumption vol'!BB129</f>
        <v>7104501.110131748</v>
      </c>
    </row>
    <row r="130" spans="1:54" x14ac:dyDescent="0.55000000000000004">
      <c r="A130" s="1">
        <v>1993</v>
      </c>
      <c r="B130">
        <f>'T6 Wine production vol'!B130+'T15 Wine import vol'!B130-'T10 Wine export vol'!B130-'T34 Wine consumption vol'!B130</f>
        <v>1379825.263513417</v>
      </c>
      <c r="C130">
        <f>'T6 Wine production vol'!C130+'T15 Wine import vol'!C130-'T10 Wine export vol'!C130-'T34 Wine consumption vol'!C130</f>
        <v>1951872.2409903202</v>
      </c>
      <c r="D130">
        <f>'T6 Wine production vol'!D130+'T15 Wine import vol'!D130-'T10 Wine export vol'!D130-'T34 Wine consumption vol'!D130</f>
        <v>-329225.9060466474</v>
      </c>
      <c r="E130">
        <f>'T6 Wine production vol'!E130+'T15 Wine import vol'!E130-'T10 Wine export vol'!E130-'T34 Wine consumption vol'!E130</f>
        <v>430581.7766877003</v>
      </c>
      <c r="F130">
        <f>'T6 Wine production vol'!F130+'T15 Wine import vol'!F130-'T10 Wine export vol'!F130-'T34 Wine consumption vol'!F130</f>
        <v>-52961.5012589955</v>
      </c>
      <c r="G130">
        <f>'T6 Wine production vol'!G130+'T15 Wine import vol'!G130-'T10 Wine export vol'!G130-'T34 Wine consumption vol'!G130</f>
        <v>-6148.5976666666684</v>
      </c>
      <c r="H130">
        <f>'T6 Wine production vol'!H130+'T15 Wine import vol'!H130-'T10 Wine export vol'!H130-'T34 Wine consumption vol'!H130</f>
        <v>-22515.737833333289</v>
      </c>
      <c r="I130">
        <f>'T6 Wine production vol'!I130+'T15 Wine import vol'!I130-'T10 Wine export vol'!I130-'T34 Wine consumption vol'!I130</f>
        <v>-6990.9730109621014</v>
      </c>
      <c r="J130">
        <f>'T6 Wine production vol'!J130+'T15 Wine import vol'!J130-'T10 Wine export vol'!J130-'T34 Wine consumption vol'!J130</f>
        <v>-13570.754723303857</v>
      </c>
      <c r="K130">
        <f>'T6 Wine production vol'!K130+'T15 Wine import vol'!K130-'T10 Wine export vol'!K130-'T34 Wine consumption vol'!K130</f>
        <v>-106792.46989793796</v>
      </c>
      <c r="L130">
        <f>'T6 Wine production vol'!L130+'T15 Wine import vol'!L130-'T10 Wine export vol'!L130-'T34 Wine consumption vol'!L130</f>
        <v>-44559.357532329683</v>
      </c>
      <c r="M130">
        <f>'T6 Wine production vol'!M130+'T15 Wine import vol'!M130-'T10 Wine export vol'!M130-'T34 Wine consumption vol'!M130</f>
        <v>-4609.5701809171514</v>
      </c>
      <c r="N130">
        <f>'T6 Wine production vol'!N130+'T15 Wine import vol'!N130-'T10 Wine export vol'!N130-'T34 Wine consumption vol'!N130</f>
        <v>-73080.177443956112</v>
      </c>
      <c r="O130">
        <f>'T6 Wine production vol'!O130+'T15 Wine import vol'!O130-'T10 Wine export vol'!O130-'T34 Wine consumption vol'!O130</f>
        <v>834.53253351160674</v>
      </c>
      <c r="P130">
        <f>'T6 Wine production vol'!P130+'T15 Wine import vol'!P130-'T10 Wine export vol'!P130-'T34 Wine consumption vol'!P130</f>
        <v>-9544.6883420409868</v>
      </c>
      <c r="Q130">
        <f>'T6 Wine production vol'!Q130+'T15 Wine import vol'!Q130-'T10 Wine export vol'!Q130-'T34 Wine consumption vol'!Q130</f>
        <v>-225</v>
      </c>
      <c r="R130">
        <f>'T6 Wine production vol'!R130+'T15 Wine import vol'!R130-'T10 Wine export vol'!R130-'T34 Wine consumption vol'!R130</f>
        <v>38961.293910452951</v>
      </c>
      <c r="S130">
        <f>'T6 Wine production vol'!S130+'T15 Wine import vol'!S130-'T10 Wine export vol'!S130-'T34 Wine consumption vol'!S130</f>
        <v>-99376.017619040009</v>
      </c>
      <c r="T130">
        <f>'T6 Wine production vol'!T130+'T15 Wine import vol'!T130-'T10 Wine export vol'!T130-'T34 Wine consumption vol'!T130</f>
        <v>15903.95799234201</v>
      </c>
      <c r="U130">
        <f>'T6 Wine production vol'!U130+'T15 Wine import vol'!U130-'T10 Wine export vol'!U130-'T34 Wine consumption vol'!U130</f>
        <v>-411.56884863099549</v>
      </c>
      <c r="V130">
        <f>'T6 Wine production vol'!V130+'T15 Wine import vol'!V130-'T10 Wine export vol'!V130-'T34 Wine consumption vol'!V130</f>
        <v>-56855.412000492972</v>
      </c>
      <c r="W130">
        <f>'T6 Wine production vol'!W130+'T15 Wine import vol'!W130-'T10 Wine export vol'!W130-'T34 Wine consumption vol'!W130</f>
        <v>476200</v>
      </c>
      <c r="X130">
        <f>'T6 Wine production vol'!X130+'T15 Wine import vol'!X130-'T10 Wine export vol'!X130-'T34 Wine consumption vol'!X130</f>
        <v>22934.068471621256</v>
      </c>
      <c r="Y130">
        <f>'T6 Wine production vol'!Y130+'T15 Wine import vol'!Y130-'T10 Wine export vol'!Y130-'T34 Wine consumption vol'!Y130</f>
        <v>142349.31420630793</v>
      </c>
      <c r="Z130">
        <f>'T6 Wine production vol'!Z130+'T15 Wine import vol'!Z130-'T10 Wine export vol'!Z130-'T34 Wine consumption vol'!Z130</f>
        <v>-5101.9507605030958</v>
      </c>
      <c r="AA130">
        <f>'T6 Wine production vol'!AA130+'T15 Wine import vol'!AA130-'T10 Wine export vol'!AA130-'T34 Wine consumption vol'!AA130</f>
        <v>-828397.87643343606</v>
      </c>
      <c r="AB130">
        <f>'T6 Wine production vol'!AB130+'T15 Wine import vol'!AB130-'T10 Wine export vol'!AB130-'T34 Wine consumption vol'!AB130</f>
        <v>40929</v>
      </c>
      <c r="AC130">
        <f>'T6 Wine production vol'!AC130+'T15 Wine import vol'!AC130-'T10 Wine export vol'!AC130-'T34 Wine consumption vol'!AC130</f>
        <v>-10372.440452723888</v>
      </c>
      <c r="AD130">
        <f>'T6 Wine production vol'!AD130+'T15 Wine import vol'!AD130-'T10 Wine export vol'!AD130-'T34 Wine consumption vol'!AD130</f>
        <v>-53906.119999999995</v>
      </c>
      <c r="AE130">
        <f>'T6 Wine production vol'!AE130+'T15 Wine import vol'!AE130-'T10 Wine export vol'!AE130-'T34 Wine consumption vol'!AE130</f>
        <v>5777.9099999999162</v>
      </c>
      <c r="AF130">
        <f>'T6 Wine production vol'!AF130+'T15 Wine import vol'!AF130-'T10 Wine export vol'!AF130-'T34 Wine consumption vol'!AF130</f>
        <v>-120454.54506708495</v>
      </c>
      <c r="AG130">
        <f>'T6 Wine production vol'!AG130+'T15 Wine import vol'!AG130-'T10 Wine export vol'!AG130-'T34 Wine consumption vol'!AG130</f>
        <v>381.0246049973066</v>
      </c>
      <c r="AH130">
        <f>'T6 Wine production vol'!AH130+'T15 Wine import vol'!AH130-'T10 Wine export vol'!AH130-'T34 Wine consumption vol'!AH130</f>
        <v>165</v>
      </c>
      <c r="AI130">
        <f>'T6 Wine production vol'!AI130+'T15 Wine import vol'!AI130-'T10 Wine export vol'!AI130-'T34 Wine consumption vol'!AI130</f>
        <v>164692.75274082558</v>
      </c>
      <c r="AJ130">
        <f>'T6 Wine production vol'!AJ130+'T15 Wine import vol'!AJ130-'T10 Wine export vol'!AJ130-'T34 Wine consumption vol'!AJ130</f>
        <v>30584.372805329782</v>
      </c>
      <c r="AK130">
        <f>'T6 Wine production vol'!AK130+'T15 Wine import vol'!AK130-'T10 Wine export vol'!AK130-'T34 Wine consumption vol'!AK130</f>
        <v>-39735.697884840498</v>
      </c>
      <c r="AL130">
        <f>'T6 Wine production vol'!AL130+'T15 Wine import vol'!AL130-'T10 Wine export vol'!AL130-'T34 Wine consumption vol'!AL130</f>
        <v>35694</v>
      </c>
      <c r="AM130">
        <f>'T6 Wine production vol'!AM130+'T15 Wine import vol'!AM130-'T10 Wine export vol'!AM130-'T34 Wine consumption vol'!AM130</f>
        <v>-6936.4184436489377</v>
      </c>
      <c r="AN130">
        <f>'T6 Wine production vol'!AN130+'T15 Wine import vol'!AN130-'T10 Wine export vol'!AN130-'T34 Wine consumption vol'!AN130</f>
        <v>474393.81180411001</v>
      </c>
      <c r="AO130">
        <f>'T6 Wine production vol'!AO130+'T15 Wine import vol'!AO130-'T10 Wine export vol'!AO130-'T34 Wine consumption vol'!AO130</f>
        <v>6381.1735733553796</v>
      </c>
      <c r="AP130">
        <f>'T6 Wine production vol'!AP130+'T15 Wine import vol'!AP130-'T10 Wine export vol'!AP130-'T34 Wine consumption vol'!AP130</f>
        <v>-12881.972482617828</v>
      </c>
      <c r="AQ130">
        <f>'T6 Wine production vol'!AQ130+'T15 Wine import vol'!AQ130-'T10 Wine export vol'!AQ130-'T34 Wine consumption vol'!AQ130</f>
        <v>-104566.29357399981</v>
      </c>
      <c r="AR130">
        <f>'T6 Wine production vol'!AR130+'T15 Wine import vol'!AR130-'T10 Wine export vol'!AR130-'T34 Wine consumption vol'!AR130</f>
        <v>16078.333333333401</v>
      </c>
      <c r="AS130">
        <f>'T6 Wine production vol'!AS130+'T15 Wine import vol'!AS130-'T10 Wine export vol'!AS130-'T34 Wine consumption vol'!AS130</f>
        <v>0</v>
      </c>
      <c r="AT130">
        <f>'T6 Wine production vol'!AT130+'T15 Wine import vol'!AT130-'T10 Wine export vol'!AT130-'T34 Wine consumption vol'!AT130</f>
        <v>0</v>
      </c>
      <c r="AU130">
        <f>'T6 Wine production vol'!AU130+'T15 Wine import vol'!AU130-'T10 Wine export vol'!AU130-'T34 Wine consumption vol'!AU130</f>
        <v>92.543247755354969</v>
      </c>
      <c r="AV130">
        <f>'T6 Wine production vol'!AV130+'T15 Wine import vol'!AV130-'T10 Wine export vol'!AV130-'T34 Wine consumption vol'!AV130</f>
        <v>0</v>
      </c>
      <c r="AW130">
        <f>'T6 Wine production vol'!AW130+'T15 Wine import vol'!AW130-'T10 Wine export vol'!AW130-'T34 Wine consumption vol'!AW130</f>
        <v>0</v>
      </c>
      <c r="AX130">
        <f>'T6 Wine production vol'!AX130+'T15 Wine import vol'!AX130-'T10 Wine export vol'!AX130-'T34 Wine consumption vol'!AX130</f>
        <v>-9</v>
      </c>
      <c r="AY130">
        <f>'T6 Wine production vol'!AY130+'T15 Wine import vol'!AY130-'T10 Wine export vol'!AY130-'T34 Wine consumption vol'!AY130</f>
        <v>0</v>
      </c>
      <c r="AZ130">
        <f>'T6 Wine production vol'!AZ130+'T15 Wine import vol'!AZ130-'T10 Wine export vol'!AZ130-'T34 Wine consumption vol'!AZ130</f>
        <v>0</v>
      </c>
      <c r="BA130">
        <f>'T6 Wine production vol'!BA130+'T15 Wine import vol'!BA130-'T10 Wine export vol'!BA130-'T34 Wine consumption vol'!BA130</f>
        <v>0</v>
      </c>
      <c r="BB130">
        <f>'T6 Wine production vol'!BB130+'T15 Wine import vol'!BB130-'T10 Wine export vol'!BB130-'T34 Wine consumption vol'!BB130</f>
        <v>3388558.4707581997</v>
      </c>
    </row>
    <row r="131" spans="1:54" x14ac:dyDescent="0.55000000000000004">
      <c r="A131" s="1">
        <v>1994</v>
      </c>
      <c r="B131">
        <f>'T6 Wine production vol'!B131+'T15 Wine import vol'!B131-'T10 Wine export vol'!B131-'T34 Wine consumption vol'!B131</f>
        <v>1617267.7873090371</v>
      </c>
      <c r="C131">
        <f>'T6 Wine production vol'!C131+'T15 Wine import vol'!C131-'T10 Wine export vol'!C131-'T34 Wine consumption vol'!C131</f>
        <v>1204370.0846338272</v>
      </c>
      <c r="D131">
        <f>'T6 Wine production vol'!D131+'T15 Wine import vol'!D131-'T10 Wine export vol'!D131-'T34 Wine consumption vol'!D131</f>
        <v>-2885.6366713667521</v>
      </c>
      <c r="E131">
        <f>'T6 Wine production vol'!E131+'T15 Wine import vol'!E131-'T10 Wine export vol'!E131-'T34 Wine consumption vol'!E131</f>
        <v>185534.38980427803</v>
      </c>
      <c r="F131">
        <f>'T6 Wine production vol'!F131+'T15 Wine import vol'!F131-'T10 Wine export vol'!F131-'T34 Wine consumption vol'!F131</f>
        <v>31807.513585473993</v>
      </c>
      <c r="G131">
        <f>'T6 Wine production vol'!G131+'T15 Wine import vol'!G131-'T10 Wine export vol'!G131-'T34 Wine consumption vol'!G131</f>
        <v>-6276.0572500000126</v>
      </c>
      <c r="H131">
        <f>'T6 Wine production vol'!H131+'T15 Wine import vol'!H131-'T10 Wine export vol'!H131-'T34 Wine consumption vol'!H131</f>
        <v>-16188.033250000008</v>
      </c>
      <c r="I131">
        <f>'T6 Wine production vol'!I131+'T15 Wine import vol'!I131-'T10 Wine export vol'!I131-'T34 Wine consumption vol'!I131</f>
        <v>-7035.0286946442939</v>
      </c>
      <c r="J131">
        <f>'T6 Wine production vol'!J131+'T15 Wine import vol'!J131-'T10 Wine export vol'!J131-'T34 Wine consumption vol'!J131</f>
        <v>-16459.693818409018</v>
      </c>
      <c r="K131">
        <f>'T6 Wine production vol'!K131+'T15 Wine import vol'!K131-'T10 Wine export vol'!K131-'T34 Wine consumption vol'!K131</f>
        <v>83614.699413553113</v>
      </c>
      <c r="L131">
        <f>'T6 Wine production vol'!L131+'T15 Wine import vol'!L131-'T10 Wine export vol'!L131-'T34 Wine consumption vol'!L131</f>
        <v>-69000.169167096494</v>
      </c>
      <c r="M131">
        <f>'T6 Wine production vol'!M131+'T15 Wine import vol'!M131-'T10 Wine export vol'!M131-'T34 Wine consumption vol'!M131</f>
        <v>-2271.5909408306907</v>
      </c>
      <c r="N131">
        <f>'T6 Wine production vol'!N131+'T15 Wine import vol'!N131-'T10 Wine export vol'!N131-'T34 Wine consumption vol'!N131</f>
        <v>-46801.249162094027</v>
      </c>
      <c r="O131">
        <f>'T6 Wine production vol'!O131+'T15 Wine import vol'!O131-'T10 Wine export vol'!O131-'T34 Wine consumption vol'!O131</f>
        <v>28888.327162439295</v>
      </c>
      <c r="P131">
        <f>'T6 Wine production vol'!P131+'T15 Wine import vol'!P131-'T10 Wine export vol'!P131-'T34 Wine consumption vol'!P131</f>
        <v>674.10463103308575</v>
      </c>
      <c r="Q131">
        <f>'T6 Wine production vol'!Q131+'T15 Wine import vol'!Q131-'T10 Wine export vol'!Q131-'T34 Wine consumption vol'!Q131</f>
        <v>-250</v>
      </c>
      <c r="R131">
        <f>'T6 Wine production vol'!R131+'T15 Wine import vol'!R131-'T10 Wine export vol'!R131-'T34 Wine consumption vol'!R131</f>
        <v>-7554.2742052054309</v>
      </c>
      <c r="S131">
        <f>'T6 Wine production vol'!S131+'T15 Wine import vol'!S131-'T10 Wine export vol'!S131-'T34 Wine consumption vol'!S131</f>
        <v>-95783.662330829102</v>
      </c>
      <c r="T131">
        <f>'T6 Wine production vol'!T131+'T15 Wine import vol'!T131-'T10 Wine export vol'!T131-'T34 Wine consumption vol'!T131</f>
        <v>15787.266370992613</v>
      </c>
      <c r="U131">
        <f>'T6 Wine production vol'!U131+'T15 Wine import vol'!U131-'T10 Wine export vol'!U131-'T34 Wine consumption vol'!U131</f>
        <v>779.01839408421074</v>
      </c>
      <c r="V131">
        <f>'T6 Wine production vol'!V131+'T15 Wine import vol'!V131-'T10 Wine export vol'!V131-'T34 Wine consumption vol'!V131</f>
        <v>-24690.186272359686</v>
      </c>
      <c r="W131">
        <f>'T6 Wine production vol'!W131+'T15 Wine import vol'!W131-'T10 Wine export vol'!W131-'T34 Wine consumption vol'!W131</f>
        <v>222626</v>
      </c>
      <c r="X131">
        <f>'T6 Wine production vol'!X131+'T15 Wine import vol'!X131-'T10 Wine export vol'!X131-'T34 Wine consumption vol'!X131</f>
        <v>16995.88867529959</v>
      </c>
      <c r="Y131">
        <f>'T6 Wine production vol'!Y131+'T15 Wine import vol'!Y131-'T10 Wine export vol'!Y131-'T34 Wine consumption vol'!Y131</f>
        <v>-24677.384695441928</v>
      </c>
      <c r="Z131">
        <f>'T6 Wine production vol'!Z131+'T15 Wine import vol'!Z131-'T10 Wine export vol'!Z131-'T34 Wine consumption vol'!Z131</f>
        <v>292.00674273748882</v>
      </c>
      <c r="AA131">
        <f>'T6 Wine production vol'!AA131+'T15 Wine import vol'!AA131-'T10 Wine export vol'!AA131-'T34 Wine consumption vol'!AA131</f>
        <v>-644828.12952477997</v>
      </c>
      <c r="AB131">
        <f>'T6 Wine production vol'!AB131+'T15 Wine import vol'!AB131-'T10 Wine export vol'!AB131-'T34 Wine consumption vol'!AB131</f>
        <v>139830</v>
      </c>
      <c r="AC131">
        <f>'T6 Wine production vol'!AC131+'T15 Wine import vol'!AC131-'T10 Wine export vol'!AC131-'T34 Wine consumption vol'!AC131</f>
        <v>12191.204404162017</v>
      </c>
      <c r="AD131">
        <f>'T6 Wine production vol'!AD131+'T15 Wine import vol'!AD131-'T10 Wine export vol'!AD131-'T34 Wine consumption vol'!AD131</f>
        <v>-45642.350000000006</v>
      </c>
      <c r="AE131">
        <f>'T6 Wine production vol'!AE131+'T15 Wine import vol'!AE131-'T10 Wine export vol'!AE131-'T34 Wine consumption vol'!AE131</f>
        <v>161517.81000000006</v>
      </c>
      <c r="AF131">
        <f>'T6 Wine production vol'!AF131+'T15 Wine import vol'!AF131-'T10 Wine export vol'!AF131-'T34 Wine consumption vol'!AF131</f>
        <v>377853.32486116397</v>
      </c>
      <c r="AG131">
        <f>'T6 Wine production vol'!AG131+'T15 Wine import vol'!AG131-'T10 Wine export vol'!AG131-'T34 Wine consumption vol'!AG131</f>
        <v>52032.763240037806</v>
      </c>
      <c r="AH131">
        <f>'T6 Wine production vol'!AH131+'T15 Wine import vol'!AH131-'T10 Wine export vol'!AH131-'T34 Wine consumption vol'!AH131</f>
        <v>183</v>
      </c>
      <c r="AI131">
        <f>'T6 Wine production vol'!AI131+'T15 Wine import vol'!AI131-'T10 Wine export vol'!AI131-'T34 Wine consumption vol'!AI131</f>
        <v>209622.03274770049</v>
      </c>
      <c r="AJ131">
        <f>'T6 Wine production vol'!AJ131+'T15 Wine import vol'!AJ131-'T10 Wine export vol'!AJ131-'T34 Wine consumption vol'!AJ131</f>
        <v>-17220.023715249088</v>
      </c>
      <c r="AK131">
        <f>'T6 Wine production vol'!AK131+'T15 Wine import vol'!AK131-'T10 Wine export vol'!AK131-'T34 Wine consumption vol'!AK131</f>
        <v>-17369.018421208486</v>
      </c>
      <c r="AL131">
        <f>'T6 Wine production vol'!AL131+'T15 Wine import vol'!AL131-'T10 Wine export vol'!AL131-'T34 Wine consumption vol'!AL131</f>
        <v>22366</v>
      </c>
      <c r="AM131">
        <f>'T6 Wine production vol'!AM131+'T15 Wine import vol'!AM131-'T10 Wine export vol'!AM131-'T34 Wine consumption vol'!AM131</f>
        <v>4380.8890520396308</v>
      </c>
      <c r="AN131">
        <f>'T6 Wine production vol'!AN131+'T15 Wine import vol'!AN131-'T10 Wine export vol'!AN131-'T34 Wine consumption vol'!AN131</f>
        <v>422384.01374202792</v>
      </c>
      <c r="AO131">
        <f>'T6 Wine production vol'!AO131+'T15 Wine import vol'!AO131-'T10 Wine export vol'!AO131-'T34 Wine consumption vol'!AO131</f>
        <v>-6526.8612239204194</v>
      </c>
      <c r="AP131">
        <f>'T6 Wine production vol'!AP131+'T15 Wine import vol'!AP131-'T10 Wine export vol'!AP131-'T34 Wine consumption vol'!AP131</f>
        <v>-6394.1195011212767</v>
      </c>
      <c r="AQ131">
        <f>'T6 Wine production vol'!AQ131+'T15 Wine import vol'!AQ131-'T10 Wine export vol'!AQ131-'T34 Wine consumption vol'!AQ131</f>
        <v>-107946.54458588071</v>
      </c>
      <c r="AR131">
        <f>'T6 Wine production vol'!AR131+'T15 Wine import vol'!AR131-'T10 Wine export vol'!AR131-'T34 Wine consumption vol'!AR131</f>
        <v>-59139</v>
      </c>
      <c r="AS131">
        <f>'T6 Wine production vol'!AS131+'T15 Wine import vol'!AS131-'T10 Wine export vol'!AS131-'T34 Wine consumption vol'!AS131</f>
        <v>0</v>
      </c>
      <c r="AT131">
        <f>'T6 Wine production vol'!AT131+'T15 Wine import vol'!AT131-'T10 Wine export vol'!AT131-'T34 Wine consumption vol'!AT131</f>
        <v>0</v>
      </c>
      <c r="AU131">
        <f>'T6 Wine production vol'!AU131+'T15 Wine import vol'!AU131-'T10 Wine export vol'!AU131-'T34 Wine consumption vol'!AU131</f>
        <v>5162.8626954905631</v>
      </c>
      <c r="AV131">
        <f>'T6 Wine production vol'!AV131+'T15 Wine import vol'!AV131-'T10 Wine export vol'!AV131-'T34 Wine consumption vol'!AV131</f>
        <v>0</v>
      </c>
      <c r="AW131">
        <f>'T6 Wine production vol'!AW131+'T15 Wine import vol'!AW131-'T10 Wine export vol'!AW131-'T34 Wine consumption vol'!AW131</f>
        <v>0</v>
      </c>
      <c r="AX131">
        <f>'T6 Wine production vol'!AX131+'T15 Wine import vol'!AX131-'T10 Wine export vol'!AX131-'T34 Wine consumption vol'!AX131</f>
        <v>-1</v>
      </c>
      <c r="AY131">
        <f>'T6 Wine production vol'!AY131+'T15 Wine import vol'!AY131-'T10 Wine export vol'!AY131-'T34 Wine consumption vol'!AY131</f>
        <v>0</v>
      </c>
      <c r="AZ131">
        <f>'T6 Wine production vol'!AZ131+'T15 Wine import vol'!AZ131-'T10 Wine export vol'!AZ131-'T34 Wine consumption vol'!AZ131</f>
        <v>0</v>
      </c>
      <c r="BA131">
        <f>'T6 Wine production vol'!BA131+'T15 Wine import vol'!BA131-'T10 Wine export vol'!BA131-'T34 Wine consumption vol'!BA131</f>
        <v>0</v>
      </c>
      <c r="BB131">
        <f>'T6 Wine production vol'!BB131+'T15 Wine import vol'!BB131-'T10 Wine export vol'!BB131-'T34 Wine consumption vol'!BB131</f>
        <v>3991683.4424156994</v>
      </c>
    </row>
    <row r="132" spans="1:54" x14ac:dyDescent="0.55000000000000004">
      <c r="A132" s="1">
        <v>1995</v>
      </c>
      <c r="B132">
        <f>'T6 Wine production vol'!B132+'T15 Wine import vol'!B132-'T10 Wine export vol'!B132-'T34 Wine consumption vol'!B132</f>
        <v>1445046.9057663591</v>
      </c>
      <c r="C132">
        <f>'T6 Wine production vol'!C132+'T15 Wine import vol'!C132-'T10 Wine export vol'!C132-'T34 Wine consumption vol'!C132</f>
        <v>1617451.9375438648</v>
      </c>
      <c r="D132">
        <f>'T6 Wine production vol'!D132+'T15 Wine import vol'!D132-'T10 Wine export vol'!D132-'T34 Wine consumption vol'!D132</f>
        <v>135075.35214697977</v>
      </c>
      <c r="E132">
        <f>'T6 Wine production vol'!E132+'T15 Wine import vol'!E132-'T10 Wine export vol'!E132-'T34 Wine consumption vol'!E132</f>
        <v>505099.45725561096</v>
      </c>
      <c r="F132">
        <f>'T6 Wine production vol'!F132+'T15 Wine import vol'!F132-'T10 Wine export vol'!F132-'T34 Wine consumption vol'!F132</f>
        <v>-22232.286772174586</v>
      </c>
      <c r="G132">
        <f>'T6 Wine production vol'!G132+'T15 Wine import vol'!G132-'T10 Wine export vol'!G132-'T34 Wine consumption vol'!G132</f>
        <v>-5823.5946666666568</v>
      </c>
      <c r="H132">
        <f>'T6 Wine production vol'!H132+'T15 Wine import vol'!H132-'T10 Wine export vol'!H132-'T34 Wine consumption vol'!H132</f>
        <v>-36583.504416666692</v>
      </c>
      <c r="I132">
        <f>'T6 Wine production vol'!I132+'T15 Wine import vol'!I132-'T10 Wine export vol'!I132-'T34 Wine consumption vol'!I132</f>
        <v>-6436.5109585731116</v>
      </c>
      <c r="J132">
        <f>'T6 Wine production vol'!J132+'T15 Wine import vol'!J132-'T10 Wine export vol'!J132-'T34 Wine consumption vol'!J132</f>
        <v>-20856.014590623017</v>
      </c>
      <c r="K132">
        <f>'T6 Wine production vol'!K132+'T15 Wine import vol'!K132-'T10 Wine export vol'!K132-'T34 Wine consumption vol'!K132</f>
        <v>-243902.78749375208</v>
      </c>
      <c r="L132">
        <f>'T6 Wine production vol'!L132+'T15 Wine import vol'!L132-'T10 Wine export vol'!L132-'T34 Wine consumption vol'!L132</f>
        <v>2782.5520831429749</v>
      </c>
      <c r="M132">
        <f>'T6 Wine production vol'!M132+'T15 Wine import vol'!M132-'T10 Wine export vol'!M132-'T34 Wine consumption vol'!M132</f>
        <v>-6585.8775082605207</v>
      </c>
      <c r="N132">
        <f>'T6 Wine production vol'!N132+'T15 Wine import vol'!N132-'T10 Wine export vol'!N132-'T34 Wine consumption vol'!N132</f>
        <v>-97397.497724407411</v>
      </c>
      <c r="O132">
        <f>'T6 Wine production vol'!O132+'T15 Wine import vol'!O132-'T10 Wine export vol'!O132-'T34 Wine consumption vol'!O132</f>
        <v>-14973.470544057796</v>
      </c>
      <c r="P132">
        <f>'T6 Wine production vol'!P132+'T15 Wine import vol'!P132-'T10 Wine export vol'!P132-'T34 Wine consumption vol'!P132</f>
        <v>16977.693781430484</v>
      </c>
      <c r="Q132">
        <f>'T6 Wine production vol'!Q132+'T15 Wine import vol'!Q132-'T10 Wine export vol'!Q132-'T34 Wine consumption vol'!Q132</f>
        <v>-325</v>
      </c>
      <c r="R132">
        <f>'T6 Wine production vol'!R132+'T15 Wine import vol'!R132-'T10 Wine export vol'!R132-'T34 Wine consumption vol'!R132</f>
        <v>922.14076901311637</v>
      </c>
      <c r="S132">
        <f>'T6 Wine production vol'!S132+'T15 Wine import vol'!S132-'T10 Wine export vol'!S132-'T34 Wine consumption vol'!S132</f>
        <v>-60950.3178386215</v>
      </c>
      <c r="T132">
        <f>'T6 Wine production vol'!T132+'T15 Wine import vol'!T132-'T10 Wine export vol'!T132-'T34 Wine consumption vol'!T132</f>
        <v>11282.991664157104</v>
      </c>
      <c r="U132">
        <f>'T6 Wine production vol'!U132+'T15 Wine import vol'!U132-'T10 Wine export vol'!U132-'T34 Wine consumption vol'!U132</f>
        <v>700.69873632975214</v>
      </c>
      <c r="V132">
        <f>'T6 Wine production vol'!V132+'T15 Wine import vol'!V132-'T10 Wine export vol'!V132-'T34 Wine consumption vol'!V132</f>
        <v>-65239.355788398185</v>
      </c>
      <c r="W132">
        <f>'T6 Wine production vol'!W132+'T15 Wine import vol'!W132-'T10 Wine export vol'!W132-'T34 Wine consumption vol'!W132</f>
        <v>154589</v>
      </c>
      <c r="X132">
        <f>'T6 Wine production vol'!X132+'T15 Wine import vol'!X132-'T10 Wine export vol'!X132-'T34 Wine consumption vol'!X132</f>
        <v>96814.731575988815</v>
      </c>
      <c r="Y132">
        <f>'T6 Wine production vol'!Y132+'T15 Wine import vol'!Y132-'T10 Wine export vol'!Y132-'T34 Wine consumption vol'!Y132</f>
        <v>-54333.333333333256</v>
      </c>
      <c r="Z132">
        <f>'T6 Wine production vol'!Z132+'T15 Wine import vol'!Z132-'T10 Wine export vol'!Z132-'T34 Wine consumption vol'!Z132</f>
        <v>8601.7700615937065</v>
      </c>
      <c r="AA132">
        <f>'T6 Wine production vol'!AA132+'T15 Wine import vol'!AA132-'T10 Wine export vol'!AA132-'T34 Wine consumption vol'!AA132</f>
        <v>-641390.09491761192</v>
      </c>
      <c r="AB132">
        <f>'T6 Wine production vol'!AB132+'T15 Wine import vol'!AB132-'T10 Wine export vol'!AB132-'T34 Wine consumption vol'!AB132</f>
        <v>73261</v>
      </c>
      <c r="AC132">
        <f>'T6 Wine production vol'!AC132+'T15 Wine import vol'!AC132-'T10 Wine export vol'!AC132-'T34 Wine consumption vol'!AC132</f>
        <v>18615.720262564268</v>
      </c>
      <c r="AD132">
        <f>'T6 Wine production vol'!AD132+'T15 Wine import vol'!AD132-'T10 Wine export vol'!AD132-'T34 Wine consumption vol'!AD132</f>
        <v>-61860.109999999986</v>
      </c>
      <c r="AE132">
        <f>'T6 Wine production vol'!AE132+'T15 Wine import vol'!AE132-'T10 Wine export vol'!AE132-'T34 Wine consumption vol'!AE132</f>
        <v>252826.76</v>
      </c>
      <c r="AF132">
        <f>'T6 Wine production vol'!AF132+'T15 Wine import vol'!AF132-'T10 Wine export vol'!AF132-'T34 Wine consumption vol'!AF132</f>
        <v>63893.104726266116</v>
      </c>
      <c r="AG132">
        <f>'T6 Wine production vol'!AG132+'T15 Wine import vol'!AG132-'T10 Wine export vol'!AG132-'T34 Wine consumption vol'!AG132</f>
        <v>43826.181634771114</v>
      </c>
      <c r="AH132">
        <f>'T6 Wine production vol'!AH132+'T15 Wine import vol'!AH132-'T10 Wine export vol'!AH132-'T34 Wine consumption vol'!AH132</f>
        <v>195</v>
      </c>
      <c r="AI132">
        <f>'T6 Wine production vol'!AI132+'T15 Wine import vol'!AI132-'T10 Wine export vol'!AI132-'T34 Wine consumption vol'!AI132</f>
        <v>134821.75014592151</v>
      </c>
      <c r="AJ132">
        <f>'T6 Wine production vol'!AJ132+'T15 Wine import vol'!AJ132-'T10 Wine export vol'!AJ132-'T34 Wine consumption vol'!AJ132</f>
        <v>2117.6926709500403</v>
      </c>
      <c r="AK132">
        <f>'T6 Wine production vol'!AK132+'T15 Wine import vol'!AK132-'T10 Wine export vol'!AK132-'T34 Wine consumption vol'!AK132</f>
        <v>-25878.604067005901</v>
      </c>
      <c r="AL132">
        <f>'T6 Wine production vol'!AL132+'T15 Wine import vol'!AL132-'T10 Wine export vol'!AL132-'T34 Wine consumption vol'!AL132</f>
        <v>20823</v>
      </c>
      <c r="AM132">
        <f>'T6 Wine production vol'!AM132+'T15 Wine import vol'!AM132-'T10 Wine export vol'!AM132-'T34 Wine consumption vol'!AM132</f>
        <v>4000.2565950964199</v>
      </c>
      <c r="AN132">
        <f>'T6 Wine production vol'!AN132+'T15 Wine import vol'!AN132-'T10 Wine export vol'!AN132-'T34 Wine consumption vol'!AN132</f>
        <v>363731.18358070892</v>
      </c>
      <c r="AO132">
        <f>'T6 Wine production vol'!AO132+'T15 Wine import vol'!AO132-'T10 Wine export vol'!AO132-'T34 Wine consumption vol'!AO132</f>
        <v>-1891.4978921200309</v>
      </c>
      <c r="AP132">
        <f>'T6 Wine production vol'!AP132+'T15 Wine import vol'!AP132-'T10 Wine export vol'!AP132-'T34 Wine consumption vol'!AP132</f>
        <v>1356.8826444966289</v>
      </c>
      <c r="AQ132">
        <f>'T6 Wine production vol'!AQ132+'T15 Wine import vol'!AQ132-'T10 Wine export vol'!AQ132-'T34 Wine consumption vol'!AQ132</f>
        <v>-114101.3221795939</v>
      </c>
      <c r="AR132">
        <f>'T6 Wine production vol'!AR132+'T15 Wine import vol'!AR132-'T10 Wine export vol'!AR132-'T34 Wine consumption vol'!AR132</f>
        <v>0</v>
      </c>
      <c r="AS132">
        <f>'T6 Wine production vol'!AS132+'T15 Wine import vol'!AS132-'T10 Wine export vol'!AS132-'T34 Wine consumption vol'!AS132</f>
        <v>0</v>
      </c>
      <c r="AT132">
        <f>'T6 Wine production vol'!AT132+'T15 Wine import vol'!AT132-'T10 Wine export vol'!AT132-'T34 Wine consumption vol'!AT132</f>
        <v>0</v>
      </c>
      <c r="AU132">
        <f>'T6 Wine production vol'!AU132+'T15 Wine import vol'!AU132-'T10 Wine export vol'!AU132-'T34 Wine consumption vol'!AU132</f>
        <v>6381.2667289342789</v>
      </c>
      <c r="AV132">
        <f>'T6 Wine production vol'!AV132+'T15 Wine import vol'!AV132-'T10 Wine export vol'!AV132-'T34 Wine consumption vol'!AV132</f>
        <v>0</v>
      </c>
      <c r="AW132">
        <f>'T6 Wine production vol'!AW132+'T15 Wine import vol'!AW132-'T10 Wine export vol'!AW132-'T34 Wine consumption vol'!AW132</f>
        <v>0</v>
      </c>
      <c r="AX132">
        <f>'T6 Wine production vol'!AX132+'T15 Wine import vol'!AX132-'T10 Wine export vol'!AX132-'T34 Wine consumption vol'!AX132</f>
        <v>0</v>
      </c>
      <c r="AY132">
        <f>'T6 Wine production vol'!AY132+'T15 Wine import vol'!AY132-'T10 Wine export vol'!AY132-'T34 Wine consumption vol'!AY132</f>
        <v>0</v>
      </c>
      <c r="AZ132">
        <f>'T6 Wine production vol'!AZ132+'T15 Wine import vol'!AZ132-'T10 Wine export vol'!AZ132-'T34 Wine consumption vol'!AZ132</f>
        <v>0</v>
      </c>
      <c r="BA132">
        <f>'T6 Wine production vol'!BA132+'T15 Wine import vol'!BA132-'T10 Wine export vol'!BA132-'T34 Wine consumption vol'!BA132</f>
        <v>0</v>
      </c>
      <c r="BB132">
        <f>'T6 Wine production vol'!BB132+'T15 Wine import vol'!BB132-'T10 Wine export vol'!BB132-'T34 Wine consumption vol'!BB132</f>
        <v>3881954.5567145832</v>
      </c>
    </row>
    <row r="133" spans="1:54" x14ac:dyDescent="0.55000000000000004">
      <c r="A133" s="1">
        <v>1996</v>
      </c>
      <c r="B133">
        <f>'T6 Wine production vol'!B133+'T15 Wine import vol'!B133-'T10 Wine export vol'!B133-'T34 Wine consumption vol'!B133</f>
        <v>1611708.9784252681</v>
      </c>
      <c r="C133">
        <f>'T6 Wine production vol'!C133+'T15 Wine import vol'!C133-'T10 Wine export vol'!C133-'T34 Wine consumption vol'!C133</f>
        <v>1655908.5082020811</v>
      </c>
      <c r="D133">
        <f>'T6 Wine production vol'!D133+'T15 Wine import vol'!D133-'T10 Wine export vol'!D133-'T34 Wine consumption vol'!D133</f>
        <v>261615.47407333314</v>
      </c>
      <c r="E133">
        <f>'T6 Wine production vol'!E133+'T15 Wine import vol'!E133-'T10 Wine export vol'!E133-'T34 Wine consumption vol'!E133</f>
        <v>1377519.340154791</v>
      </c>
      <c r="F133">
        <f>'T6 Wine production vol'!F133+'T15 Wine import vol'!F133-'T10 Wine export vol'!F133-'T34 Wine consumption vol'!F133</f>
        <v>-23953.04618162199</v>
      </c>
      <c r="G133">
        <f>'T6 Wine production vol'!G133+'T15 Wine import vol'!G133-'T10 Wine export vol'!G133-'T34 Wine consumption vol'!G133</f>
        <v>-4269.4693333333416</v>
      </c>
      <c r="H133">
        <f>'T6 Wine production vol'!H133+'T15 Wine import vol'!H133-'T10 Wine export vol'!H133-'T34 Wine consumption vol'!H133</f>
        <v>-36415.143166666589</v>
      </c>
      <c r="I133">
        <f>'T6 Wine production vol'!I133+'T15 Wine import vol'!I133-'T10 Wine export vol'!I133-'T34 Wine consumption vol'!I133</f>
        <v>6324.8330395492958</v>
      </c>
      <c r="J133">
        <f>'T6 Wine production vol'!J133+'T15 Wine import vol'!J133-'T10 Wine export vol'!J133-'T34 Wine consumption vol'!J133</f>
        <v>-24973.971731840516</v>
      </c>
      <c r="K133">
        <f>'T6 Wine production vol'!K133+'T15 Wine import vol'!K133-'T10 Wine export vol'!K133-'T34 Wine consumption vol'!K133</f>
        <v>-90716.480265069054</v>
      </c>
      <c r="L133">
        <f>'T6 Wine production vol'!L133+'T15 Wine import vol'!L133-'T10 Wine export vol'!L133-'T34 Wine consumption vol'!L133</f>
        <v>40091.014983131026</v>
      </c>
      <c r="M133">
        <f>'T6 Wine production vol'!M133+'T15 Wine import vol'!M133-'T10 Wine export vol'!M133-'T34 Wine consumption vol'!M133</f>
        <v>984.41960320608996</v>
      </c>
      <c r="N133">
        <f>'T6 Wine production vol'!N133+'T15 Wine import vol'!N133-'T10 Wine export vol'!N133-'T34 Wine consumption vol'!N133</f>
        <v>-76034.67493526981</v>
      </c>
      <c r="O133">
        <f>'T6 Wine production vol'!O133+'T15 Wine import vol'!O133-'T10 Wine export vol'!O133-'T34 Wine consumption vol'!O133</f>
        <v>6036.5176740766037</v>
      </c>
      <c r="P133">
        <f>'T6 Wine production vol'!P133+'T15 Wine import vol'!P133-'T10 Wine export vol'!P133-'T34 Wine consumption vol'!P133</f>
        <v>25959.050590359897</v>
      </c>
      <c r="Q133">
        <f>'T6 Wine production vol'!Q133+'T15 Wine import vol'!Q133-'T10 Wine export vol'!Q133-'T34 Wine consumption vol'!Q133</f>
        <v>715</v>
      </c>
      <c r="R133">
        <f>'T6 Wine production vol'!R133+'T15 Wine import vol'!R133-'T10 Wine export vol'!R133-'T34 Wine consumption vol'!R133</f>
        <v>35785.33358201581</v>
      </c>
      <c r="S133">
        <f>'T6 Wine production vol'!S133+'T15 Wine import vol'!S133-'T10 Wine export vol'!S133-'T34 Wine consumption vol'!S133</f>
        <v>33668.166064323013</v>
      </c>
      <c r="T133">
        <f>'T6 Wine production vol'!T133+'T15 Wine import vol'!T133-'T10 Wine export vol'!T133-'T34 Wine consumption vol'!T133</f>
        <v>14549.752368471789</v>
      </c>
      <c r="U133">
        <f>'T6 Wine production vol'!U133+'T15 Wine import vol'!U133-'T10 Wine export vol'!U133-'T34 Wine consumption vol'!U133</f>
        <v>829.87853031116538</v>
      </c>
      <c r="V133">
        <f>'T6 Wine production vol'!V133+'T15 Wine import vol'!V133-'T10 Wine export vol'!V133-'T34 Wine consumption vol'!V133</f>
        <v>9962.7859930872219</v>
      </c>
      <c r="W133">
        <f>'T6 Wine production vol'!W133+'T15 Wine import vol'!W133-'T10 Wine export vol'!W133-'T34 Wine consumption vol'!W133</f>
        <v>86871</v>
      </c>
      <c r="X133">
        <f>'T6 Wine production vol'!X133+'T15 Wine import vol'!X133-'T10 Wine export vol'!X133-'T34 Wine consumption vol'!X133</f>
        <v>153289.21801105526</v>
      </c>
      <c r="Y133">
        <f>'T6 Wine production vol'!Y133+'T15 Wine import vol'!Y133-'T10 Wine export vol'!Y133-'T34 Wine consumption vol'!Y133</f>
        <v>-40000</v>
      </c>
      <c r="Z133">
        <f>'T6 Wine production vol'!Z133+'T15 Wine import vol'!Z133-'T10 Wine export vol'!Z133-'T34 Wine consumption vol'!Z133</f>
        <v>19125.6956332384</v>
      </c>
      <c r="AA133">
        <f>'T6 Wine production vol'!AA133+'T15 Wine import vol'!AA133-'T10 Wine export vol'!AA133-'T34 Wine consumption vol'!AA133</f>
        <v>-599374.71366667608</v>
      </c>
      <c r="AB133">
        <f>'T6 Wine production vol'!AB133+'T15 Wine import vol'!AB133-'T10 Wine export vol'!AB133-'T34 Wine consumption vol'!AB133</f>
        <v>231839</v>
      </c>
      <c r="AC133">
        <f>'T6 Wine production vol'!AC133+'T15 Wine import vol'!AC133-'T10 Wine export vol'!AC133-'T34 Wine consumption vol'!AC133</f>
        <v>12781.904710274022</v>
      </c>
      <c r="AD133">
        <f>'T6 Wine production vol'!AD133+'T15 Wine import vol'!AD133-'T10 Wine export vol'!AD133-'T34 Wine consumption vol'!AD133</f>
        <v>-25483.226255176909</v>
      </c>
      <c r="AE133">
        <f>'T6 Wine production vol'!AE133+'T15 Wine import vol'!AE133-'T10 Wine export vol'!AE133-'T34 Wine consumption vol'!AE133</f>
        <v>180768</v>
      </c>
      <c r="AF133">
        <f>'T6 Wine production vol'!AF133+'T15 Wine import vol'!AF133-'T10 Wine export vol'!AF133-'T34 Wine consumption vol'!AF133</f>
        <v>-174717.08726820489</v>
      </c>
      <c r="AG133">
        <f>'T6 Wine production vol'!AG133+'T15 Wine import vol'!AG133-'T10 Wine export vol'!AG133-'T34 Wine consumption vol'!AG133</f>
        <v>41797.57279929152</v>
      </c>
      <c r="AH133">
        <f>'T6 Wine production vol'!AH133+'T15 Wine import vol'!AH133-'T10 Wine export vol'!AH133-'T34 Wine consumption vol'!AH133</f>
        <v>417</v>
      </c>
      <c r="AI133">
        <f>'T6 Wine production vol'!AI133+'T15 Wine import vol'!AI133-'T10 Wine export vol'!AI133-'T34 Wine consumption vol'!AI133</f>
        <v>124098.84883868483</v>
      </c>
      <c r="AJ133">
        <f>'T6 Wine production vol'!AJ133+'T15 Wine import vol'!AJ133-'T10 Wine export vol'!AJ133-'T34 Wine consumption vol'!AJ133</f>
        <v>14765.112311199613</v>
      </c>
      <c r="AK133">
        <f>'T6 Wine production vol'!AK133+'T15 Wine import vol'!AK133-'T10 Wine export vol'!AK133-'T34 Wine consumption vol'!AK133</f>
        <v>-18938.030332543873</v>
      </c>
      <c r="AL133">
        <f>'T6 Wine production vol'!AL133+'T15 Wine import vol'!AL133-'T10 Wine export vol'!AL133-'T34 Wine consumption vol'!AL133</f>
        <v>-3304</v>
      </c>
      <c r="AM133">
        <f>'T6 Wine production vol'!AM133+'T15 Wine import vol'!AM133-'T10 Wine export vol'!AM133-'T34 Wine consumption vol'!AM133</f>
        <v>18390.574578365031</v>
      </c>
      <c r="AN133">
        <f>'T6 Wine production vol'!AN133+'T15 Wine import vol'!AN133-'T10 Wine export vol'!AN133-'T34 Wine consumption vol'!AN133</f>
        <v>530743.65130741149</v>
      </c>
      <c r="AO133">
        <f>'T6 Wine production vol'!AO133+'T15 Wine import vol'!AO133-'T10 Wine export vol'!AO133-'T34 Wine consumption vol'!AO133</f>
        <v>-7587.4717734080114</v>
      </c>
      <c r="AP133">
        <f>'T6 Wine production vol'!AP133+'T15 Wine import vol'!AP133-'T10 Wine export vol'!AP133-'T34 Wine consumption vol'!AP133</f>
        <v>-2554.3576229875398</v>
      </c>
      <c r="AQ133">
        <f>'T6 Wine production vol'!AQ133+'T15 Wine import vol'!AQ133-'T10 Wine export vol'!AQ133-'T34 Wine consumption vol'!AQ133</f>
        <v>-174833.70860669442</v>
      </c>
      <c r="AR133">
        <f>'T6 Wine production vol'!AR133+'T15 Wine import vol'!AR133-'T10 Wine export vol'!AR133-'T34 Wine consumption vol'!AR133</f>
        <v>0</v>
      </c>
      <c r="AS133">
        <f>'T6 Wine production vol'!AS133+'T15 Wine import vol'!AS133-'T10 Wine export vol'!AS133-'T34 Wine consumption vol'!AS133</f>
        <v>0</v>
      </c>
      <c r="AT133">
        <f>'T6 Wine production vol'!AT133+'T15 Wine import vol'!AT133-'T10 Wine export vol'!AT133-'T34 Wine consumption vol'!AT133</f>
        <v>0</v>
      </c>
      <c r="AU133">
        <f>'T6 Wine production vol'!AU133+'T15 Wine import vol'!AU133-'T10 Wine export vol'!AU133-'T34 Wine consumption vol'!AU133</f>
        <v>6315.1861132982594</v>
      </c>
      <c r="AV133">
        <f>'T6 Wine production vol'!AV133+'T15 Wine import vol'!AV133-'T10 Wine export vol'!AV133-'T34 Wine consumption vol'!AV133</f>
        <v>0</v>
      </c>
      <c r="AW133">
        <f>'T6 Wine production vol'!AW133+'T15 Wine import vol'!AW133-'T10 Wine export vol'!AW133-'T34 Wine consumption vol'!AW133</f>
        <v>0</v>
      </c>
      <c r="AX133">
        <f>'T6 Wine production vol'!AX133+'T15 Wine import vol'!AX133-'T10 Wine export vol'!AX133-'T34 Wine consumption vol'!AX133</f>
        <v>0</v>
      </c>
      <c r="AY133">
        <f>'T6 Wine production vol'!AY133+'T15 Wine import vol'!AY133-'T10 Wine export vol'!AY133-'T34 Wine consumption vol'!AY133</f>
        <v>0</v>
      </c>
      <c r="AZ133">
        <f>'T6 Wine production vol'!AZ133+'T15 Wine import vol'!AZ133-'T10 Wine export vol'!AZ133-'T34 Wine consumption vol'!AZ133</f>
        <v>0</v>
      </c>
      <c r="BA133">
        <f>'T6 Wine production vol'!BA133+'T15 Wine import vol'!BA133-'T10 Wine export vol'!BA133-'T34 Wine consumption vol'!BA133</f>
        <v>0</v>
      </c>
      <c r="BB133">
        <f>'T6 Wine production vol'!BB133+'T15 Wine import vol'!BB133-'T10 Wine export vol'!BB133-'T34 Wine consumption vol'!BB133</f>
        <v>5200146.0436871685</v>
      </c>
    </row>
    <row r="134" spans="1:54" x14ac:dyDescent="0.55000000000000004">
      <c r="A134" s="1">
        <v>1997</v>
      </c>
      <c r="B134">
        <f>'T6 Wine production vol'!B134+'T15 Wine import vol'!B134-'T10 Wine export vol'!B134-'T34 Wine consumption vol'!B134</f>
        <v>1137624.2169658011</v>
      </c>
      <c r="C134">
        <f>'T6 Wine production vol'!C134+'T15 Wine import vol'!C134-'T10 Wine export vol'!C134-'T34 Wine consumption vol'!C134</f>
        <v>869721.73889136501</v>
      </c>
      <c r="D134">
        <f>'T6 Wine production vol'!D134+'T15 Wine import vol'!D134-'T10 Wine export vol'!D134-'T34 Wine consumption vol'!D134</f>
        <v>-147319.68150814471</v>
      </c>
      <c r="E134">
        <f>'T6 Wine production vol'!E134+'T15 Wine import vol'!E134-'T10 Wine export vol'!E134-'T34 Wine consumption vol'!E134</f>
        <v>1189972.115388866</v>
      </c>
      <c r="F134">
        <f>'T6 Wine production vol'!F134+'T15 Wine import vol'!F134-'T10 Wine export vol'!F134-'T34 Wine consumption vol'!F134</f>
        <v>-10678.056078931811</v>
      </c>
      <c r="G134">
        <f>'T6 Wine production vol'!G134+'T15 Wine import vol'!G134-'T10 Wine export vol'!G134-'T34 Wine consumption vol'!G134</f>
        <v>-5012.3413333333301</v>
      </c>
      <c r="H134">
        <f>'T6 Wine production vol'!H134+'T15 Wine import vol'!H134-'T10 Wine export vol'!H134-'T34 Wine consumption vol'!H134</f>
        <v>-35262.978833333298</v>
      </c>
      <c r="I134">
        <f>'T6 Wine production vol'!I134+'T15 Wine import vol'!I134-'T10 Wine export vol'!I134-'T34 Wine consumption vol'!I134</f>
        <v>16789.461674670194</v>
      </c>
      <c r="J134">
        <f>'T6 Wine production vol'!J134+'T15 Wine import vol'!J134-'T10 Wine export vol'!J134-'T34 Wine consumption vol'!J134</f>
        <v>-26821.569809023888</v>
      </c>
      <c r="K134">
        <f>'T6 Wine production vol'!K134+'T15 Wine import vol'!K134-'T10 Wine export vol'!K134-'T34 Wine consumption vol'!K134</f>
        <v>-183369.113715888</v>
      </c>
      <c r="L134">
        <f>'T6 Wine production vol'!L134+'T15 Wine import vol'!L134-'T10 Wine export vol'!L134-'T34 Wine consumption vol'!L134</f>
        <v>21545.827603082813</v>
      </c>
      <c r="M134">
        <f>'T6 Wine production vol'!M134+'T15 Wine import vol'!M134-'T10 Wine export vol'!M134-'T34 Wine consumption vol'!M134</f>
        <v>382.17929716716026</v>
      </c>
      <c r="N134">
        <f>'T6 Wine production vol'!N134+'T15 Wine import vol'!N134-'T10 Wine export vol'!N134-'T34 Wine consumption vol'!N134</f>
        <v>-128208.74088759482</v>
      </c>
      <c r="O134">
        <f>'T6 Wine production vol'!O134+'T15 Wine import vol'!O134-'T10 Wine export vol'!O134-'T34 Wine consumption vol'!O134</f>
        <v>-12765.7729458057</v>
      </c>
      <c r="P134">
        <f>'T6 Wine production vol'!P134+'T15 Wine import vol'!P134-'T10 Wine export vol'!P134-'T34 Wine consumption vol'!P134</f>
        <v>-960.82880435278639</v>
      </c>
      <c r="Q134">
        <f>'T6 Wine production vol'!Q134+'T15 Wine import vol'!Q134-'T10 Wine export vol'!Q134-'T34 Wine consumption vol'!Q134</f>
        <v>-795</v>
      </c>
      <c r="R134">
        <f>'T6 Wine production vol'!R134+'T15 Wine import vol'!R134-'T10 Wine export vol'!R134-'T34 Wine consumption vol'!R134</f>
        <v>39032.341486835561</v>
      </c>
      <c r="S134">
        <f>'T6 Wine production vol'!S134+'T15 Wine import vol'!S134-'T10 Wine export vol'!S134-'T34 Wine consumption vol'!S134</f>
        <v>26570.0257931331</v>
      </c>
      <c r="T134">
        <f>'T6 Wine production vol'!T134+'T15 Wine import vol'!T134-'T10 Wine export vol'!T134-'T34 Wine consumption vol'!T134</f>
        <v>15795.915092704294</v>
      </c>
      <c r="U134">
        <f>'T6 Wine production vol'!U134+'T15 Wine import vol'!U134-'T10 Wine export vol'!U134-'T34 Wine consumption vol'!U134</f>
        <v>-443.0527707876463</v>
      </c>
      <c r="V134">
        <f>'T6 Wine production vol'!V134+'T15 Wine import vol'!V134-'T10 Wine export vol'!V134-'T34 Wine consumption vol'!V134</f>
        <v>26836.341710888722</v>
      </c>
      <c r="W134">
        <f>'T6 Wine production vol'!W134+'T15 Wine import vol'!W134-'T10 Wine export vol'!W134-'T34 Wine consumption vol'!W134</f>
        <v>-162506</v>
      </c>
      <c r="X134">
        <f>'T6 Wine production vol'!X134+'T15 Wine import vol'!X134-'T10 Wine export vol'!X134-'T34 Wine consumption vol'!X134</f>
        <v>-124232.08645922935</v>
      </c>
      <c r="Y134">
        <f>'T6 Wine production vol'!Y134+'T15 Wine import vol'!Y134-'T10 Wine export vol'!Y134-'T34 Wine consumption vol'!Y134</f>
        <v>2333.3333333333721</v>
      </c>
      <c r="Z134">
        <f>'T6 Wine production vol'!Z134+'T15 Wine import vol'!Z134-'T10 Wine export vol'!Z134-'T34 Wine consumption vol'!Z134</f>
        <v>9451.3634657427028</v>
      </c>
      <c r="AA134">
        <f>'T6 Wine production vol'!AA134+'T15 Wine import vol'!AA134-'T10 Wine export vol'!AA134-'T34 Wine consumption vol'!AA134</f>
        <v>-460994.6191516309</v>
      </c>
      <c r="AB134">
        <f>'T6 Wine production vol'!AB134+'T15 Wine import vol'!AB134-'T10 Wine export vol'!AB134-'T34 Wine consumption vol'!AB134</f>
        <v>127576.69999999995</v>
      </c>
      <c r="AC134">
        <f>'T6 Wine production vol'!AC134+'T15 Wine import vol'!AC134-'T10 Wine export vol'!AC134-'T34 Wine consumption vol'!AC134</f>
        <v>-3378.1189512231213</v>
      </c>
      <c r="AD134">
        <f>'T6 Wine production vol'!AD134+'T15 Wine import vol'!AD134-'T10 Wine export vol'!AD134-'T34 Wine consumption vol'!AD134</f>
        <v>-27880.960665568709</v>
      </c>
      <c r="AE134">
        <f>'T6 Wine production vol'!AE134+'T15 Wine import vol'!AE134-'T10 Wine export vol'!AE134-'T34 Wine consumption vol'!AE134</f>
        <v>476473.20999999996</v>
      </c>
      <c r="AF134">
        <f>'T6 Wine production vol'!AF134+'T15 Wine import vol'!AF134-'T10 Wine export vol'!AF134-'T34 Wine consumption vol'!AF134</f>
        <v>-111920.23519884096</v>
      </c>
      <c r="AG134">
        <f>'T6 Wine production vol'!AG134+'T15 Wine import vol'!AG134-'T10 Wine export vol'!AG134-'T34 Wine consumption vol'!AG134</f>
        <v>-2420.4922538548126</v>
      </c>
      <c r="AH134">
        <f>'T6 Wine production vol'!AH134+'T15 Wine import vol'!AH134-'T10 Wine export vol'!AH134-'T34 Wine consumption vol'!AH134</f>
        <v>476</v>
      </c>
      <c r="AI134">
        <f>'T6 Wine production vol'!AI134+'T15 Wine import vol'!AI134-'T10 Wine export vol'!AI134-'T34 Wine consumption vol'!AI134</f>
        <v>146738.54429193234</v>
      </c>
      <c r="AJ134">
        <f>'T6 Wine production vol'!AJ134+'T15 Wine import vol'!AJ134-'T10 Wine export vol'!AJ134-'T34 Wine consumption vol'!AJ134</f>
        <v>19439.216592326222</v>
      </c>
      <c r="AK134">
        <f>'T6 Wine production vol'!AK134+'T15 Wine import vol'!AK134-'T10 Wine export vol'!AK134-'T34 Wine consumption vol'!AK134</f>
        <v>-15105.98014264708</v>
      </c>
      <c r="AL134">
        <f>'T6 Wine production vol'!AL134+'T15 Wine import vol'!AL134-'T10 Wine export vol'!AL134-'T34 Wine consumption vol'!AL134</f>
        <v>7072</v>
      </c>
      <c r="AM134">
        <f>'T6 Wine production vol'!AM134+'T15 Wine import vol'!AM134-'T10 Wine export vol'!AM134-'T34 Wine consumption vol'!AM134</f>
        <v>4548.3786281634602</v>
      </c>
      <c r="AN134">
        <f>'T6 Wine production vol'!AN134+'T15 Wine import vol'!AN134-'T10 Wine export vol'!AN134-'T34 Wine consumption vol'!AN134</f>
        <v>399844.38425603678</v>
      </c>
      <c r="AO134">
        <f>'T6 Wine production vol'!AO134+'T15 Wine import vol'!AO134-'T10 Wine export vol'!AO134-'T34 Wine consumption vol'!AO134</f>
        <v>8102.2619530148913</v>
      </c>
      <c r="AP134">
        <f>'T6 Wine production vol'!AP134+'T15 Wine import vol'!AP134-'T10 Wine export vol'!AP134-'T34 Wine consumption vol'!AP134</f>
        <v>-16809.29249254163</v>
      </c>
      <c r="AQ134">
        <f>'T6 Wine production vol'!AQ134+'T15 Wine import vol'!AQ134-'T10 Wine export vol'!AQ134-'T34 Wine consumption vol'!AQ134</f>
        <v>-147903.40365774877</v>
      </c>
      <c r="AR134">
        <f>'T6 Wine production vol'!AR134+'T15 Wine import vol'!AR134-'T10 Wine export vol'!AR134-'T34 Wine consumption vol'!AR134</f>
        <v>0</v>
      </c>
      <c r="AS134">
        <f>'T6 Wine production vol'!AS134+'T15 Wine import vol'!AS134-'T10 Wine export vol'!AS134-'T34 Wine consumption vol'!AS134</f>
        <v>0</v>
      </c>
      <c r="AT134">
        <f>'T6 Wine production vol'!AT134+'T15 Wine import vol'!AT134-'T10 Wine export vol'!AT134-'T34 Wine consumption vol'!AT134</f>
        <v>0</v>
      </c>
      <c r="AU134">
        <f>'T6 Wine production vol'!AU134+'T15 Wine import vol'!AU134-'T10 Wine export vol'!AU134-'T34 Wine consumption vol'!AU134</f>
        <v>19707.918688914273</v>
      </c>
      <c r="AV134">
        <f>'T6 Wine production vol'!AV134+'T15 Wine import vol'!AV134-'T10 Wine export vol'!AV134-'T34 Wine consumption vol'!AV134</f>
        <v>0</v>
      </c>
      <c r="AW134">
        <f>'T6 Wine production vol'!AW134+'T15 Wine import vol'!AW134-'T10 Wine export vol'!AW134-'T34 Wine consumption vol'!AW134</f>
        <v>0</v>
      </c>
      <c r="AX134">
        <f>'T6 Wine production vol'!AX134+'T15 Wine import vol'!AX134-'T10 Wine export vol'!AX134-'T34 Wine consumption vol'!AX134</f>
        <v>-60</v>
      </c>
      <c r="AY134">
        <f>'T6 Wine production vol'!AY134+'T15 Wine import vol'!AY134-'T10 Wine export vol'!AY134-'T34 Wine consumption vol'!AY134</f>
        <v>0</v>
      </c>
      <c r="AZ134">
        <f>'T6 Wine production vol'!AZ134+'T15 Wine import vol'!AZ134-'T10 Wine export vol'!AZ134-'T34 Wine consumption vol'!AZ134</f>
        <v>0</v>
      </c>
      <c r="BA134">
        <f>'T6 Wine production vol'!BA134+'T15 Wine import vol'!BA134-'T10 Wine export vol'!BA134-'T34 Wine consumption vol'!BA134</f>
        <v>0</v>
      </c>
      <c r="BB134">
        <f>'T6 Wine production vol'!BB134+'T15 Wine import vol'!BB134-'T10 Wine export vol'!BB134-'T34 Wine consumption vol'!BB134</f>
        <v>3226448.6533460915</v>
      </c>
    </row>
    <row r="135" spans="1:54" x14ac:dyDescent="0.55000000000000004">
      <c r="A135" s="1">
        <v>1998</v>
      </c>
      <c r="B135">
        <f>'T6 Wine production vol'!B135+'T15 Wine import vol'!B135-'T10 Wine export vol'!B135-'T34 Wine consumption vol'!B135</f>
        <v>956092.23688216088</v>
      </c>
      <c r="C135">
        <f>'T6 Wine production vol'!C135+'T15 Wine import vol'!C135-'T10 Wine export vol'!C135-'T34 Wine consumption vol'!C135</f>
        <v>1505864.9122651471</v>
      </c>
      <c r="D135">
        <f>'T6 Wine production vol'!D135+'T15 Wine import vol'!D135-'T10 Wine export vol'!D135-'T34 Wine consumption vol'!D135</f>
        <v>-141169.82418242807</v>
      </c>
      <c r="E135">
        <f>'T6 Wine production vol'!E135+'T15 Wine import vol'!E135-'T10 Wine export vol'!E135-'T34 Wine consumption vol'!E135</f>
        <v>786733.29897286696</v>
      </c>
      <c r="F135">
        <f>'T6 Wine production vol'!F135+'T15 Wine import vol'!F135-'T10 Wine export vol'!F135-'T34 Wine consumption vol'!F135</f>
        <v>71463.05334516929</v>
      </c>
      <c r="G135">
        <f>'T6 Wine production vol'!G135+'T15 Wine import vol'!G135-'T10 Wine export vol'!G135-'T34 Wine consumption vol'!G135</f>
        <v>-2123.5060000000012</v>
      </c>
      <c r="H135">
        <f>'T6 Wine production vol'!H135+'T15 Wine import vol'!H135-'T10 Wine export vol'!H135-'T34 Wine consumption vol'!H135</f>
        <v>47266.634333333292</v>
      </c>
      <c r="I135">
        <f>'T6 Wine production vol'!I135+'T15 Wine import vol'!I135-'T10 Wine export vol'!I135-'T34 Wine consumption vol'!I135</f>
        <v>17508.227143739496</v>
      </c>
      <c r="J135">
        <f>'T6 Wine production vol'!J135+'T15 Wine import vol'!J135-'T10 Wine export vol'!J135-'T34 Wine consumption vol'!J135</f>
        <v>-25685.783354314619</v>
      </c>
      <c r="K135">
        <f>'T6 Wine production vol'!K135+'T15 Wine import vol'!K135-'T10 Wine export vol'!K135-'T34 Wine consumption vol'!K135</f>
        <v>246133.24625522597</v>
      </c>
      <c r="L135">
        <f>'T6 Wine production vol'!L135+'T15 Wine import vol'!L135-'T10 Wine export vol'!L135-'T34 Wine consumption vol'!L135</f>
        <v>19851.085357238888</v>
      </c>
      <c r="M135">
        <f>'T6 Wine production vol'!M135+'T15 Wine import vol'!M135-'T10 Wine export vol'!M135-'T34 Wine consumption vol'!M135</f>
        <v>-3873.6016684249189</v>
      </c>
      <c r="N135">
        <f>'T6 Wine production vol'!N135+'T15 Wine import vol'!N135-'T10 Wine export vol'!N135-'T34 Wine consumption vol'!N135</f>
        <v>-128683.90811913472</v>
      </c>
      <c r="O135">
        <f>'T6 Wine production vol'!O135+'T15 Wine import vol'!O135-'T10 Wine export vol'!O135-'T34 Wine consumption vol'!O135</f>
        <v>-8638.3732554056041</v>
      </c>
      <c r="P135">
        <f>'T6 Wine production vol'!P135+'T15 Wine import vol'!P135-'T10 Wine export vol'!P135-'T34 Wine consumption vol'!P135</f>
        <v>20567.304410746321</v>
      </c>
      <c r="Q135">
        <f>'T6 Wine production vol'!Q135+'T15 Wine import vol'!Q135-'T10 Wine export vol'!Q135-'T34 Wine consumption vol'!Q135</f>
        <v>-370</v>
      </c>
      <c r="R135">
        <f>'T6 Wine production vol'!R135+'T15 Wine import vol'!R135-'T10 Wine export vol'!R135-'T34 Wine consumption vol'!R135</f>
        <v>61135.820445152043</v>
      </c>
      <c r="S135">
        <f>'T6 Wine production vol'!S135+'T15 Wine import vol'!S135-'T10 Wine export vol'!S135-'T34 Wine consumption vol'!S135</f>
        <v>-78441.013779925212</v>
      </c>
      <c r="T135">
        <f>'T6 Wine production vol'!T135+'T15 Wine import vol'!T135-'T10 Wine export vol'!T135-'T34 Wine consumption vol'!T135</f>
        <v>14102.336465090688</v>
      </c>
      <c r="U135">
        <f>'T6 Wine production vol'!U135+'T15 Wine import vol'!U135-'T10 Wine export vol'!U135-'T34 Wine consumption vol'!U135</f>
        <v>-1182.1558377481924</v>
      </c>
      <c r="V135">
        <f>'T6 Wine production vol'!V135+'T15 Wine import vol'!V135-'T10 Wine export vol'!V135-'T34 Wine consumption vol'!V135</f>
        <v>-10384.023993243172</v>
      </c>
      <c r="W135">
        <f>'T6 Wine production vol'!W135+'T15 Wine import vol'!W135-'T10 Wine export vol'!W135-'T34 Wine consumption vol'!W135</f>
        <v>-15246</v>
      </c>
      <c r="X135">
        <f>'T6 Wine production vol'!X135+'T15 Wine import vol'!X135-'T10 Wine export vol'!X135-'T34 Wine consumption vol'!X135</f>
        <v>-67222.159102670383</v>
      </c>
      <c r="Y135">
        <f>'T6 Wine production vol'!Y135+'T15 Wine import vol'!Y135-'T10 Wine export vol'!Y135-'T34 Wine consumption vol'!Y135</f>
        <v>2666.6666666666279</v>
      </c>
      <c r="Z135">
        <f>'T6 Wine production vol'!Z135+'T15 Wine import vol'!Z135-'T10 Wine export vol'!Z135-'T34 Wine consumption vol'!Z135</f>
        <v>364.46494695189176</v>
      </c>
      <c r="AA135">
        <f>'T6 Wine production vol'!AA135+'T15 Wine import vol'!AA135-'T10 Wine export vol'!AA135-'T34 Wine consumption vol'!AA135</f>
        <v>-554174.22868825402</v>
      </c>
      <c r="AB135">
        <f>'T6 Wine production vol'!AB135+'T15 Wine import vol'!AB135-'T10 Wine export vol'!AB135-'T34 Wine consumption vol'!AB135</f>
        <v>207498</v>
      </c>
      <c r="AC135">
        <f>'T6 Wine production vol'!AC135+'T15 Wine import vol'!AC135-'T10 Wine export vol'!AC135-'T34 Wine consumption vol'!AC135</f>
        <v>14763.220584649673</v>
      </c>
      <c r="AD135">
        <f>'T6 Wine production vol'!AD135+'T15 Wine import vol'!AD135-'T10 Wine export vol'!AD135-'T34 Wine consumption vol'!AD135</f>
        <v>-3898.7304376293032</v>
      </c>
      <c r="AE135">
        <f>'T6 Wine production vol'!AE135+'T15 Wine import vol'!AE135-'T10 Wine export vol'!AE135-'T34 Wine consumption vol'!AE135</f>
        <v>207686.34000000008</v>
      </c>
      <c r="AF135">
        <f>'T6 Wine production vol'!AF135+'T15 Wine import vol'!AF135-'T10 Wine export vol'!AF135-'T34 Wine consumption vol'!AF135</f>
        <v>-93887.082199569093</v>
      </c>
      <c r="AG135">
        <f>'T6 Wine production vol'!AG135+'T15 Wine import vol'!AG135-'T10 Wine export vol'!AG135-'T34 Wine consumption vol'!AG135</f>
        <v>1109.2373287538067</v>
      </c>
      <c r="AH135">
        <f>'T6 Wine production vol'!AH135+'T15 Wine import vol'!AH135-'T10 Wine export vol'!AH135-'T34 Wine consumption vol'!AH135</f>
        <v>2362</v>
      </c>
      <c r="AI135">
        <f>'T6 Wine production vol'!AI135+'T15 Wine import vol'!AI135-'T10 Wine export vol'!AI135-'T34 Wine consumption vol'!AI135</f>
        <v>129175.3334665578</v>
      </c>
      <c r="AJ135">
        <f>'T6 Wine production vol'!AJ135+'T15 Wine import vol'!AJ135-'T10 Wine export vol'!AJ135-'T34 Wine consumption vol'!AJ135</f>
        <v>20885.107901198382</v>
      </c>
      <c r="AK135">
        <f>'T6 Wine production vol'!AK135+'T15 Wine import vol'!AK135-'T10 Wine export vol'!AK135-'T34 Wine consumption vol'!AK135</f>
        <v>-17075.411093781426</v>
      </c>
      <c r="AL135">
        <f>'T6 Wine production vol'!AL135+'T15 Wine import vol'!AL135-'T10 Wine export vol'!AL135-'T34 Wine consumption vol'!AL135</f>
        <v>10034</v>
      </c>
      <c r="AM135">
        <f>'T6 Wine production vol'!AM135+'T15 Wine import vol'!AM135-'T10 Wine export vol'!AM135-'T34 Wine consumption vol'!AM135</f>
        <v>-14117.472239260882</v>
      </c>
      <c r="AN135">
        <f>'T6 Wine production vol'!AN135+'T15 Wine import vol'!AN135-'T10 Wine export vol'!AN135-'T34 Wine consumption vol'!AN135</f>
        <v>344879.45193607348</v>
      </c>
      <c r="AO135">
        <f>'T6 Wine production vol'!AO135+'T15 Wine import vol'!AO135-'T10 Wine export vol'!AO135-'T34 Wine consumption vol'!AO135</f>
        <v>5680.6034919721897</v>
      </c>
      <c r="AP135">
        <f>'T6 Wine production vol'!AP135+'T15 Wine import vol'!AP135-'T10 Wine export vol'!AP135-'T34 Wine consumption vol'!AP135</f>
        <v>-10927.469005499734</v>
      </c>
      <c r="AQ135">
        <f>'T6 Wine production vol'!AQ135+'T15 Wine import vol'!AQ135-'T10 Wine export vol'!AQ135-'T34 Wine consumption vol'!AQ135</f>
        <v>-135673.67250462912</v>
      </c>
      <c r="AR135">
        <f>'T6 Wine production vol'!AR135+'T15 Wine import vol'!AR135-'T10 Wine export vol'!AR135-'T34 Wine consumption vol'!AR135</f>
        <v>0</v>
      </c>
      <c r="AS135">
        <f>'T6 Wine production vol'!AS135+'T15 Wine import vol'!AS135-'T10 Wine export vol'!AS135-'T34 Wine consumption vol'!AS135</f>
        <v>0</v>
      </c>
      <c r="AT135">
        <f>'T6 Wine production vol'!AT135+'T15 Wine import vol'!AT135-'T10 Wine export vol'!AT135-'T34 Wine consumption vol'!AT135</f>
        <v>0</v>
      </c>
      <c r="AU135">
        <f>'T6 Wine production vol'!AU135+'T15 Wine import vol'!AU135-'T10 Wine export vol'!AU135-'T34 Wine consumption vol'!AU135</f>
        <v>25507.669921152934</v>
      </c>
      <c r="AV135">
        <f>'T6 Wine production vol'!AV135+'T15 Wine import vol'!AV135-'T10 Wine export vol'!AV135-'T34 Wine consumption vol'!AV135</f>
        <v>0</v>
      </c>
      <c r="AW135">
        <f>'T6 Wine production vol'!AW135+'T15 Wine import vol'!AW135-'T10 Wine export vol'!AW135-'T34 Wine consumption vol'!AW135</f>
        <v>0</v>
      </c>
      <c r="AX135">
        <f>'T6 Wine production vol'!AX135+'T15 Wine import vol'!AX135-'T10 Wine export vol'!AX135-'T34 Wine consumption vol'!AX135</f>
        <v>0</v>
      </c>
      <c r="AY135">
        <f>'T6 Wine production vol'!AY135+'T15 Wine import vol'!AY135-'T10 Wine export vol'!AY135-'T34 Wine consumption vol'!AY135</f>
        <v>0</v>
      </c>
      <c r="AZ135">
        <f>'T6 Wine production vol'!AZ135+'T15 Wine import vol'!AZ135-'T10 Wine export vol'!AZ135-'T34 Wine consumption vol'!AZ135</f>
        <v>0</v>
      </c>
      <c r="BA135">
        <f>'T6 Wine production vol'!BA135+'T15 Wine import vol'!BA135-'T10 Wine export vol'!BA135-'T34 Wine consumption vol'!BA135</f>
        <v>0</v>
      </c>
      <c r="BB135">
        <f>'T6 Wine production vol'!BB135+'T15 Wine import vol'!BB135-'T10 Wine export vol'!BB135-'T34 Wine consumption vol'!BB135</f>
        <v>3862823.7504360825</v>
      </c>
    </row>
    <row r="136" spans="1:54" x14ac:dyDescent="0.55000000000000004">
      <c r="A136" s="1">
        <v>1999</v>
      </c>
      <c r="B136">
        <f>'T6 Wine production vol'!B136+'T15 Wine import vol'!B136-'T10 Wine export vol'!B136-'T34 Wine consumption vol'!B136</f>
        <v>1811261.9644976421</v>
      </c>
      <c r="C136">
        <f>'T6 Wine production vol'!C136+'T15 Wine import vol'!C136-'T10 Wine export vol'!C136-'T34 Wine consumption vol'!C136</f>
        <v>1078973.665044812</v>
      </c>
      <c r="D136">
        <f>'T6 Wine production vol'!D136+'T15 Wine import vol'!D136-'T10 Wine export vol'!D136-'T34 Wine consumption vol'!D136</f>
        <v>298894.8220075221</v>
      </c>
      <c r="E136">
        <f>'T6 Wine production vol'!E136+'T15 Wine import vol'!E136-'T10 Wine export vol'!E136-'T34 Wine consumption vol'!E136</f>
        <v>1273338.605818833</v>
      </c>
      <c r="F136">
        <f>'T6 Wine production vol'!F136+'T15 Wine import vol'!F136-'T10 Wine export vol'!F136-'T34 Wine consumption vol'!F136</f>
        <v>69853.694042142597</v>
      </c>
      <c r="G136">
        <f>'T6 Wine production vol'!G136+'T15 Wine import vol'!G136-'T10 Wine export vol'!G136-'T34 Wine consumption vol'!G136</f>
        <v>-7371.0864166666579</v>
      </c>
      <c r="H136">
        <f>'T6 Wine production vol'!H136+'T15 Wine import vol'!H136-'T10 Wine export vol'!H136-'T34 Wine consumption vol'!H136</f>
        <v>33063.697749999992</v>
      </c>
      <c r="I136">
        <f>'T6 Wine production vol'!I136+'T15 Wine import vol'!I136-'T10 Wine export vol'!I136-'T34 Wine consumption vol'!I136</f>
        <v>11267.571002943412</v>
      </c>
      <c r="J136">
        <f>'T6 Wine production vol'!J136+'T15 Wine import vol'!J136-'T10 Wine export vol'!J136-'T34 Wine consumption vol'!J136</f>
        <v>-32515.180383948289</v>
      </c>
      <c r="K136">
        <f>'T6 Wine production vol'!K136+'T15 Wine import vol'!K136-'T10 Wine export vol'!K136-'T34 Wine consumption vol'!K136</f>
        <v>434369.23399878596</v>
      </c>
      <c r="L136">
        <f>'T6 Wine production vol'!L136+'T15 Wine import vol'!L136-'T10 Wine export vol'!L136-'T34 Wine consumption vol'!L136</f>
        <v>-13651.389159924118</v>
      </c>
      <c r="M136">
        <f>'T6 Wine production vol'!M136+'T15 Wine import vol'!M136-'T10 Wine export vol'!M136-'T34 Wine consumption vol'!M136</f>
        <v>3239.5997693790923</v>
      </c>
      <c r="N136">
        <f>'T6 Wine production vol'!N136+'T15 Wine import vol'!N136-'T10 Wine export vol'!N136-'T34 Wine consumption vol'!N136</f>
        <v>-61896.123392342182</v>
      </c>
      <c r="O136">
        <f>'T6 Wine production vol'!O136+'T15 Wine import vol'!O136-'T10 Wine export vol'!O136-'T34 Wine consumption vol'!O136</f>
        <v>-25.042771291395184</v>
      </c>
      <c r="P136">
        <f>'T6 Wine production vol'!P136+'T15 Wine import vol'!P136-'T10 Wine export vol'!P136-'T34 Wine consumption vol'!P136</f>
        <v>27410.962168699712</v>
      </c>
      <c r="Q136">
        <f>'T6 Wine production vol'!Q136+'T15 Wine import vol'!Q136-'T10 Wine export vol'!Q136-'T34 Wine consumption vol'!Q136</f>
        <v>275</v>
      </c>
      <c r="R136">
        <f>'T6 Wine production vol'!R136+'T15 Wine import vol'!R136-'T10 Wine export vol'!R136-'T34 Wine consumption vol'!R136</f>
        <v>46824.209909465382</v>
      </c>
      <c r="S136">
        <f>'T6 Wine production vol'!S136+'T15 Wine import vol'!S136-'T10 Wine export vol'!S136-'T34 Wine consumption vol'!S136</f>
        <v>-37052.614181232813</v>
      </c>
      <c r="T136">
        <f>'T6 Wine production vol'!T136+'T15 Wine import vol'!T136-'T10 Wine export vol'!T136-'T34 Wine consumption vol'!T136</f>
        <v>9130.1516895403038</v>
      </c>
      <c r="U136">
        <f>'T6 Wine production vol'!U136+'T15 Wine import vol'!U136-'T10 Wine export vol'!U136-'T34 Wine consumption vol'!U136</f>
        <v>-735.36265541859757</v>
      </c>
      <c r="V136">
        <f>'T6 Wine production vol'!V136+'T15 Wine import vol'!V136-'T10 Wine export vol'!V136-'T34 Wine consumption vol'!V136</f>
        <v>-58550.13634803379</v>
      </c>
      <c r="W136">
        <f>'T6 Wine production vol'!W136+'T15 Wine import vol'!W136-'T10 Wine export vol'!W136-'T34 Wine consumption vol'!W136</f>
        <v>8022</v>
      </c>
      <c r="X136">
        <f>'T6 Wine production vol'!X136+'T15 Wine import vol'!X136-'T10 Wine export vol'!X136-'T34 Wine consumption vol'!X136</f>
        <v>49948.819922564784</v>
      </c>
      <c r="Y136">
        <f>'T6 Wine production vol'!Y136+'T15 Wine import vol'!Y136-'T10 Wine export vol'!Y136-'T34 Wine consumption vol'!Y136</f>
        <v>23666.666666666628</v>
      </c>
      <c r="Z136">
        <f>'T6 Wine production vol'!Z136+'T15 Wine import vol'!Z136-'T10 Wine export vol'!Z136-'T34 Wine consumption vol'!Z136</f>
        <v>-4284.8732981944049</v>
      </c>
      <c r="AA136">
        <f>'T6 Wine production vol'!AA136+'T15 Wine import vol'!AA136-'T10 Wine export vol'!AA136-'T34 Wine consumption vol'!AA136</f>
        <v>-750941.5189740411</v>
      </c>
      <c r="AB136">
        <f>'T6 Wine production vol'!AB136+'T15 Wine import vol'!AB136-'T10 Wine export vol'!AB136-'T34 Wine consumption vol'!AB136</f>
        <v>284039</v>
      </c>
      <c r="AC136">
        <f>'T6 Wine production vol'!AC136+'T15 Wine import vol'!AC136-'T10 Wine export vol'!AC136-'T34 Wine consumption vol'!AC136</f>
        <v>19319.678943665007</v>
      </c>
      <c r="AD136">
        <f>'T6 Wine production vol'!AD136+'T15 Wine import vol'!AD136-'T10 Wine export vol'!AD136-'T34 Wine consumption vol'!AD136</f>
        <v>20971.97874256401</v>
      </c>
      <c r="AE136">
        <f>'T6 Wine production vol'!AE136+'T15 Wine import vol'!AE136-'T10 Wine export vol'!AE136-'T34 Wine consumption vol'!AE136</f>
        <v>-5640.6299999998882</v>
      </c>
      <c r="AF136">
        <f>'T6 Wine production vol'!AF136+'T15 Wine import vol'!AF136-'T10 Wine export vol'!AF136-'T34 Wine consumption vol'!AF136</f>
        <v>255846.62411727803</v>
      </c>
      <c r="AG136">
        <f>'T6 Wine production vol'!AG136+'T15 Wine import vol'!AG136-'T10 Wine export vol'!AG136-'T34 Wine consumption vol'!AG136</f>
        <v>39600.705426619505</v>
      </c>
      <c r="AH136">
        <f>'T6 Wine production vol'!AH136+'T15 Wine import vol'!AH136-'T10 Wine export vol'!AH136-'T34 Wine consumption vol'!AH136</f>
        <v>2373</v>
      </c>
      <c r="AI136">
        <f>'T6 Wine production vol'!AI136+'T15 Wine import vol'!AI136-'T10 Wine export vol'!AI136-'T34 Wine consumption vol'!AI136</f>
        <v>139611.74473029849</v>
      </c>
      <c r="AJ136">
        <f>'T6 Wine production vol'!AJ136+'T15 Wine import vol'!AJ136-'T10 Wine export vol'!AJ136-'T34 Wine consumption vol'!AJ136</f>
        <v>12161.861038068353</v>
      </c>
      <c r="AK136">
        <f>'T6 Wine production vol'!AK136+'T15 Wine import vol'!AK136-'T10 Wine export vol'!AK136-'T34 Wine consumption vol'!AK136</f>
        <v>2403.8467634632252</v>
      </c>
      <c r="AL136">
        <f>'T6 Wine production vol'!AL136+'T15 Wine import vol'!AL136-'T10 Wine export vol'!AL136-'T34 Wine consumption vol'!AL136</f>
        <v>23514</v>
      </c>
      <c r="AM136">
        <f>'T6 Wine production vol'!AM136+'T15 Wine import vol'!AM136-'T10 Wine export vol'!AM136-'T34 Wine consumption vol'!AM136</f>
        <v>18590.196264508551</v>
      </c>
      <c r="AN136">
        <f>'T6 Wine production vol'!AN136+'T15 Wine import vol'!AN136-'T10 Wine export vol'!AN136-'T34 Wine consumption vol'!AN136</f>
        <v>463467.66858996358</v>
      </c>
      <c r="AO136">
        <f>'T6 Wine production vol'!AO136+'T15 Wine import vol'!AO136-'T10 Wine export vol'!AO136-'T34 Wine consumption vol'!AO136</f>
        <v>15386.204119030332</v>
      </c>
      <c r="AP136">
        <f>'T6 Wine production vol'!AP136+'T15 Wine import vol'!AP136-'T10 Wine export vol'!AP136-'T34 Wine consumption vol'!AP136</f>
        <v>-19500.017827660333</v>
      </c>
      <c r="AQ136">
        <f>'T6 Wine production vol'!AQ136+'T15 Wine import vol'!AQ136-'T10 Wine export vol'!AQ136-'T34 Wine consumption vol'!AQ136</f>
        <v>-179934.97623000661</v>
      </c>
      <c r="AR136">
        <f>'T6 Wine production vol'!AR136+'T15 Wine import vol'!AR136-'T10 Wine export vol'!AR136-'T34 Wine consumption vol'!AR136</f>
        <v>0</v>
      </c>
      <c r="AS136">
        <f>'T6 Wine production vol'!AS136+'T15 Wine import vol'!AS136-'T10 Wine export vol'!AS136-'T34 Wine consumption vol'!AS136</f>
        <v>0</v>
      </c>
      <c r="AT136">
        <f>'T6 Wine production vol'!AT136+'T15 Wine import vol'!AT136-'T10 Wine export vol'!AT136-'T34 Wine consumption vol'!AT136</f>
        <v>0</v>
      </c>
      <c r="AU136">
        <f>'T6 Wine production vol'!AU136+'T15 Wine import vol'!AU136-'T10 Wine export vol'!AU136-'T34 Wine consumption vol'!AU136</f>
        <v>-9869.840579446929</v>
      </c>
      <c r="AV136">
        <f>'T6 Wine production vol'!AV136+'T15 Wine import vol'!AV136-'T10 Wine export vol'!AV136-'T34 Wine consumption vol'!AV136</f>
        <v>0</v>
      </c>
      <c r="AW136">
        <f>'T6 Wine production vol'!AW136+'T15 Wine import vol'!AW136-'T10 Wine export vol'!AW136-'T34 Wine consumption vol'!AW136</f>
        <v>0</v>
      </c>
      <c r="AX136">
        <f>'T6 Wine production vol'!AX136+'T15 Wine import vol'!AX136-'T10 Wine export vol'!AX136-'T34 Wine consumption vol'!AX136</f>
        <v>-5</v>
      </c>
      <c r="AY136">
        <f>'T6 Wine production vol'!AY136+'T15 Wine import vol'!AY136-'T10 Wine export vol'!AY136-'T34 Wine consumption vol'!AY136</f>
        <v>0</v>
      </c>
      <c r="AZ136">
        <f>'T6 Wine production vol'!AZ136+'T15 Wine import vol'!AZ136-'T10 Wine export vol'!AZ136-'T34 Wine consumption vol'!AZ136</f>
        <v>0</v>
      </c>
      <c r="BA136">
        <f>'T6 Wine production vol'!BA136+'T15 Wine import vol'!BA136-'T10 Wine export vol'!BA136-'T34 Wine consumption vol'!BA136</f>
        <v>0</v>
      </c>
      <c r="BB136">
        <f>'T6 Wine production vol'!BB136+'T15 Wine import vol'!BB136-'T10 Wine export vol'!BB136-'T34 Wine consumption vol'!BB136</f>
        <v>5434374.7725008503</v>
      </c>
    </row>
    <row r="137" spans="1:54" x14ac:dyDescent="0.55000000000000004">
      <c r="A137" s="1">
        <v>2000</v>
      </c>
      <c r="B137">
        <f>'T6 Wine production vol'!B137+'T15 Wine import vol'!B137-'T10 Wine export vol'!B137-'T34 Wine consumption vol'!B137</f>
        <v>1152564.9678501878</v>
      </c>
      <c r="C137">
        <f>'T6 Wine production vol'!C137+'T15 Wine import vol'!C137-'T10 Wine export vol'!C137-'T34 Wine consumption vol'!C137</f>
        <v>635916.09881186811</v>
      </c>
      <c r="D137">
        <f>'T6 Wine production vol'!D137+'T15 Wine import vol'!D137-'T10 Wine export vol'!D137-'T34 Wine consumption vol'!D137</f>
        <v>165171.15413987363</v>
      </c>
      <c r="E137">
        <f>'T6 Wine production vol'!E137+'T15 Wine import vol'!E137-'T10 Wine export vol'!E137-'T34 Wine consumption vol'!E137</f>
        <v>2181161.3310441533</v>
      </c>
      <c r="F137">
        <f>'T6 Wine production vol'!F137+'T15 Wine import vol'!F137-'T10 Wine export vol'!F137-'T34 Wine consumption vol'!F137</f>
        <v>8530.8998367991007</v>
      </c>
      <c r="G137">
        <f>'T6 Wine production vol'!G137+'T15 Wine import vol'!G137-'T10 Wine export vol'!G137-'T34 Wine consumption vol'!G137</f>
        <v>-13871.054499999998</v>
      </c>
      <c r="H137">
        <f>'T6 Wine production vol'!H137+'T15 Wine import vol'!H137-'T10 Wine export vol'!H137-'T34 Wine consumption vol'!H137</f>
        <v>-27381.174000000115</v>
      </c>
      <c r="I137">
        <f>'T6 Wine production vol'!I137+'T15 Wine import vol'!I137-'T10 Wine export vol'!I137-'T34 Wine consumption vol'!I137</f>
        <v>-2025.5098139717011</v>
      </c>
      <c r="J137">
        <f>'T6 Wine production vol'!J137+'T15 Wine import vol'!J137-'T10 Wine export vol'!J137-'T34 Wine consumption vol'!J137</f>
        <v>2365.1591558936198</v>
      </c>
      <c r="K137">
        <f>'T6 Wine production vol'!K137+'T15 Wine import vol'!K137-'T10 Wine export vol'!K137-'T34 Wine consumption vol'!K137</f>
        <v>-106980.70363881905</v>
      </c>
      <c r="L137">
        <f>'T6 Wine production vol'!L137+'T15 Wine import vol'!L137-'T10 Wine export vol'!L137-'T34 Wine consumption vol'!L137</f>
        <v>55878.324992060487</v>
      </c>
      <c r="M137">
        <f>'T6 Wine production vol'!M137+'T15 Wine import vol'!M137-'T10 Wine export vol'!M137-'T34 Wine consumption vol'!M137</f>
        <v>-1241.5495883397598</v>
      </c>
      <c r="N137">
        <f>'T6 Wine production vol'!N137+'T15 Wine import vol'!N137-'T10 Wine export vol'!N137-'T34 Wine consumption vol'!N137</f>
        <v>-137460.03204562853</v>
      </c>
      <c r="O137">
        <f>'T6 Wine production vol'!O137+'T15 Wine import vol'!O137-'T10 Wine export vol'!O137-'T34 Wine consumption vol'!O137</f>
        <v>-14433.544645094604</v>
      </c>
      <c r="P137">
        <f>'T6 Wine production vol'!P137+'T15 Wine import vol'!P137-'T10 Wine export vol'!P137-'T34 Wine consumption vol'!P137</f>
        <v>16639.086177609221</v>
      </c>
      <c r="Q137">
        <f>'T6 Wine production vol'!Q137+'T15 Wine import vol'!Q137-'T10 Wine export vol'!Q137-'T34 Wine consumption vol'!Q137</f>
        <v>125</v>
      </c>
      <c r="R137">
        <f>'T6 Wine production vol'!R137+'T15 Wine import vol'!R137-'T10 Wine export vol'!R137-'T34 Wine consumption vol'!R137</f>
        <v>45978.505294151473</v>
      </c>
      <c r="S137">
        <f>'T6 Wine production vol'!S137+'T15 Wine import vol'!S137-'T10 Wine export vol'!S137-'T34 Wine consumption vol'!S137</f>
        <v>-3029.2779782041034</v>
      </c>
      <c r="T137">
        <f>'T6 Wine production vol'!T137+'T15 Wine import vol'!T137-'T10 Wine export vol'!T137-'T34 Wine consumption vol'!T137</f>
        <v>7084.6306963402894</v>
      </c>
      <c r="U137">
        <f>'T6 Wine production vol'!U137+'T15 Wine import vol'!U137-'T10 Wine export vol'!U137-'T34 Wine consumption vol'!U137</f>
        <v>4688.7181772514305</v>
      </c>
      <c r="V137">
        <f>'T6 Wine production vol'!V137+'T15 Wine import vol'!V137-'T10 Wine export vol'!V137-'T34 Wine consumption vol'!V137</f>
        <v>65353.771807537181</v>
      </c>
      <c r="W137">
        <f>'T6 Wine production vol'!W137+'T15 Wine import vol'!W137-'T10 Wine export vol'!W137-'T34 Wine consumption vol'!W137</f>
        <v>-150995.6165714121</v>
      </c>
      <c r="X137">
        <f>'T6 Wine production vol'!X137+'T15 Wine import vol'!X137-'T10 Wine export vol'!X137-'T34 Wine consumption vol'!X137</f>
        <v>-7702.8941435350571</v>
      </c>
      <c r="Y137">
        <f>'T6 Wine production vol'!Y137+'T15 Wine import vol'!Y137-'T10 Wine export vol'!Y137-'T34 Wine consumption vol'!Y137</f>
        <v>48000</v>
      </c>
      <c r="Z137">
        <f>'T6 Wine production vol'!Z137+'T15 Wine import vol'!Z137-'T10 Wine export vol'!Z137-'T34 Wine consumption vol'!Z137</f>
        <v>6343.5115466335992</v>
      </c>
      <c r="AA137">
        <f>'T6 Wine production vol'!AA137+'T15 Wine import vol'!AA137-'T10 Wine export vol'!AA137-'T34 Wine consumption vol'!AA137</f>
        <v>-598936.14045405597</v>
      </c>
      <c r="AB137">
        <f>'T6 Wine production vol'!AB137+'T15 Wine import vol'!AB137-'T10 Wine export vol'!AB137-'T34 Wine consumption vol'!AB137</f>
        <v>202222</v>
      </c>
      <c r="AC137">
        <f>'T6 Wine production vol'!AC137+'T15 Wine import vol'!AC137-'T10 Wine export vol'!AC137-'T34 Wine consumption vol'!AC137</f>
        <v>18883.799045315587</v>
      </c>
      <c r="AD137">
        <f>'T6 Wine production vol'!AD137+'T15 Wine import vol'!AD137-'T10 Wine export vol'!AD137-'T34 Wine consumption vol'!AD137</f>
        <v>3705.8956668836181</v>
      </c>
      <c r="AE137">
        <f>'T6 Wine production vol'!AE137+'T15 Wine import vol'!AE137-'T10 Wine export vol'!AE137-'T34 Wine consumption vol'!AE137</f>
        <v>353884.12000000011</v>
      </c>
      <c r="AF137">
        <f>'T6 Wine production vol'!AF137+'T15 Wine import vol'!AF137-'T10 Wine export vol'!AF137-'T34 Wine consumption vol'!AF137</f>
        <v>5334.7752065269742</v>
      </c>
      <c r="AG137">
        <f>'T6 Wine production vol'!AG137+'T15 Wine import vol'!AG137-'T10 Wine export vol'!AG137-'T34 Wine consumption vol'!AG137</f>
        <v>7344.1999437023769</v>
      </c>
      <c r="AH137">
        <f>'T6 Wine production vol'!AH137+'T15 Wine import vol'!AH137-'T10 Wine export vol'!AH137-'T34 Wine consumption vol'!AH137</f>
        <v>1812</v>
      </c>
      <c r="AI137">
        <f>'T6 Wine production vol'!AI137+'T15 Wine import vol'!AI137-'T10 Wine export vol'!AI137-'T34 Wine consumption vol'!AI137</f>
        <v>86217.224588165904</v>
      </c>
      <c r="AJ137">
        <f>'T6 Wine production vol'!AJ137+'T15 Wine import vol'!AJ137-'T10 Wine export vol'!AJ137-'T34 Wine consumption vol'!AJ137</f>
        <v>2453.2315793997404</v>
      </c>
      <c r="AK137">
        <f>'T6 Wine production vol'!AK137+'T15 Wine import vol'!AK137-'T10 Wine export vol'!AK137-'T34 Wine consumption vol'!AK137</f>
        <v>46062.127908616079</v>
      </c>
      <c r="AL137">
        <f>'T6 Wine production vol'!AL137+'T15 Wine import vol'!AL137-'T10 Wine export vol'!AL137-'T34 Wine consumption vol'!AL137</f>
        <v>15523.89193945218</v>
      </c>
      <c r="AM137">
        <f>'T6 Wine production vol'!AM137+'T15 Wine import vol'!AM137-'T10 Wine export vol'!AM137-'T34 Wine consumption vol'!AM137</f>
        <v>-7157.563828740429</v>
      </c>
      <c r="AN137">
        <f>'T6 Wine production vol'!AN137+'T15 Wine import vol'!AN137-'T10 Wine export vol'!AN137-'T34 Wine consumption vol'!AN137</f>
        <v>308078.94705200428</v>
      </c>
      <c r="AO137">
        <f>'T6 Wine production vol'!AO137+'T15 Wine import vol'!AO137-'T10 Wine export vol'!AO137-'T34 Wine consumption vol'!AO137</f>
        <v>11725.362843488241</v>
      </c>
      <c r="AP137">
        <f>'T6 Wine production vol'!AP137+'T15 Wine import vol'!AP137-'T10 Wine export vol'!AP137-'T34 Wine consumption vol'!AP137</f>
        <v>-311.77021146396874</v>
      </c>
      <c r="AQ137">
        <f>'T6 Wine production vol'!AQ137+'T15 Wine import vol'!AQ137-'T10 Wine export vol'!AQ137-'T34 Wine consumption vol'!AQ137</f>
        <v>12818</v>
      </c>
      <c r="AR137">
        <f>'T6 Wine production vol'!AR137+'T15 Wine import vol'!AR137-'T10 Wine export vol'!AR137-'T34 Wine consumption vol'!AR137</f>
        <v>0</v>
      </c>
      <c r="AS137">
        <f>'T6 Wine production vol'!AS137+'T15 Wine import vol'!AS137-'T10 Wine export vol'!AS137-'T34 Wine consumption vol'!AS137</f>
        <v>0</v>
      </c>
      <c r="AT137">
        <f>'T6 Wine production vol'!AT137+'T15 Wine import vol'!AT137-'T10 Wine export vol'!AT137-'T34 Wine consumption vol'!AT137</f>
        <v>0</v>
      </c>
      <c r="AU137">
        <f>'T6 Wine production vol'!AU137+'T15 Wine import vol'!AU137-'T10 Wine export vol'!AU137-'T34 Wine consumption vol'!AU137</f>
        <v>-11623.56545904337</v>
      </c>
      <c r="AV137">
        <f>'T6 Wine production vol'!AV137+'T15 Wine import vol'!AV137-'T10 Wine export vol'!AV137-'T34 Wine consumption vol'!AV137</f>
        <v>0</v>
      </c>
      <c r="AW137">
        <f>'T6 Wine production vol'!AW137+'T15 Wine import vol'!AW137-'T10 Wine export vol'!AW137-'T34 Wine consumption vol'!AW137</f>
        <v>0</v>
      </c>
      <c r="AX137">
        <f>'T6 Wine production vol'!AX137+'T15 Wine import vol'!AX137-'T10 Wine export vol'!AX137-'T34 Wine consumption vol'!AX137</f>
        <v>-33</v>
      </c>
      <c r="AY137">
        <f>'T6 Wine production vol'!AY137+'T15 Wine import vol'!AY137-'T10 Wine export vol'!AY137-'T34 Wine consumption vol'!AY137</f>
        <v>0</v>
      </c>
      <c r="AZ137">
        <f>'T6 Wine production vol'!AZ137+'T15 Wine import vol'!AZ137-'T10 Wine export vol'!AZ137-'T34 Wine consumption vol'!AZ137</f>
        <v>0</v>
      </c>
      <c r="BA137">
        <f>'T6 Wine production vol'!BA137+'T15 Wine import vol'!BA137-'T10 Wine export vol'!BA137-'T34 Wine consumption vol'!BA137</f>
        <v>0</v>
      </c>
      <c r="BB137">
        <f>'T6 Wine production vol'!BB137+'T15 Wine import vol'!BB137-'T10 Wine export vol'!BB137-'T34 Wine consumption vol'!BB137</f>
        <v>4430573.3918895684</v>
      </c>
    </row>
    <row r="138" spans="1:54" x14ac:dyDescent="0.55000000000000004">
      <c r="A138" s="1">
        <v>2001</v>
      </c>
      <c r="B138">
        <f>'T6 Wine production vol'!B138+'T15 Wine import vol'!B138-'T10 Wine export vol'!B138-'T34 Wine consumption vol'!B138</f>
        <v>801045.91534308018</v>
      </c>
      <c r="C138">
        <f>'T6 Wine production vol'!C138+'T15 Wine import vol'!C138-'T10 Wine export vol'!C138-'T34 Wine consumption vol'!C138</f>
        <v>645499.75760179805</v>
      </c>
      <c r="D138">
        <f>'T6 Wine production vol'!D138+'T15 Wine import vol'!D138-'T10 Wine export vol'!D138-'T34 Wine consumption vol'!D138</f>
        <v>259438.27501251886</v>
      </c>
      <c r="E138">
        <f>'T6 Wine production vol'!E138+'T15 Wine import vol'!E138-'T10 Wine export vol'!E138-'T34 Wine consumption vol'!E138</f>
        <v>1092328.4751397641</v>
      </c>
      <c r="F138">
        <f>'T6 Wine production vol'!F138+'T15 Wine import vol'!F138-'T10 Wine export vol'!F138-'T34 Wine consumption vol'!F138</f>
        <v>17550.98722044559</v>
      </c>
      <c r="G138">
        <f>'T6 Wine production vol'!G138+'T15 Wine import vol'!G138-'T10 Wine export vol'!G138-'T34 Wine consumption vol'!G138</f>
        <v>2152.6533333333282</v>
      </c>
      <c r="H138">
        <f>'T6 Wine production vol'!H138+'T15 Wine import vol'!H138-'T10 Wine export vol'!H138-'T34 Wine consumption vol'!H138</f>
        <v>-34826.831416666682</v>
      </c>
      <c r="I138">
        <f>'T6 Wine production vol'!I138+'T15 Wine import vol'!I138-'T10 Wine export vol'!I138-'T34 Wine consumption vol'!I138</f>
        <v>9951.1038730315922</v>
      </c>
      <c r="J138">
        <f>'T6 Wine production vol'!J138+'T15 Wine import vol'!J138-'T10 Wine export vol'!J138-'T34 Wine consumption vol'!J138</f>
        <v>729.87629187603306</v>
      </c>
      <c r="K138">
        <f>'T6 Wine production vol'!K138+'T15 Wine import vol'!K138-'T10 Wine export vol'!K138-'T34 Wine consumption vol'!K138</f>
        <v>-86199.817599361064</v>
      </c>
      <c r="L138">
        <f>'T6 Wine production vol'!L138+'T15 Wine import vol'!L138-'T10 Wine export vol'!L138-'T34 Wine consumption vol'!L138</f>
        <v>24514.802709569572</v>
      </c>
      <c r="M138">
        <f>'T6 Wine production vol'!M138+'T15 Wine import vol'!M138-'T10 Wine export vol'!M138-'T34 Wine consumption vol'!M138</f>
        <v>-1966.9113007959531</v>
      </c>
      <c r="N138">
        <f>'T6 Wine production vol'!N138+'T15 Wine import vol'!N138-'T10 Wine export vol'!N138-'T34 Wine consumption vol'!N138</f>
        <v>-93157.520063716511</v>
      </c>
      <c r="O138">
        <f>'T6 Wine production vol'!O138+'T15 Wine import vol'!O138-'T10 Wine export vol'!O138-'T34 Wine consumption vol'!O138</f>
        <v>-20496.474007045588</v>
      </c>
      <c r="P138">
        <f>'T6 Wine production vol'!P138+'T15 Wine import vol'!P138-'T10 Wine export vol'!P138-'T34 Wine consumption vol'!P138</f>
        <v>15917.66788047622</v>
      </c>
      <c r="Q138">
        <f>'T6 Wine production vol'!Q138+'T15 Wine import vol'!Q138-'T10 Wine export vol'!Q138-'T34 Wine consumption vol'!Q138</f>
        <v>125</v>
      </c>
      <c r="R138">
        <f>'T6 Wine production vol'!R138+'T15 Wine import vol'!R138-'T10 Wine export vol'!R138-'T34 Wine consumption vol'!R138</f>
        <v>47751.059184088197</v>
      </c>
      <c r="S138">
        <f>'T6 Wine production vol'!S138+'T15 Wine import vol'!S138-'T10 Wine export vol'!S138-'T34 Wine consumption vol'!S138</f>
        <v>-103804.07541725761</v>
      </c>
      <c r="T138">
        <f>'T6 Wine production vol'!T138+'T15 Wine import vol'!T138-'T10 Wine export vol'!T138-'T34 Wine consumption vol'!T138</f>
        <v>6040.5086271422915</v>
      </c>
      <c r="U138">
        <f>'T6 Wine production vol'!U138+'T15 Wine import vol'!U138-'T10 Wine export vol'!U138-'T34 Wine consumption vol'!U138</f>
        <v>-652.33297542839136</v>
      </c>
      <c r="V138">
        <f>'T6 Wine production vol'!V138+'T15 Wine import vol'!V138-'T10 Wine export vol'!V138-'T34 Wine consumption vol'!V138</f>
        <v>143340.81123236573</v>
      </c>
      <c r="W138">
        <f>'T6 Wine production vol'!W138+'T15 Wine import vol'!W138-'T10 Wine export vol'!W138-'T34 Wine consumption vol'!W138</f>
        <v>-165515.67506392501</v>
      </c>
      <c r="X138">
        <f>'T6 Wine production vol'!X138+'T15 Wine import vol'!X138-'T10 Wine export vol'!X138-'T34 Wine consumption vol'!X138</f>
        <v>24098.037161018292</v>
      </c>
      <c r="Y138">
        <f>'T6 Wine production vol'!Y138+'T15 Wine import vol'!Y138-'T10 Wine export vol'!Y138-'T34 Wine consumption vol'!Y138</f>
        <v>45666.666666666744</v>
      </c>
      <c r="Z138">
        <f>'T6 Wine production vol'!Z138+'T15 Wine import vol'!Z138-'T10 Wine export vol'!Z138-'T34 Wine consumption vol'!Z138</f>
        <v>8368.3986094963038</v>
      </c>
      <c r="AA138">
        <f>'T6 Wine production vol'!AA138+'T15 Wine import vol'!AA138-'T10 Wine export vol'!AA138-'T34 Wine consumption vol'!AA138</f>
        <v>-667996.30278878403</v>
      </c>
      <c r="AB138">
        <f>'T6 Wine production vol'!AB138+'T15 Wine import vol'!AB138-'T10 Wine export vol'!AB138-'T34 Wine consumption vol'!AB138</f>
        <v>350309.19999999995</v>
      </c>
      <c r="AC138">
        <f>'T6 Wine production vol'!AC138+'T15 Wine import vol'!AC138-'T10 Wine export vol'!AC138-'T34 Wine consumption vol'!AC138</f>
        <v>705.01399999999558</v>
      </c>
      <c r="AD138">
        <f>'T6 Wine production vol'!AD138+'T15 Wine import vol'!AD138-'T10 Wine export vol'!AD138-'T34 Wine consumption vol'!AD138</f>
        <v>-16652.136056447576</v>
      </c>
      <c r="AE138">
        <f>'T6 Wine production vol'!AE138+'T15 Wine import vol'!AE138-'T10 Wine export vol'!AE138-'T34 Wine consumption vol'!AE138</f>
        <v>230612.66000000015</v>
      </c>
      <c r="AF138">
        <f>'T6 Wine production vol'!AF138+'T15 Wine import vol'!AF138-'T10 Wine export vol'!AF138-'T34 Wine consumption vol'!AF138</f>
        <v>311447.81259224797</v>
      </c>
      <c r="AG138">
        <f>'T6 Wine production vol'!AG138+'T15 Wine import vol'!AG138-'T10 Wine export vol'!AG138-'T34 Wine consumption vol'!AG138</f>
        <v>17985.836167783884</v>
      </c>
      <c r="AH138">
        <f>'T6 Wine production vol'!AH138+'T15 Wine import vol'!AH138-'T10 Wine export vol'!AH138-'T34 Wine consumption vol'!AH138</f>
        <v>662.9999999999709</v>
      </c>
      <c r="AI138">
        <f>'T6 Wine production vol'!AI138+'T15 Wine import vol'!AI138-'T10 Wine export vol'!AI138-'T34 Wine consumption vol'!AI138</f>
        <v>128579.45289256575</v>
      </c>
      <c r="AJ138">
        <f>'T6 Wine production vol'!AJ138+'T15 Wine import vol'!AJ138-'T10 Wine export vol'!AJ138-'T34 Wine consumption vol'!AJ138</f>
        <v>1663.7290460866207</v>
      </c>
      <c r="AK138">
        <f>'T6 Wine production vol'!AK138+'T15 Wine import vol'!AK138-'T10 Wine export vol'!AK138-'T34 Wine consumption vol'!AK138</f>
        <v>44298.243473056369</v>
      </c>
      <c r="AL138">
        <f>'T6 Wine production vol'!AL138+'T15 Wine import vol'!AL138-'T10 Wine export vol'!AL138-'T34 Wine consumption vol'!AL138</f>
        <v>19176.096428183551</v>
      </c>
      <c r="AM138">
        <f>'T6 Wine production vol'!AM138+'T15 Wine import vol'!AM138-'T10 Wine export vol'!AM138-'T34 Wine consumption vol'!AM138</f>
        <v>-8640.3502060791398</v>
      </c>
      <c r="AN138">
        <f>'T6 Wine production vol'!AN138+'T15 Wine import vol'!AN138-'T10 Wine export vol'!AN138-'T34 Wine consumption vol'!AN138</f>
        <v>185648.47427036997</v>
      </c>
      <c r="AO138">
        <f>'T6 Wine production vol'!AO138+'T15 Wine import vol'!AO138-'T10 Wine export vol'!AO138-'T34 Wine consumption vol'!AO138</f>
        <v>-4497.2525175754599</v>
      </c>
      <c r="AP138">
        <f>'T6 Wine production vol'!AP138+'T15 Wine import vol'!AP138-'T10 Wine export vol'!AP138-'T34 Wine consumption vol'!AP138</f>
        <v>2318.190086529361</v>
      </c>
      <c r="AQ138">
        <f>'T6 Wine production vol'!AQ138+'T15 Wine import vol'!AQ138-'T10 Wine export vol'!AQ138-'T34 Wine consumption vol'!AQ138</f>
        <v>29203</v>
      </c>
      <c r="AR138">
        <f>'T6 Wine production vol'!AR138+'T15 Wine import vol'!AR138-'T10 Wine export vol'!AR138-'T34 Wine consumption vol'!AR138</f>
        <v>0</v>
      </c>
      <c r="AS138">
        <f>'T6 Wine production vol'!AS138+'T15 Wine import vol'!AS138-'T10 Wine export vol'!AS138-'T34 Wine consumption vol'!AS138</f>
        <v>0</v>
      </c>
      <c r="AT138">
        <f>'T6 Wine production vol'!AT138+'T15 Wine import vol'!AT138-'T10 Wine export vol'!AT138-'T34 Wine consumption vol'!AT138</f>
        <v>0</v>
      </c>
      <c r="AU138">
        <f>'T6 Wine production vol'!AU138+'T15 Wine import vol'!AU138-'T10 Wine export vol'!AU138-'T34 Wine consumption vol'!AU138</f>
        <v>60.248854646808468</v>
      </c>
      <c r="AV138">
        <f>'T6 Wine production vol'!AV138+'T15 Wine import vol'!AV138-'T10 Wine export vol'!AV138-'T34 Wine consumption vol'!AV138</f>
        <v>0</v>
      </c>
      <c r="AW138">
        <f>'T6 Wine production vol'!AW138+'T15 Wine import vol'!AW138-'T10 Wine export vol'!AW138-'T34 Wine consumption vol'!AW138</f>
        <v>0</v>
      </c>
      <c r="AX138">
        <f>'T6 Wine production vol'!AX138+'T15 Wine import vol'!AX138-'T10 Wine export vol'!AX138-'T34 Wine consumption vol'!AX138</f>
        <v>0</v>
      </c>
      <c r="AY138">
        <f>'T6 Wine production vol'!AY138+'T15 Wine import vol'!AY138-'T10 Wine export vol'!AY138-'T34 Wine consumption vol'!AY138</f>
        <v>0</v>
      </c>
      <c r="AZ138">
        <f>'T6 Wine production vol'!AZ138+'T15 Wine import vol'!AZ138-'T10 Wine export vol'!AZ138-'T34 Wine consumption vol'!AZ138</f>
        <v>0</v>
      </c>
      <c r="BA138">
        <f>'T6 Wine production vol'!BA138+'T15 Wine import vol'!BA138-'T10 Wine export vol'!BA138-'T34 Wine consumption vol'!BA138</f>
        <v>0</v>
      </c>
      <c r="BB138">
        <f>'T6 Wine production vol'!BB138+'T15 Wine import vol'!BB138-'T10 Wine export vol'!BB138-'T34 Wine consumption vol'!BB138</f>
        <v>3363151.3678330481</v>
      </c>
    </row>
    <row r="139" spans="1:54" x14ac:dyDescent="0.55000000000000004">
      <c r="A139" s="1">
        <v>2002</v>
      </c>
      <c r="B139">
        <f>'T6 Wine production vol'!B139+'T15 Wine import vol'!B139-'T10 Wine export vol'!B139-'T34 Wine consumption vol'!B139</f>
        <v>316019.76839908585</v>
      </c>
      <c r="C139">
        <f>'T6 Wine production vol'!C139+'T15 Wine import vol'!C139-'T10 Wine export vol'!C139-'T34 Wine consumption vol'!C139</f>
        <v>73923.039329072461</v>
      </c>
      <c r="D139">
        <f>'T6 Wine production vol'!D139+'T15 Wine import vol'!D139-'T10 Wine export vol'!D139-'T34 Wine consumption vol'!D139</f>
        <v>82473.66084726312</v>
      </c>
      <c r="E139">
        <f>'T6 Wine production vol'!E139+'T15 Wine import vol'!E139-'T10 Wine export vol'!E139-'T34 Wine consumption vol'!E139</f>
        <v>1440912.6676042469</v>
      </c>
      <c r="F139">
        <f>'T6 Wine production vol'!F139+'T15 Wine import vol'!F139-'T10 Wine export vol'!F139-'T34 Wine consumption vol'!F139</f>
        <v>1525.4739658260078</v>
      </c>
      <c r="G139">
        <f>'T6 Wine production vol'!G139+'T15 Wine import vol'!G139-'T10 Wine export vol'!G139-'T34 Wine consumption vol'!G139</f>
        <v>-7481.5649166666699</v>
      </c>
      <c r="H139">
        <f>'T6 Wine production vol'!H139+'T15 Wine import vol'!H139-'T10 Wine export vol'!H139-'T34 Wine consumption vol'!H139</f>
        <v>-36476.168499999912</v>
      </c>
      <c r="I139">
        <f>'T6 Wine production vol'!I139+'T15 Wine import vol'!I139-'T10 Wine export vol'!I139-'T34 Wine consumption vol'!I139</f>
        <v>9496.3841356661869</v>
      </c>
      <c r="J139">
        <f>'T6 Wine production vol'!J139+'T15 Wine import vol'!J139-'T10 Wine export vol'!J139-'T34 Wine consumption vol'!J139</f>
        <v>-319.13497020747309</v>
      </c>
      <c r="K139">
        <f>'T6 Wine production vol'!K139+'T15 Wine import vol'!K139-'T10 Wine export vol'!K139-'T34 Wine consumption vol'!K139</f>
        <v>91535.64052644209</v>
      </c>
      <c r="L139">
        <f>'T6 Wine production vol'!L139+'T15 Wine import vol'!L139-'T10 Wine export vol'!L139-'T34 Wine consumption vol'!L139</f>
        <v>93271.963845749997</v>
      </c>
      <c r="M139">
        <f>'T6 Wine production vol'!M139+'T15 Wine import vol'!M139-'T10 Wine export vol'!M139-'T34 Wine consumption vol'!M139</f>
        <v>-4093.9012447653367</v>
      </c>
      <c r="N139">
        <f>'T6 Wine production vol'!N139+'T15 Wine import vol'!N139-'T10 Wine export vol'!N139-'T34 Wine consumption vol'!N139</f>
        <v>-65754.94250776188</v>
      </c>
      <c r="O139">
        <f>'T6 Wine production vol'!O139+'T15 Wine import vol'!O139-'T10 Wine export vol'!O139-'T34 Wine consumption vol'!O139</f>
        <v>-24180.241413555108</v>
      </c>
      <c r="P139">
        <f>'T6 Wine production vol'!P139+'T15 Wine import vol'!P139-'T10 Wine export vol'!P139-'T34 Wine consumption vol'!P139</f>
        <v>10907.191183454415</v>
      </c>
      <c r="Q139">
        <f>'T6 Wine production vol'!Q139+'T15 Wine import vol'!Q139-'T10 Wine export vol'!Q139-'T34 Wine consumption vol'!Q139</f>
        <v>-375</v>
      </c>
      <c r="R139">
        <f>'T6 Wine production vol'!R139+'T15 Wine import vol'!R139-'T10 Wine export vol'!R139-'T34 Wine consumption vol'!R139</f>
        <v>-394</v>
      </c>
      <c r="S139">
        <f>'T6 Wine production vol'!S139+'T15 Wine import vol'!S139-'T10 Wine export vol'!S139-'T34 Wine consumption vol'!S139</f>
        <v>-87612.561331263496</v>
      </c>
      <c r="T139">
        <f>'T6 Wine production vol'!T139+'T15 Wine import vol'!T139-'T10 Wine export vol'!T139-'T34 Wine consumption vol'!T139</f>
        <v>2435.5470594463113</v>
      </c>
      <c r="U139">
        <f>'T6 Wine production vol'!U139+'T15 Wine import vol'!U139-'T10 Wine export vol'!U139-'T34 Wine consumption vol'!U139</f>
        <v>-609.79201546632976</v>
      </c>
      <c r="V139">
        <f>'T6 Wine production vol'!V139+'T15 Wine import vol'!V139-'T10 Wine export vol'!V139-'T34 Wine consumption vol'!V139</f>
        <v>-82227.924114507914</v>
      </c>
      <c r="W139">
        <f>'T6 Wine production vol'!W139+'T15 Wine import vol'!W139-'T10 Wine export vol'!W139-'T34 Wine consumption vol'!W139</f>
        <v>-56313.490868722824</v>
      </c>
      <c r="X139">
        <f>'T6 Wine production vol'!X139+'T15 Wine import vol'!X139-'T10 Wine export vol'!X139-'T34 Wine consumption vol'!X139</f>
        <v>-106854.86100756342</v>
      </c>
      <c r="Y139">
        <f>'T6 Wine production vol'!Y139+'T15 Wine import vol'!Y139-'T10 Wine export vol'!Y139-'T34 Wine consumption vol'!Y139</f>
        <v>8666.6666666667443</v>
      </c>
      <c r="Z139">
        <f>'T6 Wine production vol'!Z139+'T15 Wine import vol'!Z139-'T10 Wine export vol'!Z139-'T34 Wine consumption vol'!Z139</f>
        <v>2442.2601736448996</v>
      </c>
      <c r="AA139">
        <f>'T6 Wine production vol'!AA139+'T15 Wine import vol'!AA139-'T10 Wine export vol'!AA139-'T34 Wine consumption vol'!AA139</f>
        <v>-416560.82000000007</v>
      </c>
      <c r="AB139">
        <f>'T6 Wine production vol'!AB139+'T15 Wine import vol'!AB139-'T10 Wine export vol'!AB139-'T34 Wine consumption vol'!AB139</f>
        <v>415150.74377620011</v>
      </c>
      <c r="AC139">
        <f>'T6 Wine production vol'!AC139+'T15 Wine import vol'!AC139-'T10 Wine export vol'!AC139-'T34 Wine consumption vol'!AC139</f>
        <v>25258.698000000004</v>
      </c>
      <c r="AD139">
        <f>'T6 Wine production vol'!AD139+'T15 Wine import vol'!AD139-'T10 Wine export vol'!AD139-'T34 Wine consumption vol'!AD139</f>
        <v>-11865.92468238459</v>
      </c>
      <c r="AE139">
        <f>'T6 Wine production vol'!AE139+'T15 Wine import vol'!AE139-'T10 Wine export vol'!AE139-'T34 Wine consumption vol'!AE139</f>
        <v>38303.029999999795</v>
      </c>
      <c r="AF139">
        <f>'T6 Wine production vol'!AF139+'T15 Wine import vol'!AF139-'T10 Wine export vol'!AF139-'T34 Wine consumption vol'!AF139</f>
        <v>-49993.890099518001</v>
      </c>
      <c r="AG139">
        <f>'T6 Wine production vol'!AG139+'T15 Wine import vol'!AG139-'T10 Wine export vol'!AG139-'T34 Wine consumption vol'!AG139</f>
        <v>16343.334210107801</v>
      </c>
      <c r="AH139">
        <f>'T6 Wine production vol'!AH139+'T15 Wine import vol'!AH139-'T10 Wine export vol'!AH139-'T34 Wine consumption vol'!AH139</f>
        <v>484</v>
      </c>
      <c r="AI139">
        <f>'T6 Wine production vol'!AI139+'T15 Wine import vol'!AI139-'T10 Wine export vol'!AI139-'T34 Wine consumption vol'!AI139</f>
        <v>94851.528692602253</v>
      </c>
      <c r="AJ139">
        <f>'T6 Wine production vol'!AJ139+'T15 Wine import vol'!AJ139-'T10 Wine export vol'!AJ139-'T34 Wine consumption vol'!AJ139</f>
        <v>-14606.462335292963</v>
      </c>
      <c r="AK139">
        <f>'T6 Wine production vol'!AK139+'T15 Wine import vol'!AK139-'T10 Wine export vol'!AK139-'T34 Wine consumption vol'!AK139</f>
        <v>2307</v>
      </c>
      <c r="AL139">
        <f>'T6 Wine production vol'!AL139+'T15 Wine import vol'!AL139-'T10 Wine export vol'!AL139-'T34 Wine consumption vol'!AL139</f>
        <v>20096.739422039809</v>
      </c>
      <c r="AM139">
        <f>'T6 Wine production vol'!AM139+'T15 Wine import vol'!AM139-'T10 Wine export vol'!AM139-'T34 Wine consumption vol'!AM139</f>
        <v>-9492.3412468983806</v>
      </c>
      <c r="AN139">
        <f>'T6 Wine production vol'!AN139+'T15 Wine import vol'!AN139-'T10 Wine export vol'!AN139-'T34 Wine consumption vol'!AN139</f>
        <v>259745.96817428223</v>
      </c>
      <c r="AO139">
        <f>'T6 Wine production vol'!AO139+'T15 Wine import vol'!AO139-'T10 Wine export vol'!AO139-'T34 Wine consumption vol'!AO139</f>
        <v>-3560.8505303126003</v>
      </c>
      <c r="AP139">
        <f>'T6 Wine production vol'!AP139+'T15 Wine import vol'!AP139-'T10 Wine export vol'!AP139-'T34 Wine consumption vol'!AP139</f>
        <v>1576.1601574861197</v>
      </c>
      <c r="AQ139">
        <f>'T6 Wine production vol'!AQ139+'T15 Wine import vol'!AQ139-'T10 Wine export vol'!AQ139-'T34 Wine consumption vol'!AQ139</f>
        <v>47076</v>
      </c>
      <c r="AR139">
        <f>'T6 Wine production vol'!AR139+'T15 Wine import vol'!AR139-'T10 Wine export vol'!AR139-'T34 Wine consumption vol'!AR139</f>
        <v>0</v>
      </c>
      <c r="AS139">
        <f>'T6 Wine production vol'!AS139+'T15 Wine import vol'!AS139-'T10 Wine export vol'!AS139-'T34 Wine consumption vol'!AS139</f>
        <v>0</v>
      </c>
      <c r="AT139">
        <f>'T6 Wine production vol'!AT139+'T15 Wine import vol'!AT139-'T10 Wine export vol'!AT139-'T34 Wine consumption vol'!AT139</f>
        <v>0</v>
      </c>
      <c r="AU139">
        <f>'T6 Wine production vol'!AU139+'T15 Wine import vol'!AU139-'T10 Wine export vol'!AU139-'T34 Wine consumption vol'!AU139</f>
        <v>3272.9262237735093</v>
      </c>
      <c r="AV139">
        <f>'T6 Wine production vol'!AV139+'T15 Wine import vol'!AV139-'T10 Wine export vol'!AV139-'T34 Wine consumption vol'!AV139</f>
        <v>0</v>
      </c>
      <c r="AW139">
        <f>'T6 Wine production vol'!AW139+'T15 Wine import vol'!AW139-'T10 Wine export vol'!AW139-'T34 Wine consumption vol'!AW139</f>
        <v>0</v>
      </c>
      <c r="AX139">
        <f>'T6 Wine production vol'!AX139+'T15 Wine import vol'!AX139-'T10 Wine export vol'!AX139-'T34 Wine consumption vol'!AX139</f>
        <v>0</v>
      </c>
      <c r="AY139">
        <f>'T6 Wine production vol'!AY139+'T15 Wine import vol'!AY139-'T10 Wine export vol'!AY139-'T34 Wine consumption vol'!AY139</f>
        <v>0</v>
      </c>
      <c r="AZ139">
        <f>'T6 Wine production vol'!AZ139+'T15 Wine import vol'!AZ139-'T10 Wine export vol'!AZ139-'T34 Wine consumption vol'!AZ139</f>
        <v>0</v>
      </c>
      <c r="BA139">
        <f>'T6 Wine production vol'!BA139+'T15 Wine import vol'!BA139-'T10 Wine export vol'!BA139-'T34 Wine consumption vol'!BA139</f>
        <v>0</v>
      </c>
      <c r="BB139">
        <f>'T6 Wine production vol'!BB139+'T15 Wine import vol'!BB139-'T10 Wine export vol'!BB139-'T34 Wine consumption vol'!BB139</f>
        <v>2053792.4751589894</v>
      </c>
    </row>
    <row r="140" spans="1:54" x14ac:dyDescent="0.55000000000000004">
      <c r="A140" s="1">
        <v>2003</v>
      </c>
      <c r="B140">
        <f>'T6 Wine production vol'!B140+'T15 Wine import vol'!B140-'T10 Wine export vol'!B140-'T34 Wine consumption vol'!B140</f>
        <v>195936.09528507199</v>
      </c>
      <c r="C140">
        <f>'T6 Wine production vol'!C140+'T15 Wine import vol'!C140-'T10 Wine export vol'!C140-'T34 Wine consumption vol'!C140</f>
        <v>453143.48082133802</v>
      </c>
      <c r="D140">
        <f>'T6 Wine production vol'!D140+'T15 Wine import vol'!D140-'T10 Wine export vol'!D140-'T34 Wine consumption vol'!D140</f>
        <v>-118839.03451005649</v>
      </c>
      <c r="E140">
        <f>'T6 Wine production vol'!E140+'T15 Wine import vol'!E140-'T10 Wine export vol'!E140-'T34 Wine consumption vol'!E140</f>
        <v>1999618.954382271</v>
      </c>
      <c r="F140">
        <f>'T6 Wine production vol'!F140+'T15 Wine import vol'!F140-'T10 Wine export vol'!F140-'T34 Wine consumption vol'!F140</f>
        <v>-8509.4078142883081</v>
      </c>
      <c r="G140">
        <f>'T6 Wine production vol'!G140+'T15 Wine import vol'!G140-'T10 Wine export vol'!G140-'T34 Wine consumption vol'!G140</f>
        <v>-1482.4433333333291</v>
      </c>
      <c r="H140">
        <f>'T6 Wine production vol'!H140+'T15 Wine import vol'!H140-'T10 Wine export vol'!H140-'T34 Wine consumption vol'!H140</f>
        <v>-35058.426249999902</v>
      </c>
      <c r="I140">
        <f>'T6 Wine production vol'!I140+'T15 Wine import vol'!I140-'T10 Wine export vol'!I140-'T34 Wine consumption vol'!I140</f>
        <v>7324.4337080733094</v>
      </c>
      <c r="J140">
        <f>'T6 Wine production vol'!J140+'T15 Wine import vol'!J140-'T10 Wine export vol'!J140-'T34 Wine consumption vol'!J140</f>
        <v>-729.51024260500708</v>
      </c>
      <c r="K140">
        <f>'T6 Wine production vol'!K140+'T15 Wine import vol'!K140-'T10 Wine export vol'!K140-'T34 Wine consumption vol'!K140</f>
        <v>-106042.35516659706</v>
      </c>
      <c r="L140">
        <f>'T6 Wine production vol'!L140+'T15 Wine import vol'!L140-'T10 Wine export vol'!L140-'T34 Wine consumption vol'!L140</f>
        <v>35716.478396311228</v>
      </c>
      <c r="M140">
        <f>'T6 Wine production vol'!M140+'T15 Wine import vol'!M140-'T10 Wine export vol'!M140-'T34 Wine consumption vol'!M140</f>
        <v>-4506.8891803299775</v>
      </c>
      <c r="N140">
        <f>'T6 Wine production vol'!N140+'T15 Wine import vol'!N140-'T10 Wine export vol'!N140-'T34 Wine consumption vol'!N140</f>
        <v>-33423.644236374181</v>
      </c>
      <c r="O140">
        <f>'T6 Wine production vol'!O140+'T15 Wine import vol'!O140-'T10 Wine export vol'!O140-'T34 Wine consumption vol'!O140</f>
        <v>-27975.376278930111</v>
      </c>
      <c r="P140">
        <f>'T6 Wine production vol'!P140+'T15 Wine import vol'!P140-'T10 Wine export vol'!P140-'T34 Wine consumption vol'!P140</f>
        <v>11643.719287553686</v>
      </c>
      <c r="Q140">
        <f>'T6 Wine production vol'!Q140+'T15 Wine import vol'!Q140-'T10 Wine export vol'!Q140-'T34 Wine consumption vol'!Q140</f>
        <v>57.5</v>
      </c>
      <c r="R140">
        <f>'T6 Wine production vol'!R140+'T15 Wine import vol'!R140-'T10 Wine export vol'!R140-'T34 Wine consumption vol'!R140</f>
        <v>-10311</v>
      </c>
      <c r="S140">
        <f>'T6 Wine production vol'!S140+'T15 Wine import vol'!S140-'T10 Wine export vol'!S140-'T34 Wine consumption vol'!S140</f>
        <v>-96695.302548347012</v>
      </c>
      <c r="T140">
        <f>'T6 Wine production vol'!T140+'T15 Wine import vol'!T140-'T10 Wine export vol'!T140-'T34 Wine consumption vol'!T140</f>
        <v>-35788.926574923709</v>
      </c>
      <c r="U140">
        <f>'T6 Wine production vol'!U140+'T15 Wine import vol'!U140-'T10 Wine export vol'!U140-'T34 Wine consumption vol'!U140</f>
        <v>-8817.9958281954387</v>
      </c>
      <c r="V140">
        <f>'T6 Wine production vol'!V140+'T15 Wine import vol'!V140-'T10 Wine export vol'!V140-'T34 Wine consumption vol'!V140</f>
        <v>1569.3194347763783</v>
      </c>
      <c r="W140">
        <f>'T6 Wine production vol'!W140+'T15 Wine import vol'!W140-'T10 Wine export vol'!W140-'T34 Wine consumption vol'!W140</f>
        <v>-87399.446207747053</v>
      </c>
      <c r="X140">
        <f>'T6 Wine production vol'!X140+'T15 Wine import vol'!X140-'T10 Wine export vol'!X140-'T34 Wine consumption vol'!X140</f>
        <v>-10834.822448708699</v>
      </c>
      <c r="Y140">
        <f>'T6 Wine production vol'!Y140+'T15 Wine import vol'!Y140-'T10 Wine export vol'!Y140-'T34 Wine consumption vol'!Y140</f>
        <v>12186.666666666744</v>
      </c>
      <c r="Z140">
        <f>'T6 Wine production vol'!Z140+'T15 Wine import vol'!Z140-'T10 Wine export vol'!Z140-'T34 Wine consumption vol'!Z140</f>
        <v>5605.8773657375132</v>
      </c>
      <c r="AA140">
        <f>'T6 Wine production vol'!AA140+'T15 Wine import vol'!AA140-'T10 Wine export vol'!AA140-'T34 Wine consumption vol'!AA140</f>
        <v>20680.841000000015</v>
      </c>
      <c r="AB140">
        <f>'T6 Wine production vol'!AB140+'T15 Wine import vol'!AB140-'T10 Wine export vol'!AB140-'T34 Wine consumption vol'!AB140</f>
        <v>172122.29157340014</v>
      </c>
      <c r="AC140">
        <f>'T6 Wine production vol'!AC140+'T15 Wine import vol'!AC140-'T10 Wine export vol'!AC140-'T34 Wine consumption vol'!AC140</f>
        <v>-4186.6759999999922</v>
      </c>
      <c r="AD140">
        <f>'T6 Wine production vol'!AD140+'T15 Wine import vol'!AD140-'T10 Wine export vol'!AD140-'T34 Wine consumption vol'!AD140</f>
        <v>-23254.543846984627</v>
      </c>
      <c r="AE140">
        <f>'T6 Wine production vol'!AE140+'T15 Wine import vol'!AE140-'T10 Wine export vol'!AE140-'T34 Wine consumption vol'!AE140</f>
        <v>85038.009999999776</v>
      </c>
      <c r="AF140">
        <f>'T6 Wine production vol'!AF140+'T15 Wine import vol'!AF140-'T10 Wine export vol'!AF140-'T34 Wine consumption vol'!AF140</f>
        <v>-27303.643814777024</v>
      </c>
      <c r="AG140">
        <f>'T6 Wine production vol'!AG140+'T15 Wine import vol'!AG140-'T10 Wine export vol'!AG140-'T34 Wine consumption vol'!AG140</f>
        <v>-145830.07933384582</v>
      </c>
      <c r="AH140">
        <f>'T6 Wine production vol'!AH140+'T15 Wine import vol'!AH140-'T10 Wine export vol'!AH140-'T34 Wine consumption vol'!AH140</f>
        <v>339.0000000000291</v>
      </c>
      <c r="AI140">
        <f>'T6 Wine production vol'!AI140+'T15 Wine import vol'!AI140-'T10 Wine export vol'!AI140-'T34 Wine consumption vol'!AI140</f>
        <v>68549.860206140933</v>
      </c>
      <c r="AJ140">
        <f>'T6 Wine production vol'!AJ140+'T15 Wine import vol'!AJ140-'T10 Wine export vol'!AJ140-'T34 Wine consumption vol'!AJ140</f>
        <v>9445.2699780545081</v>
      </c>
      <c r="AK140">
        <f>'T6 Wine production vol'!AK140+'T15 Wine import vol'!AK140-'T10 Wine export vol'!AK140-'T34 Wine consumption vol'!AK140</f>
        <v>8311</v>
      </c>
      <c r="AL140">
        <f>'T6 Wine production vol'!AL140+'T15 Wine import vol'!AL140-'T10 Wine export vol'!AL140-'T34 Wine consumption vol'!AL140</f>
        <v>43972.303963944592</v>
      </c>
      <c r="AM140">
        <f>'T6 Wine production vol'!AM140+'T15 Wine import vol'!AM140-'T10 Wine export vol'!AM140-'T34 Wine consumption vol'!AM140</f>
        <v>-19400.975249205898</v>
      </c>
      <c r="AN140">
        <f>'T6 Wine production vol'!AN140+'T15 Wine import vol'!AN140-'T10 Wine export vol'!AN140-'T34 Wine consumption vol'!AN140</f>
        <v>402417.97187448287</v>
      </c>
      <c r="AO140">
        <f>'T6 Wine production vol'!AO140+'T15 Wine import vol'!AO140-'T10 Wine export vol'!AO140-'T34 Wine consumption vol'!AO140</f>
        <v>-25423.532169344198</v>
      </c>
      <c r="AP140">
        <f>'T6 Wine production vol'!AP140+'T15 Wine import vol'!AP140-'T10 Wine export vol'!AP140-'T34 Wine consumption vol'!AP140</f>
        <v>122.31939366364168</v>
      </c>
      <c r="AQ140">
        <f>'T6 Wine production vol'!AQ140+'T15 Wine import vol'!AQ140-'T10 Wine export vol'!AQ140-'T34 Wine consumption vol'!AQ140</f>
        <v>-12959</v>
      </c>
      <c r="AR140">
        <f>'T6 Wine production vol'!AR140+'T15 Wine import vol'!AR140-'T10 Wine export vol'!AR140-'T34 Wine consumption vol'!AR140</f>
        <v>0</v>
      </c>
      <c r="AS140">
        <f>'T6 Wine production vol'!AS140+'T15 Wine import vol'!AS140-'T10 Wine export vol'!AS140-'T34 Wine consumption vol'!AS140</f>
        <v>0</v>
      </c>
      <c r="AT140">
        <f>'T6 Wine production vol'!AT140+'T15 Wine import vol'!AT140-'T10 Wine export vol'!AT140-'T34 Wine consumption vol'!AT140</f>
        <v>0</v>
      </c>
      <c r="AU140">
        <f>'T6 Wine production vol'!AU140+'T15 Wine import vol'!AU140-'T10 Wine export vol'!AU140-'T34 Wine consumption vol'!AU140</f>
        <v>-7880.2243333333172</v>
      </c>
      <c r="AV140">
        <f>'T6 Wine production vol'!AV140+'T15 Wine import vol'!AV140-'T10 Wine export vol'!AV140-'T34 Wine consumption vol'!AV140</f>
        <v>0</v>
      </c>
      <c r="AW140">
        <f>'T6 Wine production vol'!AW140+'T15 Wine import vol'!AW140-'T10 Wine export vol'!AW140-'T34 Wine consumption vol'!AW140</f>
        <v>0</v>
      </c>
      <c r="AX140">
        <f>'T6 Wine production vol'!AX140+'T15 Wine import vol'!AX140-'T10 Wine export vol'!AX140-'T34 Wine consumption vol'!AX140</f>
        <v>0</v>
      </c>
      <c r="AY140">
        <f>'T6 Wine production vol'!AY140+'T15 Wine import vol'!AY140-'T10 Wine export vol'!AY140-'T34 Wine consumption vol'!AY140</f>
        <v>0</v>
      </c>
      <c r="AZ140">
        <f>'T6 Wine production vol'!AZ140+'T15 Wine import vol'!AZ140-'T10 Wine export vol'!AZ140-'T34 Wine consumption vol'!AZ140</f>
        <v>0</v>
      </c>
      <c r="BA140">
        <f>'T6 Wine production vol'!BA140+'T15 Wine import vol'!BA140-'T10 Wine export vol'!BA140-'T34 Wine consumption vol'!BA140</f>
        <v>0</v>
      </c>
      <c r="BB140">
        <f>'T6 Wine production vol'!BB140+'T15 Wine import vol'!BB140-'T10 Wine export vol'!BB140-'T34 Wine consumption vol'!BB140</f>
        <v>2864083.5460149013</v>
      </c>
    </row>
    <row r="141" spans="1:54" x14ac:dyDescent="0.55000000000000004">
      <c r="A141" s="1">
        <v>2004</v>
      </c>
      <c r="B141">
        <f>'T6 Wine production vol'!B141+'T15 Wine import vol'!B141-'T10 Wine export vol'!B141-'T34 Wine consumption vol'!B141</f>
        <v>1508554.3815832068</v>
      </c>
      <c r="C141">
        <f>'T6 Wine production vol'!C141+'T15 Wine import vol'!C141-'T10 Wine export vol'!C141-'T34 Wine consumption vol'!C141</f>
        <v>1404564.6464737179</v>
      </c>
      <c r="D141">
        <f>'T6 Wine production vol'!D141+'T15 Wine import vol'!D141-'T10 Wine export vol'!D141-'T34 Wine consumption vol'!D141</f>
        <v>-32225.026717164088</v>
      </c>
      <c r="E141">
        <f>'T6 Wine production vol'!E141+'T15 Wine import vol'!E141-'T10 Wine export vol'!E141-'T34 Wine consumption vol'!E141</f>
        <v>1839492.815009532</v>
      </c>
      <c r="F141">
        <f>'T6 Wine production vol'!F141+'T15 Wine import vol'!F141-'T10 Wine export vol'!F141-'T34 Wine consumption vol'!F141</f>
        <v>47064.315296424407</v>
      </c>
      <c r="G141">
        <f>'T6 Wine production vol'!G141+'T15 Wine import vol'!G141-'T10 Wine export vol'!G141-'T34 Wine consumption vol'!G141</f>
        <v>141.75833333333139</v>
      </c>
      <c r="H141">
        <f>'T6 Wine production vol'!H141+'T15 Wine import vol'!H141-'T10 Wine export vol'!H141-'T34 Wine consumption vol'!H141</f>
        <v>-33761.404500000004</v>
      </c>
      <c r="I141">
        <f>'T6 Wine production vol'!I141+'T15 Wine import vol'!I141-'T10 Wine export vol'!I141-'T34 Wine consumption vol'!I141</f>
        <v>2842.7616903209127</v>
      </c>
      <c r="J141">
        <f>'T6 Wine production vol'!J141+'T15 Wine import vol'!J141-'T10 Wine export vol'!J141-'T34 Wine consumption vol'!J141</f>
        <v>117.7257254355136</v>
      </c>
      <c r="K141">
        <f>'T6 Wine production vol'!K141+'T15 Wine import vol'!K141-'T10 Wine export vol'!K141-'T34 Wine consumption vol'!K141</f>
        <v>251006.26286860812</v>
      </c>
      <c r="L141">
        <f>'T6 Wine production vol'!L141+'T15 Wine import vol'!L141-'T10 Wine export vol'!L141-'T34 Wine consumption vol'!L141</f>
        <v>61402.844477215491</v>
      </c>
      <c r="M141">
        <f>'T6 Wine production vol'!M141+'T15 Wine import vol'!M141-'T10 Wine export vol'!M141-'T34 Wine consumption vol'!M141</f>
        <v>-3160.7346075355163</v>
      </c>
      <c r="N141">
        <f>'T6 Wine production vol'!N141+'T15 Wine import vol'!N141-'T10 Wine export vol'!N141-'T34 Wine consumption vol'!N141</f>
        <v>-47860.528395329486</v>
      </c>
      <c r="O141">
        <f>'T6 Wine production vol'!O141+'T15 Wine import vol'!O141-'T10 Wine export vol'!O141-'T34 Wine consumption vol'!O141</f>
        <v>-55647.535388645891</v>
      </c>
      <c r="P141">
        <f>'T6 Wine production vol'!P141+'T15 Wine import vol'!P141-'T10 Wine export vol'!P141-'T34 Wine consumption vol'!P141</f>
        <v>20338.630790417315</v>
      </c>
      <c r="Q141">
        <f>'T6 Wine production vol'!Q141+'T15 Wine import vol'!Q141-'T10 Wine export vol'!Q141-'T34 Wine consumption vol'!Q141</f>
        <v>490</v>
      </c>
      <c r="R141">
        <f>'T6 Wine production vol'!R141+'T15 Wine import vol'!R141-'T10 Wine export vol'!R141-'T34 Wine consumption vol'!R141</f>
        <v>-21929</v>
      </c>
      <c r="S141">
        <f>'T6 Wine production vol'!S141+'T15 Wine import vol'!S141-'T10 Wine export vol'!S141-'T34 Wine consumption vol'!S141</f>
        <v>-9447.6466830713034</v>
      </c>
      <c r="T141">
        <f>'T6 Wine production vol'!T141+'T15 Wine import vol'!T141-'T10 Wine export vol'!T141-'T34 Wine consumption vol'!T141</f>
        <v>1755.2438290976861</v>
      </c>
      <c r="U141">
        <f>'T6 Wine production vol'!U141+'T15 Wine import vol'!U141-'T10 Wine export vol'!U141-'T34 Wine consumption vol'!U141</f>
        <v>-27091.049517171239</v>
      </c>
      <c r="V141">
        <f>'T6 Wine production vol'!V141+'T15 Wine import vol'!V141-'T10 Wine export vol'!V141-'T34 Wine consumption vol'!V141</f>
        <v>157464.2993308687</v>
      </c>
      <c r="W141">
        <f>'T6 Wine production vol'!W141+'T15 Wine import vol'!W141-'T10 Wine export vol'!W141-'T34 Wine consumption vol'!W141</f>
        <v>-66657.7612808634</v>
      </c>
      <c r="X141">
        <f>'T6 Wine production vol'!X141+'T15 Wine import vol'!X141-'T10 Wine export vol'!X141-'T34 Wine consumption vol'!X141</f>
        <v>2170.7738624399062</v>
      </c>
      <c r="Y141">
        <f>'T6 Wine production vol'!Y141+'T15 Wine import vol'!Y141-'T10 Wine export vol'!Y141-'T34 Wine consumption vol'!Y141</f>
        <v>24726.666666666744</v>
      </c>
      <c r="Z141">
        <f>'T6 Wine production vol'!Z141+'T15 Wine import vol'!Z141-'T10 Wine export vol'!Z141-'T34 Wine consumption vol'!Z141</f>
        <v>7026.8046049590921</v>
      </c>
      <c r="AA141">
        <f>'T6 Wine production vol'!AA141+'T15 Wine import vol'!AA141-'T10 Wine export vol'!AA141-'T34 Wine consumption vol'!AA141</f>
        <v>-429338.98399999994</v>
      </c>
      <c r="AB141">
        <f>'T6 Wine production vol'!AB141+'T15 Wine import vol'!AB141-'T10 Wine export vol'!AB141-'T34 Wine consumption vol'!AB141</f>
        <v>469578.09616869991</v>
      </c>
      <c r="AC141">
        <f>'T6 Wine production vol'!AC141+'T15 Wine import vol'!AC141-'T10 Wine export vol'!AC141-'T34 Wine consumption vol'!AC141</f>
        <v>32680.531000000003</v>
      </c>
      <c r="AD141">
        <f>'T6 Wine production vol'!AD141+'T15 Wine import vol'!AD141-'T10 Wine export vol'!AD141-'T34 Wine consumption vol'!AD141</f>
        <v>-13215.917665262823</v>
      </c>
      <c r="AE141">
        <f>'T6 Wine production vol'!AE141+'T15 Wine import vol'!AE141-'T10 Wine export vol'!AE141-'T34 Wine consumption vol'!AE141</f>
        <v>41797.350000000093</v>
      </c>
      <c r="AF141">
        <f>'T6 Wine production vol'!AF141+'T15 Wine import vol'!AF141-'T10 Wine export vol'!AF141-'T34 Wine consumption vol'!AF141</f>
        <v>241561.55916305608</v>
      </c>
      <c r="AG141">
        <f>'T6 Wine production vol'!AG141+'T15 Wine import vol'!AG141-'T10 Wine export vol'!AG141-'T34 Wine consumption vol'!AG141</f>
        <v>-15868.137889149773</v>
      </c>
      <c r="AH141">
        <f>'T6 Wine production vol'!AH141+'T15 Wine import vol'!AH141-'T10 Wine export vol'!AH141-'T34 Wine consumption vol'!AH141</f>
        <v>412</v>
      </c>
      <c r="AI141">
        <f>'T6 Wine production vol'!AI141+'T15 Wine import vol'!AI141-'T10 Wine export vol'!AI141-'T34 Wine consumption vol'!AI141</f>
        <v>30546.308392647225</v>
      </c>
      <c r="AJ141">
        <f>'T6 Wine production vol'!AJ141+'T15 Wine import vol'!AJ141-'T10 Wine export vol'!AJ141-'T34 Wine consumption vol'!AJ141</f>
        <v>32729.570577108447</v>
      </c>
      <c r="AK141">
        <f>'T6 Wine production vol'!AK141+'T15 Wine import vol'!AK141-'T10 Wine export vol'!AK141-'T34 Wine consumption vol'!AK141</f>
        <v>-6645</v>
      </c>
      <c r="AL141">
        <f>'T6 Wine production vol'!AL141+'T15 Wine import vol'!AL141-'T10 Wine export vol'!AL141-'T34 Wine consumption vol'!AL141</f>
        <v>46392.496986992359</v>
      </c>
      <c r="AM141">
        <f>'T6 Wine production vol'!AM141+'T15 Wine import vol'!AM141-'T10 Wine export vol'!AM141-'T34 Wine consumption vol'!AM141</f>
        <v>-20824.217946880053</v>
      </c>
      <c r="AN141">
        <f>'T6 Wine production vol'!AN141+'T15 Wine import vol'!AN141-'T10 Wine export vol'!AN141-'T34 Wine consumption vol'!AN141</f>
        <v>435620.68417153612</v>
      </c>
      <c r="AO141">
        <f>'T6 Wine production vol'!AO141+'T15 Wine import vol'!AO141-'T10 Wine export vol'!AO141-'T34 Wine consumption vol'!AO141</f>
        <v>-31412.218664873952</v>
      </c>
      <c r="AP141">
        <f>'T6 Wine production vol'!AP141+'T15 Wine import vol'!AP141-'T10 Wine export vol'!AP141-'T34 Wine consumption vol'!AP141</f>
        <v>-6363.0638726821417</v>
      </c>
      <c r="AQ141">
        <f>'T6 Wine production vol'!AQ141+'T15 Wine import vol'!AQ141-'T10 Wine export vol'!AQ141-'T34 Wine consumption vol'!AQ141</f>
        <v>41560</v>
      </c>
      <c r="AR141">
        <f>'T6 Wine production vol'!AR141+'T15 Wine import vol'!AR141-'T10 Wine export vol'!AR141-'T34 Wine consumption vol'!AR141</f>
        <v>0</v>
      </c>
      <c r="AS141">
        <f>'T6 Wine production vol'!AS141+'T15 Wine import vol'!AS141-'T10 Wine export vol'!AS141-'T34 Wine consumption vol'!AS141</f>
        <v>0</v>
      </c>
      <c r="AT141">
        <f>'T6 Wine production vol'!AT141+'T15 Wine import vol'!AT141-'T10 Wine export vol'!AT141-'T34 Wine consumption vol'!AT141</f>
        <v>0</v>
      </c>
      <c r="AU141">
        <f>'T6 Wine production vol'!AU141+'T15 Wine import vol'!AU141-'T10 Wine export vol'!AU141-'T34 Wine consumption vol'!AU141</f>
        <v>-9405.3649999999907</v>
      </c>
      <c r="AV141">
        <f>'T6 Wine production vol'!AV141+'T15 Wine import vol'!AV141-'T10 Wine export vol'!AV141-'T34 Wine consumption vol'!AV141</f>
        <v>0</v>
      </c>
      <c r="AW141">
        <f>'T6 Wine production vol'!AW141+'T15 Wine import vol'!AW141-'T10 Wine export vol'!AW141-'T34 Wine consumption vol'!AW141</f>
        <v>0</v>
      </c>
      <c r="AX141">
        <f>'T6 Wine production vol'!AX141+'T15 Wine import vol'!AX141-'T10 Wine export vol'!AX141-'T34 Wine consumption vol'!AX141</f>
        <v>0</v>
      </c>
      <c r="AY141">
        <f>'T6 Wine production vol'!AY141+'T15 Wine import vol'!AY141-'T10 Wine export vol'!AY141-'T34 Wine consumption vol'!AY141</f>
        <v>0</v>
      </c>
      <c r="AZ141">
        <f>'T6 Wine production vol'!AZ141+'T15 Wine import vol'!AZ141-'T10 Wine export vol'!AZ141-'T34 Wine consumption vol'!AZ141</f>
        <v>0</v>
      </c>
      <c r="BA141">
        <f>'T6 Wine production vol'!BA141+'T15 Wine import vol'!BA141-'T10 Wine export vol'!BA141-'T34 Wine consumption vol'!BA141</f>
        <v>0</v>
      </c>
      <c r="BB141">
        <f>'T6 Wine production vol'!BB141+'T15 Wine import vol'!BB141-'T10 Wine export vol'!BB141-'T34 Wine consumption vol'!BB141</f>
        <v>6103666.0544310622</v>
      </c>
    </row>
    <row r="142" spans="1:54" x14ac:dyDescent="0.55000000000000004">
      <c r="A142" s="1">
        <v>2005</v>
      </c>
      <c r="B142">
        <f>'T6 Wine production vol'!B142+'T15 Wine import vol'!B142-'T10 Wine export vol'!B142-'T34 Wine consumption vol'!B142</f>
        <v>1351563.916760697</v>
      </c>
      <c r="C142">
        <f>'T6 Wine production vol'!C142+'T15 Wine import vol'!C142-'T10 Wine export vol'!C142-'T34 Wine consumption vol'!C142</f>
        <v>1108336.4496065895</v>
      </c>
      <c r="D142">
        <f>'T6 Wine production vol'!D142+'T15 Wine import vol'!D142-'T10 Wine export vol'!D142-'T34 Wine consumption vol'!D142</f>
        <v>-4734.148607379524</v>
      </c>
      <c r="E142">
        <f>'T6 Wine production vol'!E142+'T15 Wine import vol'!E142-'T10 Wine export vol'!E142-'T34 Wine consumption vol'!E142</f>
        <v>1290995.1683223625</v>
      </c>
      <c r="F142">
        <f>'T6 Wine production vol'!F142+'T15 Wine import vol'!F142-'T10 Wine export vol'!F142-'T34 Wine consumption vol'!F142</f>
        <v>-10524.655996771588</v>
      </c>
      <c r="G142">
        <f>'T6 Wine production vol'!G142+'T15 Wine import vol'!G142-'T10 Wine export vol'!G142-'T34 Wine consumption vol'!G142</f>
        <v>-993.85000000000582</v>
      </c>
      <c r="H142">
        <f>'T6 Wine production vol'!H142+'T15 Wine import vol'!H142-'T10 Wine export vol'!H142-'T34 Wine consumption vol'!H142</f>
        <v>-33869.405666666571</v>
      </c>
      <c r="I142">
        <f>'T6 Wine production vol'!I142+'T15 Wine import vol'!I142-'T10 Wine export vol'!I142-'T34 Wine consumption vol'!I142</f>
        <v>-14811.228215388604</v>
      </c>
      <c r="J142">
        <f>'T6 Wine production vol'!J142+'T15 Wine import vol'!J142-'T10 Wine export vol'!J142-'T34 Wine consumption vol'!J142</f>
        <v>1805.5744681495198</v>
      </c>
      <c r="K142">
        <f>'T6 Wine production vol'!K142+'T15 Wine import vol'!K142-'T10 Wine export vol'!K142-'T34 Wine consumption vol'!K142</f>
        <v>101265.59669068293</v>
      </c>
      <c r="L142">
        <f>'T6 Wine production vol'!L142+'T15 Wine import vol'!L142-'T10 Wine export vol'!L142-'T34 Wine consumption vol'!L142</f>
        <v>-20062.331295369426</v>
      </c>
      <c r="M142">
        <f>'T6 Wine production vol'!M142+'T15 Wine import vol'!M142-'T10 Wine export vol'!M142-'T34 Wine consumption vol'!M142</f>
        <v>-19210.416441365407</v>
      </c>
      <c r="N142">
        <f>'T6 Wine production vol'!N142+'T15 Wine import vol'!N142-'T10 Wine export vol'!N142-'T34 Wine consumption vol'!N142</f>
        <v>-36443.087227186072</v>
      </c>
      <c r="O142">
        <f>'T6 Wine production vol'!O142+'T15 Wine import vol'!O142-'T10 Wine export vol'!O142-'T34 Wine consumption vol'!O142</f>
        <v>-56568.430782830488</v>
      </c>
      <c r="P142">
        <f>'T6 Wine production vol'!P142+'T15 Wine import vol'!P142-'T10 Wine export vol'!P142-'T34 Wine consumption vol'!P142</f>
        <v>9129.8286831263104</v>
      </c>
      <c r="Q142">
        <f>'T6 Wine production vol'!Q142+'T15 Wine import vol'!Q142-'T10 Wine export vol'!Q142-'T34 Wine consumption vol'!Q142</f>
        <v>-222.5</v>
      </c>
      <c r="R142">
        <f>'T6 Wine production vol'!R142+'T15 Wine import vol'!R142-'T10 Wine export vol'!R142-'T34 Wine consumption vol'!R142</f>
        <v>8981</v>
      </c>
      <c r="S142">
        <f>'T6 Wine production vol'!S142+'T15 Wine import vol'!S142-'T10 Wine export vol'!S142-'T34 Wine consumption vol'!S142</f>
        <v>-43401.461933300307</v>
      </c>
      <c r="T142">
        <f>'T6 Wine production vol'!T142+'T15 Wine import vol'!T142-'T10 Wine export vol'!T142-'T34 Wine consumption vol'!T142</f>
        <v>-73187.941135823814</v>
      </c>
      <c r="U142">
        <f>'T6 Wine production vol'!U142+'T15 Wine import vol'!U142-'T10 Wine export vol'!U142-'T34 Wine consumption vol'!U142</f>
        <v>-41802.250656699958</v>
      </c>
      <c r="V142">
        <f>'T6 Wine production vol'!V142+'T15 Wine import vol'!V142-'T10 Wine export vol'!V142-'T34 Wine consumption vol'!V142</f>
        <v>-61314.376205618726</v>
      </c>
      <c r="W142">
        <f>'T6 Wine production vol'!W142+'T15 Wine import vol'!W142-'T10 Wine export vol'!W142-'T34 Wine consumption vol'!W142</f>
        <v>6303.7999239406054</v>
      </c>
      <c r="X142">
        <f>'T6 Wine production vol'!X142+'T15 Wine import vol'!X142-'T10 Wine export vol'!X142-'T34 Wine consumption vol'!X142</f>
        <v>-127169.71982106293</v>
      </c>
      <c r="Y142">
        <f>'T6 Wine production vol'!Y142+'T15 Wine import vol'!Y142-'T10 Wine export vol'!Y142-'T34 Wine consumption vol'!Y142</f>
        <v>-40543.333333333256</v>
      </c>
      <c r="Z142">
        <f>'T6 Wine production vol'!Z142+'T15 Wine import vol'!Z142-'T10 Wine export vol'!Z142-'T34 Wine consumption vol'!Z142</f>
        <v>-9808.2358241757029</v>
      </c>
      <c r="AA142">
        <f>'T6 Wine production vol'!AA142+'T15 Wine import vol'!AA142-'T10 Wine export vol'!AA142-'T34 Wine consumption vol'!AA142</f>
        <v>-6177.0219999999972</v>
      </c>
      <c r="AB142">
        <f>'T6 Wine production vol'!AB142+'T15 Wine import vol'!AB142-'T10 Wine export vol'!AB142-'T34 Wine consumption vol'!AB142</f>
        <v>339183.47485420015</v>
      </c>
      <c r="AC142">
        <f>'T6 Wine production vol'!AC142+'T15 Wine import vol'!AC142-'T10 Wine export vol'!AC142-'T34 Wine consumption vol'!AC142</f>
        <v>-9550.823000000004</v>
      </c>
      <c r="AD142">
        <f>'T6 Wine production vol'!AD142+'T15 Wine import vol'!AD142-'T10 Wine export vol'!AD142-'T34 Wine consumption vol'!AD142</f>
        <v>-47366.61661894829</v>
      </c>
      <c r="AE142">
        <f>'T6 Wine production vol'!AE142+'T15 Wine import vol'!AE142-'T10 Wine export vol'!AE142-'T34 Wine consumption vol'!AE142</f>
        <v>461295.68999999994</v>
      </c>
      <c r="AF142">
        <f>'T6 Wine production vol'!AF142+'T15 Wine import vol'!AF142-'T10 Wine export vol'!AF142-'T34 Wine consumption vol'!AF142</f>
        <v>233391.99452351709</v>
      </c>
      <c r="AG142">
        <f>'T6 Wine production vol'!AG142+'T15 Wine import vol'!AG142-'T10 Wine export vol'!AG142-'T34 Wine consumption vol'!AG142</f>
        <v>-209272.9162951688</v>
      </c>
      <c r="AH142">
        <f>'T6 Wine production vol'!AH142+'T15 Wine import vol'!AH142-'T10 Wine export vol'!AH142-'T34 Wine consumption vol'!AH142</f>
        <v>1462</v>
      </c>
      <c r="AI142">
        <f>'T6 Wine production vol'!AI142+'T15 Wine import vol'!AI142-'T10 Wine export vol'!AI142-'T34 Wine consumption vol'!AI142</f>
        <v>14517.236181664579</v>
      </c>
      <c r="AJ142">
        <f>'T6 Wine production vol'!AJ142+'T15 Wine import vol'!AJ142-'T10 Wine export vol'!AJ142-'T34 Wine consumption vol'!AJ142</f>
        <v>835.53863193902362</v>
      </c>
      <c r="AK142">
        <f>'T6 Wine production vol'!AK142+'T15 Wine import vol'!AK142-'T10 Wine export vol'!AK142-'T34 Wine consumption vol'!AK142</f>
        <v>-19556</v>
      </c>
      <c r="AL142">
        <f>'T6 Wine production vol'!AL142+'T15 Wine import vol'!AL142-'T10 Wine export vol'!AL142-'T34 Wine consumption vol'!AL142</f>
        <v>52562.962328949347</v>
      </c>
      <c r="AM142">
        <f>'T6 Wine production vol'!AM142+'T15 Wine import vol'!AM142-'T10 Wine export vol'!AM142-'T34 Wine consumption vol'!AM142</f>
        <v>5288.8210321624902</v>
      </c>
      <c r="AN142">
        <f>'T6 Wine production vol'!AN142+'T15 Wine import vol'!AN142-'T10 Wine export vol'!AN142-'T34 Wine consumption vol'!AN142</f>
        <v>189965.40559669089</v>
      </c>
      <c r="AO142">
        <f>'T6 Wine production vol'!AO142+'T15 Wine import vol'!AO142-'T10 Wine export vol'!AO142-'T34 Wine consumption vol'!AO142</f>
        <v>-28226.557925443631</v>
      </c>
      <c r="AP142">
        <f>'T6 Wine production vol'!AP142+'T15 Wine import vol'!AP142-'T10 Wine export vol'!AP142-'T34 Wine consumption vol'!AP142</f>
        <v>-3044.8839354030606</v>
      </c>
      <c r="AQ142">
        <f>'T6 Wine production vol'!AQ142+'T15 Wine import vol'!AQ142-'T10 Wine export vol'!AQ142-'T34 Wine consumption vol'!AQ142</f>
        <v>43455</v>
      </c>
      <c r="AR142">
        <f>'T6 Wine production vol'!AR142+'T15 Wine import vol'!AR142-'T10 Wine export vol'!AR142-'T34 Wine consumption vol'!AR142</f>
        <v>0</v>
      </c>
      <c r="AS142">
        <f>'T6 Wine production vol'!AS142+'T15 Wine import vol'!AS142-'T10 Wine export vol'!AS142-'T34 Wine consumption vol'!AS142</f>
        <v>0</v>
      </c>
      <c r="AT142">
        <f>'T6 Wine production vol'!AT142+'T15 Wine import vol'!AT142-'T10 Wine export vol'!AT142-'T34 Wine consumption vol'!AT142</f>
        <v>0</v>
      </c>
      <c r="AU142">
        <f>'T6 Wine production vol'!AU142+'T15 Wine import vol'!AU142-'T10 Wine export vol'!AU142-'T34 Wine consumption vol'!AU142</f>
        <v>7973.4949999999953</v>
      </c>
      <c r="AV142">
        <f>'T6 Wine production vol'!AV142+'T15 Wine import vol'!AV142-'T10 Wine export vol'!AV142-'T34 Wine consumption vol'!AV142</f>
        <v>0</v>
      </c>
      <c r="AW142">
        <f>'T6 Wine production vol'!AW142+'T15 Wine import vol'!AW142-'T10 Wine export vol'!AW142-'T34 Wine consumption vol'!AW142</f>
        <v>0</v>
      </c>
      <c r="AX142">
        <f>'T6 Wine production vol'!AX142+'T15 Wine import vol'!AX142-'T10 Wine export vol'!AX142-'T34 Wine consumption vol'!AX142</f>
        <v>0</v>
      </c>
      <c r="AY142">
        <f>'T6 Wine production vol'!AY142+'T15 Wine import vol'!AY142-'T10 Wine export vol'!AY142-'T34 Wine consumption vol'!AY142</f>
        <v>0</v>
      </c>
      <c r="AZ142">
        <f>'T6 Wine production vol'!AZ142+'T15 Wine import vol'!AZ142-'T10 Wine export vol'!AZ142-'T34 Wine consumption vol'!AZ142</f>
        <v>0</v>
      </c>
      <c r="BA142">
        <f>'T6 Wine production vol'!BA142+'T15 Wine import vol'!BA142-'T10 Wine export vol'!BA142-'T34 Wine consumption vol'!BA142</f>
        <v>0</v>
      </c>
      <c r="BB142">
        <f>'T6 Wine production vol'!BB142+'T15 Wine import vol'!BB142-'T10 Wine export vol'!BB142-'T34 Wine consumption vol'!BB142</f>
        <v>4574226.948684942</v>
      </c>
    </row>
    <row r="143" spans="1:54" x14ac:dyDescent="0.55000000000000004">
      <c r="A143" s="1">
        <v>2006</v>
      </c>
      <c r="B143">
        <f>'T6 Wine production vol'!B143+'T15 Wine import vol'!B143-'T10 Wine export vol'!B143-'T34 Wine consumption vol'!B143</f>
        <v>1225437.2167162471</v>
      </c>
      <c r="C143">
        <f>'T6 Wine production vol'!C143+'T15 Wine import vol'!C143-'T10 Wine export vol'!C143-'T34 Wine consumption vol'!C143</f>
        <v>749461.01757087279</v>
      </c>
      <c r="D143">
        <f>'T6 Wine production vol'!D143+'T15 Wine import vol'!D143-'T10 Wine export vol'!D143-'T34 Wine consumption vol'!D143</f>
        <v>-50945.340305530233</v>
      </c>
      <c r="E143">
        <f>'T6 Wine production vol'!E143+'T15 Wine import vol'!E143-'T10 Wine export vol'!E143-'T34 Wine consumption vol'!E143</f>
        <v>1635757.1547912648</v>
      </c>
      <c r="F143">
        <f>'T6 Wine production vol'!F143+'T15 Wine import vol'!F143-'T10 Wine export vol'!F143-'T34 Wine consumption vol'!F143</f>
        <v>3616.1282883861859</v>
      </c>
      <c r="G143">
        <f>'T6 Wine production vol'!G143+'T15 Wine import vol'!G143-'T10 Wine export vol'!G143-'T34 Wine consumption vol'!G143</f>
        <v>-6437.898749999993</v>
      </c>
      <c r="H143">
        <f>'T6 Wine production vol'!H143+'T15 Wine import vol'!H143-'T10 Wine export vol'!H143-'T34 Wine consumption vol'!H143</f>
        <v>-33559.194166666712</v>
      </c>
      <c r="I143">
        <f>'T6 Wine production vol'!I143+'T15 Wine import vol'!I143-'T10 Wine export vol'!I143-'T34 Wine consumption vol'!I143</f>
        <v>-7812.4541955713066</v>
      </c>
      <c r="J143">
        <f>'T6 Wine production vol'!J143+'T15 Wine import vol'!J143-'T10 Wine export vol'!J143-'T34 Wine consumption vol'!J143</f>
        <v>-542.10488483587687</v>
      </c>
      <c r="K143">
        <f>'T6 Wine production vol'!K143+'T15 Wine import vol'!K143-'T10 Wine export vol'!K143-'T34 Wine consumption vol'!K143</f>
        <v>132677.64223126299</v>
      </c>
      <c r="L143">
        <f>'T6 Wine production vol'!L143+'T15 Wine import vol'!L143-'T10 Wine export vol'!L143-'T34 Wine consumption vol'!L143</f>
        <v>17955.615403400385</v>
      </c>
      <c r="M143">
        <f>'T6 Wine production vol'!M143+'T15 Wine import vol'!M143-'T10 Wine export vol'!M143-'T34 Wine consumption vol'!M143</f>
        <v>-17917.51940287021</v>
      </c>
      <c r="N143">
        <f>'T6 Wine production vol'!N143+'T15 Wine import vol'!N143-'T10 Wine export vol'!N143-'T34 Wine consumption vol'!N143</f>
        <v>-101068.2439421704</v>
      </c>
      <c r="O143">
        <f>'T6 Wine production vol'!O143+'T15 Wine import vol'!O143-'T10 Wine export vol'!O143-'T34 Wine consumption vol'!O143</f>
        <v>-20886.413024755311</v>
      </c>
      <c r="P143">
        <f>'T6 Wine production vol'!P143+'T15 Wine import vol'!P143-'T10 Wine export vol'!P143-'T34 Wine consumption vol'!P143</f>
        <v>10331.6212983859</v>
      </c>
      <c r="Q143">
        <f>'T6 Wine production vol'!Q143+'T15 Wine import vol'!Q143-'T10 Wine export vol'!Q143-'T34 Wine consumption vol'!Q143</f>
        <v>635</v>
      </c>
      <c r="R143">
        <f>'T6 Wine production vol'!R143+'T15 Wine import vol'!R143-'T10 Wine export vol'!R143-'T34 Wine consumption vol'!R143</f>
        <v>13281</v>
      </c>
      <c r="S143">
        <f>'T6 Wine production vol'!S143+'T15 Wine import vol'!S143-'T10 Wine export vol'!S143-'T34 Wine consumption vol'!S143</f>
        <v>-40157.537983609625</v>
      </c>
      <c r="T143">
        <f>'T6 Wine production vol'!T143+'T15 Wine import vol'!T143-'T10 Wine export vol'!T143-'T34 Wine consumption vol'!T143</f>
        <v>-82963.747393861791</v>
      </c>
      <c r="U143">
        <f>'T6 Wine production vol'!U143+'T15 Wine import vol'!U143-'T10 Wine export vol'!U143-'T34 Wine consumption vol'!U143</f>
        <v>-42933.9309723193</v>
      </c>
      <c r="V143">
        <f>'T6 Wine production vol'!V143+'T15 Wine import vol'!V143-'T10 Wine export vol'!V143-'T34 Wine consumption vol'!V143</f>
        <v>-48153.319338332687</v>
      </c>
      <c r="W143">
        <f>'T6 Wine production vol'!W143+'T15 Wine import vol'!W143-'T10 Wine export vol'!W143-'T34 Wine consumption vol'!W143</f>
        <v>1650.0852246116774</v>
      </c>
      <c r="X143">
        <f>'T6 Wine production vol'!X143+'T15 Wine import vol'!X143-'T10 Wine export vol'!X143-'T34 Wine consumption vol'!X143</f>
        <v>80209.369455959881</v>
      </c>
      <c r="Y143">
        <f>'T6 Wine production vol'!Y143+'T15 Wine import vol'!Y143-'T10 Wine export vol'!Y143-'T34 Wine consumption vol'!Y143</f>
        <v>79623.333333333256</v>
      </c>
      <c r="Z143">
        <f>'T6 Wine production vol'!Z143+'T15 Wine import vol'!Z143-'T10 Wine export vol'!Z143-'T34 Wine consumption vol'!Z143</f>
        <v>5418.37741859979</v>
      </c>
      <c r="AA143">
        <f>'T6 Wine production vol'!AA143+'T15 Wine import vol'!AA143-'T10 Wine export vol'!AA143-'T34 Wine consumption vol'!AA143</f>
        <v>-140468.272</v>
      </c>
      <c r="AB143">
        <f>'T6 Wine production vol'!AB143+'T15 Wine import vol'!AB143-'T10 Wine export vol'!AB143-'T34 Wine consumption vol'!AB143</f>
        <v>257944.28829810023</v>
      </c>
      <c r="AC143">
        <f>'T6 Wine production vol'!AC143+'T15 Wine import vol'!AC143-'T10 Wine export vol'!AC143-'T34 Wine consumption vol'!AC143</f>
        <v>10585.635999999999</v>
      </c>
      <c r="AD143">
        <f>'T6 Wine production vol'!AD143+'T15 Wine import vol'!AD143-'T10 Wine export vol'!AD143-'T34 Wine consumption vol'!AD143</f>
        <v>-28932.540071939409</v>
      </c>
      <c r="AE143">
        <f>'T6 Wine production vol'!AE143+'T15 Wine import vol'!AE143-'T10 Wine export vol'!AE143-'T34 Wine consumption vol'!AE143</f>
        <v>57416.029999999795</v>
      </c>
      <c r="AF143">
        <f>'T6 Wine production vol'!AF143+'T15 Wine import vol'!AF143-'T10 Wine export vol'!AF143-'T34 Wine consumption vol'!AF143</f>
        <v>147690.21283559292</v>
      </c>
      <c r="AG143">
        <f>'T6 Wine production vol'!AG143+'T15 Wine import vol'!AG143-'T10 Wine export vol'!AG143-'T34 Wine consumption vol'!AG143</f>
        <v>-189140.25402424048</v>
      </c>
      <c r="AH143">
        <f>'T6 Wine production vol'!AH143+'T15 Wine import vol'!AH143-'T10 Wine export vol'!AH143-'T34 Wine consumption vol'!AH143</f>
        <v>6298</v>
      </c>
      <c r="AI143">
        <f>'T6 Wine production vol'!AI143+'T15 Wine import vol'!AI143-'T10 Wine export vol'!AI143-'T34 Wine consumption vol'!AI143</f>
        <v>35776.413687141896</v>
      </c>
      <c r="AJ143">
        <f>'T6 Wine production vol'!AJ143+'T15 Wine import vol'!AJ143-'T10 Wine export vol'!AJ143-'T34 Wine consumption vol'!AJ143</f>
        <v>3826.0854253016296</v>
      </c>
      <c r="AK143">
        <f>'T6 Wine production vol'!AK143+'T15 Wine import vol'!AK143-'T10 Wine export vol'!AK143-'T34 Wine consumption vol'!AK143</f>
        <v>7671</v>
      </c>
      <c r="AL143">
        <f>'T6 Wine production vol'!AL143+'T15 Wine import vol'!AL143-'T10 Wine export vol'!AL143-'T34 Wine consumption vol'!AL143</f>
        <v>70515.063075896702</v>
      </c>
      <c r="AM143">
        <f>'T6 Wine production vol'!AM143+'T15 Wine import vol'!AM143-'T10 Wine export vol'!AM143-'T34 Wine consumption vol'!AM143</f>
        <v>-24553.136565048437</v>
      </c>
      <c r="AN143">
        <f>'T6 Wine production vol'!AN143+'T15 Wine import vol'!AN143-'T10 Wine export vol'!AN143-'T34 Wine consumption vol'!AN143</f>
        <v>374922.93233283953</v>
      </c>
      <c r="AO143">
        <f>'T6 Wine production vol'!AO143+'T15 Wine import vol'!AO143-'T10 Wine export vol'!AO143-'T34 Wine consumption vol'!AO143</f>
        <v>-7757.9410561477198</v>
      </c>
      <c r="AP143">
        <f>'T6 Wine production vol'!AP143+'T15 Wine import vol'!AP143-'T10 Wine export vol'!AP143-'T34 Wine consumption vol'!AP143</f>
        <v>-1529.949002634341</v>
      </c>
      <c r="AQ143">
        <f>'T6 Wine production vol'!AQ143+'T15 Wine import vol'!AQ143-'T10 Wine export vol'!AQ143-'T34 Wine consumption vol'!AQ143</f>
        <v>105881</v>
      </c>
      <c r="AR143">
        <f>'T6 Wine production vol'!AR143+'T15 Wine import vol'!AR143-'T10 Wine export vol'!AR143-'T34 Wine consumption vol'!AR143</f>
        <v>0</v>
      </c>
      <c r="AS143">
        <f>'T6 Wine production vol'!AS143+'T15 Wine import vol'!AS143-'T10 Wine export vol'!AS143-'T34 Wine consumption vol'!AS143</f>
        <v>0</v>
      </c>
      <c r="AT143">
        <f>'T6 Wine production vol'!AT143+'T15 Wine import vol'!AT143-'T10 Wine export vol'!AT143-'T34 Wine consumption vol'!AT143</f>
        <v>0</v>
      </c>
      <c r="AU143">
        <f>'T6 Wine production vol'!AU143+'T15 Wine import vol'!AU143-'T10 Wine export vol'!AU143-'T34 Wine consumption vol'!AU143</f>
        <v>-5641.0480000000098</v>
      </c>
      <c r="AV143">
        <f>'T6 Wine production vol'!AV143+'T15 Wine import vol'!AV143-'T10 Wine export vol'!AV143-'T34 Wine consumption vol'!AV143</f>
        <v>0</v>
      </c>
      <c r="AW143">
        <f>'T6 Wine production vol'!AW143+'T15 Wine import vol'!AW143-'T10 Wine export vol'!AW143-'T34 Wine consumption vol'!AW143</f>
        <v>0</v>
      </c>
      <c r="AX143">
        <f>'T6 Wine production vol'!AX143+'T15 Wine import vol'!AX143-'T10 Wine export vol'!AX143-'T34 Wine consumption vol'!AX143</f>
        <v>0</v>
      </c>
      <c r="AY143">
        <f>'T6 Wine production vol'!AY143+'T15 Wine import vol'!AY143-'T10 Wine export vol'!AY143-'T34 Wine consumption vol'!AY143</f>
        <v>0</v>
      </c>
      <c r="AZ143">
        <f>'T6 Wine production vol'!AZ143+'T15 Wine import vol'!AZ143-'T10 Wine export vol'!AZ143-'T34 Wine consumption vol'!AZ143</f>
        <v>0</v>
      </c>
      <c r="BA143">
        <f>'T6 Wine production vol'!BA143+'T15 Wine import vol'!BA143-'T10 Wine export vol'!BA143-'T34 Wine consumption vol'!BA143</f>
        <v>0</v>
      </c>
      <c r="BB143">
        <f>'T6 Wine production vol'!BB143+'T15 Wine import vol'!BB143-'T10 Wine export vol'!BB143-'T34 Wine consumption vol'!BB143</f>
        <v>4181966.8170173243</v>
      </c>
    </row>
    <row r="144" spans="1:54" x14ac:dyDescent="0.55000000000000004">
      <c r="A144" s="1">
        <v>2007</v>
      </c>
      <c r="B144">
        <f>'T6 Wine production vol'!B144+'T15 Wine import vol'!B144-'T10 Wine export vol'!B144-'T34 Wine consumption vol'!B144</f>
        <v>715002.69185343897</v>
      </c>
      <c r="C144">
        <f>'T6 Wine production vol'!C144+'T15 Wine import vol'!C144-'T10 Wine export vol'!C144-'T34 Wine consumption vol'!C144</f>
        <v>66740.073909590021</v>
      </c>
      <c r="D144">
        <f>'T6 Wine production vol'!D144+'T15 Wine import vol'!D144-'T10 Wine export vol'!D144-'T34 Wine consumption vol'!D144</f>
        <v>-183391.35989237181</v>
      </c>
      <c r="E144">
        <f>'T6 Wine production vol'!E144+'T15 Wine import vol'!E144-'T10 Wine export vol'!E144-'T34 Wine consumption vol'!E144</f>
        <v>1352370.4201043202</v>
      </c>
      <c r="F144">
        <f>'T6 Wine production vol'!F144+'T15 Wine import vol'!F144-'T10 Wine export vol'!F144-'T34 Wine consumption vol'!F144</f>
        <v>29261.692476220604</v>
      </c>
      <c r="G144">
        <f>'T6 Wine production vol'!G144+'T15 Wine import vol'!G144-'T10 Wine export vol'!G144-'T34 Wine consumption vol'!G144</f>
        <v>-10169.606916666671</v>
      </c>
      <c r="H144">
        <f>'T6 Wine production vol'!H144+'T15 Wine import vol'!H144-'T10 Wine export vol'!H144-'T34 Wine consumption vol'!H144</f>
        <v>-30312.583083333273</v>
      </c>
      <c r="I144">
        <f>'T6 Wine production vol'!I144+'T15 Wine import vol'!I144-'T10 Wine export vol'!I144-'T34 Wine consumption vol'!I144</f>
        <v>-11052.622519621305</v>
      </c>
      <c r="J144">
        <f>'T6 Wine production vol'!J144+'T15 Wine import vol'!J144-'T10 Wine export vol'!J144-'T34 Wine consumption vol'!J144</f>
        <v>2902.1171538963172</v>
      </c>
      <c r="K144">
        <f>'T6 Wine production vol'!K144+'T15 Wine import vol'!K144-'T10 Wine export vol'!K144-'T34 Wine consumption vol'!K144</f>
        <v>254401.81612405507</v>
      </c>
      <c r="L144">
        <f>'T6 Wine production vol'!L144+'T15 Wine import vol'!L144-'T10 Wine export vol'!L144-'T34 Wine consumption vol'!L144</f>
        <v>-32478.412590474589</v>
      </c>
      <c r="M144">
        <f>'T6 Wine production vol'!M144+'T15 Wine import vol'!M144-'T10 Wine export vol'!M144-'T34 Wine consumption vol'!M144</f>
        <v>-8318.3002394886862</v>
      </c>
      <c r="N144">
        <f>'T6 Wine production vol'!N144+'T15 Wine import vol'!N144-'T10 Wine export vol'!N144-'T34 Wine consumption vol'!N144</f>
        <v>-53141.84183162119</v>
      </c>
      <c r="O144">
        <f>'T6 Wine production vol'!O144+'T15 Wine import vol'!O144-'T10 Wine export vol'!O144-'T34 Wine consumption vol'!O144</f>
        <v>-53819.614506071288</v>
      </c>
      <c r="P144">
        <f>'T6 Wine production vol'!P144+'T15 Wine import vol'!P144-'T10 Wine export vol'!P144-'T34 Wine consumption vol'!P144</f>
        <v>17460.560117901303</v>
      </c>
      <c r="Q144">
        <f>'T6 Wine production vol'!Q144+'T15 Wine import vol'!Q144-'T10 Wine export vol'!Q144-'T34 Wine consumption vol'!Q144</f>
        <v>-602.5</v>
      </c>
      <c r="R144">
        <f>'T6 Wine production vol'!R144+'T15 Wine import vol'!R144-'T10 Wine export vol'!R144-'T34 Wine consumption vol'!R144</f>
        <v>-1350</v>
      </c>
      <c r="S144">
        <f>'T6 Wine production vol'!S144+'T15 Wine import vol'!S144-'T10 Wine export vol'!S144-'T34 Wine consumption vol'!S144</f>
        <v>-49947.42115537182</v>
      </c>
      <c r="T144">
        <f>'T6 Wine production vol'!T144+'T15 Wine import vol'!T144-'T10 Wine export vol'!T144-'T34 Wine consumption vol'!T144</f>
        <v>-105889.8729353355</v>
      </c>
      <c r="U144">
        <f>'T6 Wine production vol'!U144+'T15 Wine import vol'!U144-'T10 Wine export vol'!U144-'T34 Wine consumption vol'!U144</f>
        <v>14000</v>
      </c>
      <c r="V144">
        <f>'T6 Wine production vol'!V144+'T15 Wine import vol'!V144-'T10 Wine export vol'!V144-'T34 Wine consumption vol'!V144</f>
        <v>8269.4211014825269</v>
      </c>
      <c r="W144">
        <f>'T6 Wine production vol'!W144+'T15 Wine import vol'!W144-'T10 Wine export vol'!W144-'T34 Wine consumption vol'!W144</f>
        <v>-16717.203925725014</v>
      </c>
      <c r="X144">
        <f>'T6 Wine production vol'!X144+'T15 Wine import vol'!X144-'T10 Wine export vol'!X144-'T34 Wine consumption vol'!X144</f>
        <v>41335.324190499377</v>
      </c>
      <c r="Y144">
        <f>'T6 Wine production vol'!Y144+'T15 Wine import vol'!Y144-'T10 Wine export vol'!Y144-'T34 Wine consumption vol'!Y144</f>
        <v>78350</v>
      </c>
      <c r="Z144">
        <f>'T6 Wine production vol'!Z144+'T15 Wine import vol'!Z144-'T10 Wine export vol'!Z144-'T34 Wine consumption vol'!Z144</f>
        <v>16905.9381873979</v>
      </c>
      <c r="AA144">
        <f>'T6 Wine production vol'!AA144+'T15 Wine import vol'!AA144-'T10 Wine export vol'!AA144-'T34 Wine consumption vol'!AA144</f>
        <v>-309048.33199999994</v>
      </c>
      <c r="AB144">
        <f>'T6 Wine production vol'!AB144+'T15 Wine import vol'!AB144-'T10 Wine export vol'!AB144-'T34 Wine consumption vol'!AB144</f>
        <v>-295598.00462869985</v>
      </c>
      <c r="AC144">
        <f>'T6 Wine production vol'!AC144+'T15 Wine import vol'!AC144-'T10 Wine export vol'!AC144-'T34 Wine consumption vol'!AC144</f>
        <v>13694.75</v>
      </c>
      <c r="AD144">
        <f>'T6 Wine production vol'!AD144+'T15 Wine import vol'!AD144-'T10 Wine export vol'!AD144-'T34 Wine consumption vol'!AD144</f>
        <v>-43248.784181106021</v>
      </c>
      <c r="AE144">
        <f>'T6 Wine production vol'!AE144+'T15 Wine import vol'!AE144-'T10 Wine export vol'!AE144-'T34 Wine consumption vol'!AE144</f>
        <v>27341.779999999795</v>
      </c>
      <c r="AF144">
        <f>'T6 Wine production vol'!AF144+'T15 Wine import vol'!AF144-'T10 Wine export vol'!AF144-'T34 Wine consumption vol'!AF144</f>
        <v>24564.104081639089</v>
      </c>
      <c r="AG144">
        <f>'T6 Wine production vol'!AG144+'T15 Wine import vol'!AG144-'T10 Wine export vol'!AG144-'T34 Wine consumption vol'!AG144</f>
        <v>-39485.933804758824</v>
      </c>
      <c r="AH144">
        <f>'T6 Wine production vol'!AH144+'T15 Wine import vol'!AH144-'T10 Wine export vol'!AH144-'T34 Wine consumption vol'!AH144</f>
        <v>6203</v>
      </c>
      <c r="AI144">
        <f>'T6 Wine production vol'!AI144+'T15 Wine import vol'!AI144-'T10 Wine export vol'!AI144-'T34 Wine consumption vol'!AI144</f>
        <v>27730.626718630941</v>
      </c>
      <c r="AJ144">
        <f>'T6 Wine production vol'!AJ144+'T15 Wine import vol'!AJ144-'T10 Wine export vol'!AJ144-'T34 Wine consumption vol'!AJ144</f>
        <v>-1766.7855739159859</v>
      </c>
      <c r="AK144">
        <f>'T6 Wine production vol'!AK144+'T15 Wine import vol'!AK144-'T10 Wine export vol'!AK144-'T34 Wine consumption vol'!AK144</f>
        <v>36044</v>
      </c>
      <c r="AL144">
        <f>'T6 Wine production vol'!AL144+'T15 Wine import vol'!AL144-'T10 Wine export vol'!AL144-'T34 Wine consumption vol'!AL144</f>
        <v>248.57863175967941</v>
      </c>
      <c r="AM144">
        <f>'T6 Wine production vol'!AM144+'T15 Wine import vol'!AM144-'T10 Wine export vol'!AM144-'T34 Wine consumption vol'!AM144</f>
        <v>-20443.973383829369</v>
      </c>
      <c r="AN144">
        <f>'T6 Wine production vol'!AN144+'T15 Wine import vol'!AN144-'T10 Wine export vol'!AN144-'T34 Wine consumption vol'!AN144</f>
        <v>239704.63136074413</v>
      </c>
      <c r="AO144">
        <f>'T6 Wine production vol'!AO144+'T15 Wine import vol'!AO144-'T10 Wine export vol'!AO144-'T34 Wine consumption vol'!AO144</f>
        <v>-3627.0383875930893</v>
      </c>
      <c r="AP144">
        <f>'T6 Wine production vol'!AP144+'T15 Wine import vol'!AP144-'T10 Wine export vol'!AP144-'T34 Wine consumption vol'!AP144</f>
        <v>-5659.5255016169103</v>
      </c>
      <c r="AQ144">
        <f>'T6 Wine production vol'!AQ144+'T15 Wine import vol'!AQ144-'T10 Wine export vol'!AQ144-'T34 Wine consumption vol'!AQ144</f>
        <v>135469</v>
      </c>
      <c r="AR144">
        <f>'T6 Wine production vol'!AR144+'T15 Wine import vol'!AR144-'T10 Wine export vol'!AR144-'T34 Wine consumption vol'!AR144</f>
        <v>0</v>
      </c>
      <c r="AS144">
        <f>'T6 Wine production vol'!AS144+'T15 Wine import vol'!AS144-'T10 Wine export vol'!AS144-'T34 Wine consumption vol'!AS144</f>
        <v>0</v>
      </c>
      <c r="AT144">
        <f>'T6 Wine production vol'!AT144+'T15 Wine import vol'!AT144-'T10 Wine export vol'!AT144-'T34 Wine consumption vol'!AT144</f>
        <v>0</v>
      </c>
      <c r="AU144">
        <f>'T6 Wine production vol'!AU144+'T15 Wine import vol'!AU144-'T10 Wine export vol'!AU144-'T34 Wine consumption vol'!AU144</f>
        <v>-5306.9510000000009</v>
      </c>
      <c r="AV144">
        <f>'T6 Wine production vol'!AV144+'T15 Wine import vol'!AV144-'T10 Wine export vol'!AV144-'T34 Wine consumption vol'!AV144</f>
        <v>0</v>
      </c>
      <c r="AW144">
        <f>'T6 Wine production vol'!AW144+'T15 Wine import vol'!AW144-'T10 Wine export vol'!AW144-'T34 Wine consumption vol'!AW144</f>
        <v>0</v>
      </c>
      <c r="AX144">
        <f>'T6 Wine production vol'!AX144+'T15 Wine import vol'!AX144-'T10 Wine export vol'!AX144-'T34 Wine consumption vol'!AX144</f>
        <v>0</v>
      </c>
      <c r="AY144">
        <f>'T6 Wine production vol'!AY144+'T15 Wine import vol'!AY144-'T10 Wine export vol'!AY144-'T34 Wine consumption vol'!AY144</f>
        <v>0</v>
      </c>
      <c r="AZ144">
        <f>'T6 Wine production vol'!AZ144+'T15 Wine import vol'!AZ144-'T10 Wine export vol'!AZ144-'T34 Wine consumption vol'!AZ144</f>
        <v>0</v>
      </c>
      <c r="BA144">
        <f>'T6 Wine production vol'!BA144+'T15 Wine import vol'!BA144-'T10 Wine export vol'!BA144-'T34 Wine consumption vol'!BA144</f>
        <v>0</v>
      </c>
      <c r="BB144">
        <f>'T6 Wine production vol'!BB144+'T15 Wine import vol'!BB144-'T10 Wine export vol'!BB144-'T34 Wine consumption vol'!BB144</f>
        <v>1655308.2427272536</v>
      </c>
    </row>
    <row r="145" spans="1:54" x14ac:dyDescent="0.55000000000000004">
      <c r="A145" s="1">
        <v>2008</v>
      </c>
      <c r="B145">
        <f>'T6 Wine production vol'!B145+'T15 Wine import vol'!B145-'T10 Wine export vol'!B145-'T34 Wine consumption vol'!B145</f>
        <v>506202.81036078185</v>
      </c>
      <c r="C145">
        <f>'T6 Wine production vol'!C145+'T15 Wine import vol'!C145-'T10 Wine export vol'!C145-'T34 Wine consumption vol'!C145</f>
        <v>625328.1918343897</v>
      </c>
      <c r="D145">
        <f>'T6 Wine production vol'!D145+'T15 Wine import vol'!D145-'T10 Wine export vol'!D145-'T34 Wine consumption vol'!D145</f>
        <v>-153217.83126290631</v>
      </c>
      <c r="E145">
        <f>'T6 Wine production vol'!E145+'T15 Wine import vol'!E145-'T10 Wine export vol'!E145-'T34 Wine consumption vol'!E145</f>
        <v>1627886.3310036852</v>
      </c>
      <c r="F145">
        <f>'T6 Wine production vol'!F145+'T15 Wine import vol'!F145-'T10 Wine export vol'!F145-'T34 Wine consumption vol'!F145</f>
        <v>74132.923541188502</v>
      </c>
      <c r="G145">
        <f>'T6 Wine production vol'!G145+'T15 Wine import vol'!G145-'T10 Wine export vol'!G145-'T34 Wine consumption vol'!G145</f>
        <v>-14128.273000000001</v>
      </c>
      <c r="H145">
        <f>'T6 Wine production vol'!H145+'T15 Wine import vol'!H145-'T10 Wine export vol'!H145-'T34 Wine consumption vol'!H145</f>
        <v>-4139.6868333332823</v>
      </c>
      <c r="I145">
        <f>'T6 Wine production vol'!I145+'T15 Wine import vol'!I145-'T10 Wine export vol'!I145-'T34 Wine consumption vol'!I145</f>
        <v>-20428.580452941387</v>
      </c>
      <c r="J145">
        <f>'T6 Wine production vol'!J145+'T15 Wine import vol'!J145-'T10 Wine export vol'!J145-'T34 Wine consumption vol'!J145</f>
        <v>2391.4676464427175</v>
      </c>
      <c r="K145">
        <f>'T6 Wine production vol'!K145+'T15 Wine import vol'!K145-'T10 Wine export vol'!K145-'T34 Wine consumption vol'!K145</f>
        <v>155942.907491897</v>
      </c>
      <c r="L145">
        <f>'T6 Wine production vol'!L145+'T15 Wine import vol'!L145-'T10 Wine export vol'!L145-'T34 Wine consumption vol'!L145</f>
        <v>31868.680604973284</v>
      </c>
      <c r="M145">
        <f>'T6 Wine production vol'!M145+'T15 Wine import vol'!M145-'T10 Wine export vol'!M145-'T34 Wine consumption vol'!M145</f>
        <v>-28747.623334543168</v>
      </c>
      <c r="N145">
        <f>'T6 Wine production vol'!N145+'T15 Wine import vol'!N145-'T10 Wine export vol'!N145-'T34 Wine consumption vol'!N145</f>
        <v>-42499.19245314179</v>
      </c>
      <c r="O145">
        <f>'T6 Wine production vol'!O145+'T15 Wine import vol'!O145-'T10 Wine export vol'!O145-'T34 Wine consumption vol'!O145</f>
        <v>-52051.505398008914</v>
      </c>
      <c r="P145">
        <f>'T6 Wine production vol'!P145+'T15 Wine import vol'!P145-'T10 Wine export vol'!P145-'T34 Wine consumption vol'!P145</f>
        <v>23362.015121343604</v>
      </c>
      <c r="Q145">
        <f>'T6 Wine production vol'!Q145+'T15 Wine import vol'!Q145-'T10 Wine export vol'!Q145-'T34 Wine consumption vol'!Q145</f>
        <v>-505</v>
      </c>
      <c r="R145">
        <f>'T6 Wine production vol'!R145+'T15 Wine import vol'!R145-'T10 Wine export vol'!R145-'T34 Wine consumption vol'!R145</f>
        <v>1405</v>
      </c>
      <c r="S145">
        <f>'T6 Wine production vol'!S145+'T15 Wine import vol'!S145-'T10 Wine export vol'!S145-'T34 Wine consumption vol'!S145</f>
        <v>58868.782558421721</v>
      </c>
      <c r="T145">
        <f>'T6 Wine production vol'!T145+'T15 Wine import vol'!T145-'T10 Wine export vol'!T145-'T34 Wine consumption vol'!T145</f>
        <v>-108428.16220357129</v>
      </c>
      <c r="U145">
        <f>'T6 Wine production vol'!U145+'T15 Wine import vol'!U145-'T10 Wine export vol'!U145-'T34 Wine consumption vol'!U145</f>
        <v>-3866.6666666666715</v>
      </c>
      <c r="V145">
        <f>'T6 Wine production vol'!V145+'T15 Wine import vol'!V145-'T10 Wine export vol'!V145-'T34 Wine consumption vol'!V145</f>
        <v>55382.869242127403</v>
      </c>
      <c r="W145">
        <f>'T6 Wine production vol'!W145+'T15 Wine import vol'!W145-'T10 Wine export vol'!W145-'T34 Wine consumption vol'!W145</f>
        <v>934.79536667399225</v>
      </c>
      <c r="X145">
        <f>'T6 Wine production vol'!X145+'T15 Wine import vol'!X145-'T10 Wine export vol'!X145-'T34 Wine consumption vol'!X145</f>
        <v>30033.700298119918</v>
      </c>
      <c r="Y145">
        <f>'T6 Wine production vol'!Y145+'T15 Wine import vol'!Y145-'T10 Wine export vol'!Y145-'T34 Wine consumption vol'!Y145</f>
        <v>6688.6666666667443</v>
      </c>
      <c r="Z145">
        <f>'T6 Wine production vol'!Z145+'T15 Wine import vol'!Z145-'T10 Wine export vol'!Z145-'T34 Wine consumption vol'!Z145</f>
        <v>-5760.0747171594994</v>
      </c>
      <c r="AA145">
        <f>'T6 Wine production vol'!AA145+'T15 Wine import vol'!AA145-'T10 Wine export vol'!AA145-'T34 Wine consumption vol'!AA145</f>
        <v>-174494.75599999994</v>
      </c>
      <c r="AB145">
        <f>'T6 Wine production vol'!AB145+'T15 Wine import vol'!AB145-'T10 Wine export vol'!AB145-'T34 Wine consumption vol'!AB145</f>
        <v>93340.17983030004</v>
      </c>
      <c r="AC145">
        <f>'T6 Wine production vol'!AC145+'T15 Wine import vol'!AC145-'T10 Wine export vol'!AC145-'T34 Wine consumption vol'!AC145</f>
        <v>59878.593000000008</v>
      </c>
      <c r="AD145">
        <f>'T6 Wine production vol'!AD145+'T15 Wine import vol'!AD145-'T10 Wine export vol'!AD145-'T34 Wine consumption vol'!AD145</f>
        <v>-50651.376250679488</v>
      </c>
      <c r="AE145">
        <f>'T6 Wine production vol'!AE145+'T15 Wine import vol'!AE145-'T10 Wine export vol'!AE145-'T34 Wine consumption vol'!AE145</f>
        <v>-109944.85999999987</v>
      </c>
      <c r="AF145">
        <f>'T6 Wine production vol'!AF145+'T15 Wine import vol'!AF145-'T10 Wine export vol'!AF145-'T34 Wine consumption vol'!AF145</f>
        <v>-32539.892563384958</v>
      </c>
      <c r="AG145">
        <f>'T6 Wine production vol'!AG145+'T15 Wine import vol'!AG145-'T10 Wine export vol'!AG145-'T34 Wine consumption vol'!AG145</f>
        <v>-28193.366123235726</v>
      </c>
      <c r="AH145">
        <f>'T6 Wine production vol'!AH145+'T15 Wine import vol'!AH145-'T10 Wine export vol'!AH145-'T34 Wine consumption vol'!AH145</f>
        <v>3880.9999999999709</v>
      </c>
      <c r="AI145">
        <f>'T6 Wine production vol'!AI145+'T15 Wine import vol'!AI145-'T10 Wine export vol'!AI145-'T34 Wine consumption vol'!AI145</f>
        <v>28581.622808134038</v>
      </c>
      <c r="AJ145">
        <f>'T6 Wine production vol'!AJ145+'T15 Wine import vol'!AJ145-'T10 Wine export vol'!AJ145-'T34 Wine consumption vol'!AJ145</f>
        <v>12728.567812006295</v>
      </c>
      <c r="AK145">
        <f>'T6 Wine production vol'!AK145+'T15 Wine import vol'!AK145-'T10 Wine export vol'!AK145-'T34 Wine consumption vol'!AK145</f>
        <v>18191</v>
      </c>
      <c r="AL145">
        <f>'T6 Wine production vol'!AL145+'T15 Wine import vol'!AL145-'T10 Wine export vol'!AL145-'T34 Wine consumption vol'!AL145</f>
        <v>24143.236955177686</v>
      </c>
      <c r="AM145">
        <f>'T6 Wine production vol'!AM145+'T15 Wine import vol'!AM145-'T10 Wine export vol'!AM145-'T34 Wine consumption vol'!AM145</f>
        <v>-2993.7579679379924</v>
      </c>
      <c r="AN145">
        <f>'T6 Wine production vol'!AN145+'T15 Wine import vol'!AN145-'T10 Wine export vol'!AN145-'T34 Wine consumption vol'!AN145</f>
        <v>276723.46001128148</v>
      </c>
      <c r="AO145">
        <f>'T6 Wine production vol'!AO145+'T15 Wine import vol'!AO145-'T10 Wine export vol'!AO145-'T34 Wine consumption vol'!AO145</f>
        <v>-8386.9663855725012</v>
      </c>
      <c r="AP145">
        <f>'T6 Wine production vol'!AP145+'T15 Wine import vol'!AP145-'T10 Wine export vol'!AP145-'T34 Wine consumption vol'!AP145</f>
        <v>-14405.717785976209</v>
      </c>
      <c r="AQ145">
        <f>'T6 Wine production vol'!AQ145+'T15 Wine import vol'!AQ145-'T10 Wine export vol'!AQ145-'T34 Wine consumption vol'!AQ145</f>
        <v>161330</v>
      </c>
      <c r="AR145">
        <f>'T6 Wine production vol'!AR145+'T15 Wine import vol'!AR145-'T10 Wine export vol'!AR145-'T34 Wine consumption vol'!AR145</f>
        <v>0</v>
      </c>
      <c r="AS145">
        <f>'T6 Wine production vol'!AS145+'T15 Wine import vol'!AS145-'T10 Wine export vol'!AS145-'T34 Wine consumption vol'!AS145</f>
        <v>0</v>
      </c>
      <c r="AT145">
        <f>'T6 Wine production vol'!AT145+'T15 Wine import vol'!AT145-'T10 Wine export vol'!AT145-'T34 Wine consumption vol'!AT145</f>
        <v>0</v>
      </c>
      <c r="AU145">
        <f>'T6 Wine production vol'!AU145+'T15 Wine import vol'!AU145-'T10 Wine export vol'!AU145-'T34 Wine consumption vol'!AU145</f>
        <v>459.71499999999651</v>
      </c>
      <c r="AV145">
        <f>'T6 Wine production vol'!AV145+'T15 Wine import vol'!AV145-'T10 Wine export vol'!AV145-'T34 Wine consumption vol'!AV145</f>
        <v>0</v>
      </c>
      <c r="AW145">
        <f>'T6 Wine production vol'!AW145+'T15 Wine import vol'!AW145-'T10 Wine export vol'!AW145-'T34 Wine consumption vol'!AW145</f>
        <v>0</v>
      </c>
      <c r="AX145">
        <f>'T6 Wine production vol'!AX145+'T15 Wine import vol'!AX145-'T10 Wine export vol'!AX145-'T34 Wine consumption vol'!AX145</f>
        <v>0</v>
      </c>
      <c r="AY145">
        <f>'T6 Wine production vol'!AY145+'T15 Wine import vol'!AY145-'T10 Wine export vol'!AY145-'T34 Wine consumption vol'!AY145</f>
        <v>0</v>
      </c>
      <c r="AZ145">
        <f>'T6 Wine production vol'!AZ145+'T15 Wine import vol'!AZ145-'T10 Wine export vol'!AZ145-'T34 Wine consumption vol'!AZ145</f>
        <v>0</v>
      </c>
      <c r="BA145">
        <f>'T6 Wine production vol'!BA145+'T15 Wine import vol'!BA145-'T10 Wine export vol'!BA145-'T34 Wine consumption vol'!BA145</f>
        <v>0</v>
      </c>
      <c r="BB145">
        <f>'T6 Wine production vol'!BB145+'T15 Wine import vol'!BB145-'T10 Wine export vol'!BB145-'T34 Wine consumption vol'!BB145</f>
        <v>2794847.4787033312</v>
      </c>
    </row>
    <row r="146" spans="1:54" x14ac:dyDescent="0.55000000000000004">
      <c r="A146" s="1">
        <v>2009</v>
      </c>
      <c r="B146">
        <f>'T6 Wine production vol'!B146+'T15 Wine import vol'!B146-'T10 Wine export vol'!B146-'T34 Wine consumption vol'!B146</f>
        <v>979726.42227117997</v>
      </c>
      <c r="C146">
        <f>'T6 Wine production vol'!C146+'T15 Wine import vol'!C146-'T10 Wine export vol'!C146-'T34 Wine consumption vol'!C146</f>
        <v>629694.19991957978</v>
      </c>
      <c r="D146">
        <f>'T6 Wine production vol'!D146+'T15 Wine import vol'!D146-'T10 Wine export vol'!D146-'T34 Wine consumption vol'!D146</f>
        <v>-45488.578878623201</v>
      </c>
      <c r="E146">
        <f>'T6 Wine production vol'!E146+'T15 Wine import vol'!E146-'T10 Wine export vol'!E146-'T34 Wine consumption vol'!E146</f>
        <v>1527893.5046890939</v>
      </c>
      <c r="F146">
        <f>'T6 Wine production vol'!F146+'T15 Wine import vol'!F146-'T10 Wine export vol'!F146-'T34 Wine consumption vol'!F146</f>
        <v>27720.936017435597</v>
      </c>
      <c r="G146">
        <f>'T6 Wine production vol'!G146+'T15 Wine import vol'!G146-'T10 Wine export vol'!G146-'T34 Wine consumption vol'!G146</f>
        <v>-14522.79399999998</v>
      </c>
      <c r="H146">
        <f>'T6 Wine production vol'!H146+'T15 Wine import vol'!H146-'T10 Wine export vol'!H146-'T34 Wine consumption vol'!H146</f>
        <v>19862.968999999925</v>
      </c>
      <c r="I146">
        <f>'T6 Wine production vol'!I146+'T15 Wine import vol'!I146-'T10 Wine export vol'!I146-'T34 Wine consumption vol'!I146</f>
        <v>-10722.224277754896</v>
      </c>
      <c r="J146">
        <f>'T6 Wine production vol'!J146+'T15 Wine import vol'!J146-'T10 Wine export vol'!J146-'T34 Wine consumption vol'!J146</f>
        <v>2336.6479882086787</v>
      </c>
      <c r="K146">
        <f>'T6 Wine production vol'!K146+'T15 Wine import vol'!K146-'T10 Wine export vol'!K146-'T34 Wine consumption vol'!K146</f>
        <v>192334.18319995492</v>
      </c>
      <c r="L146">
        <f>'T6 Wine production vol'!L146+'T15 Wine import vol'!L146-'T10 Wine export vol'!L146-'T34 Wine consumption vol'!L146</f>
        <v>69933.362099866674</v>
      </c>
      <c r="M146">
        <f>'T6 Wine production vol'!M146+'T15 Wine import vol'!M146-'T10 Wine export vol'!M146-'T34 Wine consumption vol'!M146</f>
        <v>-10377.482686514137</v>
      </c>
      <c r="N146">
        <f>'T6 Wine production vol'!N146+'T15 Wine import vol'!N146-'T10 Wine export vol'!N146-'T34 Wine consumption vol'!N146</f>
        <v>-34252.226364094589</v>
      </c>
      <c r="O146">
        <f>'T6 Wine production vol'!O146+'T15 Wine import vol'!O146-'T10 Wine export vol'!O146-'T34 Wine consumption vol'!O146</f>
        <v>-63316.858023175388</v>
      </c>
      <c r="P146">
        <f>'T6 Wine production vol'!P146+'T15 Wine import vol'!P146-'T10 Wine export vol'!P146-'T34 Wine consumption vol'!P146</f>
        <v>38686.782283681212</v>
      </c>
      <c r="Q146">
        <f>'T6 Wine production vol'!Q146+'T15 Wine import vol'!Q146-'T10 Wine export vol'!Q146-'T34 Wine consumption vol'!Q146</f>
        <v>922.5</v>
      </c>
      <c r="R146">
        <f>'T6 Wine production vol'!R146+'T15 Wine import vol'!R146-'T10 Wine export vol'!R146-'T34 Wine consumption vol'!R146</f>
        <v>-2407</v>
      </c>
      <c r="S146">
        <f>'T6 Wine production vol'!S146+'T15 Wine import vol'!S146-'T10 Wine export vol'!S146-'T34 Wine consumption vol'!S146</f>
        <v>76230.316174523294</v>
      </c>
      <c r="T146">
        <f>'T6 Wine production vol'!T146+'T15 Wine import vol'!T146-'T10 Wine export vol'!T146-'T34 Wine consumption vol'!T146</f>
        <v>-117956.7297031529</v>
      </c>
      <c r="U146">
        <f>'T6 Wine production vol'!U146+'T15 Wine import vol'!U146-'T10 Wine export vol'!U146-'T34 Wine consumption vol'!U146</f>
        <v>3800</v>
      </c>
      <c r="V146">
        <f>'T6 Wine production vol'!V146+'T15 Wine import vol'!V146-'T10 Wine export vol'!V146-'T34 Wine consumption vol'!V146</f>
        <v>44848.849371667806</v>
      </c>
      <c r="W146">
        <f>'T6 Wine production vol'!W146+'T15 Wine import vol'!W146-'T10 Wine export vol'!W146-'T34 Wine consumption vol'!W146</f>
        <v>-39413.330932585974</v>
      </c>
      <c r="X146">
        <f>'T6 Wine production vol'!X146+'T15 Wine import vol'!X146-'T10 Wine export vol'!X146-'T34 Wine consumption vol'!X146</f>
        <v>128329.62457705493</v>
      </c>
      <c r="Y146">
        <f>'T6 Wine production vol'!Y146+'T15 Wine import vol'!Y146-'T10 Wine export vol'!Y146-'T34 Wine consumption vol'!Y146</f>
        <v>-4871</v>
      </c>
      <c r="Z146">
        <f>'T6 Wine production vol'!Z146+'T15 Wine import vol'!Z146-'T10 Wine export vol'!Z146-'T34 Wine consumption vol'!Z146</f>
        <v>-57470.285127418989</v>
      </c>
      <c r="AA146">
        <f>'T6 Wine production vol'!AA146+'T15 Wine import vol'!AA146-'T10 Wine export vol'!AA146-'T34 Wine consumption vol'!AA146</f>
        <v>-165011.17600000009</v>
      </c>
      <c r="AB146">
        <f>'T6 Wine production vol'!AB146+'T15 Wine import vol'!AB146-'T10 Wine export vol'!AB146-'T34 Wine consumption vol'!AB146</f>
        <v>-24844.627959400066</v>
      </c>
      <c r="AC146">
        <f>'T6 Wine production vol'!AC146+'T15 Wine import vol'!AC146-'T10 Wine export vol'!AC146-'T34 Wine consumption vol'!AC146</f>
        <v>14693.907000000007</v>
      </c>
      <c r="AD146">
        <f>'T6 Wine production vol'!AD146+'T15 Wine import vol'!AD146-'T10 Wine export vol'!AD146-'T34 Wine consumption vol'!AD146</f>
        <v>-71705.894698568212</v>
      </c>
      <c r="AE146">
        <f>'T6 Wine production vol'!AE146+'T15 Wine import vol'!AE146-'T10 Wine export vol'!AE146-'T34 Wine consumption vol'!AE146</f>
        <v>318218.16999999993</v>
      </c>
      <c r="AF146">
        <f>'T6 Wine production vol'!AF146+'T15 Wine import vol'!AF146-'T10 Wine export vol'!AF146-'T34 Wine consumption vol'!AF146</f>
        <v>-124119.66791696707</v>
      </c>
      <c r="AG146">
        <f>'T6 Wine production vol'!AG146+'T15 Wine import vol'!AG146-'T10 Wine export vol'!AG146-'T34 Wine consumption vol'!AG146</f>
        <v>-108311.79843787441</v>
      </c>
      <c r="AH146">
        <f>'T6 Wine production vol'!AH146+'T15 Wine import vol'!AH146-'T10 Wine export vol'!AH146-'T34 Wine consumption vol'!AH146</f>
        <v>3021.0000000000582</v>
      </c>
      <c r="AI146">
        <f>'T6 Wine production vol'!AI146+'T15 Wine import vol'!AI146-'T10 Wine export vol'!AI146-'T34 Wine consumption vol'!AI146</f>
        <v>4998.7442861610616</v>
      </c>
      <c r="AJ146">
        <f>'T6 Wine production vol'!AJ146+'T15 Wine import vol'!AJ146-'T10 Wine export vol'!AJ146-'T34 Wine consumption vol'!AJ146</f>
        <v>-22975.776604453495</v>
      </c>
      <c r="AK146">
        <f>'T6 Wine production vol'!AK146+'T15 Wine import vol'!AK146-'T10 Wine export vol'!AK146-'T34 Wine consumption vol'!AK146</f>
        <v>8035</v>
      </c>
      <c r="AL146">
        <f>'T6 Wine production vol'!AL146+'T15 Wine import vol'!AL146-'T10 Wine export vol'!AL146-'T34 Wine consumption vol'!AL146</f>
        <v>2861.7788427895211</v>
      </c>
      <c r="AM146">
        <f>'T6 Wine production vol'!AM146+'T15 Wine import vol'!AM146-'T10 Wine export vol'!AM146-'T34 Wine consumption vol'!AM146</f>
        <v>-26846.476405614398</v>
      </c>
      <c r="AN146">
        <f>'T6 Wine production vol'!AN146+'T15 Wine import vol'!AN146-'T10 Wine export vol'!AN146-'T34 Wine consumption vol'!AN146</f>
        <v>246609.55741663481</v>
      </c>
      <c r="AO146">
        <f>'T6 Wine production vol'!AO146+'T15 Wine import vol'!AO146-'T10 Wine export vol'!AO146-'T34 Wine consumption vol'!AO146</f>
        <v>-6625.6191828321789</v>
      </c>
      <c r="AP146">
        <f>'T6 Wine production vol'!AP146+'T15 Wine import vol'!AP146-'T10 Wine export vol'!AP146-'T34 Wine consumption vol'!AP146</f>
        <v>-26132.722418095953</v>
      </c>
      <c r="AQ146">
        <f>'T6 Wine production vol'!AQ146+'T15 Wine import vol'!AQ146-'T10 Wine export vol'!AQ146-'T34 Wine consumption vol'!AQ146</f>
        <v>-1970</v>
      </c>
      <c r="AR146">
        <f>'T6 Wine production vol'!AR146+'T15 Wine import vol'!AR146-'T10 Wine export vol'!AR146-'T34 Wine consumption vol'!AR146</f>
        <v>0</v>
      </c>
      <c r="AS146">
        <f>'T6 Wine production vol'!AS146+'T15 Wine import vol'!AS146-'T10 Wine export vol'!AS146-'T34 Wine consumption vol'!AS146</f>
        <v>0</v>
      </c>
      <c r="AT146">
        <f>'T6 Wine production vol'!AT146+'T15 Wine import vol'!AT146-'T10 Wine export vol'!AT146-'T34 Wine consumption vol'!AT146</f>
        <v>0</v>
      </c>
      <c r="AU146">
        <f>'T6 Wine production vol'!AU146+'T15 Wine import vol'!AU146-'T10 Wine export vol'!AU146-'T34 Wine consumption vol'!AU146</f>
        <v>-128.66899999999441</v>
      </c>
      <c r="AV146">
        <f>'T6 Wine production vol'!AV146+'T15 Wine import vol'!AV146-'T10 Wine export vol'!AV146-'T34 Wine consumption vol'!AV146</f>
        <v>0</v>
      </c>
      <c r="AW146">
        <f>'T6 Wine production vol'!AW146+'T15 Wine import vol'!AW146-'T10 Wine export vol'!AW146-'T34 Wine consumption vol'!AW146</f>
        <v>0</v>
      </c>
      <c r="AX146">
        <f>'T6 Wine production vol'!AX146+'T15 Wine import vol'!AX146-'T10 Wine export vol'!AX146-'T34 Wine consumption vol'!AX146</f>
        <v>0</v>
      </c>
      <c r="AY146">
        <f>'T6 Wine production vol'!AY146+'T15 Wine import vol'!AY146-'T10 Wine export vol'!AY146-'T34 Wine consumption vol'!AY146</f>
        <v>0</v>
      </c>
      <c r="AZ146">
        <f>'T6 Wine production vol'!AZ146+'T15 Wine import vol'!AZ146-'T10 Wine export vol'!AZ146-'T34 Wine consumption vol'!AZ146</f>
        <v>0</v>
      </c>
      <c r="BA146">
        <f>'T6 Wine production vol'!BA146+'T15 Wine import vol'!BA146-'T10 Wine export vol'!BA146-'T34 Wine consumption vol'!BA146</f>
        <v>0</v>
      </c>
      <c r="BB146">
        <f>'T6 Wine production vol'!BB146+'T15 Wine import vol'!BB146-'T10 Wine export vol'!BB146-'T34 Wine consumption vol'!BB146</f>
        <v>3341704.3483277597</v>
      </c>
    </row>
    <row r="147" spans="1:54" x14ac:dyDescent="0.55000000000000004">
      <c r="A147" s="1">
        <v>2010</v>
      </c>
      <c r="B147">
        <f>'T6 Wine production vol'!B147+'T15 Wine import vol'!B147-'T10 Wine export vol'!B147-'T34 Wine consumption vol'!B147</f>
        <v>787748.11193415709</v>
      </c>
      <c r="C147">
        <f>'T6 Wine production vol'!C147+'T15 Wine import vol'!C147-'T10 Wine export vol'!C147-'T34 Wine consumption vol'!C147</f>
        <v>676748.34550884133</v>
      </c>
      <c r="D147">
        <f>'T6 Wine production vol'!D147+'T15 Wine import vol'!D147-'T10 Wine export vol'!D147-'T34 Wine consumption vol'!D147</f>
        <v>9488.1821230340283</v>
      </c>
      <c r="E147">
        <f>'T6 Wine production vol'!E147+'T15 Wine import vol'!E147-'T10 Wine export vol'!E147-'T34 Wine consumption vol'!E147</f>
        <v>1158644.760080941</v>
      </c>
      <c r="F147">
        <f>'T6 Wine production vol'!F147+'T15 Wine import vol'!F147-'T10 Wine export vol'!F147-'T34 Wine consumption vol'!F147</f>
        <v>-71089.147767807706</v>
      </c>
      <c r="G147">
        <f>'T6 Wine production vol'!G147+'T15 Wine import vol'!G147-'T10 Wine export vol'!G147-'T34 Wine consumption vol'!G147</f>
        <v>-14737.225666666665</v>
      </c>
      <c r="H147">
        <f>'T6 Wine production vol'!H147+'T15 Wine import vol'!H147-'T10 Wine export vol'!H147-'T34 Wine consumption vol'!H147</f>
        <v>-9499.0149166666088</v>
      </c>
      <c r="I147">
        <f>'T6 Wine production vol'!I147+'T15 Wine import vol'!I147-'T10 Wine export vol'!I147-'T34 Wine consumption vol'!I147</f>
        <v>-24831.685341124306</v>
      </c>
      <c r="J147">
        <f>'T6 Wine production vol'!J147+'T15 Wine import vol'!J147-'T10 Wine export vol'!J147-'T34 Wine consumption vol'!J147</f>
        <v>1157.9930505194716</v>
      </c>
      <c r="K147">
        <f>'T6 Wine production vol'!K147+'T15 Wine import vol'!K147-'T10 Wine export vol'!K147-'T34 Wine consumption vol'!K147</f>
        <v>-111567.45102374698</v>
      </c>
      <c r="L147">
        <f>'T6 Wine production vol'!L147+'T15 Wine import vol'!L147-'T10 Wine export vol'!L147-'T34 Wine consumption vol'!L147</f>
        <v>-67170.518475013378</v>
      </c>
      <c r="M147">
        <f>'T6 Wine production vol'!M147+'T15 Wine import vol'!M147-'T10 Wine export vol'!M147-'T34 Wine consumption vol'!M147</f>
        <v>-23495.921249133899</v>
      </c>
      <c r="N147">
        <f>'T6 Wine production vol'!N147+'T15 Wine import vol'!N147-'T10 Wine export vol'!N147-'T34 Wine consumption vol'!N147</f>
        <v>-45171.744069477427</v>
      </c>
      <c r="O147">
        <f>'T6 Wine production vol'!O147+'T15 Wine import vol'!O147-'T10 Wine export vol'!O147-'T34 Wine consumption vol'!O147</f>
        <v>-80000.657951463712</v>
      </c>
      <c r="P147">
        <f>'T6 Wine production vol'!P147+'T15 Wine import vol'!P147-'T10 Wine export vol'!P147-'T34 Wine consumption vol'!P147</f>
        <v>19493.208406110003</v>
      </c>
      <c r="Q147">
        <f>'T6 Wine production vol'!Q147+'T15 Wine import vol'!Q147-'T10 Wine export vol'!Q147-'T34 Wine consumption vol'!Q147</f>
        <v>895</v>
      </c>
      <c r="R147">
        <f>'T6 Wine production vol'!R147+'T15 Wine import vol'!R147-'T10 Wine export vol'!R147-'T34 Wine consumption vol'!R147</f>
        <v>-1995</v>
      </c>
      <c r="S147">
        <f>'T6 Wine production vol'!S147+'T15 Wine import vol'!S147-'T10 Wine export vol'!S147-'T34 Wine consumption vol'!S147</f>
        <v>15558.363424079958</v>
      </c>
      <c r="T147">
        <f>'T6 Wine production vol'!T147+'T15 Wine import vol'!T147-'T10 Wine export vol'!T147-'T34 Wine consumption vol'!T147</f>
        <v>-129531.81306732009</v>
      </c>
      <c r="U147">
        <f>'T6 Wine production vol'!U147+'T15 Wine import vol'!U147-'T10 Wine export vol'!U147-'T34 Wine consumption vol'!U147</f>
        <v>4100</v>
      </c>
      <c r="V147">
        <f>'T6 Wine production vol'!V147+'T15 Wine import vol'!V147-'T10 Wine export vol'!V147-'T34 Wine consumption vol'!V147</f>
        <v>-108200.27190752621</v>
      </c>
      <c r="W147">
        <f>'T6 Wine production vol'!W147+'T15 Wine import vol'!W147-'T10 Wine export vol'!W147-'T34 Wine consumption vol'!W147</f>
        <v>-47883.118425808148</v>
      </c>
      <c r="X147">
        <f>'T6 Wine production vol'!X147+'T15 Wine import vol'!X147-'T10 Wine export vol'!X147-'T34 Wine consumption vol'!X147</f>
        <v>-28030.964223214425</v>
      </c>
      <c r="Y147">
        <f>'T6 Wine production vol'!Y147+'T15 Wine import vol'!Y147-'T10 Wine export vol'!Y147-'T34 Wine consumption vol'!Y147</f>
        <v>172192.33333333302</v>
      </c>
      <c r="Z147">
        <f>'T6 Wine production vol'!Z147+'T15 Wine import vol'!Z147-'T10 Wine export vol'!Z147-'T34 Wine consumption vol'!Z147</f>
        <v>17773.418434064486</v>
      </c>
      <c r="AA147">
        <f>'T6 Wine production vol'!AA147+'T15 Wine import vol'!AA147-'T10 Wine export vol'!AA147-'T34 Wine consumption vol'!AA147</f>
        <v>-11090</v>
      </c>
      <c r="AB147">
        <f>'T6 Wine production vol'!AB147+'T15 Wine import vol'!AB147-'T10 Wine export vol'!AB147-'T34 Wine consumption vol'!AB147</f>
        <v>-99937.818561099935</v>
      </c>
      <c r="AC147">
        <f>'T6 Wine production vol'!AC147+'T15 Wine import vol'!AC147-'T10 Wine export vol'!AC147-'T34 Wine consumption vol'!AC147</f>
        <v>-34654.953395999997</v>
      </c>
      <c r="AD147">
        <f>'T6 Wine production vol'!AD147+'T15 Wine import vol'!AD147-'T10 Wine export vol'!AD147-'T34 Wine consumption vol'!AD147</f>
        <v>-59803.210859457322</v>
      </c>
      <c r="AE147">
        <f>'T6 Wine production vol'!AE147+'T15 Wine import vol'!AE147-'T10 Wine export vol'!AE147-'T34 Wine consumption vol'!AE147</f>
        <v>219802.56000000006</v>
      </c>
      <c r="AF147">
        <f>'T6 Wine production vol'!AF147+'T15 Wine import vol'!AF147-'T10 Wine export vol'!AF147-'T34 Wine consumption vol'!AF147</f>
        <v>404236.71324172837</v>
      </c>
      <c r="AG147">
        <f>'T6 Wine production vol'!AG147+'T15 Wine import vol'!AG147-'T10 Wine export vol'!AG147-'T34 Wine consumption vol'!AG147</f>
        <v>-83477.828882130911</v>
      </c>
      <c r="AH147">
        <f>'T6 Wine production vol'!AH147+'T15 Wine import vol'!AH147-'T10 Wine export vol'!AH147-'T34 Wine consumption vol'!AH147</f>
        <v>2424.9999999999709</v>
      </c>
      <c r="AI147">
        <f>'T6 Wine production vol'!AI147+'T15 Wine import vol'!AI147-'T10 Wine export vol'!AI147-'T34 Wine consumption vol'!AI147</f>
        <v>-5288.8307757324947</v>
      </c>
      <c r="AJ147">
        <f>'T6 Wine production vol'!AJ147+'T15 Wine import vol'!AJ147-'T10 Wine export vol'!AJ147-'T34 Wine consumption vol'!AJ147</f>
        <v>-12978.62825721284</v>
      </c>
      <c r="AK147">
        <f>'T6 Wine production vol'!AK147+'T15 Wine import vol'!AK147-'T10 Wine export vol'!AK147-'T34 Wine consumption vol'!AK147</f>
        <v>3772</v>
      </c>
      <c r="AL147">
        <f>'T6 Wine production vol'!AL147+'T15 Wine import vol'!AL147-'T10 Wine export vol'!AL147-'T34 Wine consumption vol'!AL147</f>
        <v>-3136.1626859443568</v>
      </c>
      <c r="AM147">
        <f>'T6 Wine production vol'!AM147+'T15 Wine import vol'!AM147-'T10 Wine export vol'!AM147-'T34 Wine consumption vol'!AM147</f>
        <v>-21051.939978988368</v>
      </c>
      <c r="AN147">
        <f>'T6 Wine production vol'!AN147+'T15 Wine import vol'!AN147-'T10 Wine export vol'!AN147-'T34 Wine consumption vol'!AN147</f>
        <v>211252.86763954471</v>
      </c>
      <c r="AO147">
        <f>'T6 Wine production vol'!AO147+'T15 Wine import vol'!AO147-'T10 Wine export vol'!AO147-'T34 Wine consumption vol'!AO147</f>
        <v>-3883.1667870349083</v>
      </c>
      <c r="AP147">
        <f>'T6 Wine production vol'!AP147+'T15 Wine import vol'!AP147-'T10 Wine export vol'!AP147-'T34 Wine consumption vol'!AP147</f>
        <v>-30958.801443193042</v>
      </c>
      <c r="AQ147">
        <f>'T6 Wine production vol'!AQ147+'T15 Wine import vol'!AQ147-'T10 Wine export vol'!AQ147-'T34 Wine consumption vol'!AQ147</f>
        <v>41648</v>
      </c>
      <c r="AR147">
        <f>'T6 Wine production vol'!AR147+'T15 Wine import vol'!AR147-'T10 Wine export vol'!AR147-'T34 Wine consumption vol'!AR147</f>
        <v>0</v>
      </c>
      <c r="AS147">
        <f>'T6 Wine production vol'!AS147+'T15 Wine import vol'!AS147-'T10 Wine export vol'!AS147-'T34 Wine consumption vol'!AS147</f>
        <v>0</v>
      </c>
      <c r="AT147">
        <f>'T6 Wine production vol'!AT147+'T15 Wine import vol'!AT147-'T10 Wine export vol'!AT147-'T34 Wine consumption vol'!AT147</f>
        <v>0</v>
      </c>
      <c r="AU147">
        <f>'T6 Wine production vol'!AU147+'T15 Wine import vol'!AU147-'T10 Wine export vol'!AU147-'T34 Wine consumption vol'!AU147</f>
        <v>1997.0223333332688</v>
      </c>
      <c r="AV147">
        <f>'T6 Wine production vol'!AV147+'T15 Wine import vol'!AV147-'T10 Wine export vol'!AV147-'T34 Wine consumption vol'!AV147</f>
        <v>0</v>
      </c>
      <c r="AW147">
        <f>'T6 Wine production vol'!AW147+'T15 Wine import vol'!AW147-'T10 Wine export vol'!AW147-'T34 Wine consumption vol'!AW147</f>
        <v>0</v>
      </c>
      <c r="AX147">
        <f>'T6 Wine production vol'!AX147+'T15 Wine import vol'!AX147-'T10 Wine export vol'!AX147-'T34 Wine consumption vol'!AX147</f>
        <v>0</v>
      </c>
      <c r="AY147">
        <f>'T6 Wine production vol'!AY147+'T15 Wine import vol'!AY147-'T10 Wine export vol'!AY147-'T34 Wine consumption vol'!AY147</f>
        <v>0</v>
      </c>
      <c r="AZ147">
        <f>'T6 Wine production vol'!AZ147+'T15 Wine import vol'!AZ147-'T10 Wine export vol'!AZ147-'T34 Wine consumption vol'!AZ147</f>
        <v>0</v>
      </c>
      <c r="BA147">
        <f>'T6 Wine production vol'!BA147+'T15 Wine import vol'!BA147-'T10 Wine export vol'!BA147-'T34 Wine consumption vol'!BA147</f>
        <v>0</v>
      </c>
      <c r="BB147">
        <f>'T6 Wine production vol'!BB147+'T15 Wine import vol'!BB147-'T10 Wine export vol'!BB147-'T34 Wine consumption vol'!BB147</f>
        <v>2634076.6579327844</v>
      </c>
    </row>
    <row r="148" spans="1:54" x14ac:dyDescent="0.55000000000000004">
      <c r="A148" s="1">
        <v>2011</v>
      </c>
      <c r="B148">
        <f>'T6 Wine production vol'!B148+'T15 Wine import vol'!B148-'T10 Wine export vol'!B148-'T34 Wine consumption vol'!B148</f>
        <v>1194910.5642470601</v>
      </c>
      <c r="C148">
        <f>'T6 Wine production vol'!C148+'T15 Wine import vol'!C148-'T10 Wine export vol'!C148-'T34 Wine consumption vol'!C148</f>
        <v>162146.34460598999</v>
      </c>
      <c r="D148">
        <f>'T6 Wine production vol'!D148+'T15 Wine import vol'!D148-'T10 Wine export vol'!D148-'T34 Wine consumption vol'!D148</f>
        <v>-190247.91790128557</v>
      </c>
      <c r="E148">
        <f>'T6 Wine production vol'!E148+'T15 Wine import vol'!E148-'T10 Wine export vol'!E148-'T34 Wine consumption vol'!E148</f>
        <v>441333.26640268438</v>
      </c>
      <c r="F148">
        <f>'T6 Wine production vol'!F148+'T15 Wine import vol'!F148-'T10 Wine export vol'!F148-'T34 Wine consumption vol'!F148</f>
        <v>65793.323885284306</v>
      </c>
      <c r="G148">
        <f>'T6 Wine production vol'!G148+'T15 Wine import vol'!G148-'T10 Wine export vol'!G148-'T34 Wine consumption vol'!G148</f>
        <v>-17227.002666666667</v>
      </c>
      <c r="H148">
        <f>'T6 Wine production vol'!H148+'T15 Wine import vol'!H148-'T10 Wine export vol'!H148-'T34 Wine consumption vol'!H148</f>
        <v>20462.594833333278</v>
      </c>
      <c r="I148">
        <f>'T6 Wine production vol'!I148+'T15 Wine import vol'!I148-'T10 Wine export vol'!I148-'T34 Wine consumption vol'!I148</f>
        <v>-23775.756547778292</v>
      </c>
      <c r="J148">
        <f>'T6 Wine production vol'!J148+'T15 Wine import vol'!J148-'T10 Wine export vol'!J148-'T34 Wine consumption vol'!J148</f>
        <v>-86.455782526107214</v>
      </c>
      <c r="K148">
        <f>'T6 Wine production vol'!K148+'T15 Wine import vol'!K148-'T10 Wine export vol'!K148-'T34 Wine consumption vol'!K148</f>
        <v>209542.63585859095</v>
      </c>
      <c r="L148">
        <f>'T6 Wine production vol'!L148+'T15 Wine import vol'!L148-'T10 Wine export vol'!L148-'T34 Wine consumption vol'!L148</f>
        <v>-52554.154524791986</v>
      </c>
      <c r="M148">
        <f>'T6 Wine production vol'!M148+'T15 Wine import vol'!M148-'T10 Wine export vol'!M148-'T34 Wine consumption vol'!M148</f>
        <v>-21873.966537473389</v>
      </c>
      <c r="N148">
        <f>'T6 Wine production vol'!N148+'T15 Wine import vol'!N148-'T10 Wine export vol'!N148-'T34 Wine consumption vol'!N148</f>
        <v>-8340.2754299467779</v>
      </c>
      <c r="O148">
        <f>'T6 Wine production vol'!O148+'T15 Wine import vol'!O148-'T10 Wine export vol'!O148-'T34 Wine consumption vol'!O148</f>
        <v>-51330.502081614803</v>
      </c>
      <c r="P148">
        <f>'T6 Wine production vol'!P148+'T15 Wine import vol'!P148-'T10 Wine export vol'!P148-'T34 Wine consumption vol'!P148</f>
        <v>17449.374299877207</v>
      </c>
      <c r="Q148">
        <f>'T6 Wine production vol'!Q148+'T15 Wine import vol'!Q148-'T10 Wine export vol'!Q148-'T34 Wine consumption vol'!Q148</f>
        <v>-297.5</v>
      </c>
      <c r="R148">
        <f>'T6 Wine production vol'!R148+'T15 Wine import vol'!R148-'T10 Wine export vol'!R148-'T34 Wine consumption vol'!R148</f>
        <v>3360</v>
      </c>
      <c r="S148">
        <f>'T6 Wine production vol'!S148+'T15 Wine import vol'!S148-'T10 Wine export vol'!S148-'T34 Wine consumption vol'!S148</f>
        <v>3994.5577929418941</v>
      </c>
      <c r="T148">
        <f>'T6 Wine production vol'!T148+'T15 Wine import vol'!T148-'T10 Wine export vol'!T148-'T34 Wine consumption vol'!T148</f>
        <v>-117741.66075019311</v>
      </c>
      <c r="U148">
        <f>'T6 Wine production vol'!U148+'T15 Wine import vol'!U148-'T10 Wine export vol'!U148-'T34 Wine consumption vol'!U148</f>
        <v>4633.3333333333285</v>
      </c>
      <c r="V148">
        <f>'T6 Wine production vol'!V148+'T15 Wine import vol'!V148-'T10 Wine export vol'!V148-'T34 Wine consumption vol'!V148</f>
        <v>7556.4338418722036</v>
      </c>
      <c r="W148">
        <f>'T6 Wine production vol'!W148+'T15 Wine import vol'!W148-'T10 Wine export vol'!W148-'T34 Wine consumption vol'!W148</f>
        <v>-82515.977935495292</v>
      </c>
      <c r="X148">
        <f>'T6 Wine production vol'!X148+'T15 Wine import vol'!X148-'T10 Wine export vol'!X148-'T34 Wine consumption vol'!X148</f>
        <v>61967.744107722829</v>
      </c>
      <c r="Y148">
        <f>'T6 Wine production vol'!Y148+'T15 Wine import vol'!Y148-'T10 Wine export vol'!Y148-'T34 Wine consumption vol'!Y148</f>
        <v>43663.333333333023</v>
      </c>
      <c r="Z148">
        <f>'T6 Wine production vol'!Z148+'T15 Wine import vol'!Z148-'T10 Wine export vol'!Z148-'T34 Wine consumption vol'!Z148</f>
        <v>-40338.087586812297</v>
      </c>
      <c r="AA148">
        <f>'T6 Wine production vol'!AA148+'T15 Wine import vol'!AA148-'T10 Wine export vol'!AA148-'T34 Wine consumption vol'!AA148</f>
        <v>-5458</v>
      </c>
      <c r="AB148">
        <f>'T6 Wine production vol'!AB148+'T15 Wine import vol'!AB148-'T10 Wine export vol'!AB148-'T34 Wine consumption vol'!AB148</f>
        <v>-68916.561432099901</v>
      </c>
      <c r="AC148">
        <f>'T6 Wine production vol'!AC148+'T15 Wine import vol'!AC148-'T10 Wine export vol'!AC148-'T34 Wine consumption vol'!AC148</f>
        <v>-3701.1840680000023</v>
      </c>
      <c r="AD148">
        <f>'T6 Wine production vol'!AD148+'T15 Wine import vol'!AD148-'T10 Wine export vol'!AD148-'T34 Wine consumption vol'!AD148</f>
        <v>-61672.543819871324</v>
      </c>
      <c r="AE148">
        <f>'T6 Wine production vol'!AE148+'T15 Wine import vol'!AE148-'T10 Wine export vol'!AE148-'T34 Wine consumption vol'!AE148</f>
        <v>121878.24000000022</v>
      </c>
      <c r="AF148">
        <f>'T6 Wine production vol'!AF148+'T15 Wine import vol'!AF148-'T10 Wine export vol'!AF148-'T34 Wine consumption vol'!AF148</f>
        <v>221149.59006467403</v>
      </c>
      <c r="AG148">
        <f>'T6 Wine production vol'!AG148+'T15 Wine import vol'!AG148-'T10 Wine export vol'!AG148-'T34 Wine consumption vol'!AG148</f>
        <v>-96405.686564945092</v>
      </c>
      <c r="AH148">
        <f>'T6 Wine production vol'!AH148+'T15 Wine import vol'!AH148-'T10 Wine export vol'!AH148-'T34 Wine consumption vol'!AH148</f>
        <v>5037</v>
      </c>
      <c r="AI148">
        <f>'T6 Wine production vol'!AI148+'T15 Wine import vol'!AI148-'T10 Wine export vol'!AI148-'T34 Wine consumption vol'!AI148</f>
        <v>-1716.977032639159</v>
      </c>
      <c r="AJ148">
        <f>'T6 Wine production vol'!AJ148+'T15 Wine import vol'!AJ148-'T10 Wine export vol'!AJ148-'T34 Wine consumption vol'!AJ148</f>
        <v>-3476.5102139463706</v>
      </c>
      <c r="AK148">
        <f>'T6 Wine production vol'!AK148+'T15 Wine import vol'!AK148-'T10 Wine export vol'!AK148-'T34 Wine consumption vol'!AK148</f>
        <v>16866</v>
      </c>
      <c r="AL148">
        <f>'T6 Wine production vol'!AL148+'T15 Wine import vol'!AL148-'T10 Wine export vol'!AL148-'T34 Wine consumption vol'!AL148</f>
        <v>-18602.404637141124</v>
      </c>
      <c r="AM148">
        <f>'T6 Wine production vol'!AM148+'T15 Wine import vol'!AM148-'T10 Wine export vol'!AM148-'T34 Wine consumption vol'!AM148</f>
        <v>-14111.73581841273</v>
      </c>
      <c r="AN148">
        <f>'T6 Wine production vol'!AN148+'T15 Wine import vol'!AN148-'T10 Wine export vol'!AN148-'T34 Wine consumption vol'!AN148</f>
        <v>254044.38783208182</v>
      </c>
      <c r="AO148">
        <f>'T6 Wine production vol'!AO148+'T15 Wine import vol'!AO148-'T10 Wine export vol'!AO148-'T34 Wine consumption vol'!AO148</f>
        <v>-5086.3434713543102</v>
      </c>
      <c r="AP148">
        <f>'T6 Wine production vol'!AP148+'T15 Wine import vol'!AP148-'T10 Wine export vol'!AP148-'T34 Wine consumption vol'!AP148</f>
        <v>-31616.987973405703</v>
      </c>
      <c r="AQ148">
        <f>'T6 Wine production vol'!AQ148+'T15 Wine import vol'!AQ148-'T10 Wine export vol'!AQ148-'T34 Wine consumption vol'!AQ148</f>
        <v>60257</v>
      </c>
      <c r="AR148">
        <f>'T6 Wine production vol'!AR148+'T15 Wine import vol'!AR148-'T10 Wine export vol'!AR148-'T34 Wine consumption vol'!AR148</f>
        <v>0</v>
      </c>
      <c r="AS148">
        <f>'T6 Wine production vol'!AS148+'T15 Wine import vol'!AS148-'T10 Wine export vol'!AS148-'T34 Wine consumption vol'!AS148</f>
        <v>0</v>
      </c>
      <c r="AT148">
        <f>'T6 Wine production vol'!AT148+'T15 Wine import vol'!AT148-'T10 Wine export vol'!AT148-'T34 Wine consumption vol'!AT148</f>
        <v>0</v>
      </c>
      <c r="AU148">
        <f>'T6 Wine production vol'!AU148+'T15 Wine import vol'!AU148-'T10 Wine export vol'!AU148-'T34 Wine consumption vol'!AU148</f>
        <v>5328.0663333333796</v>
      </c>
      <c r="AV148">
        <f>'T6 Wine production vol'!AV148+'T15 Wine import vol'!AV148-'T10 Wine export vol'!AV148-'T34 Wine consumption vol'!AV148</f>
        <v>0</v>
      </c>
      <c r="AW148">
        <f>'T6 Wine production vol'!AW148+'T15 Wine import vol'!AW148-'T10 Wine export vol'!AW148-'T34 Wine consumption vol'!AW148</f>
        <v>0</v>
      </c>
      <c r="AX148">
        <f>'T6 Wine production vol'!AX148+'T15 Wine import vol'!AX148-'T10 Wine export vol'!AX148-'T34 Wine consumption vol'!AX148</f>
        <v>0</v>
      </c>
      <c r="AY148">
        <f>'T6 Wine production vol'!AY148+'T15 Wine import vol'!AY148-'T10 Wine export vol'!AY148-'T34 Wine consumption vol'!AY148</f>
        <v>0</v>
      </c>
      <c r="AZ148">
        <f>'T6 Wine production vol'!AZ148+'T15 Wine import vol'!AZ148-'T10 Wine export vol'!AZ148-'T34 Wine consumption vol'!AZ148</f>
        <v>2622</v>
      </c>
      <c r="BA148">
        <f>'T6 Wine production vol'!BA148+'T15 Wine import vol'!BA148-'T10 Wine export vol'!BA148-'T34 Wine consumption vol'!BA148</f>
        <v>0</v>
      </c>
      <c r="BB148">
        <f>'T6 Wine production vol'!BB148+'T15 Wine import vol'!BB148-'T10 Wine export vol'!BB148-'T34 Wine consumption vol'!BB148</f>
        <v>2113543.8700672314</v>
      </c>
    </row>
    <row r="149" spans="1:54" x14ac:dyDescent="0.55000000000000004">
      <c r="A149" s="1">
        <v>2012</v>
      </c>
      <c r="B149">
        <f>'T6 Wine production vol'!B149+'T15 Wine import vol'!B149-'T10 Wine export vol'!B149-'T34 Wine consumption vol'!B149</f>
        <v>254550.42077804822</v>
      </c>
      <c r="C149">
        <f>'T6 Wine production vol'!C149+'T15 Wine import vol'!C149-'T10 Wine export vol'!C149-'T34 Wine consumption vol'!C149</f>
        <v>-31334.99245206546</v>
      </c>
      <c r="D149">
        <f>'T6 Wine production vol'!D149+'T15 Wine import vol'!D149-'T10 Wine export vol'!D149-'T34 Wine consumption vol'!D149</f>
        <v>-193744.96264370601</v>
      </c>
      <c r="E149">
        <f>'T6 Wine production vol'!E149+'T15 Wine import vol'!E149-'T10 Wine export vol'!E149-'T34 Wine consumption vol'!E149</f>
        <v>497682.0829896715</v>
      </c>
      <c r="F149">
        <f>'T6 Wine production vol'!F149+'T15 Wine import vol'!F149-'T10 Wine export vol'!F149-'T34 Wine consumption vol'!F149</f>
        <v>-9359.3705943466048</v>
      </c>
      <c r="G149">
        <f>'T6 Wine production vol'!G149+'T15 Wine import vol'!G149-'T10 Wine export vol'!G149-'T34 Wine consumption vol'!G149</f>
        <v>-11697.101416666672</v>
      </c>
      <c r="H149">
        <f>'T6 Wine production vol'!H149+'T15 Wine import vol'!H149-'T10 Wine export vol'!H149-'T34 Wine consumption vol'!H149</f>
        <v>10465.317249999905</v>
      </c>
      <c r="I149">
        <f>'T6 Wine production vol'!I149+'T15 Wine import vol'!I149-'T10 Wine export vol'!I149-'T34 Wine consumption vol'!I149</f>
        <v>-5579.8792657649901</v>
      </c>
      <c r="J149">
        <f>'T6 Wine production vol'!J149+'T15 Wine import vol'!J149-'T10 Wine export vol'!J149-'T34 Wine consumption vol'!J149</f>
        <v>-137.53101316985703</v>
      </c>
      <c r="K149">
        <f>'T6 Wine production vol'!K149+'T15 Wine import vol'!K149-'T10 Wine export vol'!K149-'T34 Wine consumption vol'!K149</f>
        <v>164765.01688756188</v>
      </c>
      <c r="L149">
        <f>'T6 Wine production vol'!L149+'T15 Wine import vol'!L149-'T10 Wine export vol'!L149-'T34 Wine consumption vol'!L149</f>
        <v>-96275.705097193888</v>
      </c>
      <c r="M149">
        <f>'T6 Wine production vol'!M149+'T15 Wine import vol'!M149-'T10 Wine export vol'!M149-'T34 Wine consumption vol'!M149</f>
        <v>-16682.940128892951</v>
      </c>
      <c r="N149">
        <f>'T6 Wine production vol'!N149+'T15 Wine import vol'!N149-'T10 Wine export vol'!N149-'T34 Wine consumption vol'!N149</f>
        <v>-19717.719125699601</v>
      </c>
      <c r="O149">
        <f>'T6 Wine production vol'!O149+'T15 Wine import vol'!O149-'T10 Wine export vol'!O149-'T34 Wine consumption vol'!O149</f>
        <v>-44024.837051907904</v>
      </c>
      <c r="P149">
        <f>'T6 Wine production vol'!P149+'T15 Wine import vol'!P149-'T10 Wine export vol'!P149-'T34 Wine consumption vol'!P149</f>
        <v>20899.524713914783</v>
      </c>
      <c r="Q149">
        <f>'T6 Wine production vol'!Q149+'T15 Wine import vol'!Q149-'T10 Wine export vol'!Q149-'T34 Wine consumption vol'!Q149</f>
        <v>-1252.5</v>
      </c>
      <c r="R149">
        <f>'T6 Wine production vol'!R149+'T15 Wine import vol'!R149-'T10 Wine export vol'!R149-'T34 Wine consumption vol'!R149</f>
        <v>3488</v>
      </c>
      <c r="S149">
        <f>'T6 Wine production vol'!S149+'T15 Wine import vol'!S149-'T10 Wine export vol'!S149-'T34 Wine consumption vol'!S149</f>
        <v>-976.02326492543216</v>
      </c>
      <c r="T149">
        <f>'T6 Wine production vol'!T149+'T15 Wine import vol'!T149-'T10 Wine export vol'!T149-'T34 Wine consumption vol'!T149</f>
        <v>-108336.9777137035</v>
      </c>
      <c r="U149">
        <f>'T6 Wine production vol'!U149+'T15 Wine import vol'!U149-'T10 Wine export vol'!U149-'T34 Wine consumption vol'!U149</f>
        <v>3733.3333333333285</v>
      </c>
      <c r="V149">
        <f>'T6 Wine production vol'!V149+'T15 Wine import vol'!V149-'T10 Wine export vol'!V149-'T34 Wine consumption vol'!V149</f>
        <v>-65337.081517599698</v>
      </c>
      <c r="W149">
        <f>'T6 Wine production vol'!W149+'T15 Wine import vol'!W149-'T10 Wine export vol'!W149-'T34 Wine consumption vol'!W149</f>
        <v>-94937.382762442401</v>
      </c>
      <c r="X149">
        <f>'T6 Wine production vol'!X149+'T15 Wine import vol'!X149-'T10 Wine export vol'!X149-'T34 Wine consumption vol'!X149</f>
        <v>-44829.504228127713</v>
      </c>
      <c r="Y149">
        <f>'T6 Wine production vol'!Y149+'T15 Wine import vol'!Y149-'T10 Wine export vol'!Y149-'T34 Wine consumption vol'!Y149</f>
        <v>-70930</v>
      </c>
      <c r="Z149">
        <f>'T6 Wine production vol'!Z149+'T15 Wine import vol'!Z149-'T10 Wine export vol'!Z149-'T34 Wine consumption vol'!Z149</f>
        <v>-60898.612671539711</v>
      </c>
      <c r="AA149">
        <f>'T6 Wine production vol'!AA149+'T15 Wine import vol'!AA149-'T10 Wine export vol'!AA149-'T34 Wine consumption vol'!AA149</f>
        <v>22673.333333333256</v>
      </c>
      <c r="AB149">
        <f>'T6 Wine production vol'!AB149+'T15 Wine import vol'!AB149-'T10 Wine export vol'!AB149-'T34 Wine consumption vol'!AB149</f>
        <v>42421</v>
      </c>
      <c r="AC149">
        <f>'T6 Wine production vol'!AC149+'T15 Wine import vol'!AC149-'T10 Wine export vol'!AC149-'T34 Wine consumption vol'!AC149</f>
        <v>-56787.197620000006</v>
      </c>
      <c r="AD149">
        <f>'T6 Wine production vol'!AD149+'T15 Wine import vol'!AD149-'T10 Wine export vol'!AD149-'T34 Wine consumption vol'!AD149</f>
        <v>-77979.114375976613</v>
      </c>
      <c r="AE149">
        <f>'T6 Wine production vol'!AE149+'T15 Wine import vol'!AE149-'T10 Wine export vol'!AE149-'T34 Wine consumption vol'!AE149</f>
        <v>507030.04000000004</v>
      </c>
      <c r="AF149">
        <f>'T6 Wine production vol'!AF149+'T15 Wine import vol'!AF149-'T10 Wine export vol'!AF149-'T34 Wine consumption vol'!AF149</f>
        <v>-228456.59595979704</v>
      </c>
      <c r="AG149">
        <f>'T6 Wine production vol'!AG149+'T15 Wine import vol'!AG149-'T10 Wine export vol'!AG149-'T34 Wine consumption vol'!AG149</f>
        <v>-43673.567493952985</v>
      </c>
      <c r="AH149">
        <f>'T6 Wine production vol'!AH149+'T15 Wine import vol'!AH149-'T10 Wine export vol'!AH149-'T34 Wine consumption vol'!AH149</f>
        <v>-2624.7119999998831</v>
      </c>
      <c r="AI149">
        <f>'T6 Wine production vol'!AI149+'T15 Wine import vol'!AI149-'T10 Wine export vol'!AI149-'T34 Wine consumption vol'!AI149</f>
        <v>-4033.4533936407388</v>
      </c>
      <c r="AJ149">
        <f>'T6 Wine production vol'!AJ149+'T15 Wine import vol'!AJ149-'T10 Wine export vol'!AJ149-'T34 Wine consumption vol'!AJ149</f>
        <v>-4449.7672210595192</v>
      </c>
      <c r="AK149">
        <f>'T6 Wine production vol'!AK149+'T15 Wine import vol'!AK149-'T10 Wine export vol'!AK149-'T34 Wine consumption vol'!AK149</f>
        <v>17007</v>
      </c>
      <c r="AL149">
        <f>'T6 Wine production vol'!AL149+'T15 Wine import vol'!AL149-'T10 Wine export vol'!AL149-'T34 Wine consumption vol'!AL149</f>
        <v>-31023.232013759902</v>
      </c>
      <c r="AM149">
        <f>'T6 Wine production vol'!AM149+'T15 Wine import vol'!AM149-'T10 Wine export vol'!AM149-'T34 Wine consumption vol'!AM149</f>
        <v>-15248.960135287613</v>
      </c>
      <c r="AN149">
        <f>'T6 Wine production vol'!AN149+'T15 Wine import vol'!AN149-'T10 Wine export vol'!AN149-'T34 Wine consumption vol'!AN149</f>
        <v>260111.05351403012</v>
      </c>
      <c r="AO149">
        <f>'T6 Wine production vol'!AO149+'T15 Wine import vol'!AO149-'T10 Wine export vol'!AO149-'T34 Wine consumption vol'!AO149</f>
        <v>-5609.7958613125084</v>
      </c>
      <c r="AP149">
        <f>'T6 Wine production vol'!AP149+'T15 Wine import vol'!AP149-'T10 Wine export vol'!AP149-'T34 Wine consumption vol'!AP149</f>
        <v>-24906.243941803848</v>
      </c>
      <c r="AQ149">
        <f>'T6 Wine production vol'!AQ149+'T15 Wine import vol'!AQ149-'T10 Wine export vol'!AQ149-'T34 Wine consumption vol'!AQ149</f>
        <v>100364</v>
      </c>
      <c r="AR149">
        <f>'T6 Wine production vol'!AR149+'T15 Wine import vol'!AR149-'T10 Wine export vol'!AR149-'T34 Wine consumption vol'!AR149</f>
        <v>0</v>
      </c>
      <c r="AS149">
        <f>'T6 Wine production vol'!AS149+'T15 Wine import vol'!AS149-'T10 Wine export vol'!AS149-'T34 Wine consumption vol'!AS149</f>
        <v>0</v>
      </c>
      <c r="AT149">
        <f>'T6 Wine production vol'!AT149+'T15 Wine import vol'!AT149-'T10 Wine export vol'!AT149-'T34 Wine consumption vol'!AT149</f>
        <v>0</v>
      </c>
      <c r="AU149">
        <f>'T6 Wine production vol'!AU149+'T15 Wine import vol'!AU149-'T10 Wine export vol'!AU149-'T34 Wine consumption vol'!AU149</f>
        <v>4644.8523333332851</v>
      </c>
      <c r="AV149">
        <f>'T6 Wine production vol'!AV149+'T15 Wine import vol'!AV149-'T10 Wine export vol'!AV149-'T34 Wine consumption vol'!AV149</f>
        <v>0</v>
      </c>
      <c r="AW149">
        <f>'T6 Wine production vol'!AW149+'T15 Wine import vol'!AW149-'T10 Wine export vol'!AW149-'T34 Wine consumption vol'!AW149</f>
        <v>0</v>
      </c>
      <c r="AX149">
        <f>'T6 Wine production vol'!AX149+'T15 Wine import vol'!AX149-'T10 Wine export vol'!AX149-'T34 Wine consumption vol'!AX149</f>
        <v>0</v>
      </c>
      <c r="AY149">
        <f>'T6 Wine production vol'!AY149+'T15 Wine import vol'!AY149-'T10 Wine export vol'!AY149-'T34 Wine consumption vol'!AY149</f>
        <v>0</v>
      </c>
      <c r="AZ149">
        <f>'T6 Wine production vol'!AZ149+'T15 Wine import vol'!AZ149-'T10 Wine export vol'!AZ149-'T34 Wine consumption vol'!AZ149</f>
        <v>1105.8940000000002</v>
      </c>
      <c r="BA149">
        <f>'T6 Wine production vol'!BA149+'T15 Wine import vol'!BA149-'T10 Wine export vol'!BA149-'T34 Wine consumption vol'!BA149</f>
        <v>0</v>
      </c>
      <c r="BB149">
        <f>'T6 Wine production vol'!BB149+'T15 Wine import vol'!BB149-'T10 Wine export vol'!BB149-'T34 Wine consumption vol'!BB149</f>
        <v>607957.80951016396</v>
      </c>
    </row>
    <row r="150" spans="1:54" x14ac:dyDescent="0.55000000000000004">
      <c r="A150" s="1">
        <v>2013</v>
      </c>
      <c r="B150">
        <f>'T6 Wine production vol'!B150+'T15 Wine import vol'!B150-'T10 Wine export vol'!B150-'T34 Wine consumption vol'!B150</f>
        <v>396121.53443366196</v>
      </c>
      <c r="C150">
        <f>'T6 Wine production vol'!C150+'T15 Wine import vol'!C150-'T10 Wine export vol'!C150-'T34 Wine consumption vol'!C150</f>
        <v>797176.04484690307</v>
      </c>
      <c r="D150">
        <f>'T6 Wine production vol'!D150+'T15 Wine import vol'!D150-'T10 Wine export vol'!D150-'T34 Wine consumption vol'!D150</f>
        <v>4914.2013016343117</v>
      </c>
      <c r="E150">
        <f>'T6 Wine production vol'!E150+'T15 Wine import vol'!E150-'T10 Wine export vol'!E150-'T34 Wine consumption vol'!E150</f>
        <v>2182829.873657994</v>
      </c>
      <c r="F150">
        <f>'T6 Wine production vol'!F150+'T15 Wine import vol'!F150-'T10 Wine export vol'!F150-'T34 Wine consumption vol'!F150</f>
        <v>24971.326360088104</v>
      </c>
      <c r="G150">
        <f>'T6 Wine production vol'!G150+'T15 Wine import vol'!G150-'T10 Wine export vol'!G150-'T34 Wine consumption vol'!G150</f>
        <v>-14777.440833333312</v>
      </c>
      <c r="H150">
        <f>'T6 Wine production vol'!H150+'T15 Wine import vol'!H150-'T10 Wine export vol'!H150-'T34 Wine consumption vol'!H150</f>
        <v>-33548.292833333428</v>
      </c>
      <c r="I150">
        <f>'T6 Wine production vol'!I150+'T15 Wine import vol'!I150-'T10 Wine export vol'!I150-'T34 Wine consumption vol'!I150</f>
        <v>-8892.9323896463902</v>
      </c>
      <c r="J150">
        <f>'T6 Wine production vol'!J150+'T15 Wine import vol'!J150-'T10 Wine export vol'!J150-'T34 Wine consumption vol'!J150</f>
        <v>-1627.2394120272074</v>
      </c>
      <c r="K150">
        <f>'T6 Wine production vol'!K150+'T15 Wine import vol'!K150-'T10 Wine export vol'!K150-'T34 Wine consumption vol'!K150</f>
        <v>159162.25690577808</v>
      </c>
      <c r="L150">
        <f>'T6 Wine production vol'!L150+'T15 Wine import vol'!L150-'T10 Wine export vol'!L150-'T34 Wine consumption vol'!L150</f>
        <v>4048.8120168544119</v>
      </c>
      <c r="M150">
        <f>'T6 Wine production vol'!M150+'T15 Wine import vol'!M150-'T10 Wine export vol'!M150-'T34 Wine consumption vol'!M150</f>
        <v>-3807.2656899919675</v>
      </c>
      <c r="N150">
        <f>'T6 Wine production vol'!N150+'T15 Wine import vol'!N150-'T10 Wine export vol'!N150-'T34 Wine consumption vol'!N150</f>
        <v>-6095.0414792245138</v>
      </c>
      <c r="O150">
        <f>'T6 Wine production vol'!O150+'T15 Wine import vol'!O150-'T10 Wine export vol'!O150-'T34 Wine consumption vol'!O150</f>
        <v>-42424.901345614489</v>
      </c>
      <c r="P150">
        <f>'T6 Wine production vol'!P150+'T15 Wine import vol'!P150-'T10 Wine export vol'!P150-'T34 Wine consumption vol'!P150</f>
        <v>-4249.7125184470788</v>
      </c>
      <c r="Q150">
        <f>'T6 Wine production vol'!Q150+'T15 Wine import vol'!Q150-'T10 Wine export vol'!Q150-'T34 Wine consumption vol'!Q150</f>
        <v>1212.5</v>
      </c>
      <c r="R150">
        <f>'T6 Wine production vol'!R150+'T15 Wine import vol'!R150-'T10 Wine export vol'!R150-'T34 Wine consumption vol'!R150</f>
        <v>2918</v>
      </c>
      <c r="S150">
        <f>'T6 Wine production vol'!S150+'T15 Wine import vol'!S150-'T10 Wine export vol'!S150-'T34 Wine consumption vol'!S150</f>
        <v>27871</v>
      </c>
      <c r="T150">
        <f>'T6 Wine production vol'!T150+'T15 Wine import vol'!T150-'T10 Wine export vol'!T150-'T34 Wine consumption vol'!T150</f>
        <v>-130723.03482024261</v>
      </c>
      <c r="U150">
        <f>'T6 Wine production vol'!U150+'T15 Wine import vol'!U150-'T10 Wine export vol'!U150-'T34 Wine consumption vol'!U150</f>
        <v>-8633.3333333333285</v>
      </c>
      <c r="V150">
        <f>'T6 Wine production vol'!V150+'T15 Wine import vol'!V150-'T10 Wine export vol'!V150-'T34 Wine consumption vol'!V150</f>
        <v>15346.100405231206</v>
      </c>
      <c r="W150">
        <f>'T6 Wine production vol'!W150+'T15 Wine import vol'!W150-'T10 Wine export vol'!W150-'T34 Wine consumption vol'!W150</f>
        <v>-124545.2215946584</v>
      </c>
      <c r="X150">
        <f>'T6 Wine production vol'!X150+'T15 Wine import vol'!X150-'T10 Wine export vol'!X150-'T34 Wine consumption vol'!X150</f>
        <v>-298622.94980201707</v>
      </c>
      <c r="Y150">
        <f>'T6 Wine production vol'!Y150+'T15 Wine import vol'!Y150-'T10 Wine export vol'!Y150-'T34 Wine consumption vol'!Y150</f>
        <v>-86753.333333333023</v>
      </c>
      <c r="Z150">
        <f>'T6 Wine production vol'!Z150+'T15 Wine import vol'!Z150-'T10 Wine export vol'!Z150-'T34 Wine consumption vol'!Z150</f>
        <v>-91876.630250167189</v>
      </c>
      <c r="AA150">
        <f>'T6 Wine production vol'!AA150+'T15 Wine import vol'!AA150-'T10 Wine export vol'!AA150-'T34 Wine consumption vol'!AA150</f>
        <v>7909</v>
      </c>
      <c r="AB150">
        <f>'T6 Wine production vol'!AB150+'T15 Wine import vol'!AB150-'T10 Wine export vol'!AB150-'T34 Wine consumption vol'!AB150</f>
        <v>76192</v>
      </c>
      <c r="AC150">
        <f>'T6 Wine production vol'!AC150+'T15 Wine import vol'!AC150-'T10 Wine export vol'!AC150-'T34 Wine consumption vol'!AC150</f>
        <v>8365.6593100000027</v>
      </c>
      <c r="AD150">
        <f>'T6 Wine production vol'!AD150+'T15 Wine import vol'!AD150-'T10 Wine export vol'!AD150-'T34 Wine consumption vol'!AD150</f>
        <v>-113614.25345517369</v>
      </c>
      <c r="AE150">
        <f>'T6 Wine production vol'!AE150+'T15 Wine import vol'!AE150-'T10 Wine export vol'!AE150-'T34 Wine consumption vol'!AE150</f>
        <v>450269.74000000022</v>
      </c>
      <c r="AF150">
        <f>'T6 Wine production vol'!AF150+'T15 Wine import vol'!AF150-'T10 Wine export vol'!AF150-'T34 Wine consumption vol'!AF150</f>
        <v>280643.35684815282</v>
      </c>
      <c r="AG150">
        <f>'T6 Wine production vol'!AG150+'T15 Wine import vol'!AG150-'T10 Wine export vol'!AG150-'T34 Wine consumption vol'!AG150</f>
        <v>-20461.901058106509</v>
      </c>
      <c r="AH150">
        <f>'T6 Wine production vol'!AH150+'T15 Wine import vol'!AH150-'T10 Wine export vol'!AH150-'T34 Wine consumption vol'!AH150</f>
        <v>-2592.2870000000112</v>
      </c>
      <c r="AI150">
        <f>'T6 Wine production vol'!AI150+'T15 Wine import vol'!AI150-'T10 Wine export vol'!AI150-'T34 Wine consumption vol'!AI150</f>
        <v>-89780.442509880406</v>
      </c>
      <c r="AJ150">
        <f>'T6 Wine production vol'!AJ150+'T15 Wine import vol'!AJ150-'T10 Wine export vol'!AJ150-'T34 Wine consumption vol'!AJ150</f>
        <v>-6205.1860813838139</v>
      </c>
      <c r="AK150">
        <f>'T6 Wine production vol'!AK150+'T15 Wine import vol'!AK150-'T10 Wine export vol'!AK150-'T34 Wine consumption vol'!AK150</f>
        <v>10276</v>
      </c>
      <c r="AL150">
        <f>'T6 Wine production vol'!AL150+'T15 Wine import vol'!AL150-'T10 Wine export vol'!AL150-'T34 Wine consumption vol'!AL150</f>
        <v>3316.8410169516865</v>
      </c>
      <c r="AM150">
        <f>'T6 Wine production vol'!AM150+'T15 Wine import vol'!AM150-'T10 Wine export vol'!AM150-'T34 Wine consumption vol'!AM150</f>
        <v>-4038.8983014047481</v>
      </c>
      <c r="AN150">
        <f>'T6 Wine production vol'!AN150+'T15 Wine import vol'!AN150-'T10 Wine export vol'!AN150-'T34 Wine consumption vol'!AN150</f>
        <v>237672.4137110138</v>
      </c>
      <c r="AO150">
        <f>'T6 Wine production vol'!AO150+'T15 Wine import vol'!AO150-'T10 Wine export vol'!AO150-'T34 Wine consumption vol'!AO150</f>
        <v>594.36242517426945</v>
      </c>
      <c r="AP150">
        <f>'T6 Wine production vol'!AP150+'T15 Wine import vol'!AP150-'T10 Wine export vol'!AP150-'T34 Wine consumption vol'!AP150</f>
        <v>-32511.399158420143</v>
      </c>
      <c r="AQ150">
        <f>'T6 Wine production vol'!AQ150+'T15 Wine import vol'!AQ150-'T10 Wine export vol'!AQ150-'T34 Wine consumption vol'!AQ150</f>
        <v>105263.79800000001</v>
      </c>
      <c r="AR150">
        <f>'T6 Wine production vol'!AR150+'T15 Wine import vol'!AR150-'T10 Wine export vol'!AR150-'T34 Wine consumption vol'!AR150</f>
        <v>0</v>
      </c>
      <c r="AS150">
        <f>'T6 Wine production vol'!AS150+'T15 Wine import vol'!AS150-'T10 Wine export vol'!AS150-'T34 Wine consumption vol'!AS150</f>
        <v>0</v>
      </c>
      <c r="AT150">
        <f>'T6 Wine production vol'!AT150+'T15 Wine import vol'!AT150-'T10 Wine export vol'!AT150-'T34 Wine consumption vol'!AT150</f>
        <v>0</v>
      </c>
      <c r="AU150">
        <f>'T6 Wine production vol'!AU150+'T15 Wine import vol'!AU150-'T10 Wine export vol'!AU150-'T34 Wine consumption vol'!AU150</f>
        <v>-73987.196999999986</v>
      </c>
      <c r="AV150">
        <f>'T6 Wine production vol'!AV150+'T15 Wine import vol'!AV150-'T10 Wine export vol'!AV150-'T34 Wine consumption vol'!AV150</f>
        <v>0</v>
      </c>
      <c r="AW150">
        <f>'T6 Wine production vol'!AW150+'T15 Wine import vol'!AW150-'T10 Wine export vol'!AW150-'T34 Wine consumption vol'!AW150</f>
        <v>0</v>
      </c>
      <c r="AX150">
        <f>'T6 Wine production vol'!AX150+'T15 Wine import vol'!AX150-'T10 Wine export vol'!AX150-'T34 Wine consumption vol'!AX150</f>
        <v>0</v>
      </c>
      <c r="AY150">
        <f>'T6 Wine production vol'!AY150+'T15 Wine import vol'!AY150-'T10 Wine export vol'!AY150-'T34 Wine consumption vol'!AY150</f>
        <v>0</v>
      </c>
      <c r="AZ150">
        <f>'T6 Wine production vol'!AZ150+'T15 Wine import vol'!AZ150-'T10 Wine export vol'!AZ150-'T34 Wine consumption vol'!AZ150</f>
        <v>2896.2040000000015</v>
      </c>
      <c r="BA150">
        <f>'T6 Wine production vol'!BA150+'T15 Wine import vol'!BA150-'T10 Wine export vol'!BA150-'T34 Wine consumption vol'!BA150</f>
        <v>0</v>
      </c>
      <c r="BB150">
        <f>'T6 Wine production vol'!BB150+'T15 Wine import vol'!BB150-'T10 Wine export vol'!BB150-'T34 Wine consumption vol'!BB150</f>
        <v>3790566.1370900609</v>
      </c>
    </row>
    <row r="151" spans="1:54" x14ac:dyDescent="0.55000000000000004">
      <c r="A151" s="1">
        <v>2014</v>
      </c>
      <c r="B151">
        <f>'T6 Wine production vol'!B151+'T15 Wine import vol'!B151-'T10 Wine export vol'!B151-'T34 Wine consumption vol'!B151</f>
        <v>1061719.3866778128</v>
      </c>
      <c r="C151">
        <f>'T6 Wine production vol'!C151+'T15 Wine import vol'!C151-'T10 Wine export vol'!C151-'T34 Wine consumption vol'!C151</f>
        <v>353765.34700000007</v>
      </c>
      <c r="D151">
        <f>'T6 Wine production vol'!D151+'T15 Wine import vol'!D151-'T10 Wine export vol'!D151-'T34 Wine consumption vol'!D151</f>
        <v>106084.71955451544</v>
      </c>
      <c r="E151">
        <f>'T6 Wine production vol'!E151+'T15 Wine import vol'!E151-'T10 Wine export vol'!E151-'T34 Wine consumption vol'!E151</f>
        <v>955009</v>
      </c>
      <c r="F151">
        <f>'T6 Wine production vol'!F151+'T15 Wine import vol'!F151-'T10 Wine export vol'!F151-'T34 Wine consumption vol'!F151</f>
        <v>-18310.666666666599</v>
      </c>
      <c r="G151">
        <f>'T6 Wine production vol'!G151+'T15 Wine import vol'!G151-'T10 Wine export vol'!G151-'T34 Wine consumption vol'!G151</f>
        <v>-96323.1</v>
      </c>
      <c r="H151">
        <f>'T6 Wine production vol'!H151+'T15 Wine import vol'!H151-'T10 Wine export vol'!H151-'T34 Wine consumption vol'!H151</f>
        <v>-47755.085583333392</v>
      </c>
      <c r="I151">
        <f>'T6 Wine production vol'!I151+'T15 Wine import vol'!I151-'T10 Wine export vol'!I151-'T34 Wine consumption vol'!I151</f>
        <v>-10551.411249320896</v>
      </c>
      <c r="J151">
        <f>'T6 Wine production vol'!J151+'T15 Wine import vol'!J151-'T10 Wine export vol'!J151-'T34 Wine consumption vol'!J151</f>
        <v>5604.9186901864668</v>
      </c>
      <c r="K151">
        <f>'T6 Wine production vol'!K151+'T15 Wine import vol'!K151-'T10 Wine export vol'!K151-'T34 Wine consumption vol'!K151</f>
        <v>273481.7941739189</v>
      </c>
      <c r="L151">
        <f>'T6 Wine production vol'!L151+'T15 Wine import vol'!L151-'T10 Wine export vol'!L151-'T34 Wine consumption vol'!L151</f>
        <v>27356.666666666686</v>
      </c>
      <c r="M151">
        <f>'T6 Wine production vol'!M151+'T15 Wine import vol'!M151-'T10 Wine export vol'!M151-'T34 Wine consumption vol'!M151</f>
        <v>-8291.2696687776333</v>
      </c>
      <c r="N151">
        <f>'T6 Wine production vol'!N151+'T15 Wine import vol'!N151-'T10 Wine export vol'!N151-'T34 Wine consumption vol'!N151</f>
        <v>24683</v>
      </c>
      <c r="O151">
        <f>'T6 Wine production vol'!O151+'T15 Wine import vol'!O151-'T10 Wine export vol'!O151-'T34 Wine consumption vol'!O151</f>
        <v>-91305.936077220336</v>
      </c>
      <c r="P151">
        <f>'T6 Wine production vol'!P151+'T15 Wine import vol'!P151-'T10 Wine export vol'!P151-'T34 Wine consumption vol'!P151</f>
        <v>13356.484667732788</v>
      </c>
      <c r="Q151">
        <f>'T6 Wine production vol'!Q151+'T15 Wine import vol'!Q151-'T10 Wine export vol'!Q151-'T34 Wine consumption vol'!Q151</f>
        <v>1780</v>
      </c>
      <c r="R151">
        <f>'T6 Wine production vol'!R151+'T15 Wine import vol'!R151-'T10 Wine export vol'!R151-'T34 Wine consumption vol'!R151</f>
        <v>39199.830985351582</v>
      </c>
      <c r="S151">
        <f>'T6 Wine production vol'!S151+'T15 Wine import vol'!S151-'T10 Wine export vol'!S151-'T34 Wine consumption vol'!S151</f>
        <v>-54566.666666666672</v>
      </c>
      <c r="T151">
        <f>'T6 Wine production vol'!T151+'T15 Wine import vol'!T151-'T10 Wine export vol'!T151-'T34 Wine consumption vol'!T151</f>
        <v>-124429.2234673909</v>
      </c>
      <c r="U151">
        <f>'T6 Wine production vol'!U151+'T15 Wine import vol'!U151-'T10 Wine export vol'!U151-'T34 Wine consumption vol'!U151</f>
        <v>1900.0000000000073</v>
      </c>
      <c r="V151">
        <f>'T6 Wine production vol'!V151+'T15 Wine import vol'!V151-'T10 Wine export vol'!V151-'T34 Wine consumption vol'!V151</f>
        <v>-2913</v>
      </c>
      <c r="W151">
        <f>'T6 Wine production vol'!W151+'T15 Wine import vol'!W151-'T10 Wine export vol'!W151-'T34 Wine consumption vol'!W151</f>
        <v>-92135.283332773193</v>
      </c>
      <c r="X151">
        <f>'T6 Wine production vol'!X151+'T15 Wine import vol'!X151-'T10 Wine export vol'!X151-'T34 Wine consumption vol'!X151</f>
        <v>-21073</v>
      </c>
      <c r="Y151">
        <f>'T6 Wine production vol'!Y151+'T15 Wine import vol'!Y151-'T10 Wine export vol'!Y151-'T34 Wine consumption vol'!Y151</f>
        <v>-57000.000000000466</v>
      </c>
      <c r="Z151">
        <f>'T6 Wine production vol'!Z151+'T15 Wine import vol'!Z151-'T10 Wine export vol'!Z151-'T34 Wine consumption vol'!Z151</f>
        <v>-150878.2019990776</v>
      </c>
      <c r="AA151">
        <f>'T6 Wine production vol'!AA151+'T15 Wine import vol'!AA151-'T10 Wine export vol'!AA151-'T34 Wine consumption vol'!AA151</f>
        <v>84350.333333333256</v>
      </c>
      <c r="AB151">
        <f>'T6 Wine production vol'!AB151+'T15 Wine import vol'!AB151-'T10 Wine export vol'!AB151-'T34 Wine consumption vol'!AB151</f>
        <v>5138</v>
      </c>
      <c r="AC151">
        <f>'T6 Wine production vol'!AC151+'T15 Wine import vol'!AC151-'T10 Wine export vol'!AC151-'T34 Wine consumption vol'!AC151</f>
        <v>60455.943230000004</v>
      </c>
      <c r="AD151">
        <f>'T6 Wine production vol'!AD151+'T15 Wine import vol'!AD151-'T10 Wine export vol'!AD151-'T34 Wine consumption vol'!AD151</f>
        <v>-123105.89999800792</v>
      </c>
      <c r="AE151">
        <f>'T6 Wine production vol'!AE151+'T15 Wine import vol'!AE151-'T10 Wine export vol'!AE151-'T34 Wine consumption vol'!AE151</f>
        <v>317740.87000000011</v>
      </c>
      <c r="AF151">
        <f>'T6 Wine production vol'!AF151+'T15 Wine import vol'!AF151-'T10 Wine export vol'!AF151-'T34 Wine consumption vol'!AF151</f>
        <v>391032.01017011027</v>
      </c>
      <c r="AG151">
        <f>'T6 Wine production vol'!AG151+'T15 Wine import vol'!AG151-'T10 Wine export vol'!AG151-'T34 Wine consumption vol'!AG151</f>
        <v>-3179.0724985817797</v>
      </c>
      <c r="AH151">
        <f>'T6 Wine production vol'!AH151+'T15 Wine import vol'!AH151-'T10 Wine export vol'!AH151-'T34 Wine consumption vol'!AH151</f>
        <v>183965</v>
      </c>
      <c r="AI151">
        <f>'T6 Wine production vol'!AI151+'T15 Wine import vol'!AI151-'T10 Wine export vol'!AI151-'T34 Wine consumption vol'!AI151</f>
        <v>-80398.529867599776</v>
      </c>
      <c r="AJ151">
        <f>'T6 Wine production vol'!AJ151+'T15 Wine import vol'!AJ151-'T10 Wine export vol'!AJ151-'T34 Wine consumption vol'!AJ151</f>
        <v>3666.6666666666715</v>
      </c>
      <c r="AK151">
        <f>'T6 Wine production vol'!AK151+'T15 Wine import vol'!AK151-'T10 Wine export vol'!AK151-'T34 Wine consumption vol'!AK151</f>
        <v>13304</v>
      </c>
      <c r="AL151">
        <f>'T6 Wine production vol'!AL151+'T15 Wine import vol'!AL151-'T10 Wine export vol'!AL151-'T34 Wine consumption vol'!AL151</f>
        <v>1666.666666666657</v>
      </c>
      <c r="AM151">
        <f>'T6 Wine production vol'!AM151+'T15 Wine import vol'!AM151-'T10 Wine export vol'!AM151-'T34 Wine consumption vol'!AM151</f>
        <v>-7828.9062498274434</v>
      </c>
      <c r="AN151">
        <f>'T6 Wine production vol'!AN151+'T15 Wine import vol'!AN151-'T10 Wine export vol'!AN151-'T34 Wine consumption vol'!AN151</f>
        <v>297678.7587517114</v>
      </c>
      <c r="AO151">
        <f>'T6 Wine production vol'!AO151+'T15 Wine import vol'!AO151-'T10 Wine export vol'!AO151-'T34 Wine consumption vol'!AO151</f>
        <v>-7317.9568332251984</v>
      </c>
      <c r="AP151">
        <f>'T6 Wine production vol'!AP151+'T15 Wine import vol'!AP151-'T10 Wine export vol'!AP151-'T34 Wine consumption vol'!AP151</f>
        <v>-18989.781317073008</v>
      </c>
      <c r="AQ151">
        <f>'T6 Wine production vol'!AQ151+'T15 Wine import vol'!AQ151-'T10 Wine export vol'!AQ151-'T34 Wine consumption vol'!AQ151</f>
        <v>124519.25923022459</v>
      </c>
      <c r="AR151">
        <f>'T6 Wine production vol'!AR151+'T15 Wine import vol'!AR151-'T10 Wine export vol'!AR151-'T34 Wine consumption vol'!AR151</f>
        <v>0</v>
      </c>
      <c r="AS151">
        <f>'T6 Wine production vol'!AS151+'T15 Wine import vol'!AS151-'T10 Wine export vol'!AS151-'T34 Wine consumption vol'!AS151</f>
        <v>0</v>
      </c>
      <c r="AT151">
        <f>'T6 Wine production vol'!AT151+'T15 Wine import vol'!AT151-'T10 Wine export vol'!AT151-'T34 Wine consumption vol'!AT151</f>
        <v>-436.64198684692383</v>
      </c>
      <c r="AU151">
        <f>'T6 Wine production vol'!AU151+'T15 Wine import vol'!AU151-'T10 Wine export vol'!AU151-'T34 Wine consumption vol'!AU151</f>
        <v>-80024.895000000019</v>
      </c>
      <c r="AV151">
        <f>'T6 Wine production vol'!AV151+'T15 Wine import vol'!AV151-'T10 Wine export vol'!AV151-'T34 Wine consumption vol'!AV151</f>
        <v>0</v>
      </c>
      <c r="AW151">
        <f>'T6 Wine production vol'!AW151+'T15 Wine import vol'!AW151-'T10 Wine export vol'!AW151-'T34 Wine consumption vol'!AW151</f>
        <v>0</v>
      </c>
      <c r="AX151">
        <f>'T6 Wine production vol'!AX151+'T15 Wine import vol'!AX151-'T10 Wine export vol'!AX151-'T34 Wine consumption vol'!AX151</f>
        <v>0</v>
      </c>
      <c r="AY151">
        <f>'T6 Wine production vol'!AY151+'T15 Wine import vol'!AY151-'T10 Wine export vol'!AY151-'T34 Wine consumption vol'!AY151</f>
        <v>0</v>
      </c>
      <c r="AZ151">
        <f>'T6 Wine production vol'!AZ151+'T15 Wine import vol'!AZ151-'T10 Wine export vol'!AZ151-'T34 Wine consumption vol'!AZ151</f>
        <v>3034.1670000000013</v>
      </c>
      <c r="BA151">
        <f>'T6 Wine production vol'!BA151+'T15 Wine import vol'!BA151-'T10 Wine export vol'!BA151-'T34 Wine consumption vol'!BA151</f>
        <v>0</v>
      </c>
      <c r="BB151">
        <f>'T6 Wine production vol'!BB151+'T15 Wine import vol'!BB151-'T10 Wine export vol'!BB151-'T34 Wine consumption vol'!BB151</f>
        <v>3201537.5356261618</v>
      </c>
    </row>
    <row r="152" spans="1:54" x14ac:dyDescent="0.55000000000000004">
      <c r="A152" s="1">
        <v>2015</v>
      </c>
      <c r="B152">
        <f>'T6 Wine production vol'!B152+'T15 Wine import vol'!B152-'T10 Wine export vol'!B152-'T34 Wine consumption vol'!B152</f>
        <v>1269967</v>
      </c>
      <c r="C152">
        <f>'T6 Wine production vol'!C152+'T15 Wine import vol'!C152-'T10 Wine export vol'!C152-'T34 Wine consumption vol'!C152</f>
        <v>1061728</v>
      </c>
      <c r="D152">
        <f>'T6 Wine production vol'!D152+'T15 Wine import vol'!D152-'T10 Wine export vol'!D152-'T34 Wine consumption vol'!D152</f>
        <v>635680</v>
      </c>
      <c r="E152">
        <f>'T6 Wine production vol'!E152+'T15 Wine import vol'!E152-'T10 Wine export vol'!E152-'T34 Wine consumption vol'!E152</f>
        <v>1367290</v>
      </c>
      <c r="F152">
        <f>'T6 Wine production vol'!F152+'T15 Wine import vol'!F152-'T10 Wine export vol'!F152-'T34 Wine consumption vol'!F152</f>
        <v>6978.6666666666279</v>
      </c>
      <c r="G152">
        <f>'T6 Wine production vol'!G152+'T15 Wine import vol'!G152-'T10 Wine export vol'!G152-'T34 Wine consumption vol'!G152</f>
        <v>0</v>
      </c>
      <c r="H152">
        <f>'T6 Wine production vol'!H152+'T15 Wine import vol'!H152-'T10 Wine export vol'!H152-'T34 Wine consumption vol'!H152</f>
        <v>304484</v>
      </c>
      <c r="I152">
        <f>'T6 Wine production vol'!I152+'T15 Wine import vol'!I152-'T10 Wine export vol'!I152-'T34 Wine consumption vol'!I152</f>
        <v>159354</v>
      </c>
      <c r="J152">
        <f>'T6 Wine production vol'!J152+'T15 Wine import vol'!J152-'T10 Wine export vol'!J152-'T34 Wine consumption vol'!J152</f>
        <v>66493</v>
      </c>
      <c r="K152">
        <f>'T6 Wine production vol'!K152+'T15 Wine import vol'!K152-'T10 Wine export vol'!K152-'T34 Wine consumption vol'!K152</f>
        <v>207944.29999999981</v>
      </c>
      <c r="L152">
        <f>'T6 Wine production vol'!L152+'T15 Wine import vol'!L152-'T10 Wine export vol'!L152-'T34 Wine consumption vol'!L152</f>
        <v>-48610</v>
      </c>
      <c r="M152">
        <f>'T6 Wine production vol'!M152+'T15 Wine import vol'!M152-'T10 Wine export vol'!M152-'T34 Wine consumption vol'!M152</f>
        <v>83105</v>
      </c>
      <c r="N152">
        <f>'T6 Wine production vol'!N152+'T15 Wine import vol'!N152-'T10 Wine export vol'!N152-'T34 Wine consumption vol'!N152</f>
        <v>403996</v>
      </c>
      <c r="O152">
        <f>'T6 Wine production vol'!O152+'T15 Wine import vol'!O152-'T10 Wine export vol'!O152-'T34 Wine consumption vol'!O152</f>
        <v>131737</v>
      </c>
      <c r="P152">
        <f>'T6 Wine production vol'!P152+'T15 Wine import vol'!P152-'T10 Wine export vol'!P152-'T34 Wine consumption vol'!P152</f>
        <v>924</v>
      </c>
      <c r="Q152">
        <f>'T6 Wine production vol'!Q152+'T15 Wine import vol'!Q152-'T10 Wine export vol'!Q152-'T34 Wine consumption vol'!Q152</f>
        <v>-154.16666666674428</v>
      </c>
      <c r="R152">
        <f>'T6 Wine production vol'!R152+'T15 Wine import vol'!R152-'T10 Wine export vol'!R152-'T34 Wine consumption vol'!R152</f>
        <v>101.33333333332848</v>
      </c>
      <c r="S152">
        <f>'T6 Wine production vol'!S152+'T15 Wine import vol'!S152-'T10 Wine export vol'!S152-'T34 Wine consumption vol'!S152</f>
        <v>6666.6666666666861</v>
      </c>
      <c r="T152">
        <f>'T6 Wine production vol'!T152+'T15 Wine import vol'!T152-'T10 Wine export vol'!T152-'T34 Wine consumption vol'!T152</f>
        <v>68984</v>
      </c>
      <c r="U152">
        <f>'T6 Wine production vol'!U152+'T15 Wine import vol'!U152-'T10 Wine export vol'!U152-'T34 Wine consumption vol'!U152</f>
        <v>17533.333333333328</v>
      </c>
      <c r="V152">
        <f>'T6 Wine production vol'!V152+'T15 Wine import vol'!V152-'T10 Wine export vol'!V152-'T34 Wine consumption vol'!V152</f>
        <v>18093.333333333314</v>
      </c>
      <c r="W152">
        <f>'T6 Wine production vol'!W152+'T15 Wine import vol'!W152-'T10 Wine export vol'!W152-'T34 Wine consumption vol'!W152</f>
        <v>57567</v>
      </c>
      <c r="X152">
        <f>'T6 Wine production vol'!X152+'T15 Wine import vol'!X152-'T10 Wine export vol'!X152-'T34 Wine consumption vol'!X152</f>
        <v>386844</v>
      </c>
      <c r="Y152">
        <f>'T6 Wine production vol'!Y152+'T15 Wine import vol'!Y152-'T10 Wine export vol'!Y152-'T34 Wine consumption vol'!Y152</f>
        <v>33666.666666666511</v>
      </c>
      <c r="Z152">
        <f>'T6 Wine production vol'!Z152+'T15 Wine import vol'!Z152-'T10 Wine export vol'!Z152-'T34 Wine consumption vol'!Z152</f>
        <v>39794</v>
      </c>
      <c r="AA152">
        <f>'T6 Wine production vol'!AA152+'T15 Wine import vol'!AA152-'T10 Wine export vol'!AA152-'T34 Wine consumption vol'!AA152</f>
        <v>42400</v>
      </c>
      <c r="AB152">
        <f>'T6 Wine production vol'!AB152+'T15 Wine import vol'!AB152-'T10 Wine export vol'!AB152-'T34 Wine consumption vol'!AB152</f>
        <v>-15605</v>
      </c>
      <c r="AC152">
        <f>'T6 Wine production vol'!AC152+'T15 Wine import vol'!AC152-'T10 Wine export vol'!AC152-'T34 Wine consumption vol'!AC152</f>
        <v>-46481.664059999996</v>
      </c>
      <c r="AD152">
        <f>'T6 Wine production vol'!AD152+'T15 Wine import vol'!AD152-'T10 Wine export vol'!AD152-'T34 Wine consumption vol'!AD152</f>
        <v>394879</v>
      </c>
      <c r="AE152">
        <f>'T6 Wine production vol'!AE152+'T15 Wine import vol'!AE152-'T10 Wine export vol'!AE152-'T34 Wine consumption vol'!AE152</f>
        <v>364401</v>
      </c>
      <c r="AF152">
        <f>'T6 Wine production vol'!AF152+'T15 Wine import vol'!AF152-'T10 Wine export vol'!AF152-'T34 Wine consumption vol'!AF152</f>
        <v>1066350</v>
      </c>
      <c r="AG152">
        <f>'T6 Wine production vol'!AG152+'T15 Wine import vol'!AG152-'T10 Wine export vol'!AG152-'T34 Wine consumption vol'!AG152</f>
        <v>51933.333333333314</v>
      </c>
      <c r="AH152">
        <f>'T6 Wine production vol'!AH152+'T15 Wine import vol'!AH152-'T10 Wine export vol'!AH152-'T34 Wine consumption vol'!AH152</f>
        <v>354533</v>
      </c>
      <c r="AI152">
        <f>'T6 Wine production vol'!AI152+'T15 Wine import vol'!AI152-'T10 Wine export vol'!AI152-'T34 Wine consumption vol'!AI152</f>
        <v>54630</v>
      </c>
      <c r="AJ152">
        <f>'T6 Wine production vol'!AJ152+'T15 Wine import vol'!AJ152-'T10 Wine export vol'!AJ152-'T34 Wine consumption vol'!AJ152</f>
        <v>637</v>
      </c>
      <c r="AK152">
        <f>'T6 Wine production vol'!AK152+'T15 Wine import vol'!AK152-'T10 Wine export vol'!AK152-'T34 Wine consumption vol'!AK152</f>
        <v>86809.127999999997</v>
      </c>
      <c r="AL152">
        <f>'T6 Wine production vol'!AL152+'T15 Wine import vol'!AL152-'T10 Wine export vol'!AL152-'T34 Wine consumption vol'!AL152</f>
        <v>8275</v>
      </c>
      <c r="AM152">
        <f>'T6 Wine production vol'!AM152+'T15 Wine import vol'!AM152-'T10 Wine export vol'!AM152-'T34 Wine consumption vol'!AM152</f>
        <v>-6496</v>
      </c>
      <c r="AN152">
        <f>'T6 Wine production vol'!AN152+'T15 Wine import vol'!AN152-'T10 Wine export vol'!AN152-'T34 Wine consumption vol'!AN152</f>
        <v>706012</v>
      </c>
      <c r="AO152">
        <f>'T6 Wine production vol'!AO152+'T15 Wine import vol'!AO152-'T10 Wine export vol'!AO152-'T34 Wine consumption vol'!AO152</f>
        <v>-1332</v>
      </c>
      <c r="AP152">
        <f>'T6 Wine production vol'!AP152+'T15 Wine import vol'!AP152-'T10 Wine export vol'!AP152-'T34 Wine consumption vol'!AP152</f>
        <v>-2264</v>
      </c>
      <c r="AQ152">
        <f>'T6 Wine production vol'!AQ152+'T15 Wine import vol'!AQ152-'T10 Wine export vol'!AQ152-'T34 Wine consumption vol'!AQ152</f>
        <v>185391.85800000001</v>
      </c>
      <c r="AR152">
        <f>'T6 Wine production vol'!AR152+'T15 Wine import vol'!AR152-'T10 Wine export vol'!AR152-'T34 Wine consumption vol'!AR152</f>
        <v>0</v>
      </c>
      <c r="AS152">
        <f>'T6 Wine production vol'!AS152+'T15 Wine import vol'!AS152-'T10 Wine export vol'!AS152-'T34 Wine consumption vol'!AS152</f>
        <v>0</v>
      </c>
      <c r="AT152">
        <f>'T6 Wine production vol'!AT152+'T15 Wine import vol'!AT152-'T10 Wine export vol'!AT152-'T34 Wine consumption vol'!AT152</f>
        <v>-24424.438000000002</v>
      </c>
      <c r="AU152">
        <f>'T6 Wine production vol'!AU152+'T15 Wine import vol'!AU152-'T10 Wine export vol'!AU152-'T34 Wine consumption vol'!AU152</f>
        <v>-84001.701000000059</v>
      </c>
      <c r="AV152">
        <f>'T6 Wine production vol'!AV152+'T15 Wine import vol'!AV152-'T10 Wine export vol'!AV152-'T34 Wine consumption vol'!AV152</f>
        <v>0</v>
      </c>
      <c r="AW152">
        <f>'T6 Wine production vol'!AW152+'T15 Wine import vol'!AW152-'T10 Wine export vol'!AW152-'T34 Wine consumption vol'!AW152</f>
        <v>0</v>
      </c>
      <c r="AX152">
        <f>'T6 Wine production vol'!AX152+'T15 Wine import vol'!AX152-'T10 Wine export vol'!AX152-'T34 Wine consumption vol'!AX152</f>
        <v>0</v>
      </c>
      <c r="AY152">
        <f>'T6 Wine production vol'!AY152+'T15 Wine import vol'!AY152-'T10 Wine export vol'!AY152-'T34 Wine consumption vol'!AY152</f>
        <v>0</v>
      </c>
      <c r="AZ152">
        <f>'T6 Wine production vol'!AZ152+'T15 Wine import vol'!AZ152-'T10 Wine export vol'!AZ152-'T34 Wine consumption vol'!AZ152</f>
        <v>3492.6009999999987</v>
      </c>
      <c r="BA152">
        <f>'T6 Wine production vol'!BA152+'T15 Wine import vol'!BA152-'T10 Wine export vol'!BA152-'T34 Wine consumption vol'!BA152</f>
        <v>0</v>
      </c>
      <c r="BB152">
        <f>'T6 Wine production vol'!BB152+'T15 Wine import vol'!BB152-'T10 Wine export vol'!BB152-'T34 Wine consumption vol'!BB152</f>
        <v>2191444.2520000041</v>
      </c>
    </row>
    <row r="153" spans="1:54" x14ac:dyDescent="0.55000000000000004">
      <c r="A153" s="1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3"/>
  <sheetViews>
    <sheetView topLeftCell="AG1" workbookViewId="0">
      <selection activeCell="D142" sqref="D142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6946000.29825</v>
      </c>
      <c r="C2">
        <v>1829807.221201828</v>
      </c>
      <c r="D2">
        <v>215100</v>
      </c>
      <c r="E2">
        <v>1494356</v>
      </c>
      <c r="F2">
        <v>172138.9266666667</v>
      </c>
      <c r="K2">
        <v>165000</v>
      </c>
      <c r="L2">
        <v>117775.87968533341</v>
      </c>
      <c r="P2">
        <v>60000</v>
      </c>
      <c r="Q2">
        <v>0</v>
      </c>
      <c r="R2">
        <v>23761.720698379999</v>
      </c>
      <c r="S2">
        <v>79114.273343300214</v>
      </c>
      <c r="V2">
        <v>225005</v>
      </c>
      <c r="X2">
        <v>184095</v>
      </c>
      <c r="Y2">
        <v>250000</v>
      </c>
      <c r="AA2">
        <v>11939.546146089649</v>
      </c>
      <c r="AB2">
        <v>5051.954545454546</v>
      </c>
      <c r="AC2">
        <v>17.5</v>
      </c>
      <c r="AD2">
        <v>432.69230769230768</v>
      </c>
      <c r="AE2">
        <v>10000</v>
      </c>
      <c r="AF2">
        <v>4180.0140799999999</v>
      </c>
      <c r="AG2">
        <v>19887.522729643861</v>
      </c>
      <c r="AH2">
        <v>22165.3596701688</v>
      </c>
      <c r="AI2">
        <v>428.44173202599711</v>
      </c>
      <c r="AJ2">
        <v>2414.978747638419</v>
      </c>
      <c r="AK2">
        <v>711.82996606173197</v>
      </c>
      <c r="AL2">
        <v>7819.2</v>
      </c>
      <c r="AM2">
        <v>82.834082913909384</v>
      </c>
      <c r="AN2">
        <v>14708.62957480315</v>
      </c>
      <c r="AO2">
        <v>279.34508306257283</v>
      </c>
      <c r="AP2">
        <v>21000</v>
      </c>
      <c r="AQ2">
        <v>53.025254553533458</v>
      </c>
      <c r="AU2">
        <v>700</v>
      </c>
      <c r="BB2">
        <v>12673148.249130219</v>
      </c>
    </row>
    <row r="3" spans="1:54" x14ac:dyDescent="0.55000000000000004">
      <c r="A3" s="1">
        <v>1866</v>
      </c>
      <c r="B3">
        <v>6431678.5</v>
      </c>
      <c r="C3">
        <v>2173405.281465577</v>
      </c>
      <c r="D3">
        <v>215700</v>
      </c>
      <c r="E3">
        <v>1548267</v>
      </c>
      <c r="F3">
        <v>168054.2600000001</v>
      </c>
      <c r="K3">
        <v>300000</v>
      </c>
      <c r="L3">
        <v>118516.38071680001</v>
      </c>
      <c r="P3">
        <v>60000</v>
      </c>
      <c r="Q3">
        <v>0</v>
      </c>
      <c r="R3">
        <v>23326.063495212369</v>
      </c>
      <c r="S3">
        <v>89344.400597909305</v>
      </c>
      <c r="V3">
        <v>254100</v>
      </c>
      <c r="X3">
        <v>207900</v>
      </c>
      <c r="Y3">
        <v>250000</v>
      </c>
      <c r="AA3">
        <v>13483.427815921341</v>
      </c>
      <c r="AB3">
        <v>5387</v>
      </c>
      <c r="AC3">
        <v>21</v>
      </c>
      <c r="AD3">
        <v>519.23076923076917</v>
      </c>
      <c r="AE3">
        <v>10000</v>
      </c>
      <c r="AF3">
        <v>4300.9945600000001</v>
      </c>
      <c r="AG3">
        <v>20402.40128070613</v>
      </c>
      <c r="AH3">
        <v>21741.903464344799</v>
      </c>
      <c r="AI3">
        <v>449.48223946971927</v>
      </c>
      <c r="AJ3">
        <v>2444.8278764978609</v>
      </c>
      <c r="AK3">
        <v>698.2308717494476</v>
      </c>
      <c r="AL3">
        <v>9910.7999999999993</v>
      </c>
      <c r="AM3">
        <v>104.99181872099101</v>
      </c>
      <c r="AN3">
        <v>14708.62957480315</v>
      </c>
      <c r="AO3">
        <v>354.06860666264407</v>
      </c>
      <c r="AP3">
        <v>21000</v>
      </c>
      <c r="AQ3">
        <v>59.292440666702873</v>
      </c>
      <c r="AU3">
        <v>700</v>
      </c>
      <c r="BB3">
        <v>12531964.51317705</v>
      </c>
    </row>
    <row r="4" spans="1:54" x14ac:dyDescent="0.55000000000000004">
      <c r="A4" s="1">
        <v>1867</v>
      </c>
      <c r="B4">
        <v>3942146</v>
      </c>
      <c r="C4">
        <v>2145162.6523358058</v>
      </c>
      <c r="D4">
        <v>150000</v>
      </c>
      <c r="E4">
        <v>1602178</v>
      </c>
      <c r="F4">
        <v>163969.59333333341</v>
      </c>
      <c r="K4">
        <v>296000</v>
      </c>
      <c r="L4">
        <v>119256.88174826669</v>
      </c>
      <c r="P4">
        <v>60000</v>
      </c>
      <c r="Q4">
        <v>0</v>
      </c>
      <c r="R4">
        <v>18437.945401700232</v>
      </c>
      <c r="S4">
        <v>109379.20558047081</v>
      </c>
      <c r="V4">
        <v>311080</v>
      </c>
      <c r="X4">
        <v>254520</v>
      </c>
      <c r="Y4">
        <v>250000</v>
      </c>
      <c r="AA4">
        <v>16506.984356461278</v>
      </c>
      <c r="AB4">
        <v>6322.6071999999986</v>
      </c>
      <c r="AC4">
        <v>24.5</v>
      </c>
      <c r="AD4">
        <v>605.76923076923072</v>
      </c>
      <c r="AE4">
        <v>10000</v>
      </c>
      <c r="AF4">
        <v>4425.4745600000006</v>
      </c>
      <c r="AG4">
        <v>20917.279831768388</v>
      </c>
      <c r="AH4">
        <v>28617.551926118998</v>
      </c>
      <c r="AI4">
        <v>470.52274691344161</v>
      </c>
      <c r="AJ4">
        <v>2474.6770053573032</v>
      </c>
      <c r="AK4">
        <v>919.03904648816388</v>
      </c>
      <c r="AL4">
        <v>7641.3</v>
      </c>
      <c r="AM4">
        <v>80.949467691075284</v>
      </c>
      <c r="AN4">
        <v>14708.62957480315</v>
      </c>
      <c r="AO4">
        <v>272.98951084587139</v>
      </c>
      <c r="AP4">
        <v>21000</v>
      </c>
      <c r="AQ4">
        <v>55.290681274107648</v>
      </c>
      <c r="AU4">
        <v>700</v>
      </c>
      <c r="BB4">
        <v>10286573.37096253</v>
      </c>
    </row>
    <row r="5" spans="1:54" x14ac:dyDescent="0.55000000000000004">
      <c r="A5" s="1">
        <v>1868</v>
      </c>
      <c r="B5">
        <v>5248873.5</v>
      </c>
      <c r="C5">
        <v>2124538.7936554071</v>
      </c>
      <c r="D5">
        <v>179700</v>
      </c>
      <c r="E5">
        <v>1656089</v>
      </c>
      <c r="F5">
        <v>159885</v>
      </c>
      <c r="K5">
        <v>444000</v>
      </c>
      <c r="L5">
        <v>119997.38277973339</v>
      </c>
      <c r="P5">
        <v>60000</v>
      </c>
      <c r="Q5">
        <v>0</v>
      </c>
      <c r="R5">
        <v>21810.722967129481</v>
      </c>
      <c r="S5">
        <v>120614.9408071776</v>
      </c>
      <c r="V5">
        <v>343035</v>
      </c>
      <c r="X5">
        <v>280665</v>
      </c>
      <c r="Y5">
        <v>250000</v>
      </c>
      <c r="AA5">
        <v>18202.62755149381</v>
      </c>
      <c r="AB5">
        <v>7080.3369000000002</v>
      </c>
      <c r="AC5">
        <v>28</v>
      </c>
      <c r="AD5">
        <v>692.30769230769226</v>
      </c>
      <c r="AE5">
        <v>10000</v>
      </c>
      <c r="AF5">
        <v>4553.5564800000002</v>
      </c>
      <c r="AG5">
        <v>21432.158382830661</v>
      </c>
      <c r="AH5">
        <v>23809.347730909099</v>
      </c>
      <c r="AI5">
        <v>491.56325435716388</v>
      </c>
      <c r="AJ5">
        <v>2504.526134216745</v>
      </c>
      <c r="AK5">
        <v>764.62585942400494</v>
      </c>
      <c r="AL5">
        <v>11460.7</v>
      </c>
      <c r="AM5">
        <v>121.410959439769</v>
      </c>
      <c r="AN5">
        <v>16410</v>
      </c>
      <c r="AO5">
        <v>409.43960935328778</v>
      </c>
      <c r="AP5">
        <v>21000</v>
      </c>
      <c r="AQ5">
        <v>65.626263903032296</v>
      </c>
      <c r="AU5">
        <v>700</v>
      </c>
      <c r="BB5">
        <v>12005364.682388149</v>
      </c>
    </row>
    <row r="6" spans="1:54" x14ac:dyDescent="0.55000000000000004">
      <c r="A6" s="1">
        <v>1869</v>
      </c>
      <c r="B6">
        <v>7052500</v>
      </c>
      <c r="C6">
        <v>2284411.394627783</v>
      </c>
      <c r="D6">
        <v>187700</v>
      </c>
      <c r="E6">
        <v>1710000</v>
      </c>
      <c r="F6">
        <v>123090</v>
      </c>
      <c r="K6">
        <v>209000</v>
      </c>
      <c r="L6">
        <v>120737.8838112001</v>
      </c>
      <c r="P6">
        <v>60000</v>
      </c>
      <c r="Q6">
        <v>0</v>
      </c>
      <c r="R6">
        <v>25155.077730499961</v>
      </c>
      <c r="S6">
        <v>106536.42919780999</v>
      </c>
      <c r="V6">
        <v>302995</v>
      </c>
      <c r="X6">
        <v>247905</v>
      </c>
      <c r="Y6">
        <v>250000</v>
      </c>
      <c r="AA6">
        <v>16077.966198681959</v>
      </c>
      <c r="AB6">
        <v>7997.9672499999997</v>
      </c>
      <c r="AC6">
        <v>31.5</v>
      </c>
      <c r="AD6">
        <v>778.84615384615381</v>
      </c>
      <c r="AE6">
        <v>16067.325000000001</v>
      </c>
      <c r="AF6">
        <v>4685.3478400000004</v>
      </c>
      <c r="AG6">
        <v>21947.036933892919</v>
      </c>
      <c r="AH6">
        <v>22897.244439432001</v>
      </c>
      <c r="AI6">
        <v>512.60376180088622</v>
      </c>
      <c r="AJ6">
        <v>2534.3752630761869</v>
      </c>
      <c r="AK6">
        <v>735.33409675115536</v>
      </c>
      <c r="AL6">
        <v>12687.6</v>
      </c>
      <c r="AM6">
        <v>134.40834233406451</v>
      </c>
      <c r="AN6">
        <v>14510.236984251969</v>
      </c>
      <c r="AO6">
        <v>453.27126507375419</v>
      </c>
      <c r="AP6">
        <v>21000</v>
      </c>
      <c r="AQ6">
        <v>69.857368023393775</v>
      </c>
      <c r="AU6">
        <v>700</v>
      </c>
      <c r="BB6">
        <v>13557800.336131319</v>
      </c>
    </row>
    <row r="7" spans="1:54" x14ac:dyDescent="0.55000000000000004">
      <c r="A7" s="1">
        <v>1870</v>
      </c>
      <c r="B7">
        <v>5494401.25</v>
      </c>
      <c r="C7">
        <v>2415183.9383750912</v>
      </c>
      <c r="D7">
        <v>279300</v>
      </c>
      <c r="E7">
        <v>1710000</v>
      </c>
      <c r="F7">
        <v>89793</v>
      </c>
      <c r="K7">
        <v>104392.2563616586</v>
      </c>
      <c r="L7">
        <v>121478.3848426667</v>
      </c>
      <c r="P7">
        <v>60000</v>
      </c>
      <c r="Q7">
        <v>0</v>
      </c>
      <c r="R7">
        <v>21636.990011804901</v>
      </c>
      <c r="S7">
        <v>92148.499750873991</v>
      </c>
      <c r="V7">
        <v>262075</v>
      </c>
      <c r="X7">
        <v>214425</v>
      </c>
      <c r="Y7">
        <v>250000</v>
      </c>
      <c r="AA7">
        <v>13906.608991962161</v>
      </c>
      <c r="AB7">
        <v>8366.0576999999994</v>
      </c>
      <c r="AC7">
        <v>35</v>
      </c>
      <c r="AD7">
        <v>865.38461538461536</v>
      </c>
      <c r="AE7">
        <v>17306.912499999999</v>
      </c>
      <c r="AF7">
        <v>4830.4563200000002</v>
      </c>
      <c r="AG7">
        <v>22461.915484955189</v>
      </c>
      <c r="AH7">
        <v>20582.014999999999</v>
      </c>
      <c r="AI7">
        <v>533.64426924460849</v>
      </c>
      <c r="AJ7">
        <v>2564.2243919356288</v>
      </c>
      <c r="AK7">
        <v>660.98160629669053</v>
      </c>
      <c r="AL7">
        <v>12709.4</v>
      </c>
      <c r="AM7">
        <v>134.6392845030233</v>
      </c>
      <c r="AN7">
        <v>14510.236984251969</v>
      </c>
      <c r="AO7">
        <v>454.05008168041007</v>
      </c>
      <c r="AP7">
        <v>21000</v>
      </c>
      <c r="AQ7">
        <v>71.250860938096835</v>
      </c>
      <c r="AU7">
        <v>700</v>
      </c>
      <c r="BB7">
        <v>11756017.212534171</v>
      </c>
    </row>
    <row r="8" spans="1:54" x14ac:dyDescent="0.55000000000000004">
      <c r="A8" s="1">
        <v>1871</v>
      </c>
      <c r="B8">
        <v>5864876.3683325434</v>
      </c>
      <c r="C8">
        <v>2525963.6888142</v>
      </c>
      <c r="D8">
        <v>211500</v>
      </c>
      <c r="E8">
        <v>1763911</v>
      </c>
      <c r="F8">
        <v>105996</v>
      </c>
      <c r="K8">
        <v>84899.381667456415</v>
      </c>
      <c r="L8">
        <v>122218.8858741334</v>
      </c>
      <c r="P8">
        <v>60000</v>
      </c>
      <c r="Q8">
        <v>0</v>
      </c>
      <c r="R8">
        <v>22729.308028717471</v>
      </c>
      <c r="S8">
        <v>121949.3052316918</v>
      </c>
      <c r="V8">
        <v>347971</v>
      </c>
      <c r="X8">
        <v>282629</v>
      </c>
      <c r="Y8">
        <v>250000</v>
      </c>
      <c r="AA8">
        <v>18404.003421471851</v>
      </c>
      <c r="AB8">
        <v>8292.3194445454537</v>
      </c>
      <c r="AC8">
        <v>38.5</v>
      </c>
      <c r="AD8">
        <v>951.92307692307691</v>
      </c>
      <c r="AE8">
        <v>18546.5</v>
      </c>
      <c r="AF8">
        <v>4980.06016</v>
      </c>
      <c r="AG8">
        <v>22976.794036017451</v>
      </c>
      <c r="AH8">
        <v>26185.726535901002</v>
      </c>
      <c r="AI8">
        <v>554.68477668833077</v>
      </c>
      <c r="AJ8">
        <v>2594.0735207950711</v>
      </c>
      <c r="AK8">
        <v>840.94213262140363</v>
      </c>
      <c r="AL8">
        <v>18473.099999999999</v>
      </c>
      <c r="AM8">
        <v>195.69806336670499</v>
      </c>
      <c r="AN8">
        <v>14510.236984251969</v>
      </c>
      <c r="AO8">
        <v>659.96133286310794</v>
      </c>
      <c r="AP8">
        <v>21000</v>
      </c>
      <c r="AQ8">
        <v>86.164625848294122</v>
      </c>
      <c r="AU8">
        <v>700</v>
      </c>
      <c r="BB8">
        <v>12494065.78706653</v>
      </c>
    </row>
    <row r="9" spans="1:54" x14ac:dyDescent="0.55000000000000004">
      <c r="A9" s="1">
        <v>1872</v>
      </c>
      <c r="B9">
        <v>5169555.4428519486</v>
      </c>
      <c r="C9">
        <v>2613722.2822473082</v>
      </c>
      <c r="D9">
        <v>167800</v>
      </c>
      <c r="E9">
        <v>1817822</v>
      </c>
      <c r="F9">
        <v>73293</v>
      </c>
      <c r="K9">
        <v>37560.807148051463</v>
      </c>
      <c r="L9">
        <v>122959.3869056001</v>
      </c>
      <c r="P9">
        <v>60000</v>
      </c>
      <c r="Q9">
        <v>0</v>
      </c>
      <c r="R9">
        <v>20607.456361199482</v>
      </c>
      <c r="S9">
        <v>75439.936522174074</v>
      </c>
      <c r="V9">
        <v>213555</v>
      </c>
      <c r="X9">
        <v>176545</v>
      </c>
      <c r="Y9">
        <v>250000</v>
      </c>
      <c r="AA9">
        <v>11385.032880932709</v>
      </c>
      <c r="AB9">
        <v>8215.4982</v>
      </c>
      <c r="AC9">
        <v>42</v>
      </c>
      <c r="AD9">
        <v>1038.4615384615381</v>
      </c>
      <c r="AE9">
        <v>25707.72</v>
      </c>
      <c r="AF9">
        <v>5134.2975999999999</v>
      </c>
      <c r="AG9">
        <v>23491.67258707972</v>
      </c>
      <c r="AH9">
        <v>32407.4969264912</v>
      </c>
      <c r="AI9">
        <v>575.72528413205305</v>
      </c>
      <c r="AJ9">
        <v>2623.922649654512</v>
      </c>
      <c r="AK9">
        <v>1040.751324616527</v>
      </c>
      <c r="AL9">
        <v>22784</v>
      </c>
      <c r="AM9">
        <v>241.36634759444851</v>
      </c>
      <c r="AN9">
        <v>14708.62957480315</v>
      </c>
      <c r="AO9">
        <v>813.97053055269828</v>
      </c>
      <c r="AP9">
        <v>21000</v>
      </c>
      <c r="AQ9">
        <v>97.657528125033153</v>
      </c>
      <c r="AU9">
        <v>700</v>
      </c>
      <c r="BB9">
        <v>11188406.59637459</v>
      </c>
    </row>
    <row r="10" spans="1:54" x14ac:dyDescent="0.55000000000000004">
      <c r="A10" s="1">
        <v>1873</v>
      </c>
      <c r="B10">
        <v>3681304.7990609151</v>
      </c>
      <c r="C10">
        <v>2163663.632451782</v>
      </c>
      <c r="D10">
        <v>269200</v>
      </c>
      <c r="E10">
        <v>1871733</v>
      </c>
      <c r="F10">
        <v>61347</v>
      </c>
      <c r="K10">
        <v>89082.200939084956</v>
      </c>
      <c r="L10">
        <v>123699.8879370667</v>
      </c>
      <c r="P10">
        <v>60000</v>
      </c>
      <c r="Q10">
        <v>0</v>
      </c>
      <c r="R10">
        <v>18421.86004508744</v>
      </c>
      <c r="S10">
        <v>94275.747384157556</v>
      </c>
      <c r="V10">
        <v>322169</v>
      </c>
      <c r="X10">
        <v>165331</v>
      </c>
      <c r="Y10">
        <v>250000</v>
      </c>
      <c r="AA10">
        <v>14227.642987579329</v>
      </c>
      <c r="AB10">
        <v>7991.9748999999993</v>
      </c>
      <c r="AC10">
        <v>45.5</v>
      </c>
      <c r="AD10">
        <v>1125</v>
      </c>
      <c r="AE10">
        <v>32172.5</v>
      </c>
      <c r="AF10">
        <v>5300</v>
      </c>
      <c r="AG10">
        <v>24006.551138141989</v>
      </c>
      <c r="AH10">
        <v>32144.0184015636</v>
      </c>
      <c r="AI10">
        <v>596.76579157577532</v>
      </c>
      <c r="AJ10">
        <v>2653.7717785139539</v>
      </c>
      <c r="AK10">
        <v>1032.289837311647</v>
      </c>
      <c r="AL10">
        <v>17067.900000000001</v>
      </c>
      <c r="AM10">
        <v>180.8118277785853</v>
      </c>
      <c r="AN10">
        <v>10165.32248818898</v>
      </c>
      <c r="AO10">
        <v>609.75981471297405</v>
      </c>
      <c r="AP10">
        <v>21000</v>
      </c>
      <c r="AQ10">
        <v>85.540167718893571</v>
      </c>
      <c r="AU10">
        <v>700</v>
      </c>
      <c r="BB10">
        <v>10246738.706622209</v>
      </c>
    </row>
    <row r="11" spans="1:54" x14ac:dyDescent="0.55000000000000004">
      <c r="A11" s="1">
        <v>1874</v>
      </c>
      <c r="B11">
        <v>6532394.4937500004</v>
      </c>
      <c r="C11">
        <v>1986973.772710555</v>
      </c>
      <c r="D11">
        <v>209461.2</v>
      </c>
      <c r="E11">
        <v>1925644</v>
      </c>
      <c r="F11">
        <v>104214</v>
      </c>
      <c r="K11">
        <v>179577.60000000001</v>
      </c>
      <c r="L11">
        <v>124440.3889685334</v>
      </c>
      <c r="P11">
        <v>60000</v>
      </c>
      <c r="Q11">
        <v>0</v>
      </c>
      <c r="R11">
        <v>24511.67872814825</v>
      </c>
      <c r="S11">
        <v>63778.751768810587</v>
      </c>
      <c r="V11">
        <v>173446</v>
      </c>
      <c r="X11">
        <v>156354</v>
      </c>
      <c r="Y11">
        <v>250000</v>
      </c>
      <c r="AA11">
        <v>9625.1828867767472</v>
      </c>
      <c r="AB11">
        <v>8458.8413</v>
      </c>
      <c r="AC11">
        <v>49</v>
      </c>
      <c r="AD11">
        <v>1211.538461538461</v>
      </c>
      <c r="AE11">
        <v>38955.22</v>
      </c>
      <c r="AF11">
        <v>6127.86</v>
      </c>
      <c r="AG11">
        <v>24521.429689204251</v>
      </c>
      <c r="AH11">
        <v>24684.736849471599</v>
      </c>
      <c r="AI11">
        <v>617.8062990194976</v>
      </c>
      <c r="AJ11">
        <v>2683.6209073733962</v>
      </c>
      <c r="AK11">
        <v>792.73856392461312</v>
      </c>
      <c r="AL11">
        <v>22899.9</v>
      </c>
      <c r="AM11">
        <v>242.5941548138216</v>
      </c>
      <c r="AN11">
        <v>10165.32248818898</v>
      </c>
      <c r="AO11">
        <v>818.11111975964434</v>
      </c>
      <c r="AP11">
        <v>21000</v>
      </c>
      <c r="AQ11">
        <v>100.61475649876679</v>
      </c>
      <c r="AU11">
        <v>700</v>
      </c>
      <c r="BB11">
        <v>13031621.182887901</v>
      </c>
    </row>
    <row r="12" spans="1:54" x14ac:dyDescent="0.55000000000000004">
      <c r="A12" s="1">
        <v>1875</v>
      </c>
      <c r="B12">
        <v>8652436.8000000007</v>
      </c>
      <c r="C12">
        <v>2364060.90946719</v>
      </c>
      <c r="D12">
        <v>219756.2</v>
      </c>
      <c r="E12">
        <v>1979555</v>
      </c>
      <c r="F12">
        <v>212058</v>
      </c>
      <c r="K12">
        <v>244040.2</v>
      </c>
      <c r="L12">
        <v>125180.89</v>
      </c>
      <c r="P12">
        <v>60000</v>
      </c>
      <c r="Q12">
        <v>0</v>
      </c>
      <c r="R12">
        <v>29811.750154568759</v>
      </c>
      <c r="S12">
        <v>148133.7897359276</v>
      </c>
      <c r="V12">
        <v>536578</v>
      </c>
      <c r="X12">
        <v>229422</v>
      </c>
      <c r="Y12">
        <v>250000</v>
      </c>
      <c r="AA12">
        <v>22355.640058432349</v>
      </c>
      <c r="AB12">
        <v>9400.2044499999993</v>
      </c>
      <c r="AC12">
        <v>52.5</v>
      </c>
      <c r="AD12">
        <v>1298.0769230769231</v>
      </c>
      <c r="AE12">
        <v>46366.25</v>
      </c>
      <c r="AF12">
        <v>7085.0317319999986</v>
      </c>
      <c r="AG12">
        <v>25036.30824026652</v>
      </c>
      <c r="AH12">
        <v>29659.800217417302</v>
      </c>
      <c r="AI12">
        <v>638.84680646321988</v>
      </c>
      <c r="AJ12">
        <v>2713.4700362328381</v>
      </c>
      <c r="AK12">
        <v>952.51035382820487</v>
      </c>
      <c r="AL12">
        <v>19631.3</v>
      </c>
      <c r="AM12">
        <v>207.9676606184558</v>
      </c>
      <c r="AN12">
        <v>20544.599999999999</v>
      </c>
      <c r="AO12">
        <v>701.33864450663566</v>
      </c>
      <c r="AP12">
        <v>25000</v>
      </c>
      <c r="AQ12">
        <v>94.260447645070158</v>
      </c>
      <c r="AU12">
        <v>700</v>
      </c>
      <c r="BB12">
        <v>16166125.575986041</v>
      </c>
    </row>
    <row r="13" spans="1:54" x14ac:dyDescent="0.55000000000000004">
      <c r="A13" s="1">
        <v>1876</v>
      </c>
      <c r="B13">
        <v>4318787.9109999994</v>
      </c>
      <c r="C13">
        <v>2508064.03053485</v>
      </c>
      <c r="D13">
        <v>227045.3</v>
      </c>
      <c r="E13">
        <v>2034452.64</v>
      </c>
      <c r="F13">
        <v>78837</v>
      </c>
      <c r="K13">
        <v>220372.7</v>
      </c>
      <c r="L13">
        <v>133162.76878899999</v>
      </c>
      <c r="P13">
        <v>62000</v>
      </c>
      <c r="Q13">
        <v>0</v>
      </c>
      <c r="R13">
        <v>19027.567741488248</v>
      </c>
      <c r="S13">
        <v>64939.068659692522</v>
      </c>
      <c r="V13">
        <v>157236</v>
      </c>
      <c r="X13">
        <v>178564</v>
      </c>
      <c r="Y13">
        <v>250000</v>
      </c>
      <c r="AA13">
        <v>9800.2923389315711</v>
      </c>
      <c r="AB13">
        <v>10875</v>
      </c>
      <c r="AC13">
        <v>56</v>
      </c>
      <c r="AD13">
        <v>1384.6153846153841</v>
      </c>
      <c r="AE13">
        <v>53304.154999999999</v>
      </c>
      <c r="AF13">
        <v>8191.7136885383979</v>
      </c>
      <c r="AG13">
        <v>25551.186791328779</v>
      </c>
      <c r="AH13">
        <v>26644.722474042599</v>
      </c>
      <c r="AI13">
        <v>659.88731390694215</v>
      </c>
      <c r="AJ13">
        <v>2743.3191650922799</v>
      </c>
      <c r="AK13">
        <v>855.68256850566911</v>
      </c>
      <c r="AL13">
        <v>22243.5</v>
      </c>
      <c r="AM13">
        <v>235.64046491911489</v>
      </c>
      <c r="AN13">
        <v>22271</v>
      </c>
      <c r="AO13">
        <v>794.66088028216927</v>
      </c>
      <c r="AP13">
        <v>25000</v>
      </c>
      <c r="AQ13">
        <v>102.6650674179234</v>
      </c>
      <c r="AU13">
        <v>700</v>
      </c>
      <c r="BB13">
        <v>10404900.931576449</v>
      </c>
    </row>
    <row r="14" spans="1:54" x14ac:dyDescent="0.55000000000000004">
      <c r="A14" s="1">
        <v>1877</v>
      </c>
      <c r="B14">
        <v>5799757.12225</v>
      </c>
      <c r="C14">
        <v>2244002.4070518129</v>
      </c>
      <c r="D14">
        <v>218650.7</v>
      </c>
      <c r="E14">
        <v>1998480</v>
      </c>
      <c r="F14">
        <v>105666</v>
      </c>
      <c r="K14">
        <v>129083.2</v>
      </c>
      <c r="L14">
        <v>141144.647578</v>
      </c>
      <c r="P14">
        <v>64000</v>
      </c>
      <c r="Q14">
        <v>0</v>
      </c>
      <c r="R14">
        <v>22551.891660843641</v>
      </c>
      <c r="S14">
        <v>106459.0747384179</v>
      </c>
      <c r="V14">
        <v>327146</v>
      </c>
      <c r="X14">
        <v>223354</v>
      </c>
      <c r="Y14">
        <v>250000</v>
      </c>
      <c r="AA14">
        <v>16066.29223520497</v>
      </c>
      <c r="AB14">
        <v>7697.5535</v>
      </c>
      <c r="AC14">
        <v>59.5</v>
      </c>
      <c r="AD14">
        <v>1471.153846153846</v>
      </c>
      <c r="AE14">
        <v>60166.36</v>
      </c>
      <c r="AF14">
        <v>9471.2593666880948</v>
      </c>
      <c r="AG14">
        <v>26066.065342391052</v>
      </c>
      <c r="AH14">
        <v>24953.2564090489</v>
      </c>
      <c r="AI14">
        <v>680.92782135066443</v>
      </c>
      <c r="AJ14">
        <v>2773.1682939517218</v>
      </c>
      <c r="AK14">
        <v>801.36194165567997</v>
      </c>
      <c r="AL14">
        <v>26517.3</v>
      </c>
      <c r="AM14">
        <v>280.91572371252943</v>
      </c>
      <c r="AN14">
        <v>23998</v>
      </c>
      <c r="AO14">
        <v>947.3446607191479</v>
      </c>
      <c r="AP14">
        <v>25000</v>
      </c>
      <c r="AQ14">
        <v>114.982204641048</v>
      </c>
      <c r="AU14">
        <v>700</v>
      </c>
      <c r="BB14">
        <v>12403247.541573489</v>
      </c>
    </row>
    <row r="15" spans="1:54" x14ac:dyDescent="0.55000000000000004">
      <c r="A15" s="1">
        <v>1878</v>
      </c>
      <c r="B15">
        <v>5020855.9147500005</v>
      </c>
      <c r="C15">
        <v>2264448.1761078741</v>
      </c>
      <c r="D15">
        <v>217242.8</v>
      </c>
      <c r="E15">
        <v>1962704.18</v>
      </c>
      <c r="F15">
        <v>222123</v>
      </c>
      <c r="K15">
        <v>193739.8</v>
      </c>
      <c r="L15">
        <v>149126.52636700001</v>
      </c>
      <c r="P15">
        <v>66000</v>
      </c>
      <c r="Q15">
        <v>0</v>
      </c>
      <c r="R15">
        <v>21963.212463114771</v>
      </c>
      <c r="S15">
        <v>189518.42551071671</v>
      </c>
      <c r="V15">
        <v>667988</v>
      </c>
      <c r="X15">
        <v>312012</v>
      </c>
      <c r="Y15">
        <v>250000</v>
      </c>
      <c r="AA15">
        <v>28601.210518621021</v>
      </c>
      <c r="AB15">
        <v>7676.0181652727288</v>
      </c>
      <c r="AC15">
        <v>63</v>
      </c>
      <c r="AD15">
        <v>1557.6923076923069</v>
      </c>
      <c r="AE15">
        <v>62240.54</v>
      </c>
      <c r="AF15">
        <v>10950.67007976477</v>
      </c>
      <c r="AG15">
        <v>26580.94389345331</v>
      </c>
      <c r="AH15">
        <v>24706.9763257083</v>
      </c>
      <c r="AI15">
        <v>701.96832879438671</v>
      </c>
      <c r="AJ15">
        <v>2803.0174228111641</v>
      </c>
      <c r="AK15">
        <v>793.45277410889935</v>
      </c>
      <c r="AL15">
        <v>33822</v>
      </c>
      <c r="AM15">
        <v>358.29935956545978</v>
      </c>
      <c r="AN15">
        <v>25724.400000000001</v>
      </c>
      <c r="AO15">
        <v>1208.3089573539919</v>
      </c>
      <c r="AP15">
        <v>25000</v>
      </c>
      <c r="AQ15">
        <v>134.43610711455031</v>
      </c>
      <c r="AU15">
        <v>700</v>
      </c>
      <c r="BB15">
        <v>12662910.84079889</v>
      </c>
    </row>
    <row r="16" spans="1:54" x14ac:dyDescent="0.55000000000000004">
      <c r="A16" s="1">
        <v>1879</v>
      </c>
      <c r="B16">
        <v>2627525.3640000001</v>
      </c>
      <c r="C16">
        <v>2471320.0135128461</v>
      </c>
      <c r="D16">
        <v>225067.5</v>
      </c>
      <c r="E16">
        <v>2448138</v>
      </c>
      <c r="F16">
        <v>96657</v>
      </c>
      <c r="K16">
        <v>67757</v>
      </c>
      <c r="L16">
        <v>157108.40515599999</v>
      </c>
      <c r="P16">
        <v>68000</v>
      </c>
      <c r="Q16">
        <v>0</v>
      </c>
      <c r="R16">
        <v>16970.893044255419</v>
      </c>
      <c r="S16">
        <v>156913.5208769342</v>
      </c>
      <c r="V16">
        <v>515361</v>
      </c>
      <c r="X16">
        <v>296039</v>
      </c>
      <c r="Y16">
        <v>250000</v>
      </c>
      <c r="AA16">
        <v>23680.634913070509</v>
      </c>
      <c r="AB16">
        <v>7542.2233461818187</v>
      </c>
      <c r="AC16">
        <v>66.5</v>
      </c>
      <c r="AD16">
        <v>1644.2307692307679</v>
      </c>
      <c r="AE16">
        <v>69023.260000000009</v>
      </c>
      <c r="AF16">
        <v>12661.164746224031</v>
      </c>
      <c r="AG16">
        <v>27095.822444515579</v>
      </c>
      <c r="AH16">
        <v>21821.768244027098</v>
      </c>
      <c r="AI16">
        <v>723.00883623810898</v>
      </c>
      <c r="AJ16">
        <v>2832.866551670606</v>
      </c>
      <c r="AK16">
        <v>700.79569110075693</v>
      </c>
      <c r="AL16">
        <v>35152.5</v>
      </c>
      <c r="AM16">
        <v>372.39424744618373</v>
      </c>
      <c r="AN16">
        <v>21941.4</v>
      </c>
      <c r="AO16">
        <v>1255.8417782326951</v>
      </c>
      <c r="AP16">
        <v>25000</v>
      </c>
      <c r="AQ16">
        <v>139.82274806216711</v>
      </c>
      <c r="AU16">
        <v>700</v>
      </c>
      <c r="BB16">
        <v>10041000.607624689</v>
      </c>
    </row>
    <row r="17" spans="1:54" x14ac:dyDescent="0.55000000000000004">
      <c r="A17" s="1">
        <v>1880</v>
      </c>
      <c r="B17">
        <v>3010805.304</v>
      </c>
      <c r="C17">
        <v>2484312.6576660522</v>
      </c>
      <c r="D17">
        <v>245264.6</v>
      </c>
      <c r="E17">
        <v>2340220.08</v>
      </c>
      <c r="F17">
        <v>57123</v>
      </c>
      <c r="K17">
        <v>31200</v>
      </c>
      <c r="L17">
        <v>165090.283945</v>
      </c>
      <c r="P17">
        <v>70000</v>
      </c>
      <c r="Q17">
        <v>0</v>
      </c>
      <c r="R17">
        <v>17776.294711697439</v>
      </c>
      <c r="S17">
        <v>83678.186447435844</v>
      </c>
      <c r="V17">
        <v>196044</v>
      </c>
      <c r="X17">
        <v>236656</v>
      </c>
      <c r="Y17">
        <v>250000</v>
      </c>
      <c r="AA17">
        <v>12628.309991231959</v>
      </c>
      <c r="AB17">
        <v>9515.6732481818181</v>
      </c>
      <c r="AC17">
        <v>70</v>
      </c>
      <c r="AD17">
        <v>1730.76923076923</v>
      </c>
      <c r="AE17">
        <v>81854.41</v>
      </c>
      <c r="AF17">
        <v>14638.83867958422</v>
      </c>
      <c r="AG17">
        <v>27610.700995577841</v>
      </c>
      <c r="AH17">
        <v>19909.256740356701</v>
      </c>
      <c r="AI17">
        <v>744.04934368183126</v>
      </c>
      <c r="AJ17">
        <v>2862.7156805300469</v>
      </c>
      <c r="AK17">
        <v>639.37629529539197</v>
      </c>
      <c r="AL17">
        <v>43258</v>
      </c>
      <c r="AM17">
        <v>458.26130022123652</v>
      </c>
      <c r="AN17">
        <v>26100</v>
      </c>
      <c r="AO17">
        <v>1545.4150812257999</v>
      </c>
      <c r="AP17">
        <v>25000</v>
      </c>
      <c r="AQ17">
        <v>161.1622692009181</v>
      </c>
      <c r="AU17">
        <v>700</v>
      </c>
      <c r="BB17">
        <v>10003810.950938299</v>
      </c>
    </row>
    <row r="18" spans="1:54" x14ac:dyDescent="0.55000000000000004">
      <c r="A18" s="1">
        <v>1881</v>
      </c>
      <c r="B18">
        <v>3547227.8362500002</v>
      </c>
      <c r="C18">
        <v>2671863.1498867171</v>
      </c>
      <c r="D18">
        <v>224277.3</v>
      </c>
      <c r="E18">
        <v>2156359.92</v>
      </c>
      <c r="F18">
        <v>100188</v>
      </c>
      <c r="K18">
        <v>159247.70000000001</v>
      </c>
      <c r="L18">
        <v>173072.16273400001</v>
      </c>
      <c r="P18">
        <v>72000</v>
      </c>
      <c r="Q18">
        <v>0</v>
      </c>
      <c r="R18">
        <v>18392.258305173342</v>
      </c>
      <c r="S18">
        <v>120498.9091180894</v>
      </c>
      <c r="V18">
        <v>339122</v>
      </c>
      <c r="X18">
        <v>283978</v>
      </c>
      <c r="Y18">
        <v>250000</v>
      </c>
      <c r="AA18">
        <v>18185.11660627832</v>
      </c>
      <c r="AB18">
        <v>7603</v>
      </c>
      <c r="AC18">
        <v>73.5</v>
      </c>
      <c r="AD18">
        <v>1817.307692307691</v>
      </c>
      <c r="AE18">
        <v>65253.4</v>
      </c>
      <c r="AF18">
        <v>16925.42528133528</v>
      </c>
      <c r="AG18">
        <v>28125.57954664011</v>
      </c>
      <c r="AH18">
        <v>23221.000507144599</v>
      </c>
      <c r="AI18">
        <v>765.08985112555354</v>
      </c>
      <c r="AJ18">
        <v>2892.5648093894888</v>
      </c>
      <c r="AK18">
        <v>745.73136862589513</v>
      </c>
      <c r="AL18">
        <v>28869.9</v>
      </c>
      <c r="AM18">
        <v>305.83840934063238</v>
      </c>
      <c r="AN18">
        <v>30264</v>
      </c>
      <c r="AO18">
        <v>1031.392548279641</v>
      </c>
      <c r="AP18">
        <v>25000</v>
      </c>
      <c r="AQ18">
        <v>129.53681530390591</v>
      </c>
      <c r="AU18">
        <v>700</v>
      </c>
      <c r="BB18">
        <v>10518555.70064977</v>
      </c>
    </row>
    <row r="19" spans="1:54" x14ac:dyDescent="0.55000000000000004">
      <c r="A19" s="1">
        <v>1882</v>
      </c>
      <c r="B19">
        <v>3188687.264</v>
      </c>
      <c r="C19">
        <v>2632449.145596433</v>
      </c>
      <c r="D19">
        <v>281243.2</v>
      </c>
      <c r="E19">
        <v>2046443.52</v>
      </c>
      <c r="F19">
        <v>111111</v>
      </c>
      <c r="K19">
        <v>83112.7</v>
      </c>
      <c r="L19">
        <v>181054.04152300011</v>
      </c>
      <c r="P19">
        <v>74000</v>
      </c>
      <c r="Q19">
        <v>0</v>
      </c>
      <c r="R19">
        <v>19584.796275489171</v>
      </c>
      <c r="S19">
        <v>120150.8140508248</v>
      </c>
      <c r="V19">
        <v>320844</v>
      </c>
      <c r="X19">
        <v>300456</v>
      </c>
      <c r="Y19">
        <v>250000</v>
      </c>
      <c r="AA19">
        <v>18132.583770631882</v>
      </c>
      <c r="AB19">
        <v>8819.4470000000001</v>
      </c>
      <c r="AC19">
        <v>77</v>
      </c>
      <c r="AD19">
        <v>1903.8461538461529</v>
      </c>
      <c r="AE19">
        <v>66616</v>
      </c>
      <c r="AF19">
        <v>19569.17671027984</v>
      </c>
      <c r="AG19">
        <v>28640.45809770238</v>
      </c>
      <c r="AH19">
        <v>28805.746172040901</v>
      </c>
      <c r="AI19">
        <v>786.13035856927581</v>
      </c>
      <c r="AJ19">
        <v>2922.4139382489311</v>
      </c>
      <c r="AK19">
        <v>925.08281503877731</v>
      </c>
      <c r="AL19">
        <v>68133.5</v>
      </c>
      <c r="AM19">
        <v>721.7843242550191</v>
      </c>
      <c r="AN19">
        <v>27179.4</v>
      </c>
      <c r="AO19">
        <v>2434.105562825328</v>
      </c>
      <c r="AP19">
        <v>25000</v>
      </c>
      <c r="AQ19">
        <v>224.2433381081002</v>
      </c>
      <c r="AU19">
        <v>700</v>
      </c>
      <c r="BB19">
        <v>11158997.69239882</v>
      </c>
    </row>
    <row r="20" spans="1:54" x14ac:dyDescent="0.55000000000000004">
      <c r="A20" s="1">
        <v>1883</v>
      </c>
      <c r="B20">
        <v>3731464.8865</v>
      </c>
      <c r="C20">
        <v>2986121.5876675351</v>
      </c>
      <c r="D20">
        <v>252617.5</v>
      </c>
      <c r="E20">
        <v>2358403.2200000002</v>
      </c>
      <c r="F20">
        <v>114642</v>
      </c>
      <c r="K20">
        <v>179475.20000000001</v>
      </c>
      <c r="L20">
        <v>189035.92031200009</v>
      </c>
      <c r="P20">
        <v>76000</v>
      </c>
      <c r="Q20">
        <v>0</v>
      </c>
      <c r="R20">
        <v>21452.790020678851</v>
      </c>
      <c r="S20">
        <v>126397.1866467392</v>
      </c>
      <c r="V20">
        <v>337380</v>
      </c>
      <c r="X20">
        <v>316220</v>
      </c>
      <c r="Y20">
        <v>250000</v>
      </c>
      <c r="AA20">
        <v>19075.256321398669</v>
      </c>
      <c r="AB20">
        <v>6996.1072999999997</v>
      </c>
      <c r="AC20">
        <v>80.5</v>
      </c>
      <c r="AD20">
        <v>1990.3846153846141</v>
      </c>
      <c r="AE20">
        <v>55480.53</v>
      </c>
      <c r="AF20">
        <v>22625.882112425548</v>
      </c>
      <c r="AG20">
        <v>29155.336648764642</v>
      </c>
      <c r="AH20">
        <v>39442.947744102501</v>
      </c>
      <c r="AI20">
        <v>807.17086601299809</v>
      </c>
      <c r="AJ20">
        <v>2952.263067108373</v>
      </c>
      <c r="AK20">
        <v>1266.691475881895</v>
      </c>
      <c r="AL20">
        <v>82159.7</v>
      </c>
      <c r="AM20">
        <v>870.37336325735646</v>
      </c>
      <c r="AN20">
        <v>29100</v>
      </c>
      <c r="AO20">
        <v>2935.1990255903502</v>
      </c>
      <c r="AP20">
        <v>25000</v>
      </c>
      <c r="AQ20">
        <v>256.46980436225527</v>
      </c>
      <c r="AU20">
        <v>700</v>
      </c>
      <c r="BB20">
        <v>12132200.17005254</v>
      </c>
    </row>
    <row r="21" spans="1:54" x14ac:dyDescent="0.55000000000000004">
      <c r="A21" s="1">
        <v>1884</v>
      </c>
      <c r="B21">
        <v>3583993.5444999998</v>
      </c>
      <c r="C21">
        <v>3006398.7198900129</v>
      </c>
      <c r="D21">
        <v>325776.2</v>
      </c>
      <c r="E21">
        <v>2198328</v>
      </c>
      <c r="F21">
        <v>108438</v>
      </c>
      <c r="K21">
        <v>217164.6</v>
      </c>
      <c r="L21">
        <v>197017.7991010001</v>
      </c>
      <c r="P21">
        <v>78000</v>
      </c>
      <c r="Q21">
        <v>0</v>
      </c>
      <c r="R21">
        <v>19539.799709432649</v>
      </c>
      <c r="S21">
        <v>129781.4442451449</v>
      </c>
      <c r="V21">
        <v>335815</v>
      </c>
      <c r="X21">
        <v>335285</v>
      </c>
      <c r="Y21">
        <v>250000</v>
      </c>
      <c r="AA21">
        <v>19585.9922235169</v>
      </c>
      <c r="AB21">
        <v>8928.508248181819</v>
      </c>
      <c r="AC21">
        <v>84</v>
      </c>
      <c r="AD21">
        <v>2076.9230769230762</v>
      </c>
      <c r="AE21">
        <v>54882.5</v>
      </c>
      <c r="AF21">
        <v>26160.044898386419</v>
      </c>
      <c r="AG21">
        <v>29670.215199826911</v>
      </c>
      <c r="AH21">
        <v>33541.8867800648</v>
      </c>
      <c r="AI21">
        <v>828.21137345672037</v>
      </c>
      <c r="AJ21">
        <v>2982.1121959678148</v>
      </c>
      <c r="AK21">
        <v>1077.181714332098</v>
      </c>
      <c r="AL21">
        <v>89089.9</v>
      </c>
      <c r="AM21">
        <v>943.78966689583285</v>
      </c>
      <c r="AN21">
        <v>31020.6</v>
      </c>
      <c r="AO21">
        <v>3182.7841103356232</v>
      </c>
      <c r="AP21">
        <v>25000</v>
      </c>
      <c r="AQ21">
        <v>271.98754178448593</v>
      </c>
      <c r="AU21">
        <v>700</v>
      </c>
      <c r="BB21">
        <v>11234559.501851151</v>
      </c>
    </row>
    <row r="22" spans="1:54" x14ac:dyDescent="0.55000000000000004">
      <c r="A22" s="1">
        <v>1885</v>
      </c>
      <c r="B22">
        <v>3026873.6132499999</v>
      </c>
      <c r="C22">
        <v>2584017.9383131601</v>
      </c>
      <c r="D22">
        <v>453155.9</v>
      </c>
      <c r="E22">
        <v>2050000</v>
      </c>
      <c r="F22">
        <v>132033</v>
      </c>
      <c r="K22">
        <v>221143.6</v>
      </c>
      <c r="L22">
        <v>204999.67789000011</v>
      </c>
      <c r="P22">
        <v>80000</v>
      </c>
      <c r="Q22">
        <v>0</v>
      </c>
      <c r="R22">
        <v>19160.52254597237</v>
      </c>
      <c r="S22">
        <v>162927.8300946723</v>
      </c>
      <c r="V22">
        <v>453679</v>
      </c>
      <c r="X22">
        <v>388821</v>
      </c>
      <c r="Y22">
        <v>250000</v>
      </c>
      <c r="AA22">
        <v>24588.285573406341</v>
      </c>
      <c r="AB22">
        <v>8246.5737613636356</v>
      </c>
      <c r="AC22">
        <v>87.5</v>
      </c>
      <c r="AD22">
        <v>2163.4615384615372</v>
      </c>
      <c r="AE22">
        <v>63084.595000000001</v>
      </c>
      <c r="AF22">
        <v>30246.243911514379</v>
      </c>
      <c r="AG22">
        <v>30185.093750889169</v>
      </c>
      <c r="AH22">
        <v>29968.133999999998</v>
      </c>
      <c r="AI22">
        <v>849.25188090044264</v>
      </c>
      <c r="AJ22">
        <v>3011.9613248272572</v>
      </c>
      <c r="AK22">
        <v>962.4123463632917</v>
      </c>
      <c r="AL22">
        <v>101830</v>
      </c>
      <c r="AM22">
        <v>1078.7541772973441</v>
      </c>
      <c r="AN22">
        <v>32620</v>
      </c>
      <c r="AO22">
        <v>3637.930965861186</v>
      </c>
      <c r="AP22">
        <v>26000</v>
      </c>
      <c r="AQ22">
        <v>301.18566867128777</v>
      </c>
      <c r="AU22">
        <v>700</v>
      </c>
      <c r="BB22">
        <v>11296154.98100601</v>
      </c>
    </row>
    <row r="23" spans="1:54" x14ac:dyDescent="0.55000000000000004">
      <c r="A23" s="1">
        <v>1886</v>
      </c>
      <c r="B23">
        <v>2592374.4087499999</v>
      </c>
      <c r="C23">
        <v>2764223.5847229208</v>
      </c>
      <c r="D23">
        <v>484234.5</v>
      </c>
      <c r="E23">
        <v>2361800</v>
      </c>
      <c r="F23">
        <v>122826</v>
      </c>
      <c r="K23">
        <v>82757.600000000006</v>
      </c>
      <c r="L23">
        <v>212981.55667900009</v>
      </c>
      <c r="P23">
        <v>82000</v>
      </c>
      <c r="Q23">
        <v>0</v>
      </c>
      <c r="R23">
        <v>19947.82776568782</v>
      </c>
      <c r="S23">
        <v>134790.14549078519</v>
      </c>
      <c r="V23">
        <v>328999</v>
      </c>
      <c r="X23">
        <v>368001</v>
      </c>
      <c r="Y23">
        <v>250000</v>
      </c>
      <c r="AA23">
        <v>20341.881358651892</v>
      </c>
      <c r="AB23">
        <v>9845.85</v>
      </c>
      <c r="AC23">
        <v>91</v>
      </c>
      <c r="AD23">
        <v>2249.9999999999991</v>
      </c>
      <c r="AE23">
        <v>60560</v>
      </c>
      <c r="AF23">
        <v>34970.707210492918</v>
      </c>
      <c r="AG23">
        <v>30699.972301951439</v>
      </c>
      <c r="AH23">
        <v>28818.0777776992</v>
      </c>
      <c r="AI23">
        <v>870.29238834416492</v>
      </c>
      <c r="AJ23">
        <v>3041.810453686699</v>
      </c>
      <c r="AK23">
        <v>925.47883867962298</v>
      </c>
      <c r="AL23">
        <v>156849.20000000001</v>
      </c>
      <c r="AM23">
        <v>1661.609837039641</v>
      </c>
      <c r="AN23">
        <v>34220</v>
      </c>
      <c r="AO23">
        <v>5603.5211789311052</v>
      </c>
      <c r="AP23">
        <v>26000</v>
      </c>
      <c r="AQ23">
        <v>429.93706742362212</v>
      </c>
      <c r="AU23">
        <v>700</v>
      </c>
      <c r="BB23">
        <v>11576204.215448219</v>
      </c>
    </row>
    <row r="24" spans="1:54" x14ac:dyDescent="0.55000000000000004">
      <c r="A24" s="1">
        <v>1887</v>
      </c>
      <c r="B24">
        <v>2526565.3629999999</v>
      </c>
      <c r="C24">
        <v>3205084.288647613</v>
      </c>
      <c r="D24">
        <v>509187.6</v>
      </c>
      <c r="E24">
        <v>2301300</v>
      </c>
      <c r="F24">
        <v>155166</v>
      </c>
      <c r="K24">
        <v>164013</v>
      </c>
      <c r="L24">
        <v>220963.43546800001</v>
      </c>
      <c r="P24">
        <v>84000</v>
      </c>
      <c r="Q24">
        <v>0</v>
      </c>
      <c r="R24">
        <v>19334.960188105772</v>
      </c>
      <c r="S24">
        <v>159904.55997342989</v>
      </c>
      <c r="V24">
        <v>414373</v>
      </c>
      <c r="X24">
        <v>412493</v>
      </c>
      <c r="Y24">
        <v>250000</v>
      </c>
      <c r="AA24">
        <v>24132.02816751405</v>
      </c>
      <c r="AB24">
        <v>10640.91909090909</v>
      </c>
      <c r="AC24">
        <v>94.5</v>
      </c>
      <c r="AD24">
        <v>2336.5384615384601</v>
      </c>
      <c r="AE24">
        <v>93364.595000000001</v>
      </c>
      <c r="AF24">
        <v>40433.131676771911</v>
      </c>
      <c r="AG24">
        <v>31214.850853013701</v>
      </c>
      <c r="AH24">
        <v>31658.509343266702</v>
      </c>
      <c r="AI24">
        <v>891.3328957878872</v>
      </c>
      <c r="AJ24">
        <v>3071.65958254614</v>
      </c>
      <c r="AK24">
        <v>1016.697945204646</v>
      </c>
      <c r="AL24">
        <v>190245.7</v>
      </c>
      <c r="AM24">
        <v>2015.4015868394119</v>
      </c>
      <c r="AN24">
        <v>35821.541165354327</v>
      </c>
      <c r="AO24">
        <v>6796.6289222423411</v>
      </c>
      <c r="AP24">
        <v>26000</v>
      </c>
      <c r="AQ24">
        <v>507.7741720787111</v>
      </c>
      <c r="AU24">
        <v>700</v>
      </c>
      <c r="BB24">
        <v>11526551.55645051</v>
      </c>
    </row>
    <row r="25" spans="1:54" x14ac:dyDescent="0.55000000000000004">
      <c r="A25" s="1">
        <v>1888</v>
      </c>
      <c r="B25">
        <v>3149088.21325</v>
      </c>
      <c r="C25">
        <v>3170248.2577476818</v>
      </c>
      <c r="D25">
        <v>473092.3</v>
      </c>
      <c r="E25">
        <v>2786100</v>
      </c>
      <c r="F25">
        <v>137115</v>
      </c>
      <c r="K25">
        <v>169703.3</v>
      </c>
      <c r="L25">
        <v>213343.00603449999</v>
      </c>
      <c r="P25">
        <v>88000</v>
      </c>
      <c r="Q25">
        <v>0</v>
      </c>
      <c r="R25">
        <v>21087.74206105448</v>
      </c>
      <c r="S25">
        <v>140346.77415711989</v>
      </c>
      <c r="V25">
        <v>325770</v>
      </c>
      <c r="X25">
        <v>399963</v>
      </c>
      <c r="Y25">
        <v>250000</v>
      </c>
      <c r="AA25">
        <v>21180.461068415541</v>
      </c>
      <c r="AB25">
        <v>13126.659</v>
      </c>
      <c r="AC25">
        <v>98</v>
      </c>
      <c r="AD25">
        <v>2423.076923076922</v>
      </c>
      <c r="AE25">
        <v>90840</v>
      </c>
      <c r="AF25">
        <v>46748.78684468368</v>
      </c>
      <c r="AG25">
        <v>31729.72940407597</v>
      </c>
      <c r="AH25">
        <v>35228.487242410098</v>
      </c>
      <c r="AI25">
        <v>912.37340323160947</v>
      </c>
      <c r="AJ25">
        <v>3101.5087114055818</v>
      </c>
      <c r="AK25">
        <v>1131.3460846710441</v>
      </c>
      <c r="AL25">
        <v>272837.3</v>
      </c>
      <c r="AM25">
        <v>2890.3503593982982</v>
      </c>
      <c r="AN25">
        <v>25724.400000000001</v>
      </c>
      <c r="AO25">
        <v>9747.2578052829049</v>
      </c>
      <c r="AP25">
        <v>26000</v>
      </c>
      <c r="AQ25">
        <v>702.48549128361026</v>
      </c>
      <c r="AU25">
        <v>700</v>
      </c>
      <c r="BB25">
        <v>12350845.03303566</v>
      </c>
    </row>
    <row r="26" spans="1:54" x14ac:dyDescent="0.55000000000000004">
      <c r="A26" s="1">
        <v>1889</v>
      </c>
      <c r="B26">
        <v>2409836.594000001</v>
      </c>
      <c r="C26">
        <v>3117008.2285117158</v>
      </c>
      <c r="D26">
        <v>437413.4</v>
      </c>
      <c r="E26">
        <v>2987600</v>
      </c>
      <c r="F26">
        <v>79137.100000000006</v>
      </c>
      <c r="K26">
        <v>132097.20000000001</v>
      </c>
      <c r="L26">
        <v>205722.57660100001</v>
      </c>
      <c r="P26">
        <v>91000</v>
      </c>
      <c r="Q26">
        <v>0</v>
      </c>
      <c r="R26">
        <v>17546.87303309139</v>
      </c>
      <c r="S26">
        <v>156004.6059790767</v>
      </c>
      <c r="V26">
        <v>373429</v>
      </c>
      <c r="X26">
        <v>433271</v>
      </c>
      <c r="Y26">
        <v>250000</v>
      </c>
      <c r="AA26">
        <v>23543.465842215901</v>
      </c>
      <c r="AB26">
        <v>13165.35127672727</v>
      </c>
      <c r="AC26">
        <v>101.5</v>
      </c>
      <c r="AD26">
        <v>2509.6153846153829</v>
      </c>
      <c r="AE26">
        <v>97149.595000000001</v>
      </c>
      <c r="AF26">
        <v>54050.947349823269</v>
      </c>
      <c r="AG26">
        <v>32244.607955138239</v>
      </c>
      <c r="AH26">
        <v>35533.836379988701</v>
      </c>
      <c r="AI26">
        <v>933.41391067533175</v>
      </c>
      <c r="AJ26">
        <v>3131.3578402650242</v>
      </c>
      <c r="AK26">
        <v>1141.1522267537321</v>
      </c>
      <c r="AL26">
        <v>251219.8</v>
      </c>
      <c r="AM26">
        <v>2661.3415365786441</v>
      </c>
      <c r="AN26">
        <v>25899</v>
      </c>
      <c r="AO26">
        <v>8974.9611082927822</v>
      </c>
      <c r="AP26">
        <v>26000</v>
      </c>
      <c r="AQ26">
        <v>652.05437519599161</v>
      </c>
      <c r="AU26">
        <v>700</v>
      </c>
      <c r="BB26">
        <v>10711927.994229039</v>
      </c>
    </row>
    <row r="27" spans="1:54" x14ac:dyDescent="0.55000000000000004">
      <c r="A27" s="1">
        <v>1890</v>
      </c>
      <c r="B27">
        <v>2854214.8452499998</v>
      </c>
      <c r="C27">
        <v>2825414.76032604</v>
      </c>
      <c r="D27">
        <v>401734.7</v>
      </c>
      <c r="E27">
        <v>2435100</v>
      </c>
      <c r="F27">
        <v>113598</v>
      </c>
      <c r="K27">
        <v>205439.4</v>
      </c>
      <c r="L27">
        <v>198102.14716749999</v>
      </c>
      <c r="P27">
        <v>94000</v>
      </c>
      <c r="Q27">
        <v>0</v>
      </c>
      <c r="R27">
        <v>18882.470033828351</v>
      </c>
      <c r="S27">
        <v>132875.62262083011</v>
      </c>
      <c r="V27">
        <v>289600</v>
      </c>
      <c r="X27">
        <v>397500</v>
      </c>
      <c r="Y27">
        <v>250000</v>
      </c>
      <c r="AA27">
        <v>20052.950762596429</v>
      </c>
      <c r="AB27">
        <v>15524.59090909091</v>
      </c>
      <c r="AC27">
        <v>105</v>
      </c>
      <c r="AD27">
        <v>2596.1538461538439</v>
      </c>
      <c r="AE27">
        <v>79787.8</v>
      </c>
      <c r="AF27">
        <v>62493.70532586566</v>
      </c>
      <c r="AG27">
        <v>32759.486506200501</v>
      </c>
      <c r="AH27">
        <v>39438.317741032901</v>
      </c>
      <c r="AI27">
        <v>954.45441811905403</v>
      </c>
      <c r="AJ27">
        <v>3161.206969124466</v>
      </c>
      <c r="AK27">
        <v>1266.5427855390831</v>
      </c>
      <c r="AL27">
        <v>284413</v>
      </c>
      <c r="AM27">
        <v>3012.9795917477122</v>
      </c>
      <c r="AN27">
        <v>21475.8</v>
      </c>
      <c r="AO27">
        <v>10000</v>
      </c>
      <c r="AP27">
        <v>26000</v>
      </c>
      <c r="AQ27">
        <v>719.8528209405473</v>
      </c>
      <c r="AU27">
        <v>700</v>
      </c>
      <c r="BB27">
        <v>11231251.40577516</v>
      </c>
    </row>
    <row r="28" spans="1:54" x14ac:dyDescent="0.55000000000000004">
      <c r="A28" s="1">
        <v>1891</v>
      </c>
      <c r="B28">
        <v>3065786.2662499999</v>
      </c>
      <c r="C28">
        <v>2958221.1121115959</v>
      </c>
      <c r="D28">
        <v>366055.9</v>
      </c>
      <c r="E28">
        <v>2427100</v>
      </c>
      <c r="F28">
        <v>56314</v>
      </c>
      <c r="K28">
        <v>45620.1</v>
      </c>
      <c r="L28">
        <v>190481.71773400001</v>
      </c>
      <c r="P28">
        <v>97000</v>
      </c>
      <c r="Q28">
        <v>0</v>
      </c>
      <c r="R28">
        <v>20368.79207867751</v>
      </c>
      <c r="S28">
        <v>95223.339511711136</v>
      </c>
      <c r="V28">
        <v>115861</v>
      </c>
      <c r="X28">
        <v>376539</v>
      </c>
      <c r="Y28">
        <v>250000</v>
      </c>
      <c r="AA28">
        <v>14370.64904017244</v>
      </c>
      <c r="AB28">
        <v>18128.37727272727</v>
      </c>
      <c r="AC28">
        <v>108.5</v>
      </c>
      <c r="AD28">
        <v>2682.6923076923058</v>
      </c>
      <c r="AE28">
        <v>83413.83</v>
      </c>
      <c r="AF28">
        <v>72255.222097765873</v>
      </c>
      <c r="AG28">
        <v>33274.365057262767</v>
      </c>
      <c r="AH28">
        <v>37725.063834877401</v>
      </c>
      <c r="AI28">
        <v>975.4949255627763</v>
      </c>
      <c r="AJ28">
        <v>3191.0560979839079</v>
      </c>
      <c r="AK28">
        <v>1211.522452550076</v>
      </c>
      <c r="AL28">
        <v>405841.2</v>
      </c>
      <c r="AM28">
        <v>4299.3507789390842</v>
      </c>
      <c r="AN28">
        <v>27354</v>
      </c>
      <c r="AO28">
        <v>9742.9670000000006</v>
      </c>
      <c r="AP28">
        <v>26000</v>
      </c>
      <c r="AQ28">
        <v>1019.904010250051</v>
      </c>
      <c r="AU28">
        <v>700</v>
      </c>
      <c r="BB28">
        <v>11846164.49552788</v>
      </c>
    </row>
    <row r="29" spans="1:54" x14ac:dyDescent="0.55000000000000004">
      <c r="A29" s="1">
        <v>1892</v>
      </c>
      <c r="B29">
        <v>3003342.8004999999</v>
      </c>
      <c r="C29">
        <v>3362775.3394718789</v>
      </c>
      <c r="D29">
        <v>329439.5</v>
      </c>
      <c r="E29">
        <v>2994100</v>
      </c>
      <c r="F29">
        <v>71550.600000000006</v>
      </c>
      <c r="K29">
        <v>94044.800000000003</v>
      </c>
      <c r="L29">
        <v>182861.28830049999</v>
      </c>
      <c r="P29">
        <v>100000</v>
      </c>
      <c r="Q29">
        <v>0</v>
      </c>
      <c r="R29">
        <v>20894.137636856249</v>
      </c>
      <c r="S29">
        <v>77489.829696065499</v>
      </c>
      <c r="V29">
        <v>71710</v>
      </c>
      <c r="X29">
        <v>328990</v>
      </c>
      <c r="Y29">
        <v>250000</v>
      </c>
      <c r="AA29">
        <v>11694.392913072899</v>
      </c>
      <c r="AB29">
        <v>15526.77272727273</v>
      </c>
      <c r="AC29">
        <v>112</v>
      </c>
      <c r="AD29">
        <v>2769.2307692307668</v>
      </c>
      <c r="AE29">
        <v>95885.404999999999</v>
      </c>
      <c r="AF29">
        <v>83541.487789436898</v>
      </c>
      <c r="AG29">
        <v>33789.243608325043</v>
      </c>
      <c r="AH29">
        <v>43949.898691102397</v>
      </c>
      <c r="AI29">
        <v>996.53543300649858</v>
      </c>
      <c r="AJ29">
        <v>3220.9052268433502</v>
      </c>
      <c r="AK29">
        <v>1411.430058399126</v>
      </c>
      <c r="AL29">
        <v>286687</v>
      </c>
      <c r="AM29">
        <v>3037.0696143262662</v>
      </c>
      <c r="AN29">
        <v>24385.8</v>
      </c>
      <c r="AO29">
        <v>9485.9339999999993</v>
      </c>
      <c r="AP29">
        <v>26000</v>
      </c>
      <c r="AQ29">
        <v>740.04175005623506</v>
      </c>
      <c r="AU29">
        <v>700</v>
      </c>
      <c r="BB29">
        <v>11881126.03267356</v>
      </c>
    </row>
    <row r="30" spans="1:54" x14ac:dyDescent="0.55000000000000004">
      <c r="A30" s="1">
        <v>1893</v>
      </c>
      <c r="B30">
        <v>5176607.5274999999</v>
      </c>
      <c r="C30">
        <v>3458026.5611451128</v>
      </c>
      <c r="D30">
        <v>310781.2</v>
      </c>
      <c r="E30">
        <v>2161600</v>
      </c>
      <c r="F30">
        <v>99908</v>
      </c>
      <c r="K30">
        <v>249957</v>
      </c>
      <c r="L30">
        <v>175240.858867</v>
      </c>
      <c r="P30">
        <v>103000</v>
      </c>
      <c r="Q30">
        <v>0</v>
      </c>
      <c r="R30">
        <v>23946.975167648561</v>
      </c>
      <c r="S30">
        <v>45329.713203787753</v>
      </c>
      <c r="V30">
        <v>89359</v>
      </c>
      <c r="X30">
        <v>145041</v>
      </c>
      <c r="Y30">
        <v>250000</v>
      </c>
      <c r="AA30">
        <v>6840.9425975150689</v>
      </c>
      <c r="AB30">
        <v>15991.84090909091</v>
      </c>
      <c r="AC30">
        <v>115.5</v>
      </c>
      <c r="AD30">
        <v>2855.7692307692291</v>
      </c>
      <c r="AE30">
        <v>78296.510000000009</v>
      </c>
      <c r="AF30">
        <v>96590.668182146939</v>
      </c>
      <c r="AG30">
        <v>34304.122159387312</v>
      </c>
      <c r="AH30">
        <v>38952.062439085297</v>
      </c>
      <c r="AI30">
        <v>1017.575940450221</v>
      </c>
      <c r="AJ30">
        <v>3250.7543557027921</v>
      </c>
      <c r="AK30">
        <v>1250.9269281727561</v>
      </c>
      <c r="AL30">
        <v>393713.2</v>
      </c>
      <c r="AM30">
        <v>4170.8706585201289</v>
      </c>
      <c r="AN30">
        <v>27936</v>
      </c>
      <c r="AO30">
        <v>14000</v>
      </c>
      <c r="AP30">
        <v>26000</v>
      </c>
      <c r="AQ30">
        <v>992.75938990416239</v>
      </c>
      <c r="AU30">
        <v>700</v>
      </c>
      <c r="BB30">
        <v>13251872.64291857</v>
      </c>
    </row>
    <row r="31" spans="1:54" x14ac:dyDescent="0.55000000000000004">
      <c r="A31" s="1">
        <v>1894</v>
      </c>
      <c r="B31">
        <v>4006778.1067499998</v>
      </c>
      <c r="C31">
        <v>3439757.608771571</v>
      </c>
      <c r="D31">
        <v>292122.8</v>
      </c>
      <c r="E31">
        <v>2179000</v>
      </c>
      <c r="F31">
        <v>94832.5</v>
      </c>
      <c r="K31">
        <v>210234.6</v>
      </c>
      <c r="L31">
        <v>167620.42943349999</v>
      </c>
      <c r="P31">
        <v>106000</v>
      </c>
      <c r="Q31">
        <v>0</v>
      </c>
      <c r="R31">
        <v>19964.665194916292</v>
      </c>
      <c r="S31">
        <v>74985.479073245311</v>
      </c>
      <c r="V31">
        <v>133128</v>
      </c>
      <c r="X31">
        <v>254622</v>
      </c>
      <c r="Y31">
        <v>250000</v>
      </c>
      <c r="AA31">
        <v>11316.448345505411</v>
      </c>
      <c r="AB31">
        <v>18131.36316666667</v>
      </c>
      <c r="AC31">
        <v>119</v>
      </c>
      <c r="AD31">
        <v>2942.3076923076901</v>
      </c>
      <c r="AE31">
        <v>95866.48000000001</v>
      </c>
      <c r="AF31">
        <v>111678.1305521983</v>
      </c>
      <c r="AG31">
        <v>34819.000710449567</v>
      </c>
      <c r="AH31">
        <v>41586.470424839397</v>
      </c>
      <c r="AI31">
        <v>1038.6164478939429</v>
      </c>
      <c r="AJ31">
        <v>3280.603484562233</v>
      </c>
      <c r="AK31">
        <v>1335.529685583271</v>
      </c>
      <c r="AL31">
        <v>364247.9</v>
      </c>
      <c r="AM31">
        <v>3858.7247736107761</v>
      </c>
      <c r="AN31">
        <v>20719.2</v>
      </c>
      <c r="AO31">
        <v>17000</v>
      </c>
      <c r="AP31">
        <v>26000</v>
      </c>
      <c r="AQ31">
        <v>906.424756978407</v>
      </c>
      <c r="AU31">
        <v>700</v>
      </c>
      <c r="BB31">
        <v>11482498.948084621</v>
      </c>
    </row>
    <row r="32" spans="1:54" x14ac:dyDescent="0.55000000000000004">
      <c r="A32" s="1">
        <v>1895</v>
      </c>
      <c r="B32">
        <v>2734742.5812499998</v>
      </c>
      <c r="C32">
        <v>3269797.6114552701</v>
      </c>
      <c r="D32">
        <v>321989.5</v>
      </c>
      <c r="E32">
        <v>2138300</v>
      </c>
      <c r="F32">
        <v>82233.400000000009</v>
      </c>
      <c r="K32">
        <v>155194.29999999999</v>
      </c>
      <c r="L32">
        <v>160000</v>
      </c>
      <c r="P32">
        <v>88800</v>
      </c>
      <c r="Q32">
        <v>0</v>
      </c>
      <c r="R32">
        <v>17175.859444921829</v>
      </c>
      <c r="S32">
        <v>106671.7995017463</v>
      </c>
      <c r="V32">
        <v>191033</v>
      </c>
      <c r="X32">
        <v>360567</v>
      </c>
      <c r="Y32">
        <v>250000</v>
      </c>
      <c r="AA32">
        <v>16098.39563476669</v>
      </c>
      <c r="AB32">
        <v>20625.233776363639</v>
      </c>
      <c r="AC32">
        <v>122.5</v>
      </c>
      <c r="AD32">
        <v>3028.846153846152</v>
      </c>
      <c r="AE32">
        <v>67986.17</v>
      </c>
      <c r="AF32">
        <v>129194.45733999999</v>
      </c>
      <c r="AG32">
        <v>35333.879261511836</v>
      </c>
      <c r="AH32">
        <v>44708.304047142199</v>
      </c>
      <c r="AI32">
        <v>1059.656955337666</v>
      </c>
      <c r="AJ32">
        <v>3310.4526134216749</v>
      </c>
      <c r="AK32">
        <v>1435.7858850982709</v>
      </c>
      <c r="AL32">
        <v>379769.3</v>
      </c>
      <c r="AM32">
        <v>4023.1534791739991</v>
      </c>
      <c r="AN32">
        <v>24676.799999999999</v>
      </c>
      <c r="AO32">
        <v>20000</v>
      </c>
      <c r="AP32">
        <v>22000</v>
      </c>
      <c r="AQ32">
        <v>952.39118581430466</v>
      </c>
      <c r="AU32">
        <v>700</v>
      </c>
      <c r="BB32">
        <v>10151383.576656731</v>
      </c>
    </row>
    <row r="33" spans="1:54" x14ac:dyDescent="0.55000000000000004">
      <c r="A33" s="1">
        <v>1896</v>
      </c>
      <c r="B33">
        <v>4641921.4147500005</v>
      </c>
      <c r="C33">
        <v>3248365.0477148271</v>
      </c>
      <c r="D33">
        <v>351989.5</v>
      </c>
      <c r="E33">
        <v>1512896.8</v>
      </c>
      <c r="F33">
        <v>78611.8</v>
      </c>
      <c r="K33">
        <v>362266.8</v>
      </c>
      <c r="L33">
        <v>215000</v>
      </c>
      <c r="P33">
        <v>127000</v>
      </c>
      <c r="Q33">
        <v>0</v>
      </c>
      <c r="R33">
        <v>21382.15610795766</v>
      </c>
      <c r="S33">
        <v>120556.92496263349</v>
      </c>
      <c r="V33">
        <v>141607</v>
      </c>
      <c r="X33">
        <v>481793</v>
      </c>
      <c r="Y33">
        <v>250000</v>
      </c>
      <c r="AA33">
        <v>18193.87207888607</v>
      </c>
      <c r="AB33">
        <v>22409</v>
      </c>
      <c r="AC33">
        <v>126</v>
      </c>
      <c r="AD33">
        <v>3115.384615384613</v>
      </c>
      <c r="AE33">
        <v>62634.18</v>
      </c>
      <c r="AF33">
        <v>133977.99254060999</v>
      </c>
      <c r="AG33">
        <v>35848.757812574113</v>
      </c>
      <c r="AH33">
        <v>48402.426819512402</v>
      </c>
      <c r="AI33">
        <v>1080.6974627813879</v>
      </c>
      <c r="AJ33">
        <v>3340.3017422811172</v>
      </c>
      <c r="AK33">
        <v>1554.4208780247859</v>
      </c>
      <c r="AL33">
        <v>434653.2</v>
      </c>
      <c r="AM33">
        <v>4604.5758143539033</v>
      </c>
      <c r="AN33">
        <v>25840.799999999999</v>
      </c>
      <c r="AO33">
        <v>15000</v>
      </c>
      <c r="AP33">
        <v>22000</v>
      </c>
      <c r="AQ33">
        <v>1084.450187637412</v>
      </c>
      <c r="AU33">
        <v>700</v>
      </c>
      <c r="BB33">
        <v>12367453.84102264</v>
      </c>
    </row>
    <row r="34" spans="1:54" x14ac:dyDescent="0.55000000000000004">
      <c r="A34" s="1">
        <v>1897</v>
      </c>
      <c r="B34">
        <v>3347242.7415</v>
      </c>
      <c r="C34">
        <v>3181065.486285463</v>
      </c>
      <c r="D34">
        <v>381989.5</v>
      </c>
      <c r="E34">
        <v>1541058.9</v>
      </c>
      <c r="F34">
        <v>61883.4</v>
      </c>
      <c r="K34">
        <v>189650.1</v>
      </c>
      <c r="L34">
        <v>120000</v>
      </c>
      <c r="P34">
        <v>101500</v>
      </c>
      <c r="Q34">
        <v>0</v>
      </c>
      <c r="R34">
        <v>17944.94694014969</v>
      </c>
      <c r="S34">
        <v>86172.867762832015</v>
      </c>
      <c r="V34">
        <v>114376</v>
      </c>
      <c r="X34">
        <v>331224</v>
      </c>
      <c r="Y34">
        <v>254545.4545454545</v>
      </c>
      <c r="AA34">
        <v>13004.795313364821</v>
      </c>
      <c r="AB34">
        <v>23337.37727272727</v>
      </c>
      <c r="AC34">
        <v>129.5</v>
      </c>
      <c r="AD34">
        <v>3201.9230769230739</v>
      </c>
      <c r="AE34">
        <v>57600.13</v>
      </c>
      <c r="AF34">
        <v>136363.63636363641</v>
      </c>
      <c r="AG34">
        <v>36363.636363636368</v>
      </c>
      <c r="AH34">
        <v>52773.868568237398</v>
      </c>
      <c r="AI34">
        <v>1101.7379702251101</v>
      </c>
      <c r="AJ34">
        <v>3370.150871140559</v>
      </c>
      <c r="AK34">
        <v>1694.8076471970301</v>
      </c>
      <c r="AL34">
        <v>436775.8</v>
      </c>
      <c r="AM34">
        <v>4627.0619541627157</v>
      </c>
      <c r="AN34">
        <v>20020.8</v>
      </c>
      <c r="AO34">
        <v>18000</v>
      </c>
      <c r="AP34">
        <v>22000</v>
      </c>
      <c r="AQ34">
        <v>1075.555662230181</v>
      </c>
      <c r="AU34">
        <v>700</v>
      </c>
      <c r="BB34">
        <v>10463172.75031192</v>
      </c>
    </row>
    <row r="35" spans="1:54" x14ac:dyDescent="0.55000000000000004">
      <c r="A35" s="1">
        <v>1898</v>
      </c>
      <c r="B35">
        <v>3304029.36925</v>
      </c>
      <c r="C35">
        <v>3168475.9003949258</v>
      </c>
      <c r="D35">
        <v>411989.5</v>
      </c>
      <c r="E35">
        <v>2000402.5</v>
      </c>
      <c r="F35">
        <v>151951.6</v>
      </c>
      <c r="K35">
        <v>89100.099999999991</v>
      </c>
      <c r="L35">
        <v>165100</v>
      </c>
      <c r="P35">
        <v>85500</v>
      </c>
      <c r="Q35">
        <v>0</v>
      </c>
      <c r="R35">
        <v>19995.237024572911</v>
      </c>
      <c r="S35">
        <v>99883.945690086926</v>
      </c>
      <c r="V35">
        <v>109739</v>
      </c>
      <c r="X35">
        <v>406761</v>
      </c>
      <c r="Y35">
        <v>248670.1409090909</v>
      </c>
      <c r="AA35">
        <v>15074.00533966098</v>
      </c>
      <c r="AB35">
        <v>18589.768181818181</v>
      </c>
      <c r="AC35">
        <v>133</v>
      </c>
      <c r="AD35">
        <v>3288.4615384615358</v>
      </c>
      <c r="AE35">
        <v>133080.6</v>
      </c>
      <c r="AF35">
        <v>130000</v>
      </c>
      <c r="AG35">
        <v>36869.565217391311</v>
      </c>
      <c r="AH35">
        <v>57953.216010513301</v>
      </c>
      <c r="AI35">
        <v>1122.7784776688329</v>
      </c>
      <c r="AJ35">
        <v>3400</v>
      </c>
      <c r="AK35">
        <v>1861.139922825251</v>
      </c>
      <c r="AL35">
        <v>522170</v>
      </c>
      <c r="AM35">
        <v>5531.7005672135347</v>
      </c>
      <c r="AN35">
        <v>25724.400000000001</v>
      </c>
      <c r="AO35">
        <v>21000</v>
      </c>
      <c r="AP35">
        <v>22000</v>
      </c>
      <c r="AQ35">
        <v>1281.575513155514</v>
      </c>
      <c r="AU35">
        <v>700</v>
      </c>
      <c r="BB35">
        <v>11516454.634392461</v>
      </c>
    </row>
    <row r="36" spans="1:54" x14ac:dyDescent="0.55000000000000004">
      <c r="A36" s="1">
        <v>1899</v>
      </c>
      <c r="B36">
        <v>4895047.5667721666</v>
      </c>
      <c r="C36">
        <v>3109378.310514993</v>
      </c>
      <c r="D36">
        <v>466648</v>
      </c>
      <c r="E36">
        <v>2114799.1</v>
      </c>
      <c r="F36">
        <v>80181.3</v>
      </c>
      <c r="K36">
        <v>110000</v>
      </c>
      <c r="L36">
        <v>125400</v>
      </c>
      <c r="P36">
        <v>86800</v>
      </c>
      <c r="Q36">
        <v>0</v>
      </c>
      <c r="R36">
        <v>23216.456213199661</v>
      </c>
      <c r="S36">
        <v>76948.348480320594</v>
      </c>
      <c r="V36">
        <v>168712</v>
      </c>
      <c r="X36">
        <v>229188</v>
      </c>
      <c r="Y36">
        <v>242794.8272727273</v>
      </c>
      <c r="AA36">
        <v>11612.67516873398</v>
      </c>
      <c r="AB36">
        <v>17855.677272727269</v>
      </c>
      <c r="AC36">
        <v>136.5</v>
      </c>
      <c r="AD36">
        <v>3374.9999999999968</v>
      </c>
      <c r="AE36">
        <v>72062.615000000005</v>
      </c>
      <c r="AF36">
        <v>120000</v>
      </c>
      <c r="AG36">
        <v>37375.494071146262</v>
      </c>
      <c r="AH36">
        <v>64103.624150555603</v>
      </c>
      <c r="AI36">
        <v>1143.8189851125551</v>
      </c>
      <c r="AJ36">
        <v>5200</v>
      </c>
      <c r="AK36">
        <v>2058.6573501415469</v>
      </c>
      <c r="AL36">
        <v>464800.7</v>
      </c>
      <c r="AM36">
        <v>4923.9487060368228</v>
      </c>
      <c r="AN36">
        <v>25782.6</v>
      </c>
      <c r="AO36">
        <v>17000</v>
      </c>
      <c r="AP36">
        <v>22000</v>
      </c>
      <c r="AQ36">
        <v>1146.018886500538</v>
      </c>
      <c r="AU36">
        <v>700</v>
      </c>
      <c r="BB36">
        <v>12816522.361557201</v>
      </c>
    </row>
    <row r="37" spans="1:54" x14ac:dyDescent="0.55000000000000004">
      <c r="A37" s="1">
        <v>1900</v>
      </c>
      <c r="B37">
        <v>6892335.8706632294</v>
      </c>
      <c r="C37">
        <v>3164314.9081953261</v>
      </c>
      <c r="D37">
        <v>521306</v>
      </c>
      <c r="E37">
        <v>2282255.9</v>
      </c>
      <c r="F37">
        <v>164280.9</v>
      </c>
      <c r="K37">
        <v>130000</v>
      </c>
      <c r="L37">
        <v>77000</v>
      </c>
      <c r="P37">
        <v>210300</v>
      </c>
      <c r="Q37">
        <v>0</v>
      </c>
      <c r="R37">
        <v>29073.267905843499</v>
      </c>
      <c r="S37">
        <v>192900</v>
      </c>
      <c r="V37">
        <v>157226</v>
      </c>
      <c r="X37">
        <v>374974</v>
      </c>
      <c r="Y37">
        <v>236919.51363636361</v>
      </c>
      <c r="AA37">
        <v>17732.715701332971</v>
      </c>
      <c r="AB37">
        <v>14919.37272727273</v>
      </c>
      <c r="AC37">
        <v>140</v>
      </c>
      <c r="AD37">
        <v>3461.5384615384592</v>
      </c>
      <c r="AE37">
        <v>91790.035000000003</v>
      </c>
      <c r="AF37">
        <v>115100</v>
      </c>
      <c r="AG37">
        <v>37881.422924901199</v>
      </c>
      <c r="AH37">
        <v>71429.967927565798</v>
      </c>
      <c r="AI37">
        <v>1164.859492556277</v>
      </c>
      <c r="AJ37">
        <v>5200</v>
      </c>
      <c r="AK37">
        <v>2293.9393902143952</v>
      </c>
      <c r="AL37">
        <v>544417.9</v>
      </c>
      <c r="AM37">
        <v>5767.3876443135396</v>
      </c>
      <c r="AN37">
        <v>21475.8</v>
      </c>
      <c r="AO37">
        <v>20000</v>
      </c>
      <c r="AP37">
        <v>22000</v>
      </c>
      <c r="AQ37">
        <v>1329.7235425075869</v>
      </c>
      <c r="AU37">
        <v>700</v>
      </c>
      <c r="BB37">
        <v>16041737.64435441</v>
      </c>
    </row>
    <row r="38" spans="1:54" x14ac:dyDescent="0.55000000000000004">
      <c r="A38" s="1">
        <v>1901</v>
      </c>
      <c r="B38">
        <v>5920023.3500512969</v>
      </c>
      <c r="C38">
        <v>3167580.6337301042</v>
      </c>
      <c r="D38">
        <v>575964.5</v>
      </c>
      <c r="E38">
        <v>2239864.2999999998</v>
      </c>
      <c r="F38">
        <v>172533</v>
      </c>
      <c r="H38">
        <v>17181.81818181818</v>
      </c>
      <c r="K38">
        <v>150000</v>
      </c>
      <c r="L38">
        <v>99000</v>
      </c>
      <c r="P38">
        <v>120000</v>
      </c>
      <c r="Q38">
        <v>0</v>
      </c>
      <c r="R38">
        <v>29248.42895516305</v>
      </c>
      <c r="S38">
        <v>164533.33333333331</v>
      </c>
      <c r="V38">
        <v>230291</v>
      </c>
      <c r="X38">
        <v>138061</v>
      </c>
      <c r="Y38">
        <v>231044.2</v>
      </c>
      <c r="AA38">
        <v>13032.018873211089</v>
      </c>
      <c r="AB38">
        <v>25493.18181818182</v>
      </c>
      <c r="AC38">
        <v>143.5</v>
      </c>
      <c r="AD38">
        <v>3548.0769230769201</v>
      </c>
      <c r="AE38">
        <v>93394.875</v>
      </c>
      <c r="AF38">
        <v>184400</v>
      </c>
      <c r="AG38">
        <v>38387.351778656142</v>
      </c>
      <c r="AH38">
        <v>80407.327048820298</v>
      </c>
      <c r="AI38">
        <v>1185.9000000000001</v>
      </c>
      <c r="AJ38">
        <v>7000</v>
      </c>
      <c r="AK38">
        <v>2582.243001511396</v>
      </c>
      <c r="AL38">
        <v>556303.19999999995</v>
      </c>
      <c r="AM38">
        <v>5893.2966792092693</v>
      </c>
      <c r="AN38">
        <v>21936.089250000001</v>
      </c>
      <c r="AO38">
        <v>29800</v>
      </c>
      <c r="AP38">
        <v>22000</v>
      </c>
      <c r="AQ38">
        <v>1336.517468000646</v>
      </c>
      <c r="AU38">
        <v>700</v>
      </c>
      <c r="BB38">
        <v>16019010.35906098</v>
      </c>
    </row>
    <row r="39" spans="1:54" x14ac:dyDescent="0.55000000000000004">
      <c r="A39" s="1">
        <v>1902</v>
      </c>
      <c r="B39">
        <v>4088949.6372500001</v>
      </c>
      <c r="C39">
        <v>3328285.9689421779</v>
      </c>
      <c r="D39">
        <v>490385.1</v>
      </c>
      <c r="E39">
        <v>1218372.8</v>
      </c>
      <c r="F39">
        <v>103231.8</v>
      </c>
      <c r="H39">
        <v>14302.02272727273</v>
      </c>
      <c r="K39">
        <v>176911.4</v>
      </c>
      <c r="L39">
        <v>180000</v>
      </c>
      <c r="P39">
        <v>119100</v>
      </c>
      <c r="Q39">
        <v>0</v>
      </c>
      <c r="R39">
        <v>23083.572816314048</v>
      </c>
      <c r="S39">
        <v>136166.66666666669</v>
      </c>
      <c r="V39">
        <v>243508</v>
      </c>
      <c r="X39">
        <v>151451</v>
      </c>
      <c r="Y39">
        <v>231044.2</v>
      </c>
      <c r="AA39">
        <v>12988.98208658558</v>
      </c>
      <c r="AB39">
        <v>26439.685398000001</v>
      </c>
      <c r="AC39">
        <v>147</v>
      </c>
      <c r="AD39">
        <v>3634.615384615382</v>
      </c>
      <c r="AE39">
        <v>91407.75</v>
      </c>
      <c r="AF39">
        <v>136000</v>
      </c>
      <c r="AG39">
        <v>38893.280632411093</v>
      </c>
      <c r="AH39">
        <v>81045.690073441903</v>
      </c>
      <c r="AI39">
        <v>811.40000000000009</v>
      </c>
      <c r="AJ39">
        <v>7000</v>
      </c>
      <c r="AK39">
        <v>2602.7437259261242</v>
      </c>
      <c r="AL39">
        <v>366611.1</v>
      </c>
      <c r="AM39">
        <v>3883.7597522201149</v>
      </c>
      <c r="AN39">
        <v>21936.089250000001</v>
      </c>
      <c r="AO39">
        <v>10000</v>
      </c>
      <c r="AP39">
        <v>22000</v>
      </c>
      <c r="AQ39">
        <v>901.62876784581624</v>
      </c>
      <c r="AU39">
        <v>700</v>
      </c>
      <c r="BB39">
        <v>12808257.2180313</v>
      </c>
    </row>
    <row r="40" spans="1:54" x14ac:dyDescent="0.55000000000000004">
      <c r="A40" s="1">
        <v>1903</v>
      </c>
      <c r="B40">
        <v>3649635.6519999998</v>
      </c>
      <c r="C40">
        <v>3476942.740974756</v>
      </c>
      <c r="D40">
        <v>350405.7</v>
      </c>
      <c r="E40">
        <v>1485030.3999999999</v>
      </c>
      <c r="F40">
        <v>95160.8</v>
      </c>
      <c r="H40">
        <v>11422.22727272727</v>
      </c>
      <c r="K40">
        <v>295719.40000000002</v>
      </c>
      <c r="L40">
        <v>117000</v>
      </c>
      <c r="P40">
        <v>98900</v>
      </c>
      <c r="Q40">
        <v>0</v>
      </c>
      <c r="R40">
        <v>20401.66855910495</v>
      </c>
      <c r="S40">
        <v>97041.06</v>
      </c>
      <c r="V40">
        <v>214790</v>
      </c>
      <c r="X40">
        <v>236688</v>
      </c>
      <c r="Y40">
        <v>231044.2</v>
      </c>
      <c r="AA40">
        <v>13414.34039747818</v>
      </c>
      <c r="AB40">
        <v>23575.785503999999</v>
      </c>
      <c r="AC40">
        <v>150.5</v>
      </c>
      <c r="AD40">
        <v>3721.153846153843</v>
      </c>
      <c r="AE40">
        <v>169189.5</v>
      </c>
      <c r="AF40">
        <v>189200</v>
      </c>
      <c r="AG40">
        <v>39399.20948616603</v>
      </c>
      <c r="AH40">
        <v>93479.673763380502</v>
      </c>
      <c r="AI40">
        <v>1900</v>
      </c>
      <c r="AJ40">
        <v>10500</v>
      </c>
      <c r="AK40">
        <v>3002.0551884842112</v>
      </c>
      <c r="AL40">
        <v>597367.69999999995</v>
      </c>
      <c r="AM40">
        <v>6328.3207478887034</v>
      </c>
      <c r="AN40">
        <v>21941.4</v>
      </c>
      <c r="AO40">
        <v>30000</v>
      </c>
      <c r="AP40">
        <v>22000</v>
      </c>
      <c r="AQ40">
        <v>1463.585985059608</v>
      </c>
      <c r="AU40">
        <v>700.5</v>
      </c>
      <c r="BB40">
        <v>11876425.590750439</v>
      </c>
    </row>
    <row r="41" spans="1:54" x14ac:dyDescent="0.55000000000000004">
      <c r="A41" s="1">
        <v>1904</v>
      </c>
      <c r="B41">
        <v>6763789.5252500009</v>
      </c>
      <c r="C41">
        <v>3432111.253783172</v>
      </c>
      <c r="D41">
        <v>376130.7</v>
      </c>
      <c r="E41">
        <v>2185557.9</v>
      </c>
      <c r="F41">
        <v>120803.55</v>
      </c>
      <c r="H41">
        <v>8542.431818181818</v>
      </c>
      <c r="K41">
        <v>311820.40000000002</v>
      </c>
      <c r="L41">
        <v>162000</v>
      </c>
      <c r="P41">
        <v>126700</v>
      </c>
      <c r="Q41">
        <v>0</v>
      </c>
      <c r="R41">
        <v>30361.839544586699</v>
      </c>
      <c r="S41">
        <v>145721.43</v>
      </c>
      <c r="V41">
        <v>282768</v>
      </c>
      <c r="X41">
        <v>183953</v>
      </c>
      <c r="Y41">
        <v>231044.2</v>
      </c>
      <c r="AA41">
        <v>14977.62883220854</v>
      </c>
      <c r="AB41">
        <v>28458.6</v>
      </c>
      <c r="AC41">
        <v>154</v>
      </c>
      <c r="AD41">
        <v>3807.692307692304</v>
      </c>
      <c r="AE41">
        <v>118565.125</v>
      </c>
      <c r="AF41">
        <v>174100</v>
      </c>
      <c r="AG41">
        <v>39905.138339920974</v>
      </c>
      <c r="AH41">
        <v>114843.038483339</v>
      </c>
      <c r="AI41">
        <v>3005.5</v>
      </c>
      <c r="AJ41">
        <v>11600</v>
      </c>
      <c r="AK41">
        <v>3688.129468796425</v>
      </c>
      <c r="AL41">
        <v>791558.4</v>
      </c>
      <c r="AM41">
        <v>8385.5143923676915</v>
      </c>
      <c r="AN41">
        <v>26015.4</v>
      </c>
      <c r="AO41">
        <v>30000</v>
      </c>
      <c r="AP41">
        <v>22000</v>
      </c>
      <c r="AQ41">
        <v>1924.843677702768</v>
      </c>
      <c r="AU41">
        <v>831.4</v>
      </c>
      <c r="BB41">
        <v>16931926.071864791</v>
      </c>
    </row>
    <row r="42" spans="1:54" x14ac:dyDescent="0.55000000000000004">
      <c r="A42" s="1">
        <v>1905</v>
      </c>
      <c r="B42">
        <v>5821035.8779999996</v>
      </c>
      <c r="C42">
        <v>3393130.996631823</v>
      </c>
      <c r="D42">
        <v>401855.4</v>
      </c>
      <c r="E42">
        <v>1770377.8</v>
      </c>
      <c r="F42">
        <v>198262.8</v>
      </c>
      <c r="H42">
        <v>5662.636363636364</v>
      </c>
      <c r="K42">
        <v>273671.90000000002</v>
      </c>
      <c r="L42">
        <v>99000</v>
      </c>
      <c r="P42">
        <v>84000</v>
      </c>
      <c r="Q42">
        <v>0</v>
      </c>
      <c r="R42">
        <v>24720.491688264541</v>
      </c>
      <c r="S42">
        <v>131596.74</v>
      </c>
      <c r="V42">
        <v>242207</v>
      </c>
      <c r="X42">
        <v>279115</v>
      </c>
      <c r="Y42">
        <v>231044.2</v>
      </c>
      <c r="AA42">
        <v>15967.492206513631</v>
      </c>
      <c r="AB42">
        <v>26602.847738</v>
      </c>
      <c r="AC42">
        <v>157.5</v>
      </c>
      <c r="AD42">
        <v>3894.2307692307659</v>
      </c>
      <c r="AE42">
        <v>126608.25</v>
      </c>
      <c r="AF42">
        <v>183800</v>
      </c>
      <c r="AG42">
        <v>40411.067193675917</v>
      </c>
      <c r="AH42">
        <v>117055.758843413</v>
      </c>
      <c r="AI42">
        <v>273.10000000000002</v>
      </c>
      <c r="AJ42">
        <v>9500</v>
      </c>
      <c r="AK42">
        <v>3759.189929003413</v>
      </c>
      <c r="AL42">
        <v>774035.3</v>
      </c>
      <c r="AM42">
        <v>8199.8803226024065</v>
      </c>
      <c r="AN42">
        <v>20835</v>
      </c>
      <c r="AO42">
        <v>30500</v>
      </c>
      <c r="AP42">
        <v>17000</v>
      </c>
      <c r="AQ42">
        <v>1871.456039642015</v>
      </c>
      <c r="AU42">
        <v>848.90000000000009</v>
      </c>
      <c r="BB42">
        <v>14228114.83109398</v>
      </c>
    </row>
    <row r="43" spans="1:54" x14ac:dyDescent="0.55000000000000004">
      <c r="A43" s="1">
        <v>1906</v>
      </c>
      <c r="B43">
        <v>5311888.6890000002</v>
      </c>
      <c r="C43">
        <v>3417441.2477091062</v>
      </c>
      <c r="D43">
        <v>503245.3</v>
      </c>
      <c r="E43">
        <v>1357474.5</v>
      </c>
      <c r="F43">
        <v>106572.9</v>
      </c>
      <c r="H43">
        <v>2782.840909090909</v>
      </c>
      <c r="K43">
        <v>98648.5</v>
      </c>
      <c r="L43">
        <v>130961.1</v>
      </c>
      <c r="P43">
        <v>130000</v>
      </c>
      <c r="Q43">
        <v>0</v>
      </c>
      <c r="R43">
        <v>22537.45943334922</v>
      </c>
      <c r="S43">
        <v>70126.559999999998</v>
      </c>
      <c r="V43">
        <v>225770</v>
      </c>
      <c r="X43">
        <v>278696</v>
      </c>
      <c r="Y43">
        <v>231044.2</v>
      </c>
      <c r="AA43">
        <v>14051.989387484269</v>
      </c>
      <c r="AB43">
        <v>25412</v>
      </c>
      <c r="AC43">
        <v>161</v>
      </c>
      <c r="AD43">
        <v>3980.7692307692269</v>
      </c>
      <c r="AE43">
        <v>106824.05499999999</v>
      </c>
      <c r="AF43">
        <v>242600</v>
      </c>
      <c r="AG43">
        <v>40916.996047430861</v>
      </c>
      <c r="AH43">
        <v>80790.150970135699</v>
      </c>
      <c r="AI43">
        <v>596.19999999999993</v>
      </c>
      <c r="AJ43">
        <v>11500</v>
      </c>
      <c r="AK43">
        <v>2594.5372093642159</v>
      </c>
      <c r="AL43">
        <v>690572</v>
      </c>
      <c r="AM43">
        <v>7315.6970413884073</v>
      </c>
      <c r="AN43">
        <v>15655.8</v>
      </c>
      <c r="AO43">
        <v>41000</v>
      </c>
      <c r="AP43">
        <v>17000</v>
      </c>
      <c r="AQ43">
        <v>1662.801079016032</v>
      </c>
      <c r="AU43">
        <v>1376</v>
      </c>
      <c r="BB43">
        <v>13053560.75630803</v>
      </c>
    </row>
    <row r="44" spans="1:54" x14ac:dyDescent="0.55000000000000004">
      <c r="A44" s="1">
        <v>1907</v>
      </c>
      <c r="B44">
        <v>6737328.2047499996</v>
      </c>
      <c r="C44">
        <v>3573708.2637081081</v>
      </c>
      <c r="D44">
        <v>604635.1</v>
      </c>
      <c r="E44">
        <v>1838433.7</v>
      </c>
      <c r="F44">
        <v>41240.400000000001</v>
      </c>
      <c r="H44">
        <v>4123.943181818182</v>
      </c>
      <c r="K44">
        <v>168441.2</v>
      </c>
      <c r="L44">
        <v>162922.20000000001</v>
      </c>
      <c r="P44">
        <v>68200</v>
      </c>
      <c r="Q44">
        <v>0</v>
      </c>
      <c r="R44">
        <v>31818.974168072371</v>
      </c>
      <c r="S44">
        <v>77993.279999999999</v>
      </c>
      <c r="V44">
        <v>230874</v>
      </c>
      <c r="X44">
        <v>207265</v>
      </c>
      <c r="Y44">
        <v>231044.2</v>
      </c>
      <c r="AA44">
        <v>12622.31480124772</v>
      </c>
      <c r="AB44">
        <v>27007.8</v>
      </c>
      <c r="AC44">
        <v>164.5</v>
      </c>
      <c r="AD44">
        <v>4067.3076923076892</v>
      </c>
      <c r="AE44">
        <v>150075.25</v>
      </c>
      <c r="AF44">
        <v>262100</v>
      </c>
      <c r="AG44">
        <v>41422.924901185797</v>
      </c>
      <c r="AH44">
        <v>91447.798128927607</v>
      </c>
      <c r="AI44">
        <v>704.6</v>
      </c>
      <c r="AJ44">
        <v>18600</v>
      </c>
      <c r="AK44">
        <v>2936.8024704847439</v>
      </c>
      <c r="AL44">
        <v>860122.8</v>
      </c>
      <c r="AM44">
        <v>9111.8635322467653</v>
      </c>
      <c r="AN44">
        <v>27121.200000000001</v>
      </c>
      <c r="AO44">
        <v>35732</v>
      </c>
      <c r="AP44">
        <v>17000</v>
      </c>
      <c r="AQ44">
        <v>2089.1157241686519</v>
      </c>
      <c r="AU44">
        <v>2235.8000000000002</v>
      </c>
      <c r="BB44">
        <v>17772179.124600459</v>
      </c>
    </row>
    <row r="45" spans="1:54" x14ac:dyDescent="0.55000000000000004">
      <c r="A45" s="1">
        <v>1908</v>
      </c>
      <c r="B45">
        <v>6238230.2487500003</v>
      </c>
      <c r="C45">
        <v>3866658.1663977359</v>
      </c>
      <c r="D45">
        <v>728764</v>
      </c>
      <c r="E45">
        <v>1855671.7</v>
      </c>
      <c r="F45">
        <v>151951.6</v>
      </c>
      <c r="H45">
        <v>14553.51136363636</v>
      </c>
      <c r="K45">
        <v>200891</v>
      </c>
      <c r="L45">
        <v>194883.3</v>
      </c>
      <c r="P45">
        <v>92500</v>
      </c>
      <c r="Q45">
        <v>0</v>
      </c>
      <c r="R45">
        <v>31612.91964186943</v>
      </c>
      <c r="S45">
        <v>147893.31</v>
      </c>
      <c r="V45">
        <v>477803</v>
      </c>
      <c r="X45">
        <v>472730</v>
      </c>
      <c r="Y45">
        <v>231044.2</v>
      </c>
      <c r="AA45">
        <v>26862.629493456261</v>
      </c>
      <c r="AB45">
        <v>20230</v>
      </c>
      <c r="AC45">
        <v>168</v>
      </c>
      <c r="AD45">
        <v>4153.8461538461506</v>
      </c>
      <c r="AE45">
        <v>180355.25</v>
      </c>
      <c r="AF45">
        <v>283800</v>
      </c>
      <c r="AG45">
        <v>41928.853754940748</v>
      </c>
      <c r="AH45">
        <v>63565.583817608502</v>
      </c>
      <c r="AI45">
        <v>440.00000000000011</v>
      </c>
      <c r="AJ45">
        <v>16200</v>
      </c>
      <c r="AK45">
        <v>2041.378441175453</v>
      </c>
      <c r="AL45">
        <v>700373.4</v>
      </c>
      <c r="AM45">
        <v>7419.5299117936147</v>
      </c>
      <c r="AN45">
        <v>27586.799999999999</v>
      </c>
      <c r="AO45">
        <v>34500</v>
      </c>
      <c r="AP45">
        <v>17000</v>
      </c>
      <c r="AQ45">
        <v>1707.3076132809331</v>
      </c>
      <c r="AU45">
        <v>1374.8</v>
      </c>
      <c r="BB45">
        <v>18113245.75019161</v>
      </c>
    </row>
    <row r="46" spans="1:54" x14ac:dyDescent="0.55000000000000004">
      <c r="A46" s="1">
        <v>1909</v>
      </c>
      <c r="B46">
        <v>5529075.7949999999</v>
      </c>
      <c r="C46">
        <v>3985402.6954451199</v>
      </c>
      <c r="D46">
        <v>660502.9</v>
      </c>
      <c r="E46">
        <v>1471620.7</v>
      </c>
      <c r="F46">
        <v>150173.6</v>
      </c>
      <c r="H46">
        <v>3076.977272727273</v>
      </c>
      <c r="K46">
        <v>158406.6</v>
      </c>
      <c r="L46">
        <v>226844.4</v>
      </c>
      <c r="P46">
        <v>40900</v>
      </c>
      <c r="Q46">
        <v>0</v>
      </c>
      <c r="R46">
        <v>30934.007435214331</v>
      </c>
      <c r="S46">
        <v>118695.51</v>
      </c>
      <c r="V46">
        <v>283225</v>
      </c>
      <c r="X46">
        <v>280091</v>
      </c>
      <c r="Y46">
        <v>231044.2</v>
      </c>
      <c r="AA46">
        <v>16678.97737807464</v>
      </c>
      <c r="AB46">
        <v>25074.799999999999</v>
      </c>
      <c r="AC46">
        <v>171.5</v>
      </c>
      <c r="AD46">
        <v>4240.3846153846134</v>
      </c>
      <c r="AE46">
        <v>158496.875</v>
      </c>
      <c r="AF46">
        <v>233800</v>
      </c>
      <c r="AG46">
        <v>42434.782608695692</v>
      </c>
      <c r="AH46">
        <v>94931.0694113754</v>
      </c>
      <c r="AI46">
        <v>500</v>
      </c>
      <c r="AJ46">
        <v>17000</v>
      </c>
      <c r="AK46">
        <v>3048.666068263653</v>
      </c>
      <c r="AL46">
        <v>822871.9</v>
      </c>
      <c r="AM46">
        <v>8717.2395119866687</v>
      </c>
      <c r="AN46">
        <v>21709.763999999999</v>
      </c>
      <c r="AO46">
        <v>35000</v>
      </c>
      <c r="AP46">
        <v>49000</v>
      </c>
      <c r="AQ46">
        <v>1975.029908249445</v>
      </c>
      <c r="AU46">
        <v>1624.4</v>
      </c>
      <c r="BB46">
        <v>17501894.629209969</v>
      </c>
    </row>
    <row r="47" spans="1:54" x14ac:dyDescent="0.55000000000000004">
      <c r="A47" s="1">
        <v>1910</v>
      </c>
      <c r="B47">
        <v>2889543.672999999</v>
      </c>
      <c r="C47">
        <v>4073239.2912566699</v>
      </c>
      <c r="D47">
        <v>592242.19999999995</v>
      </c>
      <c r="E47">
        <v>1128343.3</v>
      </c>
      <c r="F47">
        <v>20875</v>
      </c>
      <c r="H47">
        <v>3296.556818181818</v>
      </c>
      <c r="K47">
        <v>69464.100000000006</v>
      </c>
      <c r="L47">
        <v>258805.5</v>
      </c>
      <c r="P47">
        <v>24400</v>
      </c>
      <c r="Q47">
        <v>0</v>
      </c>
      <c r="R47">
        <v>17293.64395129183</v>
      </c>
      <c r="S47">
        <v>69352.92</v>
      </c>
      <c r="V47">
        <v>178657</v>
      </c>
      <c r="X47">
        <v>269132</v>
      </c>
      <c r="Y47">
        <v>231044.2</v>
      </c>
      <c r="AA47">
        <v>12646.9919135158</v>
      </c>
      <c r="AB47">
        <v>20923</v>
      </c>
      <c r="AC47">
        <v>175</v>
      </c>
      <c r="AD47">
        <v>4326.9230769230744</v>
      </c>
      <c r="AE47">
        <v>178027.47500000001</v>
      </c>
      <c r="AF47">
        <v>339600</v>
      </c>
      <c r="AG47">
        <v>42940.711462450643</v>
      </c>
      <c r="AH47">
        <v>99927.311863657407</v>
      </c>
      <c r="AI47">
        <v>500</v>
      </c>
      <c r="AJ47">
        <v>14700</v>
      </c>
      <c r="AK47">
        <v>3209.1180143708289</v>
      </c>
      <c r="AL47">
        <v>841365.4</v>
      </c>
      <c r="AM47">
        <v>8913.1536863738675</v>
      </c>
      <c r="AN47">
        <v>34100</v>
      </c>
      <c r="AO47">
        <v>25000</v>
      </c>
      <c r="AP47">
        <v>49000</v>
      </c>
      <c r="AQ47">
        <v>2061.430942831495</v>
      </c>
      <c r="AU47">
        <v>1450</v>
      </c>
      <c r="BB47">
        <v>10803652.1967296</v>
      </c>
    </row>
    <row r="48" spans="1:54" x14ac:dyDescent="0.55000000000000004">
      <c r="A48" s="1">
        <v>1911</v>
      </c>
      <c r="B48">
        <v>4597146.2624999993</v>
      </c>
      <c r="C48">
        <v>3509036.779422787</v>
      </c>
      <c r="D48">
        <v>523981.1</v>
      </c>
      <c r="E48">
        <v>1474705.1</v>
      </c>
      <c r="F48">
        <v>84392.400000000009</v>
      </c>
      <c r="H48">
        <v>13994.59090909091</v>
      </c>
      <c r="K48">
        <v>217361.5</v>
      </c>
      <c r="L48">
        <v>290766.59999999998</v>
      </c>
      <c r="P48">
        <v>74900</v>
      </c>
      <c r="Q48">
        <v>0</v>
      </c>
      <c r="R48">
        <v>25057.61691231266</v>
      </c>
      <c r="S48">
        <v>49590.27</v>
      </c>
      <c r="V48">
        <v>315257</v>
      </c>
      <c r="X48">
        <v>277918</v>
      </c>
      <c r="Y48">
        <v>116422.1</v>
      </c>
      <c r="AA48">
        <v>15719.194813267481</v>
      </c>
      <c r="AB48">
        <v>26666.799999999999</v>
      </c>
      <c r="AC48">
        <v>178.5</v>
      </c>
      <c r="AD48">
        <v>4413.4615384615363</v>
      </c>
      <c r="AE48">
        <v>178652</v>
      </c>
      <c r="AF48">
        <v>378100</v>
      </c>
      <c r="AG48">
        <v>43446.640316205579</v>
      </c>
      <c r="AH48">
        <v>142616.58200908301</v>
      </c>
      <c r="AI48">
        <v>600</v>
      </c>
      <c r="AJ48">
        <v>10600</v>
      </c>
      <c r="AK48">
        <v>4580.0635875985608</v>
      </c>
      <c r="AL48">
        <v>883367.7</v>
      </c>
      <c r="AM48">
        <v>9358.1125057895224</v>
      </c>
      <c r="AN48">
        <v>36842.857142857138</v>
      </c>
      <c r="AO48">
        <v>44000</v>
      </c>
      <c r="AP48">
        <v>49000</v>
      </c>
      <c r="AQ48">
        <v>2166.7909621722279</v>
      </c>
      <c r="AU48">
        <v>1450</v>
      </c>
      <c r="BB48">
        <v>14746341.120696841</v>
      </c>
    </row>
    <row r="49" spans="1:54" x14ac:dyDescent="0.55000000000000004">
      <c r="A49" s="1">
        <v>1912</v>
      </c>
      <c r="B49">
        <v>6019876.8282499993</v>
      </c>
      <c r="C49">
        <v>3449278.3314447058</v>
      </c>
      <c r="D49">
        <v>514898.5</v>
      </c>
      <c r="E49">
        <v>1646505.5</v>
      </c>
      <c r="F49">
        <v>37668.199999999997</v>
      </c>
      <c r="H49">
        <v>4074.443181818182</v>
      </c>
      <c r="K49">
        <v>165017.60000000001</v>
      </c>
      <c r="L49">
        <v>309202.17</v>
      </c>
      <c r="P49">
        <v>65900</v>
      </c>
      <c r="Q49">
        <v>0</v>
      </c>
      <c r="R49">
        <v>28535.860479476109</v>
      </c>
      <c r="S49">
        <v>64367.280000000013</v>
      </c>
      <c r="V49">
        <v>202429</v>
      </c>
      <c r="X49">
        <v>275806</v>
      </c>
      <c r="Y49">
        <v>116422.1</v>
      </c>
      <c r="AA49">
        <v>13269.64867619663</v>
      </c>
      <c r="AB49">
        <v>22617.200000000001</v>
      </c>
      <c r="AC49">
        <v>181.8</v>
      </c>
      <c r="AD49">
        <v>4500</v>
      </c>
      <c r="AE49">
        <v>212149.25</v>
      </c>
      <c r="AF49">
        <v>426000</v>
      </c>
      <c r="AG49">
        <v>43952.569169960523</v>
      </c>
      <c r="AH49">
        <v>151031.56994605099</v>
      </c>
      <c r="AI49">
        <v>700</v>
      </c>
      <c r="AJ49">
        <v>19400</v>
      </c>
      <c r="AK49">
        <v>4850.3069162301053</v>
      </c>
      <c r="AL49">
        <v>667118.1</v>
      </c>
      <c r="AM49">
        <v>7067.2339892533373</v>
      </c>
      <c r="AN49">
        <v>39585.71428571429</v>
      </c>
      <c r="AO49">
        <v>29000</v>
      </c>
      <c r="AP49">
        <v>49000</v>
      </c>
      <c r="AQ49">
        <v>1664.0533254490849</v>
      </c>
      <c r="AU49">
        <v>1450</v>
      </c>
      <c r="BB49">
        <v>16202173.159970149</v>
      </c>
    </row>
    <row r="50" spans="1:54" x14ac:dyDescent="0.55000000000000004">
      <c r="A50" s="1">
        <v>1913</v>
      </c>
      <c r="B50">
        <v>4468188.0169999991</v>
      </c>
      <c r="C50">
        <v>3647071.659595015</v>
      </c>
      <c r="D50">
        <v>505815.8</v>
      </c>
      <c r="E50">
        <v>1710520.3</v>
      </c>
      <c r="F50">
        <v>62167</v>
      </c>
      <c r="H50">
        <v>390.37500000000011</v>
      </c>
      <c r="K50">
        <v>82611.100000000006</v>
      </c>
      <c r="L50">
        <v>327637.74</v>
      </c>
      <c r="P50">
        <v>18100</v>
      </c>
      <c r="Q50">
        <v>0</v>
      </c>
      <c r="R50">
        <v>27212.338696685969</v>
      </c>
      <c r="S50">
        <v>54830.879999999997</v>
      </c>
      <c r="V50">
        <v>252994</v>
      </c>
      <c r="X50">
        <v>295971</v>
      </c>
      <c r="Y50">
        <v>116422.1</v>
      </c>
      <c r="AA50">
        <v>14766.13678967725</v>
      </c>
      <c r="AB50">
        <v>27748</v>
      </c>
      <c r="AC50">
        <v>366</v>
      </c>
      <c r="AD50">
        <v>5064.2857142857147</v>
      </c>
      <c r="AE50">
        <v>180078.94500000001</v>
      </c>
      <c r="AF50">
        <v>498900</v>
      </c>
      <c r="AG50">
        <v>44458.498023715467</v>
      </c>
      <c r="AH50">
        <v>138379.80075014901</v>
      </c>
      <c r="AI50">
        <v>750</v>
      </c>
      <c r="AJ50">
        <v>16500</v>
      </c>
      <c r="AK50">
        <v>4444.0013759026742</v>
      </c>
      <c r="AL50">
        <v>743172.8</v>
      </c>
      <c r="AM50">
        <v>7872.9329515247346</v>
      </c>
      <c r="AN50">
        <v>42328.571428571428</v>
      </c>
      <c r="AO50">
        <v>30000</v>
      </c>
      <c r="AP50">
        <v>49000</v>
      </c>
      <c r="AQ50">
        <v>1849.595463966288</v>
      </c>
      <c r="AU50">
        <v>1450</v>
      </c>
      <c r="BB50">
        <v>15722761.161194479</v>
      </c>
    </row>
    <row r="51" spans="1:54" x14ac:dyDescent="0.55000000000000004">
      <c r="A51" s="1">
        <v>1914</v>
      </c>
      <c r="B51">
        <v>6045053.1842500009</v>
      </c>
      <c r="C51">
        <v>4783870.0266148886</v>
      </c>
      <c r="D51">
        <v>496733.3</v>
      </c>
      <c r="E51">
        <v>1616794.4</v>
      </c>
      <c r="F51">
        <v>119295</v>
      </c>
      <c r="H51">
        <v>4910.420454545455</v>
      </c>
      <c r="K51">
        <v>77637.100000000006</v>
      </c>
      <c r="L51">
        <v>346073.31</v>
      </c>
      <c r="P51">
        <v>36800</v>
      </c>
      <c r="Q51">
        <v>0</v>
      </c>
      <c r="R51">
        <v>28024.900405974629</v>
      </c>
      <c r="S51">
        <v>31327.47</v>
      </c>
      <c r="V51">
        <v>185116</v>
      </c>
      <c r="X51">
        <v>172096</v>
      </c>
      <c r="Y51">
        <v>325180</v>
      </c>
      <c r="AA51">
        <v>9501.9552650000005</v>
      </c>
      <c r="AB51">
        <v>21411</v>
      </c>
      <c r="AC51">
        <v>408.2</v>
      </c>
      <c r="AD51">
        <v>5628.5714285714294</v>
      </c>
      <c r="AE51">
        <v>180767.815</v>
      </c>
      <c r="AF51">
        <v>515100</v>
      </c>
      <c r="AG51">
        <v>44964.426877470411</v>
      </c>
      <c r="AH51">
        <v>129985.477795146</v>
      </c>
      <c r="AI51">
        <v>600</v>
      </c>
      <c r="AJ51">
        <v>11400</v>
      </c>
      <c r="AK51">
        <v>4174.4216933219795</v>
      </c>
      <c r="AL51">
        <v>1031700</v>
      </c>
      <c r="AM51">
        <v>10929.497051140819</v>
      </c>
      <c r="AN51">
        <v>45071.42857142858</v>
      </c>
      <c r="AO51">
        <v>49400</v>
      </c>
      <c r="AP51">
        <v>42185.714285714283</v>
      </c>
      <c r="AQ51">
        <v>2535.4399399610938</v>
      </c>
      <c r="AU51">
        <v>1450</v>
      </c>
      <c r="BB51">
        <v>16429498.208768271</v>
      </c>
    </row>
    <row r="52" spans="1:54" x14ac:dyDescent="0.55000000000000004">
      <c r="A52" s="1">
        <v>1915</v>
      </c>
      <c r="B52">
        <v>2094193.9697499999</v>
      </c>
      <c r="C52">
        <v>2121652.70145891</v>
      </c>
      <c r="D52">
        <v>487215.8</v>
      </c>
      <c r="E52">
        <v>878998</v>
      </c>
      <c r="F52">
        <v>105567</v>
      </c>
      <c r="H52">
        <v>25963.772727272721</v>
      </c>
      <c r="K52">
        <v>231087.7</v>
      </c>
      <c r="L52">
        <v>305305.11</v>
      </c>
      <c r="P52">
        <v>66600</v>
      </c>
      <c r="Q52">
        <v>0</v>
      </c>
      <c r="R52">
        <v>13534.386290147761</v>
      </c>
      <c r="S52">
        <v>42882.12</v>
      </c>
      <c r="V52">
        <v>173379</v>
      </c>
      <c r="X52">
        <v>299831</v>
      </c>
      <c r="Y52">
        <v>247840</v>
      </c>
      <c r="AA52">
        <v>12621.314080345081</v>
      </c>
      <c r="AB52">
        <v>13071</v>
      </c>
      <c r="AC52">
        <v>395.92727272727268</v>
      </c>
      <c r="AD52">
        <v>6192.857142857144</v>
      </c>
      <c r="AE52">
        <v>170003.27499999999</v>
      </c>
      <c r="AF52">
        <v>394000</v>
      </c>
      <c r="AG52">
        <v>45470.355731225347</v>
      </c>
      <c r="AH52">
        <v>121866.43772955899</v>
      </c>
      <c r="AI52">
        <v>350</v>
      </c>
      <c r="AJ52">
        <v>20600</v>
      </c>
      <c r="AK52">
        <v>3913.682589588022</v>
      </c>
      <c r="AL52">
        <v>513902.1</v>
      </c>
      <c r="AM52">
        <v>5444.1131012165124</v>
      </c>
      <c r="AN52">
        <v>47814.285714285717</v>
      </c>
      <c r="AO52">
        <v>12500</v>
      </c>
      <c r="AP52">
        <v>35371.428571428572</v>
      </c>
      <c r="AQ52">
        <v>1322.655970877775</v>
      </c>
      <c r="AU52">
        <v>1450</v>
      </c>
      <c r="BB52">
        <v>8586041.3519215323</v>
      </c>
    </row>
    <row r="53" spans="1:54" x14ac:dyDescent="0.55000000000000004">
      <c r="A53" s="1">
        <v>1916</v>
      </c>
      <c r="B53">
        <v>3643692.6715000002</v>
      </c>
      <c r="C53">
        <v>4336875.2745028613</v>
      </c>
      <c r="D53">
        <v>413148.6</v>
      </c>
      <c r="E53">
        <v>2339606.7000000002</v>
      </c>
      <c r="F53">
        <v>56001</v>
      </c>
      <c r="H53">
        <v>2494.431818181818</v>
      </c>
      <c r="K53">
        <v>92686.8</v>
      </c>
      <c r="L53">
        <v>247269.33</v>
      </c>
      <c r="P53">
        <v>33100</v>
      </c>
      <c r="Q53">
        <v>0</v>
      </c>
      <c r="R53">
        <v>22950.743090879321</v>
      </c>
      <c r="S53">
        <v>54047.25</v>
      </c>
      <c r="V53">
        <v>187103</v>
      </c>
      <c r="X53">
        <v>292667</v>
      </c>
      <c r="Y53">
        <v>247840</v>
      </c>
      <c r="AA53">
        <v>13054.791795224641</v>
      </c>
      <c r="AB53">
        <v>26762.799999999999</v>
      </c>
      <c r="AC53">
        <v>386</v>
      </c>
      <c r="AD53">
        <v>6757.1428571428587</v>
      </c>
      <c r="AE53">
        <v>117626.44500000001</v>
      </c>
      <c r="AF53">
        <v>440600</v>
      </c>
      <c r="AG53">
        <v>45976.284584980298</v>
      </c>
      <c r="AH53">
        <v>114422.334651846</v>
      </c>
      <c r="AI53">
        <v>100</v>
      </c>
      <c r="AJ53">
        <v>19200</v>
      </c>
      <c r="AK53">
        <v>3674.6187656745301</v>
      </c>
      <c r="AL53">
        <v>878126.6</v>
      </c>
      <c r="AM53">
        <v>9302.5899827743688</v>
      </c>
      <c r="AN53">
        <v>50557.14285714287</v>
      </c>
      <c r="AO53">
        <v>45000</v>
      </c>
      <c r="AP53">
        <v>28557.142857142851</v>
      </c>
      <c r="AQ53">
        <v>2186.742507048572</v>
      </c>
      <c r="AU53">
        <v>1450</v>
      </c>
      <c r="BB53">
        <v>13627754.66531349</v>
      </c>
    </row>
    <row r="54" spans="1:54" x14ac:dyDescent="0.55000000000000004">
      <c r="A54" s="1">
        <v>1917</v>
      </c>
      <c r="B54">
        <v>3863521.07925</v>
      </c>
      <c r="C54">
        <v>5416680.4199406039</v>
      </c>
      <c r="D54">
        <v>404814</v>
      </c>
      <c r="E54">
        <v>2376262.4</v>
      </c>
      <c r="F54">
        <v>34518</v>
      </c>
      <c r="H54">
        <v>8031.5795454545469</v>
      </c>
      <c r="K54">
        <v>183457</v>
      </c>
      <c r="L54">
        <v>272385</v>
      </c>
      <c r="P54">
        <v>60800</v>
      </c>
      <c r="Q54">
        <v>0</v>
      </c>
      <c r="R54">
        <v>25824.738284049559</v>
      </c>
      <c r="S54">
        <v>59402.52</v>
      </c>
      <c r="V54">
        <v>330493</v>
      </c>
      <c r="X54">
        <v>355817</v>
      </c>
      <c r="Y54">
        <v>247840</v>
      </c>
      <c r="AA54">
        <v>18236.80611237702</v>
      </c>
      <c r="AB54">
        <v>23303.8</v>
      </c>
      <c r="AC54">
        <v>371.38181818181818</v>
      </c>
      <c r="AD54">
        <v>7321.4285714285734</v>
      </c>
      <c r="AE54">
        <v>152770.17000000001</v>
      </c>
      <c r="AF54">
        <v>513300</v>
      </c>
      <c r="AG54">
        <v>46482.213438735242</v>
      </c>
      <c r="AH54">
        <v>158984.58387133499</v>
      </c>
      <c r="AI54">
        <v>450</v>
      </c>
      <c r="AJ54">
        <v>25600</v>
      </c>
      <c r="AK54">
        <v>5105.7141695643468</v>
      </c>
      <c r="AL54">
        <v>623306.9</v>
      </c>
      <c r="AM54">
        <v>6603.1122666528327</v>
      </c>
      <c r="AN54">
        <v>53300</v>
      </c>
      <c r="AO54">
        <v>43200</v>
      </c>
      <c r="AP54">
        <v>21742.857142857141</v>
      </c>
      <c r="AQ54">
        <v>1593.1850645305849</v>
      </c>
      <c r="AU54">
        <v>1450</v>
      </c>
      <c r="BB54">
        <v>15145709.66028516</v>
      </c>
    </row>
    <row r="55" spans="1:54" x14ac:dyDescent="0.55000000000000004">
      <c r="A55" s="1">
        <v>1918</v>
      </c>
      <c r="B55">
        <v>4549217.5480434168</v>
      </c>
      <c r="C55">
        <v>4063448.220507897</v>
      </c>
      <c r="D55">
        <v>392608.5</v>
      </c>
      <c r="E55">
        <v>2256761.7999999998</v>
      </c>
      <c r="F55">
        <v>34650</v>
      </c>
      <c r="H55">
        <v>10456.46590909091</v>
      </c>
      <c r="K55">
        <v>225076.5</v>
      </c>
      <c r="L55">
        <v>285647.03999999998</v>
      </c>
      <c r="P55">
        <v>70500</v>
      </c>
      <c r="Q55">
        <v>0</v>
      </c>
      <c r="R55">
        <v>24397.961032841151</v>
      </c>
      <c r="S55">
        <v>61049.609999999993</v>
      </c>
      <c r="V55">
        <v>339892</v>
      </c>
      <c r="X55">
        <v>345598</v>
      </c>
      <c r="Y55">
        <v>247840</v>
      </c>
      <c r="AA55">
        <v>18257.033049115969</v>
      </c>
      <c r="AB55">
        <v>31209</v>
      </c>
      <c r="AC55">
        <v>359.10909090909098</v>
      </c>
      <c r="AD55">
        <v>7885.7142857142881</v>
      </c>
      <c r="AE55">
        <v>147183.51</v>
      </c>
      <c r="AF55">
        <v>452900</v>
      </c>
      <c r="AG55">
        <v>46988.142292490193</v>
      </c>
      <c r="AH55">
        <v>155492</v>
      </c>
      <c r="AI55">
        <v>450</v>
      </c>
      <c r="AJ55">
        <v>19400</v>
      </c>
      <c r="AK55">
        <v>4993.5515024299129</v>
      </c>
      <c r="AL55">
        <v>634310.1</v>
      </c>
      <c r="AM55">
        <v>6719.676618647708</v>
      </c>
      <c r="AN55">
        <v>57100</v>
      </c>
      <c r="AO55">
        <v>60800</v>
      </c>
      <c r="AP55">
        <v>14928.57142857142</v>
      </c>
      <c r="AQ55">
        <v>1628.041695681198</v>
      </c>
      <c r="AU55">
        <v>1450</v>
      </c>
      <c r="BB55">
        <v>14407464.666905491</v>
      </c>
    </row>
    <row r="56" spans="1:54" x14ac:dyDescent="0.55000000000000004">
      <c r="A56" s="1">
        <v>1919</v>
      </c>
      <c r="B56">
        <v>5510000</v>
      </c>
      <c r="C56">
        <v>3888225.3949453449</v>
      </c>
      <c r="D56">
        <v>513338.2</v>
      </c>
      <c r="E56">
        <v>2052467.9</v>
      </c>
      <c r="F56">
        <v>28800</v>
      </c>
      <c r="H56">
        <v>8975.556818181818</v>
      </c>
      <c r="K56">
        <v>174125.5</v>
      </c>
      <c r="L56">
        <v>239985</v>
      </c>
      <c r="P56">
        <v>59000</v>
      </c>
      <c r="Q56">
        <v>0</v>
      </c>
      <c r="R56">
        <v>25299.457827138391</v>
      </c>
      <c r="S56">
        <v>70297.740000000005</v>
      </c>
      <c r="V56">
        <v>289642</v>
      </c>
      <c r="X56">
        <v>314703</v>
      </c>
      <c r="Y56">
        <v>247840</v>
      </c>
      <c r="AA56">
        <v>16498.75590730699</v>
      </c>
      <c r="AB56">
        <v>39518</v>
      </c>
      <c r="AC56">
        <v>346.83636363636373</v>
      </c>
      <c r="AD56">
        <v>8450.0000000000018</v>
      </c>
      <c r="AE56">
        <v>132588.54999999999</v>
      </c>
      <c r="AF56">
        <v>457500</v>
      </c>
      <c r="AG56">
        <v>47494.071146245129</v>
      </c>
      <c r="AH56">
        <v>123435.6</v>
      </c>
      <c r="AI56">
        <v>450</v>
      </c>
      <c r="AJ56">
        <v>19400</v>
      </c>
      <c r="AK56">
        <v>3964.0754883424088</v>
      </c>
      <c r="AL56">
        <v>778336.7</v>
      </c>
      <c r="AM56">
        <v>8245.4479668941349</v>
      </c>
      <c r="AN56">
        <v>70600</v>
      </c>
      <c r="AO56">
        <v>44400</v>
      </c>
      <c r="AP56">
        <v>8114.2857142857092</v>
      </c>
      <c r="AQ56">
        <v>1998.9646442740709</v>
      </c>
      <c r="AU56">
        <v>1450</v>
      </c>
      <c r="BB56">
        <v>14914509.0018763</v>
      </c>
    </row>
    <row r="57" spans="1:54" x14ac:dyDescent="0.55000000000000004">
      <c r="A57" s="1">
        <v>1920</v>
      </c>
      <c r="B57">
        <v>5860000</v>
      </c>
      <c r="C57">
        <v>4706630.7458253503</v>
      </c>
      <c r="D57">
        <v>338362.2</v>
      </c>
      <c r="E57">
        <v>2677106.5</v>
      </c>
      <c r="F57">
        <v>29500</v>
      </c>
      <c r="H57">
        <v>17403.647727272732</v>
      </c>
      <c r="K57">
        <v>244014.8</v>
      </c>
      <c r="L57">
        <v>163512</v>
      </c>
      <c r="P57">
        <v>60600</v>
      </c>
      <c r="Q57">
        <v>0</v>
      </c>
      <c r="R57">
        <v>28801.162188439899</v>
      </c>
      <c r="S57">
        <v>35586.089999999997</v>
      </c>
      <c r="V57">
        <v>202826</v>
      </c>
      <c r="X57">
        <v>288074</v>
      </c>
      <c r="Y57">
        <v>247840</v>
      </c>
      <c r="AA57">
        <v>12875.5042817217</v>
      </c>
      <c r="AB57">
        <v>34774</v>
      </c>
      <c r="AC57">
        <v>334.56363636363648</v>
      </c>
      <c r="AD57">
        <v>9014.2857142857156</v>
      </c>
      <c r="AE57">
        <v>76019.005259999991</v>
      </c>
      <c r="AF57">
        <v>513400</v>
      </c>
      <c r="AG57">
        <v>48000</v>
      </c>
      <c r="AH57">
        <v>124180.08786923801</v>
      </c>
      <c r="AI57">
        <v>450</v>
      </c>
      <c r="AJ57">
        <v>36100</v>
      </c>
      <c r="AK57">
        <v>3987.9843615833111</v>
      </c>
      <c r="AL57">
        <v>704122</v>
      </c>
      <c r="AM57">
        <v>7459.241371177065</v>
      </c>
      <c r="AN57">
        <v>77000</v>
      </c>
      <c r="AO57">
        <v>49800</v>
      </c>
      <c r="AP57">
        <v>1300</v>
      </c>
      <c r="AQ57">
        <v>2500</v>
      </c>
      <c r="AU57">
        <v>1450</v>
      </c>
      <c r="BB57">
        <v>16386580.94241008</v>
      </c>
    </row>
    <row r="58" spans="1:54" x14ac:dyDescent="0.55000000000000004">
      <c r="A58" s="1">
        <v>1921</v>
      </c>
      <c r="B58">
        <v>4790000</v>
      </c>
      <c r="C58">
        <v>3520787.1020465428</v>
      </c>
      <c r="D58">
        <v>460705</v>
      </c>
      <c r="E58">
        <v>1920430.3</v>
      </c>
      <c r="F58">
        <v>39700</v>
      </c>
      <c r="H58">
        <v>2948.011363636364</v>
      </c>
      <c r="K58">
        <v>175491.6</v>
      </c>
      <c r="L58">
        <v>168571.98</v>
      </c>
      <c r="P58">
        <v>47900</v>
      </c>
      <c r="Q58">
        <v>0</v>
      </c>
      <c r="R58">
        <v>22742.474278492002</v>
      </c>
      <c r="S58">
        <v>54801.27</v>
      </c>
      <c r="V58">
        <v>312865</v>
      </c>
      <c r="X58">
        <v>373216</v>
      </c>
      <c r="Y58">
        <v>247840</v>
      </c>
      <c r="AA58">
        <v>14789.8958407849</v>
      </c>
      <c r="AB58">
        <v>50071</v>
      </c>
      <c r="AC58">
        <v>322.29090909090922</v>
      </c>
      <c r="AD58">
        <v>9578.5714285714294</v>
      </c>
      <c r="AE58">
        <v>77722.448759999999</v>
      </c>
      <c r="AF58">
        <v>615500</v>
      </c>
      <c r="AG58">
        <v>47300</v>
      </c>
      <c r="AH58">
        <v>126263.3</v>
      </c>
      <c r="AI58">
        <v>450</v>
      </c>
      <c r="AJ58">
        <v>23000</v>
      </c>
      <c r="AK58">
        <v>4054.885726704646</v>
      </c>
      <c r="AL58">
        <v>500211.20000000001</v>
      </c>
      <c r="AM58">
        <v>5299.0761222716028</v>
      </c>
      <c r="AN58">
        <v>60600</v>
      </c>
      <c r="AO58">
        <v>28400</v>
      </c>
      <c r="AP58">
        <v>1900</v>
      </c>
      <c r="AQ58">
        <v>3200</v>
      </c>
      <c r="AU58">
        <v>1292</v>
      </c>
      <c r="BB58">
        <v>13406558.404429549</v>
      </c>
    </row>
    <row r="59" spans="1:54" x14ac:dyDescent="0.55000000000000004">
      <c r="A59" s="1">
        <v>1922</v>
      </c>
      <c r="B59">
        <v>7680000</v>
      </c>
      <c r="C59">
        <v>3926514.009851017</v>
      </c>
      <c r="D59">
        <v>579390.4</v>
      </c>
      <c r="E59">
        <v>2567186.7999999998</v>
      </c>
      <c r="F59">
        <v>82700</v>
      </c>
      <c r="H59">
        <v>24600</v>
      </c>
      <c r="K59">
        <v>340618.8</v>
      </c>
      <c r="L59">
        <v>171457.92000000001</v>
      </c>
      <c r="P59">
        <v>101900</v>
      </c>
      <c r="Q59">
        <v>0</v>
      </c>
      <c r="R59">
        <v>31218.671120088911</v>
      </c>
      <c r="S59">
        <v>60230.879999999997</v>
      </c>
      <c r="V59">
        <v>415268</v>
      </c>
      <c r="X59">
        <v>458358</v>
      </c>
      <c r="Y59">
        <v>247840</v>
      </c>
      <c r="AA59">
        <v>17426.98323780634</v>
      </c>
      <c r="AB59">
        <v>38834.800000000003</v>
      </c>
      <c r="AC59">
        <v>310.01818181818197</v>
      </c>
      <c r="AD59">
        <v>10142.857142857139</v>
      </c>
      <c r="AE59">
        <v>24063.978510000001</v>
      </c>
      <c r="AF59">
        <v>515500</v>
      </c>
      <c r="AG59">
        <v>75000</v>
      </c>
      <c r="AH59">
        <v>149192.20000000001</v>
      </c>
      <c r="AI59">
        <v>800</v>
      </c>
      <c r="AJ59">
        <v>32000</v>
      </c>
      <c r="AK59">
        <v>4791.2364267024941</v>
      </c>
      <c r="AL59">
        <v>747309.1</v>
      </c>
      <c r="AM59">
        <v>4000</v>
      </c>
      <c r="AN59">
        <v>60900</v>
      </c>
      <c r="AO59">
        <v>61800</v>
      </c>
      <c r="AP59">
        <v>2014</v>
      </c>
      <c r="AQ59">
        <v>2900</v>
      </c>
      <c r="AU59">
        <v>1362.5</v>
      </c>
      <c r="BB59">
        <v>17821778.144619271</v>
      </c>
    </row>
    <row r="60" spans="1:54" x14ac:dyDescent="0.55000000000000004">
      <c r="A60" s="1">
        <v>1923</v>
      </c>
      <c r="B60">
        <v>5990000</v>
      </c>
      <c r="C60">
        <v>5932453.8649284504</v>
      </c>
      <c r="D60">
        <v>613120</v>
      </c>
      <c r="E60">
        <v>2207826</v>
      </c>
      <c r="F60">
        <v>82200</v>
      </c>
      <c r="H60">
        <v>800</v>
      </c>
      <c r="K60">
        <v>82145</v>
      </c>
      <c r="L60">
        <v>189000</v>
      </c>
      <c r="P60">
        <v>74800</v>
      </c>
      <c r="Q60">
        <v>0</v>
      </c>
      <c r="R60">
        <v>30566.13524650105</v>
      </c>
      <c r="S60">
        <v>81270</v>
      </c>
      <c r="V60">
        <v>417622.50000000012</v>
      </c>
      <c r="X60">
        <v>543500</v>
      </c>
      <c r="Y60">
        <v>247840</v>
      </c>
      <c r="AA60">
        <v>25492.276722799241</v>
      </c>
      <c r="AB60">
        <v>51951</v>
      </c>
      <c r="AC60">
        <v>297.74545454545472</v>
      </c>
      <c r="AD60">
        <v>10707.142857142861</v>
      </c>
      <c r="AE60">
        <v>55668.533580000003</v>
      </c>
      <c r="AF60">
        <v>543500</v>
      </c>
      <c r="AG60">
        <v>44200</v>
      </c>
      <c r="AH60">
        <v>169059.1</v>
      </c>
      <c r="AI60">
        <v>800</v>
      </c>
      <c r="AJ60">
        <v>34300</v>
      </c>
      <c r="AK60">
        <v>5429.2524554604033</v>
      </c>
      <c r="AL60">
        <v>1018635.6</v>
      </c>
      <c r="AM60">
        <v>7000</v>
      </c>
      <c r="AN60">
        <v>34100</v>
      </c>
      <c r="AO60">
        <v>78130</v>
      </c>
      <c r="AP60">
        <v>2128</v>
      </c>
      <c r="AQ60">
        <v>2500</v>
      </c>
      <c r="AU60">
        <v>1125.5</v>
      </c>
      <c r="BB60">
        <v>18223279.786316451</v>
      </c>
    </row>
    <row r="61" spans="1:54" x14ac:dyDescent="0.55000000000000004">
      <c r="A61" s="1">
        <v>1924</v>
      </c>
      <c r="B61">
        <v>7090000.0000000009</v>
      </c>
      <c r="C61">
        <v>4917026.4350191066</v>
      </c>
      <c r="D61">
        <v>580907.19999999995</v>
      </c>
      <c r="E61">
        <v>2174466.4</v>
      </c>
      <c r="F61">
        <v>30500</v>
      </c>
      <c r="H61">
        <v>13600</v>
      </c>
      <c r="K61">
        <v>180395.4</v>
      </c>
      <c r="L61">
        <v>213176.7</v>
      </c>
      <c r="P61">
        <v>30600</v>
      </c>
      <c r="Q61">
        <v>0</v>
      </c>
      <c r="R61">
        <v>30778.762018060392</v>
      </c>
      <c r="S61">
        <v>115335</v>
      </c>
      <c r="V61">
        <v>123134.85</v>
      </c>
      <c r="X61">
        <v>611400</v>
      </c>
      <c r="Y61">
        <v>193300</v>
      </c>
      <c r="AA61">
        <v>20784.030386408082</v>
      </c>
      <c r="AB61">
        <v>66661.599999999991</v>
      </c>
      <c r="AC61">
        <v>285.47272727272752</v>
      </c>
      <c r="AD61">
        <v>11271.428571428571</v>
      </c>
      <c r="AE61">
        <v>34280.854079999997</v>
      </c>
      <c r="AF61">
        <v>546300</v>
      </c>
      <c r="AG61">
        <v>70700</v>
      </c>
      <c r="AH61">
        <v>164702.20000000001</v>
      </c>
      <c r="AI61">
        <v>800</v>
      </c>
      <c r="AJ61">
        <v>36200</v>
      </c>
      <c r="AK61">
        <v>5289.3326876206629</v>
      </c>
      <c r="AL61">
        <v>978720.4</v>
      </c>
      <c r="AM61">
        <v>6000</v>
      </c>
      <c r="AN61">
        <v>55412.802000000003</v>
      </c>
      <c r="AO61">
        <v>83900</v>
      </c>
      <c r="AP61">
        <v>2242</v>
      </c>
      <c r="AQ61">
        <v>1500</v>
      </c>
      <c r="AU61">
        <v>1000</v>
      </c>
      <c r="BB61">
        <v>18052445.45047079</v>
      </c>
    </row>
    <row r="62" spans="1:54" x14ac:dyDescent="0.55000000000000004">
      <c r="A62" s="1">
        <v>1925</v>
      </c>
      <c r="B62">
        <v>6509999.9999999991</v>
      </c>
      <c r="C62">
        <v>4988834.3310263399</v>
      </c>
      <c r="D62">
        <v>548694.5</v>
      </c>
      <c r="E62">
        <v>2669759.2000000002</v>
      </c>
      <c r="F62">
        <v>86000</v>
      </c>
      <c r="H62">
        <v>2100</v>
      </c>
      <c r="K62">
        <v>159094.1</v>
      </c>
      <c r="L62">
        <v>212649.48</v>
      </c>
      <c r="P62">
        <v>35700</v>
      </c>
      <c r="Q62">
        <v>0</v>
      </c>
      <c r="R62">
        <v>30770.197558924399</v>
      </c>
      <c r="S62">
        <v>103734.63</v>
      </c>
      <c r="V62">
        <v>309671.55</v>
      </c>
      <c r="X62">
        <v>758500</v>
      </c>
      <c r="Y62">
        <v>247840</v>
      </c>
      <c r="AA62">
        <v>28659.60435605454</v>
      </c>
      <c r="AB62">
        <v>60459</v>
      </c>
      <c r="AC62">
        <v>272.8</v>
      </c>
      <c r="AD62">
        <v>11835.714285714281</v>
      </c>
      <c r="AE62">
        <v>13771.394340000001</v>
      </c>
      <c r="AF62">
        <v>663500</v>
      </c>
      <c r="AG62">
        <v>71700</v>
      </c>
      <c r="AH62">
        <v>122811.2</v>
      </c>
      <c r="AI62">
        <v>800</v>
      </c>
      <c r="AJ62">
        <v>29300</v>
      </c>
      <c r="AK62">
        <v>3944.0231798113118</v>
      </c>
      <c r="AL62">
        <v>1236611.5</v>
      </c>
      <c r="AM62">
        <v>13000</v>
      </c>
      <c r="AN62">
        <v>61100</v>
      </c>
      <c r="AO62">
        <v>91900</v>
      </c>
      <c r="AP62">
        <v>2356</v>
      </c>
      <c r="AQ62">
        <v>2900</v>
      </c>
      <c r="AU62">
        <v>933.69999999999993</v>
      </c>
      <c r="BB62">
        <v>18695083.263720501</v>
      </c>
    </row>
    <row r="63" spans="1:54" x14ac:dyDescent="0.55000000000000004">
      <c r="A63" s="1">
        <v>1926</v>
      </c>
      <c r="B63">
        <v>4260000</v>
      </c>
      <c r="C63">
        <v>4077104.9806496468</v>
      </c>
      <c r="D63">
        <v>366009.3</v>
      </c>
      <c r="E63">
        <v>1575353.8</v>
      </c>
      <c r="F63">
        <v>46000</v>
      </c>
      <c r="H63">
        <v>3500</v>
      </c>
      <c r="K63">
        <v>98934.3</v>
      </c>
      <c r="L63">
        <v>242280.72</v>
      </c>
      <c r="P63">
        <v>45400</v>
      </c>
      <c r="Q63">
        <v>0</v>
      </c>
      <c r="R63">
        <v>21871.948350973249</v>
      </c>
      <c r="S63">
        <v>137335.5</v>
      </c>
      <c r="V63">
        <v>116408.97</v>
      </c>
      <c r="X63">
        <v>506500</v>
      </c>
      <c r="Y63">
        <v>247840</v>
      </c>
      <c r="AA63">
        <v>18592.192869977331</v>
      </c>
      <c r="AB63">
        <v>73786.599999999991</v>
      </c>
      <c r="AC63">
        <v>345.5</v>
      </c>
      <c r="AD63">
        <v>12400</v>
      </c>
      <c r="AE63">
        <v>22110.696629999999</v>
      </c>
      <c r="AF63">
        <v>528200</v>
      </c>
      <c r="AG63">
        <v>81900</v>
      </c>
      <c r="AH63">
        <v>152400</v>
      </c>
      <c r="AI63">
        <v>800</v>
      </c>
      <c r="AJ63">
        <v>39900</v>
      </c>
      <c r="AK63">
        <v>4894.2533954822038</v>
      </c>
      <c r="AL63">
        <v>837914.2</v>
      </c>
      <c r="AM63">
        <v>12000</v>
      </c>
      <c r="AN63">
        <v>58400</v>
      </c>
      <c r="AO63">
        <v>73700</v>
      </c>
      <c r="AP63">
        <v>2470</v>
      </c>
      <c r="AQ63">
        <v>1900</v>
      </c>
      <c r="AU63">
        <v>519</v>
      </c>
      <c r="BB63">
        <v>13516238.17124643</v>
      </c>
    </row>
    <row r="64" spans="1:54" x14ac:dyDescent="0.55000000000000004">
      <c r="A64" s="1">
        <v>1927</v>
      </c>
      <c r="B64">
        <v>5120000</v>
      </c>
      <c r="C64">
        <v>3920293.2506246618</v>
      </c>
      <c r="D64">
        <v>926705.7</v>
      </c>
      <c r="E64">
        <v>2832519.2</v>
      </c>
      <c r="F64">
        <v>22600</v>
      </c>
      <c r="H64">
        <v>4500</v>
      </c>
      <c r="K64">
        <v>142761.9</v>
      </c>
      <c r="L64">
        <v>204310.8</v>
      </c>
      <c r="P64">
        <v>30900</v>
      </c>
      <c r="Q64">
        <v>0</v>
      </c>
      <c r="R64">
        <v>26880.66654626247</v>
      </c>
      <c r="S64">
        <v>137528.28</v>
      </c>
      <c r="V64">
        <v>164376.81</v>
      </c>
      <c r="X64">
        <v>710100</v>
      </c>
      <c r="Y64">
        <v>170500</v>
      </c>
      <c r="AA64">
        <v>24749.136049195818</v>
      </c>
      <c r="AB64">
        <v>92995</v>
      </c>
      <c r="AC64">
        <v>386</v>
      </c>
      <c r="AD64">
        <v>12400</v>
      </c>
      <c r="AE64">
        <v>16682.390009999999</v>
      </c>
      <c r="AF64">
        <v>464900</v>
      </c>
      <c r="AG64">
        <v>86100</v>
      </c>
      <c r="AH64">
        <v>308496.505</v>
      </c>
      <c r="AI64">
        <v>800</v>
      </c>
      <c r="AJ64">
        <v>35900</v>
      </c>
      <c r="AK64">
        <v>9907.218287996342</v>
      </c>
      <c r="AL64">
        <v>803149.9</v>
      </c>
      <c r="AM64">
        <v>20000</v>
      </c>
      <c r="AN64">
        <v>67770.407999999996</v>
      </c>
      <c r="AO64">
        <v>61800</v>
      </c>
      <c r="AP64">
        <v>2584</v>
      </c>
      <c r="AQ64">
        <v>2600</v>
      </c>
      <c r="AU64">
        <v>549.5</v>
      </c>
      <c r="BB64">
        <v>16132618.89589346</v>
      </c>
    </row>
    <row r="65" spans="1:54" x14ac:dyDescent="0.55000000000000004">
      <c r="A65" s="1">
        <v>1928</v>
      </c>
      <c r="B65">
        <v>6030000</v>
      </c>
      <c r="C65">
        <v>5148901.0590939214</v>
      </c>
      <c r="D65">
        <v>452467.5</v>
      </c>
      <c r="E65">
        <v>2176344.5</v>
      </c>
      <c r="F65">
        <v>77500</v>
      </c>
      <c r="H65">
        <v>2800</v>
      </c>
      <c r="K65">
        <v>205280.7</v>
      </c>
      <c r="L65">
        <v>276770.88</v>
      </c>
      <c r="P65">
        <v>60900</v>
      </c>
      <c r="Q65">
        <v>0</v>
      </c>
      <c r="R65">
        <v>29663.575594835311</v>
      </c>
      <c r="S65">
        <v>148230</v>
      </c>
      <c r="V65">
        <v>283145.31</v>
      </c>
      <c r="X65">
        <v>712700</v>
      </c>
      <c r="Y65">
        <v>310705</v>
      </c>
      <c r="AA65">
        <v>27978.985261542392</v>
      </c>
      <c r="AB65">
        <v>78657.600000000006</v>
      </c>
      <c r="AC65">
        <v>421</v>
      </c>
      <c r="AD65">
        <v>19800</v>
      </c>
      <c r="AE65">
        <v>18635.671890000001</v>
      </c>
      <c r="AF65">
        <v>765600</v>
      </c>
      <c r="AG65">
        <v>84100</v>
      </c>
      <c r="AH65">
        <v>345144.908</v>
      </c>
      <c r="AI65">
        <v>800</v>
      </c>
      <c r="AJ65">
        <v>40900</v>
      </c>
      <c r="AK65">
        <v>11084.164290763731</v>
      </c>
      <c r="AL65">
        <v>1366662.3</v>
      </c>
      <c r="AM65">
        <v>12000</v>
      </c>
      <c r="AN65">
        <v>83484.407999999996</v>
      </c>
      <c r="AO65">
        <v>93400</v>
      </c>
      <c r="AP65">
        <v>2700</v>
      </c>
      <c r="AQ65">
        <v>1800</v>
      </c>
      <c r="AU65">
        <v>500</v>
      </c>
      <c r="BB65">
        <v>18739176.925037138</v>
      </c>
    </row>
    <row r="66" spans="1:54" x14ac:dyDescent="0.55000000000000004">
      <c r="A66" s="1">
        <v>1929</v>
      </c>
      <c r="B66">
        <v>6500000</v>
      </c>
      <c r="C66">
        <v>4630182.9371062526</v>
      </c>
      <c r="D66">
        <v>660078.4</v>
      </c>
      <c r="E66">
        <v>2459339</v>
      </c>
      <c r="F66">
        <v>57300</v>
      </c>
      <c r="H66">
        <v>10400</v>
      </c>
      <c r="K66">
        <v>201942.7</v>
      </c>
      <c r="L66">
        <v>229161.60000000001</v>
      </c>
      <c r="P66">
        <v>74600</v>
      </c>
      <c r="Q66">
        <v>0</v>
      </c>
      <c r="R66">
        <v>30392.838263595379</v>
      </c>
      <c r="S66">
        <v>147076.20000000001</v>
      </c>
      <c r="V66">
        <v>224064.18</v>
      </c>
      <c r="X66">
        <v>504600</v>
      </c>
      <c r="Y66">
        <v>450910.00000000012</v>
      </c>
      <c r="AA66">
        <v>21416.708297775891</v>
      </c>
      <c r="AB66">
        <v>84556.6</v>
      </c>
      <c r="AC66">
        <v>456</v>
      </c>
      <c r="AD66">
        <v>28100</v>
      </c>
      <c r="AE66">
        <v>43085.764260000004</v>
      </c>
      <c r="AF66">
        <v>836800</v>
      </c>
      <c r="AG66">
        <v>75300</v>
      </c>
      <c r="AH66">
        <v>327797.26699999999</v>
      </c>
      <c r="AI66">
        <v>800</v>
      </c>
      <c r="AJ66">
        <v>49500</v>
      </c>
      <c r="AK66">
        <v>10527.053064596699</v>
      </c>
      <c r="AL66">
        <v>1283243</v>
      </c>
      <c r="AM66">
        <v>15500</v>
      </c>
      <c r="AN66">
        <v>84592.535999999993</v>
      </c>
      <c r="AO66">
        <v>104700</v>
      </c>
      <c r="AP66">
        <v>3200</v>
      </c>
      <c r="AQ66">
        <v>2000</v>
      </c>
      <c r="AU66">
        <v>524.6</v>
      </c>
      <c r="BB66">
        <v>18973408.990885969</v>
      </c>
    </row>
    <row r="67" spans="1:54" x14ac:dyDescent="0.55000000000000004">
      <c r="A67" s="1">
        <v>1930</v>
      </c>
      <c r="B67">
        <v>4560000</v>
      </c>
      <c r="C67">
        <v>4203870.5483460864</v>
      </c>
      <c r="D67">
        <v>578470.1</v>
      </c>
      <c r="E67">
        <v>1798312.1</v>
      </c>
      <c r="F67">
        <v>120200</v>
      </c>
      <c r="H67">
        <v>3600</v>
      </c>
      <c r="K67">
        <v>280874.40000000002</v>
      </c>
      <c r="L67">
        <v>198853.47</v>
      </c>
      <c r="P67">
        <v>57200</v>
      </c>
      <c r="Q67">
        <v>0</v>
      </c>
      <c r="R67">
        <v>23828.23370235565</v>
      </c>
      <c r="S67">
        <v>139997.88</v>
      </c>
      <c r="V67">
        <v>361944.99</v>
      </c>
      <c r="X67">
        <v>838500</v>
      </c>
      <c r="Y67">
        <v>450900</v>
      </c>
      <c r="AA67">
        <v>32781.260967575283</v>
      </c>
      <c r="AB67">
        <v>73050.200000000012</v>
      </c>
      <c r="AC67">
        <v>491</v>
      </c>
      <c r="AD67">
        <v>26000</v>
      </c>
      <c r="AE67">
        <v>11943.031650000001</v>
      </c>
      <c r="AF67">
        <v>573400</v>
      </c>
      <c r="AG67">
        <v>136700</v>
      </c>
      <c r="AH67">
        <v>320196.86300000001</v>
      </c>
      <c r="AI67">
        <v>800</v>
      </c>
      <c r="AJ67">
        <v>37900</v>
      </c>
      <c r="AK67">
        <v>10282.969711026901</v>
      </c>
      <c r="AL67">
        <v>1356138.5</v>
      </c>
      <c r="AM67">
        <v>12500</v>
      </c>
      <c r="AN67">
        <v>94498.175999999992</v>
      </c>
      <c r="AO67">
        <v>100700</v>
      </c>
      <c r="AP67">
        <v>2200</v>
      </c>
      <c r="AQ67">
        <v>2000</v>
      </c>
      <c r="AU67">
        <v>1500</v>
      </c>
      <c r="BB67">
        <v>16067593.159030961</v>
      </c>
    </row>
    <row r="68" spans="1:54" x14ac:dyDescent="0.55000000000000004">
      <c r="A68" s="1">
        <v>1931</v>
      </c>
      <c r="B68">
        <v>5930000</v>
      </c>
      <c r="C68">
        <v>3805069.3309683222</v>
      </c>
      <c r="D68">
        <v>741042.2</v>
      </c>
      <c r="E68">
        <v>1907407.5</v>
      </c>
      <c r="F68">
        <v>138500</v>
      </c>
      <c r="H68">
        <v>8000</v>
      </c>
      <c r="K68">
        <v>283953.59999999998</v>
      </c>
      <c r="L68">
        <v>175082.85</v>
      </c>
      <c r="P68">
        <v>52500</v>
      </c>
      <c r="Q68">
        <v>0</v>
      </c>
      <c r="R68">
        <v>26954.53899609156</v>
      </c>
      <c r="S68">
        <v>194423.67</v>
      </c>
      <c r="V68">
        <v>350976.51</v>
      </c>
      <c r="X68">
        <v>874800</v>
      </c>
      <c r="Y68">
        <v>475000</v>
      </c>
      <c r="AA68">
        <v>34731.769453760739</v>
      </c>
      <c r="AB68">
        <v>59453.599999999999</v>
      </c>
      <c r="AC68">
        <v>526</v>
      </c>
      <c r="AD68">
        <v>30600</v>
      </c>
      <c r="AE68">
        <v>25207.178370000001</v>
      </c>
      <c r="AF68">
        <v>558500</v>
      </c>
      <c r="AG68">
        <v>124800</v>
      </c>
      <c r="AH68">
        <v>242481.58</v>
      </c>
      <c r="AI68">
        <v>800</v>
      </c>
      <c r="AJ68">
        <v>53300</v>
      </c>
      <c r="AK68">
        <v>7787.1804216331329</v>
      </c>
      <c r="AL68">
        <v>1585666.9</v>
      </c>
      <c r="AM68">
        <v>30000</v>
      </c>
      <c r="AN68">
        <v>86870.483999999997</v>
      </c>
      <c r="AO68">
        <v>70700</v>
      </c>
      <c r="AP68">
        <v>3800</v>
      </c>
      <c r="AQ68">
        <v>3973</v>
      </c>
      <c r="AU68">
        <v>1500</v>
      </c>
      <c r="BB68">
        <v>17882051.877241481</v>
      </c>
    </row>
    <row r="69" spans="1:54" x14ac:dyDescent="0.55000000000000004">
      <c r="A69" s="1">
        <v>1932</v>
      </c>
      <c r="B69">
        <v>4960000</v>
      </c>
      <c r="C69">
        <v>4907867.8376458464</v>
      </c>
      <c r="D69">
        <v>614986.69999999995</v>
      </c>
      <c r="E69">
        <v>2118766.5</v>
      </c>
      <c r="F69">
        <v>107800</v>
      </c>
      <c r="H69">
        <v>3700</v>
      </c>
      <c r="K69">
        <v>172170.2</v>
      </c>
      <c r="L69">
        <v>343309.68000000011</v>
      </c>
      <c r="P69">
        <v>38800</v>
      </c>
      <c r="Q69">
        <v>0</v>
      </c>
      <c r="R69">
        <v>27082.912364694301</v>
      </c>
      <c r="S69">
        <v>201052.17</v>
      </c>
      <c r="V69">
        <v>320086.98</v>
      </c>
      <c r="X69">
        <v>781500</v>
      </c>
      <c r="Y69">
        <v>475000</v>
      </c>
      <c r="AA69">
        <v>31856.75039080959</v>
      </c>
      <c r="AB69">
        <v>64510</v>
      </c>
      <c r="AC69">
        <v>561</v>
      </c>
      <c r="AD69">
        <v>25600</v>
      </c>
      <c r="AE69">
        <v>19722.0903</v>
      </c>
      <c r="AF69">
        <v>218700</v>
      </c>
      <c r="AG69">
        <v>93300</v>
      </c>
      <c r="AH69">
        <v>241112.4</v>
      </c>
      <c r="AI69">
        <v>800</v>
      </c>
      <c r="AJ69">
        <v>47300</v>
      </c>
      <c r="AK69">
        <v>7743.2098582208873</v>
      </c>
      <c r="AL69">
        <v>1831489.2</v>
      </c>
      <c r="AM69">
        <v>39000</v>
      </c>
      <c r="AN69">
        <v>108211.26</v>
      </c>
      <c r="AO69">
        <v>175000</v>
      </c>
      <c r="AP69">
        <v>5300</v>
      </c>
      <c r="AQ69">
        <v>3113</v>
      </c>
      <c r="AU69">
        <v>1500</v>
      </c>
      <c r="BB69">
        <v>17755431.122913718</v>
      </c>
    </row>
    <row r="70" spans="1:54" x14ac:dyDescent="0.55000000000000004">
      <c r="A70" s="1">
        <v>1933</v>
      </c>
      <c r="B70">
        <v>5180000</v>
      </c>
      <c r="C70">
        <v>3469375.6645572139</v>
      </c>
      <c r="D70">
        <v>900038.1</v>
      </c>
      <c r="E70">
        <v>1976374.4</v>
      </c>
      <c r="F70">
        <v>93000</v>
      </c>
      <c r="H70">
        <v>5300</v>
      </c>
      <c r="K70">
        <v>179853.6</v>
      </c>
      <c r="L70">
        <v>351900</v>
      </c>
      <c r="P70">
        <v>24000</v>
      </c>
      <c r="Q70">
        <v>0</v>
      </c>
      <c r="R70">
        <v>24910.746206741042</v>
      </c>
      <c r="S70">
        <v>137070</v>
      </c>
      <c r="V70">
        <v>261000</v>
      </c>
      <c r="X70">
        <v>751400</v>
      </c>
      <c r="Y70">
        <v>500000</v>
      </c>
      <c r="AA70">
        <v>28110.915345760881</v>
      </c>
      <c r="AB70">
        <v>74634.799999999988</v>
      </c>
      <c r="AC70">
        <v>596</v>
      </c>
      <c r="AD70">
        <v>21100</v>
      </c>
      <c r="AE70">
        <v>70999.525079999992</v>
      </c>
      <c r="AF70">
        <v>734700</v>
      </c>
      <c r="AG70">
        <v>68600</v>
      </c>
      <c r="AH70">
        <v>325552.57199999999</v>
      </c>
      <c r="AI70">
        <v>800</v>
      </c>
      <c r="AJ70">
        <v>58300</v>
      </c>
      <c r="AK70">
        <v>10454.96575406145</v>
      </c>
      <c r="AL70">
        <v>1673095.6</v>
      </c>
      <c r="AM70">
        <v>44000</v>
      </c>
      <c r="AN70">
        <v>106081.14</v>
      </c>
      <c r="AO70">
        <v>140100</v>
      </c>
      <c r="AP70">
        <v>5100</v>
      </c>
      <c r="AQ70">
        <v>2979</v>
      </c>
      <c r="AU70">
        <v>1500</v>
      </c>
      <c r="BB70">
        <v>16992446.224386569</v>
      </c>
    </row>
    <row r="71" spans="1:54" x14ac:dyDescent="0.55000000000000004">
      <c r="A71" s="1">
        <v>1934</v>
      </c>
      <c r="B71">
        <v>7809999.9999999991</v>
      </c>
      <c r="C71">
        <v>3139675.8589128032</v>
      </c>
      <c r="D71">
        <v>1080471.5</v>
      </c>
      <c r="E71">
        <v>2171876.2999999998</v>
      </c>
      <c r="F71">
        <v>90900</v>
      </c>
      <c r="H71">
        <v>13200</v>
      </c>
      <c r="K71">
        <v>452482.5</v>
      </c>
      <c r="L71">
        <v>324000</v>
      </c>
      <c r="P71">
        <v>84700</v>
      </c>
      <c r="Q71">
        <v>0</v>
      </c>
      <c r="R71">
        <v>31081.20125376308</v>
      </c>
      <c r="S71">
        <v>135900</v>
      </c>
      <c r="V71">
        <v>214200</v>
      </c>
      <c r="X71">
        <v>870400</v>
      </c>
      <c r="Y71">
        <v>500000</v>
      </c>
      <c r="AA71">
        <v>29847.992709249611</v>
      </c>
      <c r="AB71">
        <v>63726</v>
      </c>
      <c r="AC71">
        <v>631</v>
      </c>
      <c r="AD71">
        <v>16800</v>
      </c>
      <c r="AE71">
        <v>154642.38636</v>
      </c>
      <c r="AF71">
        <v>754800</v>
      </c>
      <c r="AG71">
        <v>52600</v>
      </c>
      <c r="AH71">
        <v>292506.587</v>
      </c>
      <c r="AI71">
        <v>800</v>
      </c>
      <c r="AJ71">
        <v>35700</v>
      </c>
      <c r="AK71">
        <v>9393.7096891447545</v>
      </c>
      <c r="AL71">
        <v>2204276.7999999998</v>
      </c>
      <c r="AM71">
        <v>58000</v>
      </c>
      <c r="AN71">
        <v>117822.408</v>
      </c>
      <c r="AO71">
        <v>170000</v>
      </c>
      <c r="AP71">
        <v>4500</v>
      </c>
      <c r="AQ71">
        <v>1634</v>
      </c>
      <c r="AU71">
        <v>1500</v>
      </c>
      <c r="BB71">
        <v>20617180.17701216</v>
      </c>
    </row>
    <row r="72" spans="1:54" x14ac:dyDescent="0.55000000000000004">
      <c r="A72" s="1">
        <v>1935</v>
      </c>
      <c r="B72">
        <v>7609999.9999999991</v>
      </c>
      <c r="C72">
        <v>4746771.262440728</v>
      </c>
      <c r="D72">
        <v>593456.1</v>
      </c>
      <c r="E72">
        <v>1703717.9</v>
      </c>
      <c r="F72">
        <v>137900</v>
      </c>
      <c r="H72">
        <v>6600</v>
      </c>
      <c r="K72">
        <v>417446.5</v>
      </c>
      <c r="L72">
        <v>459000</v>
      </c>
      <c r="P72">
        <v>110000</v>
      </c>
      <c r="Q72">
        <v>0</v>
      </c>
      <c r="R72">
        <v>32224.53449026512</v>
      </c>
      <c r="S72">
        <v>182070</v>
      </c>
      <c r="V72">
        <v>242100</v>
      </c>
      <c r="X72">
        <v>1045800</v>
      </c>
      <c r="Y72">
        <v>500000</v>
      </c>
      <c r="AA72">
        <v>35948.917527911217</v>
      </c>
      <c r="AB72">
        <v>73939</v>
      </c>
      <c r="AC72">
        <v>666</v>
      </c>
      <c r="AD72">
        <v>11600</v>
      </c>
      <c r="AE72">
        <v>170893.23735000001</v>
      </c>
      <c r="AF72">
        <v>436500</v>
      </c>
      <c r="AG72">
        <v>76200</v>
      </c>
      <c r="AH72">
        <v>221979.87700000001</v>
      </c>
      <c r="AI72">
        <v>800</v>
      </c>
      <c r="AJ72">
        <v>56100</v>
      </c>
      <c r="AK72">
        <v>7128.7779969551966</v>
      </c>
      <c r="AL72">
        <v>1891004.7</v>
      </c>
      <c r="AM72">
        <v>52000</v>
      </c>
      <c r="AN72">
        <v>114086.55</v>
      </c>
      <c r="AO72">
        <v>168800</v>
      </c>
      <c r="AP72">
        <v>8700</v>
      </c>
      <c r="AQ72">
        <v>2600</v>
      </c>
      <c r="AU72">
        <v>1500</v>
      </c>
      <c r="BB72">
        <v>20872745.144365132</v>
      </c>
    </row>
    <row r="73" spans="1:54" x14ac:dyDescent="0.55000000000000004">
      <c r="A73" s="1">
        <v>1936</v>
      </c>
      <c r="B73">
        <v>4370000</v>
      </c>
      <c r="C73">
        <v>3411005</v>
      </c>
      <c r="D73">
        <v>370890.4</v>
      </c>
      <c r="E73">
        <v>1543000</v>
      </c>
      <c r="F73">
        <v>98400</v>
      </c>
      <c r="H73">
        <v>6500</v>
      </c>
      <c r="K73">
        <v>331538.7</v>
      </c>
      <c r="L73">
        <v>174600</v>
      </c>
      <c r="P73">
        <v>48800</v>
      </c>
      <c r="Q73">
        <v>0</v>
      </c>
      <c r="R73">
        <v>21090.624374843908</v>
      </c>
      <c r="S73">
        <v>74250</v>
      </c>
      <c r="V73">
        <v>384300</v>
      </c>
      <c r="X73">
        <v>670700</v>
      </c>
      <c r="Y73">
        <v>500000</v>
      </c>
      <c r="AA73">
        <v>27616.424225252049</v>
      </c>
      <c r="AB73">
        <v>80591</v>
      </c>
      <c r="AC73">
        <v>701</v>
      </c>
      <c r="AD73">
        <v>7400</v>
      </c>
      <c r="AE73">
        <v>280818.33912000002</v>
      </c>
      <c r="AF73">
        <v>581200</v>
      </c>
      <c r="AG73">
        <v>85800</v>
      </c>
      <c r="AH73">
        <v>292382.7</v>
      </c>
      <c r="AI73">
        <v>800</v>
      </c>
      <c r="AJ73">
        <v>72500</v>
      </c>
      <c r="AK73">
        <v>9389.7311171604633</v>
      </c>
      <c r="AL73">
        <v>1152682.8</v>
      </c>
      <c r="AM73">
        <v>26500</v>
      </c>
      <c r="AN73">
        <v>142700</v>
      </c>
      <c r="AO73">
        <v>142700</v>
      </c>
      <c r="AP73">
        <v>5400</v>
      </c>
      <c r="AQ73">
        <v>2300</v>
      </c>
      <c r="AU73">
        <v>1500</v>
      </c>
      <c r="BB73">
        <v>14654112.01883726</v>
      </c>
    </row>
    <row r="74" spans="1:54" x14ac:dyDescent="0.55000000000000004">
      <c r="A74" s="1">
        <v>1937</v>
      </c>
      <c r="B74">
        <v>5430000</v>
      </c>
      <c r="C74">
        <v>3658227</v>
      </c>
      <c r="D74">
        <v>814630.7</v>
      </c>
      <c r="E74">
        <v>1627800</v>
      </c>
      <c r="F74">
        <v>85300</v>
      </c>
      <c r="H74">
        <v>5400</v>
      </c>
      <c r="K74">
        <v>252201.7</v>
      </c>
      <c r="L74">
        <v>306000</v>
      </c>
      <c r="P74">
        <v>46900</v>
      </c>
      <c r="Q74">
        <v>0</v>
      </c>
      <c r="R74">
        <v>24925.572131847301</v>
      </c>
      <c r="S74">
        <v>130140</v>
      </c>
      <c r="V74">
        <v>378000</v>
      </c>
      <c r="X74">
        <v>1066300</v>
      </c>
      <c r="Y74">
        <v>500000</v>
      </c>
      <c r="AA74">
        <v>38503.788317206847</v>
      </c>
      <c r="AB74">
        <v>87950.200000000012</v>
      </c>
      <c r="AC74">
        <v>736</v>
      </c>
      <c r="AD74">
        <v>18200</v>
      </c>
      <c r="AE74">
        <v>212426.97531000001</v>
      </c>
      <c r="AF74">
        <v>794800</v>
      </c>
      <c r="AG74">
        <v>77200</v>
      </c>
      <c r="AH74">
        <v>285686.7</v>
      </c>
      <c r="AI74">
        <v>800</v>
      </c>
      <c r="AJ74">
        <v>20000</v>
      </c>
      <c r="AK74">
        <v>9174.6922671857337</v>
      </c>
      <c r="AL74">
        <v>1542396.4</v>
      </c>
      <c r="AM74">
        <v>58700</v>
      </c>
      <c r="AN74">
        <v>145400</v>
      </c>
      <c r="AO74">
        <v>145400</v>
      </c>
      <c r="AP74">
        <v>7100</v>
      </c>
      <c r="AQ74">
        <v>2500</v>
      </c>
      <c r="AU74">
        <v>1500</v>
      </c>
      <c r="BB74">
        <v>17650035.028026242</v>
      </c>
    </row>
    <row r="75" spans="1:54" x14ac:dyDescent="0.55000000000000004">
      <c r="A75" s="1">
        <v>1938</v>
      </c>
      <c r="B75">
        <v>6030000</v>
      </c>
      <c r="C75">
        <v>4177968</v>
      </c>
      <c r="D75">
        <v>1095509.3999999999</v>
      </c>
      <c r="E75">
        <v>1600000</v>
      </c>
      <c r="F75">
        <v>104500</v>
      </c>
      <c r="H75">
        <v>7700</v>
      </c>
      <c r="K75">
        <v>243800</v>
      </c>
      <c r="L75">
        <v>372600</v>
      </c>
      <c r="P75">
        <v>34500</v>
      </c>
      <c r="Q75">
        <v>0</v>
      </c>
      <c r="R75">
        <v>27979.71900606664</v>
      </c>
      <c r="S75">
        <v>211140</v>
      </c>
      <c r="V75">
        <v>275400</v>
      </c>
      <c r="X75">
        <v>992400</v>
      </c>
      <c r="Y75">
        <v>500000</v>
      </c>
      <c r="AA75">
        <v>36168.283766831322</v>
      </c>
      <c r="AB75">
        <v>89493</v>
      </c>
      <c r="AC75">
        <v>771</v>
      </c>
      <c r="AD75">
        <v>18100</v>
      </c>
      <c r="AE75">
        <v>375745.56722999999</v>
      </c>
      <c r="AF75">
        <v>926200</v>
      </c>
      <c r="AG75">
        <v>82800</v>
      </c>
      <c r="AH75">
        <v>278990.7</v>
      </c>
      <c r="AI75">
        <v>800</v>
      </c>
      <c r="AJ75">
        <v>59900</v>
      </c>
      <c r="AK75">
        <v>8959.6534172110023</v>
      </c>
      <c r="AL75">
        <v>2148980.2000000002</v>
      </c>
      <c r="AM75">
        <v>78140</v>
      </c>
      <c r="AN75">
        <v>178400</v>
      </c>
      <c r="AO75">
        <v>197500</v>
      </c>
      <c r="AP75">
        <v>12100</v>
      </c>
      <c r="AQ75">
        <v>3000</v>
      </c>
      <c r="AU75">
        <v>1500</v>
      </c>
      <c r="BB75">
        <v>20109606.52342011</v>
      </c>
    </row>
    <row r="76" spans="1:54" x14ac:dyDescent="0.55000000000000004">
      <c r="A76" s="1">
        <v>1939</v>
      </c>
      <c r="B76">
        <v>6900000</v>
      </c>
      <c r="C76">
        <v>4254982</v>
      </c>
      <c r="D76">
        <v>772013.3</v>
      </c>
      <c r="E76">
        <v>2015088.6</v>
      </c>
      <c r="F76">
        <v>92900</v>
      </c>
      <c r="H76">
        <v>9900</v>
      </c>
      <c r="K76">
        <v>299171.7</v>
      </c>
      <c r="L76">
        <v>385000</v>
      </c>
      <c r="P76">
        <v>73300</v>
      </c>
      <c r="Q76">
        <v>0</v>
      </c>
      <c r="R76">
        <v>30224.552852417139</v>
      </c>
      <c r="S76">
        <v>220000</v>
      </c>
      <c r="V76">
        <v>392500</v>
      </c>
      <c r="X76">
        <v>1154200</v>
      </c>
      <c r="Y76">
        <v>450000</v>
      </c>
      <c r="AA76">
        <v>43205.611404695846</v>
      </c>
      <c r="AB76">
        <v>64817</v>
      </c>
      <c r="AC76">
        <v>806</v>
      </c>
      <c r="AD76">
        <v>18200</v>
      </c>
      <c r="AE76">
        <v>690000</v>
      </c>
      <c r="AF76">
        <v>663100</v>
      </c>
      <c r="AG76">
        <v>80200</v>
      </c>
      <c r="AH76">
        <v>272294.7</v>
      </c>
      <c r="AI76">
        <v>2037.467391304348</v>
      </c>
      <c r="AJ76">
        <v>44600</v>
      </c>
      <c r="AK76">
        <v>8744.6145672362727</v>
      </c>
      <c r="AL76">
        <v>1787660.9</v>
      </c>
      <c r="AM76">
        <v>62170</v>
      </c>
      <c r="AN76">
        <v>181800</v>
      </c>
      <c r="AO76">
        <v>130000</v>
      </c>
      <c r="AP76">
        <v>10200</v>
      </c>
      <c r="AQ76">
        <v>3400</v>
      </c>
      <c r="AU76">
        <v>1500</v>
      </c>
      <c r="BB76">
        <v>21111517.615780871</v>
      </c>
    </row>
    <row r="77" spans="1:54" x14ac:dyDescent="0.55000000000000004">
      <c r="A77" s="1">
        <v>1940</v>
      </c>
      <c r="B77">
        <v>4940000</v>
      </c>
      <c r="C77">
        <v>3049435</v>
      </c>
      <c r="D77">
        <v>518864.5</v>
      </c>
      <c r="E77">
        <v>1416815.1</v>
      </c>
      <c r="F77">
        <v>27000</v>
      </c>
      <c r="H77">
        <v>8900</v>
      </c>
      <c r="K77">
        <v>108569</v>
      </c>
      <c r="L77">
        <v>349000</v>
      </c>
      <c r="P77">
        <v>46200</v>
      </c>
      <c r="Q77">
        <v>0</v>
      </c>
      <c r="R77">
        <v>21274.99638032162</v>
      </c>
      <c r="S77">
        <v>77700</v>
      </c>
      <c r="V77">
        <v>83000</v>
      </c>
      <c r="X77">
        <v>212000</v>
      </c>
      <c r="Y77">
        <v>400000</v>
      </c>
      <c r="AA77">
        <v>19929.63484982985</v>
      </c>
      <c r="AB77">
        <v>64130.5</v>
      </c>
      <c r="AC77">
        <v>841</v>
      </c>
      <c r="AD77">
        <v>23400</v>
      </c>
      <c r="AE77">
        <v>540000</v>
      </c>
      <c r="AF77">
        <v>670700</v>
      </c>
      <c r="AG77">
        <v>75000</v>
      </c>
      <c r="AH77">
        <v>265600</v>
      </c>
      <c r="AI77">
        <v>3274.934782608696</v>
      </c>
      <c r="AJ77">
        <v>61600</v>
      </c>
      <c r="AK77">
        <v>8529.6174661422137</v>
      </c>
      <c r="AL77">
        <v>1403399.1</v>
      </c>
      <c r="AM77">
        <v>52730</v>
      </c>
      <c r="AN77">
        <v>186722</v>
      </c>
      <c r="AO77">
        <v>155000</v>
      </c>
      <c r="AP77">
        <v>7500</v>
      </c>
      <c r="AQ77">
        <v>3700</v>
      </c>
      <c r="AU77">
        <v>1500</v>
      </c>
      <c r="BB77">
        <v>14798570.12260934</v>
      </c>
    </row>
    <row r="78" spans="1:54" x14ac:dyDescent="0.55000000000000004">
      <c r="A78" s="1">
        <v>1941</v>
      </c>
      <c r="B78">
        <v>4760000</v>
      </c>
      <c r="C78">
        <v>3667123</v>
      </c>
      <c r="D78">
        <v>737673.2</v>
      </c>
      <c r="E78">
        <v>1694400</v>
      </c>
      <c r="F78">
        <v>72700</v>
      </c>
      <c r="H78">
        <v>6800</v>
      </c>
      <c r="K78">
        <v>243851.6</v>
      </c>
      <c r="L78">
        <v>277000</v>
      </c>
      <c r="P78">
        <v>82600</v>
      </c>
      <c r="Q78">
        <v>0</v>
      </c>
      <c r="R78">
        <v>23190.281622442169</v>
      </c>
      <c r="S78">
        <v>133300</v>
      </c>
      <c r="V78">
        <v>148100</v>
      </c>
      <c r="X78">
        <v>749100</v>
      </c>
      <c r="Y78">
        <v>350000</v>
      </c>
      <c r="AA78">
        <v>55104.611517976031</v>
      </c>
      <c r="AB78">
        <v>70406</v>
      </c>
      <c r="AC78">
        <v>1000</v>
      </c>
      <c r="AD78">
        <v>22000</v>
      </c>
      <c r="AE78">
        <v>849730</v>
      </c>
      <c r="AF78">
        <v>761500</v>
      </c>
      <c r="AG78">
        <v>62900</v>
      </c>
      <c r="AH78">
        <v>264580.59399999998</v>
      </c>
      <c r="AI78">
        <v>4512.402173913043</v>
      </c>
      <c r="AJ78">
        <v>68900</v>
      </c>
      <c r="AK78">
        <v>8496.8797281049756</v>
      </c>
      <c r="AL78">
        <v>1060338.8999999999</v>
      </c>
      <c r="AM78">
        <v>49700</v>
      </c>
      <c r="AN78">
        <v>191644</v>
      </c>
      <c r="AO78">
        <v>105000</v>
      </c>
      <c r="AP78">
        <v>10000</v>
      </c>
      <c r="AQ78">
        <v>3700</v>
      </c>
      <c r="AU78">
        <v>1500</v>
      </c>
      <c r="BB78">
        <v>16398652.97773809</v>
      </c>
    </row>
    <row r="79" spans="1:54" x14ac:dyDescent="0.55000000000000004">
      <c r="A79" s="1">
        <v>1942</v>
      </c>
      <c r="B79">
        <v>3500000</v>
      </c>
      <c r="C79">
        <v>3798688</v>
      </c>
      <c r="D79">
        <v>829921.2</v>
      </c>
      <c r="E79">
        <v>2035000</v>
      </c>
      <c r="F79">
        <v>51200</v>
      </c>
      <c r="H79">
        <v>3800</v>
      </c>
      <c r="K79">
        <v>100343.4</v>
      </c>
      <c r="L79">
        <v>242000</v>
      </c>
      <c r="P79">
        <v>75000</v>
      </c>
      <c r="Q79">
        <v>0</v>
      </c>
      <c r="R79">
        <v>21639.802858470401</v>
      </c>
      <c r="S79">
        <v>204200</v>
      </c>
      <c r="V79">
        <v>395300</v>
      </c>
      <c r="X79">
        <v>318800</v>
      </c>
      <c r="Y79">
        <v>300000</v>
      </c>
      <c r="AA79">
        <v>49104.866333777187</v>
      </c>
      <c r="AB79">
        <v>70872</v>
      </c>
      <c r="AC79">
        <v>1120</v>
      </c>
      <c r="AD79">
        <v>19800</v>
      </c>
      <c r="AE79">
        <v>507079.99999999988</v>
      </c>
      <c r="AF79">
        <v>691600</v>
      </c>
      <c r="AG79">
        <v>62600</v>
      </c>
      <c r="AH79">
        <v>251909.427</v>
      </c>
      <c r="AI79">
        <v>5749.869565217391</v>
      </c>
      <c r="AJ79">
        <v>77300</v>
      </c>
      <c r="AK79">
        <v>8089.9512365401988</v>
      </c>
      <c r="AL79">
        <v>1231333.8999999999</v>
      </c>
      <c r="AM79">
        <v>51160</v>
      </c>
      <c r="AN79">
        <v>196567</v>
      </c>
      <c r="AO79">
        <v>125000</v>
      </c>
      <c r="AP79">
        <v>10900</v>
      </c>
      <c r="AQ79">
        <v>4100</v>
      </c>
      <c r="AU79">
        <v>1500</v>
      </c>
      <c r="BB79">
        <v>15247879.495254871</v>
      </c>
    </row>
    <row r="80" spans="1:54" x14ac:dyDescent="0.55000000000000004">
      <c r="A80" s="1">
        <v>1943</v>
      </c>
      <c r="B80">
        <v>4100000</v>
      </c>
      <c r="C80">
        <v>3782983</v>
      </c>
      <c r="D80">
        <v>1363006.6</v>
      </c>
      <c r="E80">
        <v>2194484</v>
      </c>
      <c r="F80">
        <v>89400</v>
      </c>
      <c r="H80">
        <v>7000</v>
      </c>
      <c r="K80">
        <v>196072.4</v>
      </c>
      <c r="L80">
        <v>355000</v>
      </c>
      <c r="P80">
        <v>74700</v>
      </c>
      <c r="Q80">
        <v>0</v>
      </c>
      <c r="R80">
        <v>24548.977248091651</v>
      </c>
      <c r="S80">
        <v>214600</v>
      </c>
      <c r="V80">
        <v>368800</v>
      </c>
      <c r="X80">
        <v>675000</v>
      </c>
      <c r="Y80">
        <v>250000</v>
      </c>
      <c r="AA80">
        <v>67291.259712975283</v>
      </c>
      <c r="AB80">
        <v>86950.599999999991</v>
      </c>
      <c r="AC80">
        <v>1240</v>
      </c>
      <c r="AD80">
        <v>15700</v>
      </c>
      <c r="AE80">
        <v>540750</v>
      </c>
      <c r="AF80">
        <v>1066200</v>
      </c>
      <c r="AG80">
        <v>70900</v>
      </c>
      <c r="AH80">
        <v>242337.995</v>
      </c>
      <c r="AI80">
        <v>6987.336956521739</v>
      </c>
      <c r="AJ80">
        <v>71800</v>
      </c>
      <c r="AK80">
        <v>7782.569257763118</v>
      </c>
      <c r="AL80">
        <v>659623.4</v>
      </c>
      <c r="AM80">
        <v>30570</v>
      </c>
      <c r="AN80">
        <v>201489</v>
      </c>
      <c r="AO80">
        <v>42000</v>
      </c>
      <c r="AP80">
        <v>12700</v>
      </c>
      <c r="AQ80">
        <v>4300</v>
      </c>
      <c r="AU80">
        <v>1500</v>
      </c>
      <c r="BB80">
        <v>16737049.586001441</v>
      </c>
    </row>
    <row r="81" spans="1:54" x14ac:dyDescent="0.55000000000000004">
      <c r="A81" s="1">
        <v>1944</v>
      </c>
      <c r="B81">
        <v>4430000</v>
      </c>
      <c r="C81">
        <v>3327002</v>
      </c>
      <c r="D81">
        <v>1407298.2</v>
      </c>
      <c r="E81">
        <v>2117954</v>
      </c>
      <c r="F81">
        <v>62500</v>
      </c>
      <c r="H81">
        <v>5000</v>
      </c>
      <c r="K81">
        <v>201617.8</v>
      </c>
      <c r="L81">
        <v>380000</v>
      </c>
      <c r="P81">
        <v>105100</v>
      </c>
      <c r="Q81">
        <v>0</v>
      </c>
      <c r="R81">
        <v>24281.151828897029</v>
      </c>
      <c r="S81">
        <v>224100</v>
      </c>
      <c r="V81">
        <v>351150</v>
      </c>
      <c r="X81">
        <v>554800</v>
      </c>
      <c r="Y81">
        <v>257777.77777777781</v>
      </c>
      <c r="AA81">
        <v>60427.914843172061</v>
      </c>
      <c r="AB81">
        <v>86874.5</v>
      </c>
      <c r="AC81">
        <v>1360</v>
      </c>
      <c r="AD81">
        <v>19200</v>
      </c>
      <c r="AE81">
        <v>627410</v>
      </c>
      <c r="AF81">
        <v>848900</v>
      </c>
      <c r="AG81">
        <v>73333.333333333328</v>
      </c>
      <c r="AH81">
        <v>293160.93</v>
      </c>
      <c r="AI81">
        <v>8224.8043478260861</v>
      </c>
      <c r="AJ81">
        <v>53100</v>
      </c>
      <c r="AK81">
        <v>9414.7236028557782</v>
      </c>
      <c r="AL81">
        <v>926185.7</v>
      </c>
      <c r="AM81">
        <v>54520</v>
      </c>
      <c r="AN81">
        <v>206144</v>
      </c>
      <c r="AO81">
        <v>43400</v>
      </c>
      <c r="AP81">
        <v>19400</v>
      </c>
      <c r="AQ81">
        <v>5500</v>
      </c>
      <c r="AU81">
        <v>1500</v>
      </c>
      <c r="BB81">
        <v>16693528.253125159</v>
      </c>
    </row>
    <row r="82" spans="1:54" x14ac:dyDescent="0.55000000000000004">
      <c r="A82" s="1">
        <v>1945</v>
      </c>
      <c r="B82">
        <v>2860000</v>
      </c>
      <c r="C82">
        <v>2929759</v>
      </c>
      <c r="D82">
        <v>1001803.3</v>
      </c>
      <c r="E82">
        <v>1385172.3</v>
      </c>
      <c r="F82">
        <v>88100</v>
      </c>
      <c r="H82">
        <v>3000</v>
      </c>
      <c r="K82">
        <v>205000</v>
      </c>
      <c r="L82">
        <v>240000</v>
      </c>
      <c r="P82">
        <v>61300</v>
      </c>
      <c r="Q82">
        <v>0</v>
      </c>
      <c r="R82">
        <v>17642.000265274899</v>
      </c>
      <c r="S82">
        <v>236100</v>
      </c>
      <c r="V82">
        <v>333500</v>
      </c>
      <c r="X82">
        <v>635700</v>
      </c>
      <c r="Y82">
        <v>265555.55555555562</v>
      </c>
      <c r="AA82">
        <v>64451.808115105778</v>
      </c>
      <c r="AB82">
        <v>63168.5</v>
      </c>
      <c r="AC82">
        <v>1480</v>
      </c>
      <c r="AD82">
        <v>18800</v>
      </c>
      <c r="AE82">
        <v>838110</v>
      </c>
      <c r="AF82">
        <v>710100</v>
      </c>
      <c r="AG82">
        <v>75766.666666666657</v>
      </c>
      <c r="AH82">
        <v>258491.014</v>
      </c>
      <c r="AI82">
        <v>9462.2717391304341</v>
      </c>
      <c r="AJ82">
        <v>57333.333333333343</v>
      </c>
      <c r="AK82">
        <v>8301.3157675271505</v>
      </c>
      <c r="AL82">
        <v>950022.4</v>
      </c>
      <c r="AM82">
        <v>23280</v>
      </c>
      <c r="AN82">
        <v>211333</v>
      </c>
      <c r="AO82">
        <v>64500</v>
      </c>
      <c r="AP82">
        <v>26300</v>
      </c>
      <c r="AQ82">
        <v>5200</v>
      </c>
      <c r="AU82">
        <v>1500</v>
      </c>
      <c r="BB82">
        <v>13554374.052399119</v>
      </c>
    </row>
    <row r="83" spans="1:54" x14ac:dyDescent="0.55000000000000004">
      <c r="A83" s="1">
        <v>1946</v>
      </c>
      <c r="B83">
        <v>3620000</v>
      </c>
      <c r="C83">
        <v>3375036</v>
      </c>
      <c r="D83">
        <v>638025.19999999995</v>
      </c>
      <c r="E83">
        <v>1734505.8</v>
      </c>
      <c r="F83">
        <v>126600</v>
      </c>
      <c r="H83">
        <v>3567.875</v>
      </c>
      <c r="K83">
        <v>209000</v>
      </c>
      <c r="L83">
        <v>309000</v>
      </c>
      <c r="P83">
        <v>73100</v>
      </c>
      <c r="Q83">
        <v>0</v>
      </c>
      <c r="R83">
        <v>20306.50983904464</v>
      </c>
      <c r="S83">
        <v>155000</v>
      </c>
      <c r="V83">
        <v>365700</v>
      </c>
      <c r="X83">
        <v>545000</v>
      </c>
      <c r="Y83">
        <v>273333.33333333331</v>
      </c>
      <c r="AA83">
        <v>56986.884516940372</v>
      </c>
      <c r="AB83">
        <v>113409</v>
      </c>
      <c r="AC83">
        <v>1600</v>
      </c>
      <c r="AD83">
        <v>18989.1875</v>
      </c>
      <c r="AE83">
        <v>825853.125</v>
      </c>
      <c r="AF83">
        <v>894000</v>
      </c>
      <c r="AG83">
        <v>78200</v>
      </c>
      <c r="AH83">
        <v>254202.655</v>
      </c>
      <c r="AI83">
        <v>10699.73913043478</v>
      </c>
      <c r="AJ83">
        <v>61566.666666666672</v>
      </c>
      <c r="AK83">
        <v>8163.5971612489566</v>
      </c>
      <c r="AL83">
        <v>903972.6</v>
      </c>
      <c r="AM83">
        <v>33350</v>
      </c>
      <c r="AN83">
        <v>216256</v>
      </c>
      <c r="AO83">
        <v>54860</v>
      </c>
      <c r="AP83">
        <v>17600</v>
      </c>
      <c r="AQ83">
        <v>5900</v>
      </c>
      <c r="AU83">
        <v>1500</v>
      </c>
      <c r="BB83">
        <v>14906204.129669409</v>
      </c>
    </row>
    <row r="84" spans="1:54" x14ac:dyDescent="0.55000000000000004">
      <c r="A84" s="1">
        <v>1947</v>
      </c>
      <c r="B84">
        <v>4420000</v>
      </c>
      <c r="C84">
        <v>3644598</v>
      </c>
      <c r="D84">
        <v>964300</v>
      </c>
      <c r="E84">
        <v>2095462.9</v>
      </c>
      <c r="F84">
        <v>105300</v>
      </c>
      <c r="H84">
        <v>4135.75</v>
      </c>
      <c r="K84">
        <v>214000</v>
      </c>
      <c r="L84">
        <v>377000</v>
      </c>
      <c r="P84">
        <v>88100</v>
      </c>
      <c r="Q84">
        <v>0</v>
      </c>
      <c r="R84">
        <v>24116.470841918272</v>
      </c>
      <c r="S84">
        <v>430000</v>
      </c>
      <c r="V84">
        <v>236400</v>
      </c>
      <c r="X84">
        <v>364000</v>
      </c>
      <c r="Y84">
        <v>281111.11111111112</v>
      </c>
      <c r="AA84">
        <v>55099.264151501702</v>
      </c>
      <c r="AB84">
        <v>145572</v>
      </c>
      <c r="AC84">
        <v>1720</v>
      </c>
      <c r="AD84">
        <v>19178.375</v>
      </c>
      <c r="AE84">
        <v>813596.25</v>
      </c>
      <c r="AF84">
        <v>1034400</v>
      </c>
      <c r="AG84">
        <v>85000</v>
      </c>
      <c r="AH84">
        <v>261494.24900000001</v>
      </c>
      <c r="AI84">
        <v>11937.20652173913</v>
      </c>
      <c r="AJ84">
        <v>65800</v>
      </c>
      <c r="AK84">
        <v>8397.7632287881806</v>
      </c>
      <c r="AL84">
        <v>830279.1</v>
      </c>
      <c r="AM84">
        <v>41660</v>
      </c>
      <c r="AN84">
        <v>221178</v>
      </c>
      <c r="AO84">
        <v>54070</v>
      </c>
      <c r="AP84">
        <v>14100</v>
      </c>
      <c r="AQ84">
        <v>6260</v>
      </c>
      <c r="AU84">
        <v>1500</v>
      </c>
      <c r="BB84">
        <v>16871750.765942018</v>
      </c>
    </row>
    <row r="85" spans="1:54" x14ac:dyDescent="0.55000000000000004">
      <c r="A85" s="1">
        <v>1948</v>
      </c>
      <c r="B85">
        <v>4740000</v>
      </c>
      <c r="C85">
        <v>4039285</v>
      </c>
      <c r="D85">
        <v>772100</v>
      </c>
      <c r="E85">
        <v>1418425</v>
      </c>
      <c r="F85">
        <v>101600</v>
      </c>
      <c r="H85">
        <v>4703.625</v>
      </c>
      <c r="K85">
        <v>218500</v>
      </c>
      <c r="L85">
        <v>385000</v>
      </c>
      <c r="P85">
        <v>79100</v>
      </c>
      <c r="Q85">
        <v>0</v>
      </c>
      <c r="R85">
        <v>23905.607045375262</v>
      </c>
      <c r="S85">
        <v>150000</v>
      </c>
      <c r="V85">
        <v>267900</v>
      </c>
      <c r="X85">
        <v>341000</v>
      </c>
      <c r="Y85">
        <v>288888.88888888882</v>
      </c>
      <c r="AA85">
        <v>40581.164173694327</v>
      </c>
      <c r="AB85">
        <v>149470</v>
      </c>
      <c r="AC85">
        <v>1840</v>
      </c>
      <c r="AD85">
        <v>19367.5625</v>
      </c>
      <c r="AE85">
        <v>801339.375</v>
      </c>
      <c r="AF85">
        <v>1162400</v>
      </c>
      <c r="AG85">
        <v>97000</v>
      </c>
      <c r="AH85">
        <v>326634.283</v>
      </c>
      <c r="AI85">
        <v>13174.67391304348</v>
      </c>
      <c r="AJ85">
        <v>72000</v>
      </c>
      <c r="AK85">
        <v>10489.704387491111</v>
      </c>
      <c r="AL85">
        <v>1265419.7</v>
      </c>
      <c r="AM85">
        <v>36410</v>
      </c>
      <c r="AN85">
        <v>226100</v>
      </c>
      <c r="AO85">
        <v>79900</v>
      </c>
      <c r="AP85">
        <v>15700</v>
      </c>
      <c r="AQ85">
        <v>6620</v>
      </c>
      <c r="AU85">
        <v>1500</v>
      </c>
      <c r="BB85">
        <v>17159878.27956067</v>
      </c>
    </row>
    <row r="86" spans="1:54" x14ac:dyDescent="0.55000000000000004">
      <c r="A86" s="1">
        <v>1949</v>
      </c>
      <c r="B86">
        <v>4290000</v>
      </c>
      <c r="C86">
        <v>4103700</v>
      </c>
      <c r="D86">
        <v>768400</v>
      </c>
      <c r="E86">
        <v>1432358.4</v>
      </c>
      <c r="F86">
        <v>97100</v>
      </c>
      <c r="H86">
        <v>5271.5</v>
      </c>
      <c r="K86">
        <v>136300</v>
      </c>
      <c r="L86">
        <v>414000</v>
      </c>
      <c r="P86">
        <v>55100</v>
      </c>
      <c r="Q86">
        <v>0</v>
      </c>
      <c r="R86">
        <v>22977.54079904969</v>
      </c>
      <c r="S86">
        <v>42600</v>
      </c>
      <c r="V86">
        <v>317300</v>
      </c>
      <c r="X86">
        <v>409000</v>
      </c>
      <c r="Y86">
        <v>296666.66666666663</v>
      </c>
      <c r="AA86">
        <v>41115.900821127383</v>
      </c>
      <c r="AB86">
        <v>149191</v>
      </c>
      <c r="AC86">
        <v>1960</v>
      </c>
      <c r="AD86">
        <v>19556.75</v>
      </c>
      <c r="AE86">
        <v>789082.5</v>
      </c>
      <c r="AF86">
        <v>1039700</v>
      </c>
      <c r="AG86">
        <v>90000</v>
      </c>
      <c r="AH86">
        <v>314100</v>
      </c>
      <c r="AI86">
        <v>14412.14130434783</v>
      </c>
      <c r="AJ86">
        <v>80700</v>
      </c>
      <c r="AK86">
        <v>10087.17186037375</v>
      </c>
      <c r="AL86">
        <v>1446729.8</v>
      </c>
      <c r="AM86">
        <v>49870</v>
      </c>
      <c r="AN86">
        <v>225100</v>
      </c>
      <c r="AO86">
        <v>88490</v>
      </c>
      <c r="AP86">
        <v>17700</v>
      </c>
      <c r="AQ86">
        <v>6980</v>
      </c>
      <c r="AU86">
        <v>1500</v>
      </c>
      <c r="BB86">
        <v>16781018.936668959</v>
      </c>
    </row>
    <row r="87" spans="1:54" x14ac:dyDescent="0.55000000000000004">
      <c r="A87" s="1">
        <v>1950</v>
      </c>
      <c r="B87">
        <v>6510000</v>
      </c>
      <c r="C87">
        <v>4104900</v>
      </c>
      <c r="D87">
        <v>850200</v>
      </c>
      <c r="E87">
        <v>1446909.2</v>
      </c>
      <c r="F87">
        <v>129100</v>
      </c>
      <c r="H87">
        <v>5839.375</v>
      </c>
      <c r="K87">
        <v>324400</v>
      </c>
      <c r="L87">
        <v>394000</v>
      </c>
      <c r="P87">
        <v>72100</v>
      </c>
      <c r="Q87">
        <v>0</v>
      </c>
      <c r="R87">
        <v>28131.66445913602</v>
      </c>
      <c r="S87">
        <v>181800</v>
      </c>
      <c r="V87">
        <v>360000</v>
      </c>
      <c r="X87">
        <v>425000</v>
      </c>
      <c r="Y87">
        <v>304444.44444444432</v>
      </c>
      <c r="AA87">
        <v>51698.33907382749</v>
      </c>
      <c r="AB87">
        <v>148539.4</v>
      </c>
      <c r="AC87">
        <v>2080</v>
      </c>
      <c r="AD87">
        <v>19745.9375</v>
      </c>
      <c r="AE87">
        <v>776825.625</v>
      </c>
      <c r="AF87">
        <v>1250900</v>
      </c>
      <c r="AG87">
        <v>62100</v>
      </c>
      <c r="AH87">
        <v>360234</v>
      </c>
      <c r="AI87">
        <v>15649.60869565217</v>
      </c>
      <c r="AJ87">
        <v>73100</v>
      </c>
      <c r="AK87">
        <v>11568.743291785669</v>
      </c>
      <c r="AL87">
        <v>1429581.8</v>
      </c>
      <c r="AM87">
        <v>71310</v>
      </c>
      <c r="AN87">
        <v>245800</v>
      </c>
      <c r="AO87">
        <v>77480</v>
      </c>
      <c r="AP87">
        <v>13800</v>
      </c>
      <c r="AQ87">
        <v>7340</v>
      </c>
      <c r="AU87">
        <v>1500</v>
      </c>
      <c r="BB87">
        <v>19760508.572247449</v>
      </c>
    </row>
    <row r="88" spans="1:54" x14ac:dyDescent="0.55000000000000004">
      <c r="A88" s="1">
        <v>1951</v>
      </c>
      <c r="B88">
        <v>5290000</v>
      </c>
      <c r="C88">
        <v>4976100</v>
      </c>
      <c r="D88">
        <v>894800</v>
      </c>
      <c r="E88">
        <v>1607428.8</v>
      </c>
      <c r="F88">
        <v>110400</v>
      </c>
      <c r="H88">
        <v>6407.25</v>
      </c>
      <c r="K88">
        <v>311240</v>
      </c>
      <c r="L88">
        <v>350000</v>
      </c>
      <c r="P88">
        <v>104100</v>
      </c>
      <c r="Q88">
        <v>0</v>
      </c>
      <c r="R88">
        <v>27751.872820411609</v>
      </c>
      <c r="S88">
        <v>227000</v>
      </c>
      <c r="V88">
        <v>322600</v>
      </c>
      <c r="X88">
        <v>455000</v>
      </c>
      <c r="Y88">
        <v>312222.22222222207</v>
      </c>
      <c r="AA88">
        <v>53719.643601124422</v>
      </c>
      <c r="AB88">
        <v>118361</v>
      </c>
      <c r="AC88">
        <v>2200</v>
      </c>
      <c r="AD88">
        <v>19935.125</v>
      </c>
      <c r="AE88">
        <v>764568.75</v>
      </c>
      <c r="AF88">
        <v>1150300</v>
      </c>
      <c r="AG88">
        <v>97700</v>
      </c>
      <c r="AH88">
        <v>339490.3</v>
      </c>
      <c r="AI88">
        <v>16887.07608695652</v>
      </c>
      <c r="AJ88">
        <v>96100</v>
      </c>
      <c r="AK88">
        <v>10902.56924874194</v>
      </c>
      <c r="AL88">
        <v>1374272.5</v>
      </c>
      <c r="AM88">
        <v>102080</v>
      </c>
      <c r="AN88">
        <v>191300</v>
      </c>
      <c r="AO88">
        <v>43100</v>
      </c>
      <c r="AP88">
        <v>14300</v>
      </c>
      <c r="AQ88">
        <v>7700</v>
      </c>
      <c r="AU88">
        <v>1500</v>
      </c>
      <c r="BB88">
        <v>19404518.41332728</v>
      </c>
    </row>
    <row r="89" spans="1:54" x14ac:dyDescent="0.55000000000000004">
      <c r="A89" s="1">
        <v>1952</v>
      </c>
      <c r="B89">
        <v>5390000</v>
      </c>
      <c r="C89">
        <v>4485400</v>
      </c>
      <c r="D89">
        <v>562500</v>
      </c>
      <c r="E89">
        <v>1788881.8</v>
      </c>
      <c r="F89">
        <v>74600</v>
      </c>
      <c r="H89">
        <v>6975.125</v>
      </c>
      <c r="K89">
        <v>271300</v>
      </c>
      <c r="L89">
        <v>340400</v>
      </c>
      <c r="P89">
        <v>67800</v>
      </c>
      <c r="Q89">
        <v>0</v>
      </c>
      <c r="R89">
        <v>26404.843162371639</v>
      </c>
      <c r="S89">
        <v>233888.88888888891</v>
      </c>
      <c r="V89">
        <v>263700</v>
      </c>
      <c r="X89">
        <v>409000</v>
      </c>
      <c r="Y89">
        <v>320000</v>
      </c>
      <c r="AA89">
        <v>48478.630304450031</v>
      </c>
      <c r="AB89">
        <v>160269</v>
      </c>
      <c r="AC89">
        <v>2320</v>
      </c>
      <c r="AD89">
        <v>20124.3125</v>
      </c>
      <c r="AE89">
        <v>752311.875</v>
      </c>
      <c r="AF89">
        <v>1079400</v>
      </c>
      <c r="AG89">
        <v>82100</v>
      </c>
      <c r="AH89">
        <v>220029.6</v>
      </c>
      <c r="AI89">
        <v>18124.543478260872</v>
      </c>
      <c r="AJ89">
        <v>71900</v>
      </c>
      <c r="AK89">
        <v>7066.1457802269761</v>
      </c>
      <c r="AL89">
        <v>1231793.2</v>
      </c>
      <c r="AM89">
        <v>59140</v>
      </c>
      <c r="AN89">
        <v>253500</v>
      </c>
      <c r="AO89">
        <v>66760</v>
      </c>
      <c r="AP89">
        <v>20300</v>
      </c>
      <c r="AQ89">
        <v>8060</v>
      </c>
      <c r="AU89">
        <v>2050</v>
      </c>
      <c r="BB89">
        <v>18349580.13802724</v>
      </c>
    </row>
    <row r="90" spans="1:54" x14ac:dyDescent="0.55000000000000004">
      <c r="A90" s="1">
        <v>1953</v>
      </c>
      <c r="B90">
        <v>5910000</v>
      </c>
      <c r="C90">
        <v>5254200</v>
      </c>
      <c r="D90">
        <v>1121182.2</v>
      </c>
      <c r="E90">
        <v>2346546.5</v>
      </c>
      <c r="F90">
        <v>82600</v>
      </c>
      <c r="H90">
        <v>7543</v>
      </c>
      <c r="K90">
        <v>245600</v>
      </c>
      <c r="L90">
        <v>386000</v>
      </c>
      <c r="P90">
        <v>68200</v>
      </c>
      <c r="Q90">
        <v>0</v>
      </c>
      <c r="R90">
        <v>31353.015031001949</v>
      </c>
      <c r="S90">
        <v>240777.77777777781</v>
      </c>
      <c r="V90">
        <v>178600</v>
      </c>
      <c r="X90">
        <v>410000</v>
      </c>
      <c r="Y90">
        <v>410000</v>
      </c>
      <c r="AA90">
        <v>44349.869234436388</v>
      </c>
      <c r="AB90">
        <v>136483.5</v>
      </c>
      <c r="AC90">
        <v>2440</v>
      </c>
      <c r="AD90">
        <v>20313.5</v>
      </c>
      <c r="AE90">
        <v>740055</v>
      </c>
      <c r="AF90">
        <v>1300100</v>
      </c>
      <c r="AG90">
        <v>85200</v>
      </c>
      <c r="AH90">
        <v>364728</v>
      </c>
      <c r="AI90">
        <v>19362.01086956522</v>
      </c>
      <c r="AJ90">
        <v>97100</v>
      </c>
      <c r="AK90">
        <v>11713.06596080993</v>
      </c>
      <c r="AL90">
        <v>1828775.4</v>
      </c>
      <c r="AM90">
        <v>117130</v>
      </c>
      <c r="AN90">
        <v>255000</v>
      </c>
      <c r="AO90">
        <v>66140</v>
      </c>
      <c r="AP90">
        <v>20400</v>
      </c>
      <c r="AQ90">
        <v>8420</v>
      </c>
      <c r="AU90">
        <v>2600</v>
      </c>
      <c r="BB90">
        <v>21817725.882351849</v>
      </c>
    </row>
    <row r="91" spans="1:54" x14ac:dyDescent="0.55000000000000004">
      <c r="A91" s="1">
        <v>1954</v>
      </c>
      <c r="B91">
        <v>6090000</v>
      </c>
      <c r="C91">
        <v>5047400</v>
      </c>
      <c r="D91">
        <v>1163709.2</v>
      </c>
      <c r="E91">
        <v>1749850.2</v>
      </c>
      <c r="F91">
        <v>163900</v>
      </c>
      <c r="H91">
        <v>8110.875</v>
      </c>
      <c r="K91">
        <v>309800</v>
      </c>
      <c r="L91">
        <v>422800</v>
      </c>
      <c r="P91">
        <v>69800</v>
      </c>
      <c r="Q91">
        <v>0</v>
      </c>
      <c r="R91">
        <v>30547.127166719609</v>
      </c>
      <c r="S91">
        <v>247666.6666666666</v>
      </c>
      <c r="V91">
        <v>185900</v>
      </c>
      <c r="X91">
        <v>410000</v>
      </c>
      <c r="Y91">
        <v>460000</v>
      </c>
      <c r="AA91">
        <v>45108.601121960841</v>
      </c>
      <c r="AB91">
        <v>143954</v>
      </c>
      <c r="AC91">
        <v>2560</v>
      </c>
      <c r="AD91">
        <v>20502.6875</v>
      </c>
      <c r="AE91">
        <v>727798.125</v>
      </c>
      <c r="AF91">
        <v>1068600</v>
      </c>
      <c r="AG91">
        <v>102000</v>
      </c>
      <c r="AH91">
        <v>352553</v>
      </c>
      <c r="AI91">
        <v>20599.47826086956</v>
      </c>
      <c r="AJ91">
        <v>90100</v>
      </c>
      <c r="AK91">
        <v>11322.07163607242</v>
      </c>
      <c r="AL91">
        <v>1929742.2</v>
      </c>
      <c r="AM91">
        <v>188440</v>
      </c>
      <c r="AN91">
        <v>287700</v>
      </c>
      <c r="AO91">
        <v>105350</v>
      </c>
      <c r="AP91">
        <v>23800</v>
      </c>
      <c r="AQ91">
        <v>8780</v>
      </c>
      <c r="AU91">
        <v>3150</v>
      </c>
      <c r="BB91">
        <v>21496368.145395759</v>
      </c>
    </row>
    <row r="92" spans="1:54" x14ac:dyDescent="0.55000000000000004">
      <c r="A92" s="1">
        <v>1955</v>
      </c>
      <c r="B92">
        <v>6110000</v>
      </c>
      <c r="C92">
        <v>5844100</v>
      </c>
      <c r="D92">
        <v>1091321</v>
      </c>
      <c r="E92">
        <v>1684706.8</v>
      </c>
      <c r="F92">
        <v>116400</v>
      </c>
      <c r="H92">
        <v>8678.75</v>
      </c>
      <c r="K92">
        <v>240500</v>
      </c>
      <c r="L92">
        <v>357500</v>
      </c>
      <c r="P92">
        <v>80100</v>
      </c>
      <c r="Q92">
        <v>0</v>
      </c>
      <c r="R92">
        <v>31579.969741989629</v>
      </c>
      <c r="S92">
        <v>254555.5555555555</v>
      </c>
      <c r="V92">
        <v>336800</v>
      </c>
      <c r="X92">
        <v>576400</v>
      </c>
      <c r="Y92">
        <v>470000</v>
      </c>
      <c r="AA92">
        <v>62444.169079909909</v>
      </c>
      <c r="AB92">
        <v>108942</v>
      </c>
      <c r="AC92">
        <v>2682</v>
      </c>
      <c r="AD92">
        <v>20691.875</v>
      </c>
      <c r="AE92">
        <v>715541.25</v>
      </c>
      <c r="AF92">
        <v>1767200</v>
      </c>
      <c r="AG92">
        <v>74300</v>
      </c>
      <c r="AH92">
        <v>363637.4</v>
      </c>
      <c r="AI92">
        <v>21836.945652173908</v>
      </c>
      <c r="AJ92">
        <v>76900</v>
      </c>
      <c r="AK92">
        <v>11678.041861380059</v>
      </c>
      <c r="AL92">
        <v>1439812.3</v>
      </c>
      <c r="AM92">
        <v>191450</v>
      </c>
      <c r="AN92">
        <v>323200</v>
      </c>
      <c r="AO92">
        <v>110000</v>
      </c>
      <c r="AP92">
        <v>24700</v>
      </c>
      <c r="AQ92">
        <v>9140</v>
      </c>
      <c r="AU92">
        <v>3700</v>
      </c>
      <c r="BB92">
        <v>22535330.839499708</v>
      </c>
    </row>
    <row r="93" spans="1:54" x14ac:dyDescent="0.55000000000000004">
      <c r="A93" s="1">
        <v>1956</v>
      </c>
      <c r="B93">
        <v>5170000</v>
      </c>
      <c r="C93">
        <v>6298100</v>
      </c>
      <c r="D93">
        <v>1037741.7</v>
      </c>
      <c r="E93">
        <v>2114385.7999999998</v>
      </c>
      <c r="F93">
        <v>35100</v>
      </c>
      <c r="H93">
        <v>9246.625</v>
      </c>
      <c r="K93">
        <v>92900</v>
      </c>
      <c r="L93">
        <v>398200</v>
      </c>
      <c r="P93">
        <v>44500</v>
      </c>
      <c r="Q93">
        <v>0</v>
      </c>
      <c r="R93">
        <v>30902.301754092499</v>
      </c>
      <c r="S93">
        <v>261444.44444444441</v>
      </c>
      <c r="V93">
        <v>233000</v>
      </c>
      <c r="X93">
        <v>262200</v>
      </c>
      <c r="Y93">
        <v>510000</v>
      </c>
      <c r="AA93">
        <v>40460.551352106653</v>
      </c>
      <c r="AB93">
        <v>104184</v>
      </c>
      <c r="AC93">
        <v>2500</v>
      </c>
      <c r="AD93">
        <v>20881.0625</v>
      </c>
      <c r="AE93">
        <v>703284.375</v>
      </c>
      <c r="AF93">
        <v>1342200</v>
      </c>
      <c r="AG93">
        <v>137600</v>
      </c>
      <c r="AH93">
        <v>395388</v>
      </c>
      <c r="AI93">
        <v>23074.41304347826</v>
      </c>
      <c r="AJ93">
        <v>87400</v>
      </c>
      <c r="AK93">
        <v>12697.697254152999</v>
      </c>
      <c r="AL93">
        <v>1863086.9</v>
      </c>
      <c r="AM93">
        <v>211270</v>
      </c>
      <c r="AN93">
        <v>283100</v>
      </c>
      <c r="AO93">
        <v>127050</v>
      </c>
      <c r="AP93">
        <v>22700</v>
      </c>
      <c r="AQ93">
        <v>9500</v>
      </c>
      <c r="AU93">
        <v>4250</v>
      </c>
      <c r="BB93">
        <v>21893193.522522181</v>
      </c>
    </row>
    <row r="94" spans="1:54" x14ac:dyDescent="0.55000000000000004">
      <c r="A94" s="1">
        <v>1957</v>
      </c>
      <c r="B94">
        <v>3330000</v>
      </c>
      <c r="C94">
        <v>4283800</v>
      </c>
      <c r="D94">
        <v>957636.7</v>
      </c>
      <c r="E94">
        <v>1736452.2</v>
      </c>
      <c r="F94">
        <v>141500</v>
      </c>
      <c r="H94">
        <v>9814.5</v>
      </c>
      <c r="K94">
        <v>226400</v>
      </c>
      <c r="L94">
        <v>401600</v>
      </c>
      <c r="P94">
        <v>41300</v>
      </c>
      <c r="Q94">
        <v>0</v>
      </c>
      <c r="R94">
        <v>22624.35317351517</v>
      </c>
      <c r="S94">
        <v>268333.33333333331</v>
      </c>
      <c r="V94">
        <v>326000</v>
      </c>
      <c r="X94">
        <v>336650</v>
      </c>
      <c r="Y94">
        <v>550000</v>
      </c>
      <c r="AA94">
        <v>49783.090648271427</v>
      </c>
      <c r="AB94">
        <v>139990.5</v>
      </c>
      <c r="AC94">
        <v>2300</v>
      </c>
      <c r="AD94">
        <v>21070.25</v>
      </c>
      <c r="AE94">
        <v>691027.5</v>
      </c>
      <c r="AF94">
        <v>861600</v>
      </c>
      <c r="AG94">
        <v>169800</v>
      </c>
      <c r="AH94">
        <v>357893</v>
      </c>
      <c r="AI94">
        <v>24311.880434782612</v>
      </c>
      <c r="AJ94">
        <v>77700</v>
      </c>
      <c r="AK94">
        <v>11493.563192055861</v>
      </c>
      <c r="AL94">
        <v>1528556.8</v>
      </c>
      <c r="AM94">
        <v>182000</v>
      </c>
      <c r="AN94">
        <v>286100</v>
      </c>
      <c r="AO94">
        <v>158390</v>
      </c>
      <c r="AP94">
        <v>16300</v>
      </c>
      <c r="AQ94">
        <v>13900</v>
      </c>
      <c r="AU94">
        <v>4800</v>
      </c>
      <c r="BB94">
        <v>17233684.192521092</v>
      </c>
    </row>
    <row r="95" spans="1:54" x14ac:dyDescent="0.55000000000000004">
      <c r="A95" s="1">
        <v>1958</v>
      </c>
      <c r="B95">
        <v>4770000</v>
      </c>
      <c r="C95">
        <v>6799500</v>
      </c>
      <c r="D95">
        <v>858500.6</v>
      </c>
      <c r="E95">
        <v>1983383.6</v>
      </c>
      <c r="F95">
        <v>189700</v>
      </c>
      <c r="H95">
        <v>10382.375</v>
      </c>
      <c r="K95">
        <v>480000</v>
      </c>
      <c r="L95">
        <v>321100</v>
      </c>
      <c r="P95">
        <v>65400</v>
      </c>
      <c r="Q95">
        <v>0</v>
      </c>
      <c r="R95">
        <v>31466.8531440322</v>
      </c>
      <c r="S95">
        <v>275222.22222222207</v>
      </c>
      <c r="V95">
        <v>529400</v>
      </c>
      <c r="X95">
        <v>411100</v>
      </c>
      <c r="Y95">
        <v>620000</v>
      </c>
      <c r="AA95">
        <v>65009.122532097113</v>
      </c>
      <c r="AB95">
        <v>153900</v>
      </c>
      <c r="AC95">
        <v>2900</v>
      </c>
      <c r="AD95">
        <v>21259.4375</v>
      </c>
      <c r="AE95">
        <v>678770.625</v>
      </c>
      <c r="AF95">
        <v>1409800</v>
      </c>
      <c r="AG95">
        <v>167000</v>
      </c>
      <c r="AH95">
        <v>372050</v>
      </c>
      <c r="AI95">
        <v>25549.34782608696</v>
      </c>
      <c r="AJ95">
        <v>68000</v>
      </c>
      <c r="AK95">
        <v>11948.2085025535</v>
      </c>
      <c r="AL95">
        <v>1382673.6</v>
      </c>
      <c r="AM95">
        <v>200000</v>
      </c>
      <c r="AN95">
        <v>286000</v>
      </c>
      <c r="AO95">
        <v>200000</v>
      </c>
      <c r="AP95">
        <v>24500</v>
      </c>
      <c r="AQ95">
        <v>14700</v>
      </c>
      <c r="AU95">
        <v>5350</v>
      </c>
      <c r="BB95">
        <v>22438933.383031338</v>
      </c>
    </row>
    <row r="96" spans="1:54" x14ac:dyDescent="0.55000000000000004">
      <c r="A96" s="1">
        <v>1959</v>
      </c>
      <c r="B96">
        <v>6030000</v>
      </c>
      <c r="C96">
        <v>6837900</v>
      </c>
      <c r="D96">
        <v>892424</v>
      </c>
      <c r="E96">
        <v>1727795</v>
      </c>
      <c r="F96">
        <v>72800</v>
      </c>
      <c r="H96">
        <v>10950.25</v>
      </c>
      <c r="K96">
        <v>430300</v>
      </c>
      <c r="L96">
        <v>327400</v>
      </c>
      <c r="P96">
        <v>106100</v>
      </c>
      <c r="Q96">
        <v>0</v>
      </c>
      <c r="R96">
        <v>33413.871783970819</v>
      </c>
      <c r="S96">
        <v>282111.11111111101</v>
      </c>
      <c r="V96">
        <v>325700</v>
      </c>
      <c r="X96">
        <v>485550</v>
      </c>
      <c r="Y96">
        <v>670000</v>
      </c>
      <c r="AA96">
        <v>58466.025498923227</v>
      </c>
      <c r="AB96">
        <v>148088</v>
      </c>
      <c r="AC96">
        <v>3100</v>
      </c>
      <c r="AD96">
        <v>21448.625</v>
      </c>
      <c r="AE96">
        <v>666513.75</v>
      </c>
      <c r="AF96">
        <v>1776700</v>
      </c>
      <c r="AG96">
        <v>156000</v>
      </c>
      <c r="AH96">
        <v>363819.3</v>
      </c>
      <c r="AI96">
        <v>26786.8152173913</v>
      </c>
      <c r="AJ96">
        <v>96700</v>
      </c>
      <c r="AK96">
        <v>11683.88349322151</v>
      </c>
      <c r="AL96">
        <v>1860063.3</v>
      </c>
      <c r="AM96">
        <v>280000</v>
      </c>
      <c r="AN96">
        <v>318200</v>
      </c>
      <c r="AO96">
        <v>170000</v>
      </c>
      <c r="AP96">
        <v>33900</v>
      </c>
      <c r="AQ96">
        <v>23000</v>
      </c>
      <c r="AU96">
        <v>5900</v>
      </c>
      <c r="BB96">
        <v>24256992.19297418</v>
      </c>
    </row>
    <row r="97" spans="1:54" x14ac:dyDescent="0.55000000000000004">
      <c r="A97" s="1">
        <v>1960</v>
      </c>
      <c r="B97">
        <v>6310000</v>
      </c>
      <c r="C97">
        <v>5533900</v>
      </c>
      <c r="D97">
        <v>1145785.2</v>
      </c>
      <c r="E97">
        <v>2125652.7000000002</v>
      </c>
      <c r="F97">
        <v>89700</v>
      </c>
      <c r="H97">
        <v>11518.125</v>
      </c>
      <c r="K97">
        <v>743300</v>
      </c>
      <c r="L97">
        <v>282000</v>
      </c>
      <c r="P97">
        <v>110400</v>
      </c>
      <c r="Q97">
        <v>0</v>
      </c>
      <c r="R97">
        <v>33244.291904816368</v>
      </c>
      <c r="S97">
        <v>289000</v>
      </c>
      <c r="V97">
        <v>295600</v>
      </c>
      <c r="X97">
        <v>560000</v>
      </c>
      <c r="Y97">
        <v>780000</v>
      </c>
      <c r="AA97">
        <v>61205.956665187157</v>
      </c>
      <c r="AB97">
        <v>129112</v>
      </c>
      <c r="AC97">
        <v>4200</v>
      </c>
      <c r="AD97">
        <v>21637.8125</v>
      </c>
      <c r="AE97">
        <v>654256.875</v>
      </c>
      <c r="AF97">
        <v>1582600</v>
      </c>
      <c r="AG97">
        <v>150000</v>
      </c>
      <c r="AH97">
        <v>368844</v>
      </c>
      <c r="AI97">
        <v>28024.282608695648</v>
      </c>
      <c r="AJ97">
        <v>81000</v>
      </c>
      <c r="AK97">
        <v>11845.249339916259</v>
      </c>
      <c r="AL97">
        <v>1585080</v>
      </c>
      <c r="AM97">
        <v>230700</v>
      </c>
      <c r="AN97">
        <v>286900</v>
      </c>
      <c r="AO97">
        <v>158700</v>
      </c>
      <c r="AP97">
        <v>17300</v>
      </c>
      <c r="AQ97">
        <v>17100</v>
      </c>
      <c r="AT97">
        <v>700</v>
      </c>
      <c r="AU97">
        <v>6450</v>
      </c>
      <c r="BB97">
        <v>23709045.62345339</v>
      </c>
    </row>
    <row r="98" spans="1:54" x14ac:dyDescent="0.55000000000000004">
      <c r="A98" s="1">
        <v>1961</v>
      </c>
      <c r="B98">
        <v>4855000</v>
      </c>
      <c r="C98">
        <v>5248200</v>
      </c>
      <c r="D98">
        <v>741966.6</v>
      </c>
      <c r="E98">
        <v>2048200.6</v>
      </c>
      <c r="F98">
        <v>120000</v>
      </c>
      <c r="H98">
        <v>12086</v>
      </c>
      <c r="K98">
        <v>357400</v>
      </c>
      <c r="L98">
        <v>364000</v>
      </c>
      <c r="P98">
        <v>86200</v>
      </c>
      <c r="Q98">
        <v>0</v>
      </c>
      <c r="R98">
        <v>37007</v>
      </c>
      <c r="S98">
        <v>208000</v>
      </c>
      <c r="V98">
        <v>351000</v>
      </c>
      <c r="X98">
        <v>442000</v>
      </c>
      <c r="Y98">
        <v>850000</v>
      </c>
      <c r="AA98">
        <v>36560</v>
      </c>
      <c r="AB98">
        <v>153624.5</v>
      </c>
      <c r="AC98">
        <v>4000</v>
      </c>
      <c r="AD98">
        <v>21827</v>
      </c>
      <c r="AE98">
        <v>642000</v>
      </c>
      <c r="AF98">
        <v>1675000</v>
      </c>
      <c r="AG98">
        <v>158000</v>
      </c>
      <c r="AH98">
        <v>485276</v>
      </c>
      <c r="AI98">
        <v>29261.75</v>
      </c>
      <c r="AJ98">
        <v>75000</v>
      </c>
      <c r="AK98">
        <v>12480</v>
      </c>
      <c r="AL98">
        <v>1563194.4</v>
      </c>
      <c r="AM98">
        <v>223200</v>
      </c>
      <c r="AN98">
        <v>305000</v>
      </c>
      <c r="AO98">
        <v>143740</v>
      </c>
      <c r="AP98">
        <v>29140</v>
      </c>
      <c r="AQ98">
        <v>21310</v>
      </c>
      <c r="AR98">
        <v>6000</v>
      </c>
      <c r="AT98">
        <v>630</v>
      </c>
      <c r="AU98">
        <v>7000</v>
      </c>
      <c r="BB98">
        <v>21312073.850000001</v>
      </c>
    </row>
    <row r="99" spans="1:54" x14ac:dyDescent="0.55000000000000004">
      <c r="A99" s="1">
        <v>1962</v>
      </c>
      <c r="B99">
        <v>7497000</v>
      </c>
      <c r="C99">
        <v>6999300</v>
      </c>
      <c r="D99">
        <v>1526807.1</v>
      </c>
      <c r="E99">
        <v>2450846</v>
      </c>
      <c r="F99">
        <v>91000</v>
      </c>
      <c r="H99">
        <v>13107</v>
      </c>
      <c r="K99">
        <v>392800</v>
      </c>
      <c r="L99">
        <v>407000</v>
      </c>
      <c r="P99">
        <v>83700</v>
      </c>
      <c r="Q99">
        <v>0</v>
      </c>
      <c r="R99">
        <v>33854</v>
      </c>
      <c r="S99">
        <v>352000</v>
      </c>
      <c r="V99">
        <v>313000</v>
      </c>
      <c r="X99">
        <v>593000</v>
      </c>
      <c r="Y99">
        <v>1010000</v>
      </c>
      <c r="AA99">
        <v>36270</v>
      </c>
      <c r="AB99">
        <v>189938.2</v>
      </c>
      <c r="AC99">
        <v>5000</v>
      </c>
      <c r="AD99">
        <v>25108</v>
      </c>
      <c r="AE99">
        <v>695000</v>
      </c>
      <c r="AF99">
        <v>1917000</v>
      </c>
      <c r="AG99">
        <v>139000</v>
      </c>
      <c r="AH99">
        <v>552927</v>
      </c>
      <c r="AI99">
        <v>28237.93</v>
      </c>
      <c r="AJ99">
        <v>70000</v>
      </c>
      <c r="AK99">
        <v>16190</v>
      </c>
      <c r="AL99">
        <v>1500000</v>
      </c>
      <c r="AM99">
        <v>189600</v>
      </c>
      <c r="AN99">
        <v>349000</v>
      </c>
      <c r="AO99">
        <v>185400</v>
      </c>
      <c r="AP99">
        <v>33885</v>
      </c>
      <c r="AQ99">
        <v>23005</v>
      </c>
      <c r="AR99">
        <v>6250</v>
      </c>
      <c r="AT99">
        <v>665</v>
      </c>
      <c r="AU99">
        <v>8905</v>
      </c>
      <c r="BB99">
        <v>27733875.23</v>
      </c>
    </row>
    <row r="100" spans="1:54" x14ac:dyDescent="0.55000000000000004">
      <c r="A100" s="1">
        <v>1963</v>
      </c>
      <c r="B100">
        <v>5752000</v>
      </c>
      <c r="C100">
        <v>5364000</v>
      </c>
      <c r="D100">
        <v>1297938.1000000001</v>
      </c>
      <c r="E100">
        <v>2583570</v>
      </c>
      <c r="F100">
        <v>164000</v>
      </c>
      <c r="H100">
        <v>16139</v>
      </c>
      <c r="K100">
        <v>603400</v>
      </c>
      <c r="L100">
        <v>279000</v>
      </c>
      <c r="P100">
        <v>94200</v>
      </c>
      <c r="Q100">
        <v>0</v>
      </c>
      <c r="R100">
        <v>16349</v>
      </c>
      <c r="S100">
        <v>384000</v>
      </c>
      <c r="V100">
        <v>424000</v>
      </c>
      <c r="X100">
        <v>536000</v>
      </c>
      <c r="Y100">
        <v>1190000</v>
      </c>
      <c r="AA100">
        <v>47091</v>
      </c>
      <c r="AB100">
        <v>136114.20000000001</v>
      </c>
      <c r="AC100">
        <v>6000</v>
      </c>
      <c r="AD100">
        <v>25633</v>
      </c>
      <c r="AE100">
        <v>735000</v>
      </c>
      <c r="AF100">
        <v>2074000</v>
      </c>
      <c r="AG100">
        <v>118000</v>
      </c>
      <c r="AH100">
        <v>460593</v>
      </c>
      <c r="AI100">
        <v>32458.1</v>
      </c>
      <c r="AJ100">
        <v>84000</v>
      </c>
      <c r="AK100">
        <v>16180</v>
      </c>
      <c r="AL100">
        <v>1257520</v>
      </c>
      <c r="AM100">
        <v>257900</v>
      </c>
      <c r="AN100">
        <v>350000</v>
      </c>
      <c r="AO100">
        <v>198600</v>
      </c>
      <c r="AP100">
        <v>35149</v>
      </c>
      <c r="AQ100">
        <v>23432</v>
      </c>
      <c r="AR100">
        <v>6500</v>
      </c>
      <c r="AT100">
        <v>666</v>
      </c>
      <c r="AU100">
        <v>8645</v>
      </c>
      <c r="BB100">
        <v>24578166.399999999</v>
      </c>
    </row>
    <row r="101" spans="1:54" x14ac:dyDescent="0.55000000000000004">
      <c r="A101" s="1">
        <v>1964</v>
      </c>
      <c r="B101">
        <v>6243000</v>
      </c>
      <c r="C101">
        <v>6694500</v>
      </c>
      <c r="D101">
        <v>1359452.7</v>
      </c>
      <c r="E101">
        <v>3417474.9</v>
      </c>
      <c r="F101">
        <v>284000</v>
      </c>
      <c r="H101">
        <v>16793</v>
      </c>
      <c r="K101">
        <v>718500</v>
      </c>
      <c r="L101">
        <v>359000</v>
      </c>
      <c r="P101">
        <v>97500</v>
      </c>
      <c r="Q101">
        <v>0</v>
      </c>
      <c r="R101">
        <v>25378</v>
      </c>
      <c r="S101">
        <v>325000</v>
      </c>
      <c r="V101">
        <v>555000</v>
      </c>
      <c r="X101">
        <v>520000</v>
      </c>
      <c r="Y101">
        <v>1270000</v>
      </c>
      <c r="AA101">
        <v>61969</v>
      </c>
      <c r="AB101">
        <v>171926</v>
      </c>
      <c r="AC101">
        <v>6800</v>
      </c>
      <c r="AD101">
        <v>26597</v>
      </c>
      <c r="AE101">
        <v>730000</v>
      </c>
      <c r="AF101">
        <v>1953000</v>
      </c>
      <c r="AG101">
        <v>100000</v>
      </c>
      <c r="AH101">
        <v>483709.7</v>
      </c>
      <c r="AI101">
        <v>34554.639999999999</v>
      </c>
      <c r="AJ101">
        <v>78000</v>
      </c>
      <c r="AK101">
        <v>15540</v>
      </c>
      <c r="AL101">
        <v>1047700</v>
      </c>
      <c r="AM101">
        <v>245862</v>
      </c>
      <c r="AN101">
        <v>373000</v>
      </c>
      <c r="AO101">
        <v>183600</v>
      </c>
      <c r="AP101">
        <v>38540</v>
      </c>
      <c r="AQ101">
        <v>23188</v>
      </c>
      <c r="AR101">
        <v>6750</v>
      </c>
      <c r="AT101">
        <v>657</v>
      </c>
      <c r="AU101">
        <v>4219.1500000000005</v>
      </c>
      <c r="BB101">
        <v>27468775.940000001</v>
      </c>
    </row>
    <row r="102" spans="1:54" x14ac:dyDescent="0.55000000000000004">
      <c r="A102" s="1">
        <v>1965</v>
      </c>
      <c r="B102">
        <v>6842000</v>
      </c>
      <c r="C102">
        <v>6820600</v>
      </c>
      <c r="D102">
        <v>1474921.4</v>
      </c>
      <c r="E102">
        <v>2645200</v>
      </c>
      <c r="F102">
        <v>139000</v>
      </c>
      <c r="H102">
        <v>11799</v>
      </c>
      <c r="K102">
        <v>503500</v>
      </c>
      <c r="L102">
        <v>406000</v>
      </c>
      <c r="P102">
        <v>96600</v>
      </c>
      <c r="Q102">
        <v>0</v>
      </c>
      <c r="R102">
        <v>33588</v>
      </c>
      <c r="S102">
        <v>396000</v>
      </c>
      <c r="V102">
        <v>243000</v>
      </c>
      <c r="X102">
        <v>521000</v>
      </c>
      <c r="Y102">
        <v>1340000</v>
      </c>
      <c r="AA102">
        <v>73916</v>
      </c>
      <c r="AB102">
        <v>176927</v>
      </c>
      <c r="AC102">
        <v>8000</v>
      </c>
      <c r="AD102">
        <v>24131</v>
      </c>
      <c r="AE102">
        <v>831000</v>
      </c>
      <c r="AF102">
        <v>1827000</v>
      </c>
      <c r="AG102">
        <v>193000</v>
      </c>
      <c r="AH102">
        <v>364844.2</v>
      </c>
      <c r="AI102">
        <v>38955.67</v>
      </c>
      <c r="AJ102">
        <v>87000</v>
      </c>
      <c r="AK102">
        <v>17790</v>
      </c>
      <c r="AL102">
        <v>1402600</v>
      </c>
      <c r="AM102">
        <v>344878</v>
      </c>
      <c r="AN102">
        <v>452000</v>
      </c>
      <c r="AO102">
        <v>184800</v>
      </c>
      <c r="AP102">
        <v>47281</v>
      </c>
      <c r="AQ102">
        <v>23371</v>
      </c>
      <c r="AR102">
        <v>7000</v>
      </c>
      <c r="AT102">
        <v>630</v>
      </c>
      <c r="AU102">
        <v>6554.6</v>
      </c>
      <c r="BB102">
        <v>27597286.27</v>
      </c>
    </row>
    <row r="103" spans="1:54" x14ac:dyDescent="0.55000000000000004">
      <c r="A103" s="1">
        <v>1966</v>
      </c>
      <c r="B103">
        <v>6225000</v>
      </c>
      <c r="C103">
        <v>6470600</v>
      </c>
      <c r="D103">
        <v>892787.7</v>
      </c>
      <c r="E103">
        <v>3074900</v>
      </c>
      <c r="F103">
        <v>145000</v>
      </c>
      <c r="H103">
        <v>13572</v>
      </c>
      <c r="K103">
        <v>480900</v>
      </c>
      <c r="L103">
        <v>395000</v>
      </c>
      <c r="P103">
        <v>83200</v>
      </c>
      <c r="Q103">
        <v>0</v>
      </c>
      <c r="R103">
        <v>37724</v>
      </c>
      <c r="S103">
        <v>414000</v>
      </c>
      <c r="V103">
        <v>337000</v>
      </c>
      <c r="X103">
        <v>557000</v>
      </c>
      <c r="Y103">
        <v>1590000</v>
      </c>
      <c r="AA103">
        <v>77367</v>
      </c>
      <c r="AB103">
        <v>156112</v>
      </c>
      <c r="AC103">
        <v>9000</v>
      </c>
      <c r="AD103">
        <v>28957</v>
      </c>
      <c r="AE103">
        <v>734000</v>
      </c>
      <c r="AF103">
        <v>2192000</v>
      </c>
      <c r="AG103">
        <v>126000</v>
      </c>
      <c r="AH103">
        <v>473599.4</v>
      </c>
      <c r="AI103">
        <v>41741.879999999997</v>
      </c>
      <c r="AJ103">
        <v>84000</v>
      </c>
      <c r="AK103">
        <v>17780</v>
      </c>
      <c r="AL103">
        <v>682229</v>
      </c>
      <c r="AM103">
        <v>211000</v>
      </c>
      <c r="AN103">
        <v>416000</v>
      </c>
      <c r="AO103">
        <v>122200</v>
      </c>
      <c r="AP103">
        <v>44389</v>
      </c>
      <c r="AQ103">
        <v>23846</v>
      </c>
      <c r="AR103">
        <v>7250</v>
      </c>
      <c r="AT103">
        <v>661</v>
      </c>
      <c r="AU103">
        <v>6689.1500000000005</v>
      </c>
      <c r="BB103">
        <v>26210295.98</v>
      </c>
    </row>
    <row r="104" spans="1:54" x14ac:dyDescent="0.55000000000000004">
      <c r="A104" s="1">
        <v>1967</v>
      </c>
      <c r="B104">
        <v>6203000</v>
      </c>
      <c r="C104">
        <v>7472500</v>
      </c>
      <c r="D104">
        <v>973965.5</v>
      </c>
      <c r="E104">
        <v>2331000</v>
      </c>
      <c r="F104">
        <v>259000</v>
      </c>
      <c r="H104">
        <v>13079</v>
      </c>
      <c r="K104">
        <v>606900</v>
      </c>
      <c r="L104">
        <v>383000</v>
      </c>
      <c r="P104">
        <v>96100</v>
      </c>
      <c r="Q104">
        <v>0</v>
      </c>
      <c r="R104">
        <v>44697</v>
      </c>
      <c r="S104">
        <v>351000</v>
      </c>
      <c r="V104">
        <v>479000</v>
      </c>
      <c r="X104">
        <v>524000</v>
      </c>
      <c r="Y104">
        <v>1800000</v>
      </c>
      <c r="AA104">
        <v>80774</v>
      </c>
      <c r="AB104">
        <v>189721</v>
      </c>
      <c r="AC104">
        <v>10000</v>
      </c>
      <c r="AD104">
        <v>33657</v>
      </c>
      <c r="AE104">
        <v>780000</v>
      </c>
      <c r="AF104">
        <v>2817000</v>
      </c>
      <c r="AG104">
        <v>196000</v>
      </c>
      <c r="AH104">
        <v>488780.4</v>
      </c>
      <c r="AI104">
        <v>40287.03</v>
      </c>
      <c r="AJ104">
        <v>84000</v>
      </c>
      <c r="AK104">
        <v>18760</v>
      </c>
      <c r="AL104">
        <v>644607</v>
      </c>
      <c r="AM104">
        <v>136880</v>
      </c>
      <c r="AN104">
        <v>432000</v>
      </c>
      <c r="AO104">
        <v>94500</v>
      </c>
      <c r="AP104">
        <v>39645</v>
      </c>
      <c r="AQ104">
        <v>24170</v>
      </c>
      <c r="AR104">
        <v>7500</v>
      </c>
      <c r="AT104">
        <v>670</v>
      </c>
      <c r="AU104">
        <v>12619.1</v>
      </c>
      <c r="BB104">
        <v>27690536.93</v>
      </c>
    </row>
    <row r="105" spans="1:54" x14ac:dyDescent="0.55000000000000004">
      <c r="A105" s="1">
        <v>1968</v>
      </c>
      <c r="B105">
        <v>6646000</v>
      </c>
      <c r="C105">
        <v>6532300</v>
      </c>
      <c r="D105">
        <v>1167374.1000000001</v>
      </c>
      <c r="E105">
        <v>2313300</v>
      </c>
      <c r="F105">
        <v>248000</v>
      </c>
      <c r="H105">
        <v>12423</v>
      </c>
      <c r="K105">
        <v>604800</v>
      </c>
      <c r="L105">
        <v>411000</v>
      </c>
      <c r="P105">
        <v>103400</v>
      </c>
      <c r="Q105">
        <v>0</v>
      </c>
      <c r="R105">
        <v>46120</v>
      </c>
      <c r="S105">
        <v>497000</v>
      </c>
      <c r="V105">
        <v>484000</v>
      </c>
      <c r="X105">
        <v>679000</v>
      </c>
      <c r="Y105">
        <v>1910000</v>
      </c>
      <c r="AA105">
        <v>89690</v>
      </c>
      <c r="AB105">
        <v>202045</v>
      </c>
      <c r="AC105">
        <v>14000</v>
      </c>
      <c r="AD105">
        <v>34292</v>
      </c>
      <c r="AE105">
        <v>812000</v>
      </c>
      <c r="AF105">
        <v>1951000</v>
      </c>
      <c r="AG105">
        <v>199000</v>
      </c>
      <c r="AH105">
        <v>535987.30000000005</v>
      </c>
      <c r="AI105">
        <v>43227.31</v>
      </c>
      <c r="AJ105">
        <v>84000</v>
      </c>
      <c r="AK105">
        <v>18760</v>
      </c>
      <c r="AL105">
        <v>995000</v>
      </c>
      <c r="AM105">
        <v>175000</v>
      </c>
      <c r="AN105">
        <v>492000</v>
      </c>
      <c r="AO105">
        <v>95200</v>
      </c>
      <c r="AP105">
        <v>40408</v>
      </c>
      <c r="AQ105">
        <v>26466</v>
      </c>
      <c r="AR105">
        <v>7750</v>
      </c>
      <c r="AT105">
        <v>560</v>
      </c>
      <c r="AU105">
        <v>14664</v>
      </c>
      <c r="BB105">
        <v>27509552.710000001</v>
      </c>
    </row>
    <row r="106" spans="1:54" x14ac:dyDescent="0.55000000000000004">
      <c r="A106" s="1">
        <v>1969</v>
      </c>
      <c r="B106">
        <v>5129000</v>
      </c>
      <c r="C106">
        <v>7165800</v>
      </c>
      <c r="D106">
        <v>796080</v>
      </c>
      <c r="E106">
        <v>2461900</v>
      </c>
      <c r="F106">
        <v>227000</v>
      </c>
      <c r="H106">
        <v>13147</v>
      </c>
      <c r="K106">
        <v>594700</v>
      </c>
      <c r="L106">
        <v>489000</v>
      </c>
      <c r="P106">
        <v>79600</v>
      </c>
      <c r="Q106">
        <v>0</v>
      </c>
      <c r="R106">
        <v>47496</v>
      </c>
      <c r="S106">
        <v>491000</v>
      </c>
      <c r="V106">
        <v>561000</v>
      </c>
      <c r="X106">
        <v>685000</v>
      </c>
      <c r="Y106">
        <v>2400000</v>
      </c>
      <c r="AA106">
        <v>108820</v>
      </c>
      <c r="AB106">
        <v>236898.5</v>
      </c>
      <c r="AC106">
        <v>16000</v>
      </c>
      <c r="AD106">
        <v>36196</v>
      </c>
      <c r="AE106">
        <v>1023000</v>
      </c>
      <c r="AF106">
        <v>1792000</v>
      </c>
      <c r="AG106">
        <v>158000</v>
      </c>
      <c r="AH106">
        <v>402353.2</v>
      </c>
      <c r="AI106">
        <v>46178.71</v>
      </c>
      <c r="AJ106">
        <v>76000</v>
      </c>
      <c r="AK106">
        <v>14790</v>
      </c>
      <c r="AL106">
        <v>871050</v>
      </c>
      <c r="AM106">
        <v>70000</v>
      </c>
      <c r="AN106">
        <v>490000</v>
      </c>
      <c r="AO106">
        <v>81800</v>
      </c>
      <c r="AP106">
        <v>48388</v>
      </c>
      <c r="AQ106">
        <v>27746</v>
      </c>
      <c r="AR106">
        <v>8000</v>
      </c>
      <c r="AT106">
        <v>611</v>
      </c>
      <c r="AU106">
        <v>10998</v>
      </c>
      <c r="BB106">
        <v>26677163.41</v>
      </c>
    </row>
    <row r="107" spans="1:54" x14ac:dyDescent="0.55000000000000004">
      <c r="A107" s="1">
        <v>1970</v>
      </c>
      <c r="B107">
        <v>7540000</v>
      </c>
      <c r="C107">
        <v>6887000</v>
      </c>
      <c r="D107">
        <v>1132760</v>
      </c>
      <c r="E107">
        <v>2560500</v>
      </c>
      <c r="F107">
        <v>310000</v>
      </c>
      <c r="H107">
        <v>24735</v>
      </c>
      <c r="K107">
        <v>988900</v>
      </c>
      <c r="L107">
        <v>453000</v>
      </c>
      <c r="P107">
        <v>126700</v>
      </c>
      <c r="Q107">
        <v>0</v>
      </c>
      <c r="R107">
        <v>42180</v>
      </c>
      <c r="S107">
        <v>409000</v>
      </c>
      <c r="V107">
        <v>438000</v>
      </c>
      <c r="X107">
        <v>449000</v>
      </c>
      <c r="Y107">
        <v>2680000</v>
      </c>
      <c r="AA107">
        <v>110400</v>
      </c>
      <c r="AB107">
        <v>286975</v>
      </c>
      <c r="AC107">
        <v>19000</v>
      </c>
      <c r="AD107">
        <v>41912</v>
      </c>
      <c r="AE107">
        <v>969000</v>
      </c>
      <c r="AF107">
        <v>1836000</v>
      </c>
      <c r="AG107">
        <v>190000</v>
      </c>
      <c r="AH107">
        <v>400561</v>
      </c>
      <c r="AI107">
        <v>70347.820000000007</v>
      </c>
      <c r="AJ107">
        <v>91000</v>
      </c>
      <c r="AK107">
        <v>14856</v>
      </c>
      <c r="AL107">
        <v>869200</v>
      </c>
      <c r="AM107">
        <v>125260</v>
      </c>
      <c r="AN107">
        <v>424000</v>
      </c>
      <c r="AO107">
        <v>54900</v>
      </c>
      <c r="AP107">
        <v>43030</v>
      </c>
      <c r="AQ107">
        <v>24623</v>
      </c>
      <c r="AR107">
        <v>8250</v>
      </c>
      <c r="AT107">
        <v>731</v>
      </c>
      <c r="AU107">
        <v>9880</v>
      </c>
      <c r="BB107">
        <v>29650139.82</v>
      </c>
    </row>
    <row r="108" spans="1:54" x14ac:dyDescent="0.55000000000000004">
      <c r="A108" s="1">
        <v>1971</v>
      </c>
      <c r="B108">
        <v>6225000</v>
      </c>
      <c r="C108">
        <v>6421200</v>
      </c>
      <c r="D108">
        <v>883490</v>
      </c>
      <c r="E108">
        <v>2588700</v>
      </c>
      <c r="F108">
        <v>181000</v>
      </c>
      <c r="H108">
        <v>11450</v>
      </c>
      <c r="K108">
        <v>602700</v>
      </c>
      <c r="L108">
        <v>420000</v>
      </c>
      <c r="P108">
        <v>88200</v>
      </c>
      <c r="Q108">
        <v>0</v>
      </c>
      <c r="R108">
        <v>52792</v>
      </c>
      <c r="S108">
        <v>409000</v>
      </c>
      <c r="V108">
        <v>429000</v>
      </c>
      <c r="X108">
        <v>635000</v>
      </c>
      <c r="Y108">
        <v>2800000</v>
      </c>
      <c r="AA108">
        <v>111500</v>
      </c>
      <c r="AB108">
        <v>251199</v>
      </c>
      <c r="AC108">
        <v>21000</v>
      </c>
      <c r="AD108">
        <v>55248</v>
      </c>
      <c r="AE108">
        <v>1370000</v>
      </c>
      <c r="AF108">
        <v>2178000</v>
      </c>
      <c r="AG108">
        <v>190000</v>
      </c>
      <c r="AH108">
        <v>525147.30000000005</v>
      </c>
      <c r="AI108">
        <v>71713.08</v>
      </c>
      <c r="AJ108">
        <v>91000</v>
      </c>
      <c r="AK108">
        <v>15906</v>
      </c>
      <c r="AL108">
        <v>924700</v>
      </c>
      <c r="AM108">
        <v>115000</v>
      </c>
      <c r="AN108">
        <v>553000</v>
      </c>
      <c r="AO108">
        <v>101400</v>
      </c>
      <c r="AP108">
        <v>42094</v>
      </c>
      <c r="AQ108">
        <v>24928</v>
      </c>
      <c r="AR108">
        <v>8500</v>
      </c>
      <c r="AT108">
        <v>712</v>
      </c>
      <c r="AU108">
        <v>10140</v>
      </c>
      <c r="BB108">
        <v>28438267.379999999</v>
      </c>
    </row>
    <row r="109" spans="1:54" x14ac:dyDescent="0.55000000000000004">
      <c r="A109" s="1">
        <v>1972</v>
      </c>
      <c r="B109">
        <v>5947000</v>
      </c>
      <c r="C109">
        <v>6017400</v>
      </c>
      <c r="D109">
        <v>819600</v>
      </c>
      <c r="E109">
        <v>2432500</v>
      </c>
      <c r="F109">
        <v>260000</v>
      </c>
      <c r="H109">
        <v>15000</v>
      </c>
      <c r="K109">
        <v>745600</v>
      </c>
      <c r="L109">
        <v>443000</v>
      </c>
      <c r="P109">
        <v>100400</v>
      </c>
      <c r="Q109">
        <v>0</v>
      </c>
      <c r="R109">
        <v>54811</v>
      </c>
      <c r="S109">
        <v>379000</v>
      </c>
      <c r="V109">
        <v>503000</v>
      </c>
      <c r="X109">
        <v>627000</v>
      </c>
      <c r="Y109">
        <v>1780000</v>
      </c>
      <c r="AA109">
        <v>121977</v>
      </c>
      <c r="AB109">
        <v>290240</v>
      </c>
      <c r="AC109">
        <v>25000</v>
      </c>
      <c r="AD109">
        <v>41909</v>
      </c>
      <c r="AE109">
        <v>1204000</v>
      </c>
      <c r="AF109">
        <v>1999000</v>
      </c>
      <c r="AG109">
        <v>230000</v>
      </c>
      <c r="AH109">
        <v>640177</v>
      </c>
      <c r="AI109">
        <v>74594.61</v>
      </c>
      <c r="AJ109">
        <v>90000</v>
      </c>
      <c r="AK109">
        <v>16214</v>
      </c>
      <c r="AL109">
        <v>575338</v>
      </c>
      <c r="AM109">
        <v>114618</v>
      </c>
      <c r="AN109">
        <v>535000</v>
      </c>
      <c r="AO109">
        <v>101800</v>
      </c>
      <c r="AP109">
        <v>40141</v>
      </c>
      <c r="AQ109">
        <v>25969</v>
      </c>
      <c r="AR109">
        <v>8750</v>
      </c>
      <c r="AT109">
        <v>775</v>
      </c>
      <c r="AU109">
        <v>11310</v>
      </c>
      <c r="BB109">
        <v>26315088.609999999</v>
      </c>
    </row>
    <row r="110" spans="1:54" x14ac:dyDescent="0.55000000000000004">
      <c r="A110" s="1">
        <v>1973</v>
      </c>
      <c r="B110">
        <v>8347000</v>
      </c>
      <c r="C110">
        <v>7671600</v>
      </c>
      <c r="D110">
        <v>1108600</v>
      </c>
      <c r="E110">
        <v>4192769.5</v>
      </c>
      <c r="F110">
        <v>240000</v>
      </c>
      <c r="H110">
        <v>19600</v>
      </c>
      <c r="K110">
        <v>1069700</v>
      </c>
      <c r="L110">
        <v>393000</v>
      </c>
      <c r="P110">
        <v>129900</v>
      </c>
      <c r="Q110">
        <v>0</v>
      </c>
      <c r="R110">
        <v>34174</v>
      </c>
      <c r="S110">
        <v>521000</v>
      </c>
      <c r="V110">
        <v>623000</v>
      </c>
      <c r="X110">
        <v>922000</v>
      </c>
      <c r="Y110">
        <v>2800000</v>
      </c>
      <c r="AA110">
        <v>123537</v>
      </c>
      <c r="AB110">
        <v>256717</v>
      </c>
      <c r="AC110">
        <v>34000</v>
      </c>
      <c r="AD110">
        <v>43183</v>
      </c>
      <c r="AE110">
        <v>1581000</v>
      </c>
      <c r="AF110">
        <v>2257000</v>
      </c>
      <c r="AG110">
        <v>236000</v>
      </c>
      <c r="AH110">
        <v>544591.80000000005</v>
      </c>
      <c r="AI110">
        <v>84834.04</v>
      </c>
      <c r="AJ110">
        <v>90000</v>
      </c>
      <c r="AK110">
        <v>16942</v>
      </c>
      <c r="AL110">
        <v>590984</v>
      </c>
      <c r="AM110">
        <v>126000</v>
      </c>
      <c r="AN110">
        <v>539000</v>
      </c>
      <c r="AO110">
        <v>105800</v>
      </c>
      <c r="AP110">
        <v>38277</v>
      </c>
      <c r="AQ110">
        <v>24460</v>
      </c>
      <c r="AR110">
        <v>9000</v>
      </c>
      <c r="AT110">
        <v>782</v>
      </c>
      <c r="AU110">
        <v>12350</v>
      </c>
      <c r="BB110">
        <v>34791769.340000004</v>
      </c>
    </row>
    <row r="111" spans="1:54" x14ac:dyDescent="0.55000000000000004">
      <c r="A111" s="1">
        <v>1974</v>
      </c>
      <c r="B111">
        <v>7643000</v>
      </c>
      <c r="C111">
        <v>7686700</v>
      </c>
      <c r="D111">
        <v>1336800</v>
      </c>
      <c r="E111">
        <v>3785195.2</v>
      </c>
      <c r="F111">
        <v>166000</v>
      </c>
      <c r="H111">
        <v>14300</v>
      </c>
      <c r="K111">
        <v>680500</v>
      </c>
      <c r="L111">
        <v>451000</v>
      </c>
      <c r="P111">
        <v>75500</v>
      </c>
      <c r="Q111">
        <v>0</v>
      </c>
      <c r="R111">
        <v>60837</v>
      </c>
      <c r="S111">
        <v>444000</v>
      </c>
      <c r="V111">
        <v>426000</v>
      </c>
      <c r="X111">
        <v>628000</v>
      </c>
      <c r="Y111">
        <v>2680000</v>
      </c>
      <c r="AA111">
        <v>130110</v>
      </c>
      <c r="AB111">
        <v>294666</v>
      </c>
      <c r="AC111">
        <v>31000</v>
      </c>
      <c r="AD111">
        <v>38102</v>
      </c>
      <c r="AE111">
        <v>1424000</v>
      </c>
      <c r="AF111">
        <v>2718000</v>
      </c>
      <c r="AG111">
        <v>204000</v>
      </c>
      <c r="AH111">
        <v>466517.4</v>
      </c>
      <c r="AI111">
        <v>92721.4</v>
      </c>
      <c r="AJ111">
        <v>90000</v>
      </c>
      <c r="AK111">
        <v>16580</v>
      </c>
      <c r="AL111">
        <v>628172</v>
      </c>
      <c r="AM111">
        <v>127000</v>
      </c>
      <c r="AN111">
        <v>505000</v>
      </c>
      <c r="AO111">
        <v>111600</v>
      </c>
      <c r="AP111">
        <v>25404</v>
      </c>
      <c r="AQ111">
        <v>24338</v>
      </c>
      <c r="AR111">
        <v>9250</v>
      </c>
      <c r="AT111">
        <v>845</v>
      </c>
      <c r="AU111">
        <v>11700</v>
      </c>
      <c r="BB111">
        <v>33045543</v>
      </c>
    </row>
    <row r="112" spans="1:54" x14ac:dyDescent="0.55000000000000004">
      <c r="A112" s="1">
        <v>1975</v>
      </c>
      <c r="B112">
        <v>6697000</v>
      </c>
      <c r="C112">
        <v>6983400</v>
      </c>
      <c r="D112">
        <v>877330</v>
      </c>
      <c r="E112">
        <v>3319453.5</v>
      </c>
      <c r="F112">
        <v>270000</v>
      </c>
      <c r="H112">
        <v>16509</v>
      </c>
      <c r="K112">
        <v>924100</v>
      </c>
      <c r="L112">
        <v>409000</v>
      </c>
      <c r="P112">
        <v>83000</v>
      </c>
      <c r="Q112">
        <v>0</v>
      </c>
      <c r="R112">
        <v>53244</v>
      </c>
      <c r="S112">
        <v>360000</v>
      </c>
      <c r="V112">
        <v>495000</v>
      </c>
      <c r="X112">
        <v>727000</v>
      </c>
      <c r="Y112">
        <v>2970000</v>
      </c>
      <c r="AA112">
        <v>136770</v>
      </c>
      <c r="AB112">
        <v>361177</v>
      </c>
      <c r="AC112">
        <v>25000</v>
      </c>
      <c r="AD112">
        <v>46959</v>
      </c>
      <c r="AE112">
        <v>1453000</v>
      </c>
      <c r="AF112">
        <v>2210000</v>
      </c>
      <c r="AG112">
        <v>204000</v>
      </c>
      <c r="AH112">
        <v>464870.5</v>
      </c>
      <c r="AI112">
        <v>95902.62</v>
      </c>
      <c r="AJ112">
        <v>90000</v>
      </c>
      <c r="AK112">
        <v>14519</v>
      </c>
      <c r="AL112">
        <v>431900</v>
      </c>
      <c r="AM112">
        <v>100000</v>
      </c>
      <c r="AN112">
        <v>590000</v>
      </c>
      <c r="AO112">
        <v>95500</v>
      </c>
      <c r="AP112">
        <v>17636</v>
      </c>
      <c r="AQ112">
        <v>29751</v>
      </c>
      <c r="AR112">
        <v>9500</v>
      </c>
      <c r="AT112">
        <v>802</v>
      </c>
      <c r="AU112">
        <v>15600</v>
      </c>
      <c r="BB112">
        <v>30568921.620000001</v>
      </c>
    </row>
    <row r="113" spans="1:54" x14ac:dyDescent="0.55000000000000004">
      <c r="A113" s="1">
        <v>1976</v>
      </c>
      <c r="B113">
        <v>7415000</v>
      </c>
      <c r="C113">
        <v>6570000</v>
      </c>
      <c r="D113">
        <v>925290</v>
      </c>
      <c r="E113">
        <v>2431118.2999999998</v>
      </c>
      <c r="F113">
        <v>290000</v>
      </c>
      <c r="H113">
        <v>13200</v>
      </c>
      <c r="K113">
        <v>865900</v>
      </c>
      <c r="L113">
        <v>407000</v>
      </c>
      <c r="P113">
        <v>119400</v>
      </c>
      <c r="Q113">
        <v>0</v>
      </c>
      <c r="R113">
        <v>50344</v>
      </c>
      <c r="S113">
        <v>537000</v>
      </c>
      <c r="V113">
        <v>451000</v>
      </c>
      <c r="X113">
        <v>967000</v>
      </c>
      <c r="Y113">
        <v>3150000</v>
      </c>
      <c r="AA113">
        <v>145958</v>
      </c>
      <c r="AB113">
        <v>346255</v>
      </c>
      <c r="AC113">
        <v>30000</v>
      </c>
      <c r="AD113">
        <v>49305</v>
      </c>
      <c r="AE113">
        <v>1437000</v>
      </c>
      <c r="AF113">
        <v>2820000</v>
      </c>
      <c r="AG113">
        <v>220000</v>
      </c>
      <c r="AH113">
        <v>514268.7</v>
      </c>
      <c r="AI113">
        <v>109716.91</v>
      </c>
      <c r="AJ113">
        <v>82000</v>
      </c>
      <c r="AK113">
        <v>16605</v>
      </c>
      <c r="AL113">
        <v>378273</v>
      </c>
      <c r="AM113">
        <v>77000</v>
      </c>
      <c r="AN113">
        <v>597000</v>
      </c>
      <c r="AO113">
        <v>58300</v>
      </c>
      <c r="AP113">
        <v>9871</v>
      </c>
      <c r="AQ113">
        <v>31076</v>
      </c>
      <c r="AR113">
        <v>9750</v>
      </c>
      <c r="AT113">
        <v>871</v>
      </c>
      <c r="AU113">
        <v>16900</v>
      </c>
      <c r="BB113">
        <v>31176980.91</v>
      </c>
    </row>
    <row r="114" spans="1:54" x14ac:dyDescent="0.55000000000000004">
      <c r="A114" s="1">
        <v>1977</v>
      </c>
      <c r="B114">
        <v>5302000</v>
      </c>
      <c r="C114">
        <v>6414200</v>
      </c>
      <c r="D114">
        <v>658280</v>
      </c>
      <c r="E114">
        <v>2181966.7000000002</v>
      </c>
      <c r="F114">
        <v>259000</v>
      </c>
      <c r="H114">
        <v>16140</v>
      </c>
      <c r="K114">
        <v>1038900</v>
      </c>
      <c r="L114">
        <v>400000</v>
      </c>
      <c r="P114">
        <v>130000</v>
      </c>
      <c r="Q114">
        <v>0</v>
      </c>
      <c r="R114">
        <v>49651</v>
      </c>
      <c r="S114">
        <v>371000</v>
      </c>
      <c r="V114">
        <v>559000</v>
      </c>
      <c r="X114">
        <v>911000</v>
      </c>
      <c r="Y114">
        <v>3070000</v>
      </c>
      <c r="AA114">
        <v>153640</v>
      </c>
      <c r="AB114">
        <v>372269</v>
      </c>
      <c r="AC114">
        <v>33000</v>
      </c>
      <c r="AD114">
        <v>37926</v>
      </c>
      <c r="AE114">
        <v>1583000</v>
      </c>
      <c r="AF114">
        <v>2332000</v>
      </c>
      <c r="AG114">
        <v>264000</v>
      </c>
      <c r="AH114">
        <v>578637.9</v>
      </c>
      <c r="AI114">
        <v>114045.83</v>
      </c>
      <c r="AJ114">
        <v>47000</v>
      </c>
      <c r="AK114">
        <v>17491</v>
      </c>
      <c r="AL114">
        <v>254876</v>
      </c>
      <c r="AM114">
        <v>81000</v>
      </c>
      <c r="AN114">
        <v>482000</v>
      </c>
      <c r="AO114">
        <v>72900</v>
      </c>
      <c r="AP114">
        <v>20122</v>
      </c>
      <c r="AQ114">
        <v>33827</v>
      </c>
      <c r="AR114">
        <v>10000</v>
      </c>
      <c r="AT114">
        <v>868</v>
      </c>
      <c r="AU114">
        <v>16250</v>
      </c>
      <c r="BB114">
        <v>27966032.43</v>
      </c>
    </row>
    <row r="115" spans="1:54" x14ac:dyDescent="0.55000000000000004">
      <c r="A115" s="1">
        <v>1978</v>
      </c>
      <c r="B115">
        <v>5891000</v>
      </c>
      <c r="C115">
        <v>7243900</v>
      </c>
      <c r="D115">
        <v>636200</v>
      </c>
      <c r="E115">
        <v>2948137.7</v>
      </c>
      <c r="F115">
        <v>337000</v>
      </c>
      <c r="H115">
        <v>7809</v>
      </c>
      <c r="K115">
        <v>729700</v>
      </c>
      <c r="L115">
        <v>430000</v>
      </c>
      <c r="P115">
        <v>77800</v>
      </c>
      <c r="Q115">
        <v>0</v>
      </c>
      <c r="R115">
        <v>59126</v>
      </c>
      <c r="S115">
        <v>452000</v>
      </c>
      <c r="V115">
        <v>475000</v>
      </c>
      <c r="X115">
        <v>763000</v>
      </c>
      <c r="Y115">
        <v>2470000</v>
      </c>
      <c r="AA115">
        <v>159705</v>
      </c>
      <c r="AB115">
        <v>332304</v>
      </c>
      <c r="AC115">
        <v>41000</v>
      </c>
      <c r="AD115">
        <v>52003</v>
      </c>
      <c r="AE115">
        <v>1616000</v>
      </c>
      <c r="AF115">
        <v>2027000</v>
      </c>
      <c r="AG115">
        <v>285000</v>
      </c>
      <c r="AH115">
        <v>561175.19999999995</v>
      </c>
      <c r="AI115">
        <v>165332.70000000001</v>
      </c>
      <c r="AJ115">
        <v>47000</v>
      </c>
      <c r="AK115">
        <v>18093</v>
      </c>
      <c r="AL115">
        <v>184000</v>
      </c>
      <c r="AM115">
        <v>55000</v>
      </c>
      <c r="AN115">
        <v>606000</v>
      </c>
      <c r="AO115">
        <v>49100</v>
      </c>
      <c r="AP115">
        <v>16448</v>
      </c>
      <c r="AQ115">
        <v>36796</v>
      </c>
      <c r="AR115">
        <v>15000</v>
      </c>
      <c r="AT115">
        <v>926</v>
      </c>
      <c r="AU115">
        <v>18200</v>
      </c>
      <c r="BB115">
        <v>28898619.600000001</v>
      </c>
    </row>
    <row r="116" spans="1:54" x14ac:dyDescent="0.55000000000000004">
      <c r="A116" s="1">
        <v>1979</v>
      </c>
      <c r="B116">
        <v>8438000</v>
      </c>
      <c r="C116">
        <v>8514600</v>
      </c>
      <c r="D116">
        <v>1407824</v>
      </c>
      <c r="E116">
        <v>4813517.3</v>
      </c>
      <c r="F116">
        <v>277000</v>
      </c>
      <c r="H116">
        <v>6767</v>
      </c>
      <c r="K116">
        <v>818100</v>
      </c>
      <c r="L116">
        <v>412000</v>
      </c>
      <c r="P116">
        <v>110800</v>
      </c>
      <c r="Q116">
        <v>0</v>
      </c>
      <c r="R116">
        <v>62394</v>
      </c>
      <c r="S116">
        <v>468000</v>
      </c>
      <c r="V116">
        <v>513000</v>
      </c>
      <c r="X116">
        <v>886000</v>
      </c>
      <c r="Y116">
        <v>2940000</v>
      </c>
      <c r="AA116">
        <v>148710</v>
      </c>
      <c r="AB116">
        <v>345392</v>
      </c>
      <c r="AC116">
        <v>42000</v>
      </c>
      <c r="AD116">
        <v>43918</v>
      </c>
      <c r="AE116">
        <v>1605000</v>
      </c>
      <c r="AF116">
        <v>2635000</v>
      </c>
      <c r="AG116">
        <v>285000</v>
      </c>
      <c r="AH116">
        <v>540020.9</v>
      </c>
      <c r="AI116">
        <v>157031.32</v>
      </c>
      <c r="AJ116">
        <v>55000</v>
      </c>
      <c r="AK116">
        <v>18830</v>
      </c>
      <c r="AL116">
        <v>270976</v>
      </c>
      <c r="AM116">
        <v>110000</v>
      </c>
      <c r="AN116">
        <v>630000</v>
      </c>
      <c r="AO116">
        <v>63800</v>
      </c>
      <c r="AP116">
        <v>19305</v>
      </c>
      <c r="AQ116">
        <v>31238</v>
      </c>
      <c r="AR116">
        <v>30000</v>
      </c>
      <c r="AT116">
        <v>916</v>
      </c>
      <c r="AU116">
        <v>23400</v>
      </c>
      <c r="BB116">
        <v>36792373.520000003</v>
      </c>
    </row>
    <row r="117" spans="1:54" x14ac:dyDescent="0.55000000000000004">
      <c r="A117" s="1">
        <v>1980</v>
      </c>
      <c r="B117">
        <v>6971000</v>
      </c>
      <c r="C117">
        <v>8654500</v>
      </c>
      <c r="D117">
        <v>1003546.3</v>
      </c>
      <c r="E117">
        <v>4240200</v>
      </c>
      <c r="F117">
        <v>309000</v>
      </c>
      <c r="H117">
        <v>5688</v>
      </c>
      <c r="K117">
        <v>463500</v>
      </c>
      <c r="L117">
        <v>450000</v>
      </c>
      <c r="P117">
        <v>84200</v>
      </c>
      <c r="Q117">
        <v>0</v>
      </c>
      <c r="R117">
        <v>62635</v>
      </c>
      <c r="S117">
        <v>409000</v>
      </c>
      <c r="V117">
        <v>569000</v>
      </c>
      <c r="X117">
        <v>760000</v>
      </c>
      <c r="Y117">
        <v>3220000</v>
      </c>
      <c r="AA117">
        <v>163082</v>
      </c>
      <c r="AB117">
        <v>404893</v>
      </c>
      <c r="AC117">
        <v>47000</v>
      </c>
      <c r="AD117">
        <v>45493</v>
      </c>
      <c r="AE117">
        <v>1800000</v>
      </c>
      <c r="AF117">
        <v>2349000</v>
      </c>
      <c r="AG117">
        <v>200000</v>
      </c>
      <c r="AH117">
        <v>586000</v>
      </c>
      <c r="AI117">
        <v>170309.07</v>
      </c>
      <c r="AJ117">
        <v>57000</v>
      </c>
      <c r="AK117">
        <v>20340</v>
      </c>
      <c r="AL117">
        <v>283751</v>
      </c>
      <c r="AM117">
        <v>91000</v>
      </c>
      <c r="AN117">
        <v>707000</v>
      </c>
      <c r="AO117">
        <v>61900</v>
      </c>
      <c r="AP117">
        <v>15120</v>
      </c>
      <c r="AQ117">
        <v>32741</v>
      </c>
      <c r="AR117">
        <v>80000</v>
      </c>
      <c r="AT117">
        <v>964</v>
      </c>
      <c r="AU117">
        <v>22750</v>
      </c>
      <c r="BB117">
        <v>34386018.369999997</v>
      </c>
    </row>
    <row r="118" spans="1:54" x14ac:dyDescent="0.55000000000000004">
      <c r="A118" s="1">
        <v>1981</v>
      </c>
      <c r="B118">
        <v>5770000</v>
      </c>
      <c r="C118">
        <v>7056000</v>
      </c>
      <c r="D118">
        <v>882170.5</v>
      </c>
      <c r="E118">
        <v>3366700</v>
      </c>
      <c r="F118">
        <v>209000</v>
      </c>
      <c r="H118">
        <v>10274</v>
      </c>
      <c r="K118">
        <v>715900</v>
      </c>
      <c r="L118">
        <v>479000</v>
      </c>
      <c r="P118">
        <v>25500</v>
      </c>
      <c r="Q118">
        <v>700</v>
      </c>
      <c r="R118">
        <v>43867</v>
      </c>
      <c r="S118">
        <v>486000</v>
      </c>
      <c r="V118">
        <v>389000</v>
      </c>
      <c r="X118">
        <v>995000</v>
      </c>
      <c r="Y118">
        <v>3440000</v>
      </c>
      <c r="AA118">
        <v>165204</v>
      </c>
      <c r="AB118">
        <v>366413</v>
      </c>
      <c r="AC118">
        <v>44000</v>
      </c>
      <c r="AD118">
        <v>45402</v>
      </c>
      <c r="AE118">
        <v>1630000</v>
      </c>
      <c r="AF118">
        <v>2180000</v>
      </c>
      <c r="AG118">
        <v>288000</v>
      </c>
      <c r="AH118">
        <v>594300</v>
      </c>
      <c r="AI118">
        <v>232850.31</v>
      </c>
      <c r="AJ118">
        <v>97000</v>
      </c>
      <c r="AK118">
        <v>18857</v>
      </c>
      <c r="AL118">
        <v>266888</v>
      </c>
      <c r="AM118">
        <v>84000</v>
      </c>
      <c r="AN118">
        <v>773000</v>
      </c>
      <c r="AO118">
        <v>56800</v>
      </c>
      <c r="AP118">
        <v>16247</v>
      </c>
      <c r="AQ118">
        <v>30475</v>
      </c>
      <c r="AR118">
        <v>111000</v>
      </c>
      <c r="AT118">
        <v>1108</v>
      </c>
      <c r="AU118">
        <v>26650</v>
      </c>
      <c r="BB118">
        <v>30944917.809999999</v>
      </c>
    </row>
    <row r="119" spans="1:54" x14ac:dyDescent="0.55000000000000004">
      <c r="A119" s="1">
        <v>1982</v>
      </c>
      <c r="B119">
        <v>7995000</v>
      </c>
      <c r="C119">
        <v>7264800</v>
      </c>
      <c r="D119">
        <v>1003097.2</v>
      </c>
      <c r="E119">
        <v>3743300</v>
      </c>
      <c r="F119">
        <v>491000</v>
      </c>
      <c r="H119">
        <v>26179</v>
      </c>
      <c r="K119">
        <v>1540300</v>
      </c>
      <c r="L119">
        <v>462000</v>
      </c>
      <c r="P119">
        <v>184000</v>
      </c>
      <c r="Q119">
        <v>700</v>
      </c>
      <c r="R119">
        <v>50619</v>
      </c>
      <c r="S119">
        <v>574000</v>
      </c>
      <c r="V119">
        <v>677000</v>
      </c>
      <c r="X119">
        <v>1307000</v>
      </c>
      <c r="Y119">
        <v>3490000</v>
      </c>
      <c r="AA119">
        <v>151345</v>
      </c>
      <c r="AB119">
        <v>394738</v>
      </c>
      <c r="AC119">
        <v>47000</v>
      </c>
      <c r="AD119">
        <v>45871</v>
      </c>
      <c r="AE119">
        <v>1950000</v>
      </c>
      <c r="AF119">
        <v>2518000</v>
      </c>
      <c r="AG119">
        <v>330000</v>
      </c>
      <c r="AH119">
        <v>610000</v>
      </c>
      <c r="AI119">
        <v>230467.53</v>
      </c>
      <c r="AJ119">
        <v>84000</v>
      </c>
      <c r="AK119">
        <v>19025</v>
      </c>
      <c r="AL119">
        <v>151400</v>
      </c>
      <c r="AM119">
        <v>35000</v>
      </c>
      <c r="AN119">
        <v>895000</v>
      </c>
      <c r="AO119">
        <v>47910</v>
      </c>
      <c r="AP119">
        <v>17597</v>
      </c>
      <c r="AQ119">
        <v>30252</v>
      </c>
      <c r="AR119">
        <v>118000</v>
      </c>
      <c r="AT119">
        <v>1181</v>
      </c>
      <c r="AU119">
        <v>33150</v>
      </c>
      <c r="BB119">
        <v>36616520.729999997</v>
      </c>
    </row>
    <row r="120" spans="1:54" x14ac:dyDescent="0.55000000000000004">
      <c r="A120" s="1">
        <v>1983</v>
      </c>
      <c r="B120">
        <v>6880000</v>
      </c>
      <c r="C120">
        <v>8328000</v>
      </c>
      <c r="D120">
        <v>825214.3</v>
      </c>
      <c r="E120">
        <v>3091300</v>
      </c>
      <c r="F120">
        <v>370000</v>
      </c>
      <c r="H120">
        <v>18926</v>
      </c>
      <c r="K120">
        <v>1304100</v>
      </c>
      <c r="L120">
        <v>501000</v>
      </c>
      <c r="P120">
        <v>161200</v>
      </c>
      <c r="Q120">
        <v>700</v>
      </c>
      <c r="R120">
        <v>47530</v>
      </c>
      <c r="S120">
        <v>455000</v>
      </c>
      <c r="V120">
        <v>626000</v>
      </c>
      <c r="X120">
        <v>949000</v>
      </c>
      <c r="Y120">
        <v>3510000</v>
      </c>
      <c r="AA120">
        <v>161261</v>
      </c>
      <c r="AB120">
        <v>334557</v>
      </c>
      <c r="AC120">
        <v>58000</v>
      </c>
      <c r="AD120">
        <v>52822</v>
      </c>
      <c r="AE120">
        <v>1476000</v>
      </c>
      <c r="AF120">
        <v>2472000</v>
      </c>
      <c r="AG120">
        <v>188000</v>
      </c>
      <c r="AH120">
        <v>520000</v>
      </c>
      <c r="AI120">
        <v>229596.34</v>
      </c>
      <c r="AJ120">
        <v>75000</v>
      </c>
      <c r="AK120">
        <v>18968</v>
      </c>
      <c r="AL120">
        <v>187567</v>
      </c>
      <c r="AM120">
        <v>42000</v>
      </c>
      <c r="AN120">
        <v>917000</v>
      </c>
      <c r="AO120">
        <v>53710</v>
      </c>
      <c r="AP120">
        <v>14281</v>
      </c>
      <c r="AQ120">
        <v>31706</v>
      </c>
      <c r="AR120">
        <v>129000</v>
      </c>
      <c r="AT120">
        <v>1272</v>
      </c>
      <c r="AU120">
        <v>35100</v>
      </c>
      <c r="BB120">
        <v>34123228.640000001</v>
      </c>
    </row>
    <row r="121" spans="1:54" x14ac:dyDescent="0.55000000000000004">
      <c r="A121" s="1">
        <v>1984</v>
      </c>
      <c r="B121">
        <v>6415000</v>
      </c>
      <c r="C121">
        <v>7090000</v>
      </c>
      <c r="D121">
        <v>839290.4</v>
      </c>
      <c r="E121">
        <v>3395723.5</v>
      </c>
      <c r="F121">
        <v>252000</v>
      </c>
      <c r="H121">
        <v>15647</v>
      </c>
      <c r="K121">
        <v>799300</v>
      </c>
      <c r="L121">
        <v>501000</v>
      </c>
      <c r="P121">
        <v>117900</v>
      </c>
      <c r="Q121">
        <v>700</v>
      </c>
      <c r="R121">
        <v>46349</v>
      </c>
      <c r="S121">
        <v>516000</v>
      </c>
      <c r="V121">
        <v>507000</v>
      </c>
      <c r="X121">
        <v>1004000</v>
      </c>
      <c r="Y121">
        <v>3410000</v>
      </c>
      <c r="AA121">
        <v>179309</v>
      </c>
      <c r="AB121">
        <v>393675</v>
      </c>
      <c r="AC121">
        <v>42000</v>
      </c>
      <c r="AD121">
        <v>60620</v>
      </c>
      <c r="AE121">
        <v>1666000</v>
      </c>
      <c r="AF121">
        <v>1881000</v>
      </c>
      <c r="AG121">
        <v>243000</v>
      </c>
      <c r="AH121">
        <v>450000</v>
      </c>
      <c r="AI121">
        <v>206221.33</v>
      </c>
      <c r="AJ121">
        <v>67000</v>
      </c>
      <c r="AK121">
        <v>19262</v>
      </c>
      <c r="AL121">
        <v>139380</v>
      </c>
      <c r="AM121">
        <v>35000</v>
      </c>
      <c r="AN121">
        <v>908000</v>
      </c>
      <c r="AO121">
        <v>65700</v>
      </c>
      <c r="AP121">
        <v>18456</v>
      </c>
      <c r="AQ121">
        <v>34713</v>
      </c>
      <c r="AR121">
        <v>160000</v>
      </c>
      <c r="AT121">
        <v>1369</v>
      </c>
      <c r="AU121">
        <v>35100</v>
      </c>
      <c r="BB121">
        <v>31613016.23</v>
      </c>
    </row>
    <row r="122" spans="1:54" x14ac:dyDescent="0.55000000000000004">
      <c r="A122" s="1">
        <v>1985</v>
      </c>
      <c r="B122">
        <v>7029000</v>
      </c>
      <c r="C122">
        <v>6300000</v>
      </c>
      <c r="D122">
        <v>956729.8</v>
      </c>
      <c r="E122">
        <v>3238200</v>
      </c>
      <c r="F122">
        <v>113000</v>
      </c>
      <c r="H122">
        <v>11104</v>
      </c>
      <c r="K122">
        <v>540200</v>
      </c>
      <c r="L122">
        <v>450000</v>
      </c>
      <c r="P122">
        <v>125000</v>
      </c>
      <c r="Q122">
        <v>600</v>
      </c>
      <c r="R122">
        <v>40833</v>
      </c>
      <c r="S122">
        <v>386000</v>
      </c>
      <c r="V122">
        <v>289000</v>
      </c>
      <c r="X122">
        <v>535000</v>
      </c>
      <c r="Y122">
        <v>2650000</v>
      </c>
      <c r="AA122">
        <v>40800</v>
      </c>
      <c r="AB122">
        <v>444572</v>
      </c>
      <c r="AC122">
        <v>60000</v>
      </c>
      <c r="AD122">
        <v>48209</v>
      </c>
      <c r="AE122">
        <v>1720000</v>
      </c>
      <c r="AF122">
        <v>1574000</v>
      </c>
      <c r="AG122">
        <v>366000</v>
      </c>
      <c r="AH122">
        <v>319650.48</v>
      </c>
      <c r="AI122">
        <v>219352.57</v>
      </c>
      <c r="AJ122">
        <v>71000</v>
      </c>
      <c r="AK122">
        <v>19899</v>
      </c>
      <c r="AL122">
        <v>93810</v>
      </c>
      <c r="AM122">
        <v>37000</v>
      </c>
      <c r="AN122">
        <v>831000</v>
      </c>
      <c r="AO122">
        <v>52940</v>
      </c>
      <c r="AP122">
        <v>17212</v>
      </c>
      <c r="AQ122">
        <v>36620</v>
      </c>
      <c r="AR122">
        <v>233000</v>
      </c>
      <c r="AT122">
        <v>1113</v>
      </c>
      <c r="AU122">
        <v>30550</v>
      </c>
      <c r="BB122">
        <v>28970951.850000001</v>
      </c>
    </row>
    <row r="123" spans="1:54" x14ac:dyDescent="0.55000000000000004">
      <c r="A123" s="1">
        <v>1986</v>
      </c>
      <c r="B123">
        <v>7422000</v>
      </c>
      <c r="C123">
        <v>7709300</v>
      </c>
      <c r="D123">
        <v>761539.6</v>
      </c>
      <c r="E123">
        <v>3508224.2</v>
      </c>
      <c r="F123">
        <v>223000</v>
      </c>
      <c r="H123">
        <v>16376</v>
      </c>
      <c r="K123">
        <v>1006200</v>
      </c>
      <c r="L123">
        <v>452000</v>
      </c>
      <c r="P123">
        <v>134500</v>
      </c>
      <c r="Q123">
        <v>800</v>
      </c>
      <c r="R123">
        <v>68840</v>
      </c>
      <c r="S123">
        <v>390000</v>
      </c>
      <c r="V123">
        <v>442000</v>
      </c>
      <c r="X123">
        <v>1185000</v>
      </c>
      <c r="Y123">
        <v>1410000</v>
      </c>
      <c r="AA123">
        <v>159291</v>
      </c>
      <c r="AB123">
        <v>383082</v>
      </c>
      <c r="AC123">
        <v>42000</v>
      </c>
      <c r="AD123">
        <v>57099</v>
      </c>
      <c r="AE123">
        <v>1927000</v>
      </c>
      <c r="AF123">
        <v>1857000</v>
      </c>
      <c r="AG123">
        <v>225000</v>
      </c>
      <c r="AH123">
        <v>300382.40000000002</v>
      </c>
      <c r="AI123">
        <v>246433.23</v>
      </c>
      <c r="AJ123">
        <v>71000</v>
      </c>
      <c r="AK123">
        <v>19507</v>
      </c>
      <c r="AL123">
        <v>90630</v>
      </c>
      <c r="AM123">
        <v>45400</v>
      </c>
      <c r="AN123">
        <v>767000</v>
      </c>
      <c r="AO123">
        <v>37480</v>
      </c>
      <c r="AP123">
        <v>19215</v>
      </c>
      <c r="AQ123">
        <v>36784</v>
      </c>
      <c r="AR123">
        <v>253000</v>
      </c>
      <c r="AT123">
        <v>1624</v>
      </c>
      <c r="AU123">
        <v>31850</v>
      </c>
      <c r="BB123">
        <v>31397463.43</v>
      </c>
    </row>
    <row r="124" spans="1:54" x14ac:dyDescent="0.55000000000000004">
      <c r="A124" s="1">
        <v>1987</v>
      </c>
      <c r="B124">
        <v>6944000</v>
      </c>
      <c r="C124">
        <v>7587400</v>
      </c>
      <c r="D124">
        <v>1074176.2</v>
      </c>
      <c r="E124">
        <v>3997633.1</v>
      </c>
      <c r="F124">
        <v>218000</v>
      </c>
      <c r="H124">
        <v>14644</v>
      </c>
      <c r="K124">
        <v>894200</v>
      </c>
      <c r="L124">
        <v>428000</v>
      </c>
      <c r="P124">
        <v>110000</v>
      </c>
      <c r="Q124">
        <v>500</v>
      </c>
      <c r="R124">
        <v>74084</v>
      </c>
      <c r="S124">
        <v>359000</v>
      </c>
      <c r="V124">
        <v>326000</v>
      </c>
      <c r="X124">
        <v>806000</v>
      </c>
      <c r="Y124">
        <v>1470000</v>
      </c>
      <c r="AA124">
        <v>95600</v>
      </c>
      <c r="AB124">
        <v>366541</v>
      </c>
      <c r="AC124">
        <v>38000</v>
      </c>
      <c r="AD124">
        <v>54761</v>
      </c>
      <c r="AE124">
        <v>1904000</v>
      </c>
      <c r="AF124">
        <v>2602000</v>
      </c>
      <c r="AG124">
        <v>218000</v>
      </c>
      <c r="AH124">
        <v>286363.68</v>
      </c>
      <c r="AI124">
        <v>181017.94</v>
      </c>
      <c r="AJ124">
        <v>74000</v>
      </c>
      <c r="AK124">
        <v>19104</v>
      </c>
      <c r="AL124">
        <v>91780</v>
      </c>
      <c r="AM124">
        <v>45400</v>
      </c>
      <c r="AN124">
        <v>880000</v>
      </c>
      <c r="AO124">
        <v>39220</v>
      </c>
      <c r="AP124">
        <v>25300</v>
      </c>
      <c r="AQ124">
        <v>37777</v>
      </c>
      <c r="AR124">
        <v>279000</v>
      </c>
      <c r="AT124">
        <v>1673</v>
      </c>
      <c r="AU124">
        <v>37700</v>
      </c>
      <c r="BB124">
        <v>31671031.920000002</v>
      </c>
    </row>
    <row r="125" spans="1:54" x14ac:dyDescent="0.55000000000000004">
      <c r="A125" s="1">
        <v>1988</v>
      </c>
      <c r="B125">
        <v>5746000</v>
      </c>
      <c r="C125">
        <v>6101000</v>
      </c>
      <c r="D125">
        <v>360291.1</v>
      </c>
      <c r="E125">
        <v>2212886.7999999998</v>
      </c>
      <c r="F125">
        <v>350000</v>
      </c>
      <c r="H125">
        <v>14673</v>
      </c>
      <c r="K125">
        <v>931500</v>
      </c>
      <c r="L125">
        <v>426000</v>
      </c>
      <c r="P125">
        <v>111000</v>
      </c>
      <c r="Q125">
        <v>600</v>
      </c>
      <c r="R125">
        <v>87576</v>
      </c>
      <c r="S125">
        <v>340000</v>
      </c>
      <c r="V125">
        <v>471000</v>
      </c>
      <c r="X125">
        <v>642000</v>
      </c>
      <c r="Y125">
        <v>1780000</v>
      </c>
      <c r="AA125">
        <v>167536</v>
      </c>
      <c r="AB125">
        <v>403325</v>
      </c>
      <c r="AC125">
        <v>39000</v>
      </c>
      <c r="AD125">
        <v>54229</v>
      </c>
      <c r="AE125">
        <v>2011000</v>
      </c>
      <c r="AF125">
        <v>2063000</v>
      </c>
      <c r="AG125">
        <v>349000</v>
      </c>
      <c r="AH125">
        <v>335038.57</v>
      </c>
      <c r="AI125">
        <v>192701.89</v>
      </c>
      <c r="AJ125">
        <v>106000</v>
      </c>
      <c r="AK125">
        <v>19268</v>
      </c>
      <c r="AL125">
        <v>62100</v>
      </c>
      <c r="AM125">
        <v>35400</v>
      </c>
      <c r="AN125">
        <v>916000</v>
      </c>
      <c r="AO125">
        <v>20383</v>
      </c>
      <c r="AP125">
        <v>22524</v>
      </c>
      <c r="AQ125">
        <v>37650</v>
      </c>
      <c r="AR125">
        <v>309000</v>
      </c>
      <c r="AT125">
        <v>1715</v>
      </c>
      <c r="AU125">
        <v>40309.10856112343</v>
      </c>
      <c r="BB125">
        <v>26845122.359999999</v>
      </c>
    </row>
    <row r="126" spans="1:54" x14ac:dyDescent="0.55000000000000004">
      <c r="A126" s="1">
        <v>1989</v>
      </c>
      <c r="B126">
        <v>6048000</v>
      </c>
      <c r="C126">
        <v>6065100</v>
      </c>
      <c r="D126">
        <v>743696.7</v>
      </c>
      <c r="E126">
        <v>3113000</v>
      </c>
      <c r="F126">
        <v>258000</v>
      </c>
      <c r="H126">
        <v>23647</v>
      </c>
      <c r="K126">
        <v>1322600</v>
      </c>
      <c r="L126">
        <v>463000</v>
      </c>
      <c r="P126">
        <v>170000</v>
      </c>
      <c r="Q126">
        <v>2175</v>
      </c>
      <c r="R126">
        <v>95985</v>
      </c>
      <c r="S126">
        <v>266000</v>
      </c>
      <c r="V126">
        <v>371000</v>
      </c>
      <c r="X126">
        <v>463000</v>
      </c>
      <c r="Y126">
        <v>1930000</v>
      </c>
      <c r="AA126">
        <v>164764</v>
      </c>
      <c r="AB126">
        <v>494235</v>
      </c>
      <c r="AC126">
        <v>46000</v>
      </c>
      <c r="AD126">
        <v>28980</v>
      </c>
      <c r="AE126">
        <v>1761000</v>
      </c>
      <c r="AF126">
        <v>2032000</v>
      </c>
      <c r="AG126">
        <v>274000</v>
      </c>
      <c r="AH126">
        <v>329789.408</v>
      </c>
      <c r="AI126">
        <v>179145.96</v>
      </c>
      <c r="AJ126">
        <v>85000</v>
      </c>
      <c r="AK126">
        <v>19765</v>
      </c>
      <c r="AL126">
        <v>50373</v>
      </c>
      <c r="AM126">
        <v>50210</v>
      </c>
      <c r="AN126">
        <v>968000</v>
      </c>
      <c r="AO126">
        <v>22500</v>
      </c>
      <c r="AP126">
        <v>22992</v>
      </c>
      <c r="AQ126">
        <v>37935</v>
      </c>
      <c r="AR126">
        <v>272000</v>
      </c>
      <c r="AT126">
        <v>1861</v>
      </c>
      <c r="AU126">
        <v>51763.137499373886</v>
      </c>
      <c r="BB126">
        <v>28355628.068</v>
      </c>
    </row>
    <row r="127" spans="1:54" x14ac:dyDescent="0.55000000000000004">
      <c r="A127" s="1">
        <v>1990</v>
      </c>
      <c r="B127">
        <v>6552900</v>
      </c>
      <c r="C127">
        <v>5486600</v>
      </c>
      <c r="D127">
        <v>1076760.6000000001</v>
      </c>
      <c r="E127">
        <v>3969200</v>
      </c>
      <c r="F127">
        <v>316600</v>
      </c>
      <c r="H127">
        <v>15477</v>
      </c>
      <c r="K127">
        <v>851400</v>
      </c>
      <c r="L127">
        <v>352500</v>
      </c>
      <c r="P127">
        <v>131300</v>
      </c>
      <c r="Q127">
        <v>1425</v>
      </c>
      <c r="R127">
        <v>61480</v>
      </c>
      <c r="S127">
        <v>292500</v>
      </c>
      <c r="V127">
        <v>547200</v>
      </c>
      <c r="X127">
        <v>590000</v>
      </c>
      <c r="Y127">
        <v>1570000</v>
      </c>
      <c r="AA127">
        <v>177135</v>
      </c>
      <c r="AB127">
        <v>439264</v>
      </c>
      <c r="AC127">
        <v>54500</v>
      </c>
      <c r="AD127">
        <v>33229</v>
      </c>
      <c r="AE127">
        <v>1585200</v>
      </c>
      <c r="AF127">
        <v>1403600</v>
      </c>
      <c r="AG127">
        <v>310800</v>
      </c>
      <c r="AH127">
        <v>327587.826</v>
      </c>
      <c r="AI127">
        <v>153328.57999999999</v>
      </c>
      <c r="AJ127">
        <v>94000</v>
      </c>
      <c r="AK127">
        <v>19728</v>
      </c>
      <c r="AL127">
        <v>48500</v>
      </c>
      <c r="AM127">
        <v>30070</v>
      </c>
      <c r="AN127">
        <v>852000</v>
      </c>
      <c r="AO127">
        <v>25800</v>
      </c>
      <c r="AP127">
        <v>20865</v>
      </c>
      <c r="AQ127">
        <v>36934</v>
      </c>
      <c r="AR127">
        <v>254000</v>
      </c>
      <c r="AT127">
        <v>2042</v>
      </c>
      <c r="AU127">
        <v>47692.557055120647</v>
      </c>
      <c r="BB127">
        <v>27837442.006000001</v>
      </c>
    </row>
    <row r="128" spans="1:54" x14ac:dyDescent="0.55000000000000004">
      <c r="A128" s="1">
        <v>1991</v>
      </c>
      <c r="B128">
        <v>4268900</v>
      </c>
      <c r="C128">
        <v>5978800</v>
      </c>
      <c r="D128">
        <v>947124</v>
      </c>
      <c r="E128">
        <v>3139000</v>
      </c>
      <c r="F128">
        <v>309300</v>
      </c>
      <c r="H128">
        <v>8969</v>
      </c>
      <c r="K128">
        <v>1017000</v>
      </c>
      <c r="L128">
        <v>402100</v>
      </c>
      <c r="P128">
        <v>124600</v>
      </c>
      <c r="Q128">
        <v>1500</v>
      </c>
      <c r="R128">
        <v>43320</v>
      </c>
      <c r="S128">
        <v>255000</v>
      </c>
      <c r="V128">
        <v>460700</v>
      </c>
      <c r="X128">
        <v>480500</v>
      </c>
      <c r="Y128">
        <v>1800000</v>
      </c>
      <c r="AA128">
        <v>166200</v>
      </c>
      <c r="AB128">
        <v>394289</v>
      </c>
      <c r="AC128">
        <v>50000</v>
      </c>
      <c r="AD128">
        <v>37786</v>
      </c>
      <c r="AE128">
        <v>1514000</v>
      </c>
      <c r="AF128">
        <v>1450000</v>
      </c>
      <c r="AG128">
        <v>305500</v>
      </c>
      <c r="AH128">
        <v>237404</v>
      </c>
      <c r="AI128">
        <v>179617.64</v>
      </c>
      <c r="AJ128">
        <v>79600</v>
      </c>
      <c r="AK128">
        <v>19507</v>
      </c>
      <c r="AL128">
        <v>46000</v>
      </c>
      <c r="AM128">
        <v>38950</v>
      </c>
      <c r="AN128">
        <v>857400</v>
      </c>
      <c r="AO128">
        <v>41400</v>
      </c>
      <c r="AP128">
        <v>20005</v>
      </c>
      <c r="AQ128">
        <v>41102</v>
      </c>
      <c r="AR128">
        <v>240000</v>
      </c>
      <c r="AT128">
        <v>2170</v>
      </c>
      <c r="AU128">
        <v>42298.221959827657</v>
      </c>
      <c r="BB128">
        <v>25072517.640000001</v>
      </c>
    </row>
    <row r="129" spans="1:54" x14ac:dyDescent="0.55000000000000004">
      <c r="A129" s="1">
        <v>1992</v>
      </c>
      <c r="B129">
        <v>6540100</v>
      </c>
      <c r="C129">
        <v>6868600</v>
      </c>
      <c r="D129">
        <v>719802.5</v>
      </c>
      <c r="E129">
        <v>3383155.4</v>
      </c>
      <c r="F129">
        <v>258800</v>
      </c>
      <c r="H129">
        <v>27778</v>
      </c>
      <c r="K129">
        <v>1334900</v>
      </c>
      <c r="L129">
        <v>403600</v>
      </c>
      <c r="P129">
        <v>123900</v>
      </c>
      <c r="Q129">
        <v>2625</v>
      </c>
      <c r="R129">
        <v>67173</v>
      </c>
      <c r="S129">
        <v>211000</v>
      </c>
      <c r="T129">
        <v>205915</v>
      </c>
      <c r="U129">
        <v>179700</v>
      </c>
      <c r="V129">
        <v>387800</v>
      </c>
      <c r="W129">
        <v>347400</v>
      </c>
      <c r="X129">
        <v>470700</v>
      </c>
      <c r="Y129">
        <v>474000</v>
      </c>
      <c r="Z129">
        <v>219000</v>
      </c>
      <c r="AA129">
        <v>781115</v>
      </c>
      <c r="AB129">
        <v>475586</v>
      </c>
      <c r="AC129">
        <v>41600</v>
      </c>
      <c r="AD129">
        <v>33747</v>
      </c>
      <c r="AE129">
        <v>1654000</v>
      </c>
      <c r="AF129">
        <v>1435000</v>
      </c>
      <c r="AG129">
        <v>358400</v>
      </c>
      <c r="AH129">
        <v>212757</v>
      </c>
      <c r="AI129">
        <v>183384.22</v>
      </c>
      <c r="AJ129">
        <v>80400</v>
      </c>
      <c r="AK129">
        <v>16325</v>
      </c>
      <c r="AL129">
        <v>40957</v>
      </c>
      <c r="AM129">
        <v>43480</v>
      </c>
      <c r="AN129">
        <v>883900</v>
      </c>
      <c r="AO129">
        <v>33000</v>
      </c>
      <c r="AP129">
        <v>26969</v>
      </c>
      <c r="AQ129">
        <v>45078</v>
      </c>
      <c r="AR129">
        <v>250000</v>
      </c>
      <c r="AT129">
        <v>2192</v>
      </c>
      <c r="AU129">
        <v>44194.0238668729</v>
      </c>
      <c r="BB129">
        <v>29085037.120000001</v>
      </c>
    </row>
    <row r="130" spans="1:54" x14ac:dyDescent="0.55000000000000004">
      <c r="A130" s="1">
        <v>1993</v>
      </c>
      <c r="B130">
        <v>5328500</v>
      </c>
      <c r="C130">
        <v>6267200</v>
      </c>
      <c r="D130">
        <v>445182.7</v>
      </c>
      <c r="E130">
        <v>2640466.2000000002</v>
      </c>
      <c r="F130">
        <v>186500</v>
      </c>
      <c r="H130">
        <v>17282</v>
      </c>
      <c r="K130">
        <v>982200</v>
      </c>
      <c r="L130">
        <v>337800</v>
      </c>
      <c r="P130">
        <v>115600</v>
      </c>
      <c r="Q130">
        <v>1725</v>
      </c>
      <c r="R130">
        <v>87870</v>
      </c>
      <c r="S130">
        <v>168300</v>
      </c>
      <c r="T130">
        <v>208105</v>
      </c>
      <c r="U130">
        <v>162000</v>
      </c>
      <c r="V130">
        <v>364400</v>
      </c>
      <c r="W130">
        <v>549000</v>
      </c>
      <c r="X130">
        <v>583900</v>
      </c>
      <c r="Y130">
        <v>335000</v>
      </c>
      <c r="Z130">
        <v>175000</v>
      </c>
      <c r="AA130">
        <v>651663</v>
      </c>
      <c r="AB130">
        <v>457799</v>
      </c>
      <c r="AC130">
        <v>32500</v>
      </c>
      <c r="AD130">
        <v>24948</v>
      </c>
      <c r="AE130">
        <v>1585000</v>
      </c>
      <c r="AF130">
        <v>1447000</v>
      </c>
      <c r="AG130">
        <v>268900</v>
      </c>
      <c r="AH130">
        <v>223981</v>
      </c>
      <c r="AI130">
        <v>166853.21</v>
      </c>
      <c r="AJ130">
        <v>107000</v>
      </c>
      <c r="AK130">
        <v>16407</v>
      </c>
      <c r="AL130">
        <v>65000</v>
      </c>
      <c r="AM130">
        <v>33200</v>
      </c>
      <c r="AN130">
        <v>811100</v>
      </c>
      <c r="AO130">
        <v>33245</v>
      </c>
      <c r="AP130">
        <v>28797</v>
      </c>
      <c r="AQ130">
        <v>50226</v>
      </c>
      <c r="AR130">
        <v>280000</v>
      </c>
      <c r="AT130">
        <v>2268</v>
      </c>
      <c r="AU130">
        <v>43384.937784983253</v>
      </c>
      <c r="BB130">
        <v>25520495.109999999</v>
      </c>
    </row>
    <row r="131" spans="1:54" x14ac:dyDescent="0.55000000000000004">
      <c r="A131" s="1">
        <v>1994</v>
      </c>
      <c r="B131">
        <v>5464000</v>
      </c>
      <c r="C131">
        <v>5929000</v>
      </c>
      <c r="D131">
        <v>626652.4</v>
      </c>
      <c r="E131">
        <v>2078330</v>
      </c>
      <c r="F131">
        <v>264700</v>
      </c>
      <c r="H131">
        <v>17557</v>
      </c>
      <c r="K131">
        <v>1030300</v>
      </c>
      <c r="L131">
        <v>305100</v>
      </c>
      <c r="P131">
        <v>118800</v>
      </c>
      <c r="Q131">
        <v>1800</v>
      </c>
      <c r="R131">
        <v>51718</v>
      </c>
      <c r="S131">
        <v>188500</v>
      </c>
      <c r="T131">
        <v>189253</v>
      </c>
      <c r="U131">
        <v>160000</v>
      </c>
      <c r="V131">
        <v>369400</v>
      </c>
      <c r="W131">
        <v>386700</v>
      </c>
      <c r="X131">
        <v>537000</v>
      </c>
      <c r="Y131">
        <v>296000</v>
      </c>
      <c r="Z131">
        <v>116320</v>
      </c>
      <c r="AA131">
        <v>773319</v>
      </c>
      <c r="AB131">
        <v>587377</v>
      </c>
      <c r="AC131">
        <v>41000</v>
      </c>
      <c r="AD131">
        <v>30093</v>
      </c>
      <c r="AE131">
        <v>1755000</v>
      </c>
      <c r="AF131">
        <v>1817300</v>
      </c>
      <c r="AG131">
        <v>302000</v>
      </c>
      <c r="AH131">
        <v>276648</v>
      </c>
      <c r="AI131">
        <v>203434.83</v>
      </c>
      <c r="AJ131">
        <v>70900</v>
      </c>
      <c r="AK131">
        <v>16616</v>
      </c>
      <c r="AL131">
        <v>50000</v>
      </c>
      <c r="AM131">
        <v>27860</v>
      </c>
      <c r="AN131">
        <v>804400</v>
      </c>
      <c r="AO131">
        <v>28414</v>
      </c>
      <c r="AP131">
        <v>29960</v>
      </c>
      <c r="AQ131">
        <v>52338</v>
      </c>
      <c r="AR131">
        <v>190000</v>
      </c>
      <c r="AT131">
        <v>2366</v>
      </c>
      <c r="AU131">
        <v>51533.774869163877</v>
      </c>
      <c r="BB131">
        <v>25657573.23</v>
      </c>
    </row>
    <row r="132" spans="1:54" x14ac:dyDescent="0.55000000000000004">
      <c r="A132" s="1">
        <v>1995</v>
      </c>
      <c r="B132">
        <v>5435400</v>
      </c>
      <c r="C132">
        <v>6267200</v>
      </c>
      <c r="D132">
        <v>777635.5</v>
      </c>
      <c r="E132">
        <v>2103960</v>
      </c>
      <c r="F132">
        <v>222900</v>
      </c>
      <c r="H132">
        <v>15065</v>
      </c>
      <c r="K132">
        <v>827800</v>
      </c>
      <c r="L132">
        <v>384100</v>
      </c>
      <c r="P132">
        <v>118100</v>
      </c>
      <c r="Q132">
        <v>1275</v>
      </c>
      <c r="R132">
        <v>58717</v>
      </c>
      <c r="S132">
        <v>264100</v>
      </c>
      <c r="T132">
        <v>178492</v>
      </c>
      <c r="U132">
        <v>79000</v>
      </c>
      <c r="V132">
        <v>328900</v>
      </c>
      <c r="W132">
        <v>320000</v>
      </c>
      <c r="X132">
        <v>672000</v>
      </c>
      <c r="Y132">
        <v>234000</v>
      </c>
      <c r="Z132">
        <v>186000</v>
      </c>
      <c r="AA132">
        <v>774896</v>
      </c>
      <c r="AB132">
        <v>502796</v>
      </c>
      <c r="AC132">
        <v>56400</v>
      </c>
      <c r="AD132">
        <v>35483</v>
      </c>
      <c r="AE132">
        <v>1866800</v>
      </c>
      <c r="AF132">
        <v>1644300</v>
      </c>
      <c r="AG132">
        <v>312800</v>
      </c>
      <c r="AH132">
        <v>290904</v>
      </c>
      <c r="AI132">
        <v>146576.34</v>
      </c>
      <c r="AJ132">
        <v>85200</v>
      </c>
      <c r="AK132">
        <v>21486</v>
      </c>
      <c r="AL132">
        <v>57100</v>
      </c>
      <c r="AM132">
        <v>17250</v>
      </c>
      <c r="AN132">
        <v>844600</v>
      </c>
      <c r="AO132">
        <v>28179</v>
      </c>
      <c r="AP132">
        <v>31834</v>
      </c>
      <c r="AQ132">
        <v>53570</v>
      </c>
      <c r="AR132">
        <v>219736.7187702966</v>
      </c>
      <c r="AT132">
        <v>2321</v>
      </c>
      <c r="AU132">
        <v>57031.58792047498</v>
      </c>
      <c r="BB132">
        <v>26033786.84</v>
      </c>
    </row>
    <row r="133" spans="1:54" x14ac:dyDescent="0.55000000000000004">
      <c r="A133" s="1">
        <v>1996</v>
      </c>
      <c r="B133">
        <v>5704700</v>
      </c>
      <c r="C133">
        <v>5854300</v>
      </c>
      <c r="D133">
        <v>928618.9</v>
      </c>
      <c r="E133">
        <v>3040120</v>
      </c>
      <c r="F133">
        <v>211000</v>
      </c>
      <c r="H133">
        <v>12762</v>
      </c>
      <c r="K133">
        <v>839000</v>
      </c>
      <c r="L133">
        <v>410900</v>
      </c>
      <c r="P133">
        <v>130400</v>
      </c>
      <c r="Q133">
        <v>2610</v>
      </c>
      <c r="R133">
        <v>59125</v>
      </c>
      <c r="S133">
        <v>353400</v>
      </c>
      <c r="T133">
        <v>195801</v>
      </c>
      <c r="U133">
        <v>78100</v>
      </c>
      <c r="V133">
        <v>418800</v>
      </c>
      <c r="W133">
        <v>247000</v>
      </c>
      <c r="X133">
        <v>766300</v>
      </c>
      <c r="Y133">
        <v>205000</v>
      </c>
      <c r="Z133">
        <v>172000</v>
      </c>
      <c r="AA133">
        <v>785278</v>
      </c>
      <c r="AB133">
        <v>673445</v>
      </c>
      <c r="AC133">
        <v>57300</v>
      </c>
      <c r="AD133">
        <v>33285</v>
      </c>
      <c r="AE133">
        <v>1887700</v>
      </c>
      <c r="AF133">
        <v>1268100</v>
      </c>
      <c r="AG133">
        <v>312800</v>
      </c>
      <c r="AH133">
        <v>337273</v>
      </c>
      <c r="AI133">
        <v>133195.12</v>
      </c>
      <c r="AJ133">
        <v>96300</v>
      </c>
      <c r="AK133">
        <v>21379</v>
      </c>
      <c r="AL133">
        <v>39200</v>
      </c>
      <c r="AM133">
        <v>28450</v>
      </c>
      <c r="AN133">
        <v>1012612</v>
      </c>
      <c r="AO133">
        <v>22086</v>
      </c>
      <c r="AP133">
        <v>36320</v>
      </c>
      <c r="AQ133">
        <v>36192</v>
      </c>
      <c r="AR133">
        <v>178638.46194275891</v>
      </c>
      <c r="AT133">
        <v>2478</v>
      </c>
      <c r="AU133">
        <v>63754.865064766869</v>
      </c>
      <c r="BB133">
        <v>27138943.02</v>
      </c>
    </row>
    <row r="134" spans="1:54" x14ac:dyDescent="0.55000000000000004">
      <c r="A134" s="1">
        <v>1997</v>
      </c>
      <c r="B134">
        <v>5356100</v>
      </c>
      <c r="C134">
        <v>5056300</v>
      </c>
      <c r="D134">
        <v>562988.1</v>
      </c>
      <c r="E134">
        <v>3321780</v>
      </c>
      <c r="F134">
        <v>180200</v>
      </c>
      <c r="H134">
        <v>7471</v>
      </c>
      <c r="K134">
        <v>831100</v>
      </c>
      <c r="L134">
        <v>398700</v>
      </c>
      <c r="P134">
        <v>104500</v>
      </c>
      <c r="Q134">
        <v>750</v>
      </c>
      <c r="R134">
        <v>56630</v>
      </c>
      <c r="S134">
        <v>337100</v>
      </c>
      <c r="T134">
        <v>225962</v>
      </c>
      <c r="U134">
        <v>78100</v>
      </c>
      <c r="V134">
        <v>447200</v>
      </c>
      <c r="W134">
        <v>35400</v>
      </c>
      <c r="X134">
        <v>668800</v>
      </c>
      <c r="Y134">
        <v>223000</v>
      </c>
      <c r="Z134">
        <v>155000</v>
      </c>
      <c r="AA134">
        <v>871293</v>
      </c>
      <c r="AB134">
        <v>618036.69999999995</v>
      </c>
      <c r="AC134">
        <v>45800</v>
      </c>
      <c r="AD134">
        <v>34447</v>
      </c>
      <c r="AE134">
        <v>2200000</v>
      </c>
      <c r="AF134">
        <v>1350000</v>
      </c>
      <c r="AG134">
        <v>274300</v>
      </c>
      <c r="AH134">
        <v>381667</v>
      </c>
      <c r="AI134">
        <v>152378.51999999999</v>
      </c>
      <c r="AJ134">
        <v>102800</v>
      </c>
      <c r="AK134">
        <v>23027</v>
      </c>
      <c r="AL134">
        <v>35700</v>
      </c>
      <c r="AM134">
        <v>37610</v>
      </c>
      <c r="AN134">
        <v>880915</v>
      </c>
      <c r="AO134">
        <v>37221</v>
      </c>
      <c r="AP134">
        <v>33613</v>
      </c>
      <c r="AQ134">
        <v>45613</v>
      </c>
      <c r="AR134">
        <v>170421.85235831421</v>
      </c>
      <c r="AT134">
        <v>2570</v>
      </c>
      <c r="AU134">
        <v>89954.908025992379</v>
      </c>
      <c r="BB134">
        <v>26184337.32</v>
      </c>
    </row>
    <row r="135" spans="1:54" x14ac:dyDescent="0.55000000000000004">
      <c r="A135" s="1">
        <v>1998</v>
      </c>
      <c r="B135">
        <v>5267100</v>
      </c>
      <c r="C135">
        <v>5689600</v>
      </c>
      <c r="D135">
        <v>444144.3</v>
      </c>
      <c r="E135">
        <v>3022430</v>
      </c>
      <c r="F135">
        <v>270300</v>
      </c>
      <c r="H135">
        <v>15971</v>
      </c>
      <c r="K135">
        <v>1062000</v>
      </c>
      <c r="L135">
        <v>382600</v>
      </c>
      <c r="P135">
        <v>117200</v>
      </c>
      <c r="Q135">
        <v>1125</v>
      </c>
      <c r="R135">
        <v>73176</v>
      </c>
      <c r="S135">
        <v>212900</v>
      </c>
      <c r="T135">
        <v>227727</v>
      </c>
      <c r="U135">
        <v>71700</v>
      </c>
      <c r="V135">
        <v>433400</v>
      </c>
      <c r="W135">
        <v>125200</v>
      </c>
      <c r="X135">
        <v>500200</v>
      </c>
      <c r="Y135">
        <v>218000</v>
      </c>
      <c r="Z135">
        <v>126000</v>
      </c>
      <c r="AA135">
        <v>716281</v>
      </c>
      <c r="AB135">
        <v>741774</v>
      </c>
      <c r="AC135">
        <v>60600</v>
      </c>
      <c r="AD135">
        <v>39592</v>
      </c>
      <c r="AE135">
        <v>2050400</v>
      </c>
      <c r="AF135">
        <v>1267300</v>
      </c>
      <c r="AG135">
        <v>278200</v>
      </c>
      <c r="AH135">
        <v>444007</v>
      </c>
      <c r="AI135">
        <v>136103.97</v>
      </c>
      <c r="AJ135">
        <v>105000</v>
      </c>
      <c r="AK135">
        <v>22846</v>
      </c>
      <c r="AL135">
        <v>36000</v>
      </c>
      <c r="AM135">
        <v>29740</v>
      </c>
      <c r="AN135">
        <v>815600</v>
      </c>
      <c r="AO135">
        <v>34000</v>
      </c>
      <c r="AP135">
        <v>34463</v>
      </c>
      <c r="AQ135">
        <v>40173</v>
      </c>
      <c r="AR135">
        <v>171412.90064260151</v>
      </c>
      <c r="AT135">
        <v>2662</v>
      </c>
      <c r="AU135">
        <v>115116.7289271089</v>
      </c>
      <c r="BB135">
        <v>26315296.27</v>
      </c>
    </row>
    <row r="136" spans="1:54" x14ac:dyDescent="0.55000000000000004">
      <c r="A136" s="1">
        <v>1999</v>
      </c>
      <c r="B136">
        <v>6043500</v>
      </c>
      <c r="C136">
        <v>5568700</v>
      </c>
      <c r="D136">
        <v>753619.28</v>
      </c>
      <c r="E136">
        <v>3338770</v>
      </c>
      <c r="F136">
        <v>280338</v>
      </c>
      <c r="H136">
        <v>18428</v>
      </c>
      <c r="K136">
        <v>1212300</v>
      </c>
      <c r="L136">
        <v>368000</v>
      </c>
      <c r="P136">
        <v>131200</v>
      </c>
      <c r="Q136">
        <v>1350</v>
      </c>
      <c r="R136">
        <v>59053</v>
      </c>
      <c r="S136">
        <v>202600</v>
      </c>
      <c r="T136">
        <v>209404</v>
      </c>
      <c r="U136">
        <v>71700</v>
      </c>
      <c r="V136">
        <v>333878</v>
      </c>
      <c r="W136">
        <v>73750</v>
      </c>
      <c r="X136">
        <v>605400</v>
      </c>
      <c r="Y136">
        <v>256000</v>
      </c>
      <c r="Z136">
        <v>125000</v>
      </c>
      <c r="AA136">
        <v>529535</v>
      </c>
      <c r="AB136">
        <v>851413</v>
      </c>
      <c r="AC136">
        <v>60200</v>
      </c>
      <c r="AD136">
        <v>51170</v>
      </c>
      <c r="AE136">
        <v>1905000</v>
      </c>
      <c r="AF136">
        <v>1588770</v>
      </c>
      <c r="AG136">
        <v>319029</v>
      </c>
      <c r="AH136">
        <v>371428</v>
      </c>
      <c r="AI136">
        <v>144310.72</v>
      </c>
      <c r="AJ136">
        <v>105000</v>
      </c>
      <c r="AK136">
        <v>37141</v>
      </c>
      <c r="AL136">
        <v>42156</v>
      </c>
      <c r="AM136">
        <v>49337</v>
      </c>
      <c r="AN136">
        <v>914100</v>
      </c>
      <c r="AO136">
        <v>45305</v>
      </c>
      <c r="AP136">
        <v>26400</v>
      </c>
      <c r="AQ136">
        <v>38672</v>
      </c>
      <c r="AR136">
        <v>190232.04615697329</v>
      </c>
      <c r="AT136">
        <v>2740</v>
      </c>
      <c r="AU136">
        <v>87731.341107380256</v>
      </c>
      <c r="BB136">
        <v>27858274</v>
      </c>
    </row>
    <row r="137" spans="1:54" x14ac:dyDescent="0.55000000000000004">
      <c r="A137" s="1">
        <v>2000</v>
      </c>
      <c r="B137">
        <v>5754100</v>
      </c>
      <c r="C137">
        <v>5408800</v>
      </c>
      <c r="D137">
        <v>637768.93149999995</v>
      </c>
      <c r="E137">
        <v>4117393.6</v>
      </c>
      <c r="F137">
        <v>233841</v>
      </c>
      <c r="H137">
        <v>29190</v>
      </c>
      <c r="K137">
        <v>985200</v>
      </c>
      <c r="L137">
        <v>368000</v>
      </c>
      <c r="P137">
        <v>127572</v>
      </c>
      <c r="Q137">
        <v>1425</v>
      </c>
      <c r="R137">
        <v>59874</v>
      </c>
      <c r="S137">
        <v>183372</v>
      </c>
      <c r="T137">
        <v>189100</v>
      </c>
      <c r="U137">
        <v>71700</v>
      </c>
      <c r="V137">
        <v>429900</v>
      </c>
      <c r="W137">
        <v>111200</v>
      </c>
      <c r="X137">
        <v>545300</v>
      </c>
      <c r="Y137">
        <v>309000</v>
      </c>
      <c r="Z137">
        <v>129000</v>
      </c>
      <c r="AA137">
        <v>582542</v>
      </c>
      <c r="AB137">
        <v>859502</v>
      </c>
      <c r="AC137">
        <v>60200</v>
      </c>
      <c r="AD137">
        <v>42791</v>
      </c>
      <c r="AE137">
        <v>2333000</v>
      </c>
      <c r="AF137">
        <v>1253700</v>
      </c>
      <c r="AG137">
        <v>300000</v>
      </c>
      <c r="AH137">
        <v>570431</v>
      </c>
      <c r="AI137">
        <v>104123.88</v>
      </c>
      <c r="AJ137">
        <v>90412</v>
      </c>
      <c r="AK137">
        <v>56373</v>
      </c>
      <c r="AL137">
        <v>42362</v>
      </c>
      <c r="AM137">
        <v>29900</v>
      </c>
      <c r="AN137">
        <v>837210</v>
      </c>
      <c r="AO137">
        <v>39703</v>
      </c>
      <c r="AP137">
        <v>24766</v>
      </c>
      <c r="AQ137">
        <v>37920</v>
      </c>
      <c r="AR137">
        <v>298170.98340175807</v>
      </c>
      <c r="AT137">
        <v>2795</v>
      </c>
      <c r="AU137">
        <v>83989.219328679435</v>
      </c>
      <c r="BB137">
        <v>27984556.411499999</v>
      </c>
    </row>
    <row r="138" spans="1:54" x14ac:dyDescent="0.55000000000000004">
      <c r="A138" s="1">
        <v>2001</v>
      </c>
      <c r="B138">
        <v>5338800</v>
      </c>
      <c r="C138">
        <v>5229300</v>
      </c>
      <c r="D138">
        <v>742579.21229000005</v>
      </c>
      <c r="E138">
        <v>3095067.1</v>
      </c>
      <c r="F138">
        <v>253058</v>
      </c>
      <c r="H138">
        <v>29480</v>
      </c>
      <c r="K138">
        <v>889100</v>
      </c>
      <c r="L138">
        <v>355800</v>
      </c>
      <c r="P138">
        <v>117389</v>
      </c>
      <c r="Q138">
        <v>1575</v>
      </c>
      <c r="R138">
        <v>53168</v>
      </c>
      <c r="S138">
        <v>123015</v>
      </c>
      <c r="T138">
        <v>195200</v>
      </c>
      <c r="U138">
        <v>59500</v>
      </c>
      <c r="V138">
        <v>551400</v>
      </c>
      <c r="W138">
        <v>160400</v>
      </c>
      <c r="X138">
        <v>546300</v>
      </c>
      <c r="Y138">
        <v>351000</v>
      </c>
      <c r="Z138">
        <v>178000</v>
      </c>
      <c r="AA138">
        <v>556842</v>
      </c>
      <c r="AB138">
        <v>1076537.2</v>
      </c>
      <c r="AC138">
        <v>53300</v>
      </c>
      <c r="AD138">
        <v>44534</v>
      </c>
      <c r="AE138">
        <v>2219000</v>
      </c>
      <c r="AF138">
        <v>1583500</v>
      </c>
      <c r="AG138">
        <v>296800</v>
      </c>
      <c r="AH138">
        <v>504369</v>
      </c>
      <c r="AI138">
        <v>141139.51999999999</v>
      </c>
      <c r="AJ138">
        <v>87310</v>
      </c>
      <c r="AK138">
        <v>59497</v>
      </c>
      <c r="AL138">
        <v>42000</v>
      </c>
      <c r="AM138">
        <v>27627</v>
      </c>
      <c r="AN138">
        <v>746485</v>
      </c>
      <c r="AO138">
        <v>31008</v>
      </c>
      <c r="AP138">
        <v>26829</v>
      </c>
      <c r="AQ138">
        <v>35886</v>
      </c>
      <c r="AR138">
        <v>328467.29795933497</v>
      </c>
      <c r="AT138">
        <v>2974</v>
      </c>
      <c r="AU138">
        <v>85951</v>
      </c>
      <c r="BB138">
        <v>26912838.03229</v>
      </c>
    </row>
    <row r="139" spans="1:54" x14ac:dyDescent="0.55000000000000004">
      <c r="A139" s="1">
        <v>2002</v>
      </c>
      <c r="B139">
        <v>5000000</v>
      </c>
      <c r="C139">
        <v>4460400</v>
      </c>
      <c r="D139">
        <v>638329.86399999994</v>
      </c>
      <c r="E139">
        <v>3453959.8073</v>
      </c>
      <c r="F139">
        <v>259908</v>
      </c>
      <c r="H139">
        <v>15387</v>
      </c>
      <c r="K139">
        <v>988500</v>
      </c>
      <c r="L139">
        <v>347700</v>
      </c>
      <c r="P139">
        <v>111240</v>
      </c>
      <c r="Q139">
        <v>937.5</v>
      </c>
      <c r="R139">
        <v>26515</v>
      </c>
      <c r="S139">
        <v>114509</v>
      </c>
      <c r="T139">
        <v>209500</v>
      </c>
      <c r="U139">
        <v>57600</v>
      </c>
      <c r="V139">
        <v>333297</v>
      </c>
      <c r="W139">
        <v>154200</v>
      </c>
      <c r="X139">
        <v>546100</v>
      </c>
      <c r="Y139">
        <v>343000</v>
      </c>
      <c r="Z139">
        <v>243000</v>
      </c>
      <c r="AA139">
        <v>490661</v>
      </c>
      <c r="AB139">
        <v>1220372.8</v>
      </c>
      <c r="AC139">
        <v>89000</v>
      </c>
      <c r="AD139">
        <v>46886</v>
      </c>
      <c r="AE139">
        <v>2088000</v>
      </c>
      <c r="AF139">
        <v>1269500</v>
      </c>
      <c r="AG139">
        <v>312200</v>
      </c>
      <c r="AH139">
        <v>526496</v>
      </c>
      <c r="AI139">
        <v>101225.63</v>
      </c>
      <c r="AJ139">
        <v>71434</v>
      </c>
      <c r="AK139">
        <v>59036</v>
      </c>
      <c r="AL139">
        <v>50000</v>
      </c>
      <c r="AM139">
        <v>33066</v>
      </c>
      <c r="AN139">
        <v>834156</v>
      </c>
      <c r="AO139">
        <v>26372</v>
      </c>
      <c r="AP139">
        <v>26162</v>
      </c>
      <c r="AQ139">
        <v>36229</v>
      </c>
      <c r="AR139">
        <v>344070.89543356578</v>
      </c>
      <c r="AT139">
        <v>3359</v>
      </c>
      <c r="AU139">
        <v>89880</v>
      </c>
      <c r="BB139">
        <v>25700562.101300001</v>
      </c>
    </row>
    <row r="140" spans="1:54" x14ac:dyDescent="0.55000000000000004">
      <c r="A140" s="1">
        <v>2003</v>
      </c>
      <c r="B140">
        <v>4749060</v>
      </c>
      <c r="C140">
        <v>4408600</v>
      </c>
      <c r="D140">
        <v>709946.8</v>
      </c>
      <c r="E140">
        <v>4246240</v>
      </c>
      <c r="F140">
        <v>252989</v>
      </c>
      <c r="H140">
        <v>12310</v>
      </c>
      <c r="K140">
        <v>811000</v>
      </c>
      <c r="L140">
        <v>387046</v>
      </c>
      <c r="P140">
        <v>107660</v>
      </c>
      <c r="Q140">
        <v>1342.5</v>
      </c>
      <c r="R140">
        <v>41017</v>
      </c>
      <c r="S140">
        <v>143835</v>
      </c>
      <c r="T140">
        <v>176800</v>
      </c>
      <c r="U140">
        <v>65300</v>
      </c>
      <c r="V140">
        <v>388002</v>
      </c>
      <c r="W140">
        <v>197900</v>
      </c>
      <c r="X140">
        <v>545700</v>
      </c>
      <c r="Y140">
        <v>365280</v>
      </c>
      <c r="Z140">
        <v>238000</v>
      </c>
      <c r="AA140">
        <v>571252</v>
      </c>
      <c r="AB140">
        <v>1085985</v>
      </c>
      <c r="AC140">
        <v>55000</v>
      </c>
      <c r="AD140">
        <v>35889</v>
      </c>
      <c r="AE140">
        <v>2225000</v>
      </c>
      <c r="AF140">
        <v>1322500</v>
      </c>
      <c r="AG140">
        <v>262000</v>
      </c>
      <c r="AH140">
        <v>640848</v>
      </c>
      <c r="AI140">
        <v>109633.05</v>
      </c>
      <c r="AJ140">
        <v>81814</v>
      </c>
      <c r="AK140">
        <v>63573</v>
      </c>
      <c r="AL140">
        <v>60000</v>
      </c>
      <c r="AM140">
        <v>34293</v>
      </c>
      <c r="AN140">
        <v>956015</v>
      </c>
      <c r="AO140">
        <v>23474</v>
      </c>
      <c r="AP140">
        <v>22548</v>
      </c>
      <c r="AQ140">
        <v>37510</v>
      </c>
      <c r="AR140">
        <v>362431.00581096899</v>
      </c>
      <c r="AT140">
        <v>3123</v>
      </c>
      <c r="AU140">
        <v>76095</v>
      </c>
      <c r="BB140">
        <v>26658618.850000001</v>
      </c>
    </row>
    <row r="141" spans="1:54" x14ac:dyDescent="0.55000000000000004">
      <c r="A141" s="1">
        <v>2004</v>
      </c>
      <c r="B141">
        <v>5910694</v>
      </c>
      <c r="C141">
        <v>5313500</v>
      </c>
      <c r="D141">
        <v>720160</v>
      </c>
      <c r="E141">
        <v>4280432.648</v>
      </c>
      <c r="F141">
        <v>273456</v>
      </c>
      <c r="H141">
        <v>15583</v>
      </c>
      <c r="K141">
        <v>1014700</v>
      </c>
      <c r="L141">
        <v>443305</v>
      </c>
      <c r="P141">
        <v>115866</v>
      </c>
      <c r="Q141">
        <v>1875</v>
      </c>
      <c r="R141">
        <v>29767</v>
      </c>
      <c r="S141">
        <v>194804</v>
      </c>
      <c r="T141">
        <v>197900</v>
      </c>
      <c r="U141">
        <v>53000</v>
      </c>
      <c r="V141">
        <v>527183</v>
      </c>
      <c r="W141">
        <v>340200</v>
      </c>
      <c r="X141">
        <v>707072</v>
      </c>
      <c r="Y141">
        <v>391230</v>
      </c>
      <c r="Z141">
        <v>201212</v>
      </c>
      <c r="AA141">
        <v>561468</v>
      </c>
      <c r="AB141">
        <v>1471227.2</v>
      </c>
      <c r="AC141">
        <v>119200</v>
      </c>
      <c r="AD141">
        <v>52220</v>
      </c>
      <c r="AE141">
        <v>2305000</v>
      </c>
      <c r="AF141">
        <v>1564000</v>
      </c>
      <c r="AG141">
        <v>392500</v>
      </c>
      <c r="AH141">
        <v>605206</v>
      </c>
      <c r="AI141">
        <v>73010.52</v>
      </c>
      <c r="AJ141">
        <v>112559</v>
      </c>
      <c r="AK141">
        <v>67137</v>
      </c>
      <c r="AL141">
        <v>85000</v>
      </c>
      <c r="AM141">
        <v>35000</v>
      </c>
      <c r="AN141">
        <v>1015697</v>
      </c>
      <c r="AO141">
        <v>35839</v>
      </c>
      <c r="AP141">
        <v>26724</v>
      </c>
      <c r="AQ141">
        <v>39023</v>
      </c>
      <c r="AR141">
        <v>412336.27135195339</v>
      </c>
      <c r="AT141">
        <v>2824</v>
      </c>
      <c r="AU141">
        <v>68880</v>
      </c>
      <c r="BB141">
        <v>30584191.368000001</v>
      </c>
    </row>
    <row r="142" spans="1:54" x14ac:dyDescent="0.55000000000000004">
      <c r="A142" s="1">
        <v>2005</v>
      </c>
      <c r="B142">
        <v>5210500</v>
      </c>
      <c r="C142">
        <v>5056600</v>
      </c>
      <c r="D142">
        <v>701980.99400000006</v>
      </c>
      <c r="E142">
        <v>3643686.5080329999</v>
      </c>
      <c r="F142">
        <v>226400</v>
      </c>
      <c r="H142">
        <v>13537</v>
      </c>
      <c r="K142">
        <v>910400</v>
      </c>
      <c r="L142">
        <v>402700</v>
      </c>
      <c r="P142">
        <v>100000</v>
      </c>
      <c r="Q142">
        <v>1275</v>
      </c>
      <c r="R142">
        <v>31404</v>
      </c>
      <c r="S142">
        <v>170800</v>
      </c>
      <c r="T142">
        <v>77300</v>
      </c>
      <c r="U142">
        <v>87000</v>
      </c>
      <c r="V142">
        <v>310300</v>
      </c>
      <c r="W142">
        <v>373400</v>
      </c>
      <c r="X142">
        <v>260200</v>
      </c>
      <c r="Y142">
        <v>317440</v>
      </c>
      <c r="Z142">
        <v>212970</v>
      </c>
      <c r="AA142">
        <v>474464</v>
      </c>
      <c r="AB142">
        <v>1433826.2</v>
      </c>
      <c r="AC142">
        <v>102000</v>
      </c>
      <c r="AD142">
        <v>29134</v>
      </c>
      <c r="AE142">
        <v>2710000</v>
      </c>
      <c r="AF142">
        <v>1522000</v>
      </c>
      <c r="AG142">
        <v>320000</v>
      </c>
      <c r="AH142">
        <v>735991</v>
      </c>
      <c r="AI142">
        <v>41486.449999999997</v>
      </c>
      <c r="AJ142">
        <v>89201</v>
      </c>
      <c r="AK142">
        <v>77454</v>
      </c>
      <c r="AL142">
        <v>90000</v>
      </c>
      <c r="AM142">
        <v>37560</v>
      </c>
      <c r="AN142">
        <v>905227</v>
      </c>
      <c r="AO142">
        <v>28563</v>
      </c>
      <c r="AP142">
        <v>25982</v>
      </c>
      <c r="AQ142">
        <v>39803</v>
      </c>
      <c r="AR142">
        <v>454935.15854078071</v>
      </c>
      <c r="AT142">
        <v>3483</v>
      </c>
      <c r="AU142">
        <v>84447</v>
      </c>
      <c r="BB142">
        <v>28156808.152033001</v>
      </c>
    </row>
    <row r="143" spans="1:54" x14ac:dyDescent="0.55000000000000004">
      <c r="A143" s="1">
        <v>2006</v>
      </c>
      <c r="B143">
        <v>5212700</v>
      </c>
      <c r="C143">
        <v>4963300</v>
      </c>
      <c r="D143">
        <v>727385.56200000003</v>
      </c>
      <c r="E143">
        <v>3890731.0784742688</v>
      </c>
      <c r="F143">
        <v>225600</v>
      </c>
      <c r="H143">
        <v>12365</v>
      </c>
      <c r="K143">
        <v>906300</v>
      </c>
      <c r="L143">
        <v>393800</v>
      </c>
      <c r="P143">
        <v>101000</v>
      </c>
      <c r="Q143">
        <v>2527.5</v>
      </c>
      <c r="R143">
        <v>28257</v>
      </c>
      <c r="S143">
        <v>175700</v>
      </c>
      <c r="T143">
        <v>70000</v>
      </c>
      <c r="U143">
        <v>85000</v>
      </c>
      <c r="V143">
        <v>327100</v>
      </c>
      <c r="W143">
        <v>193812</v>
      </c>
      <c r="X143">
        <v>501400</v>
      </c>
      <c r="Y143">
        <v>473770</v>
      </c>
      <c r="Z143">
        <v>216000</v>
      </c>
      <c r="AA143">
        <v>345379</v>
      </c>
      <c r="AB143">
        <v>1429788.6</v>
      </c>
      <c r="AC143">
        <v>133200</v>
      </c>
      <c r="AD143">
        <v>50400</v>
      </c>
      <c r="AE143">
        <v>2358000</v>
      </c>
      <c r="AF143">
        <v>1540000</v>
      </c>
      <c r="AG143">
        <v>237000</v>
      </c>
      <c r="AH143">
        <v>802441</v>
      </c>
      <c r="AI143">
        <v>56764.19</v>
      </c>
      <c r="AJ143">
        <v>93581</v>
      </c>
      <c r="AK143">
        <v>78454</v>
      </c>
      <c r="AL143">
        <v>105000</v>
      </c>
      <c r="AM143">
        <v>36159</v>
      </c>
      <c r="AN143">
        <v>1012980</v>
      </c>
      <c r="AO143">
        <v>34693</v>
      </c>
      <c r="AP143">
        <v>25215</v>
      </c>
      <c r="AQ143">
        <v>39699</v>
      </c>
      <c r="AR143">
        <v>407561.74336978758</v>
      </c>
      <c r="AT143">
        <v>5444</v>
      </c>
      <c r="AU143">
        <v>68202</v>
      </c>
      <c r="BB143">
        <v>28286521.43047427</v>
      </c>
    </row>
    <row r="144" spans="1:54" x14ac:dyDescent="0.55000000000000004">
      <c r="A144" s="1">
        <v>2007</v>
      </c>
      <c r="B144">
        <v>4711600</v>
      </c>
      <c r="C144">
        <v>4251400</v>
      </c>
      <c r="D144">
        <v>581561.50500000012</v>
      </c>
      <c r="E144">
        <v>3520871.3728</v>
      </c>
      <c r="F144">
        <v>262803</v>
      </c>
      <c r="H144">
        <v>14197</v>
      </c>
      <c r="K144">
        <v>1036500</v>
      </c>
      <c r="L144">
        <v>350028</v>
      </c>
      <c r="P144">
        <v>104094</v>
      </c>
      <c r="Q144">
        <v>997.5</v>
      </c>
      <c r="R144">
        <v>21599</v>
      </c>
      <c r="S144">
        <v>136953</v>
      </c>
      <c r="T144">
        <v>65000</v>
      </c>
      <c r="U144">
        <v>107000</v>
      </c>
      <c r="V144">
        <v>322000</v>
      </c>
      <c r="W144">
        <v>128490</v>
      </c>
      <c r="X144">
        <v>535514</v>
      </c>
      <c r="Y144">
        <v>513130</v>
      </c>
      <c r="Z144">
        <v>240000</v>
      </c>
      <c r="AA144">
        <v>385303</v>
      </c>
      <c r="AB144">
        <v>961972</v>
      </c>
      <c r="AC144">
        <v>147600</v>
      </c>
      <c r="AD144">
        <v>50500</v>
      </c>
      <c r="AE144">
        <v>2414000</v>
      </c>
      <c r="AF144">
        <v>1504600</v>
      </c>
      <c r="AG144">
        <v>350200</v>
      </c>
      <c r="AH144">
        <v>791794</v>
      </c>
      <c r="AI144">
        <v>62994.44</v>
      </c>
      <c r="AJ144">
        <v>94041</v>
      </c>
      <c r="AK144">
        <v>80249</v>
      </c>
      <c r="AL144">
        <v>52000</v>
      </c>
      <c r="AM144">
        <v>37000</v>
      </c>
      <c r="AN144">
        <v>1043500</v>
      </c>
      <c r="AO144">
        <v>21575</v>
      </c>
      <c r="AP144">
        <v>21302</v>
      </c>
      <c r="AQ144">
        <v>41803</v>
      </c>
      <c r="AR144">
        <v>548290.31762998132</v>
      </c>
      <c r="AT144">
        <v>6275</v>
      </c>
      <c r="AU144">
        <v>68364</v>
      </c>
      <c r="BB144">
        <v>26401913.3178</v>
      </c>
    </row>
    <row r="145" spans="1:54" x14ac:dyDescent="0.55000000000000004">
      <c r="A145" s="1">
        <v>2008</v>
      </c>
      <c r="B145">
        <v>4198632</v>
      </c>
      <c r="C145">
        <v>4624500</v>
      </c>
      <c r="D145">
        <v>542755.24600000004</v>
      </c>
      <c r="E145">
        <v>3736689.25</v>
      </c>
      <c r="F145">
        <v>299372</v>
      </c>
      <c r="H145">
        <v>15967</v>
      </c>
      <c r="K145">
        <v>1000100</v>
      </c>
      <c r="L145">
        <v>400409</v>
      </c>
      <c r="P145">
        <v>107447</v>
      </c>
      <c r="Q145">
        <v>1005</v>
      </c>
      <c r="R145">
        <v>18213</v>
      </c>
      <c r="S145">
        <v>230046</v>
      </c>
      <c r="T145">
        <v>50869</v>
      </c>
      <c r="U145">
        <v>90200</v>
      </c>
      <c r="V145">
        <v>325000</v>
      </c>
      <c r="W145">
        <v>159700</v>
      </c>
      <c r="X145">
        <v>554182</v>
      </c>
      <c r="Y145">
        <v>503483</v>
      </c>
      <c r="Z145">
        <v>250000</v>
      </c>
      <c r="AA145">
        <v>362110</v>
      </c>
      <c r="AB145">
        <v>1244778</v>
      </c>
      <c r="AC145">
        <v>205200</v>
      </c>
      <c r="AD145">
        <v>52000</v>
      </c>
      <c r="AE145">
        <v>2346000</v>
      </c>
      <c r="AF145">
        <v>1467764</v>
      </c>
      <c r="AG145">
        <v>368300</v>
      </c>
      <c r="AH145">
        <v>824641.94799999997</v>
      </c>
      <c r="AI145">
        <v>55668.33</v>
      </c>
      <c r="AJ145">
        <v>109001</v>
      </c>
      <c r="AK145">
        <v>81863</v>
      </c>
      <c r="AL145">
        <v>69816</v>
      </c>
      <c r="AM145">
        <v>35000</v>
      </c>
      <c r="AN145">
        <v>1089000</v>
      </c>
      <c r="AO145">
        <v>29070</v>
      </c>
      <c r="AP145">
        <v>24531</v>
      </c>
      <c r="AQ145">
        <v>46225</v>
      </c>
      <c r="AR145">
        <v>706325.21683331497</v>
      </c>
      <c r="AT145">
        <v>7677</v>
      </c>
      <c r="AU145">
        <v>68973</v>
      </c>
      <c r="BB145">
        <v>27022980.774</v>
      </c>
    </row>
    <row r="146" spans="1:54" x14ac:dyDescent="0.55000000000000004">
      <c r="A146" s="1">
        <v>2009</v>
      </c>
      <c r="B146">
        <v>4552077</v>
      </c>
      <c r="C146">
        <v>4542200</v>
      </c>
      <c r="D146">
        <v>571071.47628343501</v>
      </c>
      <c r="E146">
        <v>3548929.4</v>
      </c>
      <c r="F146">
        <v>235188</v>
      </c>
      <c r="H146">
        <v>16479</v>
      </c>
      <c r="K146">
        <v>913900</v>
      </c>
      <c r="L146">
        <v>425000</v>
      </c>
      <c r="P146">
        <v>111354</v>
      </c>
      <c r="Q146">
        <v>2385</v>
      </c>
      <c r="R146">
        <v>14755</v>
      </c>
      <c r="S146">
        <v>230000</v>
      </c>
      <c r="T146">
        <v>55614</v>
      </c>
      <c r="U146">
        <v>104300</v>
      </c>
      <c r="V146">
        <v>330000</v>
      </c>
      <c r="W146">
        <v>125135</v>
      </c>
      <c r="X146">
        <v>610000</v>
      </c>
      <c r="Y146">
        <v>501000</v>
      </c>
      <c r="Z146">
        <v>273000</v>
      </c>
      <c r="AA146">
        <v>358268</v>
      </c>
      <c r="AB146">
        <v>1179191</v>
      </c>
      <c r="AC146">
        <v>205200</v>
      </c>
      <c r="AD146">
        <v>53000</v>
      </c>
      <c r="AE146">
        <v>2677000</v>
      </c>
      <c r="AF146">
        <v>1213547</v>
      </c>
      <c r="AG146">
        <v>340000</v>
      </c>
      <c r="AH146">
        <v>981772.44700000004</v>
      </c>
      <c r="AI146">
        <v>44552.94</v>
      </c>
      <c r="AJ146">
        <v>61874</v>
      </c>
      <c r="AK146">
        <v>70444</v>
      </c>
      <c r="AL146">
        <v>58840</v>
      </c>
      <c r="AM146">
        <v>29498</v>
      </c>
      <c r="AN146">
        <v>1033400</v>
      </c>
      <c r="AO146">
        <v>24500</v>
      </c>
      <c r="AP146">
        <v>23250</v>
      </c>
      <c r="AQ146">
        <v>42322</v>
      </c>
      <c r="AR146">
        <v>888644.46674924926</v>
      </c>
      <c r="AT146">
        <v>9883</v>
      </c>
      <c r="AU146">
        <v>68475</v>
      </c>
      <c r="BB146">
        <v>27233722.263283439</v>
      </c>
    </row>
    <row r="147" spans="1:54" x14ac:dyDescent="0.55000000000000004">
      <c r="A147" s="1">
        <v>2010</v>
      </c>
      <c r="B147">
        <v>4531671</v>
      </c>
      <c r="C147">
        <v>4673700</v>
      </c>
      <c r="D147">
        <v>690919.13500000001</v>
      </c>
      <c r="E147">
        <v>3535347.4</v>
      </c>
      <c r="F147">
        <v>173745</v>
      </c>
      <c r="H147">
        <v>14025</v>
      </c>
      <c r="K147">
        <v>690600</v>
      </c>
      <c r="L147">
        <v>336500</v>
      </c>
      <c r="P147">
        <v>103094</v>
      </c>
      <c r="Q147">
        <v>3037.5</v>
      </c>
      <c r="R147">
        <v>13123</v>
      </c>
      <c r="S147">
        <v>150083</v>
      </c>
      <c r="T147">
        <v>46346</v>
      </c>
      <c r="U147">
        <v>103400</v>
      </c>
      <c r="V147">
        <v>181279</v>
      </c>
      <c r="W147">
        <v>127040</v>
      </c>
      <c r="X147">
        <v>328724</v>
      </c>
      <c r="Y147">
        <v>760530</v>
      </c>
      <c r="Z147">
        <v>300200</v>
      </c>
      <c r="AA147">
        <v>343554</v>
      </c>
      <c r="AB147">
        <v>1151656</v>
      </c>
      <c r="AC147">
        <v>190000</v>
      </c>
      <c r="AD147">
        <v>55000</v>
      </c>
      <c r="AE147">
        <v>2650000</v>
      </c>
      <c r="AF147">
        <v>1625077</v>
      </c>
      <c r="AG147">
        <v>338000</v>
      </c>
      <c r="AH147">
        <v>840891.18799999997</v>
      </c>
      <c r="AI147">
        <v>34356</v>
      </c>
      <c r="AJ147">
        <v>65000</v>
      </c>
      <c r="AK147">
        <v>71667</v>
      </c>
      <c r="AL147">
        <v>47500</v>
      </c>
      <c r="AM147">
        <v>33300</v>
      </c>
      <c r="AN147">
        <v>984800</v>
      </c>
      <c r="AO147">
        <v>22150</v>
      </c>
      <c r="AP147">
        <v>27950</v>
      </c>
      <c r="AQ147">
        <v>35411</v>
      </c>
      <c r="AR147">
        <v>951774.47628242197</v>
      </c>
      <c r="AT147">
        <v>14171</v>
      </c>
      <c r="AU147">
        <v>71720</v>
      </c>
      <c r="BB147">
        <v>26889938.723000001</v>
      </c>
    </row>
    <row r="148" spans="1:54" x14ac:dyDescent="0.55000000000000004">
      <c r="A148" s="1">
        <v>2011</v>
      </c>
      <c r="B148">
        <v>5106761</v>
      </c>
      <c r="C148">
        <v>4270500</v>
      </c>
      <c r="D148">
        <v>542093.32900000003</v>
      </c>
      <c r="E148">
        <v>3370912.3</v>
      </c>
      <c r="F148">
        <v>281476</v>
      </c>
      <c r="H148">
        <v>17899</v>
      </c>
      <c r="K148">
        <v>913200</v>
      </c>
      <c r="L148">
        <v>295000</v>
      </c>
      <c r="P148">
        <v>101800</v>
      </c>
      <c r="Q148">
        <v>2265</v>
      </c>
      <c r="R148">
        <v>14260</v>
      </c>
      <c r="S148">
        <v>122687</v>
      </c>
      <c r="T148">
        <v>48875</v>
      </c>
      <c r="U148">
        <v>110800</v>
      </c>
      <c r="V148">
        <v>275000</v>
      </c>
      <c r="W148">
        <v>124627</v>
      </c>
      <c r="X148">
        <v>405817</v>
      </c>
      <c r="Y148">
        <v>696260</v>
      </c>
      <c r="Z148">
        <v>175400</v>
      </c>
      <c r="AA148">
        <v>342724</v>
      </c>
      <c r="AB148">
        <v>1125986</v>
      </c>
      <c r="AC148">
        <v>235000</v>
      </c>
      <c r="AD148">
        <v>56500</v>
      </c>
      <c r="AE148">
        <v>2692400</v>
      </c>
      <c r="AF148">
        <v>1547300</v>
      </c>
      <c r="AG148">
        <v>346000</v>
      </c>
      <c r="AH148">
        <v>946640.30099999998</v>
      </c>
      <c r="AI148">
        <v>38212</v>
      </c>
      <c r="AJ148">
        <v>66500</v>
      </c>
      <c r="AK148">
        <v>83383</v>
      </c>
      <c r="AL148">
        <v>48000</v>
      </c>
      <c r="AM148">
        <v>34000</v>
      </c>
      <c r="AN148">
        <v>1012800</v>
      </c>
      <c r="AO148">
        <v>23200</v>
      </c>
      <c r="AP148">
        <v>28490</v>
      </c>
      <c r="AQ148">
        <v>35495</v>
      </c>
      <c r="AR148">
        <v>1036603.075338437</v>
      </c>
      <c r="AT148">
        <v>13018</v>
      </c>
      <c r="AU148">
        <v>78090</v>
      </c>
      <c r="BB148">
        <v>27192681.93</v>
      </c>
    </row>
    <row r="149" spans="1:54" x14ac:dyDescent="0.55000000000000004">
      <c r="A149" s="1">
        <v>2012</v>
      </c>
      <c r="B149">
        <v>4209724</v>
      </c>
      <c r="C149">
        <v>4107370</v>
      </c>
      <c r="D149">
        <v>611461.55300000007</v>
      </c>
      <c r="E149">
        <v>3112256</v>
      </c>
      <c r="F149">
        <v>215475</v>
      </c>
      <c r="H149">
        <v>11368</v>
      </c>
      <c r="K149">
        <v>901200</v>
      </c>
      <c r="L149">
        <v>275000</v>
      </c>
      <c r="P149">
        <v>100387</v>
      </c>
      <c r="Q149">
        <v>772.5</v>
      </c>
      <c r="R149">
        <v>11010</v>
      </c>
      <c r="S149">
        <v>133700</v>
      </c>
      <c r="T149">
        <v>44191</v>
      </c>
      <c r="U149">
        <v>112700</v>
      </c>
      <c r="V149">
        <v>181800</v>
      </c>
      <c r="W149">
        <v>148304</v>
      </c>
      <c r="X149">
        <v>331061</v>
      </c>
      <c r="Y149">
        <v>622000</v>
      </c>
      <c r="Z149">
        <v>179748</v>
      </c>
      <c r="AA149">
        <v>377149</v>
      </c>
      <c r="AB149">
        <v>1236145</v>
      </c>
      <c r="AC149">
        <v>194000</v>
      </c>
      <c r="AD149">
        <v>57000</v>
      </c>
      <c r="AE149">
        <v>2981100</v>
      </c>
      <c r="AF149">
        <v>1166025</v>
      </c>
      <c r="AG149">
        <v>296700</v>
      </c>
      <c r="AH149">
        <v>1187672</v>
      </c>
      <c r="AI149">
        <v>38900</v>
      </c>
      <c r="AJ149">
        <v>67000</v>
      </c>
      <c r="AK149">
        <v>86517</v>
      </c>
      <c r="AL149">
        <v>49200</v>
      </c>
      <c r="AM149">
        <v>34500</v>
      </c>
      <c r="AN149">
        <v>1095100</v>
      </c>
      <c r="AO149">
        <v>24000</v>
      </c>
      <c r="AP149">
        <v>31230</v>
      </c>
      <c r="AQ149">
        <v>36846</v>
      </c>
      <c r="AR149">
        <v>1255051.5643511571</v>
      </c>
      <c r="AT149">
        <v>14702</v>
      </c>
      <c r="AU149">
        <v>81873</v>
      </c>
      <c r="BB149">
        <v>26112222.552999999</v>
      </c>
    </row>
    <row r="150" spans="1:54" x14ac:dyDescent="0.55000000000000004">
      <c r="A150" s="1">
        <v>2013</v>
      </c>
      <c r="B150">
        <v>4293466</v>
      </c>
      <c r="C150">
        <v>4796590</v>
      </c>
      <c r="D150">
        <v>603970.11100000003</v>
      </c>
      <c r="E150">
        <v>4607854.5</v>
      </c>
      <c r="F150">
        <v>239195</v>
      </c>
      <c r="H150">
        <v>12989</v>
      </c>
      <c r="K150">
        <v>840900</v>
      </c>
      <c r="L150">
        <v>311530</v>
      </c>
      <c r="P150">
        <v>83863</v>
      </c>
      <c r="Q150">
        <v>3337.5</v>
      </c>
      <c r="R150">
        <v>13696</v>
      </c>
      <c r="S150">
        <v>170000</v>
      </c>
      <c r="T150">
        <v>46000</v>
      </c>
      <c r="U150">
        <v>98800</v>
      </c>
      <c r="V150">
        <v>261800</v>
      </c>
      <c r="W150">
        <v>120104</v>
      </c>
      <c r="X150">
        <v>106042</v>
      </c>
      <c r="Y150">
        <v>529000</v>
      </c>
      <c r="Z150">
        <v>168247</v>
      </c>
      <c r="AA150">
        <v>371800</v>
      </c>
      <c r="AB150">
        <v>1245602</v>
      </c>
      <c r="AC150">
        <v>248400</v>
      </c>
      <c r="AD150">
        <v>47376</v>
      </c>
      <c r="AE150">
        <v>3114600</v>
      </c>
      <c r="AF150">
        <v>1498400</v>
      </c>
      <c r="AG150">
        <v>271000</v>
      </c>
      <c r="AH150">
        <v>1210742</v>
      </c>
      <c r="AI150">
        <v>17951</v>
      </c>
      <c r="AJ150">
        <v>67000</v>
      </c>
      <c r="AK150">
        <v>91571</v>
      </c>
      <c r="AL150">
        <v>49800</v>
      </c>
      <c r="AM150">
        <v>34500</v>
      </c>
      <c r="AN150">
        <v>1156900</v>
      </c>
      <c r="AO150">
        <v>28500</v>
      </c>
      <c r="AP150">
        <v>30000</v>
      </c>
      <c r="AQ150">
        <v>36796</v>
      </c>
      <c r="AR150">
        <v>1089075.5146562629</v>
      </c>
      <c r="AT150">
        <v>18567</v>
      </c>
      <c r="AU150">
        <v>14306</v>
      </c>
      <c r="BB150">
        <v>28646647.611000001</v>
      </c>
    </row>
    <row r="151" spans="1:54" x14ac:dyDescent="0.55000000000000004">
      <c r="A151" s="1">
        <v>2014</v>
      </c>
      <c r="B151">
        <v>4650000</v>
      </c>
      <c r="C151">
        <v>4208750</v>
      </c>
      <c r="D151">
        <v>603327</v>
      </c>
      <c r="E151">
        <v>3950000</v>
      </c>
      <c r="F151">
        <v>199869</v>
      </c>
      <c r="H151">
        <v>15394</v>
      </c>
      <c r="K151">
        <v>920200</v>
      </c>
      <c r="L151">
        <v>334300</v>
      </c>
      <c r="P151">
        <v>93365</v>
      </c>
      <c r="Q151">
        <v>4725</v>
      </c>
      <c r="R151">
        <v>14000</v>
      </c>
      <c r="S151">
        <v>70000</v>
      </c>
      <c r="T151">
        <v>45272</v>
      </c>
      <c r="U151">
        <v>108600</v>
      </c>
      <c r="V151">
        <v>258520</v>
      </c>
      <c r="W151">
        <v>149850</v>
      </c>
      <c r="X151">
        <v>375283</v>
      </c>
      <c r="Y151">
        <v>490000</v>
      </c>
      <c r="Z151">
        <v>86904</v>
      </c>
      <c r="AA151">
        <v>501000</v>
      </c>
      <c r="AB151">
        <v>1186343</v>
      </c>
      <c r="AC151">
        <v>320400</v>
      </c>
      <c r="AD151">
        <v>54663</v>
      </c>
      <c r="AE151">
        <v>3021400</v>
      </c>
      <c r="AF151">
        <v>1517900</v>
      </c>
      <c r="AG151">
        <v>273200</v>
      </c>
      <c r="AH151">
        <v>1214000</v>
      </c>
      <c r="AI151">
        <v>39360</v>
      </c>
      <c r="AJ151">
        <v>72500</v>
      </c>
      <c r="AK151">
        <v>109000</v>
      </c>
      <c r="AL151">
        <v>52000</v>
      </c>
      <c r="AM151">
        <v>37000</v>
      </c>
      <c r="AN151">
        <v>1146000</v>
      </c>
      <c r="AO151">
        <v>21500</v>
      </c>
      <c r="AP151">
        <v>44707</v>
      </c>
      <c r="AQ151">
        <v>35000</v>
      </c>
      <c r="AR151">
        <v>1079206.212487997</v>
      </c>
      <c r="AT151">
        <v>21205.830979347229</v>
      </c>
      <c r="AU151">
        <v>15073</v>
      </c>
      <c r="BB151">
        <v>27389772.830979351</v>
      </c>
    </row>
    <row r="152" spans="1:54" x14ac:dyDescent="0.55000000000000004">
      <c r="A152" s="1">
        <v>2015</v>
      </c>
      <c r="B152">
        <v>4700000</v>
      </c>
      <c r="C152">
        <v>4950000</v>
      </c>
      <c r="D152">
        <v>700000</v>
      </c>
      <c r="E152">
        <v>3770000</v>
      </c>
      <c r="F152">
        <v>230000</v>
      </c>
      <c r="H152">
        <v>16000</v>
      </c>
      <c r="K152">
        <v>887281.3</v>
      </c>
      <c r="L152">
        <v>250000</v>
      </c>
      <c r="P152">
        <v>90000</v>
      </c>
      <c r="Q152">
        <v>3800</v>
      </c>
      <c r="R152">
        <v>14000</v>
      </c>
      <c r="S152">
        <v>130000</v>
      </c>
      <c r="T152">
        <v>45000</v>
      </c>
      <c r="U152">
        <v>130000</v>
      </c>
      <c r="V152">
        <v>287300</v>
      </c>
      <c r="W152">
        <v>170000</v>
      </c>
      <c r="X152">
        <v>350000</v>
      </c>
      <c r="Y152">
        <v>560000</v>
      </c>
      <c r="Z152">
        <v>75000</v>
      </c>
      <c r="AA152">
        <v>500000</v>
      </c>
      <c r="AB152">
        <v>1191193</v>
      </c>
      <c r="AC152">
        <v>234700</v>
      </c>
      <c r="AD152">
        <v>55000</v>
      </c>
      <c r="AE152">
        <v>3080000</v>
      </c>
      <c r="AF152">
        <v>1335800</v>
      </c>
      <c r="AG152">
        <v>350000</v>
      </c>
      <c r="AH152">
        <v>1233562</v>
      </c>
      <c r="AN152">
        <v>1123100</v>
      </c>
      <c r="AR152">
        <v>1002767.501783784</v>
      </c>
      <c r="AU152">
        <v>16919</v>
      </c>
      <c r="BB152">
        <v>27600000</v>
      </c>
    </row>
    <row r="153" spans="1:54" x14ac:dyDescent="0.55000000000000004">
      <c r="A153" s="1">
        <v>2016</v>
      </c>
      <c r="B153">
        <v>4350000</v>
      </c>
      <c r="C153">
        <v>5090000</v>
      </c>
      <c r="D153">
        <v>600000</v>
      </c>
      <c r="E153">
        <v>3930000</v>
      </c>
      <c r="F153">
        <v>200000</v>
      </c>
      <c r="H153">
        <v>16000</v>
      </c>
      <c r="K153">
        <v>900000</v>
      </c>
      <c r="L153">
        <v>260000</v>
      </c>
      <c r="P153">
        <v>90000</v>
      </c>
      <c r="Q153">
        <v>4000</v>
      </c>
      <c r="R153">
        <v>14000</v>
      </c>
      <c r="S153">
        <v>120000</v>
      </c>
      <c r="T153">
        <v>45000</v>
      </c>
      <c r="U153">
        <v>110000</v>
      </c>
      <c r="V153">
        <v>190000</v>
      </c>
      <c r="W153">
        <v>170000</v>
      </c>
      <c r="X153">
        <v>330000</v>
      </c>
      <c r="Y153">
        <v>560000</v>
      </c>
      <c r="Z153">
        <v>75000</v>
      </c>
      <c r="AA153">
        <v>500000</v>
      </c>
      <c r="AB153">
        <v>1310000</v>
      </c>
      <c r="AC153">
        <v>313900</v>
      </c>
      <c r="AD153">
        <v>55000</v>
      </c>
      <c r="AE153">
        <v>3150000</v>
      </c>
      <c r="AF153">
        <v>940000</v>
      </c>
      <c r="AG153">
        <v>160000</v>
      </c>
      <c r="AH153">
        <v>1010000</v>
      </c>
      <c r="AN153">
        <v>1053100</v>
      </c>
      <c r="AR153">
        <v>993562.76001831167</v>
      </c>
      <c r="AU153">
        <v>17000</v>
      </c>
      <c r="BB153">
        <v>26700000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3"/>
  <sheetViews>
    <sheetView workbookViewId="0">
      <selection sqref="A1:XFD1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182.6933271501841</v>
      </c>
      <c r="C2">
        <v>67.984663615152442</v>
      </c>
      <c r="D2">
        <v>51.202094739347771</v>
      </c>
      <c r="E2">
        <v>93.866582914572859</v>
      </c>
      <c r="F2">
        <v>39.30112480974126</v>
      </c>
      <c r="K2">
        <v>4.3472533263074693</v>
      </c>
      <c r="L2">
        <v>33.71768671209086</v>
      </c>
      <c r="P2">
        <v>23.264831329972861</v>
      </c>
      <c r="Q2">
        <v>0</v>
      </c>
      <c r="R2">
        <v>9.1496806693800554</v>
      </c>
      <c r="S2">
        <v>30.849784887229529</v>
      </c>
      <c r="V2">
        <v>39.281599162011148</v>
      </c>
      <c r="X2">
        <v>20.721501533612841</v>
      </c>
      <c r="Y2">
        <v>2.943202086141635</v>
      </c>
      <c r="AB2">
        <v>3.2425895670439959</v>
      </c>
      <c r="AC2">
        <v>9.3267010126132532E-2</v>
      </c>
      <c r="AD2">
        <v>0.1278641571194763</v>
      </c>
      <c r="AE2">
        <v>0.27753579518244448</v>
      </c>
      <c r="AF2">
        <v>2.56</v>
      </c>
      <c r="AG2">
        <v>2.1283440475949971</v>
      </c>
      <c r="AH2">
        <v>11.42961601105997</v>
      </c>
      <c r="AI2">
        <v>4.8378696028229119E-2</v>
      </c>
      <c r="AJ2">
        <v>7.9061596719900633</v>
      </c>
      <c r="AK2">
        <v>3.7579217007221721E-2</v>
      </c>
      <c r="AL2">
        <v>2.369237551770933</v>
      </c>
      <c r="AM2">
        <v>2.502168594478521E-2</v>
      </c>
      <c r="AN2">
        <v>4.206193687816377</v>
      </c>
      <c r="AO2">
        <v>0.215934111741515</v>
      </c>
      <c r="AP2">
        <v>1.8070578516663709</v>
      </c>
      <c r="AQ2">
        <v>4.0560697765992251E-4</v>
      </c>
      <c r="AU2">
        <v>2.0703394731783901E-2</v>
      </c>
      <c r="BB2">
        <v>10.2772235955706</v>
      </c>
    </row>
    <row r="3" spans="1:54" x14ac:dyDescent="0.55000000000000004">
      <c r="A3" s="1">
        <v>1866</v>
      </c>
      <c r="B3">
        <v>168.89912027310919</v>
      </c>
      <c r="C3">
        <v>80.107820628269408</v>
      </c>
      <c r="D3">
        <v>51.04117368670137</v>
      </c>
      <c r="E3">
        <v>96.912055583375064</v>
      </c>
      <c r="F3">
        <v>38.116185075980972</v>
      </c>
      <c r="K3">
        <v>7.854842510407666</v>
      </c>
      <c r="L3">
        <v>33.621668288453911</v>
      </c>
      <c r="P3">
        <v>23.13922097956036</v>
      </c>
      <c r="Q3">
        <v>0</v>
      </c>
      <c r="R3">
        <v>8.9064770886645164</v>
      </c>
      <c r="S3">
        <v>34.780598177323732</v>
      </c>
      <c r="V3">
        <v>44.070207083145419</v>
      </c>
      <c r="X3">
        <v>23.246712586098919</v>
      </c>
      <c r="Y3">
        <v>2.9175750050182261</v>
      </c>
      <c r="AB3">
        <v>3.348042262274705</v>
      </c>
      <c r="AC3">
        <v>0.10341431385423509</v>
      </c>
      <c r="AD3">
        <v>0.13013954815548881</v>
      </c>
      <c r="AE3">
        <v>0.27122786783414199</v>
      </c>
      <c r="AF3">
        <v>2.56</v>
      </c>
      <c r="AG3">
        <v>2.1524654138805039</v>
      </c>
      <c r="AH3">
        <v>11.064222121318631</v>
      </c>
      <c r="AI3">
        <v>4.984817887428139E-2</v>
      </c>
      <c r="AJ3">
        <v>7.5739817315453184</v>
      </c>
      <c r="AK3">
        <v>3.6625780589194579E-2</v>
      </c>
      <c r="AL3">
        <v>2.97296771189002</v>
      </c>
      <c r="AM3">
        <v>3.1397723016544067E-2</v>
      </c>
      <c r="AN3">
        <v>4.1641317509382141</v>
      </c>
      <c r="AO3">
        <v>0.27095853753597932</v>
      </c>
      <c r="AP3">
        <v>1.8017275993781521</v>
      </c>
      <c r="AQ3">
        <v>4.5211956211833388E-4</v>
      </c>
      <c r="AU3">
        <v>2.0627556999759111E-2</v>
      </c>
      <c r="BB3">
        <v>10.129746267788139</v>
      </c>
    </row>
    <row r="4" spans="1:54" x14ac:dyDescent="0.55000000000000004">
      <c r="A4" s="1">
        <v>1867</v>
      </c>
      <c r="B4">
        <v>103.1165576772168</v>
      </c>
      <c r="C4">
        <v>78.344934528899827</v>
      </c>
      <c r="D4">
        <v>35.285815102328861</v>
      </c>
      <c r="E4">
        <v>99.936252495009981</v>
      </c>
      <c r="F4">
        <v>36.938408049861103</v>
      </c>
      <c r="K4">
        <v>7.7003121748178982</v>
      </c>
      <c r="L4">
        <v>33.517954398051351</v>
      </c>
      <c r="P4">
        <v>23.014959723820478</v>
      </c>
      <c r="Q4">
        <v>0</v>
      </c>
      <c r="R4">
        <v>6.999979271716108</v>
      </c>
      <c r="S4">
        <v>42.50872705315404</v>
      </c>
      <c r="V4">
        <v>53.601213040181918</v>
      </c>
      <c r="X4">
        <v>28.273245835716999</v>
      </c>
      <c r="Y4">
        <v>2.8923903523741279</v>
      </c>
      <c r="AB4">
        <v>3.8388629022465079</v>
      </c>
      <c r="AC4">
        <v>0.1121281464530892</v>
      </c>
      <c r="AD4">
        <v>0.17492614229547521</v>
      </c>
      <c r="AE4">
        <v>0.26519305323088788</v>
      </c>
      <c r="AF4">
        <v>2.56</v>
      </c>
      <c r="AG4">
        <v>2.1754737922458429</v>
      </c>
      <c r="AH4">
        <v>14.372167429198409</v>
      </c>
      <c r="AI4">
        <v>5.124975020770605E-2</v>
      </c>
      <c r="AJ4">
        <v>7.2546787165946682</v>
      </c>
      <c r="AK4">
        <v>4.7884006724573408E-2</v>
      </c>
      <c r="AL4">
        <v>2.2692582632175569</v>
      </c>
      <c r="AM4">
        <v>2.3965797582178549E-2</v>
      </c>
      <c r="AN4">
        <v>4.1224904334288324</v>
      </c>
      <c r="AO4">
        <v>0.20682192337096311</v>
      </c>
      <c r="AP4">
        <v>1.796428699744913</v>
      </c>
      <c r="AQ4">
        <v>4.2027502686281331E-4</v>
      </c>
      <c r="AU4">
        <v>2.0551997065731849E-2</v>
      </c>
      <c r="BB4">
        <v>8.2948374166627161</v>
      </c>
    </row>
    <row r="5" spans="1:54" x14ac:dyDescent="0.55000000000000004">
      <c r="A5" s="1">
        <v>1868</v>
      </c>
      <c r="B5">
        <v>136.939042525437</v>
      </c>
      <c r="C5">
        <v>77.424883150707259</v>
      </c>
      <c r="D5">
        <v>42.025257249766128</v>
      </c>
      <c r="E5">
        <v>102.93939582297369</v>
      </c>
      <c r="F5">
        <v>35.776460058178557</v>
      </c>
      <c r="K5">
        <v>11.491575432875219</v>
      </c>
      <c r="L5">
        <v>33.416146694439817</v>
      </c>
      <c r="P5">
        <v>22.87457110179184</v>
      </c>
      <c r="Q5">
        <v>0</v>
      </c>
      <c r="R5">
        <v>8.2429036156951927</v>
      </c>
      <c r="S5">
        <v>46.797136962511608</v>
      </c>
      <c r="V5">
        <v>58.724792001917322</v>
      </c>
      <c r="X5">
        <v>30.974716094072431</v>
      </c>
      <c r="Y5">
        <v>2.86763676906806</v>
      </c>
      <c r="AB5">
        <v>4.16490405882353</v>
      </c>
      <c r="AC5">
        <v>0.12727272727272729</v>
      </c>
      <c r="AD5">
        <v>0.197182481431983</v>
      </c>
      <c r="AE5">
        <v>0.25942751721392332</v>
      </c>
      <c r="AF5">
        <v>2.56</v>
      </c>
      <c r="AG5">
        <v>2.197395910438031</v>
      </c>
      <c r="AH5">
        <v>11.8005908236339</v>
      </c>
      <c r="AI5">
        <v>5.2585366909978483E-2</v>
      </c>
      <c r="AJ5">
        <v>6.9478258696316431</v>
      </c>
      <c r="AK5">
        <v>3.9558710903590588E-2</v>
      </c>
      <c r="AL5">
        <v>3.3694810170370082</v>
      </c>
      <c r="AM5">
        <v>3.5585328175385469E-2</v>
      </c>
      <c r="AN5">
        <v>4.5533519619782661</v>
      </c>
      <c r="AO5">
        <v>0.30709706162640149</v>
      </c>
      <c r="AP5">
        <v>1.791160876952371</v>
      </c>
      <c r="AQ5">
        <v>4.972597954425159E-4</v>
      </c>
      <c r="AU5">
        <v>2.0476713912111991E-2</v>
      </c>
      <c r="BB5">
        <v>9.6548182418288615</v>
      </c>
    </row>
    <row r="6" spans="1:54" x14ac:dyDescent="0.55000000000000004">
      <c r="A6" s="1">
        <v>1869</v>
      </c>
      <c r="B6">
        <v>181.3448187194652</v>
      </c>
      <c r="C6">
        <v>82.885649817778145</v>
      </c>
      <c r="D6">
        <v>43.630869363086937</v>
      </c>
      <c r="E6">
        <v>105.9217046580773</v>
      </c>
      <c r="F6">
        <v>27.35941320293399</v>
      </c>
      <c r="K6">
        <v>5.3708177005704876</v>
      </c>
      <c r="L6">
        <v>33.343795584424207</v>
      </c>
      <c r="P6">
        <v>22.735884804850318</v>
      </c>
      <c r="Q6">
        <v>0</v>
      </c>
      <c r="R6">
        <v>9.4603526628431602</v>
      </c>
      <c r="S6">
        <v>41.265998837126659</v>
      </c>
      <c r="V6">
        <v>51.536773710708907</v>
      </c>
      <c r="X6">
        <v>27.182416763065959</v>
      </c>
      <c r="Y6">
        <v>2.84330328151318</v>
      </c>
      <c r="AB6">
        <v>4.5702669999999994</v>
      </c>
      <c r="AC6">
        <v>0.12328767123287671</v>
      </c>
      <c r="AD6">
        <v>0.2184701693818103</v>
      </c>
      <c r="AE6">
        <v>0.40795050480589179</v>
      </c>
      <c r="AF6">
        <v>2.56</v>
      </c>
      <c r="AG6">
        <v>2.2182579618040039</v>
      </c>
      <c r="AH6">
        <v>11.19968840457712</v>
      </c>
      <c r="AI6">
        <v>5.3856937628417402E-2</v>
      </c>
      <c r="AJ6">
        <v>6.653006918834051</v>
      </c>
      <c r="AK6">
        <v>3.7765599477011212E-2</v>
      </c>
      <c r="AL6">
        <v>3.692891453248158</v>
      </c>
      <c r="AM6">
        <v>3.9000888746799113E-2</v>
      </c>
      <c r="AN6">
        <v>3.985954532638829</v>
      </c>
      <c r="AO6">
        <v>0.33657293466369609</v>
      </c>
      <c r="AP6">
        <v>1.785923858411963</v>
      </c>
      <c r="AQ6">
        <v>5.2764065552817244E-4</v>
      </c>
      <c r="AU6">
        <v>2.0401706525036901E-2</v>
      </c>
      <c r="BB6">
        <v>10.86773828000495</v>
      </c>
    </row>
    <row r="7" spans="1:54" x14ac:dyDescent="0.55000000000000004">
      <c r="A7" s="1">
        <v>1870</v>
      </c>
      <c r="B7">
        <v>142.93447580645159</v>
      </c>
      <c r="C7">
        <v>86.873995121581629</v>
      </c>
      <c r="D7">
        <v>64.548185810030049</v>
      </c>
      <c r="E7">
        <v>105.5490401827048</v>
      </c>
      <c r="F7">
        <v>19.865707964601771</v>
      </c>
      <c r="K7">
        <v>2.6609634310024881</v>
      </c>
      <c r="L7">
        <v>33.218043435238371</v>
      </c>
      <c r="P7">
        <v>22.59887005649718</v>
      </c>
      <c r="Q7">
        <v>0</v>
      </c>
      <c r="R7">
        <v>8.1098163462537087</v>
      </c>
      <c r="S7">
        <v>35.633603925318639</v>
      </c>
      <c r="V7">
        <v>44.291870880513777</v>
      </c>
      <c r="X7">
        <v>23.36038784181283</v>
      </c>
      <c r="Y7">
        <v>2.8193792854565141</v>
      </c>
      <c r="AA7">
        <v>0.3876406687654958</v>
      </c>
      <c r="AB7">
        <v>4.7132719436619714</v>
      </c>
      <c r="AC7">
        <v>0.1202749140893471</v>
      </c>
      <c r="AD7">
        <v>0.228877179419364</v>
      </c>
      <c r="AE7">
        <v>0.43008553084389489</v>
      </c>
      <c r="AF7">
        <v>2.56</v>
      </c>
      <c r="AG7">
        <v>2.238085615074727</v>
      </c>
      <c r="AH7">
        <v>9.935210554824895</v>
      </c>
      <c r="AI7">
        <v>5.6263257115744633E-2</v>
      </c>
      <c r="AJ7">
        <v>6.3698143918916603</v>
      </c>
      <c r="AK7">
        <v>3.3690998622802067E-2</v>
      </c>
      <c r="AL7">
        <v>3.6622442612907888</v>
      </c>
      <c r="AM7">
        <v>3.8677221577302467E-2</v>
      </c>
      <c r="AN7">
        <v>3.9460949873124398</v>
      </c>
      <c r="AO7">
        <v>0.33377972628839409</v>
      </c>
      <c r="AP7">
        <v>1.780717374713813</v>
      </c>
      <c r="AQ7">
        <v>5.3645444750664959E-4</v>
      </c>
      <c r="AU7">
        <v>2.0326973894357812E-2</v>
      </c>
      <c r="BB7">
        <v>8.9384108124295114</v>
      </c>
    </row>
    <row r="8" spans="1:54" x14ac:dyDescent="0.55000000000000004">
      <c r="A8" s="1">
        <v>1871</v>
      </c>
      <c r="B8">
        <v>155.43919769771659</v>
      </c>
      <c r="C8">
        <v>90.29683594817331</v>
      </c>
      <c r="D8">
        <v>48.587181254307367</v>
      </c>
      <c r="E8">
        <v>108.49495632919179</v>
      </c>
      <c r="F8">
        <v>23.234546251644019</v>
      </c>
      <c r="K8">
        <v>2.1517483188223951</v>
      </c>
      <c r="L8">
        <v>33.085783939938658</v>
      </c>
      <c r="P8">
        <v>22.388059701492541</v>
      </c>
      <c r="Q8">
        <v>0</v>
      </c>
      <c r="R8">
        <v>8.4621399957995056</v>
      </c>
      <c r="S8">
        <v>46.588608089125067</v>
      </c>
      <c r="V8">
        <v>58.460414129110838</v>
      </c>
      <c r="X8">
        <v>30.5918581618626</v>
      </c>
      <c r="Y8">
        <v>2.7848450957763919</v>
      </c>
      <c r="AB8">
        <v>4.950638474355495</v>
      </c>
      <c r="AC8">
        <v>0.12581699346405231</v>
      </c>
      <c r="AD8">
        <v>0.25044016756723941</v>
      </c>
      <c r="AE8">
        <v>0.45127500121660419</v>
      </c>
      <c r="AF8">
        <v>2.56</v>
      </c>
      <c r="AG8">
        <v>2.2569040239792262</v>
      </c>
      <c r="AH8">
        <v>12.474417604073819</v>
      </c>
      <c r="AI8">
        <v>5.5971275698294562E-2</v>
      </c>
      <c r="AJ8">
        <v>6.2828764372824688</v>
      </c>
      <c r="AK8">
        <v>4.2534986279380307E-2</v>
      </c>
      <c r="AL8">
        <v>5.2698376334538493</v>
      </c>
      <c r="AM8">
        <v>5.5655129282300438E-2</v>
      </c>
      <c r="AN8">
        <v>3.906634037439316</v>
      </c>
      <c r="AO8">
        <v>0.48029700844108691</v>
      </c>
      <c r="AP8">
        <v>1.7695265193824881</v>
      </c>
      <c r="AQ8">
        <v>6.4591456333243347E-4</v>
      </c>
      <c r="AU8">
        <v>2.020318633110136E-2</v>
      </c>
      <c r="BB8">
        <v>9.4497624208056443</v>
      </c>
    </row>
    <row r="9" spans="1:54" x14ac:dyDescent="0.55000000000000004">
      <c r="A9" s="1">
        <v>1872</v>
      </c>
      <c r="B9">
        <v>137.19991090134951</v>
      </c>
      <c r="C9">
        <v>92.846516366996113</v>
      </c>
      <c r="D9">
        <v>38.319250970541219</v>
      </c>
      <c r="E9">
        <v>111.4202880784554</v>
      </c>
      <c r="F9">
        <v>15.91941789748045</v>
      </c>
      <c r="K9">
        <v>0.94633058245071833</v>
      </c>
      <c r="L9">
        <v>32.947316962915338</v>
      </c>
      <c r="P9">
        <v>22.246941045606231</v>
      </c>
      <c r="Q9">
        <v>0</v>
      </c>
      <c r="R9">
        <v>7.6211007252956646</v>
      </c>
      <c r="S9">
        <v>28.476974998304151</v>
      </c>
      <c r="V9">
        <v>35.666805845511483</v>
      </c>
      <c r="X9">
        <v>18.986599845134641</v>
      </c>
      <c r="Y9">
        <v>2.7511466779353628</v>
      </c>
      <c r="AB9">
        <v>4.7709048780487802</v>
      </c>
      <c r="AC9">
        <v>0.13125000000000001</v>
      </c>
      <c r="AD9">
        <v>0.26833631484794268</v>
      </c>
      <c r="AE9">
        <v>0.61011296753370048</v>
      </c>
      <c r="AF9">
        <v>2.56</v>
      </c>
      <c r="AG9">
        <v>2.2747378366914282</v>
      </c>
      <c r="AH9">
        <v>15.23588215018092</v>
      </c>
      <c r="AI9">
        <v>5.8313140991438868E-2</v>
      </c>
      <c r="AJ9">
        <v>6.1962898187813096</v>
      </c>
      <c r="AK9">
        <v>5.2228202051225733E-2</v>
      </c>
      <c r="AL9">
        <v>6.434615783718292</v>
      </c>
      <c r="AM9">
        <v>6.7956433999288357E-2</v>
      </c>
      <c r="AN9">
        <v>3.9204473829987578</v>
      </c>
      <c r="AO9">
        <v>0.5864557746084037</v>
      </c>
      <c r="AP9">
        <v>1.758475442685969</v>
      </c>
      <c r="AQ9">
        <v>7.2887541391097432E-4</v>
      </c>
      <c r="AU9">
        <v>2.0080897329240659E-2</v>
      </c>
      <c r="BB9">
        <v>8.4149628457570351</v>
      </c>
    </row>
    <row r="10" spans="1:54" x14ac:dyDescent="0.55000000000000004">
      <c r="A10" s="1">
        <v>1873</v>
      </c>
      <c r="B10">
        <v>97.165381240555206</v>
      </c>
      <c r="C10">
        <v>76.416741981061733</v>
      </c>
      <c r="D10">
        <v>61.112372304199774</v>
      </c>
      <c r="E10">
        <v>114.3252504275593</v>
      </c>
      <c r="F10">
        <v>13.20426173052088</v>
      </c>
      <c r="K10">
        <v>2.2261089271830712</v>
      </c>
      <c r="L10">
        <v>32.811641362617173</v>
      </c>
      <c r="P10">
        <v>22.099447513812159</v>
      </c>
      <c r="Q10">
        <v>0</v>
      </c>
      <c r="R10">
        <v>6.7603156128761261</v>
      </c>
      <c r="S10">
        <v>35.167894624912677</v>
      </c>
      <c r="V10">
        <v>53.492009464115228</v>
      </c>
      <c r="X10">
        <v>17.667154657462511</v>
      </c>
      <c r="Y10">
        <v>2.7182540545477472</v>
      </c>
      <c r="AB10">
        <v>4.5177924816280379</v>
      </c>
      <c r="AC10">
        <v>0.13582089552238799</v>
      </c>
      <c r="AD10">
        <v>0.28531574942936838</v>
      </c>
      <c r="AE10">
        <v>0.74518228563487288</v>
      </c>
      <c r="AF10">
        <v>2.5632345117763702</v>
      </c>
      <c r="AG10">
        <v>2.277669050594846</v>
      </c>
      <c r="AH10">
        <v>14.91381494050157</v>
      </c>
      <c r="AI10">
        <v>6.180478785736046E-2</v>
      </c>
      <c r="AJ10">
        <v>6.110102460112449</v>
      </c>
      <c r="AK10">
        <v>5.138888421342875E-2</v>
      </c>
      <c r="AL10">
        <v>4.7720823800726899</v>
      </c>
      <c r="AM10">
        <v>5.0398300722344143E-2</v>
      </c>
      <c r="AN10">
        <v>2.6823767385021879</v>
      </c>
      <c r="AO10">
        <v>0.43493121621683573</v>
      </c>
      <c r="AP10">
        <v>1.74756154203437</v>
      </c>
      <c r="AQ10">
        <v>6.3564893738820107E-4</v>
      </c>
      <c r="AU10">
        <v>1.9960079840319361E-2</v>
      </c>
      <c r="BB10">
        <v>7.6620189497355788</v>
      </c>
    </row>
    <row r="11" spans="1:54" x14ac:dyDescent="0.55000000000000004">
      <c r="A11" s="1">
        <v>1874</v>
      </c>
      <c r="B11">
        <v>171.7063004350226</v>
      </c>
      <c r="C11">
        <v>69.818819098020143</v>
      </c>
      <c r="D11">
        <v>47.27176709546378</v>
      </c>
      <c r="E11">
        <v>117.21005538985941</v>
      </c>
      <c r="F11">
        <v>22.229948805460751</v>
      </c>
      <c r="K11">
        <v>4.4394956736711988</v>
      </c>
      <c r="L11">
        <v>32.670094242198317</v>
      </c>
      <c r="P11">
        <v>21.95389681668496</v>
      </c>
      <c r="Q11">
        <v>0</v>
      </c>
      <c r="R11">
        <v>8.9165801120946711</v>
      </c>
      <c r="S11">
        <v>23.514541347243661</v>
      </c>
      <c r="V11">
        <v>28.630901287553652</v>
      </c>
      <c r="X11">
        <v>16.601966488988928</v>
      </c>
      <c r="Y11">
        <v>2.6861386649246159</v>
      </c>
      <c r="AB11">
        <v>4.6426132272228324</v>
      </c>
      <c r="AC11">
        <v>0.1335149863760218</v>
      </c>
      <c r="AD11">
        <v>0.30197867934657557</v>
      </c>
      <c r="AE11">
        <v>0.88110060617027053</v>
      </c>
      <c r="AF11">
        <v>2.874582676397063</v>
      </c>
      <c r="AG11">
        <v>2.2795549825673032</v>
      </c>
      <c r="AH11">
        <v>11.30273509744859</v>
      </c>
      <c r="AI11">
        <v>6.5424076298713302E-2</v>
      </c>
      <c r="AJ11">
        <v>6.0243609091465533</v>
      </c>
      <c r="AK11">
        <v>3.9030575125311849E-2</v>
      </c>
      <c r="AL11">
        <v>6.3386478244231759</v>
      </c>
      <c r="AM11">
        <v>6.6942909569688847E-2</v>
      </c>
      <c r="AN11">
        <v>2.6555529711171659</v>
      </c>
      <c r="AO11">
        <v>0.57770918183616471</v>
      </c>
      <c r="AP11">
        <v>1.736782279050713</v>
      </c>
      <c r="AQ11">
        <v>7.4440056915232563E-4</v>
      </c>
      <c r="AU11">
        <v>1.986660990492408E-2</v>
      </c>
      <c r="BB11">
        <v>9.686871967413019</v>
      </c>
    </row>
    <row r="12" spans="1:54" x14ac:dyDescent="0.55000000000000004">
      <c r="A12" s="1">
        <v>1875</v>
      </c>
      <c r="B12">
        <v>226.3791318908454</v>
      </c>
      <c r="C12">
        <v>82.801334785723427</v>
      </c>
      <c r="D12">
        <v>49.294795872588608</v>
      </c>
      <c r="E12">
        <v>120.0676290410627</v>
      </c>
      <c r="F12">
        <v>44.832558139534882</v>
      </c>
      <c r="K12">
        <v>5.9671907474875914</v>
      </c>
      <c r="L12">
        <v>32.531416320166322</v>
      </c>
      <c r="P12">
        <v>21.81818181818182</v>
      </c>
      <c r="Q12">
        <v>0</v>
      </c>
      <c r="R12">
        <v>10.73137154592108</v>
      </c>
      <c r="S12">
        <v>53.986803305258093</v>
      </c>
      <c r="V12">
        <v>88.061051163172365</v>
      </c>
      <c r="X12">
        <v>24.207016618306511</v>
      </c>
      <c r="Y12">
        <v>2.6547732823616861</v>
      </c>
      <c r="AB12">
        <v>5.0161176360725719</v>
      </c>
      <c r="AC12">
        <v>0.12931034482758619</v>
      </c>
      <c r="AD12">
        <v>0.31885947508644619</v>
      </c>
      <c r="AE12">
        <v>1.024781743839098</v>
      </c>
      <c r="AF12">
        <v>3.2237498672512608</v>
      </c>
      <c r="AG12">
        <v>2.2804366392457762</v>
      </c>
      <c r="AH12">
        <v>13.402620923680869</v>
      </c>
      <c r="AI12">
        <v>6.6852239168907465E-2</v>
      </c>
      <c r="AJ12">
        <v>5.9390839072202164</v>
      </c>
      <c r="AK12">
        <v>4.6383099209370331E-2</v>
      </c>
      <c r="AL12">
        <v>5.3795666385112044</v>
      </c>
      <c r="AM12">
        <v>5.6813985092907707E-2</v>
      </c>
      <c r="AN12">
        <v>5.3133288095351077</v>
      </c>
      <c r="AO12">
        <v>0.49029779338628082</v>
      </c>
      <c r="AP12">
        <v>2.054922830479379</v>
      </c>
      <c r="AQ12">
        <v>6.9433717714265705E-4</v>
      </c>
      <c r="AU12">
        <v>1.9753922564623549E-2</v>
      </c>
      <c r="BB12">
        <v>11.942700279017609</v>
      </c>
    </row>
    <row r="13" spans="1:54" x14ac:dyDescent="0.55000000000000004">
      <c r="A13" s="1">
        <v>1876</v>
      </c>
      <c r="B13">
        <v>112.4742932183968</v>
      </c>
      <c r="C13">
        <v>87.361594988848438</v>
      </c>
      <c r="D13">
        <v>50.634545049063327</v>
      </c>
      <c r="E13">
        <v>122.96480145058931</v>
      </c>
      <c r="F13">
        <v>16.52074601844091</v>
      </c>
      <c r="K13">
        <v>5.3113373984719576</v>
      </c>
      <c r="L13">
        <v>34.258494671726268</v>
      </c>
      <c r="P13">
        <v>22.398843930635842</v>
      </c>
      <c r="Q13">
        <v>0</v>
      </c>
      <c r="R13">
        <v>6.7665603632604023</v>
      </c>
      <c r="S13">
        <v>23.397531463667089</v>
      </c>
      <c r="V13">
        <v>25.656522803296081</v>
      </c>
      <c r="X13">
        <v>18.72289560877406</v>
      </c>
      <c r="Y13">
        <v>2.6241319371551879</v>
      </c>
      <c r="AB13">
        <v>5.6376360808709176</v>
      </c>
      <c r="AC13">
        <v>0.1290322580645161</v>
      </c>
      <c r="AD13">
        <v>0.33542039355992831</v>
      </c>
      <c r="AE13">
        <v>1.1516009894786869</v>
      </c>
      <c r="AF13">
        <v>3.6153290049105218</v>
      </c>
      <c r="AG13">
        <v>2.2803537976547559</v>
      </c>
      <c r="AH13">
        <v>11.80562051095562</v>
      </c>
      <c r="AI13">
        <v>6.8237478699286869E-2</v>
      </c>
      <c r="AJ13">
        <v>5.8543052062796006</v>
      </c>
      <c r="AK13">
        <v>4.1213782604420192E-2</v>
      </c>
      <c r="AL13">
        <v>6.0344341240002786</v>
      </c>
      <c r="AM13">
        <v>6.3730087087454812E-2</v>
      </c>
      <c r="AN13">
        <v>5.7022192915892642</v>
      </c>
      <c r="AO13">
        <v>0.54998291389341791</v>
      </c>
      <c r="AP13">
        <v>2.0424021689361069</v>
      </c>
      <c r="AQ13">
        <v>7.5293524084713839E-4</v>
      </c>
      <c r="AU13">
        <v>1.9600705625402511E-2</v>
      </c>
      <c r="BB13">
        <v>7.6372384454109961</v>
      </c>
    </row>
    <row r="14" spans="1:54" x14ac:dyDescent="0.55000000000000004">
      <c r="A14" s="1">
        <v>1877</v>
      </c>
      <c r="B14">
        <v>150.34625472444009</v>
      </c>
      <c r="C14">
        <v>77.475569916165341</v>
      </c>
      <c r="D14">
        <v>48.470560851252493</v>
      </c>
      <c r="E14">
        <v>120.36860808287661</v>
      </c>
      <c r="F14">
        <v>21.94517133956386</v>
      </c>
      <c r="K14">
        <v>3.0709235380882141</v>
      </c>
      <c r="L14">
        <v>35.942105316526607</v>
      </c>
      <c r="P14">
        <v>22.972002871500361</v>
      </c>
      <c r="Q14">
        <v>0</v>
      </c>
      <c r="R14">
        <v>7.9296384180181594</v>
      </c>
      <c r="S14">
        <v>37.925681921109657</v>
      </c>
      <c r="V14">
        <v>53.075806124518351</v>
      </c>
      <c r="X14">
        <v>23.273557086142389</v>
      </c>
      <c r="Y14">
        <v>2.594189844888199</v>
      </c>
      <c r="AB14">
        <v>3.8584228070175439</v>
      </c>
      <c r="AC14">
        <v>0.13222222222222221</v>
      </c>
      <c r="AD14">
        <v>0.35161420797176041</v>
      </c>
      <c r="AE14">
        <v>1.2713441098785001</v>
      </c>
      <c r="AF14">
        <v>4.0544739973202484</v>
      </c>
      <c r="AG14">
        <v>2.2793450381393701</v>
      </c>
      <c r="AH14">
        <v>10.840790502683699</v>
      </c>
      <c r="AI14">
        <v>6.9580610314088423E-2</v>
      </c>
      <c r="AJ14">
        <v>5.7700584886791511</v>
      </c>
      <c r="AK14">
        <v>3.8177161765637513E-2</v>
      </c>
      <c r="AL14">
        <v>7.1219336433739766</v>
      </c>
      <c r="AM14">
        <v>7.5215246698627627E-2</v>
      </c>
      <c r="AN14">
        <v>6.0829527176131997</v>
      </c>
      <c r="AO14">
        <v>0.64909844688830731</v>
      </c>
      <c r="AP14">
        <v>2.030033160355623</v>
      </c>
      <c r="AQ14">
        <v>8.3957142736234235E-4</v>
      </c>
      <c r="AU14">
        <v>1.9434727080903991E-2</v>
      </c>
      <c r="BB14">
        <v>9.045481408712746</v>
      </c>
    </row>
    <row r="15" spans="1:54" x14ac:dyDescent="0.55000000000000004">
      <c r="A15" s="1">
        <v>1878</v>
      </c>
      <c r="B15">
        <v>129.5270209929572</v>
      </c>
      <c r="C15">
        <v>77.632012619831812</v>
      </c>
      <c r="D15">
        <v>47.871925958572056</v>
      </c>
      <c r="E15">
        <v>117.6892834442646</v>
      </c>
      <c r="F15">
        <v>45.7325509573811</v>
      </c>
      <c r="K15">
        <v>4.5536548676726367</v>
      </c>
      <c r="L15">
        <v>37.591763641794813</v>
      </c>
      <c r="P15">
        <v>23.546200499464859</v>
      </c>
      <c r="Q15">
        <v>0</v>
      </c>
      <c r="R15">
        <v>7.6340675923235217</v>
      </c>
      <c r="S15">
        <v>66.764229500870982</v>
      </c>
      <c r="V15">
        <v>107.7573802226165</v>
      </c>
      <c r="X15">
        <v>32.310751196073127</v>
      </c>
      <c r="Y15">
        <v>2.5649233395712261</v>
      </c>
      <c r="AB15">
        <v>3.7226082275813428</v>
      </c>
      <c r="AC15">
        <v>0.13490364025695931</v>
      </c>
      <c r="AD15">
        <v>0.36703400275502052</v>
      </c>
      <c r="AE15">
        <v>1.286972002812125</v>
      </c>
      <c r="AF15">
        <v>4.5469576817352513</v>
      </c>
      <c r="AG15">
        <v>2.2774477764699572</v>
      </c>
      <c r="AH15">
        <v>10.52469275581007</v>
      </c>
      <c r="AI15">
        <v>7.0882436154903347E-2</v>
      </c>
      <c r="AJ15">
        <v>5.6863537969142088</v>
      </c>
      <c r="AK15">
        <v>3.7380603857431201E-2</v>
      </c>
      <c r="AL15">
        <v>8.9929690914735936</v>
      </c>
      <c r="AM15">
        <v>9.4975384865826185E-2</v>
      </c>
      <c r="AN15">
        <v>6.4553506875606006</v>
      </c>
      <c r="AO15">
        <v>0.81962604013039664</v>
      </c>
      <c r="AP15">
        <v>2.0178130660434901</v>
      </c>
      <c r="AQ15">
        <v>9.7731171635919508E-4</v>
      </c>
      <c r="AU15">
        <v>1.927578135756574E-2</v>
      </c>
      <c r="BB15">
        <v>9.1769117676974421</v>
      </c>
    </row>
    <row r="16" spans="1:54" x14ac:dyDescent="0.55000000000000004">
      <c r="A16" s="1">
        <v>1879</v>
      </c>
      <c r="B16">
        <v>67.530015266390805</v>
      </c>
      <c r="C16">
        <v>84.24763119631983</v>
      </c>
      <c r="D16">
        <v>49.238131699846861</v>
      </c>
      <c r="E16">
        <v>146.00059637404581</v>
      </c>
      <c r="F16">
        <v>19.729944886711571</v>
      </c>
      <c r="K16">
        <v>1.573840936541856</v>
      </c>
      <c r="L16">
        <v>39.198703881237527</v>
      </c>
      <c r="P16">
        <v>24.10492733073378</v>
      </c>
      <c r="Q16">
        <v>0</v>
      </c>
      <c r="R16">
        <v>5.8299185998816281</v>
      </c>
      <c r="S16">
        <v>54.669890905488927</v>
      </c>
      <c r="V16">
        <v>82.666078517865017</v>
      </c>
      <c r="X16">
        <v>30.46828525261672</v>
      </c>
      <c r="Y16">
        <v>2.5363098112579681</v>
      </c>
      <c r="AB16">
        <v>3.545944215412232</v>
      </c>
      <c r="AC16">
        <v>0.13461538461538461</v>
      </c>
      <c r="AD16">
        <v>0.38131511345797042</v>
      </c>
      <c r="AE16">
        <v>1.3972319838056679</v>
      </c>
      <c r="AF16">
        <v>5.1013178184098047</v>
      </c>
      <c r="AG16">
        <v>2.2746982951381272</v>
      </c>
      <c r="AH16">
        <v>9.1145634228068033</v>
      </c>
      <c r="AI16">
        <v>7.3692116698416424E-2</v>
      </c>
      <c r="AJ16">
        <v>5.6032378383699779</v>
      </c>
      <c r="AK16">
        <v>3.2639986061969738E-2</v>
      </c>
      <c r="AL16">
        <v>9.2532698399901019</v>
      </c>
      <c r="AM16">
        <v>9.7724439546182776E-2</v>
      </c>
      <c r="AN16">
        <v>5.4509740658783778</v>
      </c>
      <c r="AO16">
        <v>0.8433500482504559</v>
      </c>
      <c r="AP16">
        <v>2.0057392128546421</v>
      </c>
      <c r="AQ16">
        <v>1.0120063108825369E-3</v>
      </c>
      <c r="AU16">
        <v>1.9148179555215139E-2</v>
      </c>
      <c r="BB16">
        <v>7.2316565541835303</v>
      </c>
    </row>
    <row r="17" spans="1:54" x14ac:dyDescent="0.55000000000000004">
      <c r="A17" s="1">
        <v>1880</v>
      </c>
      <c r="B17">
        <v>77.111161582789094</v>
      </c>
      <c r="C17">
        <v>84.168337771583268</v>
      </c>
      <c r="D17">
        <v>53.202733188720167</v>
      </c>
      <c r="E17">
        <v>138.8113221424758</v>
      </c>
      <c r="F17">
        <v>11.56102003642987</v>
      </c>
      <c r="K17">
        <v>0.71724137931034482</v>
      </c>
      <c r="L17">
        <v>40.773100505062978</v>
      </c>
      <c r="P17">
        <v>24.65656921451215</v>
      </c>
      <c r="Q17">
        <v>0</v>
      </c>
      <c r="R17">
        <v>6.0525348013951108</v>
      </c>
      <c r="S17">
        <v>28.836869276570809</v>
      </c>
      <c r="V17">
        <v>31.269479224818571</v>
      </c>
      <c r="X17">
        <v>24.207855973813398</v>
      </c>
      <c r="Y17">
        <v>2.5083276477906642</v>
      </c>
      <c r="AB17">
        <v>4.3312122203831667</v>
      </c>
      <c r="AC17">
        <v>0.13461538461538461</v>
      </c>
      <c r="AD17">
        <v>0.39479225154407621</v>
      </c>
      <c r="AE17">
        <v>1.6222285861508581</v>
      </c>
      <c r="AF17">
        <v>5.7186560090631584</v>
      </c>
      <c r="AG17">
        <v>2.2711317738638641</v>
      </c>
      <c r="AH17">
        <v>8.1537442282804662</v>
      </c>
      <c r="AI17">
        <v>7.6548286387019673E-2</v>
      </c>
      <c r="AJ17">
        <v>5.520722315128455</v>
      </c>
      <c r="AK17">
        <v>2.9440758970163482E-2</v>
      </c>
      <c r="AL17">
        <v>11.273029436623521</v>
      </c>
      <c r="AM17">
        <v>0.11905526400198831</v>
      </c>
      <c r="AN17">
        <v>6.4192676350748474</v>
      </c>
      <c r="AO17">
        <v>1.0274324734612359</v>
      </c>
      <c r="AP17">
        <v>1.9938089912439321</v>
      </c>
      <c r="AQ17">
        <v>1.161328291850234E-3</v>
      </c>
      <c r="AU17">
        <v>1.9018121552965471E-2</v>
      </c>
      <c r="BB17">
        <v>7.1619950102066676</v>
      </c>
    </row>
    <row r="18" spans="1:54" x14ac:dyDescent="0.55000000000000004">
      <c r="A18" s="1">
        <v>1881</v>
      </c>
      <c r="B18">
        <v>90.511286679339634</v>
      </c>
      <c r="C18">
        <v>90.412261433632821</v>
      </c>
      <c r="D18">
        <v>48.2213072457536</v>
      </c>
      <c r="E18">
        <v>127.2113692407528</v>
      </c>
      <c r="F18">
        <v>20.097893681043129</v>
      </c>
      <c r="K18">
        <v>3.6335523763889839</v>
      </c>
      <c r="L18">
        <v>42.315932208801968</v>
      </c>
      <c r="P18">
        <v>25.236593059936911</v>
      </c>
      <c r="Q18">
        <v>0</v>
      </c>
      <c r="R18">
        <v>6.2346638322621484</v>
      </c>
      <c r="S18">
        <v>41.078862359482322</v>
      </c>
      <c r="V18">
        <v>53.788334192473933</v>
      </c>
      <c r="X18">
        <v>28.872169748975651</v>
      </c>
      <c r="Y18">
        <v>2.4809561803595579</v>
      </c>
      <c r="AB18">
        <v>3.3508153371529308</v>
      </c>
      <c r="AC18">
        <v>0.13636363636363641</v>
      </c>
      <c r="AD18">
        <v>0.40829200006912858</v>
      </c>
      <c r="AE18">
        <v>1.2611058500666761</v>
      </c>
      <c r="AF18">
        <v>6.4132861312185154</v>
      </c>
      <c r="AG18">
        <v>2.2667823193327679</v>
      </c>
      <c r="AH18">
        <v>9.324790210016328</v>
      </c>
      <c r="AI18">
        <v>7.4666625507840964E-2</v>
      </c>
      <c r="AJ18">
        <v>5.38978239665422</v>
      </c>
      <c r="AK18">
        <v>3.3961131846508327E-2</v>
      </c>
      <c r="AL18">
        <v>7.4482574369377623</v>
      </c>
      <c r="AM18">
        <v>7.8661575443822893E-2</v>
      </c>
      <c r="AN18">
        <v>7.3689650785757124</v>
      </c>
      <c r="AO18">
        <v>0.67883984552967636</v>
      </c>
      <c r="AP18">
        <v>1.982019853385842</v>
      </c>
      <c r="AQ18">
        <v>9.2895076949678845E-4</v>
      </c>
      <c r="AU18">
        <v>1.8861823668894159E-2</v>
      </c>
      <c r="BB18">
        <v>7.4713606720851011</v>
      </c>
    </row>
    <row r="19" spans="1:54" x14ac:dyDescent="0.55000000000000004">
      <c r="A19" s="1">
        <v>1882</v>
      </c>
      <c r="B19">
        <v>81.060763759310575</v>
      </c>
      <c r="C19">
        <v>88.363906736814243</v>
      </c>
      <c r="D19">
        <v>59.953783841398433</v>
      </c>
      <c r="E19">
        <v>120.0753106847386</v>
      </c>
      <c r="F19">
        <v>22.089662027833</v>
      </c>
      <c r="K19">
        <v>1.8841290351831701</v>
      </c>
      <c r="L19">
        <v>43.817531830348507</v>
      </c>
      <c r="P19">
        <v>25.847013622074751</v>
      </c>
      <c r="Q19">
        <v>0</v>
      </c>
      <c r="R19">
        <v>6.625438523507837</v>
      </c>
      <c r="S19">
        <v>40.523951314529242</v>
      </c>
      <c r="V19">
        <v>50.606309148264977</v>
      </c>
      <c r="X19">
        <v>30.363199062190489</v>
      </c>
      <c r="Y19">
        <v>2.45417563258831</v>
      </c>
      <c r="AB19">
        <v>3.7561528960817721</v>
      </c>
      <c r="AC19">
        <v>0.13873873873873871</v>
      </c>
      <c r="AD19">
        <v>0.42279505970378689</v>
      </c>
      <c r="AE19">
        <v>1.2562656759763891</v>
      </c>
      <c r="AF19">
        <v>7.1922894495589968</v>
      </c>
      <c r="AG19">
        <v>2.2616829941820948</v>
      </c>
      <c r="AH19">
        <v>11.342097496541919</v>
      </c>
      <c r="AI19">
        <v>7.2776136991464499E-2</v>
      </c>
      <c r="AJ19">
        <v>5.2613973156972413</v>
      </c>
      <c r="AK19">
        <v>4.1833955101987841E-2</v>
      </c>
      <c r="AL19">
        <v>17.402245577532419</v>
      </c>
      <c r="AM19">
        <v>0.1837863506973246</v>
      </c>
      <c r="AN19">
        <v>6.5517185091882881</v>
      </c>
      <c r="AO19">
        <v>1.5860538924361449</v>
      </c>
      <c r="AP19">
        <v>1.970369311360507</v>
      </c>
      <c r="AQ19">
        <v>1.6003873125426951E-3</v>
      </c>
      <c r="AU19">
        <v>1.8709573956273051E-2</v>
      </c>
      <c r="BB19">
        <v>7.8627831511864059</v>
      </c>
    </row>
    <row r="20" spans="1:54" x14ac:dyDescent="0.55000000000000004">
      <c r="A20" s="1">
        <v>1883</v>
      </c>
      <c r="B20">
        <v>94.534477262363197</v>
      </c>
      <c r="C20">
        <v>99.520799455675203</v>
      </c>
      <c r="D20">
        <v>53.384932375316993</v>
      </c>
      <c r="E20">
        <v>137.62857259570501</v>
      </c>
      <c r="F20">
        <v>22.589556650246301</v>
      </c>
      <c r="K20">
        <v>4.0418701017926324</v>
      </c>
      <c r="L20">
        <v>45.288912389075243</v>
      </c>
      <c r="P20">
        <v>26.44398051496173</v>
      </c>
      <c r="Q20">
        <v>0</v>
      </c>
      <c r="R20">
        <v>7.2377834077863881</v>
      </c>
      <c r="S20">
        <v>42.181451014166633</v>
      </c>
      <c r="V20">
        <v>52.920277636171129</v>
      </c>
      <c r="X20">
        <v>31.764623157979301</v>
      </c>
      <c r="Y20">
        <v>2.4279670728817431</v>
      </c>
      <c r="AB20">
        <v>2.8590548835308538</v>
      </c>
      <c r="AC20">
        <v>0.1402439024390244</v>
      </c>
      <c r="AD20">
        <v>0.43648785425101189</v>
      </c>
      <c r="AE20">
        <v>1.0215339434000481</v>
      </c>
      <c r="AF20">
        <v>8.0659144402671661</v>
      </c>
      <c r="AG20">
        <v>2.2558658452537932</v>
      </c>
      <c r="AH20">
        <v>15.22788946378078</v>
      </c>
      <c r="AI20">
        <v>7.2658354606633377E-2</v>
      </c>
      <c r="AJ20">
        <v>5.1355335935529141</v>
      </c>
      <c r="AK20">
        <v>5.6648672506530072E-2</v>
      </c>
      <c r="AL20">
        <v>20.774885235847659</v>
      </c>
      <c r="AM20">
        <v>0.2194050375074392</v>
      </c>
      <c r="AN20">
        <v>6.9445410322231327</v>
      </c>
      <c r="AO20">
        <v>1.8934388350300819</v>
      </c>
      <c r="AP20">
        <v>1.9588549354033411</v>
      </c>
      <c r="AQ20">
        <v>1.8215707269509029E-3</v>
      </c>
      <c r="AU20">
        <v>1.8535190382884079E-2</v>
      </c>
      <c r="BB20">
        <v>8.482875665244384</v>
      </c>
    </row>
    <row r="21" spans="1:54" x14ac:dyDescent="0.55000000000000004">
      <c r="A21" s="1">
        <v>1884</v>
      </c>
      <c r="B21">
        <v>90.438657157637081</v>
      </c>
      <c r="C21">
        <v>99.480451338142771</v>
      </c>
      <c r="D21">
        <v>68.253970249319096</v>
      </c>
      <c r="E21">
        <v>127.58723157283811</v>
      </c>
      <c r="F21">
        <v>21.175161101347388</v>
      </c>
      <c r="K21">
        <v>4.849914018357639</v>
      </c>
      <c r="L21">
        <v>46.719895447237391</v>
      </c>
      <c r="P21">
        <v>27.036395147313691</v>
      </c>
      <c r="Q21">
        <v>0</v>
      </c>
      <c r="R21">
        <v>6.5503854205272027</v>
      </c>
      <c r="S21">
        <v>42.859192384133188</v>
      </c>
      <c r="V21">
        <v>52.385149364324157</v>
      </c>
      <c r="X21">
        <v>33.47895115229457</v>
      </c>
      <c r="Y21">
        <v>2.402312369794668</v>
      </c>
      <c r="AB21">
        <v>3.4931565916204299</v>
      </c>
      <c r="AC21">
        <v>0.14046822742474921</v>
      </c>
      <c r="AD21">
        <v>0.44984255510571269</v>
      </c>
      <c r="AE21">
        <v>0.98718409928950446</v>
      </c>
      <c r="AF21">
        <v>9.0456586785568529</v>
      </c>
      <c r="AG21">
        <v>2.249361931132329</v>
      </c>
      <c r="AH21">
        <v>12.697374967220879</v>
      </c>
      <c r="AI21">
        <v>7.2491472302600404E-2</v>
      </c>
      <c r="AJ21">
        <v>5.0121652135203147</v>
      </c>
      <c r="AK21">
        <v>4.7635236102202133E-2</v>
      </c>
      <c r="AL21">
        <v>22.301981673392341</v>
      </c>
      <c r="AM21">
        <v>0.23553281137253021</v>
      </c>
      <c r="AN21">
        <v>7.3288519329463622</v>
      </c>
      <c r="AO21">
        <v>2.0326195653618142</v>
      </c>
      <c r="AP21">
        <v>1.947474352215681</v>
      </c>
      <c r="AQ21">
        <v>1.9224772267520539E-3</v>
      </c>
      <c r="AU21">
        <v>1.8354397189155169E-2</v>
      </c>
      <c r="BB21">
        <v>7.7936077986498882</v>
      </c>
    </row>
    <row r="22" spans="1:54" x14ac:dyDescent="0.55000000000000004">
      <c r="A22" s="1">
        <v>1885</v>
      </c>
      <c r="B22">
        <v>76.180344128306444</v>
      </c>
      <c r="C22">
        <v>84.691355193640334</v>
      </c>
      <c r="D22">
        <v>94.113374870197305</v>
      </c>
      <c r="E22">
        <v>118.3397794839231</v>
      </c>
      <c r="F22">
        <v>25.558072009291521</v>
      </c>
      <c r="K22">
        <v>4.9051459497826277</v>
      </c>
      <c r="L22">
        <v>48.121990115023493</v>
      </c>
      <c r="P22">
        <v>27.624309392265189</v>
      </c>
      <c r="Q22">
        <v>0</v>
      </c>
      <c r="R22">
        <v>6.3698545698046454</v>
      </c>
      <c r="S22">
        <v>53.250189594075323</v>
      </c>
      <c r="V22">
        <v>70.384206647791174</v>
      </c>
      <c r="X22">
        <v>38.594570450146371</v>
      </c>
      <c r="Y22">
        <v>2.3771941502006331</v>
      </c>
      <c r="AB22">
        <v>3.111914626929674</v>
      </c>
      <c r="AC22">
        <v>0.14250814332247561</v>
      </c>
      <c r="AD22">
        <v>0.4636651389758974</v>
      </c>
      <c r="AE22">
        <v>1.109101689551504</v>
      </c>
      <c r="AF22">
        <v>10.144408549969141</v>
      </c>
      <c r="AG22">
        <v>2.2422013489846639</v>
      </c>
      <c r="AH22">
        <v>11.1235205909966</v>
      </c>
      <c r="AI22">
        <v>7.2278294641585555E-2</v>
      </c>
      <c r="AJ22">
        <v>4.8912717785409887</v>
      </c>
      <c r="AK22">
        <v>4.2084336574046102E-2</v>
      </c>
      <c r="AL22">
        <v>25.236313946513889</v>
      </c>
      <c r="AM22">
        <v>0.26652250277802658</v>
      </c>
      <c r="AN22">
        <v>7.6296550857231429</v>
      </c>
      <c r="AO22">
        <v>2.3000568396348591</v>
      </c>
      <c r="AP22">
        <v>2.0136742530673399</v>
      </c>
      <c r="AQ22">
        <v>2.1185904012374539E-3</v>
      </c>
      <c r="AU22">
        <v>1.8216358289744189E-2</v>
      </c>
      <c r="BB22">
        <v>7.7759405089157267</v>
      </c>
    </row>
    <row r="23" spans="1:54" x14ac:dyDescent="0.55000000000000004">
      <c r="A23" s="1">
        <v>1886</v>
      </c>
      <c r="B23">
        <v>65.040253117316468</v>
      </c>
      <c r="C23">
        <v>89.817506652031497</v>
      </c>
      <c r="D23">
        <v>99.698270537368742</v>
      </c>
      <c r="E23">
        <v>135.5953611206798</v>
      </c>
      <c r="F23">
        <v>23.566001534919419</v>
      </c>
      <c r="K23">
        <v>1.8186485001648169</v>
      </c>
      <c r="L23">
        <v>49.496062439925652</v>
      </c>
      <c r="P23">
        <v>28.207774337805301</v>
      </c>
      <c r="Q23">
        <v>0</v>
      </c>
      <c r="R23">
        <v>6.5812694706987198</v>
      </c>
      <c r="S23">
        <v>43.603845607560729</v>
      </c>
      <c r="V23">
        <v>50.763616725813918</v>
      </c>
      <c r="X23">
        <v>36.312782459394882</v>
      </c>
      <c r="Y23">
        <v>2.3525957600578149</v>
      </c>
      <c r="AB23">
        <v>3.592064939802992</v>
      </c>
      <c r="AC23">
        <v>0.14536741214057511</v>
      </c>
      <c r="AD23">
        <v>0.47760560390575219</v>
      </c>
      <c r="AE23">
        <v>1.0411938656213471</v>
      </c>
      <c r="AF23">
        <v>11.376620398935859</v>
      </c>
      <c r="AG23">
        <v>2.2344132607193181</v>
      </c>
      <c r="AH23">
        <v>10.62790457021651</v>
      </c>
      <c r="AI23">
        <v>7.3171185654049967E-2</v>
      </c>
      <c r="AJ23">
        <v>4.7728293753830089</v>
      </c>
      <c r="AK23">
        <v>4.0016971917863547E-2</v>
      </c>
      <c r="AL23">
        <v>38.482890080771398</v>
      </c>
      <c r="AM23">
        <v>0.40642053352945051</v>
      </c>
      <c r="AN23">
        <v>7.9238482238844714</v>
      </c>
      <c r="AO23">
        <v>3.5073598595575319</v>
      </c>
      <c r="AP23">
        <v>2.002109557297401</v>
      </c>
      <c r="AQ23">
        <v>3.0096512148649651E-3</v>
      </c>
      <c r="AU23">
        <v>1.8124385065506711E-2</v>
      </c>
      <c r="BB23">
        <v>7.9089950541834657</v>
      </c>
    </row>
    <row r="24" spans="1:54" x14ac:dyDescent="0.55000000000000004">
      <c r="A24" s="1">
        <v>1887</v>
      </c>
      <c r="B24">
        <v>63.339902303893297</v>
      </c>
      <c r="C24">
        <v>103.60035842672571</v>
      </c>
      <c r="D24">
        <v>103.9370483772198</v>
      </c>
      <c r="E24">
        <v>131.40524182036199</v>
      </c>
      <c r="F24">
        <v>29.516073806353429</v>
      </c>
      <c r="K24">
        <v>3.5654224908154171</v>
      </c>
      <c r="L24">
        <v>50.831248094777997</v>
      </c>
      <c r="P24">
        <v>28.786840301576419</v>
      </c>
      <c r="Q24">
        <v>0</v>
      </c>
      <c r="R24">
        <v>6.3351769947921914</v>
      </c>
      <c r="S24">
        <v>51.205143487047721</v>
      </c>
      <c r="V24">
        <v>63.590715518895067</v>
      </c>
      <c r="X24">
        <v>40.464689667350029</v>
      </c>
      <c r="Y24">
        <v>2.328501227585845</v>
      </c>
      <c r="AB24">
        <v>3.7534106140772812</v>
      </c>
      <c r="AC24">
        <v>0.14765624999999999</v>
      </c>
      <c r="AD24">
        <v>0.4908694246929538</v>
      </c>
      <c r="AE24">
        <v>1.570525417171309</v>
      </c>
      <c r="AF24">
        <v>12.75850511965873</v>
      </c>
      <c r="AG24">
        <v>2.2260259184811009</v>
      </c>
      <c r="AH24">
        <v>11.60040561633669</v>
      </c>
      <c r="AI24">
        <v>7.4031810355064301E-2</v>
      </c>
      <c r="AJ24">
        <v>4.6567971486238564</v>
      </c>
      <c r="AK24">
        <v>4.3469596821076838E-2</v>
      </c>
      <c r="AL24">
        <v>46.209941254561812</v>
      </c>
      <c r="AM24">
        <v>0.48802646941601829</v>
      </c>
      <c r="AN24">
        <v>8.21174783128283</v>
      </c>
      <c r="AO24">
        <v>4.2116091782239886</v>
      </c>
      <c r="AP24">
        <v>1.990676936992759</v>
      </c>
      <c r="AQ24">
        <v>3.537353871634695E-3</v>
      </c>
      <c r="AU24">
        <v>1.801060052488036E-2</v>
      </c>
      <c r="BB24">
        <v>7.8163151770554133</v>
      </c>
    </row>
    <row r="25" spans="1:54" x14ac:dyDescent="0.55000000000000004">
      <c r="A25" s="1">
        <v>1888</v>
      </c>
      <c r="B25">
        <v>78.884975281813624</v>
      </c>
      <c r="C25">
        <v>101.74095820756359</v>
      </c>
      <c r="D25">
        <v>95.728915418858762</v>
      </c>
      <c r="E25">
        <v>158.3011363636364</v>
      </c>
      <c r="F25">
        <v>25.856119177823871</v>
      </c>
      <c r="K25">
        <v>3.646553354248141</v>
      </c>
      <c r="L25">
        <v>48.575365672700357</v>
      </c>
      <c r="P25">
        <v>30.044383748719699</v>
      </c>
      <c r="Q25">
        <v>0</v>
      </c>
      <c r="R25">
        <v>6.8712095343937714</v>
      </c>
      <c r="S25">
        <v>44.492383387369983</v>
      </c>
      <c r="V25">
        <v>49.724490574677553</v>
      </c>
      <c r="X25">
        <v>39.007080440040518</v>
      </c>
      <c r="Y25">
        <v>2.3048952286824829</v>
      </c>
      <c r="AB25">
        <v>4.4770324010914049</v>
      </c>
      <c r="AC25">
        <v>0.15100154083204931</v>
      </c>
      <c r="AD25">
        <v>0.5034441976058428</v>
      </c>
      <c r="AE25">
        <v>1.495751827702035</v>
      </c>
      <c r="AF25">
        <v>14.30824551097637</v>
      </c>
      <c r="AG25">
        <v>2.2170666894976532</v>
      </c>
      <c r="AH25">
        <v>12.82557318388006</v>
      </c>
      <c r="AI25">
        <v>7.4860819784262525E-2</v>
      </c>
      <c r="AJ25">
        <v>4.5431624065705734</v>
      </c>
      <c r="AK25">
        <v>4.7863273263227653E-2</v>
      </c>
      <c r="AL25">
        <v>65.608408752485474</v>
      </c>
      <c r="AM25">
        <v>0.69289506149972913</v>
      </c>
      <c r="AN25">
        <v>5.8381034497255673</v>
      </c>
      <c r="AO25">
        <v>5.9796002541630822</v>
      </c>
      <c r="AP25">
        <v>1.9793741424334961</v>
      </c>
      <c r="AQ25">
        <v>4.8701225452420461E-3</v>
      </c>
      <c r="AU25">
        <v>1.7833940536546841E-2</v>
      </c>
      <c r="BB25">
        <v>8.3121010388395682</v>
      </c>
    </row>
    <row r="26" spans="1:54" x14ac:dyDescent="0.55000000000000004">
      <c r="A26" s="1">
        <v>1889</v>
      </c>
      <c r="B26">
        <v>60.239890860913917</v>
      </c>
      <c r="C26">
        <v>99.505450231818543</v>
      </c>
      <c r="D26">
        <v>87.745917753259789</v>
      </c>
      <c r="E26">
        <v>169.00101821473021</v>
      </c>
      <c r="F26">
        <v>14.797513089005241</v>
      </c>
      <c r="K26">
        <v>2.8056241106131732</v>
      </c>
      <c r="L26">
        <v>46.365241514762218</v>
      </c>
      <c r="P26">
        <v>30.952380952380949</v>
      </c>
      <c r="Q26">
        <v>0</v>
      </c>
      <c r="R26">
        <v>5.6878032522176314</v>
      </c>
      <c r="S26">
        <v>48.981037984011522</v>
      </c>
      <c r="V26">
        <v>56.693968952821947</v>
      </c>
      <c r="X26">
        <v>42.010898548476177</v>
      </c>
      <c r="Y26">
        <v>2.2817630544227852</v>
      </c>
      <c r="AB26">
        <v>4.3565027388243793</v>
      </c>
      <c r="AC26">
        <v>0.15472560975609759</v>
      </c>
      <c r="AD26">
        <v>0.51585105541940035</v>
      </c>
      <c r="AE26">
        <v>1.5665246871775029</v>
      </c>
      <c r="AF26">
        <v>16.04622756976298</v>
      </c>
      <c r="AG26">
        <v>2.2075620802935738</v>
      </c>
      <c r="AH26">
        <v>12.853605391888021</v>
      </c>
      <c r="AI26">
        <v>7.5658853939031157E-2</v>
      </c>
      <c r="AJ26">
        <v>4.4318886512189204</v>
      </c>
      <c r="AK26">
        <v>4.7783937918987267E-2</v>
      </c>
      <c r="AL26">
        <v>59.806008972623893</v>
      </c>
      <c r="AM26">
        <v>0.63161550558974222</v>
      </c>
      <c r="AN26">
        <v>5.8189513003995446</v>
      </c>
      <c r="AO26">
        <v>5.450765126804475</v>
      </c>
      <c r="AP26">
        <v>1.968198974705649</v>
      </c>
      <c r="AQ26">
        <v>4.4986162099573861E-3</v>
      </c>
      <c r="AU26">
        <v>1.763757306994557E-2</v>
      </c>
      <c r="BB26">
        <v>7.154176865892695</v>
      </c>
    </row>
    <row r="27" spans="1:54" x14ac:dyDescent="0.55000000000000004">
      <c r="A27" s="1">
        <v>1890</v>
      </c>
      <c r="B27">
        <v>71.33040548932874</v>
      </c>
      <c r="C27">
        <v>89.3807459531821</v>
      </c>
      <c r="D27">
        <v>79.899502784407318</v>
      </c>
      <c r="E27">
        <v>137.13465112350059</v>
      </c>
      <c r="F27">
        <v>21.060066740823139</v>
      </c>
      <c r="K27">
        <v>4.3153191757514646</v>
      </c>
      <c r="L27">
        <v>44.199497359995533</v>
      </c>
      <c r="P27">
        <v>31.853608946119959</v>
      </c>
      <c r="Q27">
        <v>0</v>
      </c>
      <c r="R27">
        <v>6.0754408088250793</v>
      </c>
      <c r="S27">
        <v>41.317046834835217</v>
      </c>
      <c r="V27">
        <v>43.733011174871642</v>
      </c>
      <c r="X27">
        <v>38.320640123397283</v>
      </c>
      <c r="Y27">
        <v>2.2590905804959149</v>
      </c>
      <c r="AA27">
        <v>0.45039531843308922</v>
      </c>
      <c r="AB27">
        <v>4.9966497937209233</v>
      </c>
      <c r="AC27">
        <v>0.15789473684210531</v>
      </c>
      <c r="AD27">
        <v>0.52788813463884598</v>
      </c>
      <c r="AE27">
        <v>1.2604309500489721</v>
      </c>
      <c r="AF27">
        <v>17.995311914892799</v>
      </c>
      <c r="AG27">
        <v>2.197537760287569</v>
      </c>
      <c r="AH27">
        <v>14.17429026492615</v>
      </c>
      <c r="AI27">
        <v>7.6426541946548909E-2</v>
      </c>
      <c r="AJ27">
        <v>4.3229518069534496</v>
      </c>
      <c r="AK27">
        <v>5.2490071394871787E-2</v>
      </c>
      <c r="AL27">
        <v>67.030983885949965</v>
      </c>
      <c r="AM27">
        <v>0.70791897845385887</v>
      </c>
      <c r="AN27">
        <v>4.7769013473010276</v>
      </c>
      <c r="AO27">
        <v>6.0125692027237294</v>
      </c>
      <c r="AP27">
        <v>1.9571492842750571</v>
      </c>
      <c r="AQ27">
        <v>4.9423031191781234E-3</v>
      </c>
      <c r="AU27">
        <v>1.7466377223844101E-2</v>
      </c>
      <c r="BB27">
        <v>7.4447046068738976</v>
      </c>
    </row>
    <row r="28" spans="1:54" x14ac:dyDescent="0.55000000000000004">
      <c r="A28" s="1">
        <v>1891</v>
      </c>
      <c r="B28">
        <v>76.677244485156194</v>
      </c>
      <c r="C28">
        <v>93.049229746841846</v>
      </c>
      <c r="D28">
        <v>72.228867403314922</v>
      </c>
      <c r="E28">
        <v>136.0787172011662</v>
      </c>
      <c r="F28">
        <v>10.340433345574731</v>
      </c>
      <c r="K28">
        <v>0.94787134575827459</v>
      </c>
      <c r="L28">
        <v>42.067517167402833</v>
      </c>
      <c r="P28">
        <v>32.715008431703197</v>
      </c>
      <c r="Q28">
        <v>0</v>
      </c>
      <c r="R28">
        <v>6.4992954941536416</v>
      </c>
      <c r="S28">
        <v>29.32655975106595</v>
      </c>
      <c r="V28">
        <v>17.363956538029221</v>
      </c>
      <c r="X28">
        <v>36.081815307070919</v>
      </c>
      <c r="Y28">
        <v>2.2311945994380959</v>
      </c>
      <c r="AB28">
        <v>5.672208157924679</v>
      </c>
      <c r="AC28">
        <v>0.16097922848664689</v>
      </c>
      <c r="AD28">
        <v>0.53955999752459893</v>
      </c>
      <c r="AE28">
        <v>1.290995945025692</v>
      </c>
      <c r="AF28">
        <v>20.181151384219639</v>
      </c>
      <c r="AG28">
        <v>2.1887497538482572</v>
      </c>
      <c r="AH28">
        <v>13.47140831418424</v>
      </c>
      <c r="AI28">
        <v>7.7164502233277824E-2</v>
      </c>
      <c r="AJ28">
        <v>4.2609860242167539</v>
      </c>
      <c r="AK28">
        <v>4.9706019115727383E-2</v>
      </c>
      <c r="AL28">
        <v>94.725873511067476</v>
      </c>
      <c r="AM28">
        <v>1.0004066734750721</v>
      </c>
      <c r="AN28">
        <v>6.0235560891576387</v>
      </c>
      <c r="AO28">
        <v>5.8014647019657879</v>
      </c>
      <c r="AP28">
        <v>1.9462229696089779</v>
      </c>
      <c r="AQ28">
        <v>6.9897958873320716E-3</v>
      </c>
      <c r="AU28">
        <v>1.7335314512134721E-2</v>
      </c>
      <c r="BB28">
        <v>7.8004843636410586</v>
      </c>
    </row>
    <row r="29" spans="1:54" x14ac:dyDescent="0.55000000000000004">
      <c r="A29" s="1">
        <v>1892</v>
      </c>
      <c r="B29">
        <v>75.096711937088983</v>
      </c>
      <c r="C29">
        <v>105.1130076103988</v>
      </c>
      <c r="D29">
        <v>64.545356583072106</v>
      </c>
      <c r="E29">
        <v>167.1187765126144</v>
      </c>
      <c r="F29">
        <v>12.999745639534879</v>
      </c>
      <c r="K29">
        <v>1.933765138897457</v>
      </c>
      <c r="L29">
        <v>39.978418955072151</v>
      </c>
      <c r="P29">
        <v>33.311125916055957</v>
      </c>
      <c r="Q29">
        <v>0</v>
      </c>
      <c r="R29">
        <v>6.6183521181046094</v>
      </c>
      <c r="S29">
        <v>23.63215300276471</v>
      </c>
      <c r="V29">
        <v>10.666369180425409</v>
      </c>
      <c r="X29">
        <v>31.337156138078178</v>
      </c>
      <c r="Y29">
        <v>2.2039791521204042</v>
      </c>
      <c r="AB29">
        <v>4.7424473815738324</v>
      </c>
      <c r="AC29">
        <v>0.16326530612244899</v>
      </c>
      <c r="AD29">
        <v>0.55141990625861559</v>
      </c>
      <c r="AE29">
        <v>1.4545281544856039</v>
      </c>
      <c r="AF29">
        <v>22.632499025914179</v>
      </c>
      <c r="AG29">
        <v>2.179474920404211</v>
      </c>
      <c r="AH29">
        <v>15.59340542274032</v>
      </c>
      <c r="AI29">
        <v>7.7873342691942724E-2</v>
      </c>
      <c r="AJ29">
        <v>4.1995370866261039</v>
      </c>
      <c r="AK29">
        <v>5.7358650981402387E-2</v>
      </c>
      <c r="AL29">
        <v>66.26845111878626</v>
      </c>
      <c r="AM29">
        <v>0.69986581577782558</v>
      </c>
      <c r="AN29">
        <v>5.316236811369107</v>
      </c>
      <c r="AO29">
        <v>5.593876267983644</v>
      </c>
      <c r="AP29">
        <v>1.9354179758436281</v>
      </c>
      <c r="AQ29">
        <v>5.0625388867156507E-3</v>
      </c>
      <c r="AU29">
        <v>1.720578114246387E-2</v>
      </c>
      <c r="BB29">
        <v>7.7709273420625484</v>
      </c>
    </row>
    <row r="30" spans="1:54" x14ac:dyDescent="0.55000000000000004">
      <c r="A30" s="1">
        <v>1893</v>
      </c>
      <c r="B30">
        <v>129.3699087194482</v>
      </c>
      <c r="C30">
        <v>107.42882851735411</v>
      </c>
      <c r="D30">
        <v>60.451507488815409</v>
      </c>
      <c r="E30">
        <v>120.1155812402756</v>
      </c>
      <c r="F30">
        <v>17.959374438252741</v>
      </c>
      <c r="K30">
        <v>5.0883903670378441</v>
      </c>
      <c r="L30">
        <v>37.922713453148667</v>
      </c>
      <c r="P30">
        <v>33.881578947368418</v>
      </c>
      <c r="Q30">
        <v>0</v>
      </c>
      <c r="R30">
        <v>7.5352344769189932</v>
      </c>
      <c r="S30">
        <v>13.694777402957021</v>
      </c>
      <c r="V30">
        <v>13.192441130877681</v>
      </c>
      <c r="X30">
        <v>13.733512607588221</v>
      </c>
      <c r="Y30">
        <v>2.177419635796082</v>
      </c>
      <c r="AB30">
        <v>4.7965929541364449</v>
      </c>
      <c r="AC30">
        <v>0.16382978723404251</v>
      </c>
      <c r="AD30">
        <v>0.56304598398446937</v>
      </c>
      <c r="AE30">
        <v>1.164589400722881</v>
      </c>
      <c r="AF30">
        <v>25.381606538194319</v>
      </c>
      <c r="AG30">
        <v>2.1697354705943872</v>
      </c>
      <c r="AH30">
        <v>13.731362290116831</v>
      </c>
      <c r="AI30">
        <v>7.8553660846034781E-2</v>
      </c>
      <c r="AJ30">
        <v>4.1386214692116337</v>
      </c>
      <c r="AK30">
        <v>5.0355720913530418E-2</v>
      </c>
      <c r="AL30">
        <v>90.129119889853712</v>
      </c>
      <c r="AM30">
        <v>0.95186003221928361</v>
      </c>
      <c r="AN30">
        <v>6.029297691557514</v>
      </c>
      <c r="AO30">
        <v>8.1761175643679387</v>
      </c>
      <c r="AP30">
        <v>1.9247322934958491</v>
      </c>
      <c r="AQ30">
        <v>6.7787641311069314E-3</v>
      </c>
      <c r="AU30">
        <v>1.7072754323065289E-2</v>
      </c>
      <c r="BB30">
        <v>8.6095514120450485</v>
      </c>
    </row>
    <row r="31" spans="1:54" x14ac:dyDescent="0.55000000000000004">
      <c r="A31" s="1">
        <v>1894</v>
      </c>
      <c r="B31">
        <v>100.0294114926603</v>
      </c>
      <c r="C31">
        <v>106.10968346150391</v>
      </c>
      <c r="D31">
        <v>56.416145229818461</v>
      </c>
      <c r="E31">
        <v>120.5465811020137</v>
      </c>
      <c r="F31">
        <v>16.868107435076489</v>
      </c>
      <c r="K31">
        <v>4.2298171136551117</v>
      </c>
      <c r="L31">
        <v>35.90840390606256</v>
      </c>
      <c r="P31">
        <v>34.449138771530713</v>
      </c>
      <c r="Q31">
        <v>0</v>
      </c>
      <c r="R31">
        <v>6.2253399422875866</v>
      </c>
      <c r="S31">
        <v>22.25088399799564</v>
      </c>
      <c r="V31">
        <v>19.50879249706917</v>
      </c>
      <c r="X31">
        <v>23.967130405316361</v>
      </c>
      <c r="Y31">
        <v>2.151492619519717</v>
      </c>
      <c r="AB31">
        <v>5.3406077074128619</v>
      </c>
      <c r="AC31">
        <v>0.16481994459833799</v>
      </c>
      <c r="AD31">
        <v>0.57455725294038085</v>
      </c>
      <c r="AE31">
        <v>1.3986734946966051</v>
      </c>
      <c r="AF31">
        <v>28.46463030845651</v>
      </c>
      <c r="AG31">
        <v>2.159552936229566</v>
      </c>
      <c r="AH31">
        <v>14.56583231430386</v>
      </c>
      <c r="AI31">
        <v>7.8126739861974631E-2</v>
      </c>
      <c r="AJ31">
        <v>4.0782449415504596</v>
      </c>
      <c r="AK31">
        <v>5.3233449272384603E-2</v>
      </c>
      <c r="AL31">
        <v>82.578795861973276</v>
      </c>
      <c r="AM31">
        <v>0.87212052426417108</v>
      </c>
      <c r="AN31">
        <v>4.4270118300261059</v>
      </c>
      <c r="AO31">
        <v>9.8322824937466713</v>
      </c>
      <c r="AP31">
        <v>1.9141639572172351</v>
      </c>
      <c r="AQ31">
        <v>6.1776036753759117E-3</v>
      </c>
      <c r="AU31">
        <v>1.692865779927449E-2</v>
      </c>
      <c r="BB31">
        <v>7.4077652846709956</v>
      </c>
    </row>
    <row r="32" spans="1:54" x14ac:dyDescent="0.55000000000000004">
      <c r="A32" s="1">
        <v>1895</v>
      </c>
      <c r="B32">
        <v>68.201470927477672</v>
      </c>
      <c r="C32">
        <v>100.27593263785791</v>
      </c>
      <c r="D32">
        <v>61.74295302013423</v>
      </c>
      <c r="E32">
        <v>117.7672522993887</v>
      </c>
      <c r="F32">
        <v>14.477711267605629</v>
      </c>
      <c r="K32">
        <v>3.08151420685821</v>
      </c>
      <c r="L32">
        <v>33.927056827820188</v>
      </c>
      <c r="P32">
        <v>28.51637764932563</v>
      </c>
      <c r="Q32">
        <v>0</v>
      </c>
      <c r="R32">
        <v>5.2946545761164687</v>
      </c>
      <c r="S32">
        <v>31.108719598059569</v>
      </c>
      <c r="V32">
        <v>27.788639173758089</v>
      </c>
      <c r="X32">
        <v>33.740420156271917</v>
      </c>
      <c r="Y32">
        <v>2.1261757752036869</v>
      </c>
      <c r="AB32">
        <v>5.9610502243825536</v>
      </c>
      <c r="AC32">
        <v>0.16666666666666671</v>
      </c>
      <c r="AD32">
        <v>0.58596365909192327</v>
      </c>
      <c r="AE32">
        <v>0.97330274441310782</v>
      </c>
      <c r="AF32">
        <v>31.94</v>
      </c>
      <c r="AG32">
        <v>2.1489481882770769</v>
      </c>
      <c r="AH32">
        <v>15.55863582620271</v>
      </c>
      <c r="AI32">
        <v>7.7670250527837992E-2</v>
      </c>
      <c r="AJ32">
        <v>4.0184191938005602</v>
      </c>
      <c r="AK32">
        <v>5.6665188927307562E-2</v>
      </c>
      <c r="AL32">
        <v>85.266351063842308</v>
      </c>
      <c r="AM32">
        <v>0.90050398550476107</v>
      </c>
      <c r="AN32">
        <v>5.219894622954377</v>
      </c>
      <c r="AO32">
        <v>11.455703294885771</v>
      </c>
      <c r="AP32">
        <v>1.610832422344594</v>
      </c>
      <c r="AQ32">
        <v>6.4784751189622186E-3</v>
      </c>
      <c r="AU32">
        <v>1.6756433273488931E-2</v>
      </c>
      <c r="BB32">
        <v>6.5032506703990549</v>
      </c>
    </row>
    <row r="33" spans="1:54" x14ac:dyDescent="0.55000000000000004">
      <c r="A33" s="1">
        <v>1896</v>
      </c>
      <c r="B33">
        <v>115.4936657730394</v>
      </c>
      <c r="C33">
        <v>99.126183940031325</v>
      </c>
      <c r="D33">
        <v>67.020087585681651</v>
      </c>
      <c r="E33">
        <v>82.95299923237198</v>
      </c>
      <c r="F33">
        <v>13.69782192019516</v>
      </c>
      <c r="K33">
        <v>7.087844104008922</v>
      </c>
      <c r="L33">
        <v>45.130142737195627</v>
      </c>
      <c r="P33">
        <v>40.304665185655352</v>
      </c>
      <c r="Q33">
        <v>0</v>
      </c>
      <c r="R33">
        <v>6.5129930270964538</v>
      </c>
      <c r="S33">
        <v>34.543531507917898</v>
      </c>
      <c r="V33">
        <v>20.448664259927799</v>
      </c>
      <c r="X33">
        <v>44.821289026160073</v>
      </c>
      <c r="Y33">
        <v>2.1014478134855779</v>
      </c>
      <c r="AB33">
        <v>6.3607720692591538</v>
      </c>
      <c r="AC33">
        <v>0.1684491978609626</v>
      </c>
      <c r="AD33">
        <v>0.59704572928030142</v>
      </c>
      <c r="AE33">
        <v>0.88017565801492392</v>
      </c>
      <c r="AF33">
        <v>32.124346567527589</v>
      </c>
      <c r="AG33">
        <v>2.1379414544031019</v>
      </c>
      <c r="AH33">
        <v>16.591809532024779</v>
      </c>
      <c r="AI33">
        <v>7.8043492809077603E-2</v>
      </c>
      <c r="AJ33">
        <v>3.959146463654978</v>
      </c>
      <c r="AK33">
        <v>6.0739999965282877E-2</v>
      </c>
      <c r="AL33">
        <v>96.646702263969331</v>
      </c>
      <c r="AM33">
        <v>1.020692682268449</v>
      </c>
      <c r="AN33">
        <v>5.4114549067590216</v>
      </c>
      <c r="AO33">
        <v>8.5088203594383724</v>
      </c>
      <c r="AP33">
        <v>1.6020837249632061</v>
      </c>
      <c r="AQ33">
        <v>7.362470071002083E-3</v>
      </c>
      <c r="AU33">
        <v>1.6589250165892501E-2</v>
      </c>
      <c r="BB33">
        <v>7.8673618045278761</v>
      </c>
    </row>
    <row r="34" spans="1:54" x14ac:dyDescent="0.55000000000000004">
      <c r="A34" s="1">
        <v>1897</v>
      </c>
      <c r="B34">
        <v>82.959322432338652</v>
      </c>
      <c r="C34">
        <v>96.52755230725117</v>
      </c>
      <c r="D34">
        <v>72.209735349716439</v>
      </c>
      <c r="E34">
        <v>84.118935589519651</v>
      </c>
      <c r="F34">
        <v>10.673232149016901</v>
      </c>
      <c r="K34">
        <v>3.652666551106488</v>
      </c>
      <c r="L34">
        <v>24.932474548098899</v>
      </c>
      <c r="P34">
        <v>31.838143036386452</v>
      </c>
      <c r="Q34">
        <v>0</v>
      </c>
      <c r="R34">
        <v>5.4002247788593722</v>
      </c>
      <c r="S34">
        <v>24.26037943773424</v>
      </c>
      <c r="V34">
        <v>16.39681743244212</v>
      </c>
      <c r="X34">
        <v>30.635133510298822</v>
      </c>
      <c r="Y34">
        <v>2.1150573044561529</v>
      </c>
      <c r="AB34">
        <v>6.50791334989606</v>
      </c>
      <c r="AC34">
        <v>0.16950261780104711</v>
      </c>
      <c r="AD34">
        <v>0.60769084777435456</v>
      </c>
      <c r="AE34">
        <v>0.79480247271322324</v>
      </c>
      <c r="AF34">
        <v>31.74629445081758</v>
      </c>
      <c r="AG34">
        <v>2.126552336082939</v>
      </c>
      <c r="AH34">
        <v>17.819226342653629</v>
      </c>
      <c r="AI34">
        <v>7.8388803628751266E-2</v>
      </c>
      <c r="AJ34">
        <v>3.9004394454320588</v>
      </c>
      <c r="AK34">
        <v>6.5567145638012622E-2</v>
      </c>
      <c r="AL34">
        <v>96.18094968343992</v>
      </c>
      <c r="AM34">
        <v>1.0157738362079221</v>
      </c>
      <c r="AN34">
        <v>4.1507321690221897</v>
      </c>
      <c r="AO34">
        <v>10.111997078906869</v>
      </c>
      <c r="AP34">
        <v>1.593429545485169</v>
      </c>
      <c r="AQ34">
        <v>7.2877031982236948E-3</v>
      </c>
      <c r="AU34">
        <v>1.641535539244425E-2</v>
      </c>
      <c r="BB34">
        <v>6.6085635198053954</v>
      </c>
    </row>
    <row r="35" spans="1:54" x14ac:dyDescent="0.55000000000000004">
      <c r="A35" s="1">
        <v>1898</v>
      </c>
      <c r="B35">
        <v>81.635395677365153</v>
      </c>
      <c r="C35">
        <v>95.436021096232722</v>
      </c>
      <c r="D35">
        <v>77.339872348413735</v>
      </c>
      <c r="E35">
        <v>108.7057113357244</v>
      </c>
      <c r="F35">
        <v>25.948019125683061</v>
      </c>
      <c r="K35">
        <v>1.689005364623813</v>
      </c>
      <c r="L35">
        <v>33.957219251336902</v>
      </c>
      <c r="P35">
        <v>26.503409795412271</v>
      </c>
      <c r="Q35">
        <v>0</v>
      </c>
      <c r="R35">
        <v>5.9421209582683243</v>
      </c>
      <c r="S35">
        <v>27.630413745528891</v>
      </c>
      <c r="V35">
        <v>15.61898662112155</v>
      </c>
      <c r="X35">
        <v>37.404686149375593</v>
      </c>
      <c r="Y35">
        <v>2.0427538092370399</v>
      </c>
      <c r="AB35">
        <v>5.1042746243322847</v>
      </c>
      <c r="AC35">
        <v>0.17073170731707321</v>
      </c>
      <c r="AD35">
        <v>0.61755146262188465</v>
      </c>
      <c r="AE35">
        <v>1.803724536127187</v>
      </c>
      <c r="AF35">
        <v>29.385390985059342</v>
      </c>
      <c r="AG35">
        <v>2.1142866045606019</v>
      </c>
      <c r="AH35">
        <v>19.274838651047371</v>
      </c>
      <c r="AI35">
        <v>7.8706926096241081E-2</v>
      </c>
      <c r="AJ35">
        <v>3.8422973792164208</v>
      </c>
      <c r="AK35">
        <v>7.1282702745097293E-2</v>
      </c>
      <c r="AL35">
        <v>113.8750929859022</v>
      </c>
      <c r="AM35">
        <v>1.2026429394961531</v>
      </c>
      <c r="AN35">
        <v>5.279876111978866</v>
      </c>
      <c r="AO35">
        <v>11.683421898795769</v>
      </c>
      <c r="AP35">
        <v>1.5848683604319</v>
      </c>
      <c r="AQ35">
        <v>8.6662889981508704E-3</v>
      </c>
      <c r="AU35">
        <v>1.622435971723259E-2</v>
      </c>
      <c r="BB35">
        <v>7.2218831672903701</v>
      </c>
    </row>
    <row r="36" spans="1:54" x14ac:dyDescent="0.55000000000000004">
      <c r="A36" s="1">
        <v>1899</v>
      </c>
      <c r="B36">
        <v>120.7282485762385</v>
      </c>
      <c r="C36">
        <v>93.181644955347565</v>
      </c>
      <c r="D36">
        <v>86.96384644055162</v>
      </c>
      <c r="E36">
        <v>114.4124161436918</v>
      </c>
      <c r="F36">
        <v>13.555587489433639</v>
      </c>
      <c r="K36">
        <v>2.0525451559934318</v>
      </c>
      <c r="L36">
        <v>25.529315960912051</v>
      </c>
      <c r="P36">
        <v>26.601287159056081</v>
      </c>
      <c r="Q36">
        <v>0</v>
      </c>
      <c r="R36">
        <v>6.8163406380504004</v>
      </c>
      <c r="S36">
        <v>20.915560880761241</v>
      </c>
      <c r="V36">
        <v>23.841164417438002</v>
      </c>
      <c r="X36">
        <v>20.954714600495539</v>
      </c>
      <c r="Y36">
        <v>1.9720754283972499</v>
      </c>
      <c r="AB36">
        <v>4.8376259205438288</v>
      </c>
      <c r="AC36">
        <v>0.17191435768261959</v>
      </c>
      <c r="AD36">
        <v>0.62697380642764211</v>
      </c>
      <c r="AE36">
        <v>0.95967046650064591</v>
      </c>
      <c r="AF36">
        <v>26.336801158468091</v>
      </c>
      <c r="AG36">
        <v>2.1016958034381088</v>
      </c>
      <c r="AH36">
        <v>21.000957208240411</v>
      </c>
      <c r="AI36">
        <v>7.8998587471099085E-2</v>
      </c>
      <c r="AJ36">
        <v>5.738041204873892</v>
      </c>
      <c r="AK36">
        <v>7.8082723041471958E-2</v>
      </c>
      <c r="AL36">
        <v>100.3852571421797</v>
      </c>
      <c r="AM36">
        <v>1.0601758256873111</v>
      </c>
      <c r="AN36">
        <v>5.2389033177162254</v>
      </c>
      <c r="AO36">
        <v>9.3666872814400879</v>
      </c>
      <c r="AP36">
        <v>1.576398678891253</v>
      </c>
      <c r="AQ36">
        <v>7.7339121304213672E-3</v>
      </c>
      <c r="AU36">
        <v>1.6045477467565211E-2</v>
      </c>
      <c r="BB36">
        <v>7.9802811475269442</v>
      </c>
    </row>
    <row r="37" spans="1:54" x14ac:dyDescent="0.55000000000000004">
      <c r="A37" s="1">
        <v>1900</v>
      </c>
      <c r="B37">
        <v>169.77033032817451</v>
      </c>
      <c r="C37">
        <v>94.162026728026362</v>
      </c>
      <c r="D37">
        <v>96.466691339748337</v>
      </c>
      <c r="E37">
        <v>122.9266347086071</v>
      </c>
      <c r="F37">
        <v>27.503917629332001</v>
      </c>
      <c r="K37">
        <v>2.3902331396631609</v>
      </c>
      <c r="L37">
        <v>15.517936316001609</v>
      </c>
      <c r="P37">
        <v>63.727272727272727</v>
      </c>
      <c r="Q37">
        <v>0</v>
      </c>
      <c r="R37">
        <v>8.4466205420812006</v>
      </c>
      <c r="S37">
        <v>51.518307827898397</v>
      </c>
      <c r="V37">
        <v>22.06061456433282</v>
      </c>
      <c r="X37">
        <v>34.088545454545446</v>
      </c>
      <c r="Y37">
        <v>1.9029679810149689</v>
      </c>
      <c r="AA37">
        <v>0.36288453528696779</v>
      </c>
      <c r="AB37">
        <v>3.988070763772448</v>
      </c>
      <c r="AC37">
        <v>0.17348203221809169</v>
      </c>
      <c r="AD37">
        <v>0.63432993614411926</v>
      </c>
      <c r="AE37">
        <v>1.2015817962849029</v>
      </c>
      <c r="AF37">
        <v>24.52735823304144</v>
      </c>
      <c r="AG37">
        <v>2.0887971739934228</v>
      </c>
      <c r="AH37">
        <v>23.050495122163369</v>
      </c>
      <c r="AI37">
        <v>7.9264499469017397E-2</v>
      </c>
      <c r="AJ37">
        <v>5.6028804408346344</v>
      </c>
      <c r="AK37">
        <v>8.5902977466428596E-2</v>
      </c>
      <c r="AL37">
        <v>116.4452809320014</v>
      </c>
      <c r="AM37">
        <v>1.229786876818225</v>
      </c>
      <c r="AN37">
        <v>4.3201439525844529</v>
      </c>
      <c r="AO37">
        <v>10.91323305859062</v>
      </c>
      <c r="AP37">
        <v>1.5680190416519539</v>
      </c>
      <c r="AQ37">
        <v>8.9551858293826867E-3</v>
      </c>
      <c r="AU37">
        <v>1.5871936149468292E-2</v>
      </c>
      <c r="BB37">
        <v>9.9177154849495341</v>
      </c>
    </row>
    <row r="38" spans="1:54" x14ac:dyDescent="0.55000000000000004">
      <c r="A38" s="1">
        <v>1901</v>
      </c>
      <c r="B38">
        <v>145.6698658969315</v>
      </c>
      <c r="C38">
        <v>93.884840502981831</v>
      </c>
      <c r="D38">
        <v>105.7397650082614</v>
      </c>
      <c r="E38">
        <v>120.0420333351198</v>
      </c>
      <c r="F38">
        <v>28.5887323943662</v>
      </c>
      <c r="H38">
        <v>2.5263664434374622</v>
      </c>
      <c r="K38">
        <v>2.7167022856521901</v>
      </c>
      <c r="L38">
        <v>19.81188713227937</v>
      </c>
      <c r="P38">
        <v>35.917390002993123</v>
      </c>
      <c r="Q38">
        <v>0</v>
      </c>
      <c r="R38">
        <v>8.4095540411624654</v>
      </c>
      <c r="S38">
        <v>43.286854336578102</v>
      </c>
      <c r="V38">
        <v>32.10794155373376</v>
      </c>
      <c r="X38">
        <v>12.452961232478851</v>
      </c>
      <c r="Y38">
        <v>1.80970978121583</v>
      </c>
      <c r="AB38">
        <v>6.7175709665828247</v>
      </c>
      <c r="AC38">
        <v>0.17415048543689321</v>
      </c>
      <c r="AD38">
        <v>0.64090984882169799</v>
      </c>
      <c r="AE38">
        <v>1.199091965386196</v>
      </c>
      <c r="AF38">
        <v>38.211946165087213</v>
      </c>
      <c r="AG38">
        <v>2.0578862744586242</v>
      </c>
      <c r="AH38">
        <v>25.558697932369331</v>
      </c>
      <c r="AI38">
        <v>7.9828758812815176E-2</v>
      </c>
      <c r="AJ38">
        <v>7.4198941077232314</v>
      </c>
      <c r="AK38">
        <v>9.5343034963300058E-2</v>
      </c>
      <c r="AL38">
        <v>117.08035373708729</v>
      </c>
      <c r="AM38">
        <v>1.236493925788074</v>
      </c>
      <c r="AN38">
        <v>4.3413387915128752</v>
      </c>
      <c r="AO38">
        <v>16.000098973732751</v>
      </c>
      <c r="AP38">
        <v>1.559728020365496</v>
      </c>
      <c r="AQ38">
        <v>8.9815628548189381E-3</v>
      </c>
      <c r="AU38">
        <v>1.567327929783709E-2</v>
      </c>
      <c r="BB38">
        <v>9.809703870445114</v>
      </c>
    </row>
    <row r="39" spans="1:54" x14ac:dyDescent="0.55000000000000004">
      <c r="A39" s="1">
        <v>1902</v>
      </c>
      <c r="B39">
        <v>100.4335135521823</v>
      </c>
      <c r="C39">
        <v>97.847595735474897</v>
      </c>
      <c r="D39">
        <v>89.258299963596642</v>
      </c>
      <c r="E39">
        <v>64.848456461571217</v>
      </c>
      <c r="F39">
        <v>16.92602065912445</v>
      </c>
      <c r="H39">
        <v>2.0718561099917032</v>
      </c>
      <c r="K39">
        <v>3.1532760587480388</v>
      </c>
      <c r="L39">
        <v>35.771065182829886</v>
      </c>
      <c r="P39">
        <v>35.195035460992912</v>
      </c>
      <c r="Q39">
        <v>0</v>
      </c>
      <c r="R39">
        <v>6.5783906572567821</v>
      </c>
      <c r="S39">
        <v>35.294625885605683</v>
      </c>
      <c r="V39">
        <v>33.737149824046107</v>
      </c>
      <c r="X39">
        <v>13.554845523216271</v>
      </c>
      <c r="Y39">
        <v>1.76587454447624</v>
      </c>
      <c r="AB39">
        <v>6.8674507527272732</v>
      </c>
      <c r="AC39">
        <v>0.1741706161137441</v>
      </c>
      <c r="AD39">
        <v>0.64329475833900562</v>
      </c>
      <c r="AE39">
        <v>1.1502315368256799</v>
      </c>
      <c r="AF39">
        <v>27.405635444998001</v>
      </c>
      <c r="AG39">
        <v>2.027080640094705</v>
      </c>
      <c r="AH39">
        <v>25.37560007744046</v>
      </c>
      <c r="AI39">
        <v>5.403217384064498E-2</v>
      </c>
      <c r="AJ39">
        <v>7.2994311323907839</v>
      </c>
      <c r="AK39">
        <v>9.4749075613174999E-2</v>
      </c>
      <c r="AL39">
        <v>75.920847714971558</v>
      </c>
      <c r="AM39">
        <v>0.80180546132486508</v>
      </c>
      <c r="AN39">
        <v>4.271095535276193</v>
      </c>
      <c r="AO39">
        <v>5.2831066254694621</v>
      </c>
      <c r="AP39">
        <v>1.551524216734482</v>
      </c>
      <c r="AQ39">
        <v>6.0457064956233597E-3</v>
      </c>
      <c r="AU39">
        <v>1.546790409899459E-2</v>
      </c>
      <c r="BB39">
        <v>7.768471732941455</v>
      </c>
    </row>
    <row r="40" spans="1:54" x14ac:dyDescent="0.55000000000000004">
      <c r="A40" s="1">
        <v>1903</v>
      </c>
      <c r="B40">
        <v>89.4825590153484</v>
      </c>
      <c r="C40">
        <v>101.32132943742729</v>
      </c>
      <c r="D40">
        <v>63.238711423930702</v>
      </c>
      <c r="E40">
        <v>78.494127596596016</v>
      </c>
      <c r="F40">
        <v>15.43815704088254</v>
      </c>
      <c r="H40">
        <v>1.632446373120948</v>
      </c>
      <c r="K40">
        <v>5.1914295244281377</v>
      </c>
      <c r="L40">
        <v>23.090586145648309</v>
      </c>
      <c r="P40">
        <v>28.85064177362894</v>
      </c>
      <c r="Q40">
        <v>0</v>
      </c>
      <c r="R40">
        <v>5.7762368513887186</v>
      </c>
      <c r="S40">
        <v>24.774332397242791</v>
      </c>
      <c r="V40">
        <v>29.572364797885239</v>
      </c>
      <c r="X40">
        <v>21.02062203591538</v>
      </c>
      <c r="Y40">
        <v>1.7241126622669161</v>
      </c>
      <c r="AB40">
        <v>6.0512796468172487</v>
      </c>
      <c r="AC40">
        <v>0.1735870818915802</v>
      </c>
      <c r="AD40">
        <v>0.64014344506345144</v>
      </c>
      <c r="AE40">
        <v>2.090152694388852</v>
      </c>
      <c r="AF40">
        <v>37.075314228964757</v>
      </c>
      <c r="AG40">
        <v>1.996398281641832</v>
      </c>
      <c r="AH40">
        <v>28.830148637810641</v>
      </c>
      <c r="AI40">
        <v>0.12516334683909611</v>
      </c>
      <c r="AK40">
        <v>0.1077488190435797</v>
      </c>
      <c r="AL40">
        <v>121.7251016099744</v>
      </c>
      <c r="AM40">
        <v>1.285547437742254</v>
      </c>
      <c r="AN40">
        <v>4.2030061271696146</v>
      </c>
      <c r="AO40">
        <v>15.595295255197779</v>
      </c>
      <c r="AP40">
        <v>1.543406261726459</v>
      </c>
      <c r="AQ40">
        <v>9.7916887204911925E-3</v>
      </c>
      <c r="AU40">
        <v>1.5281080255666331E-2</v>
      </c>
      <c r="BB40">
        <v>7.1357906770672468</v>
      </c>
    </row>
    <row r="41" spans="1:54" x14ac:dyDescent="0.55000000000000004">
      <c r="A41" s="1">
        <v>1904</v>
      </c>
      <c r="B41">
        <v>165.53977153748261</v>
      </c>
      <c r="C41">
        <v>99.323144372252131</v>
      </c>
      <c r="D41">
        <v>67.298389694041873</v>
      </c>
      <c r="E41">
        <v>114.7274488188976</v>
      </c>
      <c r="F41">
        <v>19.39684489402698</v>
      </c>
      <c r="H41">
        <v>1.2055365252867369</v>
      </c>
      <c r="K41">
        <v>5.3942566515586634</v>
      </c>
      <c r="L41">
        <v>31.75225401803214</v>
      </c>
      <c r="P41">
        <v>36.491935483870968</v>
      </c>
      <c r="Q41">
        <v>0</v>
      </c>
      <c r="R41">
        <v>8.5478151871021097</v>
      </c>
      <c r="S41">
        <v>36.650259054325957</v>
      </c>
      <c r="V41">
        <v>38.689762745259017</v>
      </c>
      <c r="X41">
        <v>16.212455051822602</v>
      </c>
      <c r="Y41">
        <v>1.684280432259682</v>
      </c>
      <c r="AB41">
        <v>7.2120121642169286</v>
      </c>
      <c r="AC41">
        <v>0.17245240761478159</v>
      </c>
      <c r="AD41">
        <v>0.63525063525063474</v>
      </c>
      <c r="AE41">
        <v>1.437414378371825</v>
      </c>
      <c r="AF41">
        <v>33.176097812511792</v>
      </c>
      <c r="AG41">
        <v>1.96585612780357</v>
      </c>
      <c r="AH41">
        <v>34.888127795927382</v>
      </c>
      <c r="AI41">
        <v>0.19586030583629799</v>
      </c>
      <c r="AJ41">
        <v>10.59651507261928</v>
      </c>
      <c r="AK41">
        <v>0.1305093984845736</v>
      </c>
      <c r="AL41">
        <v>158.71001846211141</v>
      </c>
      <c r="AM41">
        <v>1.676147769682983</v>
      </c>
      <c r="AN41">
        <v>4.9027731946652908</v>
      </c>
      <c r="AO41">
        <v>15.34534200794419</v>
      </c>
      <c r="AP41">
        <v>1.535372814812288</v>
      </c>
      <c r="AQ41">
        <v>1.284792369764484E-2</v>
      </c>
      <c r="AU41">
        <v>1.792660313079477E-2</v>
      </c>
      <c r="BB41">
        <v>10.0774008008361</v>
      </c>
    </row>
    <row r="42" spans="1:54" x14ac:dyDescent="0.55000000000000004">
      <c r="A42" s="1">
        <v>1905</v>
      </c>
      <c r="B42">
        <v>142.3584220591832</v>
      </c>
      <c r="C42">
        <v>97.294078756468039</v>
      </c>
      <c r="D42">
        <v>71.288877062267161</v>
      </c>
      <c r="E42">
        <v>92.530068468091784</v>
      </c>
      <c r="F42">
        <v>31.510298792116981</v>
      </c>
      <c r="H42">
        <v>0.78921761165663606</v>
      </c>
      <c r="K42">
        <v>4.6666649614623834</v>
      </c>
      <c r="L42">
        <v>19.268197742312179</v>
      </c>
      <c r="P42">
        <v>24.270442068766251</v>
      </c>
      <c r="Q42">
        <v>0</v>
      </c>
      <c r="R42">
        <v>6.9148228498642066</v>
      </c>
      <c r="S42">
        <v>32.608965209634263</v>
      </c>
      <c r="V42">
        <v>32.935409301060638</v>
      </c>
      <c r="X42">
        <v>24.413102422811161</v>
      </c>
      <c r="Y42">
        <v>1.64624713208784</v>
      </c>
      <c r="AB42">
        <v>6.6440678666333666</v>
      </c>
      <c r="AC42">
        <v>0.17138193688792169</v>
      </c>
      <c r="AD42">
        <v>0.631565158811347</v>
      </c>
      <c r="AE42">
        <v>1.5046080074155941</v>
      </c>
      <c r="AF42">
        <v>34.059225992044453</v>
      </c>
      <c r="AG42">
        <v>1.9354700714688839</v>
      </c>
      <c r="AH42">
        <v>35.027494335849951</v>
      </c>
      <c r="AI42">
        <v>1.7605871411546129E-2</v>
      </c>
      <c r="AJ42">
        <v>11.51657725417814</v>
      </c>
      <c r="AK42">
        <v>0.1310858481518061</v>
      </c>
      <c r="AL42">
        <v>152.70917052410249</v>
      </c>
      <c r="AM42">
        <v>1.612772388689617</v>
      </c>
      <c r="AN42">
        <v>3.8629617412718291</v>
      </c>
      <c r="AO42">
        <v>15.351051462138759</v>
      </c>
      <c r="AP42">
        <v>1.180281071585418</v>
      </c>
      <c r="AQ42">
        <v>1.2462160764606611E-2</v>
      </c>
      <c r="AU42">
        <v>1.8127655939695491E-2</v>
      </c>
      <c r="BB42">
        <v>8.3885557946186236</v>
      </c>
    </row>
    <row r="43" spans="1:54" x14ac:dyDescent="0.55000000000000004">
      <c r="A43" s="1">
        <v>1906</v>
      </c>
      <c r="B43">
        <v>129.74179788481271</v>
      </c>
      <c r="C43">
        <v>97.232800742854465</v>
      </c>
      <c r="D43">
        <v>88.5060323601829</v>
      </c>
      <c r="E43">
        <v>70.277205425553944</v>
      </c>
      <c r="F43">
        <v>16.76465313827277</v>
      </c>
      <c r="H43">
        <v>0.38341704451514308</v>
      </c>
      <c r="K43">
        <v>1.6584875842706071</v>
      </c>
      <c r="L43">
        <v>25.311383842288361</v>
      </c>
      <c r="P43">
        <v>36.516853932584269</v>
      </c>
      <c r="Q43">
        <v>0</v>
      </c>
      <c r="R43">
        <v>6.2673691416432762</v>
      </c>
      <c r="S43">
        <v>17.124923076923071</v>
      </c>
      <c r="V43">
        <v>30.488858879135719</v>
      </c>
      <c r="X43">
        <v>24.193201152817799</v>
      </c>
      <c r="Y43">
        <v>1.6098935861845991</v>
      </c>
      <c r="AB43">
        <v>6.2560315115706553</v>
      </c>
      <c r="AC43">
        <v>0.17019027484143759</v>
      </c>
      <c r="AD43">
        <v>0.63367864227463022</v>
      </c>
      <c r="AE43">
        <v>1.2454710854611171</v>
      </c>
      <c r="AF43">
        <v>42.961898852177072</v>
      </c>
      <c r="AG43">
        <v>1.905255014200967</v>
      </c>
      <c r="AH43">
        <v>23.813213360856992</v>
      </c>
      <c r="AI43">
        <v>3.8021909738842077E-2</v>
      </c>
      <c r="AJ43">
        <v>9.2785553082326793</v>
      </c>
      <c r="AK43">
        <v>8.8886722067826898E-2</v>
      </c>
      <c r="AL43">
        <v>134.05909622094671</v>
      </c>
      <c r="AM43">
        <v>1.415807630254287</v>
      </c>
      <c r="AN43">
        <v>2.8557341412565029</v>
      </c>
      <c r="AO43">
        <v>20.305099209846311</v>
      </c>
      <c r="AP43">
        <v>1.1742009891559071</v>
      </c>
      <c r="AQ43">
        <v>1.104608549709651E-2</v>
      </c>
      <c r="AU43">
        <v>2.913587566434455E-2</v>
      </c>
      <c r="BB43">
        <v>7.6235305610481596</v>
      </c>
    </row>
    <row r="44" spans="1:54" x14ac:dyDescent="0.55000000000000004">
      <c r="A44" s="1">
        <v>1907</v>
      </c>
      <c r="B44">
        <v>164.5578673428264</v>
      </c>
      <c r="C44">
        <v>100.82120024003009</v>
      </c>
      <c r="D44">
        <v>105.428962510898</v>
      </c>
      <c r="E44">
        <v>94.521012853470438</v>
      </c>
      <c r="F44">
        <v>6.422737891294191</v>
      </c>
      <c r="H44">
        <v>0.56199825317772989</v>
      </c>
      <c r="K44">
        <v>2.7914883744054619</v>
      </c>
      <c r="L44">
        <v>31.2710556621881</v>
      </c>
      <c r="P44">
        <v>18.923418423973359</v>
      </c>
      <c r="Q44">
        <v>0</v>
      </c>
      <c r="R44">
        <v>8.7946307816673226</v>
      </c>
      <c r="S44">
        <v>18.775464612421761</v>
      </c>
      <c r="V44">
        <v>30.960708059541371</v>
      </c>
      <c r="X44">
        <v>17.858127552515029</v>
      </c>
      <c r="Y44">
        <v>1.575110918407137</v>
      </c>
      <c r="AB44">
        <v>6.5441725224133762</v>
      </c>
      <c r="AC44">
        <v>0.16976264189886481</v>
      </c>
      <c r="AD44">
        <v>0.61663245789989218</v>
      </c>
      <c r="AE44">
        <v>1.718307399901533</v>
      </c>
      <c r="AF44">
        <v>44.357087927561039</v>
      </c>
      <c r="AG44">
        <v>1.8752249090535691</v>
      </c>
      <c r="AH44">
        <v>26.550709636212169</v>
      </c>
      <c r="AI44">
        <v>4.4451940369033313E-2</v>
      </c>
      <c r="AJ44">
        <v>11.049579472702341</v>
      </c>
      <c r="AK44">
        <v>9.8855407676779569E-2</v>
      </c>
      <c r="AL44">
        <v>164.2974233857102</v>
      </c>
      <c r="AM44">
        <v>1.7351567496563629</v>
      </c>
      <c r="AN44">
        <v>4.8670635543974807</v>
      </c>
      <c r="AO44">
        <v>17.41251706954996</v>
      </c>
      <c r="AP44">
        <v>1.16818322738183</v>
      </c>
      <c r="AQ44">
        <v>1.384405039231475E-2</v>
      </c>
      <c r="AU44">
        <v>4.6880962865110822E-2</v>
      </c>
      <c r="BB44">
        <v>10.281800298672289</v>
      </c>
    </row>
    <row r="45" spans="1:54" x14ac:dyDescent="0.55000000000000004">
      <c r="A45" s="1">
        <v>1908</v>
      </c>
      <c r="B45">
        <v>151.98144152292551</v>
      </c>
      <c r="C45">
        <v>108.18247905538961</v>
      </c>
      <c r="D45">
        <v>125.9965421853389</v>
      </c>
      <c r="E45">
        <v>94.749640030635689</v>
      </c>
      <c r="F45">
        <v>23.43124132613724</v>
      </c>
      <c r="H45">
        <v>1.9637716048625511</v>
      </c>
      <c r="K45">
        <v>3.2832300978966118</v>
      </c>
      <c r="L45">
        <v>37.148932520015251</v>
      </c>
      <c r="P45">
        <v>25.36331231148889</v>
      </c>
      <c r="Q45">
        <v>0</v>
      </c>
      <c r="R45">
        <v>8.6705758754441664</v>
      </c>
      <c r="S45">
        <v>35.087380782918153</v>
      </c>
      <c r="V45">
        <v>63.630709814888803</v>
      </c>
      <c r="X45">
        <v>40.429152983032282</v>
      </c>
      <c r="Y45">
        <v>1.541799462942498</v>
      </c>
      <c r="AB45">
        <v>4.8201096020967356</v>
      </c>
      <c r="AC45">
        <v>0.16867469879518071</v>
      </c>
      <c r="AD45">
        <v>0.60969413677471751</v>
      </c>
      <c r="AE45">
        <v>2.025211947672787</v>
      </c>
      <c r="AF45">
        <v>45.899907472385252</v>
      </c>
      <c r="AG45">
        <v>1.8453928017733729</v>
      </c>
      <c r="AH45">
        <v>18.252619760028999</v>
      </c>
      <c r="AI45">
        <v>2.7460401964135909E-2</v>
      </c>
      <c r="AJ45">
        <v>17.661924667789169</v>
      </c>
      <c r="AK45">
        <v>6.7515825118735842E-2</v>
      </c>
      <c r="AL45">
        <v>131.63849447846329</v>
      </c>
      <c r="AM45">
        <v>1.3902434834457289</v>
      </c>
      <c r="AN45">
        <v>4.8705168395712519</v>
      </c>
      <c r="AO45">
        <v>16.542696259243119</v>
      </c>
      <c r="AP45">
        <v>1.1622268329716261</v>
      </c>
      <c r="AQ45">
        <v>1.12855635227565E-2</v>
      </c>
      <c r="AU45">
        <v>2.8487360132614999E-2</v>
      </c>
      <c r="BB45">
        <v>10.37921811095778</v>
      </c>
    </row>
    <row r="46" spans="1:54" x14ac:dyDescent="0.55000000000000004">
      <c r="A46" s="1">
        <v>1909</v>
      </c>
      <c r="B46">
        <v>134.49793950229881</v>
      </c>
      <c r="C46">
        <v>110.53675483137209</v>
      </c>
      <c r="D46">
        <v>113.2161295851903</v>
      </c>
      <c r="E46">
        <v>74.622012068353527</v>
      </c>
      <c r="F46">
        <v>22.927267175572521</v>
      </c>
      <c r="H46">
        <v>0.41147061683969949</v>
      </c>
      <c r="K46">
        <v>2.5533801863374062</v>
      </c>
      <c r="L46">
        <v>42.938557637705848</v>
      </c>
      <c r="P46">
        <v>11.08100785694934</v>
      </c>
      <c r="Q46">
        <v>0</v>
      </c>
      <c r="R46">
        <v>8.4105512330653447</v>
      </c>
      <c r="S46">
        <v>27.758538353601491</v>
      </c>
      <c r="V46">
        <v>37.453715948161857</v>
      </c>
      <c r="X46">
        <v>23.77803623274529</v>
      </c>
      <c r="Y46">
        <v>1.5098678105484931</v>
      </c>
      <c r="AB46">
        <v>5.8613370733987864</v>
      </c>
      <c r="AC46">
        <v>0.16748046875</v>
      </c>
      <c r="AD46">
        <v>0.60637560637560595</v>
      </c>
      <c r="AE46">
        <v>1.744695635422973</v>
      </c>
      <c r="AF46">
        <v>36.136604401865007</v>
      </c>
      <c r="AG46">
        <v>1.815770870445085</v>
      </c>
      <c r="AH46">
        <v>26.959499552051831</v>
      </c>
      <c r="AI46">
        <v>3.0869553466868382E-2</v>
      </c>
      <c r="AJ46">
        <v>15.106220790210511</v>
      </c>
      <c r="AK46">
        <v>9.9067618068247001E-2</v>
      </c>
      <c r="AL46">
        <v>152.1838147257015</v>
      </c>
      <c r="AM46">
        <v>1.607224068814709</v>
      </c>
      <c r="AN46">
        <v>3.770894935162628</v>
      </c>
      <c r="AO46">
        <v>16.513465209352319</v>
      </c>
      <c r="AP46">
        <v>3.3329536898185892</v>
      </c>
      <c r="AQ46">
        <v>1.302189586255505E-2</v>
      </c>
      <c r="AU46">
        <v>3.3239886226442132E-2</v>
      </c>
      <c r="BB46">
        <v>9.9330747975128304</v>
      </c>
    </row>
    <row r="47" spans="1:54" x14ac:dyDescent="0.55000000000000004">
      <c r="A47" s="1">
        <v>1910</v>
      </c>
      <c r="B47">
        <v>70.093723874442063</v>
      </c>
      <c r="C47">
        <v>111.9944814753002</v>
      </c>
      <c r="D47">
        <v>100.65299116247451</v>
      </c>
      <c r="E47">
        <v>56.820591197502267</v>
      </c>
      <c r="F47">
        <v>3.1561838524342298</v>
      </c>
      <c r="H47">
        <v>0.43965815126457958</v>
      </c>
      <c r="K47">
        <v>1.1046386998282549</v>
      </c>
      <c r="L47">
        <v>48.647650375939847</v>
      </c>
      <c r="P47">
        <v>6.5327978580990633</v>
      </c>
      <c r="Q47">
        <v>0</v>
      </c>
      <c r="R47">
        <v>4.6651318994582764</v>
      </c>
      <c r="S47">
        <v>15.98914582132565</v>
      </c>
      <c r="V47">
        <v>23.46088692203648</v>
      </c>
      <c r="X47">
        <v>22.680937131299508</v>
      </c>
      <c r="Y47">
        <v>1.4792319709076009</v>
      </c>
      <c r="AA47">
        <v>0.23615401115725809</v>
      </c>
      <c r="AB47">
        <v>4.7824</v>
      </c>
      <c r="AC47">
        <v>0.1674641148325359</v>
      </c>
      <c r="AD47">
        <v>0.60196481315012162</v>
      </c>
      <c r="AE47">
        <v>1.9190819472441709</v>
      </c>
      <c r="AF47">
        <v>50.157443565491207</v>
      </c>
      <c r="AG47">
        <v>1.7863704636339399</v>
      </c>
      <c r="AH47">
        <v>28.06647970940605</v>
      </c>
      <c r="AI47">
        <v>3.0537710722144229E-2</v>
      </c>
      <c r="AJ47">
        <v>15.56701857896196</v>
      </c>
      <c r="AK47">
        <v>0.14622542525245191</v>
      </c>
      <c r="AL47">
        <v>153.11010462756471</v>
      </c>
      <c r="AM47">
        <v>1.617006682213231</v>
      </c>
      <c r="AN47">
        <v>5.8271918373603739</v>
      </c>
      <c r="AO47">
        <v>11.606282866867501</v>
      </c>
      <c r="AP47">
        <v>3.3161310021262849</v>
      </c>
      <c r="AQ47">
        <v>1.355616081634177E-2</v>
      </c>
      <c r="AU47">
        <v>2.928228119067814E-2</v>
      </c>
      <c r="BB47">
        <v>6.0730722640475863</v>
      </c>
    </row>
    <row r="48" spans="1:54" x14ac:dyDescent="0.55000000000000004">
      <c r="A48" s="1">
        <v>1911</v>
      </c>
      <c r="B48">
        <v>111.292184436052</v>
      </c>
      <c r="C48">
        <v>95.42167780015194</v>
      </c>
      <c r="D48">
        <v>88.286621735467563</v>
      </c>
      <c r="E48">
        <v>73.757382214664403</v>
      </c>
      <c r="F48">
        <v>12.654430949167789</v>
      </c>
      <c r="H48">
        <v>1.861725543313943</v>
      </c>
      <c r="K48">
        <v>3.4041455240243059</v>
      </c>
      <c r="L48">
        <v>54.298151260504198</v>
      </c>
      <c r="P48">
        <v>19.835805084745761</v>
      </c>
      <c r="Q48">
        <v>0</v>
      </c>
      <c r="R48">
        <v>6.7088666431894683</v>
      </c>
      <c r="S48">
        <v>11.306491108071141</v>
      </c>
      <c r="V48">
        <v>40.975460760612442</v>
      </c>
      <c r="X48">
        <v>22.994401389999719</v>
      </c>
      <c r="Y48">
        <v>0.7461352850509666</v>
      </c>
      <c r="AB48">
        <v>5.9259555555555554</v>
      </c>
      <c r="AC48">
        <v>0.16729147141518269</v>
      </c>
      <c r="AD48">
        <v>0.59560884459669861</v>
      </c>
      <c r="AE48">
        <v>1.8958337754950441</v>
      </c>
      <c r="AF48">
        <v>53.702199219393577</v>
      </c>
      <c r="AG48">
        <v>1.7572021370785429</v>
      </c>
      <c r="AH48">
        <v>39.616312550512212</v>
      </c>
      <c r="AI48">
        <v>3.6832272698129838E-2</v>
      </c>
      <c r="AJ48">
        <v>13.085455985680129</v>
      </c>
      <c r="AK48">
        <v>0.15213018406411749</v>
      </c>
      <c r="AL48">
        <v>159.9448433626786</v>
      </c>
      <c r="AM48">
        <v>1.6891888431015929</v>
      </c>
      <c r="AN48">
        <v>6.1997867723999391</v>
      </c>
      <c r="AO48">
        <v>20.324288045271881</v>
      </c>
      <c r="AP48">
        <v>3.2994772826212859</v>
      </c>
      <c r="AQ48">
        <v>1.4200650470779929E-2</v>
      </c>
      <c r="AU48">
        <v>2.887583391416907E-2</v>
      </c>
      <c r="BB48">
        <v>8.220468894357376</v>
      </c>
    </row>
    <row r="49" spans="1:54" x14ac:dyDescent="0.55000000000000004">
      <c r="A49" s="1">
        <v>1912</v>
      </c>
      <c r="B49">
        <v>145.55179835706861</v>
      </c>
      <c r="C49">
        <v>93.075321283485962</v>
      </c>
      <c r="D49">
        <v>86.334423205902084</v>
      </c>
      <c r="E49">
        <v>81.801743839427658</v>
      </c>
      <c r="F49">
        <v>5.6020523497917916</v>
      </c>
      <c r="H49">
        <v>0.53681728350700686</v>
      </c>
      <c r="K49">
        <v>2.5601191492002422</v>
      </c>
      <c r="L49">
        <v>57.365894248608527</v>
      </c>
      <c r="P49">
        <v>17.255826132495422</v>
      </c>
      <c r="Q49">
        <v>0</v>
      </c>
      <c r="R49">
        <v>7.5712020375367768</v>
      </c>
      <c r="S49">
        <v>14.513479143179261</v>
      </c>
      <c r="V49">
        <v>25.973081167081521</v>
      </c>
      <c r="X49">
        <v>22.41110509209101</v>
      </c>
      <c r="Y49">
        <v>0.74689398556535691</v>
      </c>
      <c r="AB49">
        <v>4.8524350997639987</v>
      </c>
      <c r="AC49">
        <v>0.1664835164835165</v>
      </c>
      <c r="AD49">
        <v>0.59194948697711125</v>
      </c>
      <c r="AE49">
        <v>2.2167460790152869</v>
      </c>
      <c r="AF49">
        <v>58.180054156616613</v>
      </c>
      <c r="AG49">
        <v>1.7282756889851221</v>
      </c>
      <c r="AH49">
        <v>41.492733697393668</v>
      </c>
      <c r="AI49">
        <v>4.3190288154295153E-2</v>
      </c>
      <c r="AJ49">
        <v>9.1726072062096335</v>
      </c>
      <c r="AK49">
        <v>0.136926702248344</v>
      </c>
      <c r="AL49">
        <v>120.18242810704059</v>
      </c>
      <c r="AM49">
        <v>1.269255153383974</v>
      </c>
      <c r="AN49">
        <v>6.5596467308011972</v>
      </c>
      <c r="AO49">
        <v>13.328159620400131</v>
      </c>
      <c r="AP49">
        <v>3.2829899983327908</v>
      </c>
      <c r="AQ49">
        <v>1.086853689762809E-2</v>
      </c>
      <c r="AU49">
        <v>2.8464301839382811E-2</v>
      </c>
      <c r="BB49">
        <v>8.9640651978746568</v>
      </c>
    </row>
    <row r="50" spans="1:54" x14ac:dyDescent="0.55000000000000004">
      <c r="A50" s="1">
        <v>1913</v>
      </c>
      <c r="B50">
        <v>107.7632592190628</v>
      </c>
      <c r="C50">
        <v>97.931625348272462</v>
      </c>
      <c r="D50">
        <v>84.697890154052246</v>
      </c>
      <c r="E50">
        <v>84.41594531905443</v>
      </c>
      <c r="F50">
        <v>9.1867888281365442</v>
      </c>
      <c r="H50">
        <v>5.0922906339681717E-2</v>
      </c>
      <c r="K50">
        <v>1.269806941498355</v>
      </c>
      <c r="L50">
        <v>60.394053456221187</v>
      </c>
      <c r="P50">
        <v>4.6842650103519672</v>
      </c>
      <c r="Q50">
        <v>0</v>
      </c>
      <c r="R50">
        <v>7.1517315891421722</v>
      </c>
      <c r="S50">
        <v>12.225391304347831</v>
      </c>
      <c r="V50">
        <v>32.084258049788843</v>
      </c>
      <c r="X50">
        <v>23.626646443681651</v>
      </c>
      <c r="Y50">
        <v>0.74765423060497771</v>
      </c>
      <c r="AA50">
        <v>0.27122195304588742</v>
      </c>
      <c r="AB50">
        <v>5.7556523542833444</v>
      </c>
      <c r="AC50">
        <v>0.32620320855614982</v>
      </c>
      <c r="AD50">
        <v>0.64496761516629075</v>
      </c>
      <c r="AE50">
        <v>1.8449577382537961</v>
      </c>
      <c r="AF50">
        <v>65.51748636628254</v>
      </c>
      <c r="AG50">
        <v>1.6996001939726091</v>
      </c>
      <c r="AH50">
        <v>37.599086989410402</v>
      </c>
      <c r="AI50">
        <v>4.6511475764345743E-2</v>
      </c>
      <c r="AJ50">
        <v>16.319388948240618</v>
      </c>
      <c r="AK50">
        <v>0.1264358219012171</v>
      </c>
      <c r="AL50">
        <v>133.2102302125146</v>
      </c>
      <c r="AM50">
        <v>1.4068426960895679</v>
      </c>
      <c r="AN50">
        <v>6.9070737167232839</v>
      </c>
      <c r="AO50">
        <v>13.71838429566637</v>
      </c>
      <c r="AP50">
        <v>3.2666666666666671</v>
      </c>
      <c r="AQ50">
        <v>1.2038781575525509E-2</v>
      </c>
      <c r="AU50">
        <v>2.8061619445734629E-2</v>
      </c>
      <c r="BB50">
        <v>8.6314013523641222</v>
      </c>
    </row>
    <row r="51" spans="1:54" x14ac:dyDescent="0.55000000000000004">
      <c r="A51" s="1">
        <v>1914</v>
      </c>
      <c r="B51">
        <v>145.74822027799209</v>
      </c>
      <c r="C51">
        <v>128.40880490175519</v>
      </c>
      <c r="D51">
        <v>83.065769230769234</v>
      </c>
      <c r="E51">
        <v>79.262398274340612</v>
      </c>
      <c r="F51">
        <v>17.527916544225679</v>
      </c>
      <c r="H51">
        <v>0.63581774628323906</v>
      </c>
      <c r="K51">
        <v>1.1746111716291461</v>
      </c>
      <c r="L51">
        <v>63.348583196046128</v>
      </c>
      <c r="P51">
        <v>9.4431614062099047</v>
      </c>
      <c r="Q51">
        <v>0</v>
      </c>
      <c r="R51">
        <v>7.3095723541926532</v>
      </c>
      <c r="S51">
        <v>6.907931642778391</v>
      </c>
      <c r="V51">
        <v>23.195459044945931</v>
      </c>
      <c r="X51">
        <v>13.767365317364179</v>
      </c>
      <c r="Y51">
        <v>2.0904100078427339</v>
      </c>
      <c r="AB51">
        <v>4.340360835191567</v>
      </c>
      <c r="AC51">
        <v>0.35713035870516191</v>
      </c>
      <c r="AD51">
        <v>0.69548639918095012</v>
      </c>
      <c r="AE51">
        <v>1.816670669815587</v>
      </c>
      <c r="AF51">
        <v>65.045081380854924</v>
      </c>
      <c r="AG51">
        <v>1.6711840357162691</v>
      </c>
      <c r="AH51">
        <v>34.930091192682212</v>
      </c>
      <c r="AI51">
        <v>3.7399078460337437E-2</v>
      </c>
      <c r="AJ51">
        <v>13.356744062927261</v>
      </c>
      <c r="AK51">
        <v>0.11650150604164319</v>
      </c>
      <c r="AL51">
        <v>183.99699310069471</v>
      </c>
      <c r="AM51">
        <v>1.94320530362567</v>
      </c>
      <c r="AN51">
        <v>7.2423634812259499</v>
      </c>
      <c r="AO51">
        <v>22.47595642460842</v>
      </c>
      <c r="AP51">
        <v>2.835972038299547</v>
      </c>
      <c r="AQ51">
        <v>1.6392610899485051E-2</v>
      </c>
      <c r="AU51">
        <v>2.7673868234216348E-2</v>
      </c>
      <c r="BB51">
        <v>8.9495962129297695</v>
      </c>
    </row>
    <row r="52" spans="1:54" x14ac:dyDescent="0.55000000000000004">
      <c r="A52" s="1">
        <v>1915</v>
      </c>
      <c r="B52">
        <v>51.732762771423637</v>
      </c>
      <c r="C52">
        <v>56.132833332246221</v>
      </c>
      <c r="D52">
        <v>81.365364061456248</v>
      </c>
      <c r="E52">
        <v>42.804869734599457</v>
      </c>
      <c r="F52">
        <v>15.42700569925471</v>
      </c>
      <c r="H52">
        <v>3.346278222357614</v>
      </c>
      <c r="K52">
        <v>3.489169560622075</v>
      </c>
      <c r="L52">
        <v>55.48984187568157</v>
      </c>
      <c r="P52">
        <v>17.151686840072109</v>
      </c>
      <c r="Q52">
        <v>0</v>
      </c>
      <c r="R52">
        <v>3.5017817050835092</v>
      </c>
      <c r="S52">
        <v>9.3526979280261724</v>
      </c>
      <c r="V52">
        <v>21.725602726680371</v>
      </c>
      <c r="X52">
        <v>24.03730172364428</v>
      </c>
      <c r="Y52">
        <v>1.59485712630993</v>
      </c>
      <c r="AB52">
        <v>2.629450814725407</v>
      </c>
      <c r="AC52">
        <v>0.34368686868686871</v>
      </c>
      <c r="AD52">
        <v>0.75605629872508173</v>
      </c>
      <c r="AE52">
        <v>1.6841845731665031</v>
      </c>
      <c r="AF52">
        <v>47.84078392831362</v>
      </c>
      <c r="AG52">
        <v>1.643034938335977</v>
      </c>
      <c r="AH52">
        <v>32.38838457671212</v>
      </c>
      <c r="AI52">
        <v>2.192746818320937E-2</v>
      </c>
      <c r="AJ52">
        <v>9.0604068771222224</v>
      </c>
      <c r="AL52">
        <v>91.189998839617417</v>
      </c>
      <c r="AM52">
        <v>0.96306405010536178</v>
      </c>
      <c r="AN52">
        <v>7.5658056428100053</v>
      </c>
      <c r="AO52">
        <v>5.6586230991441981</v>
      </c>
      <c r="AP52">
        <v>2.3979906981549108</v>
      </c>
      <c r="AQ52">
        <v>8.4944308882682982E-3</v>
      </c>
      <c r="AU52">
        <v>2.7294631428356302E-2</v>
      </c>
      <c r="BB52">
        <v>4.6480784048348447</v>
      </c>
    </row>
    <row r="53" spans="1:54" x14ac:dyDescent="0.55000000000000004">
      <c r="A53" s="1">
        <v>1916</v>
      </c>
      <c r="B53">
        <v>91.357252820679975</v>
      </c>
      <c r="C53">
        <v>113.6319046927334</v>
      </c>
      <c r="D53">
        <v>68.904036024016008</v>
      </c>
      <c r="E53">
        <v>113.17209403569871</v>
      </c>
      <c r="F53">
        <v>8.2052747252747249</v>
      </c>
      <c r="H53">
        <v>0.32136457332927321</v>
      </c>
      <c r="K53">
        <v>1.402730189478782</v>
      </c>
      <c r="L53">
        <v>44.625397942609638</v>
      </c>
      <c r="P53">
        <v>8.5243368529487515</v>
      </c>
      <c r="Q53">
        <v>0</v>
      </c>
      <c r="R53">
        <v>5.8953873852759644</v>
      </c>
      <c r="S53">
        <v>11.65565020487384</v>
      </c>
      <c r="V53">
        <v>23.513377653224079</v>
      </c>
      <c r="X53">
        <v>23.513325222660921</v>
      </c>
      <c r="Y53">
        <v>1.596485464535786</v>
      </c>
      <c r="AB53">
        <v>5.4011705348133203</v>
      </c>
      <c r="AC53">
        <v>0.33419913419913422</v>
      </c>
      <c r="AD53">
        <v>0.82263730912379585</v>
      </c>
      <c r="AE53">
        <v>1.1490997323277721</v>
      </c>
      <c r="AF53">
        <v>52.590091864362918</v>
      </c>
      <c r="AG53">
        <v>1.6151599965737209</v>
      </c>
      <c r="AH53">
        <v>30.075735864991142</v>
      </c>
      <c r="AI53">
        <v>6.2969644245535871E-3</v>
      </c>
      <c r="AJ53">
        <v>16.074441957995319</v>
      </c>
      <c r="AK53">
        <v>0.1057602506587066</v>
      </c>
      <c r="AL53">
        <v>155.03632785634591</v>
      </c>
      <c r="AM53">
        <v>1.637349662449251</v>
      </c>
      <c r="AN53">
        <v>7.8776838057346819</v>
      </c>
      <c r="AO53">
        <v>20.268555169892519</v>
      </c>
      <c r="AP53">
        <v>1.952536148128371</v>
      </c>
      <c r="AQ53">
        <v>1.3950221937747691E-2</v>
      </c>
      <c r="AU53">
        <v>2.6944160550032521E-2</v>
      </c>
      <c r="BB53">
        <v>7.3338440848801127</v>
      </c>
    </row>
    <row r="54" spans="1:54" x14ac:dyDescent="0.55000000000000004">
      <c r="A54" s="1">
        <v>1917</v>
      </c>
      <c r="B54">
        <v>98.338451416463045</v>
      </c>
      <c r="C54">
        <v>142.10295450812231</v>
      </c>
      <c r="D54">
        <v>67.412822647793504</v>
      </c>
      <c r="E54">
        <v>114.1829993753304</v>
      </c>
      <c r="F54">
        <v>5.087398673544584</v>
      </c>
      <c r="H54">
        <v>1.039148602077183</v>
      </c>
      <c r="K54">
        <v>2.789668962790627</v>
      </c>
      <c r="L54">
        <v>48.814516129032263</v>
      </c>
      <c r="P54">
        <v>15.637860082304529</v>
      </c>
      <c r="Q54">
        <v>0</v>
      </c>
      <c r="R54">
        <v>6.5762002251208456</v>
      </c>
      <c r="S54">
        <v>12.671186006825939</v>
      </c>
      <c r="V54">
        <v>41.697325258642437</v>
      </c>
      <c r="X54">
        <v>28.648382236229171</v>
      </c>
      <c r="Y54">
        <v>1.5981171312043589</v>
      </c>
      <c r="AB54">
        <v>4.7078383838383848</v>
      </c>
      <c r="AC54">
        <v>0.32238005050505047</v>
      </c>
      <c r="AD54">
        <v>0.88455099328604248</v>
      </c>
      <c r="AE54">
        <v>1.471533274897175</v>
      </c>
      <c r="AF54">
        <v>60.226558868205331</v>
      </c>
      <c r="AG54">
        <v>1.587565704803366</v>
      </c>
      <c r="AH54">
        <v>41.329557749100623</v>
      </c>
      <c r="AI54">
        <v>2.8480955027114601E-2</v>
      </c>
      <c r="AJ54">
        <v>14.709435668593381</v>
      </c>
      <c r="AK54">
        <v>0.14444466367310571</v>
      </c>
      <c r="AL54">
        <v>109.4933636312078</v>
      </c>
      <c r="AM54">
        <v>1.1563671847807699</v>
      </c>
      <c r="AN54">
        <v>8.1782756761516637</v>
      </c>
      <c r="AO54">
        <v>19.35991949406008</v>
      </c>
      <c r="AP54">
        <v>1.4994154709727701</v>
      </c>
      <c r="AQ54">
        <v>1.009599653935914E-2</v>
      </c>
      <c r="AU54">
        <v>2.6636295166890169E-2</v>
      </c>
      <c r="BB54">
        <v>8.1047204732242033</v>
      </c>
    </row>
    <row r="55" spans="1:54" x14ac:dyDescent="0.55000000000000004">
      <c r="A55" s="1">
        <v>1918</v>
      </c>
      <c r="B55">
        <v>118.0327317742571</v>
      </c>
      <c r="C55">
        <v>107.3736449769553</v>
      </c>
      <c r="D55">
        <v>65.293281224014635</v>
      </c>
      <c r="E55">
        <v>107.7213269689737</v>
      </c>
      <c r="F55">
        <v>5.1508844953173778</v>
      </c>
      <c r="H55">
        <v>1.3650738784713981</v>
      </c>
      <c r="K55">
        <v>3.4501356592117971</v>
      </c>
      <c r="L55">
        <v>50.826875444839857</v>
      </c>
      <c r="P55">
        <v>18.17010309278351</v>
      </c>
      <c r="Q55">
        <v>0</v>
      </c>
      <c r="R55">
        <v>6.164214510571286</v>
      </c>
      <c r="S55">
        <v>12.87694790128665</v>
      </c>
      <c r="V55">
        <v>43.310481918499448</v>
      </c>
      <c r="X55">
        <v>27.8855845263619</v>
      </c>
      <c r="Y55">
        <v>1.5997521365314611</v>
      </c>
      <c r="AB55">
        <v>6.2021065182829886</v>
      </c>
      <c r="AC55">
        <v>0.3106480025165147</v>
      </c>
      <c r="AD55">
        <v>0.94169026578866588</v>
      </c>
      <c r="AE55">
        <v>1.4023086377408109</v>
      </c>
      <c r="AF55">
        <v>52.23678152222756</v>
      </c>
      <c r="AG55">
        <v>1.560257984914275</v>
      </c>
      <c r="AH55">
        <v>39.977357106013343</v>
      </c>
      <c r="AI55">
        <v>2.8626308190077911E-2</v>
      </c>
      <c r="AJ55">
        <v>19.255778019631691</v>
      </c>
      <c r="AK55">
        <v>0.13885165200610369</v>
      </c>
      <c r="AL55">
        <v>110.8656511595704</v>
      </c>
      <c r="AM55">
        <v>1.170860010768173</v>
      </c>
      <c r="AN55">
        <v>8.6275832640457164</v>
      </c>
      <c r="AO55">
        <v>27.110211268897221</v>
      </c>
      <c r="AP55">
        <v>1.0384290517227099</v>
      </c>
      <c r="AQ55">
        <v>1.024828818564882E-2</v>
      </c>
      <c r="AU55">
        <v>2.6418394490398279E-2</v>
      </c>
      <c r="BB55">
        <v>7.6733973121241759</v>
      </c>
    </row>
    <row r="56" spans="1:54" x14ac:dyDescent="0.55000000000000004">
      <c r="A56" s="1">
        <v>1919</v>
      </c>
      <c r="B56">
        <v>142.37726098191209</v>
      </c>
      <c r="C56">
        <v>104.5362386058703</v>
      </c>
      <c r="D56">
        <v>85.257963793389806</v>
      </c>
      <c r="E56">
        <v>97.314868901427147</v>
      </c>
      <c r="F56">
        <v>4.4859813084112146</v>
      </c>
      <c r="H56">
        <v>1.1766592577584969</v>
      </c>
      <c r="K56">
        <v>2.8758732885196618</v>
      </c>
      <c r="L56">
        <v>42.400176678445227</v>
      </c>
      <c r="P56">
        <v>15.249418454380979</v>
      </c>
      <c r="Q56">
        <v>0</v>
      </c>
      <c r="R56">
        <v>6.3454872904786521</v>
      </c>
      <c r="S56">
        <v>14.663692115143929</v>
      </c>
      <c r="V56">
        <v>36.621360205333097</v>
      </c>
      <c r="X56">
        <v>25.4475839523144</v>
      </c>
      <c r="Y56">
        <v>1.6013904907747529</v>
      </c>
      <c r="AB56">
        <v>7.609859426150587</v>
      </c>
      <c r="AC56">
        <v>0.29023963484214538</v>
      </c>
      <c r="AD56">
        <v>0.98853532990173165</v>
      </c>
      <c r="AE56">
        <v>1.2570852256027609</v>
      </c>
      <c r="AF56">
        <v>51.870754180357608</v>
      </c>
      <c r="AG56">
        <v>1.533242213108976</v>
      </c>
      <c r="AH56">
        <v>31.386778946618708</v>
      </c>
      <c r="AI56">
        <v>2.8772403166016369E-2</v>
      </c>
      <c r="AJ56">
        <v>14.32678510634684</v>
      </c>
      <c r="AK56">
        <v>0.10840697136363441</v>
      </c>
      <c r="AL56">
        <v>135.35441206372079</v>
      </c>
      <c r="AM56">
        <v>1.4294875528069899</v>
      </c>
      <c r="AN56">
        <v>10.50452130950473</v>
      </c>
      <c r="AO56">
        <v>19.697985591529129</v>
      </c>
      <c r="AP56">
        <v>0.56937028448465932</v>
      </c>
      <c r="AQ56">
        <v>1.249962623415417E-2</v>
      </c>
      <c r="AU56">
        <v>2.6242918936528331E-2</v>
      </c>
      <c r="BB56">
        <v>7.9199175493998952</v>
      </c>
    </row>
    <row r="57" spans="1:54" x14ac:dyDescent="0.55000000000000004">
      <c r="A57" s="1">
        <v>1920</v>
      </c>
      <c r="B57">
        <v>150.25641025641019</v>
      </c>
      <c r="C57">
        <v>126.16959966291419</v>
      </c>
      <c r="D57">
        <v>56.122441532592468</v>
      </c>
      <c r="E57">
        <v>126.08828654860589</v>
      </c>
      <c r="F57">
        <v>4.5701006971340048</v>
      </c>
      <c r="H57">
        <v>2.3045084384630208</v>
      </c>
      <c r="K57">
        <v>4.0072059644628366</v>
      </c>
      <c r="L57">
        <v>28.686315789473689</v>
      </c>
      <c r="P57">
        <v>15.630642249161721</v>
      </c>
      <c r="Q57">
        <v>0</v>
      </c>
      <c r="R57">
        <v>7.1573464683001742</v>
      </c>
      <c r="S57">
        <v>7.0161849369085179</v>
      </c>
      <c r="V57">
        <v>25.51270440251572</v>
      </c>
      <c r="X57">
        <v>23.344732576985411</v>
      </c>
      <c r="Y57">
        <v>1.6030322042339611</v>
      </c>
      <c r="AA57">
        <v>0.25596915134334708</v>
      </c>
      <c r="AB57">
        <v>6.490108249346771</v>
      </c>
      <c r="AC57">
        <v>0.26959197128415507</v>
      </c>
      <c r="AD57">
        <v>1.0245835092391129</v>
      </c>
      <c r="AE57">
        <v>0.71124900833637406</v>
      </c>
      <c r="AF57">
        <v>57.219580866012898</v>
      </c>
      <c r="AG57">
        <v>1.506523245653681</v>
      </c>
      <c r="AH57">
        <v>31.229035074785699</v>
      </c>
      <c r="AI57">
        <v>2.8919243740788341E-2</v>
      </c>
      <c r="AJ57">
        <v>14.011656094474899</v>
      </c>
      <c r="AK57">
        <v>0.1072039626943882</v>
      </c>
      <c r="AL57">
        <v>121.83227234601981</v>
      </c>
      <c r="AM57">
        <v>1.286679275492242</v>
      </c>
      <c r="AN57">
        <v>11.281862563789099</v>
      </c>
      <c r="AO57">
        <v>21.982531828651268</v>
      </c>
      <c r="AP57">
        <v>9.2025263687774778E-2</v>
      </c>
      <c r="AQ57">
        <v>1.55289190325125E-2</v>
      </c>
      <c r="AU57">
        <v>2.5977283313626431E-2</v>
      </c>
      <c r="BB57">
        <v>8.6391026667858117</v>
      </c>
    </row>
    <row r="58" spans="1:54" x14ac:dyDescent="0.55000000000000004">
      <c r="A58" s="1">
        <v>1921</v>
      </c>
      <c r="B58">
        <v>122.06931702344551</v>
      </c>
      <c r="C58">
        <v>93.910194501254793</v>
      </c>
      <c r="D58">
        <v>75.886180200955366</v>
      </c>
      <c r="E58">
        <v>89.69362944280978</v>
      </c>
      <c r="F58">
        <v>6.1039360393603932</v>
      </c>
      <c r="H58">
        <v>0.39285865720100788</v>
      </c>
      <c r="K58">
        <v>2.8501388595650692</v>
      </c>
      <c r="L58">
        <v>28.879900633887271</v>
      </c>
      <c r="P58">
        <v>12.358101135190919</v>
      </c>
      <c r="Q58">
        <v>0</v>
      </c>
      <c r="R58">
        <v>5.6002152865038166</v>
      </c>
      <c r="S58">
        <v>10.64515734265734</v>
      </c>
      <c r="V58">
        <v>38.966870095902351</v>
      </c>
      <c r="X58">
        <v>29.907524641397551</v>
      </c>
      <c r="Y58">
        <v>1.621607474678741</v>
      </c>
      <c r="AA58">
        <v>0.29067048938298218</v>
      </c>
      <c r="AB58">
        <v>9.1688335469694202</v>
      </c>
      <c r="AC58">
        <v>0.25277718360071311</v>
      </c>
      <c r="AD58">
        <v>1.0609848724602819</v>
      </c>
      <c r="AE58">
        <v>0.71328556917881136</v>
      </c>
      <c r="AF58">
        <v>66.57109127377916</v>
      </c>
      <c r="AG58">
        <v>1.4626598871444061</v>
      </c>
      <c r="AH58">
        <v>31.313924600661618</v>
      </c>
      <c r="AI58">
        <v>2.9066833719573418E-2</v>
      </c>
      <c r="AJ58">
        <v>25.499737642311491</v>
      </c>
      <c r="AK58">
        <v>0.1072220311574065</v>
      </c>
      <c r="AL58">
        <v>85.601847433370935</v>
      </c>
      <c r="AM58">
        <v>0.90404718647575488</v>
      </c>
      <c r="AN58">
        <v>8.6962069570456357</v>
      </c>
      <c r="AO58">
        <v>12.39886705355651</v>
      </c>
      <c r="AP58">
        <v>0.1356970543423057</v>
      </c>
      <c r="AU58">
        <v>2.2871304655691271E-2</v>
      </c>
      <c r="BB58">
        <v>7.0339792280782811</v>
      </c>
    </row>
    <row r="59" spans="1:54" x14ac:dyDescent="0.55000000000000004">
      <c r="A59" s="1">
        <v>1922</v>
      </c>
      <c r="B59">
        <v>194.82496194824961</v>
      </c>
      <c r="C59">
        <v>103.6292955885726</v>
      </c>
      <c r="D59">
        <v>94.271135698014973</v>
      </c>
      <c r="E59">
        <v>118.69737377473641</v>
      </c>
      <c r="F59">
        <v>12.66850490196078</v>
      </c>
      <c r="H59">
        <v>3.2492405230484751</v>
      </c>
      <c r="K59">
        <v>5.5027269789983846</v>
      </c>
      <c r="L59">
        <v>29.110003395585739</v>
      </c>
      <c r="P59">
        <v>26.303562209602479</v>
      </c>
      <c r="Q59">
        <v>0</v>
      </c>
      <c r="R59">
        <v>7.6273323039552681</v>
      </c>
      <c r="S59">
        <v>11.46163273073264</v>
      </c>
      <c r="V59">
        <v>51.24867333086511</v>
      </c>
      <c r="X59">
        <v>36.188062529606817</v>
      </c>
      <c r="Y59">
        <v>1.6262147070595721</v>
      </c>
      <c r="AA59">
        <v>0.33622054402311979</v>
      </c>
      <c r="AB59">
        <v>6.9671331180480811</v>
      </c>
      <c r="AC59">
        <v>0.237744004461796</v>
      </c>
      <c r="AD59">
        <v>1.1074197120708751</v>
      </c>
      <c r="AE59">
        <v>0.21780509856630831</v>
      </c>
      <c r="AF59">
        <v>54.107203846765039</v>
      </c>
      <c r="AG59">
        <v>2.28502567618228</v>
      </c>
      <c r="AH59">
        <v>36.488855947866838</v>
      </c>
      <c r="AI59">
        <v>5.0854941161763749E-2</v>
      </c>
      <c r="AJ59">
        <v>15.889024641031011</v>
      </c>
      <c r="AK59">
        <v>0.1245194930833235</v>
      </c>
      <c r="AL59">
        <v>126.4868252282115</v>
      </c>
      <c r="AM59">
        <v>0.67494164767114717</v>
      </c>
      <c r="AN59">
        <v>8.5593679889797887</v>
      </c>
      <c r="AO59">
        <v>26.68501392348151</v>
      </c>
      <c r="AP59">
        <v>0.145132233191612</v>
      </c>
      <c r="AU59">
        <v>2.3816182768445521E-2</v>
      </c>
      <c r="BB59">
        <v>9.2714158129695914</v>
      </c>
    </row>
    <row r="60" spans="1:54" x14ac:dyDescent="0.55000000000000004">
      <c r="A60" s="1">
        <v>1923</v>
      </c>
      <c r="B60">
        <v>150.20060180541631</v>
      </c>
      <c r="C60">
        <v>154.97123546742381</v>
      </c>
      <c r="D60">
        <v>98.524827253736134</v>
      </c>
      <c r="E60">
        <v>101.0585435071177</v>
      </c>
      <c r="F60">
        <v>12.563044475011459</v>
      </c>
      <c r="H60">
        <v>0.10478061558611659</v>
      </c>
      <c r="K60">
        <v>1.318391192000899</v>
      </c>
      <c r="L60">
        <v>31.447587354409318</v>
      </c>
      <c r="P60">
        <v>19.263456090651559</v>
      </c>
      <c r="Q60">
        <v>0</v>
      </c>
      <c r="R60">
        <v>7.4279794037669644</v>
      </c>
      <c r="S60">
        <v>15.14818266542405</v>
      </c>
      <c r="V60">
        <v>51.097822097149162</v>
      </c>
      <c r="X60">
        <v>42.318772872381842</v>
      </c>
      <c r="Y60">
        <v>1.619287184345497</v>
      </c>
      <c r="AA60">
        <v>0.48284485042047198</v>
      </c>
      <c r="AB60">
        <v>9.1190100052659293</v>
      </c>
      <c r="AC60">
        <v>0.22454408336761289</v>
      </c>
      <c r="AD60">
        <v>1.1567786146437831</v>
      </c>
      <c r="AE60">
        <v>0.49532894000195749</v>
      </c>
      <c r="AF60">
        <v>55.359829725997884</v>
      </c>
      <c r="AG60">
        <v>1.3267823974282409</v>
      </c>
      <c r="AH60">
        <v>40.776171250529558</v>
      </c>
      <c r="AI60">
        <v>5.0048505432465078E-2</v>
      </c>
      <c r="AJ60">
        <v>21.620213093955051</v>
      </c>
      <c r="AK60">
        <v>0.13867635200585529</v>
      </c>
      <c r="AL60">
        <v>170.5215088808516</v>
      </c>
      <c r="AM60">
        <v>1.1682063737671731</v>
      </c>
      <c r="AN60">
        <v>4.6940309363300061</v>
      </c>
      <c r="AO60">
        <v>33.366609473664511</v>
      </c>
      <c r="AP60">
        <v>0.15334726525906181</v>
      </c>
      <c r="AQ60">
        <v>1.491496946361605E-2</v>
      </c>
      <c r="AU60">
        <v>1.9426273365897442E-2</v>
      </c>
      <c r="BB60">
        <v>9.3906330121750141</v>
      </c>
    </row>
    <row r="61" spans="1:54" x14ac:dyDescent="0.55000000000000004">
      <c r="A61" s="1">
        <v>1924</v>
      </c>
      <c r="B61">
        <v>175.88687670553219</v>
      </c>
      <c r="C61">
        <v>127.2884732977583</v>
      </c>
      <c r="D61">
        <v>92.207492063492055</v>
      </c>
      <c r="E61">
        <v>98.530354796320623</v>
      </c>
      <c r="F61">
        <v>4.6479731789088694</v>
      </c>
      <c r="H61">
        <v>1.764629557545089</v>
      </c>
      <c r="K61">
        <v>2.8772572850375622</v>
      </c>
      <c r="L61">
        <v>35.529449999999997</v>
      </c>
      <c r="P61">
        <v>7.8542094455852158</v>
      </c>
      <c r="Q61">
        <v>0</v>
      </c>
      <c r="R61">
        <v>7.4416736020455483</v>
      </c>
      <c r="S61">
        <v>21.061906501095692</v>
      </c>
      <c r="V61">
        <v>14.958072157434399</v>
      </c>
      <c r="X61">
        <v>46.958525345622121</v>
      </c>
      <c r="Y61">
        <v>1.2424396295177429</v>
      </c>
      <c r="AA61">
        <v>0.3882180620208095</v>
      </c>
      <c r="AB61">
        <v>11.455851520879881</v>
      </c>
      <c r="AC61">
        <v>0.2114612794612796</v>
      </c>
      <c r="AD61">
        <v>1.19985401015846</v>
      </c>
      <c r="AE61">
        <v>0.29924452312365779</v>
      </c>
      <c r="AF61">
        <v>54.000179704057658</v>
      </c>
      <c r="AG61">
        <v>2.090953891517402</v>
      </c>
      <c r="AH61">
        <v>39.176086978290932</v>
      </c>
      <c r="AI61">
        <v>4.9254857813242507E-2</v>
      </c>
      <c r="AJ61">
        <v>22.664439428459659</v>
      </c>
      <c r="AK61">
        <v>0.13279833534487201</v>
      </c>
      <c r="AL61">
        <v>162.0444842143541</v>
      </c>
      <c r="AM61">
        <v>0.99034856626338896</v>
      </c>
      <c r="AN61">
        <v>7.4708298043832846</v>
      </c>
      <c r="AO61">
        <v>35.438188203823117</v>
      </c>
      <c r="AP61">
        <v>0.16050973654066439</v>
      </c>
      <c r="AQ61">
        <v>8.8393387770735188E-3</v>
      </c>
      <c r="AU61">
        <v>1.7039839143918479E-2</v>
      </c>
      <c r="BB61">
        <v>9.2070188625922462</v>
      </c>
    </row>
    <row r="62" spans="1:54" x14ac:dyDescent="0.55000000000000004">
      <c r="A62" s="1">
        <v>1925</v>
      </c>
      <c r="B62">
        <v>160.30534351145039</v>
      </c>
      <c r="C62">
        <v>127.95163711275561</v>
      </c>
      <c r="D62">
        <v>86.02924114142364</v>
      </c>
      <c r="E62">
        <v>119.7631078413781</v>
      </c>
      <c r="F62">
        <v>13.06593740504406</v>
      </c>
      <c r="H62">
        <v>0.26995757809487081</v>
      </c>
      <c r="K62">
        <v>2.518666687775069</v>
      </c>
      <c r="L62">
        <v>35.691419939577038</v>
      </c>
      <c r="P62">
        <v>9.1304347826086953</v>
      </c>
      <c r="Q62">
        <v>0</v>
      </c>
      <c r="R62">
        <v>7.4002399131612302</v>
      </c>
      <c r="S62">
        <v>18.55717889087656</v>
      </c>
      <c r="V62">
        <v>37.314321002530427</v>
      </c>
      <c r="X62">
        <v>57.422969187675072</v>
      </c>
      <c r="Y62">
        <v>1.558908814149941</v>
      </c>
      <c r="AA62">
        <v>0.52784006844066855</v>
      </c>
      <c r="AB62">
        <v>10.17314487632509</v>
      </c>
      <c r="AC62">
        <v>0.19739507959479019</v>
      </c>
      <c r="AD62">
        <v>1.239471597624284</v>
      </c>
      <c r="AE62">
        <v>0.1184289699356747</v>
      </c>
      <c r="AF62">
        <v>63.646384333799823</v>
      </c>
      <c r="AG62">
        <v>2.0892567242140418</v>
      </c>
      <c r="AH62">
        <v>28.808018877566699</v>
      </c>
      <c r="AI62">
        <v>4.8473795515760421E-2</v>
      </c>
      <c r="AJ62">
        <v>23.36522930251996</v>
      </c>
      <c r="AK62">
        <v>9.7342951259202254E-2</v>
      </c>
      <c r="AL62">
        <v>202.49960876293079</v>
      </c>
      <c r="AM62">
        <v>2.1222447822078352</v>
      </c>
      <c r="AN62">
        <v>8.0680225740937264</v>
      </c>
      <c r="AO62">
        <v>38.391966342463633</v>
      </c>
      <c r="AP62">
        <v>0.1675794864499609</v>
      </c>
      <c r="AQ62">
        <v>1.6880309889721709E-2</v>
      </c>
      <c r="AU62">
        <v>1.568663687376096E-2</v>
      </c>
      <c r="BB62">
        <v>9.4351365055071685</v>
      </c>
    </row>
    <row r="63" spans="1:54" x14ac:dyDescent="0.55000000000000004">
      <c r="A63" s="1">
        <v>1926</v>
      </c>
      <c r="B63">
        <v>104.23293369219481</v>
      </c>
      <c r="C63">
        <v>103.64028014564801</v>
      </c>
      <c r="D63">
        <v>56.684110267926279</v>
      </c>
      <c r="E63">
        <v>69.959756639133147</v>
      </c>
      <c r="F63">
        <v>6.966530364985613</v>
      </c>
      <c r="H63">
        <v>0.4462009178990311</v>
      </c>
      <c r="K63">
        <v>1.5548373408769449</v>
      </c>
      <c r="L63">
        <v>40.099424031777552</v>
      </c>
      <c r="P63">
        <v>11.54628687690743</v>
      </c>
      <c r="Q63">
        <v>0</v>
      </c>
      <c r="R63">
        <v>5.2337756283735946</v>
      </c>
      <c r="S63">
        <v>24.07283085013146</v>
      </c>
      <c r="V63">
        <v>13.88631396874627</v>
      </c>
      <c r="X63">
        <v>37.801328457347573</v>
      </c>
      <c r="Y63">
        <v>1.524034411299894</v>
      </c>
      <c r="AA63">
        <v>0.33804601665443612</v>
      </c>
      <c r="AB63">
        <v>12.167974934036939</v>
      </c>
      <c r="AC63">
        <v>0.24468838526912179</v>
      </c>
      <c r="AD63">
        <v>1.2766395552352521</v>
      </c>
      <c r="AE63">
        <v>0.18760613820137961</v>
      </c>
      <c r="AF63">
        <v>49.314517009960561</v>
      </c>
      <c r="AG63">
        <v>2.3512790014160072</v>
      </c>
      <c r="AH63">
        <v>35.254466593917407</v>
      </c>
      <c r="AI63">
        <v>4.7705118967413182E-2</v>
      </c>
      <c r="AJ63">
        <v>18.473102148197331</v>
      </c>
      <c r="AK63">
        <v>0.1187192683463341</v>
      </c>
      <c r="AL63">
        <v>135.70809474281629</v>
      </c>
      <c r="AM63">
        <v>1.9375310168597411</v>
      </c>
      <c r="AN63">
        <v>7.552763824950854</v>
      </c>
      <c r="AO63">
        <v>30.451425520437549</v>
      </c>
      <c r="AP63">
        <v>0.17454596848279269</v>
      </c>
      <c r="AQ63">
        <v>1.0924455701802459E-2</v>
      </c>
      <c r="AU63">
        <v>8.5799305670358744E-3</v>
      </c>
      <c r="BB63">
        <v>6.7497240881250171</v>
      </c>
    </row>
    <row r="64" spans="1:54" x14ac:dyDescent="0.55000000000000004">
      <c r="A64" s="1">
        <v>1927</v>
      </c>
      <c r="B64">
        <v>125.06106497313139</v>
      </c>
      <c r="C64">
        <v>98.835075018899829</v>
      </c>
      <c r="D64">
        <v>141.74146527990209</v>
      </c>
      <c r="E64">
        <v>124.5227590451488</v>
      </c>
      <c r="F64">
        <v>3.412350898384418</v>
      </c>
      <c r="H64">
        <v>0.56933198380566796</v>
      </c>
      <c r="K64">
        <v>2.229853333958109</v>
      </c>
      <c r="L64">
        <v>33.34597682389424</v>
      </c>
      <c r="P64">
        <v>7.8109201213346813</v>
      </c>
      <c r="Q64">
        <v>0</v>
      </c>
      <c r="R64">
        <v>6.4077870193712672</v>
      </c>
      <c r="S64">
        <v>23.71995170748534</v>
      </c>
      <c r="V64">
        <v>19.44367281760114</v>
      </c>
      <c r="X64">
        <v>52.313245911301017</v>
      </c>
      <c r="Y64">
        <v>1.0263850177886671</v>
      </c>
      <c r="AA64">
        <v>0.44494428652168738</v>
      </c>
      <c r="AB64">
        <v>15.02828054298643</v>
      </c>
      <c r="AC64">
        <v>0.2686151704940849</v>
      </c>
      <c r="AD64">
        <v>1.2518929833417469</v>
      </c>
      <c r="AE64">
        <v>0.13959925365265849</v>
      </c>
      <c r="AF64">
        <v>42.245409389730582</v>
      </c>
      <c r="AG64">
        <v>2.435404059577571</v>
      </c>
      <c r="AH64">
        <v>70.377395793383386</v>
      </c>
      <c r="AI64">
        <v>4.6948631760331511E-2</v>
      </c>
      <c r="AJ64">
        <v>24.572874631872629</v>
      </c>
      <c r="AK64">
        <v>0.23605407864357611</v>
      </c>
      <c r="AL64">
        <v>128.65246385739579</v>
      </c>
      <c r="AM64">
        <v>3.19383671177108</v>
      </c>
      <c r="AN64">
        <v>8.5842097458573807</v>
      </c>
      <c r="AO64">
        <v>25.25479866800671</v>
      </c>
      <c r="AP64">
        <v>0.18133333333333329</v>
      </c>
      <c r="AQ64">
        <v>1.476752146804979E-2</v>
      </c>
      <c r="AU64">
        <v>8.9451408106788217E-3</v>
      </c>
      <c r="BB64">
        <v>7.973916511036637</v>
      </c>
    </row>
    <row r="65" spans="1:54" x14ac:dyDescent="0.55000000000000004">
      <c r="A65" s="1">
        <v>1928</v>
      </c>
      <c r="B65">
        <v>146.8940316686967</v>
      </c>
      <c r="C65">
        <v>128.62605693464701</v>
      </c>
      <c r="D65">
        <v>68.35889107115878</v>
      </c>
      <c r="E65">
        <v>94.718392305348829</v>
      </c>
      <c r="F65">
        <v>11.66641577600482</v>
      </c>
      <c r="H65">
        <v>0.35140562248995982</v>
      </c>
      <c r="K65">
        <v>3.1879350239932909</v>
      </c>
      <c r="L65">
        <v>44.604493150684931</v>
      </c>
      <c r="P65">
        <v>15.270812437311941</v>
      </c>
      <c r="Q65">
        <v>0</v>
      </c>
      <c r="R65">
        <v>7.0459799512672951</v>
      </c>
      <c r="S65">
        <v>25.239230376298309</v>
      </c>
      <c r="V65">
        <v>33.233017605633798</v>
      </c>
      <c r="X65">
        <v>51.795058139534881</v>
      </c>
      <c r="Y65">
        <v>1.835569419090324</v>
      </c>
      <c r="AA65">
        <v>0.49719204715396792</v>
      </c>
      <c r="AB65">
        <v>12.47741116751269</v>
      </c>
      <c r="AC65">
        <v>0.28954607977991748</v>
      </c>
      <c r="AD65">
        <v>1.9590382902938559</v>
      </c>
      <c r="AE65">
        <v>0.15405073852410911</v>
      </c>
      <c r="AF65">
        <v>67.711974698221368</v>
      </c>
      <c r="AG65">
        <v>2.343751055147449</v>
      </c>
      <c r="AH65">
        <v>77.649413145942674</v>
      </c>
      <c r="AI65">
        <v>4.6204140601197423E-2</v>
      </c>
      <c r="AJ65">
        <v>21.59673505492399</v>
      </c>
      <c r="AK65">
        <v>0.25932655979760239</v>
      </c>
      <c r="AL65">
        <v>216.5199948302193</v>
      </c>
      <c r="AM65">
        <v>1.8953056374169259</v>
      </c>
      <c r="AN65">
        <v>10.35697088034868</v>
      </c>
      <c r="AO65">
        <v>37.750056605097797</v>
      </c>
      <c r="AP65">
        <v>0.18651561204752701</v>
      </c>
      <c r="AQ65">
        <v>1.0106729804251251E-2</v>
      </c>
      <c r="AU65">
        <v>8.0178316576065174E-3</v>
      </c>
      <c r="BB65">
        <v>9.1689728697423689</v>
      </c>
    </row>
    <row r="66" spans="1:54" x14ac:dyDescent="0.55000000000000004">
      <c r="A66" s="1">
        <v>1929</v>
      </c>
      <c r="B66">
        <v>157.6521950036381</v>
      </c>
      <c r="C66">
        <v>114.7732620372379</v>
      </c>
      <c r="D66">
        <v>98.504462020593948</v>
      </c>
      <c r="E66">
        <v>105.9603188280913</v>
      </c>
      <c r="F66">
        <v>8.5984393757502993</v>
      </c>
      <c r="H66">
        <v>1.2948207171314741</v>
      </c>
      <c r="K66">
        <v>3.1193361034306988</v>
      </c>
      <c r="L66">
        <v>36.519776892430279</v>
      </c>
      <c r="P66">
        <v>18.54798607657882</v>
      </c>
      <c r="Q66">
        <v>0</v>
      </c>
      <c r="R66">
        <v>7.1952742101314824</v>
      </c>
      <c r="S66">
        <v>24.718689075630259</v>
      </c>
      <c r="V66">
        <v>26.10557846906676</v>
      </c>
      <c r="X66">
        <v>36.16685779816514</v>
      </c>
      <c r="Y66">
        <v>2.621310684409099</v>
      </c>
      <c r="AA66">
        <v>0.37631931081470882</v>
      </c>
      <c r="AB66">
        <v>13.22023139462164</v>
      </c>
      <c r="AC66">
        <v>0.30999320190346702</v>
      </c>
      <c r="AD66">
        <v>2.726831635128578</v>
      </c>
      <c r="AE66">
        <v>0.35245420475275058</v>
      </c>
      <c r="AF66">
        <v>72.03255237811581</v>
      </c>
      <c r="AG66">
        <v>2.0675597624438442</v>
      </c>
      <c r="AH66">
        <v>72.72702100744668</v>
      </c>
      <c r="AI66">
        <v>4.5471455261855018E-2</v>
      </c>
      <c r="AJ66">
        <v>24.034096685233841</v>
      </c>
      <c r="AK66">
        <v>0.24187041984651519</v>
      </c>
      <c r="AL66">
        <v>201.0763498941123</v>
      </c>
      <c r="AM66">
        <v>2.4212799283751951</v>
      </c>
      <c r="AN66">
        <v>10.27842547082631</v>
      </c>
      <c r="AO66">
        <v>41.853589266233797</v>
      </c>
      <c r="AP66">
        <v>0.21761305678340701</v>
      </c>
      <c r="AQ66">
        <v>1.110140402145462E-2</v>
      </c>
      <c r="AU66">
        <v>8.2948580102460319E-3</v>
      </c>
      <c r="BB66">
        <v>9.1939466016565365</v>
      </c>
    </row>
    <row r="67" spans="1:54" x14ac:dyDescent="0.55000000000000004">
      <c r="A67" s="1">
        <v>1930</v>
      </c>
      <c r="B67">
        <v>109.58904109589039</v>
      </c>
      <c r="C67">
        <v>103.5563628118262</v>
      </c>
      <c r="D67">
        <v>85.269767099056594</v>
      </c>
      <c r="E67">
        <v>76.703437833226701</v>
      </c>
      <c r="F67">
        <v>17.983243566726511</v>
      </c>
      <c r="H67">
        <v>0.44576523031203569</v>
      </c>
      <c r="K67">
        <v>4.315567574211788</v>
      </c>
      <c r="L67">
        <v>31.31057628719887</v>
      </c>
      <c r="P67">
        <v>14.11997037768452</v>
      </c>
      <c r="Q67">
        <v>0</v>
      </c>
      <c r="R67">
        <v>5.6185413115670011</v>
      </c>
      <c r="S67">
        <v>23.22845196615231</v>
      </c>
      <c r="V67">
        <v>41.848189386056191</v>
      </c>
      <c r="X67">
        <v>59.295665087334697</v>
      </c>
      <c r="Y67">
        <v>2.588225839781416</v>
      </c>
      <c r="AA67">
        <v>0.56954429465704037</v>
      </c>
      <c r="AB67">
        <v>11.29234812181172</v>
      </c>
      <c r="AC67">
        <v>0.32886805090421972</v>
      </c>
      <c r="AD67">
        <v>2.4790236460717008</v>
      </c>
      <c r="AE67">
        <v>9.6573338697156896E-2</v>
      </c>
      <c r="AF67">
        <v>48.040598746386692</v>
      </c>
      <c r="AG67">
        <v>3.698104852756865</v>
      </c>
      <c r="AH67">
        <v>70.058576085486933</v>
      </c>
      <c r="AI67">
        <v>4.4750388530704538E-2</v>
      </c>
      <c r="AJ67">
        <v>28.615461366187571</v>
      </c>
      <c r="AK67">
        <v>0.23205736888548509</v>
      </c>
      <c r="AL67">
        <v>210.17034152424159</v>
      </c>
      <c r="AM67">
        <v>1.931250512876963</v>
      </c>
      <c r="AN67">
        <v>11.24566481961075</v>
      </c>
      <c r="AO67">
        <v>39.813539807390931</v>
      </c>
      <c r="AP67">
        <v>0.14737406216505891</v>
      </c>
      <c r="AQ67">
        <v>1.097416986599186E-2</v>
      </c>
      <c r="AU67">
        <v>2.33633942339143E-2</v>
      </c>
      <c r="BB67">
        <v>7.7112717899163314</v>
      </c>
    </row>
    <row r="68" spans="1:54" x14ac:dyDescent="0.55000000000000004">
      <c r="A68" s="1">
        <v>1931</v>
      </c>
      <c r="B68">
        <v>141.662685140946</v>
      </c>
      <c r="C68">
        <v>92.836004854425113</v>
      </c>
      <c r="D68">
        <v>107.8821080215461</v>
      </c>
      <c r="E68">
        <v>80.566314677930308</v>
      </c>
      <c r="F68">
        <v>20.65622669649515</v>
      </c>
      <c r="H68">
        <v>0.98449421609648047</v>
      </c>
      <c r="K68">
        <v>4.3402717698668658</v>
      </c>
      <c r="L68">
        <v>27.18677795031056</v>
      </c>
      <c r="P68">
        <v>12.867647058823531</v>
      </c>
      <c r="Q68">
        <v>0</v>
      </c>
      <c r="R68">
        <v>6.3229038226815772</v>
      </c>
      <c r="S68">
        <v>31.841413363904351</v>
      </c>
      <c r="V68">
        <v>40.23575719362605</v>
      </c>
      <c r="X68">
        <v>60.940438871473347</v>
      </c>
      <c r="Y68">
        <v>2.6990629989715149</v>
      </c>
      <c r="AA68">
        <v>0.59601821518989473</v>
      </c>
      <c r="AB68">
        <v>9.1088708441856898</v>
      </c>
      <c r="AC68">
        <v>0.34742404227212681</v>
      </c>
      <c r="AD68">
        <v>2.871352162897626</v>
      </c>
      <c r="AE68">
        <v>0.2022512365906301</v>
      </c>
      <c r="AF68">
        <v>45.934500609732183</v>
      </c>
      <c r="AG68">
        <v>3.3263879749209502</v>
      </c>
      <c r="AH68">
        <v>52.220600909208848</v>
      </c>
      <c r="AI68">
        <v>4.3988550069458142E-2</v>
      </c>
      <c r="AJ68">
        <v>21.55389685839328</v>
      </c>
      <c r="AK68">
        <v>0.17257107539997191</v>
      </c>
      <c r="AL68">
        <v>241.4712201915454</v>
      </c>
      <c r="AM68">
        <v>4.5544494421768462</v>
      </c>
      <c r="AN68">
        <v>10.13340031388277</v>
      </c>
      <c r="AO68">
        <v>27.46671790463374</v>
      </c>
      <c r="AP68">
        <v>0.25042836430736792</v>
      </c>
      <c r="AQ68">
        <v>2.1562412826236679E-2</v>
      </c>
      <c r="AU68">
        <v>2.3004370830457789E-2</v>
      </c>
      <c r="BB68">
        <v>8.4897495003818264</v>
      </c>
    </row>
    <row r="69" spans="1:54" x14ac:dyDescent="0.55000000000000004">
      <c r="A69" s="1">
        <v>1932</v>
      </c>
      <c r="B69">
        <v>118.4902054467272</v>
      </c>
      <c r="C69">
        <v>118.9007882754523</v>
      </c>
      <c r="D69">
        <v>88.436396318665516</v>
      </c>
      <c r="E69">
        <v>88.66244716910073</v>
      </c>
      <c r="F69">
        <v>16.029739776951669</v>
      </c>
      <c r="H69">
        <v>0.45199120449548008</v>
      </c>
      <c r="K69">
        <v>2.61991295879238</v>
      </c>
      <c r="L69">
        <v>52.687182320441998</v>
      </c>
      <c r="P69">
        <v>9.4588005850804482</v>
      </c>
      <c r="Q69">
        <v>0</v>
      </c>
      <c r="R69">
        <v>6.3203996183650641</v>
      </c>
      <c r="S69">
        <v>32.501159068865192</v>
      </c>
      <c r="V69">
        <v>36.435626636311888</v>
      </c>
      <c r="X69">
        <v>53.696578260272091</v>
      </c>
      <c r="Y69">
        <v>2.6865452159699559</v>
      </c>
      <c r="AA69">
        <v>0.54020128859135852</v>
      </c>
      <c r="AB69">
        <v>9.8054415564675477</v>
      </c>
      <c r="AC69">
        <v>0.36738703339882117</v>
      </c>
      <c r="AD69">
        <v>2.3716879748008148</v>
      </c>
      <c r="AE69">
        <v>0.15722831005452981</v>
      </c>
      <c r="AF69">
        <v>17.657519689305161</v>
      </c>
      <c r="AG69">
        <v>2.4501212163264539</v>
      </c>
      <c r="AH69">
        <v>51.10948868098594</v>
      </c>
      <c r="AI69">
        <v>4.3239681279762993E-2</v>
      </c>
      <c r="AJ69">
        <v>29.819815860678911</v>
      </c>
      <c r="AK69">
        <v>0.16871311852823359</v>
      </c>
      <c r="AL69">
        <v>274.05883657080381</v>
      </c>
      <c r="AM69">
        <v>5.8178868341929171</v>
      </c>
      <c r="AN69">
        <v>12.37304696439584</v>
      </c>
      <c r="AO69">
        <v>66.805379227061266</v>
      </c>
      <c r="AP69">
        <v>0.34384325937459448</v>
      </c>
      <c r="AQ69">
        <v>1.671012808370545E-2</v>
      </c>
      <c r="AU69">
        <v>2.266237592349182E-2</v>
      </c>
      <c r="BB69">
        <v>8.3441126658973594</v>
      </c>
    </row>
    <row r="70" spans="1:54" x14ac:dyDescent="0.55000000000000004">
      <c r="A70" s="1">
        <v>1933</v>
      </c>
      <c r="B70">
        <v>123.65719742181901</v>
      </c>
      <c r="C70">
        <v>83.428535879697336</v>
      </c>
      <c r="D70">
        <v>127.8463210227273</v>
      </c>
      <c r="E70">
        <v>81.932443412652347</v>
      </c>
      <c r="F70">
        <v>13.785947227986959</v>
      </c>
      <c r="H70">
        <v>0.64390718017251858</v>
      </c>
      <c r="K70">
        <v>2.723940206279249</v>
      </c>
      <c r="L70">
        <v>53.390987710514338</v>
      </c>
      <c r="P70">
        <v>5.8224163027656477</v>
      </c>
      <c r="Q70">
        <v>0</v>
      </c>
      <c r="R70">
        <v>5.7851245254856103</v>
      </c>
      <c r="S70">
        <v>21.87170895165151</v>
      </c>
      <c r="V70">
        <v>29.498191681735989</v>
      </c>
      <c r="X70">
        <v>51.011541072640867</v>
      </c>
      <c r="Y70">
        <v>2.818473402066505</v>
      </c>
      <c r="AA70">
        <v>0.47120900054915388</v>
      </c>
      <c r="AB70">
        <v>11.255436585733669</v>
      </c>
      <c r="AC70">
        <v>0.38701298701298698</v>
      </c>
      <c r="AD70">
        <v>1.932411392984706</v>
      </c>
      <c r="AE70">
        <v>0.56268445934379452</v>
      </c>
      <c r="AF70">
        <v>58.231244379579259</v>
      </c>
      <c r="AG70">
        <v>1.7749153837373699</v>
      </c>
      <c r="AH70">
        <v>67.923803875478598</v>
      </c>
      <c r="AI70">
        <v>4.2503561363656413E-2</v>
      </c>
      <c r="AJ70">
        <v>26.033337466377919</v>
      </c>
      <c r="AK70">
        <v>0.223975388902075</v>
      </c>
      <c r="AL70">
        <v>246.00630411496519</v>
      </c>
      <c r="AM70">
        <v>6.4496978620446068</v>
      </c>
      <c r="AN70">
        <v>11.889501192118271</v>
      </c>
      <c r="AO70">
        <v>52.55300472008021</v>
      </c>
      <c r="AP70">
        <v>0.32571209605313578</v>
      </c>
      <c r="AQ70">
        <v>1.5816164146352691E-2</v>
      </c>
      <c r="AU70">
        <v>2.2327409127444849E-2</v>
      </c>
      <c r="BB70">
        <v>7.9063816242249381</v>
      </c>
    </row>
    <row r="71" spans="1:54" x14ac:dyDescent="0.55000000000000004">
      <c r="A71" s="1">
        <v>1934</v>
      </c>
      <c r="B71">
        <v>186.17401668653159</v>
      </c>
      <c r="C71">
        <v>74.895061160583083</v>
      </c>
      <c r="D71">
        <v>151.60256770029471</v>
      </c>
      <c r="E71">
        <v>89.197761715060153</v>
      </c>
      <c r="F71">
        <v>13.446745562130181</v>
      </c>
      <c r="H71">
        <v>1.597676107480029</v>
      </c>
      <c r="K71">
        <v>6.8135719556084267</v>
      </c>
      <c r="L71">
        <v>48.444976076555022</v>
      </c>
      <c r="P71">
        <v>20.45893719806763</v>
      </c>
      <c r="Q71">
        <v>0</v>
      </c>
      <c r="R71">
        <v>7.1830832571673389</v>
      </c>
      <c r="S71">
        <v>21.404945660733969</v>
      </c>
      <c r="V71">
        <v>24.016145307769929</v>
      </c>
      <c r="X71">
        <v>58.322165639238811</v>
      </c>
      <c r="Y71">
        <v>2.8018581923531691</v>
      </c>
      <c r="AA71">
        <v>0.49512296312868442</v>
      </c>
      <c r="AB71">
        <v>9.536964980544747</v>
      </c>
      <c r="AC71">
        <v>0.40657216494845361</v>
      </c>
      <c r="AD71">
        <v>1.5231187669990931</v>
      </c>
      <c r="AE71">
        <v>1.2178675546945139</v>
      </c>
      <c r="AF71">
        <v>58.727704888147763</v>
      </c>
      <c r="AG71">
        <v>1.3408706745156891</v>
      </c>
      <c r="AH71">
        <v>60.069690920055777</v>
      </c>
      <c r="AI71">
        <v>4.1779973282078907E-2</v>
      </c>
      <c r="AJ71">
        <v>31.566647860236099</v>
      </c>
      <c r="AK71">
        <v>0.19787542017905821</v>
      </c>
      <c r="AL71">
        <v>318.4766825171809</v>
      </c>
      <c r="AM71">
        <v>8.3541201906558751</v>
      </c>
      <c r="AN71">
        <v>12.94418168369317</v>
      </c>
      <c r="AO71">
        <v>62.660574100106281</v>
      </c>
      <c r="AP71">
        <v>0.28291210863824973</v>
      </c>
      <c r="AQ71">
        <v>8.5806543495335064E-3</v>
      </c>
      <c r="AU71">
        <v>2.202966661771185E-2</v>
      </c>
      <c r="BB71">
        <v>9.5004712394764628</v>
      </c>
    </row>
    <row r="72" spans="1:54" x14ac:dyDescent="0.55000000000000004">
      <c r="A72" s="1">
        <v>1935</v>
      </c>
      <c r="B72">
        <v>181.44969003338099</v>
      </c>
      <c r="C72">
        <v>112.30974239774579</v>
      </c>
      <c r="D72">
        <v>82.241699002217288</v>
      </c>
      <c r="E72">
        <v>69.315997396151175</v>
      </c>
      <c r="F72">
        <v>20.396391066410299</v>
      </c>
      <c r="H72">
        <v>0.79633204633204635</v>
      </c>
      <c r="K72">
        <v>6.2425640412136802</v>
      </c>
      <c r="L72">
        <v>67.569556896805537</v>
      </c>
      <c r="P72">
        <v>26.474127557160049</v>
      </c>
      <c r="Q72">
        <v>0</v>
      </c>
      <c r="R72">
        <v>7.4147571307558957</v>
      </c>
      <c r="S72">
        <v>28.38191738113796</v>
      </c>
      <c r="V72">
        <v>26.944908180300501</v>
      </c>
      <c r="X72">
        <v>69.40075652000796</v>
      </c>
      <c r="Y72">
        <v>2.783406444142599</v>
      </c>
      <c r="AA72">
        <v>0.59013916750789985</v>
      </c>
      <c r="AB72">
        <v>10.983214497920381</v>
      </c>
      <c r="AC72">
        <v>0.42637644046094753</v>
      </c>
      <c r="AD72">
        <v>1.041666666666667</v>
      </c>
      <c r="AE72">
        <v>1.3365757385088259</v>
      </c>
      <c r="AF72">
        <v>33.339606627776313</v>
      </c>
      <c r="AG72">
        <v>1.9138316412003029</v>
      </c>
      <c r="AH72">
        <v>44.869603484514109</v>
      </c>
      <c r="AI72">
        <v>4.1068703690882051E-2</v>
      </c>
      <c r="AJ72">
        <v>19.016016796778391</v>
      </c>
      <c r="AK72">
        <v>0.1476508147378745</v>
      </c>
      <c r="AL72">
        <v>268.46653084674421</v>
      </c>
      <c r="AM72">
        <v>7.359733708162703</v>
      </c>
      <c r="AN72">
        <v>12.28577060025904</v>
      </c>
      <c r="AO72">
        <v>61.136971578639461</v>
      </c>
      <c r="AP72">
        <v>0.53843297437801707</v>
      </c>
      <c r="AQ72">
        <v>1.35047534084902E-2</v>
      </c>
      <c r="AU72">
        <v>2.1664403940032929E-2</v>
      </c>
      <c r="BB72">
        <v>9.5235577005470589</v>
      </c>
    </row>
    <row r="73" spans="1:54" x14ac:dyDescent="0.55000000000000004">
      <c r="A73" s="1">
        <v>1936</v>
      </c>
      <c r="B73">
        <v>104.2710570269625</v>
      </c>
      <c r="C73">
        <v>80.085579451540212</v>
      </c>
      <c r="D73">
        <v>50.772128678986988</v>
      </c>
      <c r="E73">
        <v>62.192664248286981</v>
      </c>
      <c r="F73">
        <v>14.56052086416099</v>
      </c>
      <c r="H73">
        <v>0.78171978352375227</v>
      </c>
      <c r="K73">
        <v>4.9226966992828407</v>
      </c>
      <c r="L73">
        <v>25.35579436537903</v>
      </c>
      <c r="P73">
        <v>11.708253358925139</v>
      </c>
      <c r="Q73">
        <v>0</v>
      </c>
      <c r="R73">
        <v>4.8306514830150968</v>
      </c>
      <c r="S73">
        <v>11.477817282423869</v>
      </c>
      <c r="V73">
        <v>42.482865354852983</v>
      </c>
      <c r="X73">
        <v>43.963030938647087</v>
      </c>
      <c r="Y73">
        <v>2.7547905808200461</v>
      </c>
      <c r="AA73">
        <v>0.44887967467860868</v>
      </c>
      <c r="AB73">
        <v>11.881320949432411</v>
      </c>
      <c r="AC73">
        <v>0.44564526382708203</v>
      </c>
      <c r="AD73">
        <v>0.65818731655252161</v>
      </c>
      <c r="AE73">
        <v>2.1822828476620471</v>
      </c>
      <c r="AF73">
        <v>43.705794130970602</v>
      </c>
      <c r="AG73">
        <v>2.1231645662244438</v>
      </c>
      <c r="AH73">
        <v>58.171354441554371</v>
      </c>
      <c r="AI73">
        <v>4.036954287792556E-2</v>
      </c>
      <c r="AJ73">
        <v>29.397176776888511</v>
      </c>
      <c r="AK73">
        <v>0.19144846855908809</v>
      </c>
      <c r="AL73">
        <v>160.80271865470951</v>
      </c>
      <c r="AM73">
        <v>3.6854511815223709</v>
      </c>
      <c r="AN73">
        <v>15.06305899254999</v>
      </c>
      <c r="AO73">
        <v>50.7857048763154</v>
      </c>
      <c r="AP73">
        <v>0.32858707557502742</v>
      </c>
      <c r="AQ73">
        <v>1.181782527172533E-2</v>
      </c>
      <c r="AU73">
        <v>2.1376352054267429E-2</v>
      </c>
      <c r="BB73">
        <v>6.6197751533177804</v>
      </c>
    </row>
    <row r="74" spans="1:54" x14ac:dyDescent="0.55000000000000004">
      <c r="A74" s="1">
        <v>1937</v>
      </c>
      <c r="B74">
        <v>129.50155020271879</v>
      </c>
      <c r="C74">
        <v>85.257457816724141</v>
      </c>
      <c r="D74">
        <v>110.14476744186049</v>
      </c>
      <c r="E74">
        <v>65.000199656590667</v>
      </c>
      <c r="F74">
        <v>12.627683197631381</v>
      </c>
      <c r="H74">
        <v>0.64701653486700217</v>
      </c>
      <c r="K74">
        <v>3.7180890743170529</v>
      </c>
      <c r="L74">
        <v>43.883550838950242</v>
      </c>
      <c r="P74">
        <v>11.2200956937799</v>
      </c>
      <c r="Q74">
        <v>0</v>
      </c>
      <c r="R74">
        <v>5.6829849821813259</v>
      </c>
      <c r="S74">
        <v>19.978507829290759</v>
      </c>
      <c r="V74">
        <v>41.506533435818604</v>
      </c>
      <c r="X74">
        <v>69.087728391862129</v>
      </c>
      <c r="Y74">
        <v>2.7081776131205788</v>
      </c>
      <c r="AA74">
        <v>0.61992896984715584</v>
      </c>
      <c r="AB74">
        <v>12.856336792866539</v>
      </c>
      <c r="AC74">
        <v>0.46376811594202899</v>
      </c>
      <c r="AD74">
        <v>1.604796755136231</v>
      </c>
      <c r="AE74">
        <v>1.640818878684422</v>
      </c>
      <c r="AF74">
        <v>58.844847799666908</v>
      </c>
      <c r="AG74">
        <v>1.8821805477343581</v>
      </c>
      <c r="AH74">
        <v>55.945660362712587</v>
      </c>
      <c r="AI74">
        <v>3.9682284701245428E-2</v>
      </c>
      <c r="AJ74">
        <v>37.546879527205867</v>
      </c>
      <c r="AK74">
        <v>0.18383813706166291</v>
      </c>
      <c r="AL74">
        <v>211.42951264778341</v>
      </c>
      <c r="AM74">
        <v>8.0217462832746929</v>
      </c>
      <c r="AN74">
        <v>15.04439956889173</v>
      </c>
      <c r="AO74">
        <v>50.847306188803977</v>
      </c>
      <c r="AP74">
        <v>0.42451420029895359</v>
      </c>
      <c r="AQ74">
        <v>1.2707961604846231E-2</v>
      </c>
      <c r="AU74">
        <v>2.1044361514071661E-2</v>
      </c>
      <c r="BB74">
        <v>7.8875892914817953</v>
      </c>
    </row>
    <row r="75" spans="1:54" x14ac:dyDescent="0.55000000000000004">
      <c r="A75" s="1">
        <v>1938</v>
      </c>
      <c r="B75">
        <v>143.7082936129647</v>
      </c>
      <c r="C75">
        <v>96.649578976589254</v>
      </c>
      <c r="D75">
        <v>146.30200320512819</v>
      </c>
      <c r="E75">
        <v>63.293642944736739</v>
      </c>
      <c r="F75">
        <v>15.474603879757151</v>
      </c>
      <c r="H75">
        <v>0.91951277764509198</v>
      </c>
      <c r="K75">
        <v>3.5561130721432952</v>
      </c>
      <c r="L75">
        <v>52.76872964169381</v>
      </c>
      <c r="P75">
        <v>8.2299618320610683</v>
      </c>
      <c r="Q75">
        <v>0</v>
      </c>
      <c r="R75">
        <v>6.3489264819756377</v>
      </c>
      <c r="S75">
        <v>32.166361974405852</v>
      </c>
      <c r="V75">
        <v>30.04254390749427</v>
      </c>
      <c r="X75">
        <v>63.611306967502081</v>
      </c>
      <c r="Y75">
        <v>2.6525480376449622</v>
      </c>
      <c r="AA75">
        <v>0.57602898225535226</v>
      </c>
      <c r="AB75">
        <v>12.96248551564311</v>
      </c>
      <c r="AC75">
        <v>0.48067331670822938</v>
      </c>
      <c r="AD75">
        <v>1.5805099545930841</v>
      </c>
      <c r="AE75">
        <v>2.879805996735032</v>
      </c>
      <c r="AF75">
        <v>67.513798888916185</v>
      </c>
      <c r="AG75">
        <v>1.98894112531033</v>
      </c>
      <c r="AH75">
        <v>53.775565599253483</v>
      </c>
      <c r="AI75">
        <v>3.9006726528274582E-2</v>
      </c>
      <c r="AJ75">
        <v>10.23667506834494</v>
      </c>
      <c r="AK75">
        <v>0.17640099749205401</v>
      </c>
      <c r="AL75">
        <v>289.45966257806168</v>
      </c>
      <c r="AM75">
        <v>10.49277255383836</v>
      </c>
      <c r="AN75">
        <v>18.093665287069651</v>
      </c>
      <c r="AO75">
        <v>67.866691004463306</v>
      </c>
      <c r="AP75">
        <v>0.71109543958627175</v>
      </c>
      <c r="AQ75">
        <v>1.50861738199418E-2</v>
      </c>
      <c r="AU75">
        <v>2.086840384535122E-2</v>
      </c>
      <c r="BB75">
        <v>8.8879315771641618</v>
      </c>
    </row>
    <row r="76" spans="1:54" x14ac:dyDescent="0.55000000000000004">
      <c r="A76" s="1">
        <v>1939</v>
      </c>
      <c r="B76">
        <v>164.67780429594271</v>
      </c>
      <c r="C76">
        <v>97.56895207521211</v>
      </c>
      <c r="D76">
        <v>101.835285582377</v>
      </c>
      <c r="E76">
        <v>78.970435396010501</v>
      </c>
      <c r="F76">
        <v>13.963625432135879</v>
      </c>
      <c r="H76">
        <v>1.179694947569113</v>
      </c>
      <c r="K76">
        <v>4.31792425598245</v>
      </c>
      <c r="L76">
        <v>53.801006148686419</v>
      </c>
      <c r="P76">
        <v>17.427484545886831</v>
      </c>
      <c r="Q76">
        <v>0</v>
      </c>
      <c r="R76">
        <v>6.8226981608165103</v>
      </c>
      <c r="S76">
        <v>33.26277592984578</v>
      </c>
      <c r="V76">
        <v>42.538203099599002</v>
      </c>
      <c r="X76">
        <v>73.277887118278201</v>
      </c>
      <c r="Y76">
        <v>1.6633832175029499</v>
      </c>
      <c r="AA76">
        <v>0.68122938688954882</v>
      </c>
      <c r="AB76">
        <v>9.2980920958255631</v>
      </c>
      <c r="AC76">
        <v>0.49539028887523051</v>
      </c>
      <c r="AD76">
        <v>1.5730337078651691</v>
      </c>
      <c r="AE76">
        <v>5.2455925619017938</v>
      </c>
      <c r="AF76">
        <v>47.588717505234513</v>
      </c>
      <c r="AG76">
        <v>1.8980758778169911</v>
      </c>
      <c r="AH76">
        <v>51.659872139008399</v>
      </c>
      <c r="AI76">
        <v>9.7652422677338244E-2</v>
      </c>
      <c r="AJ76">
        <v>22.560922886502532</v>
      </c>
      <c r="AK76">
        <v>0.16907421489867569</v>
      </c>
      <c r="AL76">
        <v>236.60657576988359</v>
      </c>
      <c r="AM76">
        <v>8.2032085188893049</v>
      </c>
      <c r="AN76">
        <v>18.073690043418651</v>
      </c>
      <c r="AO76">
        <v>43.89539471797098</v>
      </c>
      <c r="AP76">
        <v>0.58229148826853916</v>
      </c>
      <c r="AQ76">
        <v>1.693200562786043E-2</v>
      </c>
      <c r="AU76">
        <v>2.0728539052567579E-2</v>
      </c>
      <c r="BB76">
        <v>9.2275999177150485</v>
      </c>
    </row>
    <row r="77" spans="1:54" x14ac:dyDescent="0.55000000000000004">
      <c r="A77" s="1">
        <v>1940</v>
      </c>
      <c r="B77">
        <v>120.48780487804881</v>
      </c>
      <c r="C77">
        <v>69.118407035517578</v>
      </c>
      <c r="D77">
        <v>67.604495114006511</v>
      </c>
      <c r="E77">
        <v>55.006992273944952</v>
      </c>
      <c r="F77">
        <v>4.026845637583893</v>
      </c>
      <c r="H77">
        <v>1.066379103762281</v>
      </c>
      <c r="K77">
        <v>1.554650247010811</v>
      </c>
      <c r="L77">
        <v>47.939560439560438</v>
      </c>
      <c r="P77">
        <v>10.932323710364409</v>
      </c>
      <c r="Q77">
        <v>0</v>
      </c>
      <c r="R77">
        <v>4.7766044859276207</v>
      </c>
      <c r="S77">
        <v>11.65616561656166</v>
      </c>
      <c r="V77">
        <v>8.9372240766663076</v>
      </c>
      <c r="X77">
        <v>13.327465895517699</v>
      </c>
      <c r="Y77">
        <v>2.0411287441955399</v>
      </c>
      <c r="AA77">
        <v>0.32081444335066239</v>
      </c>
      <c r="AB77">
        <v>9.1068588469184899</v>
      </c>
      <c r="AC77">
        <v>0.51405867970660146</v>
      </c>
      <c r="AD77">
        <v>2.0020533880903488</v>
      </c>
      <c r="AE77">
        <v>4.0712621666654103</v>
      </c>
      <c r="AF77">
        <v>47.390408003361628</v>
      </c>
      <c r="AG77">
        <v>1.748831936495407</v>
      </c>
      <c r="AH77">
        <v>49.597648654953019</v>
      </c>
      <c r="AI77">
        <v>0.15429002456828039</v>
      </c>
      <c r="AJ77">
        <v>30.796105195108179</v>
      </c>
      <c r="AK77">
        <v>0.1613394267603</v>
      </c>
      <c r="AL77">
        <v>182.51934198213519</v>
      </c>
      <c r="AM77">
        <v>6.8367025749888786</v>
      </c>
      <c r="AN77">
        <v>18.19573866792398</v>
      </c>
      <c r="AO77">
        <v>51.427254084772812</v>
      </c>
      <c r="AP77">
        <v>0.42085180405139999</v>
      </c>
      <c r="AQ77">
        <v>1.8229194042771402E-2</v>
      </c>
      <c r="AU77">
        <v>2.0557238203571481E-2</v>
      </c>
      <c r="BB77">
        <v>6.4063598029611306</v>
      </c>
    </row>
    <row r="78" spans="1:54" x14ac:dyDescent="0.55000000000000004">
      <c r="A78" s="1">
        <v>1941</v>
      </c>
      <c r="B78">
        <v>120.20202020202019</v>
      </c>
      <c r="C78">
        <v>82.29260356357436</v>
      </c>
      <c r="D78">
        <v>95.097743973185501</v>
      </c>
      <c r="E78">
        <v>65.221910004234189</v>
      </c>
      <c r="F78">
        <v>10.77835433654559</v>
      </c>
      <c r="H78">
        <v>0.82165297245045921</v>
      </c>
      <c r="K78">
        <v>3.471493650703263</v>
      </c>
      <c r="L78">
        <v>37.625645205107311</v>
      </c>
      <c r="P78">
        <v>19.417019275975552</v>
      </c>
      <c r="Q78">
        <v>0</v>
      </c>
      <c r="R78">
        <v>5.1821858374172436</v>
      </c>
      <c r="S78">
        <v>19.851079672375281</v>
      </c>
      <c r="V78">
        <v>15.84974315068493</v>
      </c>
      <c r="X78">
        <v>47.489539748953973</v>
      </c>
      <c r="Y78">
        <v>1.7859876511710979</v>
      </c>
      <c r="AA78">
        <v>0.90998274069549279</v>
      </c>
      <c r="AB78">
        <v>9.9009984531008293</v>
      </c>
      <c r="AC78">
        <v>0.61387354205033762</v>
      </c>
      <c r="AD78">
        <v>1.861567101032324</v>
      </c>
      <c r="AE78">
        <v>6.34496199280178</v>
      </c>
      <c r="AF78">
        <v>52.980359140739978</v>
      </c>
      <c r="AG78">
        <v>1.433216843694181</v>
      </c>
      <c r="AH78">
        <v>48.726922968426862</v>
      </c>
      <c r="AI78">
        <v>0.2068903577541151</v>
      </c>
      <c r="AJ78">
        <v>34.042965453540447</v>
      </c>
      <c r="AK78">
        <v>0.1507697487226663</v>
      </c>
      <c r="AL78">
        <v>135.86157506060809</v>
      </c>
      <c r="AM78">
        <v>6.3484770525411074</v>
      </c>
      <c r="AN78">
        <v>18.323739743978109</v>
      </c>
      <c r="AO78">
        <v>34.322205483820532</v>
      </c>
      <c r="AP78">
        <v>0.55521625673199715</v>
      </c>
      <c r="AQ78">
        <v>1.795521318006995E-2</v>
      </c>
      <c r="AU78">
        <v>2.0268900749949331E-2</v>
      </c>
      <c r="BB78">
        <v>7.0438356269994093</v>
      </c>
    </row>
    <row r="79" spans="1:54" x14ac:dyDescent="0.55000000000000004">
      <c r="A79" s="1">
        <v>1942</v>
      </c>
      <c r="B79">
        <v>88.832487309644677</v>
      </c>
      <c r="C79">
        <v>84.631569566670365</v>
      </c>
      <c r="D79">
        <v>106.04666496294401</v>
      </c>
      <c r="E79">
        <v>77.725154686425782</v>
      </c>
      <c r="F79">
        <v>7.5482824708830902</v>
      </c>
      <c r="H79">
        <v>0.46077361464775068</v>
      </c>
      <c r="K79">
        <v>1.4165993731823701</v>
      </c>
      <c r="L79">
        <v>32.974519689330968</v>
      </c>
      <c r="P79">
        <v>17.498833411105931</v>
      </c>
      <c r="Q79">
        <v>0</v>
      </c>
      <c r="R79">
        <v>4.8099139494266279</v>
      </c>
      <c r="S79">
        <v>30.158026879338351</v>
      </c>
      <c r="V79">
        <v>42.071094082588338</v>
      </c>
      <c r="X79">
        <v>20.127533303870191</v>
      </c>
      <c r="Y79">
        <v>1.566121656330264</v>
      </c>
      <c r="AA79">
        <v>0.82482978164239396</v>
      </c>
      <c r="AB79">
        <v>9.8803847762442487</v>
      </c>
      <c r="AC79">
        <v>0.68334350213544848</v>
      </c>
      <c r="AD79">
        <v>1.6542735399782771</v>
      </c>
      <c r="AE79">
        <v>3.7454389671014718</v>
      </c>
      <c r="AF79">
        <v>47.378667008465342</v>
      </c>
      <c r="AG79">
        <v>1.393830736082373</v>
      </c>
      <c r="AH79">
        <v>45.754456732975491</v>
      </c>
      <c r="AI79">
        <v>0.25655926465684459</v>
      </c>
      <c r="AJ79">
        <v>37.746851796528141</v>
      </c>
      <c r="AK79">
        <v>0.14232310229392101</v>
      </c>
      <c r="AL79">
        <v>155.43615225701811</v>
      </c>
      <c r="AM79">
        <v>6.4382517000950648</v>
      </c>
      <c r="AN79">
        <v>18.440563377099561</v>
      </c>
      <c r="AO79">
        <v>40.255029664496369</v>
      </c>
      <c r="AP79">
        <v>0.59880239520958078</v>
      </c>
      <c r="AQ79">
        <v>1.9597309340533831E-2</v>
      </c>
      <c r="AU79">
        <v>1.9992269655733121E-2</v>
      </c>
      <c r="BB79">
        <v>6.5063662607057262</v>
      </c>
    </row>
    <row r="80" spans="1:54" x14ac:dyDescent="0.55000000000000004">
      <c r="A80" s="1">
        <v>1943</v>
      </c>
      <c r="B80">
        <v>105.1282051282051</v>
      </c>
      <c r="C80">
        <v>83.844566590571603</v>
      </c>
      <c r="D80">
        <v>172.619883485309</v>
      </c>
      <c r="E80">
        <v>83.165346572175693</v>
      </c>
      <c r="F80">
        <v>13.131609870740309</v>
      </c>
      <c r="H80">
        <v>0.84930842028633824</v>
      </c>
      <c r="K80">
        <v>2.7846842112738059</v>
      </c>
      <c r="L80">
        <v>48.650130190489243</v>
      </c>
      <c r="P80">
        <v>17.279666897987511</v>
      </c>
      <c r="Q80">
        <v>0</v>
      </c>
      <c r="R80">
        <v>5.4227915281845931</v>
      </c>
      <c r="S80">
        <v>31.429408318687759</v>
      </c>
      <c r="V80">
        <v>39.059521287862736</v>
      </c>
      <c r="X80">
        <v>42.613636363636367</v>
      </c>
      <c r="Y80">
        <v>1.335883981148005</v>
      </c>
      <c r="AA80">
        <v>1.150533617948865</v>
      </c>
      <c r="AB80">
        <v>12.01639027086788</v>
      </c>
      <c r="AC80">
        <v>0.75933864053888545</v>
      </c>
      <c r="AD80">
        <v>1.295914156004953</v>
      </c>
      <c r="AE80">
        <v>3.939259280843872</v>
      </c>
      <c r="AF80">
        <v>71.919953132636053</v>
      </c>
      <c r="AG80">
        <v>1.5426108617815339</v>
      </c>
      <c r="AH80">
        <v>43.409869120337298</v>
      </c>
      <c r="AI80">
        <v>0.30341612307698329</v>
      </c>
      <c r="AJ80">
        <v>34.651238856899518</v>
      </c>
      <c r="AK80">
        <v>0.1690504614512536</v>
      </c>
      <c r="AL80">
        <v>82.03449416059874</v>
      </c>
      <c r="AM80">
        <v>3.7901561619611401</v>
      </c>
      <c r="AN80">
        <v>18.54639924785457</v>
      </c>
      <c r="AO80">
        <v>13.32550505655656</v>
      </c>
      <c r="AP80">
        <v>0.69036747118938901</v>
      </c>
      <c r="AQ80">
        <v>2.0244304000919359E-2</v>
      </c>
      <c r="AU80">
        <v>1.973554371422933E-2</v>
      </c>
      <c r="BB80">
        <v>7.0965204272326661</v>
      </c>
    </row>
    <row r="81" spans="1:54" x14ac:dyDescent="0.55000000000000004">
      <c r="A81" s="1">
        <v>1944</v>
      </c>
      <c r="B81">
        <v>113.8817480719794</v>
      </c>
      <c r="C81">
        <v>73.549287056482797</v>
      </c>
      <c r="D81">
        <v>176.64091879000881</v>
      </c>
      <c r="E81">
        <v>79.640294803339103</v>
      </c>
      <c r="F81">
        <v>9.1454492244659065</v>
      </c>
      <c r="H81">
        <v>0.60306356289952956</v>
      </c>
      <c r="K81">
        <v>2.885819795319545</v>
      </c>
      <c r="L81">
        <v>52.169137836353649</v>
      </c>
      <c r="P81">
        <v>24.083409715857009</v>
      </c>
      <c r="Q81">
        <v>0</v>
      </c>
      <c r="R81">
        <v>5.3248139975651378</v>
      </c>
      <c r="S81">
        <v>32.549019607843142</v>
      </c>
      <c r="V81">
        <v>36.974834158155197</v>
      </c>
      <c r="X81">
        <v>34.792424432459548</v>
      </c>
      <c r="Y81">
        <v>1.410718542192646</v>
      </c>
      <c r="AA81">
        <v>1.048355585347823</v>
      </c>
      <c r="AB81">
        <v>11.88596251197154</v>
      </c>
      <c r="AC81">
        <v>0.82224909310761785</v>
      </c>
      <c r="AD81">
        <v>1.5650472774698401</v>
      </c>
      <c r="AE81">
        <v>4.5157877311299366</v>
      </c>
      <c r="AF81">
        <v>56.383249346269139</v>
      </c>
      <c r="AG81">
        <v>1.55914326040436</v>
      </c>
      <c r="AH81">
        <v>51.790611613670769</v>
      </c>
      <c r="AI81">
        <v>0.34757601674721061</v>
      </c>
      <c r="AJ81">
        <v>25.32689342816612</v>
      </c>
      <c r="AK81">
        <v>0.14631330729448361</v>
      </c>
      <c r="AL81">
        <v>113.48090016988419</v>
      </c>
      <c r="AM81">
        <v>6.6595021364556546</v>
      </c>
      <c r="AN81">
        <v>18.61759804319686</v>
      </c>
      <c r="AO81">
        <v>13.56589238380637</v>
      </c>
      <c r="AP81">
        <v>1.0434595524956971</v>
      </c>
      <c r="AQ81">
        <v>2.550471777743701E-2</v>
      </c>
      <c r="AU81">
        <v>1.9435590453237971E-2</v>
      </c>
      <c r="BB81">
        <v>7.0344291956735976</v>
      </c>
    </row>
    <row r="82" spans="1:54" x14ac:dyDescent="0.55000000000000004">
      <c r="A82" s="1">
        <v>1945</v>
      </c>
      <c r="B82">
        <v>72.040302267002517</v>
      </c>
      <c r="C82">
        <v>64.61183398023995</v>
      </c>
      <c r="D82">
        <v>124.633403831799</v>
      </c>
      <c r="E82">
        <v>51.681676740541747</v>
      </c>
      <c r="F82">
        <v>12.957787909986759</v>
      </c>
      <c r="H82">
        <v>0.3597553663508814</v>
      </c>
      <c r="K82">
        <v>3.059701492537314</v>
      </c>
      <c r="L82">
        <v>32.777929527451519</v>
      </c>
      <c r="P82">
        <v>13.893925657298279</v>
      </c>
      <c r="Q82">
        <v>0</v>
      </c>
      <c r="R82">
        <v>3.8385553231668621</v>
      </c>
      <c r="S82">
        <v>34.010371650821092</v>
      </c>
      <c r="V82">
        <v>36.957003546099287</v>
      </c>
      <c r="X82">
        <v>39.908343273275158</v>
      </c>
      <c r="Y82">
        <v>1.489258025480644</v>
      </c>
      <c r="AA82">
        <v>1.147067447840995</v>
      </c>
      <c r="AB82">
        <v>8.5489917444850452</v>
      </c>
      <c r="AC82">
        <v>0.87677725118483407</v>
      </c>
      <c r="AD82">
        <v>1.5156401160915829</v>
      </c>
      <c r="AE82">
        <v>5.9662998134886172</v>
      </c>
      <c r="AF82">
        <v>46.440399917177693</v>
      </c>
      <c r="AG82">
        <v>1.574117773223721</v>
      </c>
      <c r="AH82">
        <v>45.036888893225189</v>
      </c>
      <c r="AI82">
        <v>0.38914987977623788</v>
      </c>
      <c r="AJ82">
        <v>27.026367250262641</v>
      </c>
      <c r="AL82">
        <v>114.67870924806139</v>
      </c>
      <c r="AM82">
        <v>2.8015162210154378</v>
      </c>
      <c r="AN82">
        <v>18.72685968987243</v>
      </c>
      <c r="AO82">
        <v>19.86289755499353</v>
      </c>
      <c r="AP82">
        <v>1.399680681213411</v>
      </c>
      <c r="AQ82">
        <v>2.3751095518183159E-2</v>
      </c>
      <c r="AU82">
        <v>1.967884130982368E-2</v>
      </c>
      <c r="BB82">
        <v>5.6854056721769686</v>
      </c>
    </row>
    <row r="83" spans="1:54" x14ac:dyDescent="0.55000000000000004">
      <c r="A83" s="1">
        <v>1946</v>
      </c>
      <c r="B83">
        <v>89.84859766691487</v>
      </c>
      <c r="C83">
        <v>74.111462450592882</v>
      </c>
      <c r="D83">
        <v>78.671418002466083</v>
      </c>
      <c r="E83">
        <v>64.212416703687254</v>
      </c>
      <c r="F83">
        <v>18.085714285714289</v>
      </c>
      <c r="H83">
        <v>0.42642225409346241</v>
      </c>
      <c r="K83">
        <v>3.23139243637713</v>
      </c>
      <c r="L83">
        <v>41.655432731194402</v>
      </c>
      <c r="P83">
        <v>16.364450414148202</v>
      </c>
      <c r="Q83">
        <v>0</v>
      </c>
      <c r="R83">
        <v>4.3792343840941639</v>
      </c>
      <c r="S83">
        <v>22.142857142857139</v>
      </c>
      <c r="V83">
        <v>40.444591904445922</v>
      </c>
      <c r="X83">
        <v>34.124350385072937</v>
      </c>
      <c r="Y83">
        <v>1.5717845505079551</v>
      </c>
      <c r="AA83">
        <v>1.055312676239637</v>
      </c>
      <c r="AB83">
        <v>15.17380251538667</v>
      </c>
      <c r="AC83">
        <v>0.90960773166571918</v>
      </c>
      <c r="AD83">
        <v>1.503022597752097</v>
      </c>
      <c r="AE83">
        <v>5.818325524869663</v>
      </c>
      <c r="AF83">
        <v>57.140512354814213</v>
      </c>
      <c r="AG83">
        <v>1.5875968935191529</v>
      </c>
      <c r="AH83">
        <v>43.679835810922697</v>
      </c>
      <c r="AI83">
        <v>0.42824463643401722</v>
      </c>
      <c r="AJ83">
        <v>28.682645302561749</v>
      </c>
      <c r="AK83">
        <v>0.13851034896226661</v>
      </c>
      <c r="AL83">
        <v>107.5049515303804</v>
      </c>
      <c r="AM83">
        <v>3.9539416294731331</v>
      </c>
      <c r="AN83">
        <v>18.802278960096508</v>
      </c>
      <c r="AO83">
        <v>16.644200598394711</v>
      </c>
      <c r="AP83">
        <v>0.91499870028593711</v>
      </c>
      <c r="AQ83">
        <v>2.6572490042597052E-2</v>
      </c>
      <c r="AU83">
        <v>1.9430303501340691E-2</v>
      </c>
      <c r="BB83">
        <v>6.2140588685427556</v>
      </c>
    </row>
    <row r="84" spans="1:54" x14ac:dyDescent="0.55000000000000004">
      <c r="A84" s="1">
        <v>1947</v>
      </c>
      <c r="B84">
        <v>108.6529006882989</v>
      </c>
      <c r="C84">
        <v>79.385711174036174</v>
      </c>
      <c r="D84">
        <v>117.8418672858365</v>
      </c>
      <c r="E84">
        <v>76.973988906439402</v>
      </c>
      <c r="F84">
        <v>15.10543680963994</v>
      </c>
      <c r="H84">
        <v>0.48943786982248522</v>
      </c>
      <c r="K84">
        <v>3.2378128120555569</v>
      </c>
      <c r="L84">
        <v>50.07305086996945</v>
      </c>
      <c r="P84">
        <v>19.47391688770999</v>
      </c>
      <c r="Q84">
        <v>0</v>
      </c>
      <c r="R84">
        <v>5.1541933836115126</v>
      </c>
      <c r="S84">
        <v>60.872027180067953</v>
      </c>
      <c r="V84">
        <v>26.038109924000441</v>
      </c>
      <c r="X84">
        <v>22.96674869076913</v>
      </c>
      <c r="Y84">
        <v>1.615581098339719</v>
      </c>
      <c r="AA84">
        <v>1.0461422117659669</v>
      </c>
      <c r="AB84">
        <v>19.209817893903409</v>
      </c>
      <c r="AC84">
        <v>0.95715080690038956</v>
      </c>
      <c r="AD84">
        <v>1.4865804976358421</v>
      </c>
      <c r="AE84">
        <v>5.6231079978989271</v>
      </c>
      <c r="AF84">
        <v>64.613804154585154</v>
      </c>
      <c r="AG84">
        <v>1.6862690110659011</v>
      </c>
      <c r="AH84">
        <v>44.314008835923957</v>
      </c>
      <c r="AI84">
        <v>0.46496333642427001</v>
      </c>
      <c r="AJ84">
        <v>30.29650527035648</v>
      </c>
      <c r="AK84">
        <v>0.1397875454521012</v>
      </c>
      <c r="AL84">
        <v>97.279550838102395</v>
      </c>
      <c r="AM84">
        <v>4.8660652825351809</v>
      </c>
      <c r="AN84">
        <v>18.868133496508189</v>
      </c>
      <c r="AO84">
        <v>16.161726671107669</v>
      </c>
      <c r="AP84">
        <v>0.71609954291518541</v>
      </c>
      <c r="AQ84">
        <v>2.7800592871491541E-2</v>
      </c>
      <c r="AU84">
        <v>1.920147467325491E-2</v>
      </c>
      <c r="BB84">
        <v>6.9740788794353792</v>
      </c>
    </row>
    <row r="85" spans="1:54" x14ac:dyDescent="0.55000000000000004">
      <c r="A85" s="1">
        <v>1948</v>
      </c>
      <c r="B85">
        <v>115.3004135246899</v>
      </c>
      <c r="C85">
        <v>87.411491019259898</v>
      </c>
      <c r="D85">
        <v>93.519864341085267</v>
      </c>
      <c r="E85">
        <v>51.697525239639901</v>
      </c>
      <c r="F85">
        <v>14.60609545715929</v>
      </c>
      <c r="H85">
        <v>0.54968154727123997</v>
      </c>
      <c r="K85">
        <v>3.2468979864774501</v>
      </c>
      <c r="L85">
        <v>49.683830171635051</v>
      </c>
      <c r="P85">
        <v>17.26320384111742</v>
      </c>
      <c r="Q85">
        <v>0</v>
      </c>
      <c r="R85">
        <v>5.0647472553761137</v>
      </c>
      <c r="S85">
        <v>21.037868162692849</v>
      </c>
      <c r="V85">
        <v>29.25311203319502</v>
      </c>
      <c r="X85">
        <v>21.45598691247719</v>
      </c>
      <c r="Y85">
        <v>1.6498508788628721</v>
      </c>
      <c r="AA85">
        <v>0.76097292554932372</v>
      </c>
      <c r="AB85">
        <v>19.37394685677252</v>
      </c>
      <c r="AC85">
        <v>1.0038188761593021</v>
      </c>
      <c r="AD85">
        <v>1.4694660470409711</v>
      </c>
      <c r="AE85">
        <v>5.4437706772280459</v>
      </c>
      <c r="AF85">
        <v>70.961467447006754</v>
      </c>
      <c r="AG85">
        <v>1.8804167600518209</v>
      </c>
      <c r="AH85">
        <v>54.590697922126211</v>
      </c>
      <c r="AI85">
        <v>0.49940528578583182</v>
      </c>
      <c r="AJ85">
        <v>32.763645468105757</v>
      </c>
      <c r="AK85">
        <v>0.1713163888774869</v>
      </c>
      <c r="AL85">
        <v>146.06840670922949</v>
      </c>
      <c r="AM85">
        <v>4.1898993882738074</v>
      </c>
      <c r="AN85">
        <v>18.924842057409968</v>
      </c>
      <c r="AO85">
        <v>23.528942987931131</v>
      </c>
      <c r="AP85">
        <v>0.77892438975987299</v>
      </c>
      <c r="AQ85">
        <v>2.8989303339635831E-2</v>
      </c>
      <c r="AU85">
        <v>1.8713742124633521E-2</v>
      </c>
      <c r="BB85">
        <v>6.9955014546112784</v>
      </c>
    </row>
    <row r="86" spans="1:54" x14ac:dyDescent="0.55000000000000004">
      <c r="A86" s="1">
        <v>1949</v>
      </c>
      <c r="B86">
        <v>103.4233365477339</v>
      </c>
      <c r="C86">
        <v>88.153033167210864</v>
      </c>
      <c r="D86">
        <v>92.255973106015134</v>
      </c>
      <c r="E86">
        <v>51.801323641097973</v>
      </c>
      <c r="F86">
        <v>13.98530894426041</v>
      </c>
      <c r="H86">
        <v>0.61196888785697701</v>
      </c>
      <c r="K86">
        <v>2.0046770896148018</v>
      </c>
      <c r="L86">
        <v>52.698574338085542</v>
      </c>
      <c r="P86">
        <v>11.875</v>
      </c>
      <c r="Q86">
        <v>0</v>
      </c>
      <c r="R86">
        <v>4.8292435475093924</v>
      </c>
      <c r="S86">
        <v>5.9207783182765814</v>
      </c>
      <c r="V86">
        <v>34.302702702702703</v>
      </c>
      <c r="X86">
        <v>25.428997761750811</v>
      </c>
      <c r="Y86">
        <v>1.6713615023474171</v>
      </c>
      <c r="AA86">
        <v>0.76143377201243345</v>
      </c>
      <c r="AB86">
        <v>18.839626215431242</v>
      </c>
      <c r="AC86">
        <v>1.047568145376804</v>
      </c>
      <c r="AD86">
        <v>1.4519823297943431</v>
      </c>
      <c r="AE86">
        <v>5.2686285637978232</v>
      </c>
      <c r="AF86">
        <v>62.030490578429401</v>
      </c>
      <c r="AG86">
        <v>1.7049016631073139</v>
      </c>
      <c r="AH86">
        <v>51.772936743666769</v>
      </c>
      <c r="AI86">
        <v>0.5316661735599667</v>
      </c>
      <c r="AJ86">
        <v>36.293289755475342</v>
      </c>
      <c r="AK86">
        <v>0.16167295238618931</v>
      </c>
      <c r="AL86">
        <v>164.52556014168181</v>
      </c>
      <c r="AM86">
        <v>5.6538793111016377</v>
      </c>
      <c r="AN86">
        <v>18.48638033802753</v>
      </c>
      <c r="AO86">
        <v>25.672849992355161</v>
      </c>
      <c r="AP86">
        <v>0.85780750218086654</v>
      </c>
      <c r="AQ86">
        <v>3.01395533098937E-2</v>
      </c>
      <c r="AU86">
        <v>1.8299154579058449E-2</v>
      </c>
      <c r="BB86">
        <v>6.7421468461262171</v>
      </c>
    </row>
    <row r="87" spans="1:54" x14ac:dyDescent="0.55000000000000004">
      <c r="A87" s="1">
        <v>1950</v>
      </c>
      <c r="B87">
        <v>153.1116233124794</v>
      </c>
      <c r="C87">
        <v>87.498401330093358</v>
      </c>
      <c r="D87">
        <v>100.7017855556543</v>
      </c>
      <c r="E87">
        <v>51.559388080296443</v>
      </c>
      <c r="F87">
        <v>18.615448948104572</v>
      </c>
      <c r="H87">
        <v>0.65354266993592358</v>
      </c>
      <c r="K87">
        <v>4.6779915207798579</v>
      </c>
      <c r="L87">
        <v>52.074879976653527</v>
      </c>
      <c r="P87">
        <v>15.360034086067319</v>
      </c>
      <c r="Q87">
        <v>0</v>
      </c>
      <c r="R87">
        <v>6.2538129682881989</v>
      </c>
      <c r="S87">
        <v>25.07413281842631</v>
      </c>
      <c r="V87">
        <v>38.552152495180977</v>
      </c>
      <c r="X87">
        <v>26.05603580405861</v>
      </c>
      <c r="Y87">
        <v>1.695400263932858</v>
      </c>
      <c r="AA87">
        <v>0.94448176244547677</v>
      </c>
      <c r="AB87">
        <v>17.967018884073561</v>
      </c>
      <c r="AC87">
        <v>1.0899696590176651</v>
      </c>
      <c r="AD87">
        <v>1.409274340605829</v>
      </c>
      <c r="AE87">
        <v>5.1015992867978799</v>
      </c>
      <c r="AF87">
        <v>72.937346533618935</v>
      </c>
      <c r="AG87">
        <v>1.150532654006484</v>
      </c>
      <c r="AH87">
        <v>59.229529759947383</v>
      </c>
      <c r="AI87">
        <v>0.56413282490365069</v>
      </c>
      <c r="AJ87">
        <v>32.64850379633765</v>
      </c>
      <c r="AK87">
        <v>0.18338476592291789</v>
      </c>
      <c r="AL87">
        <v>160.16927559693599</v>
      </c>
      <c r="AM87">
        <v>7.9649279571093343</v>
      </c>
      <c r="AN87">
        <v>19.80628186000828</v>
      </c>
      <c r="AO87">
        <v>22.145921195055401</v>
      </c>
      <c r="AP87">
        <v>0.65335838757588838</v>
      </c>
      <c r="AQ87">
        <v>3.065309044353447E-2</v>
      </c>
      <c r="AU87">
        <v>1.789869339538214E-2</v>
      </c>
      <c r="BB87">
        <v>7.6684210591785291</v>
      </c>
    </row>
    <row r="88" spans="1:54" x14ac:dyDescent="0.55000000000000004">
      <c r="A88" s="1">
        <v>1951</v>
      </c>
      <c r="B88">
        <v>123.4193458074752</v>
      </c>
      <c r="C88">
        <v>105.2140818268316</v>
      </c>
      <c r="D88">
        <v>105.39147846058709</v>
      </c>
      <c r="E88">
        <v>56.803598556930332</v>
      </c>
      <c r="F88">
        <v>15.918214979818901</v>
      </c>
      <c r="H88">
        <v>0.71383521778700554</v>
      </c>
      <c r="K88">
        <v>4.4599842373002794</v>
      </c>
      <c r="L88">
        <v>45.773162331773818</v>
      </c>
      <c r="P88">
        <v>21.920404295641191</v>
      </c>
      <c r="Q88">
        <v>0</v>
      </c>
      <c r="R88">
        <v>6.1094718867486488</v>
      </c>
      <c r="S88">
        <v>31.274971756082781</v>
      </c>
      <c r="V88">
        <v>34.23538151331848</v>
      </c>
      <c r="X88">
        <v>27.636054421768709</v>
      </c>
      <c r="Y88">
        <v>1.7091449586796921</v>
      </c>
      <c r="AA88">
        <v>0.96674916184297122</v>
      </c>
      <c r="AB88">
        <v>13.90748008366038</v>
      </c>
      <c r="AC88">
        <v>1.1297177913606371</v>
      </c>
      <c r="AD88">
        <v>1.391080671357072</v>
      </c>
      <c r="AE88">
        <v>4.9365871847518692</v>
      </c>
      <c r="AF88">
        <v>65.666355089716234</v>
      </c>
      <c r="AG88">
        <v>1.753000915077243</v>
      </c>
      <c r="AH88">
        <v>54.774169086802189</v>
      </c>
      <c r="AI88">
        <v>0.59167779990037206</v>
      </c>
      <c r="AJ88">
        <v>42.522123893805308</v>
      </c>
      <c r="AK88">
        <v>0.1684929769937023</v>
      </c>
      <c r="AL88">
        <v>151.08733086432741</v>
      </c>
      <c r="AM88">
        <v>11.107745060298329</v>
      </c>
      <c r="AN88">
        <v>15.027744354626661</v>
      </c>
      <c r="AO88">
        <v>12.09008792454914</v>
      </c>
      <c r="AP88">
        <v>0.65991875892447827</v>
      </c>
      <c r="AQ88">
        <v>3.1477043377340252E-2</v>
      </c>
      <c r="AU88">
        <v>2.4071246757192091E-2</v>
      </c>
      <c r="BB88">
        <v>7.3764424629197194</v>
      </c>
    </row>
    <row r="89" spans="1:54" x14ac:dyDescent="0.55000000000000004">
      <c r="A89" s="1">
        <v>1952</v>
      </c>
      <c r="B89">
        <v>124.8147462022971</v>
      </c>
      <c r="C89">
        <v>94.350021034917958</v>
      </c>
      <c r="D89">
        <v>65.974278827827661</v>
      </c>
      <c r="E89">
        <v>62.658141700820359</v>
      </c>
      <c r="F89">
        <v>10.768252765824281</v>
      </c>
      <c r="H89">
        <v>0.77246749271401771</v>
      </c>
      <c r="K89">
        <v>3.866655264808164</v>
      </c>
      <c r="L89">
        <v>44.017715708143413</v>
      </c>
      <c r="P89">
        <v>14.0809968847352</v>
      </c>
      <c r="Q89">
        <v>0</v>
      </c>
      <c r="R89">
        <v>5.7560524825990864</v>
      </c>
      <c r="S89">
        <v>32.150117374656553</v>
      </c>
      <c r="V89">
        <v>27.746212121212121</v>
      </c>
      <c r="X89">
        <v>24.59410703547805</v>
      </c>
      <c r="AA89">
        <v>0.85947540529496891</v>
      </c>
      <c r="AB89">
        <v>18.440351012033769</v>
      </c>
      <c r="AC89">
        <v>1.1630273602186489</v>
      </c>
      <c r="AD89">
        <v>1.361076606781308</v>
      </c>
      <c r="AE89">
        <v>4.7749765158391142</v>
      </c>
      <c r="AF89">
        <v>60.379406874414187</v>
      </c>
      <c r="AG89">
        <v>1.428198660520136</v>
      </c>
      <c r="AH89">
        <v>34.78178944040468</v>
      </c>
      <c r="AI89">
        <v>0.61654398334050642</v>
      </c>
      <c r="AJ89">
        <v>31.46608315098468</v>
      </c>
      <c r="AK89">
        <v>0.1065041377153437</v>
      </c>
      <c r="AL89">
        <v>132.88562003163969</v>
      </c>
      <c r="AM89">
        <v>6.269319294288124</v>
      </c>
      <c r="AN89">
        <v>19.413978480260361</v>
      </c>
      <c r="AO89">
        <v>18.37877529958222</v>
      </c>
      <c r="AP89">
        <v>0.91294724239788161</v>
      </c>
      <c r="AQ89">
        <v>3.2251276336258211E-2</v>
      </c>
      <c r="AU89">
        <v>3.0072048580237869E-2</v>
      </c>
      <c r="BB89">
        <v>6.8524392533658869</v>
      </c>
    </row>
    <row r="90" spans="1:54" x14ac:dyDescent="0.55000000000000004">
      <c r="A90" s="1">
        <v>1953</v>
      </c>
      <c r="B90">
        <v>135.8776870904702</v>
      </c>
      <c r="C90">
        <v>109.938671872548</v>
      </c>
      <c r="D90">
        <v>130.6899096043222</v>
      </c>
      <c r="E90">
        <v>81.465632287149958</v>
      </c>
      <c r="F90">
        <v>11.91492283500731</v>
      </c>
      <c r="H90">
        <v>0.83082075133159317</v>
      </c>
      <c r="K90">
        <v>3.4804296686789669</v>
      </c>
      <c r="L90">
        <v>49.378957272490609</v>
      </c>
      <c r="P90">
        <v>13.98113981139811</v>
      </c>
      <c r="Q90">
        <v>0</v>
      </c>
      <c r="R90">
        <v>6.766610437836702</v>
      </c>
      <c r="S90">
        <v>32.776272822011371</v>
      </c>
      <c r="V90">
        <v>18.613861386138609</v>
      </c>
      <c r="X90">
        <v>24.336677153202348</v>
      </c>
      <c r="Y90">
        <v>2.1697652025101659</v>
      </c>
      <c r="AA90">
        <v>0.77409560292915824</v>
      </c>
      <c r="AB90">
        <v>15.40806852711764</v>
      </c>
      <c r="AC90">
        <v>1.1917606358531421</v>
      </c>
      <c r="AD90">
        <v>1.337877777503355</v>
      </c>
      <c r="AE90">
        <v>4.6200307146781201</v>
      </c>
      <c r="AF90">
        <v>71.313319162455485</v>
      </c>
      <c r="AG90">
        <v>1.4379746835443039</v>
      </c>
      <c r="AH90">
        <v>56.424504950495049</v>
      </c>
      <c r="AI90">
        <v>0.63892591306643398</v>
      </c>
      <c r="AJ90">
        <v>41.980112408127972</v>
      </c>
      <c r="AK90">
        <v>0.17220453050190571</v>
      </c>
      <c r="AL90">
        <v>193.59117151492899</v>
      </c>
      <c r="AM90">
        <v>12.09653645382437</v>
      </c>
      <c r="AN90">
        <v>19.038578213122751</v>
      </c>
      <c r="AO90">
        <v>17.869503323730211</v>
      </c>
      <c r="AP90">
        <v>0.89354090814241782</v>
      </c>
      <c r="AQ90">
        <v>3.2986126148951918E-2</v>
      </c>
      <c r="AU90">
        <v>3.5936274512432323E-2</v>
      </c>
      <c r="BB90">
        <v>8.0015115409755762</v>
      </c>
    </row>
    <row r="91" spans="1:54" x14ac:dyDescent="0.55000000000000004">
      <c r="A91" s="1">
        <v>1954</v>
      </c>
      <c r="B91">
        <v>138.97129295787511</v>
      </c>
      <c r="C91">
        <v>104.88626965292811</v>
      </c>
      <c r="D91">
        <v>134.8118302614659</v>
      </c>
      <c r="E91">
        <v>60.214223383542411</v>
      </c>
      <c r="F91">
        <v>23.61600349499561</v>
      </c>
      <c r="H91">
        <v>0.88912424570989024</v>
      </c>
      <c r="K91">
        <v>4.366762985411234</v>
      </c>
      <c r="L91">
        <v>53.563655362218519</v>
      </c>
      <c r="P91">
        <v>14.161087441671739</v>
      </c>
      <c r="Q91">
        <v>0</v>
      </c>
      <c r="R91">
        <v>6.5238699277949852</v>
      </c>
      <c r="S91">
        <v>33.363418784996782</v>
      </c>
      <c r="V91">
        <v>19.153101174531219</v>
      </c>
      <c r="X91">
        <v>24.061032863849761</v>
      </c>
      <c r="Y91">
        <v>2.393698378788677</v>
      </c>
      <c r="AA91">
        <v>0.77544528067624707</v>
      </c>
      <c r="AB91">
        <v>15.88192078633568</v>
      </c>
      <c r="AC91">
        <v>1.223253864837138</v>
      </c>
      <c r="AD91">
        <v>1.3112283351917291</v>
      </c>
      <c r="AE91">
        <v>4.4643070737183024</v>
      </c>
      <c r="AF91">
        <v>57.511725023988781</v>
      </c>
      <c r="AG91">
        <v>1.670871146348655</v>
      </c>
      <c r="AH91">
        <v>53.328240810769927</v>
      </c>
      <c r="AI91">
        <v>0.65901459661109363</v>
      </c>
      <c r="AJ91">
        <v>38.471391972672933</v>
      </c>
      <c r="AK91">
        <v>0.1622201286865487</v>
      </c>
      <c r="AL91">
        <v>200.45157041292441</v>
      </c>
      <c r="AM91">
        <v>18.95919168231848</v>
      </c>
      <c r="AN91">
        <v>20.940736196208061</v>
      </c>
      <c r="AO91">
        <v>27.933855481819151</v>
      </c>
      <c r="AP91">
        <v>1.0143277199954299</v>
      </c>
      <c r="AQ91">
        <v>3.3637003063323408E-2</v>
      </c>
      <c r="AU91">
        <v>4.1688312665770187E-2</v>
      </c>
      <c r="BB91">
        <v>7.7362718501775181</v>
      </c>
    </row>
    <row r="92" spans="1:54" x14ac:dyDescent="0.55000000000000004">
      <c r="A92" s="1">
        <v>1955</v>
      </c>
      <c r="B92">
        <v>138.17902211768961</v>
      </c>
      <c r="C92">
        <v>120.55482324498161</v>
      </c>
      <c r="D92">
        <v>125.54598163955551</v>
      </c>
      <c r="E92">
        <v>57.461763796506297</v>
      </c>
      <c r="F92">
        <v>16.75571137279514</v>
      </c>
      <c r="H92">
        <v>0.94609305402271726</v>
      </c>
      <c r="K92">
        <v>3.3707077785564121</v>
      </c>
      <c r="L92">
        <v>44.880835418775227</v>
      </c>
      <c r="P92">
        <v>16.08433734939759</v>
      </c>
      <c r="Q92">
        <v>0</v>
      </c>
      <c r="R92">
        <v>6.686767163493025</v>
      </c>
      <c r="S92">
        <v>33.943456217238108</v>
      </c>
      <c r="V92">
        <v>34.279898218829523</v>
      </c>
      <c r="X92">
        <v>33.269841269841272</v>
      </c>
      <c r="Y92">
        <v>2.4027073133446719</v>
      </c>
      <c r="AA92">
        <v>1.057137248119413</v>
      </c>
      <c r="AB92">
        <v>11.74312583249462</v>
      </c>
      <c r="AC92">
        <v>1.255519228824699</v>
      </c>
      <c r="AD92">
        <v>1.2891848006361979</v>
      </c>
      <c r="AE92">
        <v>4.3122819123611622</v>
      </c>
      <c r="AF92">
        <v>93.365210924173468</v>
      </c>
      <c r="AG92">
        <v>1.181371535782997</v>
      </c>
      <c r="AH92">
        <v>53.760703725606163</v>
      </c>
      <c r="AI92">
        <v>0.67705161232052558</v>
      </c>
      <c r="AJ92">
        <v>32.419898819561553</v>
      </c>
      <c r="AK92">
        <v>0.1629508916691628</v>
      </c>
      <c r="AL92">
        <v>146.75774843162549</v>
      </c>
      <c r="AM92">
        <v>18.765317597886849</v>
      </c>
      <c r="AN92">
        <v>22.934072853466841</v>
      </c>
      <c r="AO92">
        <v>28.624445214784089</v>
      </c>
      <c r="AP92">
        <v>1.023004301878049</v>
      </c>
      <c r="AQ92">
        <v>3.4233543179209992E-2</v>
      </c>
      <c r="AU92">
        <v>4.7319458451622699E-2</v>
      </c>
      <c r="BB92">
        <v>7.958740804538186</v>
      </c>
    </row>
    <row r="93" spans="1:54" x14ac:dyDescent="0.55000000000000004">
      <c r="A93" s="1">
        <v>1956</v>
      </c>
      <c r="B93">
        <v>115.77132364466939</v>
      </c>
      <c r="C93">
        <v>129.08984699263149</v>
      </c>
      <c r="D93">
        <v>118.5177820922796</v>
      </c>
      <c r="E93">
        <v>71.482323591400984</v>
      </c>
      <c r="F93">
        <v>5.0486460782591918</v>
      </c>
      <c r="H93">
        <v>1.001751267000778</v>
      </c>
      <c r="K93">
        <v>1.3095019945590121</v>
      </c>
      <c r="L93">
        <v>49.582786131712147</v>
      </c>
      <c r="P93">
        <v>8.8206144697720514</v>
      </c>
      <c r="Q93">
        <v>0</v>
      </c>
      <c r="R93">
        <v>6.483225694087249</v>
      </c>
      <c r="S93">
        <v>34.510473408015571</v>
      </c>
      <c r="V93">
        <v>23.50923216627989</v>
      </c>
      <c r="X93">
        <v>14.91213103565944</v>
      </c>
      <c r="Y93">
        <v>2.5614934853059048</v>
      </c>
      <c r="AA93">
        <v>0.67529770863405003</v>
      </c>
      <c r="AB93">
        <v>10.966037324355939</v>
      </c>
      <c r="AC93">
        <v>1.1476897693556729</v>
      </c>
      <c r="AD93">
        <v>1.2697447267989519</v>
      </c>
      <c r="AE93">
        <v>4.1638358998952061</v>
      </c>
      <c r="AF93">
        <v>69.646848137647339</v>
      </c>
      <c r="AG93">
        <v>2.124210753816941</v>
      </c>
      <c r="AH93">
        <v>57.095740072202169</v>
      </c>
      <c r="AI93">
        <v>0.69309182516755552</v>
      </c>
      <c r="AJ93">
        <v>36.371202663337492</v>
      </c>
      <c r="AK93">
        <v>0.17262835208568589</v>
      </c>
      <c r="AL93">
        <v>186.34307806328479</v>
      </c>
      <c r="AM93">
        <v>20.17400886549034</v>
      </c>
      <c r="AN93">
        <v>19.584273107689601</v>
      </c>
      <c r="AO93">
        <v>32.446444487900948</v>
      </c>
      <c r="AP93">
        <v>0.91247495969734771</v>
      </c>
      <c r="AQ93">
        <v>3.4769801314924333E-2</v>
      </c>
      <c r="AU93">
        <v>5.2883115281742887E-2</v>
      </c>
      <c r="BB93">
        <v>7.5864051649615094</v>
      </c>
    </row>
    <row r="94" spans="1:54" x14ac:dyDescent="0.55000000000000004">
      <c r="A94" s="1">
        <v>1957</v>
      </c>
      <c r="B94">
        <v>73.750885896527279</v>
      </c>
      <c r="C94">
        <v>87.328962604171764</v>
      </c>
      <c r="D94">
        <v>108.6045261492575</v>
      </c>
      <c r="E94">
        <v>58.188950503816578</v>
      </c>
      <c r="F94">
        <v>20.3133568575883</v>
      </c>
      <c r="H94">
        <v>1.0555990795008241</v>
      </c>
      <c r="K94">
        <v>3.1675410982861139</v>
      </c>
      <c r="L94">
        <v>49.603407418130303</v>
      </c>
      <c r="P94">
        <v>8.0569644947327355</v>
      </c>
      <c r="Q94">
        <v>0</v>
      </c>
      <c r="R94">
        <v>4.6940157365573176</v>
      </c>
      <c r="S94">
        <v>35.070503911297841</v>
      </c>
      <c r="V94">
        <v>33.133448521191177</v>
      </c>
      <c r="X94">
        <v>18.881811971926929</v>
      </c>
      <c r="Y94">
        <v>2.7146529786295361</v>
      </c>
      <c r="AA94">
        <v>0.81975800836844626</v>
      </c>
      <c r="AB94">
        <v>14.413333897550689</v>
      </c>
      <c r="AC94">
        <v>1.031664474005868</v>
      </c>
      <c r="AD94">
        <v>1.238686610362258</v>
      </c>
      <c r="AE94">
        <v>4.0179755093497072</v>
      </c>
      <c r="AF94">
        <v>43.93556158428698</v>
      </c>
      <c r="AG94">
        <v>2.5462234018624321</v>
      </c>
      <c r="AH94">
        <v>50.435879368658398</v>
      </c>
      <c r="AI94">
        <v>0.70717241440363621</v>
      </c>
      <c r="AJ94">
        <v>31.883463274517851</v>
      </c>
      <c r="AK94">
        <v>0.1522005782710342</v>
      </c>
      <c r="AL94">
        <v>150.01915890813649</v>
      </c>
      <c r="AM94">
        <v>16.930882261214119</v>
      </c>
      <c r="AN94">
        <v>19.29492954586425</v>
      </c>
      <c r="AO94">
        <v>39.697965844433192</v>
      </c>
      <c r="AP94">
        <v>0.63495924321272401</v>
      </c>
      <c r="AQ94">
        <v>4.9695521616922679E-2</v>
      </c>
      <c r="AU94">
        <v>5.8429709316346293E-2</v>
      </c>
      <c r="BB94">
        <v>5.8532317320207063</v>
      </c>
    </row>
    <row r="95" spans="1:54" x14ac:dyDescent="0.55000000000000004">
      <c r="A95" s="1">
        <v>1958</v>
      </c>
      <c r="B95">
        <v>104.4815350243133</v>
      </c>
      <c r="C95">
        <v>137.88537232802099</v>
      </c>
      <c r="D95">
        <v>96.584999803117498</v>
      </c>
      <c r="E95">
        <v>65.879599237206662</v>
      </c>
      <c r="F95">
        <v>27.149031150257361</v>
      </c>
      <c r="H95">
        <v>1.1088729272397579</v>
      </c>
      <c r="K95">
        <v>6.6637975316183313</v>
      </c>
      <c r="L95">
        <v>39.287279082466462</v>
      </c>
      <c r="P95">
        <v>12.579342181188689</v>
      </c>
      <c r="Q95">
        <v>0</v>
      </c>
      <c r="R95">
        <v>6.4566661729874886</v>
      </c>
      <c r="S95">
        <v>35.6157016616026</v>
      </c>
      <c r="V95">
        <v>53.572151386359039</v>
      </c>
      <c r="X95">
        <v>22.768120510759111</v>
      </c>
      <c r="Y95">
        <v>3.0067807318681798</v>
      </c>
      <c r="AA95">
        <v>1.0573355638372419</v>
      </c>
      <c r="AB95">
        <v>15.52151848255826</v>
      </c>
      <c r="AC95">
        <v>1.2710751937403491</v>
      </c>
      <c r="AD95">
        <v>1.2174683673191229</v>
      </c>
      <c r="AE95">
        <v>3.8813063951693141</v>
      </c>
      <c r="AF95">
        <v>70.678928309317214</v>
      </c>
      <c r="AG95">
        <v>2.432948237933596</v>
      </c>
      <c r="AH95">
        <v>51.154956689124162</v>
      </c>
      <c r="AI95">
        <v>0.71951752586913054</v>
      </c>
      <c r="AJ95">
        <v>27.519222986645079</v>
      </c>
      <c r="AK95">
        <v>0.15400568595044881</v>
      </c>
      <c r="AL95">
        <v>133.15878001975801</v>
      </c>
      <c r="AM95">
        <v>18.125584650400061</v>
      </c>
      <c r="AN95">
        <v>18.80395158180017</v>
      </c>
      <c r="AO95">
        <v>49.194725495154813</v>
      </c>
      <c r="AP95">
        <v>0.92432969308405966</v>
      </c>
      <c r="AQ95">
        <v>5.1321906730750787E-2</v>
      </c>
      <c r="AU95">
        <v>6.3860573880124741E-2</v>
      </c>
      <c r="BB95">
        <v>7.4681406295516961</v>
      </c>
    </row>
    <row r="96" spans="1:54" x14ac:dyDescent="0.55000000000000004">
      <c r="A96" s="1">
        <v>1959</v>
      </c>
      <c r="B96">
        <v>130.72037113312669</v>
      </c>
      <c r="C96">
        <v>137.74952105253621</v>
      </c>
      <c r="D96">
        <v>99.583665772104169</v>
      </c>
      <c r="E96">
        <v>56.88611585922532</v>
      </c>
      <c r="F96">
        <v>10.378751729851359</v>
      </c>
      <c r="H96">
        <v>1.162958277408177</v>
      </c>
      <c r="K96">
        <v>5.9316543291565003</v>
      </c>
      <c r="L96">
        <v>39.64562574577733</v>
      </c>
      <c r="P96">
        <v>20.174938201178929</v>
      </c>
      <c r="Q96">
        <v>0</v>
      </c>
      <c r="R96">
        <v>6.7878957836370626</v>
      </c>
      <c r="S96">
        <v>36.178402012664762</v>
      </c>
      <c r="V96">
        <v>32.776491898963471</v>
      </c>
      <c r="X96">
        <v>26.640762039369399</v>
      </c>
      <c r="Y96">
        <v>3.19157377269662</v>
      </c>
      <c r="AA96">
        <v>0.93911627181384327</v>
      </c>
      <c r="AB96">
        <v>14.61626144955121</v>
      </c>
      <c r="AC96">
        <v>1.3298317290986921</v>
      </c>
      <c r="AD96">
        <v>1.200122213285852</v>
      </c>
      <c r="AE96">
        <v>3.7480388573356578</v>
      </c>
      <c r="AF96">
        <v>87.603509288008354</v>
      </c>
      <c r="AG96">
        <v>2.2078179399360298</v>
      </c>
      <c r="AH96">
        <v>48.795506974248923</v>
      </c>
      <c r="AI96">
        <v>0.73034368180034637</v>
      </c>
      <c r="AJ96">
        <v>38.602794411177648</v>
      </c>
      <c r="AK96">
        <v>0.14659361721489839</v>
      </c>
      <c r="AL96">
        <v>175.77732571210001</v>
      </c>
      <c r="AM96">
        <v>24.721446930229831</v>
      </c>
      <c r="AN96">
        <v>20.395812849284891</v>
      </c>
      <c r="AO96">
        <v>41.03793679449754</v>
      </c>
      <c r="AP96">
        <v>1.2392248213734181</v>
      </c>
      <c r="AQ96">
        <v>7.8395802642370754E-2</v>
      </c>
      <c r="AU96">
        <v>6.9134377357468871E-2</v>
      </c>
      <c r="BB96">
        <v>7.9214430981849668</v>
      </c>
    </row>
    <row r="97" spans="1:54" x14ac:dyDescent="0.55000000000000004">
      <c r="A97" s="1">
        <v>1960</v>
      </c>
      <c r="B97">
        <v>135.4542332131204</v>
      </c>
      <c r="C97">
        <v>110.62158299267369</v>
      </c>
      <c r="D97">
        <v>126.7924352916441</v>
      </c>
      <c r="E97">
        <v>69.372400618814154</v>
      </c>
      <c r="F97">
        <v>12.728031481515901</v>
      </c>
      <c r="H97">
        <v>1.221088644157873</v>
      </c>
      <c r="K97">
        <v>10.16172912081152</v>
      </c>
      <c r="L97">
        <v>33.86409091427641</v>
      </c>
      <c r="P97">
        <v>20.589332338679601</v>
      </c>
      <c r="Q97">
        <v>0</v>
      </c>
      <c r="R97">
        <v>6.6907195368173191</v>
      </c>
      <c r="S97">
        <v>36.733985189975719</v>
      </c>
      <c r="V97">
        <v>29.608819020801491</v>
      </c>
      <c r="X97">
        <v>30.429136680835409</v>
      </c>
      <c r="Y97">
        <v>3.648611813598821</v>
      </c>
      <c r="AA97">
        <v>0.97152981443058117</v>
      </c>
      <c r="AB97">
        <v>12.461017097030449</v>
      </c>
      <c r="AC97">
        <v>1.770847299837335</v>
      </c>
      <c r="AD97">
        <v>1.184545402538435</v>
      </c>
      <c r="AE97">
        <v>3.62126115978768</v>
      </c>
      <c r="AF97">
        <v>76.765585424414596</v>
      </c>
      <c r="AG97">
        <v>2.0616572975796141</v>
      </c>
      <c r="AH97">
        <v>48.259060578306951</v>
      </c>
      <c r="AI97">
        <v>0.73987598301596358</v>
      </c>
      <c r="AJ97">
        <v>31.914893617021281</v>
      </c>
      <c r="AK97">
        <v>0.1446131777802343</v>
      </c>
      <c r="AL97">
        <v>146.98442136498619</v>
      </c>
      <c r="AM97">
        <v>19.84345432650948</v>
      </c>
      <c r="AN97">
        <v>17.927888520902329</v>
      </c>
      <c r="AO97">
        <v>37.597725657427141</v>
      </c>
      <c r="AP97">
        <v>0.61310292382050868</v>
      </c>
      <c r="AQ97">
        <v>5.6885128636254181E-2</v>
      </c>
      <c r="AT97">
        <v>1.612903225806452E-3</v>
      </c>
      <c r="BB97">
        <v>7.6266886229057267</v>
      </c>
    </row>
    <row r="98" spans="1:54" x14ac:dyDescent="0.55000000000000004">
      <c r="A98" s="1">
        <v>1961</v>
      </c>
      <c r="B98">
        <v>103.017314547615</v>
      </c>
      <c r="C98">
        <v>104.1849052783287</v>
      </c>
      <c r="D98">
        <v>82.155926122774375</v>
      </c>
      <c r="E98">
        <v>66.276456940992617</v>
      </c>
      <c r="F98">
        <v>16.93408646742115</v>
      </c>
      <c r="H98">
        <v>1.2745389076570941</v>
      </c>
      <c r="K98">
        <v>4.8514959005266869</v>
      </c>
      <c r="L98">
        <v>43.343395192931688</v>
      </c>
      <c r="P98">
        <v>15.63860667634253</v>
      </c>
      <c r="Q98">
        <v>0</v>
      </c>
      <c r="R98">
        <v>7.3862655419046428</v>
      </c>
      <c r="S98">
        <v>26.186190360007242</v>
      </c>
      <c r="V98">
        <v>34.99850433742148</v>
      </c>
      <c r="X98">
        <v>23.80576392480998</v>
      </c>
      <c r="Y98">
        <v>3.9059220533276</v>
      </c>
      <c r="AA98">
        <v>0.57346635786904543</v>
      </c>
      <c r="AB98">
        <v>14.494499101503241</v>
      </c>
      <c r="AC98">
        <v>1.6444325679870091</v>
      </c>
      <c r="AD98">
        <v>1.1712920278892749</v>
      </c>
      <c r="AE98">
        <v>3.494999755023382</v>
      </c>
      <c r="AF98">
        <v>79.950042440346408</v>
      </c>
      <c r="AG98">
        <v>2.1076783522757592</v>
      </c>
      <c r="AH98">
        <v>61.921143294628052</v>
      </c>
      <c r="AI98">
        <v>0.74822926255497602</v>
      </c>
      <c r="AJ98">
        <v>29.18287937743191</v>
      </c>
      <c r="AK98">
        <v>0.1482526130918865</v>
      </c>
      <c r="AL98">
        <v>140.554243549403</v>
      </c>
      <c r="AM98">
        <v>17.524655038314769</v>
      </c>
      <c r="AN98">
        <v>17.067719843843228</v>
      </c>
      <c r="AO98">
        <v>34.093677204935162</v>
      </c>
      <c r="AP98">
        <v>1.0037900134674591</v>
      </c>
      <c r="AQ98">
        <v>6.920302811667399E-2</v>
      </c>
      <c r="AR98">
        <v>9.0863659079551129E-3</v>
      </c>
      <c r="AT98">
        <v>1.418918918918919E-3</v>
      </c>
      <c r="AU98">
        <v>7.3728220065002376E-2</v>
      </c>
      <c r="BB98">
        <v>6.7599979596752533</v>
      </c>
    </row>
    <row r="99" spans="1:54" x14ac:dyDescent="0.55000000000000004">
      <c r="A99" s="1">
        <v>1962</v>
      </c>
      <c r="B99">
        <v>155.89843831229601</v>
      </c>
      <c r="C99">
        <v>138.05652204785909</v>
      </c>
      <c r="D99">
        <v>169.2728331005122</v>
      </c>
      <c r="E99">
        <v>78.658489050393726</v>
      </c>
      <c r="F99">
        <v>12.763216801891311</v>
      </c>
      <c r="H99">
        <v>1.3740217943946791</v>
      </c>
      <c r="K99">
        <v>5.280776521517013</v>
      </c>
      <c r="L99">
        <v>48.175754622297937</v>
      </c>
      <c r="P99">
        <v>14.772326156018361</v>
      </c>
      <c r="Q99">
        <v>0</v>
      </c>
      <c r="R99">
        <v>6.7076594599714099</v>
      </c>
      <c r="S99">
        <v>43.928912038094353</v>
      </c>
      <c r="V99">
        <v>31.10404451952698</v>
      </c>
      <c r="X99">
        <v>31.743956777685401</v>
      </c>
      <c r="Y99">
        <v>4.5654426368405554</v>
      </c>
      <c r="AA99">
        <v>0.56306154211425552</v>
      </c>
      <c r="AB99">
        <v>17.59506836889188</v>
      </c>
      <c r="AC99">
        <v>2.0092021458278921</v>
      </c>
      <c r="AD99">
        <v>1.3224586374831071</v>
      </c>
      <c r="AE99">
        <v>3.725782414307004</v>
      </c>
      <c r="AF99">
        <v>90.068578977176145</v>
      </c>
      <c r="AG99">
        <v>1.798980146506872</v>
      </c>
      <c r="AH99">
        <v>68.772014925373128</v>
      </c>
      <c r="AI99">
        <v>0.69946075152956333</v>
      </c>
      <c r="AJ99">
        <v>26.89204763734153</v>
      </c>
      <c r="AK99">
        <v>0.1870836197798485</v>
      </c>
      <c r="AL99">
        <v>136.35188531024781</v>
      </c>
      <c r="AM99">
        <v>14.521387031421041</v>
      </c>
      <c r="AN99">
        <v>19.012176345616741</v>
      </c>
      <c r="AO99">
        <v>43.251545764521232</v>
      </c>
      <c r="AP99">
        <v>1.1375120662385509</v>
      </c>
      <c r="AQ99">
        <v>7.285189620866192E-2</v>
      </c>
      <c r="AR99">
        <v>9.3876263574507717E-3</v>
      </c>
      <c r="AT99">
        <v>1.4647577092511009E-3</v>
      </c>
      <c r="AU99">
        <v>9.2923267596982495E-2</v>
      </c>
      <c r="BB99">
        <v>8.6469079411354386</v>
      </c>
    </row>
    <row r="100" spans="1:54" x14ac:dyDescent="0.55000000000000004">
      <c r="A100" s="1">
        <v>1963</v>
      </c>
      <c r="B100">
        <v>117.8712678538495</v>
      </c>
      <c r="C100">
        <v>105.05267322233991</v>
      </c>
      <c r="D100">
        <v>142.9195406095842</v>
      </c>
      <c r="E100">
        <v>82.201197753701152</v>
      </c>
      <c r="F100">
        <v>22.854559575217351</v>
      </c>
      <c r="H100">
        <v>1.6798859188941631</v>
      </c>
      <c r="K100">
        <v>8.0404018868427372</v>
      </c>
      <c r="L100">
        <v>32.90239839615549</v>
      </c>
      <c r="P100">
        <v>16.272240456037309</v>
      </c>
      <c r="Q100">
        <v>0</v>
      </c>
      <c r="R100">
        <v>3.2123957725037058</v>
      </c>
      <c r="S100">
        <v>47.53566567572134</v>
      </c>
      <c r="V100">
        <v>42.0176394807254</v>
      </c>
      <c r="X100">
        <v>28.490738729241819</v>
      </c>
      <c r="Y100">
        <v>5.2986525157082687</v>
      </c>
      <c r="AA100">
        <v>0.72364162911091445</v>
      </c>
      <c r="AB100">
        <v>12.372350164064249</v>
      </c>
      <c r="AC100">
        <v>2.36094988883861</v>
      </c>
      <c r="AD100">
        <v>1.3251931295924939</v>
      </c>
      <c r="AE100">
        <v>3.8839158326375749</v>
      </c>
      <c r="AF100">
        <v>95.945662002399857</v>
      </c>
      <c r="AG100">
        <v>1.481946624803768</v>
      </c>
      <c r="AH100">
        <v>55.863311097634927</v>
      </c>
      <c r="AI100">
        <v>0.77889470147821072</v>
      </c>
      <c r="AJ100">
        <v>31.878557874762809</v>
      </c>
      <c r="AK100">
        <v>0.18179739942752701</v>
      </c>
      <c r="AL100">
        <v>111.5527019808074</v>
      </c>
      <c r="AM100">
        <v>19.267318921568041</v>
      </c>
      <c r="AN100">
        <v>18.56103408930127</v>
      </c>
      <c r="AO100">
        <v>45.399712925682323</v>
      </c>
      <c r="AP100">
        <v>1.152077924244608</v>
      </c>
      <c r="AQ100">
        <v>7.2333660109718534E-2</v>
      </c>
      <c r="AR100">
        <v>9.5261125400279926E-3</v>
      </c>
      <c r="AT100">
        <v>1.4353448275862071E-3</v>
      </c>
      <c r="AU100">
        <v>8.9296836733155013E-2</v>
      </c>
      <c r="BB100">
        <v>7.5069196718837556</v>
      </c>
    </row>
    <row r="101" spans="1:54" x14ac:dyDescent="0.55000000000000004">
      <c r="A101" s="1">
        <v>1964</v>
      </c>
      <c r="B101">
        <v>126.4866179062747</v>
      </c>
      <c r="C101">
        <v>130.1320467538425</v>
      </c>
      <c r="D101">
        <v>149.02194573855849</v>
      </c>
      <c r="E101">
        <v>107.66799275961689</v>
      </c>
      <c r="F101">
        <v>39.314482777141841</v>
      </c>
      <c r="H101">
        <v>1.732174630599036</v>
      </c>
      <c r="K101">
        <v>9.5050998134698581</v>
      </c>
      <c r="L101">
        <v>42.183537398643473</v>
      </c>
      <c r="P101">
        <v>16.561916086291831</v>
      </c>
      <c r="Q101">
        <v>0</v>
      </c>
      <c r="R101">
        <v>4.9514232561587752</v>
      </c>
      <c r="S101">
        <v>39.905018688441139</v>
      </c>
      <c r="V101">
        <v>54.820229158435403</v>
      </c>
      <c r="X101">
        <v>27.473861394686271</v>
      </c>
      <c r="Y101">
        <v>5.577563998484484</v>
      </c>
      <c r="AA101">
        <v>0.94303392712508216</v>
      </c>
      <c r="AB101">
        <v>15.32548948575471</v>
      </c>
      <c r="AC101">
        <v>2.6235073979050521</v>
      </c>
      <c r="AD101">
        <v>1.3493444515622779</v>
      </c>
      <c r="AE101">
        <v>3.8042826842601709</v>
      </c>
      <c r="AF101">
        <v>88.978011679036044</v>
      </c>
      <c r="AG101">
        <v>1.219527067403261</v>
      </c>
      <c r="AH101">
        <v>57.250526689549062</v>
      </c>
      <c r="AI101">
        <v>0.80329737771991816</v>
      </c>
      <c r="AJ101">
        <v>29.26829268292683</v>
      </c>
      <c r="AK101">
        <v>0.1698104269830735</v>
      </c>
      <c r="AL101">
        <v>90.218962463848257</v>
      </c>
      <c r="AM101">
        <v>17.91672833553519</v>
      </c>
      <c r="AN101">
        <v>19.256071367027221</v>
      </c>
      <c r="AO101">
        <v>41.088597175763191</v>
      </c>
      <c r="AP101">
        <v>1.234174094954742</v>
      </c>
      <c r="AQ101">
        <v>6.9781489083530476E-2</v>
      </c>
      <c r="AR101">
        <v>9.6655712352600037E-3</v>
      </c>
      <c r="AT101">
        <v>1.3860759493670889E-3</v>
      </c>
      <c r="AU101">
        <v>4.3129009512342942E-2</v>
      </c>
      <c r="BB101">
        <v>8.223678045859014</v>
      </c>
    </row>
    <row r="102" spans="1:54" x14ac:dyDescent="0.55000000000000004">
      <c r="A102" s="1">
        <v>1965</v>
      </c>
      <c r="B102">
        <v>137.3840408015742</v>
      </c>
      <c r="C102">
        <v>131.4008954510777</v>
      </c>
      <c r="D102">
        <v>161.56705390054611</v>
      </c>
      <c r="E102">
        <v>82.444765949526243</v>
      </c>
      <c r="F102">
        <v>19.117332144666211</v>
      </c>
      <c r="H102">
        <v>1.206491063029163</v>
      </c>
      <c r="K102">
        <v>6.5958394466568846</v>
      </c>
      <c r="L102">
        <v>47.483530758392682</v>
      </c>
      <c r="P102">
        <v>16.25441696113074</v>
      </c>
      <c r="Q102">
        <v>0</v>
      </c>
      <c r="R102">
        <v>6.5034101855393516</v>
      </c>
      <c r="S102">
        <v>48.284439242080623</v>
      </c>
      <c r="V102">
        <v>23.933968249965972</v>
      </c>
      <c r="X102">
        <v>27.381613020866212</v>
      </c>
      <c r="Y102">
        <v>5.8131212949621336</v>
      </c>
      <c r="AA102">
        <v>1.1143524528440361</v>
      </c>
      <c r="AB102">
        <v>15.466479663590279</v>
      </c>
      <c r="AC102">
        <v>3.029843963035904</v>
      </c>
      <c r="AD102">
        <v>1.202275669539653</v>
      </c>
      <c r="AE102">
        <v>4.2768253706839321</v>
      </c>
      <c r="AF102">
        <v>81.990391013386429</v>
      </c>
      <c r="AG102">
        <v>2.2880582328603101</v>
      </c>
      <c r="AH102">
        <v>42.193153694923097</v>
      </c>
      <c r="AI102">
        <v>0.87726140611629055</v>
      </c>
      <c r="AJ102">
        <v>32.305978462681033</v>
      </c>
      <c r="AK102">
        <v>0.18915361487230981</v>
      </c>
      <c r="AL102">
        <v>117.2439464014777</v>
      </c>
      <c r="AM102">
        <v>24.5182869460977</v>
      </c>
      <c r="AN102">
        <v>22.715574571864192</v>
      </c>
      <c r="AO102">
        <v>40.47530447920132</v>
      </c>
      <c r="AP102">
        <v>1.4798102502735619</v>
      </c>
      <c r="AQ102">
        <v>6.8541147442155448E-2</v>
      </c>
      <c r="AR102">
        <v>9.7876773142613442E-3</v>
      </c>
      <c r="AT102">
        <v>1.2989690721649479E-3</v>
      </c>
      <c r="AU102">
        <v>6.6286731689137346E-2</v>
      </c>
      <c r="BB102">
        <v>8.0983584799580246</v>
      </c>
    </row>
    <row r="103" spans="1:54" x14ac:dyDescent="0.55000000000000004">
      <c r="A103" s="1">
        <v>1966</v>
      </c>
      <c r="B103">
        <v>123.87073665777849</v>
      </c>
      <c r="C103">
        <v>123.6785115610527</v>
      </c>
      <c r="D103">
        <v>98.01375592833304</v>
      </c>
      <c r="E103">
        <v>94.752322470358123</v>
      </c>
      <c r="F103">
        <v>19.80315391857981</v>
      </c>
      <c r="H103">
        <v>1.379030746228165</v>
      </c>
      <c r="K103">
        <v>6.2565049958368029</v>
      </c>
      <c r="L103">
        <v>45.857441867565797</v>
      </c>
      <c r="P103">
        <v>13.87591727818546</v>
      </c>
      <c r="Q103">
        <v>0</v>
      </c>
      <c r="R103">
        <v>7.2454999882840303</v>
      </c>
      <c r="S103">
        <v>50.132858128734149</v>
      </c>
      <c r="V103">
        <v>33.089300559935772</v>
      </c>
      <c r="X103">
        <v>29.100167950287091</v>
      </c>
      <c r="Y103">
        <v>6.8199631387426276</v>
      </c>
      <c r="AA103">
        <v>1.1562742618523381</v>
      </c>
      <c r="AB103">
        <v>13.39432760796298</v>
      </c>
      <c r="AC103">
        <v>3.3487749065133672</v>
      </c>
      <c r="AD103">
        <v>1.416094367038045</v>
      </c>
      <c r="AE103">
        <v>3.7342287342287341</v>
      </c>
      <c r="AF103">
        <v>96.941217136783663</v>
      </c>
      <c r="AG103">
        <v>1.4537566918958831</v>
      </c>
      <c r="AH103">
        <v>53.586716451685902</v>
      </c>
      <c r="AI103">
        <v>0.91053988613310644</v>
      </c>
      <c r="AJ103">
        <v>30.871003307607499</v>
      </c>
      <c r="AK103">
        <v>0.1840319836409022</v>
      </c>
      <c r="AL103">
        <v>55.289833813377598</v>
      </c>
      <c r="AM103">
        <v>14.637899978882571</v>
      </c>
      <c r="AN103">
        <v>20.35176559149496</v>
      </c>
      <c r="AO103">
        <v>26.133352380883132</v>
      </c>
      <c r="AP103">
        <v>1.3583857252385549</v>
      </c>
      <c r="AQ103">
        <v>6.814988550756361E-2</v>
      </c>
      <c r="AR103">
        <v>9.8585803644275216E-3</v>
      </c>
      <c r="AT103">
        <v>1.335353535353535E-3</v>
      </c>
      <c r="AU103">
        <v>6.7032060869077592E-2</v>
      </c>
      <c r="BB103">
        <v>7.536670555280784</v>
      </c>
    </row>
    <row r="104" spans="1:54" x14ac:dyDescent="0.55000000000000004">
      <c r="A104" s="1">
        <v>1967</v>
      </c>
      <c r="B104">
        <v>122.4679170779862</v>
      </c>
      <c r="C104">
        <v>141.73910899258539</v>
      </c>
      <c r="D104">
        <v>106.9939031088652</v>
      </c>
      <c r="E104">
        <v>70.958310090250379</v>
      </c>
      <c r="F104">
        <v>35.109132468247928</v>
      </c>
      <c r="H104">
        <v>1.3222447690504751</v>
      </c>
      <c r="K104">
        <v>7.8779303720241964</v>
      </c>
      <c r="L104">
        <v>43.939952097421411</v>
      </c>
      <c r="P104">
        <v>15.85023915553356</v>
      </c>
      <c r="Q104">
        <v>0</v>
      </c>
      <c r="R104">
        <v>8.5070803834115178</v>
      </c>
      <c r="S104">
        <v>42.237118461038243</v>
      </c>
      <c r="V104">
        <v>46.853196512870149</v>
      </c>
      <c r="X104">
        <v>27.171638782723029</v>
      </c>
      <c r="Y104">
        <v>7.6391018376941684</v>
      </c>
      <c r="AA104">
        <v>1.1977673547702259</v>
      </c>
      <c r="AB104">
        <v>15.98018709826534</v>
      </c>
      <c r="AC104">
        <v>3.6654876014881879</v>
      </c>
      <c r="AD104">
        <v>1.6165886966938681</v>
      </c>
      <c r="AE104">
        <v>3.92527879544265</v>
      </c>
      <c r="AF104">
        <v>122.8289321304092</v>
      </c>
      <c r="AG104">
        <v>2.2024946623216088</v>
      </c>
      <c r="AH104">
        <v>54.158493074792247</v>
      </c>
      <c r="AI104">
        <v>0.85128431061806653</v>
      </c>
      <c r="AJ104">
        <v>30.578813250819071</v>
      </c>
      <c r="AK104">
        <v>0.1890986312353623</v>
      </c>
      <c r="AL104">
        <v>50.515814467757103</v>
      </c>
      <c r="AM104">
        <v>9.2672482663854527</v>
      </c>
      <c r="AN104">
        <v>20.57405323279098</v>
      </c>
      <c r="AO104">
        <v>19.741022848197179</v>
      </c>
      <c r="AP104">
        <v>1.1865739982653181</v>
      </c>
      <c r="AQ104">
        <v>6.7278025077484413E-2</v>
      </c>
      <c r="AR104">
        <v>9.9396991584388052E-3</v>
      </c>
      <c r="AT104">
        <v>1.3241106719367589E-3</v>
      </c>
      <c r="AU104">
        <v>0.12515809651268109</v>
      </c>
      <c r="BB104">
        <v>7.8050323649714448</v>
      </c>
    </row>
    <row r="105" spans="1:54" x14ac:dyDescent="0.55000000000000004">
      <c r="A105" s="1">
        <v>1968</v>
      </c>
      <c r="B105">
        <v>130.22690755182819</v>
      </c>
      <c r="C105">
        <v>123.0630980258436</v>
      </c>
      <c r="D105">
        <v>128.07105830467199</v>
      </c>
      <c r="E105">
        <v>69.59532632771068</v>
      </c>
      <c r="F105">
        <v>33.443900486595268</v>
      </c>
      <c r="H105">
        <v>1.251603544628286</v>
      </c>
      <c r="K105">
        <v>7.7988394584139256</v>
      </c>
      <c r="L105">
        <v>47.021055937323567</v>
      </c>
      <c r="P105">
        <v>16.862361382909331</v>
      </c>
      <c r="Q105">
        <v>0</v>
      </c>
      <c r="R105">
        <v>8.6979448182162482</v>
      </c>
      <c r="S105">
        <v>59.381550116534797</v>
      </c>
      <c r="V105">
        <v>47.157209470180959</v>
      </c>
      <c r="X105">
        <v>34.430330656928682</v>
      </c>
      <c r="Y105">
        <v>8.0257686505543173</v>
      </c>
      <c r="AA105">
        <v>1.319973340924198</v>
      </c>
      <c r="AB105">
        <v>16.695643407598631</v>
      </c>
      <c r="AC105">
        <v>5.0743022834360278</v>
      </c>
      <c r="AD105">
        <v>1.6219002889831671</v>
      </c>
      <c r="AE105">
        <v>4.045718613295068</v>
      </c>
      <c r="AF105">
        <v>83.875442689083656</v>
      </c>
      <c r="AG105">
        <v>2.179269561408312</v>
      </c>
      <c r="AH105">
        <v>58.196232356134637</v>
      </c>
      <c r="AI105">
        <v>0.88489887410440116</v>
      </c>
      <c r="AJ105">
        <v>30.313966077228439</v>
      </c>
      <c r="AK105">
        <v>0.18421536866203761</v>
      </c>
      <c r="AL105">
        <v>75.686885105863126</v>
      </c>
      <c r="AM105">
        <v>11.56087235303918</v>
      </c>
      <c r="AN105">
        <v>22.810020163686929</v>
      </c>
      <c r="AO105">
        <v>19.451683204002801</v>
      </c>
      <c r="AP105">
        <v>1.1827392079657291</v>
      </c>
      <c r="AQ105">
        <v>7.1747351274763463E-2</v>
      </c>
      <c r="AR105">
        <v>1.000632658067682E-2</v>
      </c>
      <c r="AT105">
        <v>1.0810810810810811E-3</v>
      </c>
      <c r="AU105">
        <v>0.14382015842343601</v>
      </c>
      <c r="BB105">
        <v>7.5989773539489454</v>
      </c>
    </row>
    <row r="106" spans="1:54" x14ac:dyDescent="0.55000000000000004">
      <c r="A106" s="1">
        <v>1969</v>
      </c>
      <c r="B106">
        <v>99.650281717505337</v>
      </c>
      <c r="C106">
        <v>134.2146370334853</v>
      </c>
      <c r="D106">
        <v>87.508244294947886</v>
      </c>
      <c r="E106">
        <v>73.344867992346082</v>
      </c>
      <c r="F106">
        <v>30.506426844042949</v>
      </c>
      <c r="H106">
        <v>1.3212799742718739</v>
      </c>
      <c r="K106">
        <v>7.5981550805555198</v>
      </c>
      <c r="L106">
        <v>55.740699282461037</v>
      </c>
      <c r="P106">
        <v>12.813908564069539</v>
      </c>
      <c r="Q106">
        <v>0</v>
      </c>
      <c r="R106">
        <v>8.876617152152555</v>
      </c>
      <c r="S106">
        <v>58.21555453220541</v>
      </c>
      <c r="V106">
        <v>54.451143153705381</v>
      </c>
      <c r="X106">
        <v>34.232579040526282</v>
      </c>
      <c r="Y106">
        <v>9.9894819911658193</v>
      </c>
      <c r="AA106">
        <v>1.5916275883967981</v>
      </c>
      <c r="AB106">
        <v>19.13653377260129</v>
      </c>
      <c r="AC106">
        <v>5.7378518916980452</v>
      </c>
      <c r="AD106">
        <v>1.687610817065011</v>
      </c>
      <c r="AE106">
        <v>5.0474400153939518</v>
      </c>
      <c r="AF106">
        <v>75.931196336251986</v>
      </c>
      <c r="AG106">
        <v>1.6870428701083759</v>
      </c>
      <c r="AH106">
        <v>42.844553295708657</v>
      </c>
      <c r="AI106">
        <v>0.91591713277004239</v>
      </c>
      <c r="AJ106">
        <v>27.220630372492838</v>
      </c>
      <c r="AK106">
        <v>0.14151449927036791</v>
      </c>
      <c r="AL106">
        <v>64.38722843602568</v>
      </c>
      <c r="AM106">
        <v>4.5111362231027528</v>
      </c>
      <c r="AN106">
        <v>22.11455293287489</v>
      </c>
      <c r="AO106">
        <v>16.372115365370369</v>
      </c>
      <c r="AP106">
        <v>1.384400432417709</v>
      </c>
      <c r="AQ106">
        <v>7.3263714848728581E-2</v>
      </c>
      <c r="AR106">
        <v>1.004993561759995E-2</v>
      </c>
      <c r="AT106">
        <v>1.155009451795841E-3</v>
      </c>
      <c r="AU106">
        <v>0.1065988641802819</v>
      </c>
      <c r="BB106">
        <v>7.2227266875248972</v>
      </c>
    </row>
    <row r="107" spans="1:54" x14ac:dyDescent="0.55000000000000004">
      <c r="A107" s="1">
        <v>1970</v>
      </c>
      <c r="B107">
        <v>145.2290149851689</v>
      </c>
      <c r="C107">
        <v>128.2846514781514</v>
      </c>
      <c r="D107">
        <v>125.24711970102381</v>
      </c>
      <c r="E107">
        <v>75.583415856175606</v>
      </c>
      <c r="F107">
        <v>41.515525601285432</v>
      </c>
      <c r="H107">
        <v>2.479208625781725</v>
      </c>
      <c r="K107">
        <v>12.66699970538882</v>
      </c>
      <c r="L107">
        <v>51.519389828457491</v>
      </c>
      <c r="P107">
        <v>20.217009733524812</v>
      </c>
      <c r="Q107">
        <v>0</v>
      </c>
      <c r="R107">
        <v>7.8232574426667369</v>
      </c>
      <c r="S107">
        <v>48.176740081422217</v>
      </c>
      <c r="V107">
        <v>42.372045130291127</v>
      </c>
      <c r="X107">
        <v>22.170057574503861</v>
      </c>
      <c r="Y107">
        <v>11.052543946512809</v>
      </c>
      <c r="AA107">
        <v>1.603685128975505</v>
      </c>
      <c r="AB107">
        <v>22.667565022874911</v>
      </c>
      <c r="AC107">
        <v>6.7184102119835218</v>
      </c>
      <c r="AD107">
        <v>1.9269897461083421</v>
      </c>
      <c r="AE107">
        <v>4.7256305717574083</v>
      </c>
      <c r="AF107">
        <v>76.620316244095477</v>
      </c>
      <c r="AG107">
        <v>1.9787338186438379</v>
      </c>
      <c r="AH107">
        <v>41.855903866248703</v>
      </c>
      <c r="AI107">
        <v>1.3521146305835321</v>
      </c>
      <c r="AJ107">
        <v>32.407407407407398</v>
      </c>
      <c r="AK107">
        <v>0.1386349156626398</v>
      </c>
      <c r="AL107">
        <v>62.389434967914518</v>
      </c>
      <c r="AM107">
        <v>7.8733946078623953</v>
      </c>
      <c r="AN107">
        <v>18.645623263159099</v>
      </c>
      <c r="AO107">
        <v>10.76760469043921</v>
      </c>
      <c r="AP107">
        <v>1.2033542233538419</v>
      </c>
      <c r="AQ107">
        <v>6.33996720967826E-2</v>
      </c>
      <c r="AR107">
        <v>1.0081692257871359E-2</v>
      </c>
      <c r="AT107">
        <v>1.351201478743068E-3</v>
      </c>
      <c r="AU107">
        <v>9.4685922243709822E-2</v>
      </c>
      <c r="BB107">
        <v>7.865660786921131</v>
      </c>
    </row>
    <row r="108" spans="1:54" x14ac:dyDescent="0.55000000000000004">
      <c r="A108" s="1">
        <v>1971</v>
      </c>
      <c r="B108">
        <v>118.72520598108029</v>
      </c>
      <c r="C108">
        <v>119.0027873324635</v>
      </c>
      <c r="D108">
        <v>98.269830764867152</v>
      </c>
      <c r="E108">
        <v>75.703926321980589</v>
      </c>
      <c r="F108">
        <v>24.131782464113641</v>
      </c>
      <c r="H108">
        <v>1.143296488232534</v>
      </c>
      <c r="K108">
        <v>7.6722338204592901</v>
      </c>
      <c r="L108">
        <v>47.559538880828931</v>
      </c>
      <c r="P108">
        <v>13.904449944216671</v>
      </c>
      <c r="Q108">
        <v>0</v>
      </c>
      <c r="R108">
        <v>9.7236839633257492</v>
      </c>
      <c r="S108">
        <v>47.91249702011212</v>
      </c>
      <c r="V108">
        <v>41.389813995719578</v>
      </c>
      <c r="X108">
        <v>31.02152463905357</v>
      </c>
      <c r="Y108">
        <v>11.433866662232511</v>
      </c>
      <c r="AA108">
        <v>1.6070336128303491</v>
      </c>
      <c r="AB108">
        <v>19.416798070679899</v>
      </c>
      <c r="AC108">
        <v>7.3035857127951864</v>
      </c>
      <c r="AD108">
        <v>2.5082628118984491</v>
      </c>
      <c r="AE108">
        <v>6.5972907767948721</v>
      </c>
      <c r="AF108">
        <v>89.429766981257146</v>
      </c>
      <c r="AG108">
        <v>1.930933555560072</v>
      </c>
      <c r="AH108">
        <v>53.888896870189853</v>
      </c>
      <c r="AI108">
        <v>1.3354888450221609</v>
      </c>
      <c r="AJ108">
        <v>32.303869364572243</v>
      </c>
      <c r="AK108">
        <v>0.14479787814758779</v>
      </c>
      <c r="AL108">
        <v>64.504706813655829</v>
      </c>
      <c r="AM108">
        <v>7.0494233847518277</v>
      </c>
      <c r="AN108">
        <v>23.695179723439111</v>
      </c>
      <c r="AO108">
        <v>19.509158048999542</v>
      </c>
      <c r="AP108">
        <v>1.150739240749389</v>
      </c>
      <c r="AQ108">
        <v>6.2489654569207173E-2</v>
      </c>
      <c r="AR108">
        <v>1.0105753740615019E-2</v>
      </c>
      <c r="AT108">
        <v>1.2851985559566789E-3</v>
      </c>
      <c r="AU108">
        <v>9.5934799758244316E-2</v>
      </c>
      <c r="BB108">
        <v>7.3884754828732859</v>
      </c>
    </row>
    <row r="109" spans="1:54" x14ac:dyDescent="0.55000000000000004">
      <c r="A109" s="1">
        <v>1972</v>
      </c>
      <c r="B109">
        <v>112.43241199379889</v>
      </c>
      <c r="C109">
        <v>111.0455396883539</v>
      </c>
      <c r="D109">
        <v>91.366653846796979</v>
      </c>
      <c r="E109">
        <v>70.480359651786173</v>
      </c>
      <c r="F109">
        <v>34.463556843196507</v>
      </c>
      <c r="H109">
        <v>1.491691279572779</v>
      </c>
      <c r="K109">
        <v>9.4594080257799309</v>
      </c>
      <c r="L109">
        <v>49.838962773557398</v>
      </c>
      <c r="P109">
        <v>15.684069109882209</v>
      </c>
      <c r="Q109">
        <v>0</v>
      </c>
      <c r="R109">
        <v>10.02108759634678</v>
      </c>
      <c r="S109">
        <v>44.192066416361563</v>
      </c>
      <c r="V109">
        <v>48.392880146998912</v>
      </c>
      <c r="X109">
        <v>30.344610235822628</v>
      </c>
      <c r="Y109">
        <v>7.1964757386668881</v>
      </c>
      <c r="AA109">
        <v>1.743620152370533</v>
      </c>
      <c r="AB109">
        <v>22.02625787356758</v>
      </c>
      <c r="AC109">
        <v>8.5350448943361439</v>
      </c>
      <c r="AD109">
        <v>1.880634521752788</v>
      </c>
      <c r="AE109">
        <v>5.7361741052711821</v>
      </c>
      <c r="AF109">
        <v>80.70303282320323</v>
      </c>
      <c r="AG109">
        <v>2.2821988489779721</v>
      </c>
      <c r="AH109">
        <v>64.553494000201667</v>
      </c>
      <c r="AI109">
        <v>1.3457686409641161</v>
      </c>
      <c r="AJ109">
        <v>31.914893617021281</v>
      </c>
      <c r="AK109">
        <v>0.14398068133391789</v>
      </c>
      <c r="AL109">
        <v>38.977461025621473</v>
      </c>
      <c r="AM109">
        <v>6.8795552639839821</v>
      </c>
      <c r="AN109">
        <v>22.351447475560679</v>
      </c>
      <c r="AO109">
        <v>19.1948459764454</v>
      </c>
      <c r="AP109">
        <v>1.07062785905394</v>
      </c>
      <c r="AQ109">
        <v>6.3386107281532114E-2</v>
      </c>
      <c r="AR109">
        <v>1.015045880073779E-2</v>
      </c>
      <c r="AT109">
        <v>1.3668430335097E-3</v>
      </c>
      <c r="AU109">
        <v>0.1055152740449508</v>
      </c>
      <c r="BB109">
        <v>6.7018041295308413</v>
      </c>
    </row>
    <row r="110" spans="1:54" x14ac:dyDescent="0.55000000000000004">
      <c r="A110" s="1">
        <v>1973</v>
      </c>
      <c r="B110">
        <v>156.50722817017609</v>
      </c>
      <c r="C110">
        <v>140.57214784497361</v>
      </c>
      <c r="D110">
        <v>123.5078181139601</v>
      </c>
      <c r="E110">
        <v>120.35490084656659</v>
      </c>
      <c r="F110">
        <v>31.636746872410981</v>
      </c>
      <c r="H110">
        <v>1.942738766063526</v>
      </c>
      <c r="K110">
        <v>13.53142828229163</v>
      </c>
      <c r="L110">
        <v>44.013463416076412</v>
      </c>
      <c r="P110">
        <v>20.16736271754824</v>
      </c>
      <c r="Q110">
        <v>0</v>
      </c>
      <c r="R110">
        <v>6.1940053685970637</v>
      </c>
      <c r="S110">
        <v>60.433845412543363</v>
      </c>
      <c r="V110">
        <v>59.754551704664038</v>
      </c>
      <c r="X110">
        <v>44.268342013753433</v>
      </c>
      <c r="Y110">
        <v>11.21290021744216</v>
      </c>
      <c r="AA110">
        <v>1.751217060914362</v>
      </c>
      <c r="AB110">
        <v>19.186048249678631</v>
      </c>
      <c r="AC110">
        <v>11.36249707582796</v>
      </c>
      <c r="AD110">
        <v>1.914182495179414</v>
      </c>
      <c r="AE110">
        <v>7.4607496614112661</v>
      </c>
      <c r="AF110">
        <v>89.570419553480548</v>
      </c>
      <c r="AG110">
        <v>2.287087645850292</v>
      </c>
      <c r="AH110">
        <v>53.994824509220713</v>
      </c>
      <c r="AI110">
        <v>1.4832941094189851</v>
      </c>
      <c r="AJ110">
        <v>31.914893617021281</v>
      </c>
      <c r="AK110">
        <v>0.1468423893882963</v>
      </c>
      <c r="AL110">
        <v>38.886349034894963</v>
      </c>
      <c r="AM110">
        <v>7.4124719429112584</v>
      </c>
      <c r="AN110">
        <v>21.955824880340749</v>
      </c>
      <c r="AO110">
        <v>19.497944514894641</v>
      </c>
      <c r="AP110">
        <v>0.99411891539462882</v>
      </c>
      <c r="AQ110">
        <v>5.8096517069148597E-2</v>
      </c>
      <c r="AR110">
        <v>1.020477583509082E-2</v>
      </c>
      <c r="AT110">
        <v>1.348275862068966E-3</v>
      </c>
      <c r="AU110">
        <v>0.1136083514630644</v>
      </c>
      <c r="BB110">
        <v>8.6898637328501618</v>
      </c>
    </row>
    <row r="111" spans="1:54" x14ac:dyDescent="0.55000000000000004">
      <c r="A111" s="1">
        <v>1974</v>
      </c>
      <c r="B111">
        <v>142.35425591357799</v>
      </c>
      <c r="C111">
        <v>139.93959441967499</v>
      </c>
      <c r="D111">
        <v>146.92854709121491</v>
      </c>
      <c r="E111">
        <v>107.5819782847952</v>
      </c>
      <c r="F111">
        <v>21.84487036385395</v>
      </c>
      <c r="H111">
        <v>1.4126456482117189</v>
      </c>
      <c r="K111">
        <v>8.6268096650693433</v>
      </c>
      <c r="L111">
        <v>50.323459335018448</v>
      </c>
      <c r="P111">
        <v>11.68730650154799</v>
      </c>
      <c r="Q111">
        <v>0</v>
      </c>
      <c r="R111">
        <v>10.944132700374601</v>
      </c>
      <c r="S111">
        <v>51.159470637747731</v>
      </c>
      <c r="V111">
        <v>40.682736538598171</v>
      </c>
      <c r="X111">
        <v>29.86374760263773</v>
      </c>
      <c r="Y111">
        <v>10.63025348961969</v>
      </c>
      <c r="AA111">
        <v>1.827427859262015</v>
      </c>
      <c r="AB111">
        <v>21.668051562235739</v>
      </c>
      <c r="AC111">
        <v>10.13601883337693</v>
      </c>
      <c r="AD111">
        <v>1.665683047209362</v>
      </c>
      <c r="AE111">
        <v>6.6587484919618056</v>
      </c>
      <c r="AF111">
        <v>106.0551852967089</v>
      </c>
      <c r="AG111">
        <v>1.9310135928211729</v>
      </c>
      <c r="AH111">
        <v>45.509452736318408</v>
      </c>
      <c r="AI111">
        <v>1.5725086493453631</v>
      </c>
      <c r="AJ111">
        <v>31.892274982282071</v>
      </c>
      <c r="AK111">
        <v>0.14030501803181811</v>
      </c>
      <c r="AL111">
        <v>40.130580328622898</v>
      </c>
      <c r="AM111">
        <v>7.3261188944875046</v>
      </c>
      <c r="AN111">
        <v>20.05643284466861</v>
      </c>
      <c r="AO111">
        <v>20.08481334351492</v>
      </c>
      <c r="AP111">
        <v>0.64292853898893132</v>
      </c>
      <c r="AQ111">
        <v>5.6262339736275618E-2</v>
      </c>
      <c r="AR111">
        <v>1.0273782417948581E-2</v>
      </c>
      <c r="AT111">
        <v>1.4249578414839801E-3</v>
      </c>
      <c r="AU111">
        <v>0.1062069309335965</v>
      </c>
      <c r="BB111">
        <v>8.0996076080973634</v>
      </c>
    </row>
    <row r="112" spans="1:54" x14ac:dyDescent="0.55000000000000004">
      <c r="A112" s="1">
        <v>1975</v>
      </c>
      <c r="B112">
        <v>124.1219534797516</v>
      </c>
      <c r="C112">
        <v>126.2980025187982</v>
      </c>
      <c r="D112">
        <v>93.22299542348442</v>
      </c>
      <c r="E112">
        <v>93.338682445375568</v>
      </c>
      <c r="F112">
        <v>35.625208555908422</v>
      </c>
      <c r="H112">
        <v>1.625901760433337</v>
      </c>
      <c r="K112">
        <v>11.77722551456063</v>
      </c>
      <c r="L112">
        <v>45.210645128271118</v>
      </c>
      <c r="P112">
        <v>12.961661591317251</v>
      </c>
      <c r="Q112">
        <v>0</v>
      </c>
      <c r="R112">
        <v>9.5700075058882685</v>
      </c>
      <c r="S112">
        <v>41.280891006751489</v>
      </c>
      <c r="V112">
        <v>47.000423478563057</v>
      </c>
      <c r="X112">
        <v>34.219650523699507</v>
      </c>
      <c r="Y112">
        <v>11.669084151223171</v>
      </c>
      <c r="AA112">
        <v>1.902911181408431</v>
      </c>
      <c r="AB112">
        <v>26.226600055186839</v>
      </c>
      <c r="AC112">
        <v>8.0184745653986784</v>
      </c>
      <c r="AD112">
        <v>2.0232924874618679</v>
      </c>
      <c r="AE112">
        <v>6.7276928134535332</v>
      </c>
      <c r="AF112">
        <v>84.838949569425054</v>
      </c>
      <c r="AG112">
        <v>1.885972616417207</v>
      </c>
      <c r="AH112">
        <v>44.643282435417269</v>
      </c>
      <c r="AI112">
        <v>1.5796060151862039</v>
      </c>
      <c r="AJ112">
        <v>31.813361611876989</v>
      </c>
      <c r="AK112">
        <v>0.1199801381182196</v>
      </c>
      <c r="AL112">
        <v>26.759185668228721</v>
      </c>
      <c r="AM112">
        <v>5.6537498835327522</v>
      </c>
      <c r="AN112">
        <v>22.85480181710394</v>
      </c>
      <c r="AO112">
        <v>16.742736545063561</v>
      </c>
      <c r="AP112">
        <v>0.43513663699976979</v>
      </c>
      <c r="AQ112">
        <v>6.6956851432685219E-2</v>
      </c>
      <c r="AR112">
        <v>1.0366708679117631E-2</v>
      </c>
      <c r="AT112">
        <v>1.321252059308073E-3</v>
      </c>
      <c r="AU112">
        <v>0.13981862799278641</v>
      </c>
      <c r="BB112">
        <v>7.3592377519909311</v>
      </c>
    </row>
    <row r="113" spans="1:54" x14ac:dyDescent="0.55000000000000004">
      <c r="A113" s="1">
        <v>1976</v>
      </c>
      <c r="B113">
        <v>136.91168596170539</v>
      </c>
      <c r="C113">
        <v>118.18892260021531</v>
      </c>
      <c r="D113">
        <v>96.164298994904371</v>
      </c>
      <c r="E113">
        <v>67.537104707698859</v>
      </c>
      <c r="F113">
        <v>38.331774728125282</v>
      </c>
      <c r="H113">
        <v>1.2977117998377861</v>
      </c>
      <c r="K113">
        <v>11.071615798693241</v>
      </c>
      <c r="L113">
        <v>44.397465308344209</v>
      </c>
      <c r="P113">
        <v>18.852692106011499</v>
      </c>
      <c r="Q113">
        <v>0</v>
      </c>
      <c r="R113">
        <v>9.0225714830538468</v>
      </c>
      <c r="S113">
        <v>61.336119995837819</v>
      </c>
      <c r="V113">
        <v>42.592458452756702</v>
      </c>
      <c r="X113">
        <v>45.090628432798027</v>
      </c>
      <c r="Y113">
        <v>12.26240476447134</v>
      </c>
      <c r="AA113">
        <v>2.0113419689105609</v>
      </c>
      <c r="AB113">
        <v>24.882684775969238</v>
      </c>
      <c r="AC113">
        <v>9.5130884241569014</v>
      </c>
      <c r="AD113">
        <v>2.0965238652067608</v>
      </c>
      <c r="AE113">
        <v>6.5906849817689821</v>
      </c>
      <c r="AF113">
        <v>106.5829967464973</v>
      </c>
      <c r="AG113">
        <v>1.986186972419085</v>
      </c>
      <c r="AH113">
        <v>48.662821725965181</v>
      </c>
      <c r="AI113">
        <v>1.7566510294918189</v>
      </c>
      <c r="AJ113">
        <v>28.863076381555789</v>
      </c>
      <c r="AK113">
        <v>0.13396794471817</v>
      </c>
      <c r="AL113">
        <v>22.740107407335721</v>
      </c>
      <c r="AM113">
        <v>4.2675917475416867</v>
      </c>
      <c r="AN113">
        <v>22.55562739100985</v>
      </c>
      <c r="AO113">
        <v>9.9500042155249417</v>
      </c>
      <c r="AP113">
        <v>0.23801747430690459</v>
      </c>
      <c r="AQ113">
        <v>6.7993455072016151E-2</v>
      </c>
      <c r="AR113">
        <v>1.047615466027711E-2</v>
      </c>
      <c r="AT113">
        <v>1.4048387096774191E-3</v>
      </c>
      <c r="AU113">
        <v>0.14985611906116539</v>
      </c>
      <c r="BB113">
        <v>7.3780511457522211</v>
      </c>
    </row>
    <row r="114" spans="1:54" x14ac:dyDescent="0.55000000000000004">
      <c r="A114" s="1">
        <v>1977</v>
      </c>
      <c r="B114">
        <v>97.502666519548342</v>
      </c>
      <c r="C114">
        <v>114.8519434683199</v>
      </c>
      <c r="D114">
        <v>68.126591186637128</v>
      </c>
      <c r="E114">
        <v>59.879982985263048</v>
      </c>
      <c r="F114">
        <v>34.221100016780227</v>
      </c>
      <c r="H114">
        <v>1.5849556870350821</v>
      </c>
      <c r="K114">
        <v>13.300303414371861</v>
      </c>
      <c r="L114">
        <v>42.971574625671927</v>
      </c>
      <c r="P114">
        <v>20.581265602182501</v>
      </c>
      <c r="Q114">
        <v>0</v>
      </c>
      <c r="R114">
        <v>8.8602851294753062</v>
      </c>
      <c r="S114">
        <v>42.173362758442572</v>
      </c>
      <c r="V114">
        <v>52.55156657724126</v>
      </c>
      <c r="X114">
        <v>42.061819609091017</v>
      </c>
      <c r="Y114">
        <v>11.84298965510996</v>
      </c>
      <c r="AA114">
        <v>2.0975932711217529</v>
      </c>
      <c r="AB114">
        <v>26.450643380393771</v>
      </c>
      <c r="AC114">
        <v>10.426869727321559</v>
      </c>
      <c r="AD114">
        <v>1.5937704862920441</v>
      </c>
      <c r="AE114">
        <v>7.1876461480482563</v>
      </c>
      <c r="AF114">
        <v>86.813847657481702</v>
      </c>
      <c r="AG114">
        <v>2.32757024589369</v>
      </c>
      <c r="AH114">
        <v>53.997564389697651</v>
      </c>
      <c r="AI114">
        <v>1.7759721876167931</v>
      </c>
      <c r="AJ114">
        <v>16.45082254112706</v>
      </c>
      <c r="AK114">
        <v>0.137821178364535</v>
      </c>
      <c r="AL114">
        <v>14.85914489549347</v>
      </c>
      <c r="AM114">
        <v>4.4029058961487131</v>
      </c>
      <c r="AN114">
        <v>17.766354888025521</v>
      </c>
      <c r="AO114">
        <v>12.13976011234524</v>
      </c>
      <c r="AP114">
        <v>0.47483705764132988</v>
      </c>
      <c r="AQ114">
        <v>7.1884482446357451E-2</v>
      </c>
      <c r="AR114">
        <v>1.059933966113911E-2</v>
      </c>
      <c r="AT114">
        <v>1.369085173501577E-3</v>
      </c>
      <c r="AU114">
        <v>0.14270349604157631</v>
      </c>
      <c r="BB114">
        <v>6.5056246598516294</v>
      </c>
    </row>
    <row r="115" spans="1:54" x14ac:dyDescent="0.55000000000000004">
      <c r="A115" s="1">
        <v>1978</v>
      </c>
      <c r="B115">
        <v>107.8898208856818</v>
      </c>
      <c r="C115">
        <v>129.2093759284711</v>
      </c>
      <c r="D115">
        <v>65.595879069326244</v>
      </c>
      <c r="E115">
        <v>79.979788412880666</v>
      </c>
      <c r="F115">
        <v>44.563132536971203</v>
      </c>
      <c r="H115">
        <v>0.76620420337918715</v>
      </c>
      <c r="K115">
        <v>9.3463809511610929</v>
      </c>
      <c r="L115">
        <v>45.599349901733397</v>
      </c>
      <c r="P115">
        <v>12.28569515558301</v>
      </c>
      <c r="Q115">
        <v>0</v>
      </c>
      <c r="R115">
        <v>10.492125138901899</v>
      </c>
      <c r="S115">
        <v>51.34449303617594</v>
      </c>
      <c r="V115">
        <v>44.503574339707498</v>
      </c>
      <c r="X115">
        <v>34.948899258538262</v>
      </c>
      <c r="Y115">
        <v>9.4446071971615861</v>
      </c>
      <c r="AA115">
        <v>2.1613717603547098</v>
      </c>
      <c r="AB115">
        <v>23.321870218828511</v>
      </c>
      <c r="AC115">
        <v>12.95091288142018</v>
      </c>
      <c r="AD115">
        <v>2.1635193436593818</v>
      </c>
      <c r="AE115">
        <v>7.2601478087022926</v>
      </c>
      <c r="AF115">
        <v>74.342055388755583</v>
      </c>
      <c r="AG115">
        <v>2.4540828188370232</v>
      </c>
      <c r="AH115">
        <v>51.664076597311727</v>
      </c>
      <c r="AI115">
        <v>2.5064080407495002</v>
      </c>
      <c r="AJ115">
        <v>16.342141863699581</v>
      </c>
      <c r="AK115">
        <v>0.1392881039129133</v>
      </c>
      <c r="AL115">
        <v>10.403845623215229</v>
      </c>
      <c r="AM115">
        <v>2.9320380761927951</v>
      </c>
      <c r="AN115">
        <v>21.791438172709519</v>
      </c>
      <c r="AO115">
        <v>8.0015879322364913</v>
      </c>
      <c r="AP115">
        <v>0.38008322315934329</v>
      </c>
      <c r="AQ115">
        <v>7.5912409771078326E-2</v>
      </c>
      <c r="AR115">
        <v>1.5687668969267859E-2</v>
      </c>
      <c r="AT115">
        <v>1.429012345679012E-3</v>
      </c>
      <c r="AU115">
        <v>0.15838081066452139</v>
      </c>
      <c r="BB115">
        <v>6.6091023216379661</v>
      </c>
    </row>
    <row r="116" spans="1:54" x14ac:dyDescent="0.55000000000000004">
      <c r="A116" s="1">
        <v>1979</v>
      </c>
      <c r="B116">
        <v>153.8770150995696</v>
      </c>
      <c r="C116">
        <v>151.37869444703171</v>
      </c>
      <c r="D116">
        <v>144.76994331877231</v>
      </c>
      <c r="E116">
        <v>129.39557764682559</v>
      </c>
      <c r="F116">
        <v>36.691536110366023</v>
      </c>
      <c r="H116">
        <v>0.66341836434579704</v>
      </c>
      <c r="K116">
        <v>10.464313123561009</v>
      </c>
      <c r="L116">
        <v>43.14923203792776</v>
      </c>
      <c r="P116">
        <v>17.446511012716432</v>
      </c>
      <c r="Q116">
        <v>0</v>
      </c>
      <c r="R116">
        <v>11.01006988890394</v>
      </c>
      <c r="S116">
        <v>53.111873465727918</v>
      </c>
      <c r="V116">
        <v>47.951839527907133</v>
      </c>
      <c r="X116">
        <v>40.270186590046038</v>
      </c>
      <c r="Y116">
        <v>11.14689352399723</v>
      </c>
      <c r="AA116">
        <v>1.994853088547291</v>
      </c>
      <c r="AB116">
        <v>23.94913291591261</v>
      </c>
      <c r="AC116">
        <v>13.27202919846424</v>
      </c>
      <c r="AD116">
        <v>1.8090448121465259</v>
      </c>
      <c r="AE116">
        <v>7.1315900557641463</v>
      </c>
      <c r="AF116">
        <v>95.213472399204264</v>
      </c>
      <c r="AG116">
        <v>2.397274677209067</v>
      </c>
      <c r="AH116">
        <v>49.034858803232552</v>
      </c>
      <c r="AI116">
        <v>2.320374141115626</v>
      </c>
      <c r="AJ116">
        <v>18.998272884283249</v>
      </c>
      <c r="AK116">
        <v>0.14166692465896399</v>
      </c>
      <c r="AL116">
        <v>14.864345078193381</v>
      </c>
      <c r="AM116">
        <v>5.7513455926576027</v>
      </c>
      <c r="AN116">
        <v>22.100753053341819</v>
      </c>
      <c r="AO116">
        <v>10.158464078445</v>
      </c>
      <c r="AP116">
        <v>0.43710625200510178</v>
      </c>
      <c r="AQ116">
        <v>6.2525021367452693E-2</v>
      </c>
      <c r="AR116">
        <v>3.0959592571761761E-2</v>
      </c>
      <c r="AT116">
        <v>1.379518072289157E-3</v>
      </c>
      <c r="AU116">
        <v>0.20191485869959361</v>
      </c>
      <c r="BB116">
        <v>8.2675420658963432</v>
      </c>
    </row>
    <row r="117" spans="1:54" x14ac:dyDescent="0.55000000000000004">
      <c r="A117" s="1">
        <v>1980</v>
      </c>
      <c r="B117">
        <v>126.4924696062421</v>
      </c>
      <c r="C117">
        <v>153.47993065250211</v>
      </c>
      <c r="D117">
        <v>102.6351837836732</v>
      </c>
      <c r="E117">
        <v>113.10710844646179</v>
      </c>
      <c r="F117">
        <v>40.930226150758607</v>
      </c>
      <c r="H117">
        <v>0.55703541209652152</v>
      </c>
      <c r="K117">
        <v>5.9122160286745666</v>
      </c>
      <c r="L117">
        <v>46.668370926434577</v>
      </c>
      <c r="P117">
        <v>13.18668445563973</v>
      </c>
      <c r="Q117">
        <v>0</v>
      </c>
      <c r="R117">
        <v>10.96693583095008</v>
      </c>
      <c r="S117">
        <v>46.248510775337621</v>
      </c>
      <c r="V117">
        <v>53.122352634952719</v>
      </c>
      <c r="X117">
        <v>34.342465597435087</v>
      </c>
      <c r="Y117">
        <v>12.108611871893769</v>
      </c>
      <c r="AA117">
        <v>2.1709788049677692</v>
      </c>
      <c r="AB117">
        <v>27.702228395103958</v>
      </c>
      <c r="AC117">
        <v>14.825796886582649</v>
      </c>
      <c r="AD117">
        <v>1.8498127538801219</v>
      </c>
      <c r="AE117">
        <v>7.9042197217106036</v>
      </c>
      <c r="AF117">
        <v>82.351357377545739</v>
      </c>
      <c r="AG117">
        <v>1.643763561049379</v>
      </c>
      <c r="AH117">
        <v>52.443171648469672</v>
      </c>
      <c r="AI117">
        <v>2.4566760908763068</v>
      </c>
      <c r="AJ117">
        <v>19.560741249142069</v>
      </c>
      <c r="AK117">
        <v>0.1496534187951965</v>
      </c>
      <c r="AL117">
        <v>15.088273934663929</v>
      </c>
      <c r="AM117">
        <v>4.6697146732492882</v>
      </c>
      <c r="AN117">
        <v>24.16962798737628</v>
      </c>
      <c r="AO117">
        <v>9.607052911581123</v>
      </c>
      <c r="AP117">
        <v>0.335642183056716</v>
      </c>
      <c r="AQ117">
        <v>6.3657804882981589E-2</v>
      </c>
      <c r="AR117">
        <v>8.1529908737458412E-2</v>
      </c>
      <c r="AT117">
        <v>1.4197349042709871E-3</v>
      </c>
      <c r="AU117">
        <v>0.19476520942709161</v>
      </c>
      <c r="BB117">
        <v>7.5954319263434078</v>
      </c>
    </row>
    <row r="118" spans="1:54" x14ac:dyDescent="0.55000000000000004">
      <c r="A118" s="1">
        <v>1981</v>
      </c>
      <c r="B118">
        <v>104.1535045758949</v>
      </c>
      <c r="C118">
        <v>124.9307600122771</v>
      </c>
      <c r="D118">
        <v>89.559738556411574</v>
      </c>
      <c r="E118">
        <v>89.182216006018407</v>
      </c>
      <c r="F118">
        <v>27.62858561867343</v>
      </c>
      <c r="H118">
        <v>1.0055002055236939</v>
      </c>
      <c r="K118">
        <v>9.1292815425029961</v>
      </c>
      <c r="L118">
        <v>49.232476989726962</v>
      </c>
      <c r="P118">
        <v>3.9685936393559991</v>
      </c>
      <c r="Q118">
        <v>1.241517839272285E-2</v>
      </c>
      <c r="R118">
        <v>7.6383117393051814</v>
      </c>
      <c r="S118">
        <v>54.79488504405181</v>
      </c>
      <c r="V118">
        <v>36.31492903932169</v>
      </c>
      <c r="X118">
        <v>44.705938489750729</v>
      </c>
      <c r="Y118">
        <v>12.829916118120311</v>
      </c>
      <c r="AA118">
        <v>2.1839353604627592</v>
      </c>
      <c r="AB118">
        <v>24.55314723458547</v>
      </c>
      <c r="AC118">
        <v>13.812805098180791</v>
      </c>
      <c r="AD118">
        <v>1.8233734939759041</v>
      </c>
      <c r="AE118">
        <v>7.087997008882656</v>
      </c>
      <c r="AF118">
        <v>76.426547076649513</v>
      </c>
      <c r="AG118">
        <v>2.3127885966673358</v>
      </c>
      <c r="AH118">
        <v>52.375077112893273</v>
      </c>
      <c r="AI118">
        <v>3.2841148345603788</v>
      </c>
      <c r="AJ118">
        <v>33.083219645293312</v>
      </c>
      <c r="AK118">
        <v>0.13574717930470359</v>
      </c>
      <c r="AL118">
        <v>13.752125775414649</v>
      </c>
      <c r="AM118">
        <v>4.2325438177877794</v>
      </c>
      <c r="AN118">
        <v>25.62260018080341</v>
      </c>
      <c r="AO118">
        <v>8.5986254007330327</v>
      </c>
      <c r="AP118">
        <v>0.35126192473373857</v>
      </c>
      <c r="AQ118">
        <v>5.7566237776881413E-2</v>
      </c>
      <c r="AR118">
        <v>0.11168563813249539</v>
      </c>
      <c r="AT118">
        <v>1.601156069364162E-3</v>
      </c>
      <c r="AU118">
        <v>0.22652301067492031</v>
      </c>
      <c r="BB118">
        <v>6.7253725048093864</v>
      </c>
    </row>
    <row r="119" spans="1:54" x14ac:dyDescent="0.55000000000000004">
      <c r="A119" s="1">
        <v>1982</v>
      </c>
      <c r="B119">
        <v>143.544535612331</v>
      </c>
      <c r="C119">
        <v>128.5257903607214</v>
      </c>
      <c r="D119">
        <v>101.7376073187182</v>
      </c>
      <c r="E119">
        <v>98.551179452238372</v>
      </c>
      <c r="F119">
        <v>64.821793535854567</v>
      </c>
      <c r="H119">
        <v>2.5610395439414568</v>
      </c>
      <c r="K119">
        <v>19.684848175033231</v>
      </c>
      <c r="L119">
        <v>47.207984893444838</v>
      </c>
      <c r="P119">
        <v>28.447188567445959</v>
      </c>
      <c r="Q119">
        <v>1.2424630416943619E-2</v>
      </c>
      <c r="R119">
        <v>8.7737999658885162</v>
      </c>
      <c r="S119">
        <v>64.551695224231679</v>
      </c>
      <c r="V119">
        <v>63.238315506884987</v>
      </c>
      <c r="X119">
        <v>58.4611539274579</v>
      </c>
      <c r="Y119">
        <v>12.90728331517203</v>
      </c>
      <c r="AA119">
        <v>1.9850093593627389</v>
      </c>
      <c r="AB119">
        <v>26.034691993140751</v>
      </c>
      <c r="AC119">
        <v>14.60988498601181</v>
      </c>
      <c r="AD119">
        <v>1.8201405449589121</v>
      </c>
      <c r="AE119">
        <v>8.3983728088080074</v>
      </c>
      <c r="AF119">
        <v>86.938180566181614</v>
      </c>
      <c r="AG119">
        <v>2.589250686543743</v>
      </c>
      <c r="AH119">
        <v>52.923824397015437</v>
      </c>
      <c r="AI119">
        <v>3.182330125239917</v>
      </c>
      <c r="AJ119">
        <v>28.464927143341239</v>
      </c>
      <c r="AK119">
        <v>0.13403622280837441</v>
      </c>
      <c r="AL119">
        <v>7.5572460137648694</v>
      </c>
      <c r="AM119">
        <v>1.732782209574562</v>
      </c>
      <c r="AN119">
        <v>28.741142148583101</v>
      </c>
      <c r="AO119">
        <v>7.1145385766586706</v>
      </c>
      <c r="AP119">
        <v>0.37074270569994422</v>
      </c>
      <c r="AQ119">
        <v>5.5482852249821031E-2</v>
      </c>
      <c r="AR119">
        <v>0.1179668513147805</v>
      </c>
      <c r="AT119">
        <v>1.6680790960451981E-3</v>
      </c>
      <c r="AU119">
        <v>0.27985317020119388</v>
      </c>
      <c r="BB119">
        <v>7.8360308844292383</v>
      </c>
    </row>
    <row r="120" spans="1:54" x14ac:dyDescent="0.55000000000000004">
      <c r="A120" s="1">
        <v>1983</v>
      </c>
      <c r="B120">
        <v>123.0131059021259</v>
      </c>
      <c r="C120">
        <v>147.2339769062234</v>
      </c>
      <c r="D120">
        <v>83.589342361204032</v>
      </c>
      <c r="E120">
        <v>80.957640923727396</v>
      </c>
      <c r="F120">
        <v>48.987831952141271</v>
      </c>
      <c r="H120">
        <v>1.851604549472406</v>
      </c>
      <c r="K120">
        <v>16.717516152189521</v>
      </c>
      <c r="L120">
        <v>50.911912635564398</v>
      </c>
      <c r="P120">
        <v>24.795906768005839</v>
      </c>
      <c r="Q120">
        <v>1.241517266764975E-2</v>
      </c>
      <c r="R120">
        <v>8.2046760266374914</v>
      </c>
      <c r="S120">
        <v>51.064590084895173</v>
      </c>
      <c r="V120">
        <v>58.562343122381357</v>
      </c>
      <c r="X120">
        <v>42.35230503870595</v>
      </c>
      <c r="Y120">
        <v>12.87048884690738</v>
      </c>
      <c r="AA120">
        <v>2.0993398433380941</v>
      </c>
      <c r="AB120">
        <v>21.798084440969511</v>
      </c>
      <c r="AC120">
        <v>17.802332719459791</v>
      </c>
      <c r="AD120">
        <v>2.0750069727336649</v>
      </c>
      <c r="AE120">
        <v>6.2994221086848601</v>
      </c>
      <c r="AF120">
        <v>84.058839555478357</v>
      </c>
      <c r="AG120">
        <v>1.4417288476138621</v>
      </c>
      <c r="AH120">
        <v>44.398907103825138</v>
      </c>
      <c r="AI120">
        <v>3.106767611160727</v>
      </c>
      <c r="AJ120">
        <v>25.252525252525249</v>
      </c>
      <c r="AK120">
        <v>0.1308562555071319</v>
      </c>
      <c r="AL120">
        <v>9.0695403148651259</v>
      </c>
      <c r="AM120">
        <v>2.024072291765973</v>
      </c>
      <c r="AN120">
        <v>28.527910064596899</v>
      </c>
      <c r="AO120">
        <v>7.8295716112065934</v>
      </c>
      <c r="AP120">
        <v>0.29348166354062771</v>
      </c>
      <c r="AQ120">
        <v>5.6355016740973499E-2</v>
      </c>
      <c r="AR120">
        <v>0.12606421652555291</v>
      </c>
      <c r="AT120">
        <v>1.759336099585062E-3</v>
      </c>
      <c r="AU120">
        <v>0.29429039162245302</v>
      </c>
      <c r="BB120">
        <v>7.1656019100387098</v>
      </c>
    </row>
    <row r="121" spans="1:54" x14ac:dyDescent="0.55000000000000004">
      <c r="A121" s="1">
        <v>1984</v>
      </c>
      <c r="B121">
        <v>114.0525548483448</v>
      </c>
      <c r="C121">
        <v>125.3422670371211</v>
      </c>
      <c r="D121">
        <v>84.902128768453878</v>
      </c>
      <c r="E121">
        <v>88.515908654466628</v>
      </c>
      <c r="F121">
        <v>33.359226447194729</v>
      </c>
      <c r="H121">
        <v>1.5307821536648181</v>
      </c>
      <c r="K121">
        <v>10.28580988045143</v>
      </c>
      <c r="L121">
        <v>50.67173424465588</v>
      </c>
      <c r="P121">
        <v>18.056003935259351</v>
      </c>
      <c r="Q121">
        <v>1.2397668756535781E-2</v>
      </c>
      <c r="R121">
        <v>7.9715789450150041</v>
      </c>
      <c r="S121">
        <v>57.7939446506496</v>
      </c>
      <c r="V121">
        <v>47.524886120717902</v>
      </c>
      <c r="X121">
        <v>44.714058937405127</v>
      </c>
      <c r="Y121">
        <v>12.385137339786761</v>
      </c>
      <c r="AA121">
        <v>2.3193420559931428</v>
      </c>
      <c r="AB121">
        <v>25.382011605415862</v>
      </c>
      <c r="AC121">
        <v>12.734990903577931</v>
      </c>
      <c r="AD121">
        <v>2.3585896707623588</v>
      </c>
      <c r="AE121">
        <v>7.0489191434478409</v>
      </c>
      <c r="AF121">
        <v>63.001962104169067</v>
      </c>
      <c r="AG121">
        <v>1.822627583930875</v>
      </c>
      <c r="AH121">
        <v>37.802419354838712</v>
      </c>
      <c r="AI121">
        <v>2.7363373759354599</v>
      </c>
      <c r="AJ121">
        <v>22.415523586483769</v>
      </c>
      <c r="AK121">
        <v>0.13014038473421799</v>
      </c>
      <c r="AL121">
        <v>6.5312293321829724</v>
      </c>
      <c r="AM121">
        <v>1.6419965289131659</v>
      </c>
      <c r="AN121">
        <v>27.364568441166512</v>
      </c>
      <c r="AO121">
        <v>9.1446482929293911</v>
      </c>
      <c r="AP121">
        <v>0.37030689284065721</v>
      </c>
      <c r="AQ121">
        <v>5.9882462489406728E-2</v>
      </c>
      <c r="AR121">
        <v>0.1543172666554144</v>
      </c>
      <c r="AT121">
        <v>1.8525033829499321E-3</v>
      </c>
      <c r="AU121">
        <v>0.29241545050928058</v>
      </c>
      <c r="BB121">
        <v>6.5275945207562973</v>
      </c>
    </row>
    <row r="122" spans="1:54" x14ac:dyDescent="0.55000000000000004">
      <c r="A122" s="1">
        <v>1985</v>
      </c>
      <c r="B122">
        <v>124.42910249601699</v>
      </c>
      <c r="C122">
        <v>111.3303966495276</v>
      </c>
      <c r="D122">
        <v>96.666791954728183</v>
      </c>
      <c r="E122">
        <v>84.033018109605862</v>
      </c>
      <c r="F122">
        <v>14.94753283695178</v>
      </c>
      <c r="H122">
        <v>1.0859265812314449</v>
      </c>
      <c r="K122">
        <v>6.9558723168643208</v>
      </c>
      <c r="L122">
        <v>45.348032545375993</v>
      </c>
      <c r="P122">
        <v>19.0439335930418</v>
      </c>
      <c r="Q122">
        <v>1.0596917286115349E-2</v>
      </c>
      <c r="R122">
        <v>6.9965944869241854</v>
      </c>
      <c r="S122">
        <v>43.159484470021098</v>
      </c>
      <c r="V122">
        <v>27.139429901059401</v>
      </c>
      <c r="X122">
        <v>23.755400190798049</v>
      </c>
      <c r="Y122">
        <v>9.5388395467516371</v>
      </c>
      <c r="AA122">
        <v>0.52406199838403944</v>
      </c>
      <c r="AB122">
        <v>28.325708824466389</v>
      </c>
      <c r="AC122">
        <v>18.050541516245492</v>
      </c>
      <c r="AD122">
        <v>1.858366484719524</v>
      </c>
      <c r="AE122">
        <v>7.2127597174817373</v>
      </c>
      <c r="AF122">
        <v>51.938048137793302</v>
      </c>
      <c r="AG122">
        <v>2.6876587995124028</v>
      </c>
      <c r="AH122">
        <v>26.413029251363412</v>
      </c>
      <c r="AI122">
        <v>2.8551866555593159</v>
      </c>
      <c r="AJ122">
        <v>23.595879029577929</v>
      </c>
      <c r="AK122">
        <v>0.13167638094570569</v>
      </c>
      <c r="AL122">
        <v>4.2624537393592004</v>
      </c>
      <c r="AM122">
        <v>1.6905860992426129</v>
      </c>
      <c r="AN122">
        <v>24.259875287308741</v>
      </c>
      <c r="AO122">
        <v>7.189322538757021</v>
      </c>
      <c r="AP122">
        <v>0.33750996357374891</v>
      </c>
      <c r="AQ122">
        <v>6.1336233531099862E-2</v>
      </c>
      <c r="AR122">
        <v>0.22168518800426251</v>
      </c>
      <c r="AT122">
        <v>1.4741721854304641E-3</v>
      </c>
      <c r="AU122">
        <v>0.25299298778797458</v>
      </c>
      <c r="BB122">
        <v>5.8824965099134472</v>
      </c>
    </row>
    <row r="123" spans="1:54" x14ac:dyDescent="0.55000000000000004">
      <c r="A123" s="1">
        <v>1986</v>
      </c>
      <c r="B123">
        <v>130.84178052005291</v>
      </c>
      <c r="C123">
        <v>136.21195288730451</v>
      </c>
      <c r="D123">
        <v>76.865651379558187</v>
      </c>
      <c r="E123">
        <v>90.63409221703381</v>
      </c>
      <c r="F123">
        <v>29.465231159363029</v>
      </c>
      <c r="H123">
        <v>1.6006538674958479</v>
      </c>
      <c r="K123">
        <v>12.936487528927749</v>
      </c>
      <c r="L123">
        <v>45.420881747940228</v>
      </c>
      <c r="P123">
        <v>20.368936720301331</v>
      </c>
      <c r="Q123">
        <v>1.408543449868002E-2</v>
      </c>
      <c r="R123">
        <v>11.74280527157109</v>
      </c>
      <c r="S123">
        <v>43.532761751892281</v>
      </c>
      <c r="V123">
        <v>41.578230616760372</v>
      </c>
      <c r="X123">
        <v>52.434375392428159</v>
      </c>
      <c r="Y123">
        <v>5.0303938716702206</v>
      </c>
      <c r="AA123">
        <v>2.0333286890486302</v>
      </c>
      <c r="AB123">
        <v>24.093207547169811</v>
      </c>
      <c r="AC123">
        <v>12.57108650104759</v>
      </c>
      <c r="AD123">
        <v>2.1790351017791312</v>
      </c>
      <c r="AE123">
        <v>8.0074546202857331</v>
      </c>
      <c r="AF123">
        <v>60.375319908727597</v>
      </c>
      <c r="AG123">
        <v>1.6191360290149179</v>
      </c>
      <c r="AH123">
        <v>24.409426296115718</v>
      </c>
      <c r="AI123">
        <v>3.1484614991503879</v>
      </c>
      <c r="AJ123">
        <v>23.447820343461029</v>
      </c>
      <c r="AK123">
        <v>0.12642539168863781</v>
      </c>
      <c r="AL123">
        <v>4.0026431665920139</v>
      </c>
      <c r="AM123">
        <v>2.021568353211272</v>
      </c>
      <c r="AN123">
        <v>21.850990885458842</v>
      </c>
      <c r="AO123">
        <v>4.9661590972932581</v>
      </c>
      <c r="AP123">
        <v>0.36861655263085652</v>
      </c>
      <c r="AQ123">
        <v>5.9855226505201281E-2</v>
      </c>
      <c r="AR123">
        <v>0.23716007836593889</v>
      </c>
      <c r="AT123">
        <v>2.1063553826199742E-3</v>
      </c>
      <c r="AU123">
        <v>0.26215736680350071</v>
      </c>
      <c r="BB123">
        <v>6.2690506617660438</v>
      </c>
    </row>
    <row r="124" spans="1:54" x14ac:dyDescent="0.55000000000000004">
      <c r="A124" s="1">
        <v>1987</v>
      </c>
      <c r="B124">
        <v>121.8480759444805</v>
      </c>
      <c r="C124">
        <v>134.0660619469879</v>
      </c>
      <c r="D124">
        <v>108.33533949439089</v>
      </c>
      <c r="E124">
        <v>102.8179249438449</v>
      </c>
      <c r="F124">
        <v>28.764057278474201</v>
      </c>
      <c r="H124">
        <v>1.4298184118900279</v>
      </c>
      <c r="K124">
        <v>11.478818998716299</v>
      </c>
      <c r="L124">
        <v>42.909462037658074</v>
      </c>
      <c r="P124">
        <v>16.541497655167522</v>
      </c>
      <c r="Q124">
        <v>8.7747592995776526E-3</v>
      </c>
      <c r="R124">
        <v>12.553442021157711</v>
      </c>
      <c r="S124">
        <v>40.013562256978908</v>
      </c>
      <c r="V124">
        <v>30.717797665824278</v>
      </c>
      <c r="X124">
        <v>35.527938778749593</v>
      </c>
      <c r="Y124">
        <v>5.1995250718428458</v>
      </c>
      <c r="AA124">
        <v>1.2137806766878061</v>
      </c>
      <c r="AB124">
        <v>22.714321125364069</v>
      </c>
      <c r="AC124">
        <v>11.336515513126489</v>
      </c>
      <c r="AD124">
        <v>2.0625845113127461</v>
      </c>
      <c r="AE124">
        <v>7.8417310344491566</v>
      </c>
      <c r="AF124">
        <v>83.358254845919376</v>
      </c>
      <c r="AG124">
        <v>1.538342118819287</v>
      </c>
      <c r="AH124">
        <v>22.881636436276469</v>
      </c>
      <c r="AI124">
        <v>2.27155491975053</v>
      </c>
      <c r="AJ124">
        <v>24.286183130948469</v>
      </c>
      <c r="AK124">
        <v>0.1212722110048107</v>
      </c>
      <c r="AL124">
        <v>3.9466856011251972</v>
      </c>
      <c r="AM124">
        <v>1.971387952648477</v>
      </c>
      <c r="AN124">
        <v>24.480011180688741</v>
      </c>
      <c r="AO124">
        <v>5.0750392823827166</v>
      </c>
      <c r="AP124">
        <v>0.47518282565307352</v>
      </c>
      <c r="AQ124">
        <v>5.9809940389610787E-2</v>
      </c>
      <c r="AR124">
        <v>0.2573717638268137</v>
      </c>
      <c r="AT124">
        <v>2.123096446700507E-3</v>
      </c>
      <c r="AU124">
        <v>0.30878524743670371</v>
      </c>
      <c r="BB124">
        <v>6.2174039222977253</v>
      </c>
    </row>
    <row r="125" spans="1:54" x14ac:dyDescent="0.55000000000000004">
      <c r="A125" s="1">
        <v>1988</v>
      </c>
      <c r="B125">
        <v>100.3580473321107</v>
      </c>
      <c r="C125">
        <v>107.773668230748</v>
      </c>
      <c r="D125">
        <v>36.31743044858829</v>
      </c>
      <c r="E125">
        <v>56.662404435554038</v>
      </c>
      <c r="F125">
        <v>46.053898061144046</v>
      </c>
      <c r="H125">
        <v>1.4301693707293761</v>
      </c>
      <c r="K125">
        <v>11.88289322617681</v>
      </c>
      <c r="L125">
        <v>42.673727398826948</v>
      </c>
      <c r="P125">
        <v>16.557002627641069</v>
      </c>
      <c r="Q125">
        <v>1.049692385022338E-2</v>
      </c>
      <c r="R125">
        <v>14.73386725151723</v>
      </c>
      <c r="S125">
        <v>37.853379388278263</v>
      </c>
      <c r="V125">
        <v>45.104141728513277</v>
      </c>
      <c r="X125">
        <v>28.196359270279981</v>
      </c>
      <c r="Y125">
        <v>6.2451670126068173</v>
      </c>
      <c r="AA125">
        <v>2.1186420315937871</v>
      </c>
      <c r="AB125">
        <v>24.592987804878049</v>
      </c>
      <c r="AC125">
        <v>11.60368937816126</v>
      </c>
      <c r="AD125">
        <v>2.0163377307137438</v>
      </c>
      <c r="AE125">
        <v>8.2074459010345926</v>
      </c>
      <c r="AF125">
        <v>65.134024859033616</v>
      </c>
      <c r="AG125">
        <v>2.416596269163124</v>
      </c>
      <c r="AH125">
        <v>26.316752022621952</v>
      </c>
      <c r="AI125">
        <v>2.376072921418972</v>
      </c>
      <c r="AJ125">
        <v>34.572733202870189</v>
      </c>
      <c r="AK125">
        <v>0.1198228847618206</v>
      </c>
      <c r="AL125">
        <v>2.6004190987843518</v>
      </c>
      <c r="AM125">
        <v>1.499968348125535</v>
      </c>
      <c r="AN125">
        <v>24.89476526138797</v>
      </c>
      <c r="AO125">
        <v>2.5805969695742008</v>
      </c>
      <c r="AP125">
        <v>0.4143828527772086</v>
      </c>
      <c r="AQ125">
        <v>5.8003829229473572E-2</v>
      </c>
      <c r="AR125">
        <v>0.28049345061408998</v>
      </c>
      <c r="AT125">
        <v>2.1304347826086958E-3</v>
      </c>
      <c r="AU125">
        <v>0.3287506916976457</v>
      </c>
      <c r="BB125">
        <v>5.1816525914039548</v>
      </c>
    </row>
    <row r="126" spans="1:54" x14ac:dyDescent="0.55000000000000004">
      <c r="A126" s="1">
        <v>1989</v>
      </c>
      <c r="B126">
        <v>104.59867522180519</v>
      </c>
      <c r="C126">
        <v>107.0641755388571</v>
      </c>
      <c r="D126">
        <v>74.945649802426573</v>
      </c>
      <c r="E126">
        <v>79.383854802976941</v>
      </c>
      <c r="F126">
        <v>33.823374600035322</v>
      </c>
      <c r="H126">
        <v>2.2924159972576712</v>
      </c>
      <c r="K126">
        <v>16.717859264596211</v>
      </c>
      <c r="L126">
        <v>46.157994928602157</v>
      </c>
      <c r="P126">
        <v>25.134346779765309</v>
      </c>
      <c r="Q126">
        <v>3.7941910742762708E-2</v>
      </c>
      <c r="R126">
        <v>16.050614157349141</v>
      </c>
      <c r="S126">
        <v>29.588250572438099</v>
      </c>
      <c r="V126">
        <v>35.680079138607873</v>
      </c>
      <c r="X126">
        <v>20.260699629526759</v>
      </c>
      <c r="Y126">
        <v>6.7373721878169226</v>
      </c>
      <c r="AA126">
        <v>2.0761748402725551</v>
      </c>
      <c r="AB126">
        <v>29.6286193873269</v>
      </c>
      <c r="AC126">
        <v>13.617525162818239</v>
      </c>
      <c r="AD126">
        <v>1.058463875993908</v>
      </c>
      <c r="AE126">
        <v>7.1197053362175327</v>
      </c>
      <c r="AF126">
        <v>63.243712759506202</v>
      </c>
      <c r="AG126">
        <v>1.862944404027767</v>
      </c>
      <c r="AH126">
        <v>25.46243113032736</v>
      </c>
      <c r="AI126">
        <v>2.1706505434321648</v>
      </c>
      <c r="AJ126">
        <v>27.552674230145868</v>
      </c>
      <c r="AK126">
        <v>0.12044439930953341</v>
      </c>
      <c r="AL126">
        <v>2.056350947622509</v>
      </c>
      <c r="AM126">
        <v>2.0773847112511801</v>
      </c>
      <c r="AN126">
        <v>25.717779096551961</v>
      </c>
      <c r="AO126">
        <v>2.7927091177484362</v>
      </c>
      <c r="AP126">
        <v>0.41455050641260521</v>
      </c>
      <c r="AQ126">
        <v>5.6838710994586268E-2</v>
      </c>
      <c r="AR126">
        <v>0.24315022571850001</v>
      </c>
      <c r="AT126">
        <v>2.2639902676399029E-3</v>
      </c>
      <c r="AU126">
        <v>0.42047103141054681</v>
      </c>
      <c r="BB126">
        <v>5.3820789686156099</v>
      </c>
    </row>
    <row r="127" spans="1:54" x14ac:dyDescent="0.55000000000000004">
      <c r="A127" s="1">
        <v>1990</v>
      </c>
      <c r="B127">
        <v>112.6547242470087</v>
      </c>
      <c r="C127">
        <v>96.775058400870918</v>
      </c>
      <c r="D127">
        <v>108.515000318966</v>
      </c>
      <c r="E127">
        <v>100.8671520498113</v>
      </c>
      <c r="F127">
        <v>40.994681697532023</v>
      </c>
      <c r="H127">
        <v>1.4950335559059671</v>
      </c>
      <c r="K127">
        <v>10.675460484245111</v>
      </c>
      <c r="L127">
        <v>34.798994590409912</v>
      </c>
      <c r="P127">
        <v>19.205379963742349</v>
      </c>
      <c r="Q127">
        <v>2.4785493727122011E-2</v>
      </c>
      <c r="R127">
        <v>10.213902170819649</v>
      </c>
      <c r="S127">
        <v>32.887236244365319</v>
      </c>
      <c r="V127">
        <v>52.758044396588538</v>
      </c>
      <c r="X127">
        <v>25.802563594025958</v>
      </c>
      <c r="Y127">
        <v>5.4445554424768012</v>
      </c>
      <c r="AA127">
        <v>2.2153418038468939</v>
      </c>
      <c r="AB127">
        <v>25.90610993158764</v>
      </c>
      <c r="AC127">
        <v>15.963678968951379</v>
      </c>
      <c r="AD127">
        <v>1.1956920685411609</v>
      </c>
      <c r="AE127">
        <v>6.337456510044257</v>
      </c>
      <c r="AF127">
        <v>43.080515937366158</v>
      </c>
      <c r="AG127">
        <v>2.076291001402899</v>
      </c>
      <c r="AH127">
        <v>24.85680446164352</v>
      </c>
      <c r="AI127">
        <v>1.8252967786481269</v>
      </c>
      <c r="AJ127">
        <v>30.264005151320021</v>
      </c>
      <c r="AK127">
        <v>0.1178468125722669</v>
      </c>
      <c r="AL127">
        <v>1.9331156339551081</v>
      </c>
      <c r="AM127">
        <v>1.2156956619313291</v>
      </c>
      <c r="AN127">
        <v>22.143516862976831</v>
      </c>
      <c r="AO127">
        <v>3.1421245024208369</v>
      </c>
      <c r="AP127">
        <v>0.36889587387534051</v>
      </c>
      <c r="AQ127">
        <v>5.3775238697909261E-2</v>
      </c>
      <c r="AR127">
        <v>0.22375207565286709</v>
      </c>
      <c r="AT127">
        <v>2.4338498212157331E-3</v>
      </c>
      <c r="AU127">
        <v>0.38605764279625682</v>
      </c>
      <c r="BB127">
        <v>5.1960885078296188</v>
      </c>
    </row>
    <row r="128" spans="1:54" x14ac:dyDescent="0.55000000000000004">
      <c r="A128" s="1">
        <v>1991</v>
      </c>
      <c r="B128">
        <v>72.955190210889697</v>
      </c>
      <c r="C128">
        <v>105.3642228545305</v>
      </c>
      <c r="D128">
        <v>95.485748626702531</v>
      </c>
      <c r="E128">
        <v>79.54605179165128</v>
      </c>
      <c r="F128">
        <v>39.560407514405398</v>
      </c>
      <c r="H128">
        <v>0.8630977269322001</v>
      </c>
      <c r="K128">
        <v>12.668950482715671</v>
      </c>
      <c r="L128">
        <v>39.225900605606547</v>
      </c>
      <c r="P128">
        <v>18.004318146416431</v>
      </c>
      <c r="Q128">
        <v>2.6012021091379081E-2</v>
      </c>
      <c r="R128">
        <v>7.1459430195171167</v>
      </c>
      <c r="S128">
        <v>29.068547967891909</v>
      </c>
      <c r="V128">
        <v>44.448788232639188</v>
      </c>
      <c r="X128">
        <v>21.05096308922818</v>
      </c>
      <c r="Y128">
        <v>6.2079793517640374</v>
      </c>
      <c r="AA128">
        <v>2.071512887558467</v>
      </c>
      <c r="AB128">
        <v>22.921113823973961</v>
      </c>
      <c r="AC128">
        <v>14.471780028943559</v>
      </c>
      <c r="AD128">
        <v>1.3438558056164109</v>
      </c>
      <c r="AE128">
        <v>5.9725632201438321</v>
      </c>
      <c r="AF128">
        <v>43.901417882579509</v>
      </c>
      <c r="AG128">
        <v>2.006897684348826</v>
      </c>
      <c r="AH128">
        <v>17.695587358378059</v>
      </c>
      <c r="AI128">
        <v>2.1002015808428052</v>
      </c>
      <c r="AJ128">
        <v>25.455708346658142</v>
      </c>
      <c r="AK128">
        <v>0.1142913837825044</v>
      </c>
      <c r="AL128">
        <v>1.79078367730265</v>
      </c>
      <c r="AM128">
        <v>1.539880716372277</v>
      </c>
      <c r="AN128">
        <v>21.817059805894331</v>
      </c>
      <c r="AO128">
        <v>4.9471107260171774</v>
      </c>
      <c r="AP128">
        <v>0.34700640927169207</v>
      </c>
      <c r="AQ128">
        <v>5.8329655787280943E-2</v>
      </c>
      <c r="AR128">
        <v>0.20855419802221101</v>
      </c>
      <c r="AT128">
        <v>2.5418050798618761E-3</v>
      </c>
      <c r="AU128">
        <v>0.34126257000192739</v>
      </c>
      <c r="BB128">
        <v>4.6082392061300101</v>
      </c>
    </row>
    <row r="129" spans="1:54" x14ac:dyDescent="0.55000000000000004">
      <c r="A129" s="1">
        <v>1992</v>
      </c>
      <c r="B129">
        <v>111.1146978372042</v>
      </c>
      <c r="C129">
        <v>120.9837302194217</v>
      </c>
      <c r="D129">
        <v>72.504603291000507</v>
      </c>
      <c r="E129">
        <v>85.542439313549778</v>
      </c>
      <c r="F129">
        <v>32.697538044684698</v>
      </c>
      <c r="H129">
        <v>2.6611934232941512</v>
      </c>
      <c r="K129">
        <v>16.48533497993208</v>
      </c>
      <c r="L129">
        <v>39.087964287004439</v>
      </c>
      <c r="P129">
        <v>17.71152007870262</v>
      </c>
      <c r="Q129">
        <v>4.5363152252788572E-2</v>
      </c>
      <c r="R129">
        <v>10.99257882695081</v>
      </c>
      <c r="S129">
        <v>24.36910016577918</v>
      </c>
      <c r="T129">
        <v>45.819849653305411</v>
      </c>
      <c r="U129">
        <v>33.555612031395498</v>
      </c>
      <c r="V129">
        <v>37.473363762967352</v>
      </c>
      <c r="W129">
        <v>78.2785038305543</v>
      </c>
      <c r="X129">
        <v>20.647429158196811</v>
      </c>
      <c r="Y129">
        <v>3.194070080862534</v>
      </c>
      <c r="Z129">
        <v>4.2221662222884921</v>
      </c>
      <c r="AB129">
        <v>27.3027154256846</v>
      </c>
      <c r="AC129">
        <v>11.906124785346311</v>
      </c>
      <c r="AD129">
        <v>1.1822385706778771</v>
      </c>
      <c r="AE129">
        <v>6.4384484773223107</v>
      </c>
      <c r="AF129">
        <v>42.8678053968924</v>
      </c>
      <c r="AG129">
        <v>2.3169068259540109</v>
      </c>
      <c r="AH129">
        <v>15.569484083424809</v>
      </c>
      <c r="AI129">
        <v>2.1058797455272038</v>
      </c>
      <c r="AJ129">
        <v>25.523809523809529</v>
      </c>
      <c r="AK129">
        <v>9.3826491580283652E-2</v>
      </c>
      <c r="AL129">
        <v>1.5573921656979779</v>
      </c>
      <c r="AM129">
        <v>1.682025269837782</v>
      </c>
      <c r="AN129">
        <v>22.047305450862659</v>
      </c>
      <c r="AO129">
        <v>3.8701555767358609</v>
      </c>
      <c r="AP129">
        <v>0.45919395379360201</v>
      </c>
      <c r="AQ129">
        <v>6.2124900653287213E-2</v>
      </c>
      <c r="AR129">
        <v>0.2145978008017374</v>
      </c>
      <c r="AT129">
        <v>2.5221783704794669E-3</v>
      </c>
      <c r="AU129">
        <v>0.3554595327579132</v>
      </c>
      <c r="BB129">
        <v>5.3268052377003299</v>
      </c>
    </row>
    <row r="130" spans="1:54" x14ac:dyDescent="0.55000000000000004">
      <c r="A130" s="1">
        <v>1993</v>
      </c>
      <c r="B130">
        <v>90.055603440991064</v>
      </c>
      <c r="C130">
        <v>110.2967639747454</v>
      </c>
      <c r="D130">
        <v>44.661938523843503</v>
      </c>
      <c r="E130">
        <v>66.632020768763951</v>
      </c>
      <c r="F130">
        <v>23.3457706413853</v>
      </c>
      <c r="H130">
        <v>1.648493681982466</v>
      </c>
      <c r="K130">
        <v>12.075536649536501</v>
      </c>
      <c r="L130">
        <v>32.53396539245179</v>
      </c>
      <c r="P130">
        <v>16.378087875242041</v>
      </c>
      <c r="Q130">
        <v>2.9727581612120722E-2</v>
      </c>
      <c r="R130">
        <v>14.27020495859966</v>
      </c>
      <c r="S130">
        <v>19.936336395529331</v>
      </c>
      <c r="T130">
        <v>46.389197127282571</v>
      </c>
      <c r="U130">
        <v>30.871149538704991</v>
      </c>
      <c r="V130">
        <v>35.279269692009272</v>
      </c>
      <c r="W130">
        <v>123.5373537353735</v>
      </c>
      <c r="X130">
        <v>25.645037024335949</v>
      </c>
      <c r="Y130">
        <v>2.257564525911449</v>
      </c>
      <c r="Z130">
        <v>3.3727065017609772</v>
      </c>
      <c r="AB130">
        <v>25.999488868696051</v>
      </c>
      <c r="AC130">
        <v>9.1885778908679665</v>
      </c>
      <c r="AD130">
        <v>0.86167236555797322</v>
      </c>
      <c r="AE130">
        <v>6.0901725471528438</v>
      </c>
      <c r="AF130">
        <v>42.662417918333453</v>
      </c>
      <c r="AG130">
        <v>1.7114525388561459</v>
      </c>
      <c r="AH130">
        <v>16.094057627362218</v>
      </c>
      <c r="AI130">
        <v>1.881923393600343</v>
      </c>
      <c r="AJ130">
        <v>33.711405166981727</v>
      </c>
      <c r="AK130">
        <v>9.2514996583959744E-2</v>
      </c>
      <c r="AL130">
        <v>2.4148808375193132</v>
      </c>
      <c r="AM130">
        <v>1.257393387905974</v>
      </c>
      <c r="AN130">
        <v>19.811624208539541</v>
      </c>
      <c r="AO130">
        <v>3.8282533503406269</v>
      </c>
      <c r="AP130">
        <v>0.48155088380983352</v>
      </c>
      <c r="AQ130">
        <v>6.7315096202273536E-2</v>
      </c>
      <c r="AR130">
        <v>0.23760225382709341</v>
      </c>
      <c r="AT130">
        <v>2.562876931056576E-3</v>
      </c>
      <c r="AU130">
        <v>0.34800374733622141</v>
      </c>
      <c r="BB130">
        <v>4.6026872709032256</v>
      </c>
    </row>
    <row r="131" spans="1:54" x14ac:dyDescent="0.55000000000000004">
      <c r="A131" s="1">
        <v>1994</v>
      </c>
      <c r="B131">
        <v>91.916897972916146</v>
      </c>
      <c r="C131">
        <v>104.3059553158847</v>
      </c>
      <c r="D131">
        <v>62.492211564619879</v>
      </c>
      <c r="E131">
        <v>52.362790519788497</v>
      </c>
      <c r="F131">
        <v>32.973987049581822</v>
      </c>
      <c r="H131">
        <v>1.667858876548804</v>
      </c>
      <c r="K131">
        <v>12.635671273868949</v>
      </c>
      <c r="L131">
        <v>29.252645250265921</v>
      </c>
      <c r="P131">
        <v>16.698221808046348</v>
      </c>
      <c r="Q131">
        <v>3.0921184340454062E-2</v>
      </c>
      <c r="R131">
        <v>8.3418268307203167</v>
      </c>
      <c r="S131">
        <v>22.565837476887971</v>
      </c>
      <c r="T131">
        <v>41.95192972492606</v>
      </c>
      <c r="U131">
        <v>31.245063035938269</v>
      </c>
      <c r="V131">
        <v>35.819862744181599</v>
      </c>
      <c r="W131">
        <v>87.074983111911735</v>
      </c>
      <c r="X131">
        <v>23.616146583706701</v>
      </c>
      <c r="Y131">
        <v>1.994044812115169</v>
      </c>
      <c r="Z131">
        <v>2.2526216404550552</v>
      </c>
      <c r="AB131">
        <v>33.033968843147179</v>
      </c>
      <c r="AC131">
        <v>11.43335192414947</v>
      </c>
      <c r="AD131">
        <v>1.0259793392656229</v>
      </c>
      <c r="AE131">
        <v>6.6619679104735372</v>
      </c>
      <c r="AF131">
        <v>52.900663946560122</v>
      </c>
      <c r="AG131">
        <v>1.89283542986794</v>
      </c>
      <c r="AH131">
        <v>19.533149756407539</v>
      </c>
      <c r="AI131">
        <v>2.254225450435476</v>
      </c>
      <c r="AJ131">
        <v>22.183979974968711</v>
      </c>
      <c r="AK131">
        <v>9.1959009769488106E-2</v>
      </c>
      <c r="AL131">
        <v>1.816763025355181</v>
      </c>
      <c r="AM131">
        <v>1.033566116957392</v>
      </c>
      <c r="AN131">
        <v>19.30796823815222</v>
      </c>
      <c r="AO131">
        <v>3.2159253838307791</v>
      </c>
      <c r="AP131">
        <v>0.49222004003575859</v>
      </c>
      <c r="AQ131">
        <v>6.8382381551809548E-2</v>
      </c>
      <c r="AR131">
        <v>0.15941804024885989</v>
      </c>
      <c r="AT131">
        <v>2.625458290056548E-3</v>
      </c>
      <c r="AU131">
        <v>0.41222386499088609</v>
      </c>
      <c r="BB131">
        <v>4.5593342484896056</v>
      </c>
    </row>
    <row r="132" spans="1:54" x14ac:dyDescent="0.55000000000000004">
      <c r="A132" s="1">
        <v>1995</v>
      </c>
      <c r="B132">
        <v>91.02692926045016</v>
      </c>
      <c r="C132">
        <v>110.2518298721661</v>
      </c>
      <c r="D132">
        <v>77.257183243864745</v>
      </c>
      <c r="E132">
        <v>52.930190820236078</v>
      </c>
      <c r="F132">
        <v>27.698273474286768</v>
      </c>
      <c r="H132">
        <v>1.425912690604016</v>
      </c>
      <c r="K132">
        <v>10.117701700135671</v>
      </c>
      <c r="L132">
        <v>36.729430228139393</v>
      </c>
      <c r="P132">
        <v>16.501082979628919</v>
      </c>
      <c r="Q132">
        <v>2.1822471065713979E-2</v>
      </c>
      <c r="R132">
        <v>9.4189984103024624</v>
      </c>
      <c r="S132">
        <v>31.989588908951529</v>
      </c>
      <c r="T132">
        <v>39.694147886342002</v>
      </c>
      <c r="U132">
        <v>15.759177426793631</v>
      </c>
      <c r="V132">
        <v>31.944835377744521</v>
      </c>
      <c r="W132">
        <v>72.185878637491541</v>
      </c>
      <c r="X132">
        <v>29.61287772393306</v>
      </c>
      <c r="Y132">
        <v>1.5758636945248841</v>
      </c>
      <c r="Z132">
        <v>3.6294624069552679</v>
      </c>
      <c r="AB132">
        <v>27.970404984423681</v>
      </c>
      <c r="AC132">
        <v>15.48599670510708</v>
      </c>
      <c r="AD132">
        <v>1.195075948940757</v>
      </c>
      <c r="AE132">
        <v>7.0033777491966998</v>
      </c>
      <c r="AF132">
        <v>47.278399645580208</v>
      </c>
      <c r="AG132">
        <v>1.930637764706608</v>
      </c>
      <c r="AH132">
        <v>20.208683570684261</v>
      </c>
      <c r="AI132">
        <v>1.5962922143689491</v>
      </c>
      <c r="AJ132">
        <v>26.476072094468609</v>
      </c>
      <c r="AK132">
        <v>0.1167626233962767</v>
      </c>
      <c r="AL132">
        <v>2.032813454049462</v>
      </c>
      <c r="AM132">
        <v>0.62721673392429866</v>
      </c>
      <c r="AN132">
        <v>20.00098465657355</v>
      </c>
      <c r="AO132">
        <v>3.139276877892835</v>
      </c>
      <c r="AP132">
        <v>0.51394773826023987</v>
      </c>
      <c r="AQ132">
        <v>6.816336250058079E-2</v>
      </c>
      <c r="AR132">
        <v>0.18237606912889651</v>
      </c>
      <c r="AT132">
        <v>2.5289505454513762E-3</v>
      </c>
      <c r="AU132">
        <v>0.4550101470937914</v>
      </c>
      <c r="BB132">
        <v>4.5588026980000462</v>
      </c>
    </row>
    <row r="133" spans="1:54" x14ac:dyDescent="0.55000000000000004">
      <c r="A133" s="1">
        <v>1996</v>
      </c>
      <c r="B133">
        <v>95.10845100948633</v>
      </c>
      <c r="C133">
        <v>102.988524932457</v>
      </c>
      <c r="D133">
        <v>91.94321181617515</v>
      </c>
      <c r="E133">
        <v>76.377576639674544</v>
      </c>
      <c r="F133">
        <v>26.175893069367849</v>
      </c>
      <c r="H133">
        <v>1.204587285855869</v>
      </c>
      <c r="K133">
        <v>10.230210213139539</v>
      </c>
      <c r="L133">
        <v>39.210185296514503</v>
      </c>
      <c r="P133">
        <v>18.158970085603389</v>
      </c>
      <c r="Q133">
        <v>4.4525068748156198E-2</v>
      </c>
      <c r="R133">
        <v>9.4325460088884689</v>
      </c>
      <c r="S133">
        <v>43.303378766346292</v>
      </c>
      <c r="T133">
        <v>43.861936411717657</v>
      </c>
      <c r="U133">
        <v>15.827107193896451</v>
      </c>
      <c r="V133">
        <v>40.764714110187953</v>
      </c>
      <c r="W133">
        <v>55.857078245137949</v>
      </c>
      <c r="X133">
        <v>33.865778381250259</v>
      </c>
      <c r="Y133">
        <v>1.382221263282809</v>
      </c>
      <c r="Z133">
        <v>3.3849925175921212</v>
      </c>
      <c r="AB133">
        <v>37.012640835394343</v>
      </c>
      <c r="AC133">
        <v>15.49905328644847</v>
      </c>
      <c r="AD133">
        <v>1.108539265969493</v>
      </c>
      <c r="AE133">
        <v>7.0001048068878298</v>
      </c>
      <c r="AF133">
        <v>36.03009753356779</v>
      </c>
      <c r="AG133">
        <v>1.901138373456996</v>
      </c>
      <c r="AH133">
        <v>23.08349873383068</v>
      </c>
      <c r="AI133">
        <v>1.425354693034554</v>
      </c>
      <c r="AJ133">
        <v>29.722222222222221</v>
      </c>
      <c r="AK133">
        <v>0.1141340320157625</v>
      </c>
      <c r="AL133">
        <v>1.3704355929532199</v>
      </c>
      <c r="AM133">
        <v>1.014393042825428</v>
      </c>
      <c r="AN133">
        <v>23.662498718569129</v>
      </c>
      <c r="AO133">
        <v>2.42467277456735</v>
      </c>
      <c r="AP133">
        <v>0.57634510529318872</v>
      </c>
      <c r="AQ133">
        <v>4.4891783971239198E-2</v>
      </c>
      <c r="AR133">
        <v>0.1467196106465927</v>
      </c>
      <c r="AT133">
        <v>2.6511406966145002E-3</v>
      </c>
      <c r="AU133">
        <v>0.50741937408843585</v>
      </c>
      <c r="BB133">
        <v>4.6855093692489369</v>
      </c>
    </row>
    <row r="134" spans="1:54" x14ac:dyDescent="0.55000000000000004">
      <c r="A134" s="1">
        <v>1997</v>
      </c>
      <c r="B134">
        <v>88.892023766057022</v>
      </c>
      <c r="C134">
        <v>88.89984598874851</v>
      </c>
      <c r="D134">
        <v>55.431773908411571</v>
      </c>
      <c r="E134">
        <v>83.345707218602669</v>
      </c>
      <c r="F134">
        <v>22.329958973347299</v>
      </c>
      <c r="H134">
        <v>0.7034309370828058</v>
      </c>
      <c r="K134">
        <v>10.128325432321439</v>
      </c>
      <c r="L134">
        <v>37.962852582254747</v>
      </c>
      <c r="P134">
        <v>14.526476484275751</v>
      </c>
      <c r="Q134">
        <v>1.2753309203165419E-2</v>
      </c>
      <c r="R134">
        <v>8.9801197307011495</v>
      </c>
      <c r="S134">
        <v>41.792414806887678</v>
      </c>
      <c r="T134">
        <v>50.83972780422063</v>
      </c>
      <c r="U134">
        <v>15.99270683423037</v>
      </c>
      <c r="V134">
        <v>43.651907662549682</v>
      </c>
      <c r="W134">
        <v>8.0163043478260878</v>
      </c>
      <c r="X134">
        <v>29.642160441916388</v>
      </c>
      <c r="Y134">
        <v>1.5060749525552619</v>
      </c>
      <c r="Z134">
        <v>3.077233029883744</v>
      </c>
      <c r="AB134">
        <v>33.561591094216674</v>
      </c>
      <c r="AC134">
        <v>12.25254146602461</v>
      </c>
      <c r="AD134">
        <v>1.136645497701549</v>
      </c>
      <c r="AE134">
        <v>8.0612136318347005</v>
      </c>
      <c r="AF134">
        <v>37.916702453480283</v>
      </c>
      <c r="AG134">
        <v>1.6418857443853849</v>
      </c>
      <c r="AH134">
        <v>25.75698474827912</v>
      </c>
      <c r="AI134">
        <v>1.6018430098710139</v>
      </c>
      <c r="AJ134">
        <v>31.514408338442671</v>
      </c>
      <c r="AK134">
        <v>0.12082528301500491</v>
      </c>
      <c r="AL134">
        <v>1.2274974277567909</v>
      </c>
      <c r="AM134">
        <v>1.3156048611407229</v>
      </c>
      <c r="AN134">
        <v>20.319289511891419</v>
      </c>
      <c r="AO134">
        <v>4.0302994143987183</v>
      </c>
      <c r="AP134">
        <v>0.52440266530037716</v>
      </c>
      <c r="AQ134">
        <v>5.5200287368244963E-2</v>
      </c>
      <c r="AR134">
        <v>0.13854590358987401</v>
      </c>
      <c r="AT134">
        <v>2.6999740508330521E-3</v>
      </c>
      <c r="AU134">
        <v>0.71417440735624438</v>
      </c>
      <c r="BB134">
        <v>4.4585195269097557</v>
      </c>
    </row>
    <row r="135" spans="1:54" x14ac:dyDescent="0.55000000000000004">
      <c r="A135" s="1">
        <v>1998</v>
      </c>
      <c r="B135">
        <v>87.009168249772856</v>
      </c>
      <c r="C135">
        <v>99.985275298408936</v>
      </c>
      <c r="D135">
        <v>43.437826044604371</v>
      </c>
      <c r="E135">
        <v>75.738290019090996</v>
      </c>
      <c r="F135">
        <v>33.458676492104708</v>
      </c>
      <c r="H135">
        <v>1.500536711286909</v>
      </c>
      <c r="K135">
        <v>12.9453783049112</v>
      </c>
      <c r="L135">
        <v>36.36858621065948</v>
      </c>
      <c r="P135">
        <v>16.259722710684461</v>
      </c>
      <c r="Q135">
        <v>1.9056281448369541E-2</v>
      </c>
      <c r="R135">
        <v>11.529077456380961</v>
      </c>
      <c r="S135">
        <v>26.706728013112262</v>
      </c>
      <c r="T135">
        <v>51.519672774617412</v>
      </c>
      <c r="U135">
        <v>14.78809403742811</v>
      </c>
      <c r="V135">
        <v>42.443894782622912</v>
      </c>
      <c r="W135">
        <v>28.37715321849501</v>
      </c>
      <c r="X135">
        <v>22.21548720579802</v>
      </c>
      <c r="Y135">
        <v>1.4748364487561989</v>
      </c>
      <c r="Z135">
        <v>2.5230883610774928</v>
      </c>
      <c r="AB135">
        <v>39.83534718865797</v>
      </c>
      <c r="AC135">
        <v>16.099893730074388</v>
      </c>
      <c r="AD135">
        <v>1.2958889761717729</v>
      </c>
      <c r="AE135">
        <v>7.4258836403147663</v>
      </c>
      <c r="AF135">
        <v>35.197510861360833</v>
      </c>
      <c r="AG135">
        <v>1.6402528182632889</v>
      </c>
      <c r="AH135">
        <v>29.56892647842302</v>
      </c>
      <c r="AI135">
        <v>1.4062942489305861</v>
      </c>
      <c r="AJ135">
        <v>31.98294243070362</v>
      </c>
      <c r="AK135">
        <v>0.11787090312901639</v>
      </c>
      <c r="AL135">
        <v>1.2188690682721071</v>
      </c>
      <c r="AM135">
        <v>1.021113250352145</v>
      </c>
      <c r="AN135">
        <v>18.5524182244617</v>
      </c>
      <c r="AO135">
        <v>3.6352975416193449</v>
      </c>
      <c r="AP135">
        <v>0.52875867705907686</v>
      </c>
      <c r="AQ135">
        <v>4.7430748279825137E-2</v>
      </c>
      <c r="AR135">
        <v>0.13802083091514569</v>
      </c>
      <c r="AT135">
        <v>2.746728328757172E-3</v>
      </c>
      <c r="AU135">
        <v>0.91184387141055745</v>
      </c>
      <c r="BB135">
        <v>4.4204486901189313</v>
      </c>
    </row>
    <row r="136" spans="1:54" x14ac:dyDescent="0.55000000000000004">
      <c r="A136" s="1">
        <v>1999</v>
      </c>
      <c r="B136">
        <v>99.360449822438511</v>
      </c>
      <c r="C136">
        <v>97.852524804069603</v>
      </c>
      <c r="D136">
        <v>73.285165647368316</v>
      </c>
      <c r="E136">
        <v>83.566891645370731</v>
      </c>
      <c r="F136">
        <v>34.634617865037441</v>
      </c>
      <c r="H136">
        <v>1.7273796041349869</v>
      </c>
      <c r="K136">
        <v>14.75481664496184</v>
      </c>
      <c r="L136">
        <v>34.925383531485849</v>
      </c>
      <c r="P136">
        <v>18.139563757317521</v>
      </c>
      <c r="Q136">
        <v>2.276816342886517E-2</v>
      </c>
      <c r="R136">
        <v>9.2397604637514466</v>
      </c>
      <c r="S136">
        <v>25.667575504923398</v>
      </c>
      <c r="T136">
        <v>47.501317376462083</v>
      </c>
      <c r="U136">
        <v>14.888903240194971</v>
      </c>
      <c r="V136">
        <v>32.821068759410629</v>
      </c>
      <c r="W136">
        <v>16.74994322053146</v>
      </c>
      <c r="X136">
        <v>26.929973661204649</v>
      </c>
      <c r="Y136">
        <v>1.737336446061132</v>
      </c>
      <c r="Z136">
        <v>2.525903391874007</v>
      </c>
      <c r="AB136">
        <v>45.215772703133297</v>
      </c>
      <c r="AC136">
        <v>15.90909090909091</v>
      </c>
      <c r="AD136">
        <v>1.66023166023166</v>
      </c>
      <c r="AE136">
        <v>6.8207520992350474</v>
      </c>
      <c r="AF136">
        <v>43.64923386977464</v>
      </c>
      <c r="AG136">
        <v>1.853074429897422</v>
      </c>
      <c r="AH136">
        <v>24.421592478137949</v>
      </c>
      <c r="AI136">
        <v>1.46764624522008</v>
      </c>
      <c r="AJ136">
        <v>31.808542865798241</v>
      </c>
      <c r="AK136">
        <v>0.18848840545604331</v>
      </c>
      <c r="AL136">
        <v>1.406146055065848</v>
      </c>
      <c r="AM136">
        <v>1.663561713378537</v>
      </c>
      <c r="AN136">
        <v>20.529452813835391</v>
      </c>
      <c r="AO136">
        <v>4.7878239944961951</v>
      </c>
      <c r="AP136">
        <v>0.39846652572523278</v>
      </c>
      <c r="AQ136">
        <v>4.4539564557850672E-2</v>
      </c>
      <c r="AR136">
        <v>0.15185338172636129</v>
      </c>
      <c r="AT136">
        <v>2.7775609568190642E-3</v>
      </c>
      <c r="AU136">
        <v>0.69355907476301737</v>
      </c>
      <c r="BB136">
        <v>4.6180651796324561</v>
      </c>
    </row>
    <row r="137" spans="1:54" x14ac:dyDescent="0.55000000000000004">
      <c r="A137" s="1">
        <v>2000</v>
      </c>
      <c r="B137">
        <v>94.118128138443168</v>
      </c>
      <c r="C137">
        <v>95.018713177350023</v>
      </c>
      <c r="D137">
        <v>61.70605640873962</v>
      </c>
      <c r="E137">
        <v>102.8934742510142</v>
      </c>
      <c r="F137">
        <v>28.8215329356462</v>
      </c>
      <c r="H137">
        <v>2.7274268983718128</v>
      </c>
      <c r="K137">
        <v>11.97665937272064</v>
      </c>
      <c r="L137">
        <v>34.851422136903579</v>
      </c>
      <c r="P137">
        <v>17.555167801489489</v>
      </c>
      <c r="Q137">
        <v>2.3940539562304439E-2</v>
      </c>
      <c r="R137">
        <v>9.3061903558434818</v>
      </c>
      <c r="S137">
        <v>23.45361863120716</v>
      </c>
      <c r="T137">
        <v>42.87174976138278</v>
      </c>
      <c r="U137">
        <v>15.008763485122801</v>
      </c>
      <c r="V137">
        <v>42.407118398326837</v>
      </c>
      <c r="W137">
        <v>25.324527442496009</v>
      </c>
      <c r="X137">
        <v>24.287454066847999</v>
      </c>
      <c r="Y137">
        <v>2.1061958966668941</v>
      </c>
      <c r="Z137">
        <v>2.6323844505662688</v>
      </c>
      <c r="AB137">
        <v>45.111111111111107</v>
      </c>
      <c r="AC137">
        <v>15.83377169910573</v>
      </c>
      <c r="AD137">
        <v>1.3759163987138261</v>
      </c>
      <c r="AE137">
        <v>8.2684169862275745</v>
      </c>
      <c r="AF137">
        <v>34.082884017144593</v>
      </c>
      <c r="AG137">
        <v>1.7170427944299129</v>
      </c>
      <c r="AH137">
        <v>37.045785166904793</v>
      </c>
      <c r="AI137">
        <v>1.04453954496208</v>
      </c>
      <c r="AJ137">
        <v>27.281834640917321</v>
      </c>
      <c r="AK137">
        <v>0.28149892191201031</v>
      </c>
      <c r="AL137">
        <v>1.392148410473917</v>
      </c>
      <c r="AM137">
        <v>0.99058828487225259</v>
      </c>
      <c r="AN137">
        <v>18.578203873069871</v>
      </c>
      <c r="AO137">
        <v>4.1497549059827534</v>
      </c>
      <c r="AP137">
        <v>0.36783392026701478</v>
      </c>
      <c r="AQ137">
        <v>4.2632177990179571E-2</v>
      </c>
      <c r="AR137">
        <v>0.23614791441914251</v>
      </c>
      <c r="AT137">
        <v>2.783520760384176E-3</v>
      </c>
      <c r="AU137">
        <v>0.66274664306259368</v>
      </c>
      <c r="BB137">
        <v>4.5802199430751243</v>
      </c>
    </row>
    <row r="138" spans="1:54" x14ac:dyDescent="0.55000000000000004">
      <c r="A138" s="1">
        <v>2001</v>
      </c>
      <c r="B138">
        <v>86.839408578539008</v>
      </c>
      <c r="C138">
        <v>91.805415566229428</v>
      </c>
      <c r="D138">
        <v>71.492911431512809</v>
      </c>
      <c r="E138">
        <v>77.208548165514785</v>
      </c>
      <c r="F138">
        <v>31.11997629029144</v>
      </c>
      <c r="H138">
        <v>2.745784503604447</v>
      </c>
      <c r="K138">
        <v>10.78481319747695</v>
      </c>
      <c r="L138">
        <v>33.624674727579183</v>
      </c>
      <c r="P138">
        <v>16.055969735353951</v>
      </c>
      <c r="Q138">
        <v>2.6371642276692839E-2</v>
      </c>
      <c r="R138">
        <v>8.2174991248196108</v>
      </c>
      <c r="S138">
        <v>15.896664123510551</v>
      </c>
      <c r="T138">
        <v>43.972778327187207</v>
      </c>
      <c r="U138">
        <v>12.536439954455849</v>
      </c>
      <c r="V138">
        <v>54.542934855022523</v>
      </c>
      <c r="W138">
        <v>36.637734125171313</v>
      </c>
      <c r="X138">
        <v>24.357897639223459</v>
      </c>
      <c r="Y138">
        <v>2.404274265360641</v>
      </c>
      <c r="Z138">
        <v>3.6694978147934361</v>
      </c>
      <c r="AB138">
        <v>55.796475588265778</v>
      </c>
      <c r="AC138">
        <v>13.88744137571652</v>
      </c>
      <c r="AD138">
        <v>1.4193198839914589</v>
      </c>
      <c r="AE138">
        <v>7.78828773493849</v>
      </c>
      <c r="AF138">
        <v>42.617388567370803</v>
      </c>
      <c r="AG138">
        <v>1.674074408320736</v>
      </c>
      <c r="AH138">
        <v>32.370772094217322</v>
      </c>
      <c r="AI138">
        <v>1.4005688031516379</v>
      </c>
      <c r="AJ138">
        <v>26.298192771084342</v>
      </c>
      <c r="AK138">
        <v>0.29240958398275091</v>
      </c>
      <c r="AL138">
        <v>1.3603544202627771</v>
      </c>
      <c r="AM138">
        <v>0.89966505574507305</v>
      </c>
      <c r="AN138">
        <v>16.378828298927409</v>
      </c>
      <c r="AO138">
        <v>3.206230808292152</v>
      </c>
      <c r="AP138">
        <v>0.39220873954630819</v>
      </c>
      <c r="AQ138">
        <v>3.9390456493899391E-2</v>
      </c>
      <c r="AR138">
        <v>0.2582594629550144</v>
      </c>
      <c r="AT138">
        <v>2.9100743957485909E-3</v>
      </c>
      <c r="AU138">
        <v>0.67692877169769716</v>
      </c>
      <c r="BB138">
        <v>4.3490641957587606</v>
      </c>
    </row>
    <row r="139" spans="1:54" x14ac:dyDescent="0.55000000000000004">
      <c r="A139" s="1">
        <v>2002</v>
      </c>
      <c r="B139">
        <v>80.868201006000419</v>
      </c>
      <c r="C139">
        <v>78.26122383752238</v>
      </c>
      <c r="D139">
        <v>61.17864680467941</v>
      </c>
      <c r="E139">
        <v>86.02100354754846</v>
      </c>
      <c r="F139">
        <v>31.897158577138431</v>
      </c>
      <c r="H139">
        <v>1.429652405015964</v>
      </c>
      <c r="K139">
        <v>11.976446926832811</v>
      </c>
      <c r="L139">
        <v>32.789937025780127</v>
      </c>
      <c r="P139">
        <v>15.110523207978749</v>
      </c>
      <c r="Q139">
        <v>1.5647837758411109E-2</v>
      </c>
      <c r="R139">
        <v>4.0770874757069908</v>
      </c>
      <c r="S139">
        <v>14.94544558007852</v>
      </c>
      <c r="T139">
        <v>46.752748258209067</v>
      </c>
      <c r="U139">
        <v>12.181821296488399</v>
      </c>
      <c r="V139">
        <v>33.054314588865779</v>
      </c>
      <c r="W139">
        <v>35.310281657888709</v>
      </c>
      <c r="X139">
        <v>24.37474494335628</v>
      </c>
      <c r="Y139">
        <v>2.3628610596364088</v>
      </c>
      <c r="Z139">
        <v>5.0564954116986076</v>
      </c>
      <c r="AB139">
        <v>63.084662703540971</v>
      </c>
      <c r="AC139">
        <v>22.832221652129299</v>
      </c>
      <c r="AD139">
        <v>1.4818115735912269</v>
      </c>
      <c r="AE139">
        <v>7.2625834344924014</v>
      </c>
      <c r="AF139">
        <v>33.839227338619807</v>
      </c>
      <c r="AG139">
        <v>1.7355822150076159</v>
      </c>
      <c r="AH139">
        <v>33.413467030526107</v>
      </c>
      <c r="AI139">
        <v>0.99582518445646828</v>
      </c>
      <c r="AJ139">
        <v>21.516265060240961</v>
      </c>
      <c r="AK139">
        <v>0.28565439293571399</v>
      </c>
      <c r="AL139">
        <v>1.5968074581383349</v>
      </c>
      <c r="AM139">
        <v>1.058730535788541</v>
      </c>
      <c r="AN139">
        <v>18.103540830922569</v>
      </c>
      <c r="AO139">
        <v>2.69804772123311</v>
      </c>
      <c r="AP139">
        <v>0.37654519253316149</v>
      </c>
      <c r="AQ139">
        <v>3.8791794779355522E-2</v>
      </c>
      <c r="AR139">
        <v>0.26872141161634322</v>
      </c>
      <c r="AT139">
        <v>3.2307676030666802E-3</v>
      </c>
      <c r="AU139">
        <v>0.70667599676067527</v>
      </c>
      <c r="BB139">
        <v>4.1014257520828528</v>
      </c>
    </row>
    <row r="140" spans="1:54" x14ac:dyDescent="0.55000000000000004">
      <c r="A140" s="1">
        <v>2003</v>
      </c>
      <c r="B140">
        <v>76.387061491692265</v>
      </c>
      <c r="C140">
        <v>76.910636874015083</v>
      </c>
      <c r="D140">
        <v>67.743306149692444</v>
      </c>
      <c r="E140">
        <v>105.58212682650669</v>
      </c>
      <c r="F140">
        <v>30.993465852291219</v>
      </c>
      <c r="H140">
        <v>1.141126264740552</v>
      </c>
      <c r="K140">
        <v>9.826491542674356</v>
      </c>
      <c r="L140">
        <v>36.424619175047489</v>
      </c>
      <c r="P140">
        <v>14.53231158107527</v>
      </c>
      <c r="Q140">
        <v>2.233975977361578E-2</v>
      </c>
      <c r="R140">
        <v>6.2738738589915659</v>
      </c>
      <c r="S140">
        <v>18.954591080411031</v>
      </c>
      <c r="T140">
        <v>39.30828971365645</v>
      </c>
      <c r="U140">
        <v>13.86140841674059</v>
      </c>
      <c r="V140">
        <v>38.577434603879887</v>
      </c>
      <c r="W140">
        <v>45.431588613406802</v>
      </c>
      <c r="X140">
        <v>24.383080581724801</v>
      </c>
      <c r="Y140">
        <v>2.5312525986085319</v>
      </c>
      <c r="Z140">
        <v>4.9929720771183419</v>
      </c>
      <c r="AB140">
        <v>54.939292760661708</v>
      </c>
      <c r="AC140">
        <v>13.888888888888889</v>
      </c>
      <c r="AD140">
        <v>1.1254351030135781</v>
      </c>
      <c r="AE140">
        <v>7.6727842033753353</v>
      </c>
      <c r="AF140">
        <v>34.922350911928874</v>
      </c>
      <c r="AG140">
        <v>1.4358131250856281</v>
      </c>
      <c r="AH140">
        <v>40.231527402850148</v>
      </c>
      <c r="AI140">
        <v>1.0703216831006539</v>
      </c>
      <c r="AJ140">
        <v>24.657625075346591</v>
      </c>
      <c r="AK140">
        <v>0.30293234391858059</v>
      </c>
      <c r="AL140">
        <v>1.8903057465578239</v>
      </c>
      <c r="AM140">
        <v>1.0799446564972639</v>
      </c>
      <c r="AN140">
        <v>20.53004656167273</v>
      </c>
      <c r="AO140">
        <v>2.376589510021029</v>
      </c>
      <c r="AP140">
        <v>0.31960930215021172</v>
      </c>
      <c r="AQ140">
        <v>3.9179339547491317E-2</v>
      </c>
      <c r="AR140">
        <v>0.28130317122863169</v>
      </c>
      <c r="AT140">
        <v>2.9531803189396921E-3</v>
      </c>
      <c r="AU140">
        <v>0.59748896810565488</v>
      </c>
      <c r="BB140">
        <v>4.2019210635250719</v>
      </c>
    </row>
    <row r="141" spans="1:54" x14ac:dyDescent="0.55000000000000004">
      <c r="A141" s="1">
        <v>2004</v>
      </c>
      <c r="B141">
        <v>94.519685291201583</v>
      </c>
      <c r="C141">
        <v>91.788928823114261</v>
      </c>
      <c r="D141">
        <v>68.429311834833129</v>
      </c>
      <c r="E141">
        <v>106.26488980600671</v>
      </c>
      <c r="F141">
        <v>33.451249100585443</v>
      </c>
      <c r="H141">
        <v>1.441406808605262</v>
      </c>
      <c r="K141">
        <v>12.29924485763809</v>
      </c>
      <c r="L141">
        <v>41.634542624866292</v>
      </c>
      <c r="P141">
        <v>15.550673498802221</v>
      </c>
      <c r="Q141">
        <v>3.1109639528375879E-2</v>
      </c>
      <c r="R141">
        <v>4.5289948786923109</v>
      </c>
      <c r="S141">
        <v>25.911771696972039</v>
      </c>
      <c r="T141">
        <v>44.008397843032569</v>
      </c>
      <c r="U141">
        <v>11.291269590352741</v>
      </c>
      <c r="V141">
        <v>52.548175282522827</v>
      </c>
      <c r="W141">
        <v>78.260869565217391</v>
      </c>
      <c r="X141">
        <v>31.62847563005716</v>
      </c>
      <c r="Y141">
        <v>2.7262084776352369</v>
      </c>
      <c r="Z141">
        <v>4.2535038579431346</v>
      </c>
      <c r="AB141">
        <v>73.392557118627153</v>
      </c>
      <c r="AC141">
        <v>29.74051896207585</v>
      </c>
      <c r="AD141">
        <v>1.6250194491986929</v>
      </c>
      <c r="AE141">
        <v>7.8721064459061632</v>
      </c>
      <c r="AF141">
        <v>40.914506183230912</v>
      </c>
      <c r="AG141">
        <v>2.1210139797787662</v>
      </c>
      <c r="AH141">
        <v>37.595104981985337</v>
      </c>
      <c r="AI141">
        <v>0.70727438291936295</v>
      </c>
      <c r="AJ141">
        <v>33.944209891435463</v>
      </c>
      <c r="AK141">
        <v>0.31511892560653609</v>
      </c>
      <c r="AL141">
        <v>2.6432266570590039</v>
      </c>
      <c r="AM141">
        <v>1.084419250114794</v>
      </c>
      <c r="AN141">
        <v>21.595473259061009</v>
      </c>
      <c r="AO141">
        <v>3.59146866105631</v>
      </c>
      <c r="AP141">
        <v>0.37316963915610207</v>
      </c>
      <c r="AQ141">
        <v>3.9779692006364123E-2</v>
      </c>
      <c r="AR141">
        <v>0.31814229219138818</v>
      </c>
      <c r="AT141">
        <v>2.6514674064233188E-3</v>
      </c>
      <c r="AU141">
        <v>0.54032005020395357</v>
      </c>
      <c r="BB141">
        <v>4.7697423063788618</v>
      </c>
    </row>
    <row r="142" spans="1:54" x14ac:dyDescent="0.55000000000000004">
      <c r="A142" s="1">
        <v>2005</v>
      </c>
      <c r="B142">
        <v>82.822037131230928</v>
      </c>
      <c r="C142">
        <v>86.493236034287008</v>
      </c>
      <c r="D142">
        <v>66.436391206233608</v>
      </c>
      <c r="E142">
        <v>90.321131842792411</v>
      </c>
      <c r="F142">
        <v>27.66139857937215</v>
      </c>
      <c r="H142">
        <v>1.249612409684187</v>
      </c>
      <c r="K142">
        <v>11.04345083577962</v>
      </c>
      <c r="L142">
        <v>37.74715387209686</v>
      </c>
      <c r="P142">
        <v>13.35225793357786</v>
      </c>
      <c r="Q142">
        <v>2.109479260236893E-2</v>
      </c>
      <c r="R142">
        <v>4.7550082104292306</v>
      </c>
      <c r="S142">
        <v>22.92510055569209</v>
      </c>
      <c r="T142">
        <v>17.193427617671549</v>
      </c>
      <c r="U142">
        <v>18.600072989251942</v>
      </c>
      <c r="V142">
        <v>31.008805481453429</v>
      </c>
      <c r="W142">
        <v>86.036866359447004</v>
      </c>
      <c r="X142">
        <v>11.652497447713451</v>
      </c>
      <c r="Y142">
        <v>2.223342858743766</v>
      </c>
      <c r="Z142">
        <v>4.535232862710024</v>
      </c>
      <c r="AB142">
        <v>70.590104371799924</v>
      </c>
      <c r="AC142">
        <v>25.19762845849802</v>
      </c>
      <c r="AD142">
        <v>0.89958624096831963</v>
      </c>
      <c r="AE142">
        <v>9.1683215881833533</v>
      </c>
      <c r="AF142">
        <v>39.438072250444712</v>
      </c>
      <c r="AG142">
        <v>1.705747837165047</v>
      </c>
      <c r="AH142">
        <v>45.244421220876617</v>
      </c>
      <c r="AI142">
        <v>0.39829923482368301</v>
      </c>
      <c r="AJ142">
        <v>26.892071148628279</v>
      </c>
      <c r="AK142">
        <v>0.35817447385499762</v>
      </c>
      <c r="AL142">
        <v>2.764065368917501</v>
      </c>
      <c r="AM142">
        <v>1.145365970042642</v>
      </c>
      <c r="AN142">
        <v>19.064054048140189</v>
      </c>
      <c r="AO142">
        <v>2.8338052538945848</v>
      </c>
      <c r="AP142">
        <v>0.35751531397624542</v>
      </c>
      <c r="AQ142">
        <v>3.9603084855345853E-2</v>
      </c>
      <c r="AR142">
        <v>0.34895158357682687</v>
      </c>
      <c r="AT142">
        <v>3.1850016871455972E-3</v>
      </c>
      <c r="AU142">
        <v>0.66213726212785307</v>
      </c>
      <c r="BB142">
        <v>4.331045787917625</v>
      </c>
    </row>
    <row r="143" spans="1:54" x14ac:dyDescent="0.55000000000000004">
      <c r="A143" s="1">
        <v>2006</v>
      </c>
      <c r="B143">
        <v>82.358238667783169</v>
      </c>
      <c r="C143">
        <v>84.479241804549318</v>
      </c>
      <c r="D143">
        <v>68.583299814159517</v>
      </c>
      <c r="E143">
        <v>96.310369214134496</v>
      </c>
      <c r="F143">
        <v>27.53610452002227</v>
      </c>
      <c r="H143">
        <v>1.1392659312957689</v>
      </c>
      <c r="K143">
        <v>11.010143959181191</v>
      </c>
      <c r="L143">
        <v>36.844859936201694</v>
      </c>
      <c r="P143">
        <v>13.423828545013819</v>
      </c>
      <c r="Q143">
        <v>4.1701622195578283E-2</v>
      </c>
      <c r="R143">
        <v>4.2591598616123454</v>
      </c>
      <c r="S143">
        <v>23.790286928191922</v>
      </c>
      <c r="T143">
        <v>15.57372836614458</v>
      </c>
      <c r="U143">
        <v>18.23457949879791</v>
      </c>
      <c r="V143">
        <v>32.771170667167333</v>
      </c>
      <c r="W143">
        <v>44.71896631287494</v>
      </c>
      <c r="X143">
        <v>22.480724146539529</v>
      </c>
      <c r="Y143">
        <v>3.3347880255368869</v>
      </c>
      <c r="Z143">
        <v>4.6332046332046328</v>
      </c>
      <c r="AB143">
        <v>69.313001745200708</v>
      </c>
      <c r="AC143">
        <v>32.567237163814177</v>
      </c>
      <c r="AD143">
        <v>1.5433138377683191</v>
      </c>
      <c r="AE143">
        <v>7.9010326964703363</v>
      </c>
      <c r="AF143">
        <v>39.516958048207151</v>
      </c>
      <c r="AG143">
        <v>1.246528654380207</v>
      </c>
      <c r="AH143">
        <v>48.822158676076903</v>
      </c>
      <c r="AI143">
        <v>0.53928623002527121</v>
      </c>
      <c r="AJ143">
        <v>28.15312876052948</v>
      </c>
      <c r="AK143">
        <v>0.35752899350780498</v>
      </c>
      <c r="AL143">
        <v>3.185752006318348</v>
      </c>
      <c r="AM143">
        <v>1.0855516731933159</v>
      </c>
      <c r="AN143">
        <v>21.1364811621096</v>
      </c>
      <c r="AO143">
        <v>3.408048507395975</v>
      </c>
      <c r="AP143">
        <v>0.34200902789898457</v>
      </c>
      <c r="AQ143">
        <v>3.8574061294524453E-2</v>
      </c>
      <c r="AR143">
        <v>0.31087378023965118</v>
      </c>
      <c r="AT143">
        <v>4.896942918772274E-3</v>
      </c>
      <c r="AU143">
        <v>0.53485472297376779</v>
      </c>
      <c r="BB143">
        <v>4.2992519077178857</v>
      </c>
    </row>
    <row r="144" spans="1:54" x14ac:dyDescent="0.55000000000000004">
      <c r="A144" s="1">
        <v>2007</v>
      </c>
      <c r="B144">
        <v>73.986369774818627</v>
      </c>
      <c r="C144">
        <v>71.897640245848194</v>
      </c>
      <c r="D144">
        <v>54.643471439379518</v>
      </c>
      <c r="E144">
        <v>87.046448450562352</v>
      </c>
      <c r="F144">
        <v>32.049994493756728</v>
      </c>
      <c r="H144">
        <v>1.305777686865</v>
      </c>
      <c r="K144">
        <v>12.60672845362329</v>
      </c>
      <c r="L144">
        <v>32.693678202253068</v>
      </c>
      <c r="P144">
        <v>13.77877842566331</v>
      </c>
      <c r="Q144">
        <v>1.6412664436387132E-2</v>
      </c>
      <c r="R144">
        <v>3.2411449994845318</v>
      </c>
      <c r="S144">
        <v>18.702124225268332</v>
      </c>
      <c r="T144">
        <v>14.465944051959889</v>
      </c>
      <c r="U144">
        <v>23.030549054746629</v>
      </c>
      <c r="V144">
        <v>32.341955310247741</v>
      </c>
      <c r="W144">
        <v>29.68121968121968</v>
      </c>
      <c r="X144">
        <v>24.03989287870348</v>
      </c>
      <c r="Y144">
        <v>3.6294897367341452</v>
      </c>
      <c r="Z144">
        <v>5.1835853131749463</v>
      </c>
      <c r="AB144">
        <v>45.751545705317227</v>
      </c>
      <c r="AC144">
        <v>35.721200387221693</v>
      </c>
      <c r="AD144">
        <v>1.559315753720744</v>
      </c>
      <c r="AE144">
        <v>8.0124800849707913</v>
      </c>
      <c r="AF144">
        <v>38.23013918733335</v>
      </c>
      <c r="AG144">
        <v>1.8178514884891901</v>
      </c>
      <c r="AH144">
        <v>47.686942905324017</v>
      </c>
      <c r="AI144">
        <v>0.59178603637456784</v>
      </c>
      <c r="AJ144">
        <v>28.223589435774311</v>
      </c>
      <c r="AK144">
        <v>0.3604763665829348</v>
      </c>
      <c r="AL144">
        <v>1.55862488760666</v>
      </c>
      <c r="AM144">
        <v>1.093823574416779</v>
      </c>
      <c r="AN144">
        <v>21.574568894731421</v>
      </c>
      <c r="AO144">
        <v>2.098488407492892</v>
      </c>
      <c r="AP144">
        <v>0.28490860695767628</v>
      </c>
      <c r="AQ144">
        <v>3.9679273993535769E-2</v>
      </c>
      <c r="AR144">
        <v>0.41603805918572662</v>
      </c>
      <c r="AT144">
        <v>5.5537559321193839E-3</v>
      </c>
      <c r="AU144">
        <v>0.53647014509585433</v>
      </c>
      <c r="BB144">
        <v>3.9661845176609281</v>
      </c>
    </row>
    <row r="145" spans="1:54" x14ac:dyDescent="0.55000000000000004">
      <c r="A145" s="1">
        <v>2008</v>
      </c>
      <c r="B145">
        <v>65.544225545599303</v>
      </c>
      <c r="C145">
        <v>77.567176663794555</v>
      </c>
      <c r="D145">
        <v>50.834487318896578</v>
      </c>
      <c r="E145">
        <v>92.284323516324633</v>
      </c>
      <c r="F145">
        <v>36.484162576641893</v>
      </c>
      <c r="H145">
        <v>1.4662133192996081</v>
      </c>
      <c r="K145">
        <v>12.196043998926861</v>
      </c>
      <c r="L145">
        <v>37.341776637778729</v>
      </c>
      <c r="P145">
        <v>14.17222403950659</v>
      </c>
      <c r="Q145">
        <v>1.649057251198446E-2</v>
      </c>
      <c r="R145">
        <v>2.7214419682721571</v>
      </c>
      <c r="S145">
        <v>31.675105935485199</v>
      </c>
      <c r="T145">
        <v>11.32550662433823</v>
      </c>
      <c r="U145">
        <v>19.47810343736699</v>
      </c>
      <c r="V145">
        <v>32.72608818019286</v>
      </c>
      <c r="W145">
        <v>36.933395004625353</v>
      </c>
      <c r="X145">
        <v>24.91056940974417</v>
      </c>
      <c r="Y145">
        <v>3.5783642023567541</v>
      </c>
      <c r="Z145">
        <v>5.4354915858590251</v>
      </c>
      <c r="AB145">
        <v>57.961352207114921</v>
      </c>
      <c r="AC145">
        <v>49.173256649892167</v>
      </c>
      <c r="AD145">
        <v>1.565652003733478</v>
      </c>
      <c r="AE145">
        <v>7.7113217718290228</v>
      </c>
      <c r="AF145">
        <v>36.928956159262157</v>
      </c>
      <c r="AG145">
        <v>1.8873822628088841</v>
      </c>
      <c r="AH145">
        <v>49.173640310077523</v>
      </c>
      <c r="AI145">
        <v>0.51699369410366192</v>
      </c>
      <c r="AJ145">
        <v>32.615499700777967</v>
      </c>
      <c r="AK145">
        <v>0.36254245363363319</v>
      </c>
      <c r="AL145">
        <v>2.0674173620120468</v>
      </c>
      <c r="AM145">
        <v>1.01912403726628</v>
      </c>
      <c r="AN145">
        <v>22.323462461273461</v>
      </c>
      <c r="AO145">
        <v>2.7996132739228501</v>
      </c>
      <c r="AP145">
        <v>0.32365428766529247</v>
      </c>
      <c r="AQ145">
        <v>4.2861297690865371E-2</v>
      </c>
      <c r="AR145">
        <v>0.53316174599770449</v>
      </c>
      <c r="AT145">
        <v>6.6873055306812916E-3</v>
      </c>
      <c r="AU145">
        <v>0.54186569040286592</v>
      </c>
      <c r="BB145">
        <v>4.0118274452496587</v>
      </c>
    </row>
    <row r="146" spans="1:54" x14ac:dyDescent="0.55000000000000004">
      <c r="A146" s="1">
        <v>2009</v>
      </c>
      <c r="B146">
        <v>70.662480596088173</v>
      </c>
      <c r="C146">
        <v>75.646512716081858</v>
      </c>
      <c r="D146">
        <v>53.331292144512048</v>
      </c>
      <c r="E146">
        <v>87.573828500925359</v>
      </c>
      <c r="F146">
        <v>28.64652862362972</v>
      </c>
      <c r="H146">
        <v>1.511003117549973</v>
      </c>
      <c r="K146">
        <v>11.17209848169971</v>
      </c>
      <c r="L146">
        <v>39.582751234050477</v>
      </c>
      <c r="P146">
        <v>14.64413466596528</v>
      </c>
      <c r="Q146">
        <v>3.902606646703647E-2</v>
      </c>
      <c r="R146">
        <v>2.105150520759024</v>
      </c>
      <c r="S146">
        <v>31.92227619708536</v>
      </c>
      <c r="T146">
        <v>12.38895076854533</v>
      </c>
      <c r="U146">
        <v>22.595320623916809</v>
      </c>
      <c r="V146">
        <v>33.313143549364021</v>
      </c>
      <c r="W146">
        <v>28.959731543624159</v>
      </c>
      <c r="X146">
        <v>27.45892415034886</v>
      </c>
      <c r="Y146">
        <v>3.577523725194764</v>
      </c>
      <c r="Z146">
        <v>5.9737417943107216</v>
      </c>
      <c r="AB146">
        <v>53.928061831153393</v>
      </c>
      <c r="AC146">
        <v>48.706384998813199</v>
      </c>
      <c r="AD146">
        <v>1.5827037357780629</v>
      </c>
      <c r="AE146">
        <v>8.7138523234769476</v>
      </c>
      <c r="AF146">
        <v>30.237379777744561</v>
      </c>
      <c r="AG146">
        <v>1.710786508938859</v>
      </c>
      <c r="AH146">
        <v>57.99396374466275</v>
      </c>
      <c r="AI146">
        <v>0.40061270366507212</v>
      </c>
      <c r="AJ146">
        <v>17.708643388666289</v>
      </c>
      <c r="AK146">
        <v>0.31266710720954988</v>
      </c>
      <c r="AL146">
        <v>1.7215752823453681</v>
      </c>
      <c r="AM146">
        <v>0.94287997442863991</v>
      </c>
      <c r="AN146">
        <v>21.067438636548971</v>
      </c>
      <c r="AO146">
        <v>2.3364485981308412</v>
      </c>
      <c r="AP146">
        <v>0.30271072572455282</v>
      </c>
      <c r="AQ146">
        <v>3.8262259482163948E-2</v>
      </c>
      <c r="AR146">
        <v>0.66745115423557855</v>
      </c>
      <c r="AT146">
        <v>8.5426718690843964E-3</v>
      </c>
      <c r="AU146">
        <v>0.53883804562516235</v>
      </c>
      <c r="BB146">
        <v>3.996555109058221</v>
      </c>
    </row>
    <row r="147" spans="1:54" x14ac:dyDescent="0.55000000000000004">
      <c r="A147" s="1">
        <v>2010</v>
      </c>
      <c r="B147">
        <v>69.69320246013335</v>
      </c>
      <c r="C147">
        <v>76.372118321894561</v>
      </c>
      <c r="D147">
        <v>65.34688360083608</v>
      </c>
      <c r="E147">
        <v>75.90345488236369</v>
      </c>
      <c r="F147">
        <v>20.709146888514599</v>
      </c>
      <c r="H147">
        <v>1.22733209506245</v>
      </c>
      <c r="K147">
        <v>8.4474997553576667</v>
      </c>
      <c r="L147">
        <v>30.170026253750631</v>
      </c>
      <c r="P147">
        <v>13.17510529515423</v>
      </c>
      <c r="Q147">
        <v>4.8393753565305238E-2</v>
      </c>
      <c r="R147">
        <v>1.8763927051069069</v>
      </c>
      <c r="S147">
        <v>20.29355566736379</v>
      </c>
      <c r="T147">
        <v>10.49078711688062</v>
      </c>
      <c r="U147">
        <v>23.221343873517789</v>
      </c>
      <c r="V147">
        <v>18.127858305925901</v>
      </c>
      <c r="W147">
        <v>35.664905973955968</v>
      </c>
      <c r="X147">
        <v>16.235792681249361</v>
      </c>
      <c r="Y147">
        <v>5.3413435858925071</v>
      </c>
      <c r="Z147">
        <v>6.5444826436047414</v>
      </c>
      <c r="AB147">
        <v>51.941908713692953</v>
      </c>
      <c r="AC147">
        <v>43.500160263748342</v>
      </c>
      <c r="AD147">
        <v>1.6173961721349459</v>
      </c>
      <c r="AE147">
        <v>8.5670052718925831</v>
      </c>
      <c r="AF147">
        <v>40.250358743737088</v>
      </c>
      <c r="AG147">
        <v>1.731467308816323</v>
      </c>
      <c r="AH147">
        <v>49.191392322868317</v>
      </c>
      <c r="AI147">
        <v>0.29143309859549199</v>
      </c>
      <c r="AJ147">
        <v>19.27649673100272</v>
      </c>
      <c r="AK147">
        <v>0.30387531174226851</v>
      </c>
      <c r="AL147">
        <v>1.2816078215311191</v>
      </c>
      <c r="AM147">
        <v>1.0523867372724409</v>
      </c>
      <c r="AN147">
        <v>19.34937605139044</v>
      </c>
      <c r="AO147">
        <v>2.0997051881203141</v>
      </c>
      <c r="AP147">
        <v>0.38745426688066148</v>
      </c>
      <c r="AQ147">
        <v>3.0716391274743179E-2</v>
      </c>
      <c r="AR147">
        <v>0.71149803303599968</v>
      </c>
      <c r="AT147">
        <v>1.1754072897819519E-2</v>
      </c>
      <c r="AU147">
        <v>0.56272845592498022</v>
      </c>
      <c r="BB147">
        <v>3.8861096261217241</v>
      </c>
    </row>
    <row r="148" spans="1:54" x14ac:dyDescent="0.55000000000000004">
      <c r="A148" s="1">
        <v>2011</v>
      </c>
      <c r="B148">
        <v>78.152442440105972</v>
      </c>
      <c r="C148">
        <v>69.66785213220659</v>
      </c>
      <c r="D148">
        <v>51.34645969333824</v>
      </c>
      <c r="E148">
        <v>72.11634151106</v>
      </c>
      <c r="F148">
        <v>33.484384775166198</v>
      </c>
      <c r="H148">
        <v>1.5475409972133189</v>
      </c>
      <c r="K148">
        <v>11.36838960262922</v>
      </c>
      <c r="L148">
        <v>26.521113998266511</v>
      </c>
      <c r="P148">
        <v>12.86588465342618</v>
      </c>
      <c r="Q148">
        <v>3.5805228284176469E-2</v>
      </c>
      <c r="R148">
        <v>2.0229247427123251</v>
      </c>
      <c r="S148">
        <v>16.695906878408259</v>
      </c>
      <c r="T148">
        <v>11.41773321727543</v>
      </c>
      <c r="U148">
        <v>24.71366277448783</v>
      </c>
      <c r="V148">
        <v>27.577971197968012</v>
      </c>
      <c r="W148">
        <v>35.007721940479541</v>
      </c>
      <c r="X148">
        <v>20.142272540829829</v>
      </c>
      <c r="Y148">
        <v>4.8704339768905864</v>
      </c>
      <c r="Z148">
        <v>3.8375621634748969</v>
      </c>
      <c r="AB148">
        <v>49.999378330372998</v>
      </c>
      <c r="AC148">
        <v>53.346045582493417</v>
      </c>
      <c r="AD148">
        <v>1.6451784043108919</v>
      </c>
      <c r="AE148">
        <v>8.6410483482637996</v>
      </c>
      <c r="AF148">
        <v>37.990374265954422</v>
      </c>
      <c r="AG148">
        <v>1.7569236782300111</v>
      </c>
      <c r="AH148">
        <v>54.882630091399513</v>
      </c>
      <c r="AI148">
        <v>0.32013744362040902</v>
      </c>
      <c r="AJ148">
        <v>19.65428555046482</v>
      </c>
      <c r="AK148">
        <v>0.34871385397648103</v>
      </c>
      <c r="AL148">
        <v>1.271086733079889</v>
      </c>
      <c r="AM148">
        <v>1.0605305946856689</v>
      </c>
      <c r="AN148">
        <v>19.635670296700059</v>
      </c>
      <c r="AO148">
        <v>2.1735464408177032</v>
      </c>
      <c r="AP148">
        <v>0.38996073263780251</v>
      </c>
      <c r="AQ148">
        <v>3.0008083261561371E-2</v>
      </c>
      <c r="AR148">
        <v>0.77120745414389791</v>
      </c>
      <c r="AT148">
        <v>1.0660387861449541E-2</v>
      </c>
      <c r="AU148">
        <v>0.61095027083075792</v>
      </c>
      <c r="BB148">
        <v>3.884210534505514</v>
      </c>
    </row>
    <row r="149" spans="1:54" x14ac:dyDescent="0.55000000000000004">
      <c r="A149" s="1">
        <v>2012</v>
      </c>
      <c r="B149">
        <v>64.097621871043017</v>
      </c>
      <c r="C149">
        <v>66.831058103776499</v>
      </c>
      <c r="D149">
        <v>58.152222990659688</v>
      </c>
      <c r="E149">
        <v>66.556284706076369</v>
      </c>
      <c r="F149">
        <v>25.56052550945784</v>
      </c>
      <c r="H149">
        <v>0.97502468438636236</v>
      </c>
      <c r="K149">
        <v>11.19169440166907</v>
      </c>
      <c r="L149">
        <v>24.79092014069343</v>
      </c>
      <c r="P149">
        <v>12.553300601323439</v>
      </c>
      <c r="Q149">
        <v>1.2127979717056821E-2</v>
      </c>
      <c r="R149">
        <v>1.5489173140638239</v>
      </c>
      <c r="S149">
        <v>18.300307916026089</v>
      </c>
      <c r="T149">
        <v>10.355102379393561</v>
      </c>
      <c r="U149">
        <v>25.096310152092101</v>
      </c>
      <c r="V149">
        <v>18.32594415405406</v>
      </c>
      <c r="W149">
        <v>41.664056295246638</v>
      </c>
      <c r="X149">
        <v>16.489789396448931</v>
      </c>
      <c r="Y149">
        <v>4.3442428306024672</v>
      </c>
      <c r="Z149">
        <v>3.942421364542597</v>
      </c>
      <c r="AB149">
        <v>53.930674926922912</v>
      </c>
      <c r="AC149">
        <v>43.762688923979248</v>
      </c>
      <c r="AD149">
        <v>1.640084257746204</v>
      </c>
      <c r="AE149">
        <v>9.4977697795850577</v>
      </c>
      <c r="AF149">
        <v>28.379464835615469</v>
      </c>
      <c r="AG149">
        <v>1.493536422875765</v>
      </c>
      <c r="AH149">
        <v>68.246696045367855</v>
      </c>
      <c r="AI149">
        <v>0.32189335653238338</v>
      </c>
      <c r="AJ149">
        <v>19.733433708769269</v>
      </c>
      <c r="AK149">
        <v>0.35699830108344549</v>
      </c>
      <c r="AL149">
        <v>1.2785296285598571</v>
      </c>
      <c r="AM149">
        <v>1.06084832258202</v>
      </c>
      <c r="AN149">
        <v>20.94885035268808</v>
      </c>
      <c r="AO149">
        <v>2.226861517049409</v>
      </c>
      <c r="AP149">
        <v>0.42204340687384517</v>
      </c>
      <c r="AQ149">
        <v>3.0373800621071929E-2</v>
      </c>
      <c r="AR149">
        <v>0.92918946494297883</v>
      </c>
      <c r="AT149">
        <v>1.188821681318078E-2</v>
      </c>
      <c r="AU149">
        <v>0.64183164246381597</v>
      </c>
      <c r="BB149">
        <v>3.6884221574783549</v>
      </c>
    </row>
    <row r="150" spans="1:54" x14ac:dyDescent="0.55000000000000004">
      <c r="A150" s="1">
        <v>2013</v>
      </c>
      <c r="B150">
        <v>65.024468915808683</v>
      </c>
      <c r="C150">
        <v>77.677570850202429</v>
      </c>
      <c r="D150">
        <v>57.741999325800123</v>
      </c>
      <c r="E150">
        <v>98.780477060028673</v>
      </c>
      <c r="F150">
        <v>28.22764228409828</v>
      </c>
      <c r="H150">
        <v>1.1065448777254701</v>
      </c>
      <c r="K150">
        <v>10.411430410935161</v>
      </c>
      <c r="L150">
        <v>28.23792040990805</v>
      </c>
      <c r="P150">
        <v>10.377180819062639</v>
      </c>
      <c r="Q150">
        <v>5.2069450584219239E-2</v>
      </c>
      <c r="R150">
        <v>1.910796747673317</v>
      </c>
      <c r="S150">
        <v>23.399491955736419</v>
      </c>
      <c r="T150">
        <v>10.81665765278529</v>
      </c>
      <c r="U150">
        <v>22.06884227925574</v>
      </c>
      <c r="V150">
        <v>26.45180018241436</v>
      </c>
      <c r="W150">
        <v>33.746558021916272</v>
      </c>
      <c r="X150">
        <v>5.3117724720830397</v>
      </c>
      <c r="Y150">
        <v>3.6864147206386488</v>
      </c>
      <c r="Z150">
        <v>3.6985816538285681</v>
      </c>
      <c r="AB150">
        <v>53.491454092587823</v>
      </c>
      <c r="AC150">
        <v>55.560526080343557</v>
      </c>
      <c r="AD150">
        <v>1.3475052721541969</v>
      </c>
      <c r="AE150">
        <v>9.8523121454287832</v>
      </c>
      <c r="AF150">
        <v>36.152852058060937</v>
      </c>
      <c r="AG150">
        <v>1.3525523873859771</v>
      </c>
      <c r="AH150">
        <v>68.961369132157515</v>
      </c>
      <c r="AI150">
        <v>0.1467395403567619</v>
      </c>
      <c r="AJ150">
        <v>19.665036914502881</v>
      </c>
      <c r="AK150">
        <v>0.37285266156794722</v>
      </c>
      <c r="AL150">
        <v>1.2701426645664931</v>
      </c>
      <c r="AM150">
        <v>1.0451964136130021</v>
      </c>
      <c r="AN150">
        <v>21.835721500160311</v>
      </c>
      <c r="AO150">
        <v>2.6179212786478669</v>
      </c>
      <c r="AP150">
        <v>0.40035957093785068</v>
      </c>
      <c r="AQ150">
        <v>2.9582358771463459E-2</v>
      </c>
      <c r="AR150">
        <v>0.8023364972640401</v>
      </c>
      <c r="AT150">
        <v>1.4828218881754779E-2</v>
      </c>
      <c r="AU150">
        <v>0.1123461200353348</v>
      </c>
      <c r="BB150">
        <v>4.0002410024726132</v>
      </c>
    </row>
    <row r="151" spans="1:54" x14ac:dyDescent="0.55000000000000004">
      <c r="A151" s="1">
        <v>2014</v>
      </c>
      <c r="B151">
        <v>63.11389367923821</v>
      </c>
      <c r="C151">
        <v>68.204284695663446</v>
      </c>
      <c r="D151">
        <v>57.999145000313881</v>
      </c>
      <c r="E151">
        <v>85.387467575460249</v>
      </c>
      <c r="F151">
        <v>23.467297317479709</v>
      </c>
      <c r="H151">
        <v>1.306422755823867</v>
      </c>
      <c r="K151">
        <v>11.332791448065221</v>
      </c>
      <c r="L151">
        <v>30.388762539227901</v>
      </c>
      <c r="P151">
        <v>11.37019184222682</v>
      </c>
      <c r="Q151">
        <v>7.3447862463569089E-2</v>
      </c>
      <c r="R151">
        <v>1.9369120088544549</v>
      </c>
      <c r="S151">
        <v>9.720456339320581</v>
      </c>
      <c r="T151">
        <v>10.637585461715901</v>
      </c>
      <c r="U151">
        <v>26.916005704408722</v>
      </c>
      <c r="V151">
        <v>26.14075073259222</v>
      </c>
      <c r="W151">
        <v>36.797025788612927</v>
      </c>
      <c r="X151">
        <v>19.096861245680621</v>
      </c>
      <c r="Y151">
        <v>3.41631409201326</v>
      </c>
      <c r="Z151">
        <v>1.9310928458036449</v>
      </c>
      <c r="AB151">
        <v>50.238968408571189</v>
      </c>
      <c r="AC151">
        <v>71.271556642869442</v>
      </c>
      <c r="AD151">
        <v>1.5360042135796399</v>
      </c>
      <c r="AE151">
        <v>9.4581716070196116</v>
      </c>
      <c r="AF151">
        <v>35.316404880722963</v>
      </c>
      <c r="AG151">
        <v>1.3257122799263019</v>
      </c>
      <c r="AH151">
        <v>68.345669426409245</v>
      </c>
      <c r="AI151">
        <v>0.31391106202564367</v>
      </c>
      <c r="AJ151">
        <v>21.201830902385019</v>
      </c>
      <c r="AK151">
        <v>0.49281056079468188</v>
      </c>
      <c r="AL151">
        <v>1.3355821111515609</v>
      </c>
      <c r="AM151">
        <v>1.0907632020008251</v>
      </c>
      <c r="AN151">
        <v>21.234391101241091</v>
      </c>
      <c r="AO151">
        <v>1.931689354882242</v>
      </c>
      <c r="AP151">
        <v>0.57668750654960255</v>
      </c>
      <c r="AQ151">
        <v>2.813845409830474E-2</v>
      </c>
      <c r="AR151">
        <v>0.7880663810137184</v>
      </c>
      <c r="AT151">
        <v>1.6371473352039971E-2</v>
      </c>
      <c r="AU151">
        <v>0.1188773360977841</v>
      </c>
      <c r="BB151">
        <v>3.769691680231527</v>
      </c>
    </row>
    <row r="152" spans="1:54" x14ac:dyDescent="0.55000000000000004">
      <c r="A152" s="1">
        <v>2015</v>
      </c>
      <c r="B152">
        <v>74.212893553223395</v>
      </c>
      <c r="C152">
        <v>80.204805807151999</v>
      </c>
      <c r="D152">
        <v>67.634137577304614</v>
      </c>
      <c r="E152">
        <v>81.740267200477604</v>
      </c>
      <c r="F152">
        <v>26.917629479064288</v>
      </c>
      <c r="H152">
        <v>1.348368541483232</v>
      </c>
      <c r="K152">
        <v>10.797328903816201</v>
      </c>
      <c r="L152">
        <v>22.821427713994929</v>
      </c>
      <c r="P152">
        <v>10.84512047302078</v>
      </c>
      <c r="Q152">
        <v>5.8718263744207189E-2</v>
      </c>
      <c r="R152">
        <v>1.9209659714599341</v>
      </c>
      <c r="S152">
        <v>18.182359838132239</v>
      </c>
      <c r="T152">
        <v>10.612414119038741</v>
      </c>
      <c r="U152">
        <v>32.501527571795883</v>
      </c>
      <c r="V152">
        <v>29.152646320561601</v>
      </c>
      <c r="W152">
        <v>41.780364555799757</v>
      </c>
      <c r="X152">
        <v>17.938300855441689</v>
      </c>
      <c r="Y152">
        <v>3.903610978175343</v>
      </c>
      <c r="Z152">
        <v>1.6732195521728259</v>
      </c>
      <c r="AB152">
        <v>49.757435254803667</v>
      </c>
      <c r="AC152">
        <v>51.827018327817939</v>
      </c>
      <c r="AD152">
        <v>1.530331433338749</v>
      </c>
      <c r="AE152">
        <v>9.5719465589148918</v>
      </c>
      <c r="AF152">
        <v>30.766923967486751</v>
      </c>
      <c r="AG152">
        <v>1.683926690723019</v>
      </c>
      <c r="AH152">
        <v>68.729234966451401</v>
      </c>
      <c r="AN152">
        <v>20.610967736228648</v>
      </c>
      <c r="AR152">
        <v>0.72872953166738075</v>
      </c>
      <c r="AU152">
        <v>0.13366939003597439</v>
      </c>
      <c r="BB152">
        <v>3.755371763878848</v>
      </c>
    </row>
    <row r="153" spans="1:54" x14ac:dyDescent="0.55000000000000004">
      <c r="A153" s="1">
        <v>2016</v>
      </c>
      <c r="B153">
        <v>65.217391304347828</v>
      </c>
      <c r="C153">
        <v>82.49594813614263</v>
      </c>
      <c r="D153">
        <v>57.692307692307693</v>
      </c>
      <c r="E153">
        <v>85.434782608695656</v>
      </c>
      <c r="F153">
        <v>23.255813953488371</v>
      </c>
      <c r="H153">
        <v>1.333333333333333</v>
      </c>
      <c r="K153">
        <v>10.89588377723971</v>
      </c>
      <c r="L153">
        <v>23.63636363636364</v>
      </c>
      <c r="P153">
        <v>10.71428571428571</v>
      </c>
      <c r="Q153">
        <v>6.097560975609756E-2</v>
      </c>
      <c r="R153">
        <v>1.9</v>
      </c>
      <c r="S153">
        <v>16.666666666666671</v>
      </c>
      <c r="T153">
        <v>10.58823529411765</v>
      </c>
      <c r="U153">
        <v>27.5</v>
      </c>
      <c r="V153">
        <v>19.289340101522839</v>
      </c>
      <c r="W153">
        <v>41.97530864197531</v>
      </c>
      <c r="X153">
        <v>16.666666666666671</v>
      </c>
      <c r="Y153">
        <v>3.8808038808038812</v>
      </c>
      <c r="Z153">
        <v>1.7564402810304449</v>
      </c>
      <c r="AB153">
        <v>54.356846473029037</v>
      </c>
      <c r="AC153">
        <v>66.787234042553195</v>
      </c>
      <c r="AD153">
        <v>1.5193370165745861</v>
      </c>
      <c r="AE153">
        <v>9.7252238345168269</v>
      </c>
      <c r="AF153">
        <v>21.559633027522931</v>
      </c>
      <c r="AG153">
        <v>0.77632217370208634</v>
      </c>
      <c r="AH153">
        <v>55.494505494505503</v>
      </c>
      <c r="AN153">
        <v>18.906642728904849</v>
      </c>
      <c r="AR153">
        <v>0.71876309662670135</v>
      </c>
      <c r="AU153">
        <v>0.13428120063191151</v>
      </c>
      <c r="BB153">
        <v>3.5993529253167971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F7B-8DEF-487F-8A3B-F104768D58A2}">
  <sheetPr published="0"/>
  <dimension ref="A1:BN165"/>
  <sheetViews>
    <sheetView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activeCell="G155" sqref="G155"/>
    </sheetView>
  </sheetViews>
  <sheetFormatPr defaultColWidth="9.15625" defaultRowHeight="14.1" x14ac:dyDescent="0.5"/>
  <cols>
    <col min="1" max="1" width="9.15625" style="12"/>
    <col min="2" max="16384" width="9.15625" style="5"/>
  </cols>
  <sheetData>
    <row r="1" spans="1:66" s="12" customFormat="1" ht="14.4" x14ac:dyDescent="0.45">
      <c r="A1" s="11" t="s">
        <v>52</v>
      </c>
      <c r="B1" s="11" t="str">
        <f>'[1]T6 Wine production'!B2</f>
        <v>France</v>
      </c>
      <c r="C1" s="11" t="str">
        <f>'[1]T6 Wine production'!C2</f>
        <v>Italy</v>
      </c>
      <c r="D1" s="11" t="str">
        <f>'[1]T6 Wine production'!D2</f>
        <v>Portugal</v>
      </c>
      <c r="E1" s="11" t="str">
        <f>'[1]T6 Wine production'!E2</f>
        <v>Spain</v>
      </c>
      <c r="F1" s="11" t="str">
        <f>'[1]T6 Wine production'!F2</f>
        <v>Austria</v>
      </c>
      <c r="G1" s="11" t="s">
        <v>53</v>
      </c>
      <c r="H1" s="1" t="s">
        <v>5</v>
      </c>
      <c r="I1" s="11" t="str">
        <f>'[1]T6 Wine production'!H2</f>
        <v>Denmark</v>
      </c>
      <c r="J1" s="11" t="str">
        <f>'[1]T6 Wine production'!I2</f>
        <v>Finland</v>
      </c>
      <c r="K1" s="11" t="str">
        <f>'[1]T6 Wine production'!J2</f>
        <v>Germany</v>
      </c>
      <c r="L1" s="11" t="str">
        <f>'[1]T6 Wine production'!K2</f>
        <v>Greece</v>
      </c>
      <c r="M1" s="11" t="str">
        <f>'[1]T6 Wine production'!L2</f>
        <v>Ireland</v>
      </c>
      <c r="N1" s="11" t="str">
        <f>'[1]T6 Wine production'!M2</f>
        <v>Netherlands</v>
      </c>
      <c r="O1" s="11" t="str">
        <f>'[1]T6 Wine production'!N2</f>
        <v>Sweden</v>
      </c>
      <c r="P1" s="11" t="str">
        <f>'[1]T6 Wine production'!O2</f>
        <v>Switzerland</v>
      </c>
      <c r="Q1" s="11" t="str">
        <f>'[1]T6 Wine production'!P2</f>
        <v>United Kingdom</v>
      </c>
      <c r="R1" s="11" t="str">
        <f>'[1]T6 Wine production'!Q2</f>
        <v>Other WEM</v>
      </c>
      <c r="S1" s="11" t="str">
        <f>'[1]T6 Wine production'!R2</f>
        <v>Bulgaria</v>
      </c>
      <c r="T1" s="11" t="str">
        <f>'[1]T6 Wine production'!S2</f>
        <v>Croatia</v>
      </c>
      <c r="U1" s="11" t="str">
        <f>'[1]T6 Wine production'!T2</f>
        <v>Georgia</v>
      </c>
      <c r="V1" s="11" t="str">
        <f>'[1]T6 Wine production'!U2</f>
        <v>Hungary</v>
      </c>
      <c r="W1" s="11" t="str">
        <f>'[1]T6 Wine production'!V2</f>
        <v>Moldova</v>
      </c>
      <c r="X1" s="11" t="str">
        <f>'[1]T6 Wine production'!W2</f>
        <v>Romania</v>
      </c>
      <c r="Y1" s="11" t="str">
        <f>'[1]T6 Wine production'!X2</f>
        <v>Russia</v>
      </c>
      <c r="Z1" s="11" t="str">
        <f>'[1]T6 Wine production'!Y2</f>
        <v>Ukraine</v>
      </c>
      <c r="AA1" s="11" t="str">
        <f>'[1]T6 Wine production'!Z2</f>
        <v>Other ECA</v>
      </c>
      <c r="AB1" s="11" t="str">
        <f>'[1]T6 Wine production'!AA2</f>
        <v>Australia</v>
      </c>
      <c r="AC1" s="11" t="str">
        <f>'[1]T6 Wine production'!AB2</f>
        <v>New Zealand</v>
      </c>
      <c r="AD1" s="11" t="str">
        <f>'[1]T6 Wine production'!AC2</f>
        <v>Canada</v>
      </c>
      <c r="AE1" s="11" t="str">
        <f>'[1]T6 Wine production'!AD2</f>
        <v>United States</v>
      </c>
      <c r="AF1" s="11" t="str">
        <f>'[1]T6 Wine production'!AE2</f>
        <v>Argentina</v>
      </c>
      <c r="AG1" s="11" t="str">
        <f>'[1]T6 Wine production'!AF2</f>
        <v>Brazil</v>
      </c>
      <c r="AH1" s="11" t="str">
        <f>'[1]T6 Wine production'!AG2</f>
        <v>Chile</v>
      </c>
      <c r="AI1" s="11" t="str">
        <f>'[1]T6 Wine production'!AH2</f>
        <v>Mexico</v>
      </c>
      <c r="AJ1" s="11" t="str">
        <f>'[1]T6 Wine production'!AI2</f>
        <v>Uruguay</v>
      </c>
      <c r="AK1" s="11" t="str">
        <f>'[1]T6 Wine production'!AJ2</f>
        <v>Other LAC</v>
      </c>
      <c r="AL1" s="11" t="str">
        <f>'[1]T6 Wine production'!AK2</f>
        <v>Algeria</v>
      </c>
      <c r="AM1" s="11" t="str">
        <f>'[1]T6 Wine production'!AL2</f>
        <v>Morocco</v>
      </c>
      <c r="AN1" s="11" t="str">
        <f>'[1]T6 Wine production'!AM2</f>
        <v>South Africa</v>
      </c>
      <c r="AO1" s="11" t="str">
        <f>'[1]T6 Wine production'!AN2</f>
        <v>Tunisia</v>
      </c>
      <c r="AP1" s="11" t="str">
        <f>'[1]T6 Wine production'!AO2</f>
        <v>Turkey</v>
      </c>
      <c r="AQ1" s="11" t="str">
        <f>'[1]T6 Wine production'!AP2</f>
        <v>Other AME</v>
      </c>
      <c r="AR1" s="11" t="str">
        <f>'[1]T6 Wine production'!AQ2</f>
        <v>China</v>
      </c>
      <c r="AS1" s="11" t="str">
        <f>'[1]T6 Wine production'!AR2</f>
        <v>Hong Kong</v>
      </c>
      <c r="AT1" s="11" t="str">
        <f>'[1]T6 Wine production'!AS2</f>
        <v>India</v>
      </c>
      <c r="AU1" s="11" t="str">
        <f>'[1]T6 Wine production'!AT2</f>
        <v>Japan</v>
      </c>
      <c r="AV1" s="11" t="str">
        <f>'[1]T6 Wine production'!AU2</f>
        <v>Korea</v>
      </c>
      <c r="AW1" s="11" t="str">
        <f>'[1]T6 Wine production'!AV2</f>
        <v>Malaysia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66" x14ac:dyDescent="0.5">
      <c r="A2" s="12">
        <f>'[1]T6 Wine production'!A33</f>
        <v>1865</v>
      </c>
      <c r="B2" s="8">
        <f>IF('[1]T61 Real GDP'!B33&lt;&gt;"",(IF('[1]T6 Wine production'!B33&lt;&gt;"",('[1]T6 Wine production'!B33/'[1]T61 Real GDP'!B33),"")),"")</f>
        <v>94.946489033858683</v>
      </c>
      <c r="C2" s="8">
        <f>IF('[1]T61 Real GDP'!C33&lt;&gt;"",(IF('[1]T6 Wine production'!C33&lt;&gt;"",('[1]T6 Wine production'!C33/'[1]T61 Real GDP'!C33),"")),"")</f>
        <v>45.17707876458109</v>
      </c>
      <c r="D2" s="8">
        <f>IF('[1]T61 Real GDP'!D33&lt;&gt;"",(IF('[1]T6 Wine production'!D33&lt;&gt;"",('[1]T6 Wine production'!D33/'[1]T61 Real GDP'!D33),"")),"")</f>
        <v>57.436582109479303</v>
      </c>
      <c r="E2" s="8">
        <f>IF('[1]T61 Real GDP'!E33&lt;&gt;"",(IF('[1]T6 Wine production'!E33&lt;&gt;"",('[1]T6 Wine production'!E33/'[1]T61 Real GDP'!E33),"")),"")</f>
        <v>76.297151026243256</v>
      </c>
      <c r="F2" s="8" t="str">
        <f>IF('[1]T61 Real GDP'!F33&lt;&gt;"",(IF('[1]T6 Wine production'!F33&lt;&gt;"",('[1]T6 Wine production'!F33/'[1]T61 Real GDP'!F33),"")),"")</f>
        <v/>
      </c>
      <c r="G2" s="8"/>
      <c r="H2" s="8" t="str">
        <f>IF('[1]T61 Real GDP'!G33&lt;&gt;"",(IF('[1]T6 Wine production'!G33&lt;&gt;"",('[1]T6 Wine production'!G33/'[1]T61 Real GDP'!G33),"")),"")</f>
        <v/>
      </c>
      <c r="I2" s="8" t="str">
        <f>IF('[1]T61 Real GDP'!H33&lt;&gt;"",(IF('[1]T6 Wine production'!H33&lt;&gt;"",('[1]T6 Wine production'!H33/'[1]T61 Real GDP'!H33),"")),"")</f>
        <v/>
      </c>
      <c r="J2" s="8" t="str">
        <f>IF('[1]T61 Real GDP'!I33&lt;&gt;"",(IF('[1]T10 Wine export vol'!I33&lt;&gt;"",('[1]T10 Wine export vol'!I33/'[1]T61 Real GDP'!I33),"")),"")</f>
        <v/>
      </c>
      <c r="K2" s="8">
        <f>IF('[1]T61 Real GDP'!J33&lt;&gt;"",(IF('[1]T6 Wine production'!J33&lt;&gt;"",('[1]T6 Wine production'!J33/'[1]T61 Real GDP'!J33),"")),"")</f>
        <v>2.4566366411077198</v>
      </c>
      <c r="L2" s="8">
        <f>IF('[1]T61 Real GDP'!K33&lt;&gt;"",(IF('[1]T6 Wine production'!K33&lt;&gt;"",('[1]T6 Wine production'!K33/'[1]T61 Real GDP'!K33),"")),"")</f>
        <v>27.127276335894031</v>
      </c>
      <c r="M2" s="8" t="str">
        <f>IF('[1]T61 Real GDP'!L33&lt;&gt;"",(IF('[1]T6 Wine production'!L33&lt;&gt;"",('[1]T6 Wine production'!L33/'[1]T61 Real GDP'!L33),"")),"")</f>
        <v/>
      </c>
      <c r="N2" s="8" t="str">
        <f>IF('[1]T61 Real GDP'!M33&lt;&gt;"",(IF('[1]T6 Wine production'!M33&lt;&gt;"",('[1]T6 Wine production'!M33/'[1]T61 Real GDP'!M33),"")),"")</f>
        <v/>
      </c>
      <c r="O2" s="8" t="str">
        <f>IF('[1]T61 Real GDP'!N33&lt;&gt;"",(IF('[1]T6 Wine production'!N33&lt;&gt;"",('[1]T6 Wine production'!N33/'[1]T61 Real GDP'!N33),"")),"")</f>
        <v/>
      </c>
      <c r="P2" s="8">
        <f>IF('[1]T61 Real GDP'!O33&lt;&gt;"",(IF('[1]T6 Wine production'!O33&lt;&gt;"",('[1]T6 Wine production'!O33/'[1]T61 Real GDP'!O33),"")),"")</f>
        <v>8.8328998438306723</v>
      </c>
      <c r="Q2" s="8">
        <f>IF('[1]T61 Real GDP'!P33&lt;&gt;"",(IF('[1]T6 Wine production'!P33&lt;&gt;"",('[1]T6 Wine production'!P33/'[1]T61 Real GDP'!P33),"")),"")</f>
        <v>0</v>
      </c>
      <c r="R2" s="8" t="str">
        <f>IF('[1]T61 Real GDP'!Q33&lt;&gt;"",(IF('[1]T6 Wine production'!Q33&lt;&gt;"",('[1]T6 Wine production'!Q33/'[1]T61 Real GDP'!Q33),"")),"")</f>
        <v/>
      </c>
      <c r="S2" s="8" t="str">
        <f>IF('[1]T61 Real GDP'!R33&lt;&gt;"",(IF('[1]T6 Wine production'!R33&lt;&gt;"",('[1]T6 Wine production'!R33/'[1]T61 Real GDP'!R33),"")),"")</f>
        <v/>
      </c>
      <c r="T2" s="8" t="str">
        <f>IF('[1]T61 Real GDP'!S33&lt;&gt;"",(IF('[1]T6 Wine production'!S33&lt;&gt;"",('[1]T6 Wine production'!S33/'[1]T61 Real GDP'!S33),"")),"")</f>
        <v/>
      </c>
      <c r="U2" s="8" t="str">
        <f>IF('[1]T61 Real GDP'!T33&lt;&gt;"",(IF('[1]T6 Wine production'!T33&lt;&gt;"",('[1]T6 Wine production'!T33/'[1]T61 Real GDP'!T33),"")),"")</f>
        <v/>
      </c>
      <c r="V2" s="8"/>
      <c r="W2" s="8" t="str">
        <f>IF('[1]T61 Real GDP'!V33&lt;&gt;"",(IF('[1]T6 Wine production'!V33&lt;&gt;"",('[1]T6 Wine production'!V33/'[1]T61 Real GDP'!V33),"")),"")</f>
        <v/>
      </c>
      <c r="X2" s="8" t="str">
        <f>IF('[1]T61 Real GDP'!W33&lt;&gt;"",(IF('[1]T6 Wine production'!W33&lt;&gt;"",('[1]T6 Wine production'!W33/'[1]T61 Real GDP'!W33),"")),"")</f>
        <v/>
      </c>
      <c r="Y2" s="8" t="str">
        <f>IF('[1]T61 Real GDP'!X33&lt;&gt;"",(IF('[1]T6 Wine production'!X33&lt;&gt;"",('[1]T6 Wine production'!X33/'[1]T61 Real GDP'!X33),"")),"")</f>
        <v/>
      </c>
      <c r="Z2" s="8" t="str">
        <f>IF('[1]T61 Real GDP'!Y33&lt;&gt;"",(IF('[1]T6 Wine production'!Y33&lt;&gt;"",('[1]T6 Wine production'!Y33/'[1]T61 Real GDP'!Y33),"")),"")</f>
        <v/>
      </c>
      <c r="AA2" s="8" t="str">
        <f>IF('[1]T61 Real GDP'!Z33&lt;&gt;"",(IF('[1]T6 Wine production'!Z33&lt;&gt;"",('[1]T6 Wine production'!Z33/'[1]T61 Real GDP'!Z33),"")),"")</f>
        <v/>
      </c>
      <c r="AB2" s="8">
        <f>IF('[1]T61 Real GDP'!AA33&lt;&gt;"",(IF('[1]T6 Wine production'!AA33&lt;&gt;"",('[1]T6 Wine production'!AA33/'[1]T61 Real GDP'!AA33),"")),"")</f>
        <v>1.1740540426341028</v>
      </c>
      <c r="AC2" s="8" t="str">
        <f>IF('[1]T61 Real GDP'!AB33&lt;&gt;"",(IF('[1]T6 Wine production'!AB33&lt;&gt;"",('[1]T6 Wine production'!AB33/'[1]T61 Real GDP'!AB33),"")),"")</f>
        <v/>
      </c>
      <c r="AD2" s="8" t="str">
        <f>IF('[1]T61 Real GDP'!AC33&lt;&gt;"",(IF('[1]T6 Wine production'!AC33&lt;&gt;"",('[1]T6 Wine production'!AC33/'[1]T61 Real GDP'!AC33),"")),"")</f>
        <v/>
      </c>
      <c r="AE2" s="8">
        <f>IF('[1]T61 Real GDP'!AD33&lt;&gt;"",(IF('[1]T6 Wine production'!AD33&lt;&gt;"",('[1]T6 Wine production'!AD33/'[1]T61 Real GDP'!AD33),"")),"")</f>
        <v>0.11758799864668244</v>
      </c>
      <c r="AF2" s="8" t="str">
        <f>IF('[1]T61 Real GDP'!AE33&lt;&gt;"",(IF('[1]T6 Wine production'!AE33&lt;&gt;"",('[1]T6 Wine production'!AE33/'[1]T61 Real GDP'!AE33),"")),"")</f>
        <v/>
      </c>
      <c r="AG2" s="8" t="str">
        <f>IF('[1]T61 Real GDP'!AF33&lt;&gt;"",(IF('[1]T6 Wine production'!AF33&lt;&gt;"",('[1]T6 Wine production'!AF33/'[1]T61 Real GDP'!AF33),"")),"")</f>
        <v/>
      </c>
      <c r="AH2" s="8" t="str">
        <f>IF('[1]T61 Real GDP'!AG33&lt;&gt;"",(IF('[1]T6 Wine production'!AG33&lt;&gt;"",('[1]T6 Wine production'!AG33/'[1]T61 Real GDP'!AG33),"")),"")</f>
        <v/>
      </c>
      <c r="AI2" s="8" t="str">
        <f>IF('[1]T61 Real GDP'!AH33&lt;&gt;"",(IF('[1]T6 Wine production'!AH33&lt;&gt;"",('[1]T6 Wine production'!AH33/'[1]T61 Real GDP'!AH33),"")),"")</f>
        <v/>
      </c>
      <c r="AJ2" s="8" t="str">
        <f>IF('[1]T61 Real GDP'!AI33&lt;&gt;"",(IF('[1]T6 Wine production'!AI33&lt;&gt;"",('[1]T6 Wine production'!AI33/'[1]T61 Real GDP'!AI33),"")),"")</f>
        <v/>
      </c>
      <c r="AK2" s="8" t="str">
        <f>IF('[1]T61 Real GDP'!AJ33&lt;&gt;"",(IF('[1]T6 Wine production'!AJ33&lt;&gt;"",('[1]T6 Wine production'!AJ33/'[1]T61 Real GDP'!AJ33),"")),"")</f>
        <v/>
      </c>
      <c r="AL2" s="8" t="str">
        <f>IF('[1]T61 Real GDP'!AK33&lt;&gt;"",(IF('[1]T6 Wine production'!AK33&lt;&gt;"",('[1]T6 Wine production'!AK33/'[1]T61 Real GDP'!AK33),"")),"")</f>
        <v/>
      </c>
      <c r="AM2" s="8" t="str">
        <f>IF('[1]T61 Real GDP'!AL33&lt;&gt;"",(IF('[1]T6 Wine production'!AL33&lt;&gt;"",('[1]T6 Wine production'!AL33/'[1]T61 Real GDP'!AL33),"")),"")</f>
        <v/>
      </c>
      <c r="AN2" s="8">
        <f>IF('[1]T61 Real GDP'!AM33&lt;&gt;"",(IF('[1]T6 Wine production'!AM33&lt;&gt;"",('[1]T6 Wine production'!AM33/'[1]T61 Real GDP'!AM33),"")),"")</f>
        <v>6.8031287608821724</v>
      </c>
      <c r="AO2" s="8" t="str">
        <f>IF('[1]T61 Real GDP'!AN33&lt;&gt;"",(IF('[1]T6 Wine production'!AN33&lt;&gt;"",('[1]T6 Wine production'!AN33/'[1]T61 Real GDP'!AN33),"")),"")</f>
        <v/>
      </c>
      <c r="AP2" s="8" t="str">
        <f>IF('[1]T61 Real GDP'!AO33&lt;&gt;"",(IF('[1]T6 Wine production'!AO33&lt;&gt;"",('[1]T6 Wine production'!AO33/'[1]T61 Real GDP'!AO33),"")),"")</f>
        <v/>
      </c>
      <c r="AQ2" s="8" t="str">
        <f>IF('[1]T61 Real GDP'!AP33&lt;&gt;"",(IF('[1]T6 Wine production'!AP33&lt;&gt;"",('[1]T6 Wine production'!AP33/'[1]T61 Real GDP'!AP33),"")),"")</f>
        <v/>
      </c>
      <c r="AR2" s="8" t="str">
        <f>IF('[1]T61 Real GDP'!AQ33&lt;&gt;"",(IF('[1]T6 Wine production'!AQ33&lt;&gt;"",('[1]T6 Wine production'!AQ33/'[1]T61 Real GDP'!AQ33),"")),"")</f>
        <v/>
      </c>
      <c r="AS2" s="8" t="str">
        <f>IF('[1]T61 Real GDP'!AR33&lt;&gt;"",(IF('[1]T6 Wine production'!AR33&lt;&gt;"",('[1]T6 Wine production'!AR33/'[1]T61 Real GDP'!AR33),"")),"")</f>
        <v/>
      </c>
      <c r="AT2" s="8" t="str">
        <f>IF('[1]T61 Real GDP'!AS33&lt;&gt;"",(IF('[1]T6 Wine production'!AS33&lt;&gt;"",('[1]T6 Wine production'!AS33/'[1]T61 Real GDP'!AS33),"")),"")</f>
        <v/>
      </c>
      <c r="AU2" s="8" t="str">
        <f>IF('[1]T61 Real GDP'!AT33&lt;&gt;"",(IF('[1]T6 Wine production'!AT33&lt;&gt;"",('[1]T6 Wine production'!AT33/'[1]T61 Real GDP'!AT33),"")),"")</f>
        <v/>
      </c>
      <c r="AV2" s="8" t="str">
        <f>IF('[1]T61 Real GDP'!AU33&lt;&gt;"",(IF('[1]T6 Wine production'!AU33&lt;&gt;"",('[1]T6 Wine production'!AU33/'[1]T61 Real GDP'!AU33),"")),"")</f>
        <v/>
      </c>
      <c r="AW2" s="8" t="str">
        <f>IF('[1]T61 Real GDP'!AV33&lt;&gt;"",(IF('[1]T6 Wine production'!AV33&lt;&gt;"",('[1]T6 Wine production'!AV33/'[1]T61 Real GDP'!AV33),"")),"")</f>
        <v/>
      </c>
      <c r="AX2" s="8" t="str">
        <f>IF('[1]T61 Real GDP'!AW33&lt;&gt;"",(IF('[1]T6 Wine production'!AW33&lt;&gt;"",('[1]T6 Wine production'!AW33/'[1]T61 Real GDP'!AW33),"")),"")</f>
        <v/>
      </c>
      <c r="AY2" s="8" t="str">
        <f>IF('[1]T61 Real GDP'!AX33&lt;&gt;"",(IF('[1]T6 Wine production'!AX33&lt;&gt;"",('[1]T6 Wine production'!AX33/'[1]T61 Real GDP'!AX33),"")),"")</f>
        <v/>
      </c>
      <c r="AZ2" s="8" t="str">
        <f>IF('[1]T61 Real GDP'!AY33&lt;&gt;"",(IF('[1]T6 Wine production'!AY33&lt;&gt;"",('[1]T6 Wine production'!AY33/'[1]T61 Real GDP'!AY33),"")),"")</f>
        <v/>
      </c>
      <c r="BA2" s="8" t="str">
        <f>IF('[1]T61 Real GDP'!AZ33&lt;&gt;"",(IF('[1]T6 Wine production'!AZ33&lt;&gt;"",('[1]T6 Wine production'!AZ33/'[1]T61 Real GDP'!AZ33),"")),"")</f>
        <v/>
      </c>
      <c r="BB2" s="8" t="s">
        <v>54</v>
      </c>
      <c r="BC2" s="9"/>
      <c r="BD2" s="9"/>
      <c r="BI2" s="8"/>
      <c r="BJ2" s="8"/>
      <c r="BK2" s="8"/>
      <c r="BL2" s="8"/>
      <c r="BM2" s="8"/>
      <c r="BN2" s="8"/>
    </row>
    <row r="3" spans="1:66" x14ac:dyDescent="0.5">
      <c r="A3" s="12">
        <f>'[1]T6 Wine production'!A34</f>
        <v>1866</v>
      </c>
      <c r="B3" s="8">
        <f>IF('[1]T61 Real GDP'!B34&lt;&gt;"",(IF('[1]T6 Wine production'!B34&lt;&gt;"",('[1]T6 Wine production'!B34/'[1]T61 Real GDP'!B34),"")),"")</f>
        <v>87.326424624241355</v>
      </c>
      <c r="C3" s="8">
        <f>IF('[1]T61 Real GDP'!C34&lt;&gt;"",(IF('[1]T6 Wine production'!C34&lt;&gt;"",('[1]T6 Wine production'!C34/'[1]T61 Real GDP'!C34),"")),"")</f>
        <v>51.160615824715819</v>
      </c>
      <c r="D3" s="8">
        <f>IF('[1]T61 Real GDP'!D34&lt;&gt;"",(IF('[1]T6 Wine production'!D34&lt;&gt;"",('[1]T6 Wine production'!D34/'[1]T61 Real GDP'!D34),"")),"")</f>
        <v>55.492667867249807</v>
      </c>
      <c r="E3" s="8">
        <f>IF('[1]T61 Real GDP'!E34&lt;&gt;"",(IF('[1]T6 Wine production'!E34&lt;&gt;"",('[1]T6 Wine production'!E34/'[1]T61 Real GDP'!E34),"")),"")</f>
        <v>75.114836017853676</v>
      </c>
      <c r="F3" s="8" t="str">
        <f>IF('[1]T61 Real GDP'!F34&lt;&gt;"",(IF('[1]T6 Wine production'!F34&lt;&gt;"",('[1]T6 Wine production'!F34/'[1]T61 Real GDP'!F34),"")),"")</f>
        <v/>
      </c>
      <c r="G3" s="8"/>
      <c r="H3" s="8" t="str">
        <f>IF('[1]T61 Real GDP'!G34&lt;&gt;"",(IF('[1]T6 Wine production'!G34&lt;&gt;"",('[1]T6 Wine production'!G34/'[1]T61 Real GDP'!G34),"")),"")</f>
        <v/>
      </c>
      <c r="I3" s="8" t="str">
        <f>IF('[1]T61 Real GDP'!H34&lt;&gt;"",(IF('[1]T6 Wine production'!H34&lt;&gt;"",('[1]T6 Wine production'!H34/'[1]T61 Real GDP'!H34),"")),"")</f>
        <v/>
      </c>
      <c r="J3" s="8" t="str">
        <f>IF('[1]T61 Real GDP'!I34&lt;&gt;"",(IF('[1]T10 Wine export vol'!I34&lt;&gt;"",('[1]T10 Wine export vol'!I34/'[1]T61 Real GDP'!I34),"")),"")</f>
        <v/>
      </c>
      <c r="K3" s="8">
        <f>IF('[1]T61 Real GDP'!J34&lt;&gt;"",(IF('[1]T6 Wine production'!J34&lt;&gt;"",('[1]T6 Wine production'!J34/'[1]T61 Real GDP'!J34),"")),"")</f>
        <v>4.4352454169130695</v>
      </c>
      <c r="L3" s="8">
        <f>IF('[1]T61 Real GDP'!K34&lt;&gt;"",(IF('[1]T6 Wine production'!K34&lt;&gt;"",('[1]T6 Wine production'!K34/'[1]T61 Real GDP'!K34),"")),"")</f>
        <v>28.341650320957168</v>
      </c>
      <c r="M3" s="8" t="str">
        <f>IF('[1]T61 Real GDP'!L34&lt;&gt;"",(IF('[1]T6 Wine production'!L34&lt;&gt;"",('[1]T6 Wine production'!L34/'[1]T61 Real GDP'!L34),"")),"")</f>
        <v/>
      </c>
      <c r="N3" s="8" t="str">
        <f>IF('[1]T61 Real GDP'!M34&lt;&gt;"",(IF('[1]T6 Wine production'!M34&lt;&gt;"",('[1]T6 Wine production'!M34/'[1]T61 Real GDP'!M34),"")),"")</f>
        <v/>
      </c>
      <c r="O3" s="8" t="str">
        <f>IF('[1]T61 Real GDP'!N34&lt;&gt;"",(IF('[1]T6 Wine production'!N34&lt;&gt;"",('[1]T6 Wine production'!N34/'[1]T61 Real GDP'!N34),"")),"")</f>
        <v/>
      </c>
      <c r="P3" s="8">
        <f>IF('[1]T61 Real GDP'!O34&lt;&gt;"",(IF('[1]T6 Wine production'!O34&lt;&gt;"",('[1]T6 Wine production'!O34/'[1]T61 Real GDP'!O34),"")),"")</f>
        <v>9.0045668061732851</v>
      </c>
      <c r="Q3" s="8">
        <f>IF('[1]T61 Real GDP'!P34&lt;&gt;"",(IF('[1]T6 Wine production'!P34&lt;&gt;"",('[1]T6 Wine production'!P34/'[1]T61 Real GDP'!P34),"")),"")</f>
        <v>0</v>
      </c>
      <c r="R3" s="8" t="str">
        <f>IF('[1]T61 Real GDP'!Q34&lt;&gt;"",(IF('[1]T6 Wine production'!Q34&lt;&gt;"",('[1]T6 Wine production'!Q34/'[1]T61 Real GDP'!Q34),"")),"")</f>
        <v/>
      </c>
      <c r="S3" s="8" t="str">
        <f>IF('[1]T61 Real GDP'!R34&lt;&gt;"",(IF('[1]T6 Wine production'!R34&lt;&gt;"",('[1]T6 Wine production'!R34/'[1]T61 Real GDP'!R34),"")),"")</f>
        <v/>
      </c>
      <c r="T3" s="8" t="str">
        <f>IF('[1]T61 Real GDP'!S34&lt;&gt;"",(IF('[1]T6 Wine production'!S34&lt;&gt;"",('[1]T6 Wine production'!S34/'[1]T61 Real GDP'!S34),"")),"")</f>
        <v/>
      </c>
      <c r="U3" s="8" t="str">
        <f>IF('[1]T61 Real GDP'!T34&lt;&gt;"",(IF('[1]T6 Wine production'!T34&lt;&gt;"",('[1]T6 Wine production'!T34/'[1]T61 Real GDP'!T34),"")),"")</f>
        <v/>
      </c>
      <c r="V3" s="8" t="str">
        <f>IF('[1]T61 Real GDP'!U34&lt;&gt;"",(IF('[1]T6 Wine production'!U34&lt;&gt;"",('[1]T6 Wine production'!U34/'[1]T61 Real GDP'!U34),"")),"")</f>
        <v/>
      </c>
      <c r="W3" s="8" t="str">
        <f>IF('[1]T61 Real GDP'!V34&lt;&gt;"",(IF('[1]T6 Wine production'!V34&lt;&gt;"",('[1]T6 Wine production'!V34/'[1]T61 Real GDP'!V34),"")),"")</f>
        <v/>
      </c>
      <c r="X3" s="8" t="str">
        <f>IF('[1]T61 Real GDP'!W34&lt;&gt;"",(IF('[1]T6 Wine production'!W34&lt;&gt;"",('[1]T6 Wine production'!W34/'[1]T61 Real GDP'!W34),"")),"")</f>
        <v/>
      </c>
      <c r="Y3" s="8" t="str">
        <f>IF('[1]T61 Real GDP'!X34&lt;&gt;"",(IF('[1]T6 Wine production'!X34&lt;&gt;"",('[1]T6 Wine production'!X34/'[1]T61 Real GDP'!X34),"")),"")</f>
        <v/>
      </c>
      <c r="Z3" s="8" t="str">
        <f>IF('[1]T61 Real GDP'!Y34&lt;&gt;"",(IF('[1]T6 Wine production'!Y34&lt;&gt;"",('[1]T6 Wine production'!Y34/'[1]T61 Real GDP'!Y34),"")),"")</f>
        <v/>
      </c>
      <c r="AA3" s="8" t="str">
        <f>IF('[1]T61 Real GDP'!Z34&lt;&gt;"",(IF('[1]T6 Wine production'!Z34&lt;&gt;"",('[1]T6 Wine production'!Z34/'[1]T61 Real GDP'!Z34),"")),"")</f>
        <v/>
      </c>
      <c r="AB3" s="8">
        <f>IF('[1]T61 Real GDP'!AA34&lt;&gt;"",(IF('[1]T6 Wine production'!AA34&lt;&gt;"",('[1]T6 Wine production'!AA34/'[1]T61 Real GDP'!AA34),"")),"")</f>
        <v>1.1774863387978143</v>
      </c>
      <c r="AC3" s="8" t="str">
        <f>IF('[1]T61 Real GDP'!AB34&lt;&gt;"",(IF('[1]T6 Wine production'!AB34&lt;&gt;"",('[1]T6 Wine production'!AB34/'[1]T61 Real GDP'!AB34),"")),"")</f>
        <v/>
      </c>
      <c r="AD3" s="8" t="str">
        <f>IF('[1]T61 Real GDP'!AC34&lt;&gt;"",(IF('[1]T6 Wine production'!AC34&lt;&gt;"",('[1]T6 Wine production'!AC34/'[1]T61 Real GDP'!AC34),"")),"")</f>
        <v/>
      </c>
      <c r="AE3" s="8">
        <f>IF('[1]T61 Real GDP'!AD34&lt;&gt;"",(IF('[1]T6 Wine production'!AD34&lt;&gt;"",('[1]T6 Wine production'!AD34/'[1]T61 Real GDP'!AD34),"")),"")</f>
        <v>0.1158246397702382</v>
      </c>
      <c r="AF3" s="8" t="str">
        <f>IF('[1]T61 Real GDP'!AE34&lt;&gt;"",(IF('[1]T6 Wine production'!AE34&lt;&gt;"",('[1]T6 Wine production'!AE34/'[1]T61 Real GDP'!AE34),"")),"")</f>
        <v/>
      </c>
      <c r="AG3" s="8" t="str">
        <f>IF('[1]T61 Real GDP'!AF34&lt;&gt;"",(IF('[1]T6 Wine production'!AF34&lt;&gt;"",('[1]T6 Wine production'!AF34/'[1]T61 Real GDP'!AF34),"")),"")</f>
        <v/>
      </c>
      <c r="AH3" s="8" t="str">
        <f>IF('[1]T61 Real GDP'!AG34&lt;&gt;"",(IF('[1]T6 Wine production'!AG34&lt;&gt;"",('[1]T6 Wine production'!AG34/'[1]T61 Real GDP'!AG34),"")),"")</f>
        <v/>
      </c>
      <c r="AI3" s="8" t="str">
        <f>IF('[1]T61 Real GDP'!AH34&lt;&gt;"",(IF('[1]T6 Wine production'!AH34&lt;&gt;"",('[1]T6 Wine production'!AH34/'[1]T61 Real GDP'!AH34),"")),"")</f>
        <v/>
      </c>
      <c r="AJ3" s="8" t="str">
        <f>IF('[1]T61 Real GDP'!AI34&lt;&gt;"",(IF('[1]T6 Wine production'!AI34&lt;&gt;"",('[1]T6 Wine production'!AI34/'[1]T61 Real GDP'!AI34),"")),"")</f>
        <v/>
      </c>
      <c r="AK3" s="8" t="str">
        <f>IF('[1]T61 Real GDP'!AJ34&lt;&gt;"",(IF('[1]T6 Wine production'!AJ34&lt;&gt;"",('[1]T6 Wine production'!AJ34/'[1]T61 Real GDP'!AJ34),"")),"")</f>
        <v/>
      </c>
      <c r="AL3" s="8" t="str">
        <f>IF('[1]T61 Real GDP'!AK34&lt;&gt;"",(IF('[1]T6 Wine production'!AK34&lt;&gt;"",('[1]T6 Wine production'!AK34/'[1]T61 Real GDP'!AK34),"")),"")</f>
        <v/>
      </c>
      <c r="AM3" s="8" t="str">
        <f>IF('[1]T61 Real GDP'!AL34&lt;&gt;"",(IF('[1]T6 Wine production'!AL34&lt;&gt;"",('[1]T6 Wine production'!AL34/'[1]T61 Real GDP'!AL34),"")),"")</f>
        <v/>
      </c>
      <c r="AN3" s="8">
        <f>IF('[1]T61 Real GDP'!AM34&lt;&gt;"",(IF('[1]T6 Wine production'!AM34&lt;&gt;"",('[1]T6 Wine production'!AM34/'[1]T61 Real GDP'!AM34),"")),"")</f>
        <v>6.4797401436387343</v>
      </c>
      <c r="AO3" s="8" t="str">
        <f>IF('[1]T61 Real GDP'!AN34&lt;&gt;"",(IF('[1]T6 Wine production'!AN34&lt;&gt;"",('[1]T6 Wine production'!AN34/'[1]T61 Real GDP'!AN34),"")),"")</f>
        <v/>
      </c>
      <c r="AP3" s="8" t="str">
        <f>IF('[1]T61 Real GDP'!AO34&lt;&gt;"",(IF('[1]T6 Wine production'!AO34&lt;&gt;"",('[1]T6 Wine production'!AO34/'[1]T61 Real GDP'!AO34),"")),"")</f>
        <v/>
      </c>
      <c r="AQ3" s="8" t="str">
        <f>IF('[1]T61 Real GDP'!AP34&lt;&gt;"",(IF('[1]T6 Wine production'!AP34&lt;&gt;"",('[1]T6 Wine production'!AP34/'[1]T61 Real GDP'!AP34),"")),"")</f>
        <v/>
      </c>
      <c r="AR3" s="8" t="str">
        <f>IF('[1]T61 Real GDP'!AQ34&lt;&gt;"",(IF('[1]T6 Wine production'!AQ34&lt;&gt;"",('[1]T6 Wine production'!AQ34/'[1]T61 Real GDP'!AQ34),"")),"")</f>
        <v/>
      </c>
      <c r="AS3" s="8" t="str">
        <f>IF('[1]T61 Real GDP'!AR34&lt;&gt;"",(IF('[1]T6 Wine production'!AR34&lt;&gt;"",('[1]T6 Wine production'!AR34/'[1]T61 Real GDP'!AR34),"")),"")</f>
        <v/>
      </c>
      <c r="AT3" s="8" t="str">
        <f>IF('[1]T61 Real GDP'!AS34&lt;&gt;"",(IF('[1]T6 Wine production'!AS34&lt;&gt;"",('[1]T6 Wine production'!AS34/'[1]T61 Real GDP'!AS34),"")),"")</f>
        <v/>
      </c>
      <c r="AU3" s="8" t="str">
        <f>IF('[1]T61 Real GDP'!AT34&lt;&gt;"",(IF('[1]T6 Wine production'!AT34&lt;&gt;"",('[1]T6 Wine production'!AT34/'[1]T61 Real GDP'!AT34),"")),"")</f>
        <v/>
      </c>
      <c r="AV3" s="8" t="str">
        <f>IF('[1]T61 Real GDP'!AU34&lt;&gt;"",(IF('[1]T6 Wine production'!AU34&lt;&gt;"",('[1]T6 Wine production'!AU34/'[1]T61 Real GDP'!AU34),"")),"")</f>
        <v/>
      </c>
      <c r="AW3" s="8" t="str">
        <f>IF('[1]T61 Real GDP'!AV34&lt;&gt;"",(IF('[1]T6 Wine production'!AV34&lt;&gt;"",('[1]T6 Wine production'!AV34/'[1]T61 Real GDP'!AV34),"")),"")</f>
        <v/>
      </c>
      <c r="AX3" s="8" t="str">
        <f>IF('[1]T61 Real GDP'!AW34&lt;&gt;"",(IF('[1]T6 Wine production'!AW34&lt;&gt;"",('[1]T6 Wine production'!AW34/'[1]T61 Real GDP'!AW34),"")),"")</f>
        <v/>
      </c>
      <c r="AY3" s="8" t="str">
        <f>IF('[1]T61 Real GDP'!AX34&lt;&gt;"",(IF('[1]T6 Wine production'!AX34&lt;&gt;"",('[1]T6 Wine production'!AX34/'[1]T61 Real GDP'!AX34),"")),"")</f>
        <v/>
      </c>
      <c r="AZ3" s="8" t="str">
        <f>IF('[1]T61 Real GDP'!AY34&lt;&gt;"",(IF('[1]T6 Wine production'!AY34&lt;&gt;"",('[1]T6 Wine production'!AY34/'[1]T61 Real GDP'!AY34),"")),"")</f>
        <v/>
      </c>
      <c r="BA3" s="8" t="str">
        <f>IF('[1]T61 Real GDP'!AZ34&lt;&gt;"",(IF('[1]T6 Wine production'!AZ34&lt;&gt;"",('[1]T6 Wine production'!AZ34/'[1]T61 Real GDP'!AZ34),"")),"")</f>
        <v/>
      </c>
      <c r="BB3" s="8" t="s">
        <v>54</v>
      </c>
      <c r="BC3" s="9"/>
      <c r="BD3" s="9"/>
      <c r="BI3" s="8"/>
      <c r="BJ3" s="8"/>
      <c r="BK3" s="8"/>
      <c r="BL3" s="8"/>
      <c r="BM3" s="8"/>
      <c r="BN3" s="8"/>
    </row>
    <row r="4" spans="1:66" x14ac:dyDescent="0.5">
      <c r="A4" s="12">
        <f>'[1]T6 Wine production'!A35</f>
        <v>1867</v>
      </c>
      <c r="B4" s="8">
        <f>IF('[1]T61 Real GDP'!B35&lt;&gt;"",(IF('[1]T6 Wine production'!B35&lt;&gt;"",('[1]T6 Wine production'!B35/'[1]T61 Real GDP'!B35),"")),"")</f>
        <v>56.87865758642581</v>
      </c>
      <c r="C4" s="8">
        <f>IF('[1]T61 Real GDP'!C35&lt;&gt;"",(IF('[1]T6 Wine production'!C35&lt;&gt;"",('[1]T6 Wine production'!C35/'[1]T61 Real GDP'!C35),"")),"")</f>
        <v>55.074779264077186</v>
      </c>
      <c r="D4" s="8">
        <f>IF('[1]T61 Real GDP'!D35&lt;&gt;"",(IF('[1]T6 Wine production'!D35&lt;&gt;"",('[1]T6 Wine production'!D35/'[1]T61 Real GDP'!D35),"")),"")</f>
        <v>37.5</v>
      </c>
      <c r="E4" s="8">
        <f>IF('[1]T61 Real GDP'!E35&lt;&gt;"",(IF('[1]T6 Wine production'!E35&lt;&gt;"",('[1]T6 Wine production'!E35/'[1]T61 Real GDP'!E35),"")),"")</f>
        <v>77.904210833414368</v>
      </c>
      <c r="F4" s="8" t="str">
        <f>IF('[1]T61 Real GDP'!F35&lt;&gt;"",(IF('[1]T6 Wine production'!F35&lt;&gt;"",('[1]T6 Wine production'!F35/'[1]T61 Real GDP'!F35),"")),"")</f>
        <v/>
      </c>
      <c r="G4" s="8"/>
      <c r="H4" s="8" t="str">
        <f>IF('[1]T61 Real GDP'!G35&lt;&gt;"",(IF('[1]T6 Wine production'!G35&lt;&gt;"",('[1]T6 Wine production'!G35/'[1]T61 Real GDP'!G35),"")),"")</f>
        <v/>
      </c>
      <c r="I4" s="8" t="str">
        <f>IF('[1]T61 Real GDP'!H35&lt;&gt;"",(IF('[1]T6 Wine production'!H35&lt;&gt;"",('[1]T6 Wine production'!H35/'[1]T61 Real GDP'!H35),"")),"")</f>
        <v/>
      </c>
      <c r="J4" s="8" t="str">
        <f>IF('[1]T61 Real GDP'!I35&lt;&gt;"",(IF('[1]T10 Wine export vol'!I35&lt;&gt;"",('[1]T10 Wine export vol'!I35/'[1]T61 Real GDP'!I35),"")),"")</f>
        <v/>
      </c>
      <c r="K4" s="8">
        <f>IF('[1]T61 Real GDP'!J35&lt;&gt;"",(IF('[1]T6 Wine production'!J35&lt;&gt;"",('[1]T6 Wine production'!J35/'[1]T61 Real GDP'!J35),"")),"")</f>
        <v>4.3608291468391354</v>
      </c>
      <c r="L4" s="8">
        <f>IF('[1]T61 Real GDP'!K35&lt;&gt;"",(IF('[1]T6 Wine production'!K35&lt;&gt;"",('[1]T6 Wine production'!K35/'[1]T61 Real GDP'!K35),"")),"")</f>
        <v>26.753387553616015</v>
      </c>
      <c r="M4" s="8" t="str">
        <f>IF('[1]T61 Real GDP'!L35&lt;&gt;"",(IF('[1]T6 Wine production'!L35&lt;&gt;"",('[1]T6 Wine production'!L35/'[1]T61 Real GDP'!L35),"")),"")</f>
        <v/>
      </c>
      <c r="N4" s="8" t="str">
        <f>IF('[1]T61 Real GDP'!M35&lt;&gt;"",(IF('[1]T6 Wine production'!M35&lt;&gt;"",('[1]T6 Wine production'!M35/'[1]T61 Real GDP'!M35),"")),"")</f>
        <v/>
      </c>
      <c r="O4" s="8" t="str">
        <f>IF('[1]T61 Real GDP'!N35&lt;&gt;"",(IF('[1]T6 Wine production'!N35&lt;&gt;"",('[1]T6 Wine production'!N35/'[1]T61 Real GDP'!N35),"")),"")</f>
        <v/>
      </c>
      <c r="P4" s="8">
        <f>IF('[1]T61 Real GDP'!O35&lt;&gt;"",(IF('[1]T6 Wine production'!O35&lt;&gt;"",('[1]T6 Wine production'!O35/'[1]T61 Real GDP'!O35),"")),"")</f>
        <v>10.231730517816112</v>
      </c>
      <c r="Q4" s="8">
        <f>IF('[1]T61 Real GDP'!P35&lt;&gt;"",(IF('[1]T6 Wine production'!P35&lt;&gt;"",('[1]T6 Wine production'!P35/'[1]T61 Real GDP'!P35),"")),"")</f>
        <v>0</v>
      </c>
      <c r="R4" s="8" t="str">
        <f>IF('[1]T61 Real GDP'!Q35&lt;&gt;"",(IF('[1]T6 Wine production'!Q35&lt;&gt;"",('[1]T6 Wine production'!Q35/'[1]T61 Real GDP'!Q35),"")),"")</f>
        <v/>
      </c>
      <c r="S4" s="8" t="str">
        <f>IF('[1]T61 Real GDP'!R35&lt;&gt;"",(IF('[1]T6 Wine production'!R35&lt;&gt;"",('[1]T6 Wine production'!R35/'[1]T61 Real GDP'!R35),"")),"")</f>
        <v/>
      </c>
      <c r="T4" s="8" t="str">
        <f>IF('[1]T61 Real GDP'!S35&lt;&gt;"",(IF('[1]T6 Wine production'!S35&lt;&gt;"",('[1]T6 Wine production'!S35/'[1]T61 Real GDP'!S35),"")),"")</f>
        <v/>
      </c>
      <c r="U4" s="8" t="str">
        <f>IF('[1]T61 Real GDP'!T35&lt;&gt;"",(IF('[1]T6 Wine production'!T35&lt;&gt;"",('[1]T6 Wine production'!T35/'[1]T61 Real GDP'!T35),"")),"")</f>
        <v/>
      </c>
      <c r="V4" s="8" t="str">
        <f>IF('[1]T61 Real GDP'!U35&lt;&gt;"",(IF('[1]T6 Wine production'!U35&lt;&gt;"",('[1]T6 Wine production'!U35/'[1]T61 Real GDP'!U35),"")),"")</f>
        <v/>
      </c>
      <c r="W4" s="8" t="str">
        <f>IF('[1]T61 Real GDP'!V35&lt;&gt;"",(IF('[1]T6 Wine production'!V35&lt;&gt;"",('[1]T6 Wine production'!V35/'[1]T61 Real GDP'!V35),"")),"")</f>
        <v/>
      </c>
      <c r="X4" s="8" t="str">
        <f>IF('[1]T61 Real GDP'!W35&lt;&gt;"",(IF('[1]T6 Wine production'!W35&lt;&gt;"",('[1]T6 Wine production'!W35/'[1]T61 Real GDP'!W35),"")),"")</f>
        <v/>
      </c>
      <c r="Y4" s="8" t="str">
        <f>IF('[1]T61 Real GDP'!X35&lt;&gt;"",(IF('[1]T6 Wine production'!X35&lt;&gt;"",('[1]T6 Wine production'!X35/'[1]T61 Real GDP'!X35),"")),"")</f>
        <v/>
      </c>
      <c r="Z4" s="8" t="str">
        <f>IF('[1]T61 Real GDP'!Y35&lt;&gt;"",(IF('[1]T6 Wine production'!Y35&lt;&gt;"",('[1]T6 Wine production'!Y35/'[1]T61 Real GDP'!Y35),"")),"")</f>
        <v/>
      </c>
      <c r="AA4" s="8" t="str">
        <f>IF('[1]T61 Real GDP'!Z35&lt;&gt;"",(IF('[1]T6 Wine production'!Z35&lt;&gt;"",('[1]T6 Wine production'!Z35/'[1]T61 Real GDP'!Z35),"")),"")</f>
        <v/>
      </c>
      <c r="AB4" s="8">
        <f>IF('[1]T61 Real GDP'!AA35&lt;&gt;"",(IF('[1]T6 Wine production'!AA35&lt;&gt;"",('[1]T6 Wine production'!AA35/'[1]T61 Real GDP'!AA35),"")),"")</f>
        <v>1.23488421875</v>
      </c>
      <c r="AC4" s="8" t="str">
        <f>IF('[1]T61 Real GDP'!AB35&lt;&gt;"",(IF('[1]T6 Wine production'!AB35&lt;&gt;"",('[1]T6 Wine production'!AB35/'[1]T61 Real GDP'!AB35),"")),"")</f>
        <v/>
      </c>
      <c r="AD4" s="8" t="str">
        <f>IF('[1]T61 Real GDP'!AC35&lt;&gt;"",(IF('[1]T6 Wine production'!AC35&lt;&gt;"",('[1]T6 Wine production'!AC35/'[1]T61 Real GDP'!AC35),"")),"")</f>
        <v/>
      </c>
      <c r="AE4" s="8">
        <f>IF('[1]T61 Real GDP'!AD35&lt;&gt;"",(IF('[1]T6 Wine production'!AD35&lt;&gt;"",('[1]T6 Wine production'!AD35/'[1]T61 Real GDP'!AD35),"")),"")</f>
        <v>0.1096332605504443</v>
      </c>
      <c r="AF4" s="8" t="str">
        <f>IF('[1]T61 Real GDP'!AE35&lt;&gt;"",(IF('[1]T6 Wine production'!AE35&lt;&gt;"",('[1]T6 Wine production'!AE35/'[1]T61 Real GDP'!AE35),"")),"")</f>
        <v/>
      </c>
      <c r="AG4" s="8" t="str">
        <f>IF('[1]T61 Real GDP'!AF35&lt;&gt;"",(IF('[1]T6 Wine production'!AF35&lt;&gt;"",('[1]T6 Wine production'!AF35/'[1]T61 Real GDP'!AF35),"")),"")</f>
        <v/>
      </c>
      <c r="AH4" s="8" t="str">
        <f>IF('[1]T61 Real GDP'!AG35&lt;&gt;"",(IF('[1]T6 Wine production'!AG35&lt;&gt;"",('[1]T6 Wine production'!AG35/'[1]T61 Real GDP'!AG35),"")),"")</f>
        <v/>
      </c>
      <c r="AI4" s="8" t="str">
        <f>IF('[1]T61 Real GDP'!AH35&lt;&gt;"",(IF('[1]T6 Wine production'!AH35&lt;&gt;"",('[1]T6 Wine production'!AH35/'[1]T61 Real GDP'!AH35),"")),"")</f>
        <v/>
      </c>
      <c r="AJ4" s="8" t="str">
        <f>IF('[1]T61 Real GDP'!AI35&lt;&gt;"",(IF('[1]T6 Wine production'!AI35&lt;&gt;"",('[1]T6 Wine production'!AI35/'[1]T61 Real GDP'!AI35),"")),"")</f>
        <v/>
      </c>
      <c r="AK4" s="8" t="str">
        <f>IF('[1]T61 Real GDP'!AJ35&lt;&gt;"",(IF('[1]T6 Wine production'!AJ35&lt;&gt;"",('[1]T6 Wine production'!AJ35/'[1]T61 Real GDP'!AJ35),"")),"")</f>
        <v/>
      </c>
      <c r="AL4" s="8" t="str">
        <f>IF('[1]T61 Real GDP'!AK35&lt;&gt;"",(IF('[1]T6 Wine production'!AK35&lt;&gt;"",('[1]T6 Wine production'!AK35/'[1]T61 Real GDP'!AK35),"")),"")</f>
        <v/>
      </c>
      <c r="AM4" s="8" t="str">
        <f>IF('[1]T61 Real GDP'!AL35&lt;&gt;"",(IF('[1]T6 Wine production'!AL35&lt;&gt;"",('[1]T6 Wine production'!AL35/'[1]T61 Real GDP'!AL35),"")),"")</f>
        <v/>
      </c>
      <c r="AN4" s="8">
        <f>IF('[1]T61 Real GDP'!AM35&lt;&gt;"",(IF('[1]T6 Wine production'!AM35&lt;&gt;"",('[1]T6 Wine production'!AM35/'[1]T61 Real GDP'!AM35),"")),"")</f>
        <v>5.4152027389966371</v>
      </c>
      <c r="AO4" s="8" t="str">
        <f>IF('[1]T61 Real GDP'!AN35&lt;&gt;"",(IF('[1]T6 Wine production'!AN35&lt;&gt;"",('[1]T6 Wine production'!AN35/'[1]T61 Real GDP'!AN35),"")),"")</f>
        <v/>
      </c>
      <c r="AP4" s="8" t="str">
        <f>IF('[1]T61 Real GDP'!AO35&lt;&gt;"",(IF('[1]T6 Wine production'!AO35&lt;&gt;"",('[1]T6 Wine production'!AO35/'[1]T61 Real GDP'!AO35),"")),"")</f>
        <v/>
      </c>
      <c r="AQ4" s="8" t="str">
        <f>IF('[1]T61 Real GDP'!AP35&lt;&gt;"",(IF('[1]T6 Wine production'!AP35&lt;&gt;"",('[1]T6 Wine production'!AP35/'[1]T61 Real GDP'!AP35),"")),"")</f>
        <v/>
      </c>
      <c r="AR4" s="8" t="str">
        <f>IF('[1]T61 Real GDP'!AQ35&lt;&gt;"",(IF('[1]T6 Wine production'!AQ35&lt;&gt;"",('[1]T6 Wine production'!AQ35/'[1]T61 Real GDP'!AQ35),"")),"")</f>
        <v/>
      </c>
      <c r="AS4" s="8" t="str">
        <f>IF('[1]T61 Real GDP'!AR35&lt;&gt;"",(IF('[1]T6 Wine production'!AR35&lt;&gt;"",('[1]T6 Wine production'!AR35/'[1]T61 Real GDP'!AR35),"")),"")</f>
        <v/>
      </c>
      <c r="AT4" s="8" t="str">
        <f>IF('[1]T61 Real GDP'!AS35&lt;&gt;"",(IF('[1]T6 Wine production'!AS35&lt;&gt;"",('[1]T6 Wine production'!AS35/'[1]T61 Real GDP'!AS35),"")),"")</f>
        <v/>
      </c>
      <c r="AU4" s="8" t="str">
        <f>IF('[1]T61 Real GDP'!AT35&lt;&gt;"",(IF('[1]T6 Wine production'!AT35&lt;&gt;"",('[1]T6 Wine production'!AT35/'[1]T61 Real GDP'!AT35),"")),"")</f>
        <v/>
      </c>
      <c r="AV4" s="8" t="str">
        <f>IF('[1]T61 Real GDP'!AU35&lt;&gt;"",(IF('[1]T6 Wine production'!AU35&lt;&gt;"",('[1]T6 Wine production'!AU35/'[1]T61 Real GDP'!AU35),"")),"")</f>
        <v/>
      </c>
      <c r="AW4" s="8" t="str">
        <f>IF('[1]T61 Real GDP'!AV35&lt;&gt;"",(IF('[1]T6 Wine production'!AV35&lt;&gt;"",('[1]T6 Wine production'!AV35/'[1]T61 Real GDP'!AV35),"")),"")</f>
        <v/>
      </c>
      <c r="AX4" s="8" t="str">
        <f>IF('[1]T61 Real GDP'!AW35&lt;&gt;"",(IF('[1]T6 Wine production'!AW35&lt;&gt;"",('[1]T6 Wine production'!AW35/'[1]T61 Real GDP'!AW35),"")),"")</f>
        <v/>
      </c>
      <c r="AY4" s="8" t="str">
        <f>IF('[1]T61 Real GDP'!AX35&lt;&gt;"",(IF('[1]T6 Wine production'!AX35&lt;&gt;"",('[1]T6 Wine production'!AX35/'[1]T61 Real GDP'!AX35),"")),"")</f>
        <v/>
      </c>
      <c r="AZ4" s="8" t="str">
        <f>IF('[1]T61 Real GDP'!AY35&lt;&gt;"",(IF('[1]T6 Wine production'!AY35&lt;&gt;"",('[1]T6 Wine production'!AY35/'[1]T61 Real GDP'!AY35),"")),"")</f>
        <v/>
      </c>
      <c r="BA4" s="8" t="str">
        <f>IF('[1]T61 Real GDP'!AZ35&lt;&gt;"",(IF('[1]T6 Wine production'!AZ35&lt;&gt;"",('[1]T6 Wine production'!AZ35/'[1]T61 Real GDP'!AZ35),"")),"")</f>
        <v/>
      </c>
      <c r="BB4" s="8" t="s">
        <v>54</v>
      </c>
      <c r="BC4" s="9"/>
      <c r="BD4" s="9"/>
      <c r="BI4" s="8"/>
      <c r="BJ4" s="8"/>
      <c r="BK4" s="8"/>
      <c r="BL4" s="8"/>
      <c r="BM4" s="8"/>
      <c r="BN4" s="8"/>
    </row>
    <row r="5" spans="1:66" x14ac:dyDescent="0.5">
      <c r="A5" s="12">
        <f>'[1]T6 Wine production'!A36</f>
        <v>1868</v>
      </c>
      <c r="B5" s="8">
        <f>IF('[1]T61 Real GDP'!B36&lt;&gt;"",(IF('[1]T6 Wine production'!B36&lt;&gt;"",('[1]T6 Wine production'!B36/'[1]T61 Real GDP'!B36),"")),"")</f>
        <v>69.102313120408652</v>
      </c>
      <c r="C5" s="8">
        <f>IF('[1]T61 Real GDP'!C36&lt;&gt;"",(IF('[1]T6 Wine production'!C36&lt;&gt;"",('[1]T6 Wine production'!C36/'[1]T61 Real GDP'!C36),"")),"")</f>
        <v>52.241044399906734</v>
      </c>
      <c r="D5" s="8">
        <f>IF('[1]T61 Real GDP'!D36&lt;&gt;"",(IF('[1]T6 Wine production'!D36&lt;&gt;"",('[1]T6 Wine production'!D36/'[1]T61 Real GDP'!D36),"")),"")</f>
        <v>44.458189015338938</v>
      </c>
      <c r="E5" s="8">
        <f>IF('[1]T61 Real GDP'!E36&lt;&gt;"",(IF('[1]T6 Wine production'!E36&lt;&gt;"",('[1]T6 Wine production'!E36/'[1]T61 Real GDP'!E36),"")),"")</f>
        <v>89.566738777717688</v>
      </c>
      <c r="F5" s="8" t="str">
        <f>IF('[1]T61 Real GDP'!F36&lt;&gt;"",(IF('[1]T6 Wine production'!F36&lt;&gt;"",('[1]T6 Wine production'!F36/'[1]T61 Real GDP'!F36),"")),"")</f>
        <v/>
      </c>
      <c r="G5" s="8"/>
      <c r="H5" s="8" t="str">
        <f>IF('[1]T61 Real GDP'!G36&lt;&gt;"",(IF('[1]T6 Wine production'!G36&lt;&gt;"",('[1]T6 Wine production'!G36/'[1]T61 Real GDP'!G36),"")),"")</f>
        <v/>
      </c>
      <c r="I5" s="8" t="str">
        <f>IF('[1]T61 Real GDP'!H36&lt;&gt;"",(IF('[1]T6 Wine production'!H36&lt;&gt;"",('[1]T6 Wine production'!H36/'[1]T61 Real GDP'!H36),"")),"")</f>
        <v/>
      </c>
      <c r="J5" s="8" t="str">
        <f>IF('[1]T61 Real GDP'!I36&lt;&gt;"",(IF('[1]T10 Wine export vol'!I36&lt;&gt;"",('[1]T10 Wine export vol'!I36/'[1]T61 Real GDP'!I36),"")),"")</f>
        <v/>
      </c>
      <c r="K5" s="8">
        <f>IF('[1]T61 Real GDP'!J36&lt;&gt;"",(IF('[1]T6 Wine production'!J36&lt;&gt;"",('[1]T6 Wine production'!J36/'[1]T61 Real GDP'!J36),"")),"")</f>
        <v>6.1742129269106689</v>
      </c>
      <c r="L5" s="8">
        <f>IF('[1]T61 Real GDP'!K36&lt;&gt;"",(IF('[1]T6 Wine production'!K36&lt;&gt;"",('[1]T6 Wine production'!K36/'[1]T61 Real GDP'!K36),"")),"")</f>
        <v>26.366666630601305</v>
      </c>
      <c r="M5" s="8" t="str">
        <f>IF('[1]T61 Real GDP'!L36&lt;&gt;"",(IF('[1]T6 Wine production'!L36&lt;&gt;"",('[1]T6 Wine production'!L36/'[1]T61 Real GDP'!L36),"")),"")</f>
        <v/>
      </c>
      <c r="N5" s="8" t="str">
        <f>IF('[1]T61 Real GDP'!M36&lt;&gt;"",(IF('[1]T6 Wine production'!M36&lt;&gt;"",('[1]T6 Wine production'!M36/'[1]T61 Real GDP'!M36),"")),"")</f>
        <v/>
      </c>
      <c r="O5" s="8" t="str">
        <f>IF('[1]T61 Real GDP'!N36&lt;&gt;"",(IF('[1]T6 Wine production'!N36&lt;&gt;"",('[1]T6 Wine production'!N36/'[1]T61 Real GDP'!N36),"")),"")</f>
        <v/>
      </c>
      <c r="P5" s="8">
        <f>IF('[1]T61 Real GDP'!O36&lt;&gt;"",(IF('[1]T6 Wine production'!O36&lt;&gt;"",('[1]T6 Wine production'!O36/'[1]T61 Real GDP'!O36),"")),"")</f>
        <v>8.3501377420957947</v>
      </c>
      <c r="Q5" s="8">
        <f>IF('[1]T61 Real GDP'!P36&lt;&gt;"",(IF('[1]T6 Wine production'!P36&lt;&gt;"",('[1]T6 Wine production'!P36/'[1]T61 Real GDP'!P36),"")),"")</f>
        <v>0</v>
      </c>
      <c r="R5" s="8" t="str">
        <f>IF('[1]T61 Real GDP'!Q36&lt;&gt;"",(IF('[1]T6 Wine production'!Q36&lt;&gt;"",('[1]T6 Wine production'!Q36/'[1]T61 Real GDP'!Q36),"")),"")</f>
        <v/>
      </c>
      <c r="S5" s="8" t="str">
        <f>IF('[1]T61 Real GDP'!R36&lt;&gt;"",(IF('[1]T6 Wine production'!R36&lt;&gt;"",('[1]T6 Wine production'!R36/'[1]T61 Real GDP'!R36),"")),"")</f>
        <v/>
      </c>
      <c r="T5" s="8" t="str">
        <f>IF('[1]T61 Real GDP'!S36&lt;&gt;"",(IF('[1]T6 Wine production'!S36&lt;&gt;"",('[1]T6 Wine production'!S36/'[1]T61 Real GDP'!S36),"")),"")</f>
        <v/>
      </c>
      <c r="U5" s="8" t="str">
        <f>IF('[1]T61 Real GDP'!T36&lt;&gt;"",(IF('[1]T6 Wine production'!T36&lt;&gt;"",('[1]T6 Wine production'!T36/'[1]T61 Real GDP'!T36),"")),"")</f>
        <v/>
      </c>
      <c r="V5" s="8" t="str">
        <f>IF('[1]T61 Real GDP'!U36&lt;&gt;"",(IF('[1]T6 Wine production'!U36&lt;&gt;"",('[1]T6 Wine production'!U36/'[1]T61 Real GDP'!U36),"")),"")</f>
        <v/>
      </c>
      <c r="W5" s="8" t="str">
        <f>IF('[1]T61 Real GDP'!V36&lt;&gt;"",(IF('[1]T6 Wine production'!V36&lt;&gt;"",('[1]T6 Wine production'!V36/'[1]T61 Real GDP'!V36),"")),"")</f>
        <v/>
      </c>
      <c r="X5" s="8" t="str">
        <f>IF('[1]T61 Real GDP'!W36&lt;&gt;"",(IF('[1]T6 Wine production'!W36&lt;&gt;"",('[1]T6 Wine production'!W36/'[1]T61 Real GDP'!W36),"")),"")</f>
        <v/>
      </c>
      <c r="Y5" s="8" t="str">
        <f>IF('[1]T61 Real GDP'!X36&lt;&gt;"",(IF('[1]T6 Wine production'!X36&lt;&gt;"",('[1]T6 Wine production'!X36/'[1]T61 Real GDP'!X36),"")),"")</f>
        <v/>
      </c>
      <c r="Z5" s="8" t="str">
        <f>IF('[1]T61 Real GDP'!Y36&lt;&gt;"",(IF('[1]T6 Wine production'!Y36&lt;&gt;"",('[1]T6 Wine production'!Y36/'[1]T61 Real GDP'!Y36),"")),"")</f>
        <v/>
      </c>
      <c r="AA5" s="8" t="str">
        <f>IF('[1]T61 Real GDP'!Z36&lt;&gt;"",(IF('[1]T6 Wine production'!Z36&lt;&gt;"",('[1]T6 Wine production'!Z36/'[1]T61 Real GDP'!Z36),"")),"")</f>
        <v/>
      </c>
      <c r="AB5" s="8">
        <f>IF('[1]T61 Real GDP'!AA36&lt;&gt;"",(IF('[1]T6 Wine production'!AA36&lt;&gt;"",('[1]T6 Wine production'!AA36/'[1]T61 Real GDP'!AA36),"")),"")</f>
        <v>1.3194813455087591</v>
      </c>
      <c r="AC5" s="8" t="str">
        <f>IF('[1]T61 Real GDP'!AB36&lt;&gt;"",(IF('[1]T6 Wine production'!AB36&lt;&gt;"",('[1]T6 Wine production'!AB36/'[1]T61 Real GDP'!AB36),"")),"")</f>
        <v/>
      </c>
      <c r="AD5" s="8" t="str">
        <f>IF('[1]T61 Real GDP'!AC36&lt;&gt;"",(IF('[1]T6 Wine production'!AC36&lt;&gt;"",('[1]T6 Wine production'!AC36/'[1]T61 Real GDP'!AC36),"")),"")</f>
        <v/>
      </c>
      <c r="AE5" s="8">
        <f>IF('[1]T61 Real GDP'!AD36&lt;&gt;"",(IF('[1]T6 Wine production'!AD36&lt;&gt;"",('[1]T6 Wine production'!AD36/'[1]T61 Real GDP'!AD36),"")),"")</f>
        <v>0.10585337102704126</v>
      </c>
      <c r="AF5" s="8" t="str">
        <f>IF('[1]T61 Real GDP'!AE36&lt;&gt;"",(IF('[1]T6 Wine production'!AE36&lt;&gt;"",('[1]T6 Wine production'!AE36/'[1]T61 Real GDP'!AE36),"")),"")</f>
        <v/>
      </c>
      <c r="AG5" s="8" t="str">
        <f>IF('[1]T61 Real GDP'!AF36&lt;&gt;"",(IF('[1]T6 Wine production'!AF36&lt;&gt;"",('[1]T6 Wine production'!AF36/'[1]T61 Real GDP'!AF36),"")),"")</f>
        <v/>
      </c>
      <c r="AH5" s="8" t="str">
        <f>IF('[1]T61 Real GDP'!AG36&lt;&gt;"",(IF('[1]T6 Wine production'!AG36&lt;&gt;"",('[1]T6 Wine production'!AG36/'[1]T61 Real GDP'!AG36),"")),"")</f>
        <v/>
      </c>
      <c r="AI5" s="8" t="str">
        <f>IF('[1]T61 Real GDP'!AH36&lt;&gt;"",(IF('[1]T6 Wine production'!AH36&lt;&gt;"",('[1]T6 Wine production'!AH36/'[1]T61 Real GDP'!AH36),"")),"")</f>
        <v/>
      </c>
      <c r="AJ5" s="8" t="str">
        <f>IF('[1]T61 Real GDP'!AI36&lt;&gt;"",(IF('[1]T6 Wine production'!AI36&lt;&gt;"",('[1]T6 Wine production'!AI36/'[1]T61 Real GDP'!AI36),"")),"")</f>
        <v/>
      </c>
      <c r="AK5" s="8" t="str">
        <f>IF('[1]T61 Real GDP'!AJ36&lt;&gt;"",(IF('[1]T6 Wine production'!AJ36&lt;&gt;"",('[1]T6 Wine production'!AJ36/'[1]T61 Real GDP'!AJ36),"")),"")</f>
        <v/>
      </c>
      <c r="AL5" s="8" t="str">
        <f>IF('[1]T61 Real GDP'!AK36&lt;&gt;"",(IF('[1]T6 Wine production'!AK36&lt;&gt;"",('[1]T6 Wine production'!AK36/'[1]T61 Real GDP'!AK36),"")),"")</f>
        <v/>
      </c>
      <c r="AM5" s="8" t="str">
        <f>IF('[1]T61 Real GDP'!AL36&lt;&gt;"",(IF('[1]T6 Wine production'!AL36&lt;&gt;"",('[1]T6 Wine production'!AL36/'[1]T61 Real GDP'!AL36),"")),"")</f>
        <v/>
      </c>
      <c r="AN5" s="8">
        <f>IF('[1]T61 Real GDP'!AM36&lt;&gt;"",(IF('[1]T6 Wine production'!AM36&lt;&gt;"",('[1]T6 Wine production'!AM36/'[1]T61 Real GDP'!AM36),"")),"")</f>
        <v>5.9177328871095964</v>
      </c>
      <c r="AO5" s="8" t="str">
        <f>IF('[1]T61 Real GDP'!AN36&lt;&gt;"",(IF('[1]T6 Wine production'!AN36&lt;&gt;"",('[1]T6 Wine production'!AN36/'[1]T61 Real GDP'!AN36),"")),"")</f>
        <v/>
      </c>
      <c r="AP5" s="8" t="str">
        <f>IF('[1]T61 Real GDP'!AO36&lt;&gt;"",(IF('[1]T6 Wine production'!AO36&lt;&gt;"",('[1]T6 Wine production'!AO36/'[1]T61 Real GDP'!AO36),"")),"")</f>
        <v/>
      </c>
      <c r="AQ5" s="8" t="str">
        <f>IF('[1]T61 Real GDP'!AP36&lt;&gt;"",(IF('[1]T6 Wine production'!AP36&lt;&gt;"",('[1]T6 Wine production'!AP36/'[1]T61 Real GDP'!AP36),"")),"")</f>
        <v/>
      </c>
      <c r="AR5" s="8" t="str">
        <f>IF('[1]T61 Real GDP'!AQ36&lt;&gt;"",(IF('[1]T6 Wine production'!AQ36&lt;&gt;"",('[1]T6 Wine production'!AQ36/'[1]T61 Real GDP'!AQ36),"")),"")</f>
        <v/>
      </c>
      <c r="AS5" s="8" t="str">
        <f>IF('[1]T61 Real GDP'!AR36&lt;&gt;"",(IF('[1]T6 Wine production'!AR36&lt;&gt;"",('[1]T6 Wine production'!AR36/'[1]T61 Real GDP'!AR36),"")),"")</f>
        <v/>
      </c>
      <c r="AT5" s="8" t="str">
        <f>IF('[1]T61 Real GDP'!AS36&lt;&gt;"",(IF('[1]T6 Wine production'!AS36&lt;&gt;"",('[1]T6 Wine production'!AS36/'[1]T61 Real GDP'!AS36),"")),"")</f>
        <v/>
      </c>
      <c r="AU5" s="8" t="str">
        <f>IF('[1]T61 Real GDP'!AT36&lt;&gt;"",(IF('[1]T6 Wine production'!AT36&lt;&gt;"",('[1]T6 Wine production'!AT36/'[1]T61 Real GDP'!AT36),"")),"")</f>
        <v/>
      </c>
      <c r="AV5" s="8" t="str">
        <f>IF('[1]T61 Real GDP'!AU36&lt;&gt;"",(IF('[1]T6 Wine production'!AU36&lt;&gt;"",('[1]T6 Wine production'!AU36/'[1]T61 Real GDP'!AU36),"")),"")</f>
        <v/>
      </c>
      <c r="AW5" s="8" t="str">
        <f>IF('[1]T61 Real GDP'!AV36&lt;&gt;"",(IF('[1]T6 Wine production'!AV36&lt;&gt;"",('[1]T6 Wine production'!AV36/'[1]T61 Real GDP'!AV36),"")),"")</f>
        <v/>
      </c>
      <c r="AX5" s="8" t="str">
        <f>IF('[1]T61 Real GDP'!AW36&lt;&gt;"",(IF('[1]T6 Wine production'!AW36&lt;&gt;"",('[1]T6 Wine production'!AW36/'[1]T61 Real GDP'!AW36),"")),"")</f>
        <v/>
      </c>
      <c r="AY5" s="8" t="str">
        <f>IF('[1]T61 Real GDP'!AX36&lt;&gt;"",(IF('[1]T6 Wine production'!AX36&lt;&gt;"",('[1]T6 Wine production'!AX36/'[1]T61 Real GDP'!AX36),"")),"")</f>
        <v/>
      </c>
      <c r="AZ5" s="8" t="str">
        <f>IF('[1]T61 Real GDP'!AY36&lt;&gt;"",(IF('[1]T6 Wine production'!AY36&lt;&gt;"",('[1]T6 Wine production'!AY36/'[1]T61 Real GDP'!AY36),"")),"")</f>
        <v/>
      </c>
      <c r="BA5" s="8" t="str">
        <f>IF('[1]T61 Real GDP'!AZ36&lt;&gt;"",(IF('[1]T6 Wine production'!AZ36&lt;&gt;"",('[1]T6 Wine production'!AZ36/'[1]T61 Real GDP'!AZ36),"")),"")</f>
        <v/>
      </c>
      <c r="BB5" s="8" t="s">
        <v>54</v>
      </c>
      <c r="BC5" s="9"/>
      <c r="BD5" s="9"/>
      <c r="BI5" s="8"/>
      <c r="BJ5" s="8"/>
      <c r="BK5" s="8"/>
      <c r="BL5" s="8"/>
      <c r="BM5" s="8"/>
      <c r="BN5" s="8"/>
    </row>
    <row r="6" spans="1:66" x14ac:dyDescent="0.5">
      <c r="A6" s="12">
        <f>'[1]T6 Wine production'!A37</f>
        <v>1869</v>
      </c>
      <c r="B6" s="8">
        <f>IF('[1]T61 Real GDP'!B37&lt;&gt;"",(IF('[1]T6 Wine production'!B37&lt;&gt;"",('[1]T6 Wine production'!B37/'[1]T61 Real GDP'!B37),"")),"")</f>
        <v>90.383062707454926</v>
      </c>
      <c r="C6" s="8">
        <f>IF('[1]T61 Real GDP'!C37&lt;&gt;"",(IF('[1]T6 Wine production'!C37&lt;&gt;"",('[1]T6 Wine production'!C37/'[1]T61 Real GDP'!C37),"")),"")</f>
        <v>55.519646979725451</v>
      </c>
      <c r="D6" s="8">
        <f>IF('[1]T61 Real GDP'!D37&lt;&gt;"",(IF('[1]T6 Wine production'!D37&lt;&gt;"",('[1]T6 Wine production'!D37/'[1]T61 Real GDP'!D37),"")),"")</f>
        <v>45.250723240115711</v>
      </c>
      <c r="E6" s="8">
        <f>IF('[1]T61 Real GDP'!E37&lt;&gt;"",(IF('[1]T6 Wine production'!E37&lt;&gt;"",('[1]T6 Wine production'!E37/'[1]T61 Real GDP'!E37),"")),"")</f>
        <v>89.655534000943746</v>
      </c>
      <c r="F6" s="8" t="str">
        <f>IF('[1]T61 Real GDP'!F37&lt;&gt;"",(IF('[1]T6 Wine production'!F37&lt;&gt;"",('[1]T6 Wine production'!F37/'[1]T61 Real GDP'!F37),"")),"")</f>
        <v/>
      </c>
      <c r="G6" s="8"/>
      <c r="H6" s="8" t="str">
        <f>IF('[1]T61 Real GDP'!G37&lt;&gt;"",(IF('[1]T6 Wine production'!G37&lt;&gt;"",('[1]T6 Wine production'!G37/'[1]T61 Real GDP'!G37),"")),"")</f>
        <v/>
      </c>
      <c r="I6" s="8" t="str">
        <f>IF('[1]T61 Real GDP'!H37&lt;&gt;"",(IF('[1]T6 Wine production'!H37&lt;&gt;"",('[1]T6 Wine production'!H37/'[1]T61 Real GDP'!H37),"")),"")</f>
        <v/>
      </c>
      <c r="J6" s="8" t="str">
        <f>IF('[1]T61 Real GDP'!I37&lt;&gt;"",(IF('[1]T10 Wine export vol'!I37&lt;&gt;"",('[1]T10 Wine export vol'!I37/'[1]T61 Real GDP'!I37),"")),"")</f>
        <v/>
      </c>
      <c r="K6" s="8">
        <f>IF('[1]T61 Real GDP'!J37&lt;&gt;"",(IF('[1]T6 Wine production'!J37&lt;&gt;"",('[1]T6 Wine production'!J37/'[1]T61 Real GDP'!J37),"")),"")</f>
        <v>2.8872986489100101</v>
      </c>
      <c r="L6" s="8">
        <f>IF('[1]T61 Real GDP'!K37&lt;&gt;"",(IF('[1]T6 Wine production'!K37&lt;&gt;"",('[1]T6 Wine production'!K37/'[1]T61 Real GDP'!K37),"")),"")</f>
        <v>26.676042231134495</v>
      </c>
      <c r="M6" s="8" t="str">
        <f>IF('[1]T61 Real GDP'!L37&lt;&gt;"",(IF('[1]T6 Wine production'!L37&lt;&gt;"",('[1]T6 Wine production'!L37/'[1]T61 Real GDP'!L37),"")),"")</f>
        <v/>
      </c>
      <c r="N6" s="8" t="str">
        <f>IF('[1]T61 Real GDP'!M37&lt;&gt;"",(IF('[1]T6 Wine production'!M37&lt;&gt;"",('[1]T6 Wine production'!M37/'[1]T61 Real GDP'!M37),"")),"")</f>
        <v/>
      </c>
      <c r="O6" s="8" t="str">
        <f>IF('[1]T61 Real GDP'!N37&lt;&gt;"",(IF('[1]T6 Wine production'!N37&lt;&gt;"",('[1]T6 Wine production'!N37/'[1]T61 Real GDP'!N37),"")),"")</f>
        <v/>
      </c>
      <c r="P6" s="8">
        <f>IF('[1]T61 Real GDP'!O37&lt;&gt;"",(IF('[1]T6 Wine production'!O37&lt;&gt;"",('[1]T6 Wine production'!O37/'[1]T61 Real GDP'!O37),"")),"")</f>
        <v>7.5436728522593688</v>
      </c>
      <c r="Q6" s="8">
        <f>IF('[1]T61 Real GDP'!P37&lt;&gt;"",(IF('[1]T6 Wine production'!P37&lt;&gt;"",('[1]T6 Wine production'!P37/'[1]T61 Real GDP'!P37),"")),"")</f>
        <v>0</v>
      </c>
      <c r="R6" s="8" t="str">
        <f>IF('[1]T61 Real GDP'!Q37&lt;&gt;"",(IF('[1]T6 Wine production'!Q37&lt;&gt;"",('[1]T6 Wine production'!Q37/'[1]T61 Real GDP'!Q37),"")),"")</f>
        <v/>
      </c>
      <c r="S6" s="8" t="str">
        <f>IF('[1]T61 Real GDP'!R37&lt;&gt;"",(IF('[1]T6 Wine production'!R37&lt;&gt;"",('[1]T6 Wine production'!R37/'[1]T61 Real GDP'!R37),"")),"")</f>
        <v/>
      </c>
      <c r="T6" s="8" t="str">
        <f>IF('[1]T61 Real GDP'!S37&lt;&gt;"",(IF('[1]T6 Wine production'!S37&lt;&gt;"",('[1]T6 Wine production'!S37/'[1]T61 Real GDP'!S37),"")),"")</f>
        <v/>
      </c>
      <c r="U6" s="8" t="str">
        <f>IF('[1]T61 Real GDP'!T37&lt;&gt;"",(IF('[1]T6 Wine production'!T37&lt;&gt;"",('[1]T6 Wine production'!T37/'[1]T61 Real GDP'!T37),"")),"")</f>
        <v/>
      </c>
      <c r="V6" s="8" t="str">
        <f>IF('[1]T61 Real GDP'!U37&lt;&gt;"",(IF('[1]T6 Wine production'!U37&lt;&gt;"",('[1]T6 Wine production'!U37/'[1]T61 Real GDP'!U37),"")),"")</f>
        <v/>
      </c>
      <c r="W6" s="8" t="str">
        <f>IF('[1]T61 Real GDP'!V37&lt;&gt;"",(IF('[1]T6 Wine production'!V37&lt;&gt;"",('[1]T6 Wine production'!V37/'[1]T61 Real GDP'!V37),"")),"")</f>
        <v/>
      </c>
      <c r="X6" s="8" t="str">
        <f>IF('[1]T61 Real GDP'!W37&lt;&gt;"",(IF('[1]T6 Wine production'!W37&lt;&gt;"",('[1]T6 Wine production'!W37/'[1]T61 Real GDP'!W37),"")),"")</f>
        <v/>
      </c>
      <c r="Y6" s="8" t="str">
        <f>IF('[1]T61 Real GDP'!X37&lt;&gt;"",(IF('[1]T6 Wine production'!X37&lt;&gt;"",('[1]T6 Wine production'!X37/'[1]T61 Real GDP'!X37),"")),"")</f>
        <v/>
      </c>
      <c r="Z6" s="8" t="str">
        <f>IF('[1]T61 Real GDP'!Y37&lt;&gt;"",(IF('[1]T6 Wine production'!Y37&lt;&gt;"",('[1]T6 Wine production'!Y37/'[1]T61 Real GDP'!Y37),"")),"")</f>
        <v/>
      </c>
      <c r="AA6" s="8" t="str">
        <f>IF('[1]T61 Real GDP'!Z37&lt;&gt;"",(IF('[1]T6 Wine production'!Z37&lt;&gt;"",('[1]T6 Wine production'!Z37/'[1]T61 Real GDP'!Z37),"")),"")</f>
        <v/>
      </c>
      <c r="AB6" s="8">
        <f>IF('[1]T61 Real GDP'!AA37&lt;&gt;"",(IF('[1]T6 Wine production'!AA37&lt;&gt;"",('[1]T6 Wine production'!AA37/'[1]T61 Real GDP'!AA37),"")),"")</f>
        <v>1.4772750738825267</v>
      </c>
      <c r="AC6" s="8" t="str">
        <f>IF('[1]T61 Real GDP'!AB37&lt;&gt;"",(IF('[1]T6 Wine production'!AB37&lt;&gt;"",('[1]T6 Wine production'!AB37/'[1]T61 Real GDP'!AB37),"")),"")</f>
        <v/>
      </c>
      <c r="AD6" s="8" t="str">
        <f>IF('[1]T61 Real GDP'!AC37&lt;&gt;"",(IF('[1]T6 Wine production'!AC37&lt;&gt;"",('[1]T6 Wine production'!AC37/'[1]T61 Real GDP'!AC37),"")),"")</f>
        <v/>
      </c>
      <c r="AE6" s="8">
        <f>IF('[1]T61 Real GDP'!AD37&lt;&gt;"",(IF('[1]T6 Wine production'!AD37&lt;&gt;"",('[1]T6 Wine production'!AD37/'[1]T61 Real GDP'!AD37),"")),"")</f>
        <v>0.16216395304426023</v>
      </c>
      <c r="AF6" s="8" t="str">
        <f>IF('[1]T61 Real GDP'!AE37&lt;&gt;"",(IF('[1]T6 Wine production'!AE37&lt;&gt;"",('[1]T6 Wine production'!AE37/'[1]T61 Real GDP'!AE37),"")),"")</f>
        <v/>
      </c>
      <c r="AG6" s="8" t="str">
        <f>IF('[1]T61 Real GDP'!AF37&lt;&gt;"",(IF('[1]T6 Wine production'!AF37&lt;&gt;"",('[1]T6 Wine production'!AF37/'[1]T61 Real GDP'!AF37),"")),"")</f>
        <v/>
      </c>
      <c r="AH6" s="8" t="str">
        <f>IF('[1]T61 Real GDP'!AG37&lt;&gt;"",(IF('[1]T6 Wine production'!AG37&lt;&gt;"",('[1]T6 Wine production'!AG37/'[1]T61 Real GDP'!AG37),"")),"")</f>
        <v/>
      </c>
      <c r="AI6" s="8" t="str">
        <f>IF('[1]T61 Real GDP'!AH37&lt;&gt;"",(IF('[1]T6 Wine production'!AH37&lt;&gt;"",('[1]T6 Wine production'!AH37/'[1]T61 Real GDP'!AH37),"")),"")</f>
        <v/>
      </c>
      <c r="AJ6" s="8" t="str">
        <f>IF('[1]T61 Real GDP'!AI37&lt;&gt;"",(IF('[1]T6 Wine production'!AI37&lt;&gt;"",('[1]T6 Wine production'!AI37/'[1]T61 Real GDP'!AI37),"")),"")</f>
        <v/>
      </c>
      <c r="AK6" s="8" t="str">
        <f>IF('[1]T61 Real GDP'!AJ37&lt;&gt;"",(IF('[1]T6 Wine production'!AJ37&lt;&gt;"",('[1]T6 Wine production'!AJ37/'[1]T61 Real GDP'!AJ37),"")),"")</f>
        <v/>
      </c>
      <c r="AL6" s="8" t="str">
        <f>IF('[1]T61 Real GDP'!AK37&lt;&gt;"",(IF('[1]T6 Wine production'!AK37&lt;&gt;"",('[1]T6 Wine production'!AK37/'[1]T61 Real GDP'!AK37),"")),"")</f>
        <v/>
      </c>
      <c r="AM6" s="8" t="str">
        <f>IF('[1]T61 Real GDP'!AL37&lt;&gt;"",(IF('[1]T6 Wine production'!AL37&lt;&gt;"",('[1]T6 Wine production'!AL37/'[1]T61 Real GDP'!AL37),"")),"")</f>
        <v/>
      </c>
      <c r="AN6" s="8">
        <f>IF('[1]T61 Real GDP'!AM37&lt;&gt;"",(IF('[1]T6 Wine production'!AM37&lt;&gt;"",('[1]T6 Wine production'!AM37/'[1]T61 Real GDP'!AM37),"")),"")</f>
        <v>5.2419964653885742</v>
      </c>
      <c r="AO6" s="8" t="str">
        <f>IF('[1]T61 Real GDP'!AN37&lt;&gt;"",(IF('[1]T6 Wine production'!AN37&lt;&gt;"",('[1]T6 Wine production'!AN37/'[1]T61 Real GDP'!AN37),"")),"")</f>
        <v/>
      </c>
      <c r="AP6" s="8" t="str">
        <f>IF('[1]T61 Real GDP'!AO37&lt;&gt;"",(IF('[1]T6 Wine production'!AO37&lt;&gt;"",('[1]T6 Wine production'!AO37/'[1]T61 Real GDP'!AO37),"")),"")</f>
        <v/>
      </c>
      <c r="AQ6" s="8" t="str">
        <f>IF('[1]T61 Real GDP'!AP37&lt;&gt;"",(IF('[1]T6 Wine production'!AP37&lt;&gt;"",('[1]T6 Wine production'!AP37/'[1]T61 Real GDP'!AP37),"")),"")</f>
        <v/>
      </c>
      <c r="AR6" s="8" t="str">
        <f>IF('[1]T61 Real GDP'!AQ37&lt;&gt;"",(IF('[1]T6 Wine production'!AQ37&lt;&gt;"",('[1]T6 Wine production'!AQ37/'[1]T61 Real GDP'!AQ37),"")),"")</f>
        <v/>
      </c>
      <c r="AS6" s="8" t="str">
        <f>IF('[1]T61 Real GDP'!AR37&lt;&gt;"",(IF('[1]T6 Wine production'!AR37&lt;&gt;"",('[1]T6 Wine production'!AR37/'[1]T61 Real GDP'!AR37),"")),"")</f>
        <v/>
      </c>
      <c r="AT6" s="8" t="str">
        <f>IF('[1]T61 Real GDP'!AS37&lt;&gt;"",(IF('[1]T6 Wine production'!AS37&lt;&gt;"",('[1]T6 Wine production'!AS37/'[1]T61 Real GDP'!AS37),"")),"")</f>
        <v/>
      </c>
      <c r="AU6" s="8" t="str">
        <f>IF('[1]T61 Real GDP'!AT37&lt;&gt;"",(IF('[1]T6 Wine production'!AT37&lt;&gt;"",('[1]T6 Wine production'!AT37/'[1]T61 Real GDP'!AT37),"")),"")</f>
        <v/>
      </c>
      <c r="AV6" s="8" t="str">
        <f>IF('[1]T61 Real GDP'!AU37&lt;&gt;"",(IF('[1]T6 Wine production'!AU37&lt;&gt;"",('[1]T6 Wine production'!AU37/'[1]T61 Real GDP'!AU37),"")),"")</f>
        <v/>
      </c>
      <c r="AW6" s="8" t="str">
        <f>IF('[1]T61 Real GDP'!AV37&lt;&gt;"",(IF('[1]T6 Wine production'!AV37&lt;&gt;"",('[1]T6 Wine production'!AV37/'[1]T61 Real GDP'!AV37),"")),"")</f>
        <v/>
      </c>
      <c r="AX6" s="8" t="str">
        <f>IF('[1]T61 Real GDP'!AW37&lt;&gt;"",(IF('[1]T6 Wine production'!AW37&lt;&gt;"",('[1]T6 Wine production'!AW37/'[1]T61 Real GDP'!AW37),"")),"")</f>
        <v/>
      </c>
      <c r="AY6" s="8" t="str">
        <f>IF('[1]T61 Real GDP'!AX37&lt;&gt;"",(IF('[1]T6 Wine production'!AX37&lt;&gt;"",('[1]T6 Wine production'!AX37/'[1]T61 Real GDP'!AX37),"")),"")</f>
        <v/>
      </c>
      <c r="AZ6" s="8" t="str">
        <f>IF('[1]T61 Real GDP'!AY37&lt;&gt;"",(IF('[1]T6 Wine production'!AY37&lt;&gt;"",('[1]T6 Wine production'!AY37/'[1]T61 Real GDP'!AY37),"")),"")</f>
        <v/>
      </c>
      <c r="BA6" s="8" t="str">
        <f>IF('[1]T61 Real GDP'!AZ37&lt;&gt;"",(IF('[1]T6 Wine production'!AZ37&lt;&gt;"",('[1]T6 Wine production'!AZ37/'[1]T61 Real GDP'!AZ37),"")),"")</f>
        <v/>
      </c>
      <c r="BB6" s="8" t="s">
        <v>54</v>
      </c>
      <c r="BC6" s="9"/>
      <c r="BD6" s="9"/>
      <c r="BI6" s="8"/>
      <c r="BJ6" s="8"/>
      <c r="BK6" s="8"/>
      <c r="BL6" s="8"/>
      <c r="BM6" s="8"/>
      <c r="BN6" s="8"/>
    </row>
    <row r="7" spans="1:66" x14ac:dyDescent="0.5">
      <c r="A7" s="12">
        <f>'[1]T6 Wine production'!A38</f>
        <v>1870</v>
      </c>
      <c r="B7" s="8">
        <f>IF('[1]T61 Real GDP'!B38&lt;&gt;"",(IF('[1]T6 Wine production'!B38&lt;&gt;"",('[1]T6 Wine production'!B38/'[1]T61 Real GDP'!B38),"")),"")</f>
        <v>76.205276168404467</v>
      </c>
      <c r="C7" s="8">
        <f>IF('[1]T61 Real GDP'!C38&lt;&gt;"",(IF('[1]T6 Wine production'!C38&lt;&gt;"",('[1]T6 Wine production'!C38/'[1]T61 Real GDP'!C38),"")),"")</f>
        <v>57.760174543815246</v>
      </c>
      <c r="D7" s="8">
        <f>IF('[1]T61 Real GDP'!D38&lt;&gt;"",(IF('[1]T6 Wine production'!D38&lt;&gt;"",('[1]T6 Wine production'!D38/'[1]T61 Real GDP'!D38),"")),"")</f>
        <v>66.200521450580709</v>
      </c>
      <c r="E7" s="8">
        <f>IF('[1]T61 Real GDP'!E38&lt;&gt;"",(IF('[1]T6 Wine production'!E38&lt;&gt;"",('[1]T6 Wine production'!E38/'[1]T61 Real GDP'!E38),"")),"")</f>
        <v>87.441194518306403</v>
      </c>
      <c r="F7" s="8">
        <f>IF('[1]T61 Real GDP'!F38&lt;&gt;"",(IF('[1]T6 Wine production'!F38&lt;&gt;"",('[1]T6 Wine production'!F38/'[1]T61 Real GDP'!F38),"")),"")</f>
        <v>10.665633753732225</v>
      </c>
      <c r="G7" s="8"/>
      <c r="H7" s="8" t="str">
        <f>IF('[1]T61 Real GDP'!G38&lt;&gt;"",(IF('[1]T6 Wine production'!G38&lt;&gt;"",('[1]T6 Wine production'!G38/'[1]T61 Real GDP'!G38),"")),"")</f>
        <v/>
      </c>
      <c r="I7" s="8" t="str">
        <f>IF('[1]T61 Real GDP'!H38&lt;&gt;"",(IF('[1]T6 Wine production'!H38&lt;&gt;"",('[1]T6 Wine production'!H38/'[1]T61 Real GDP'!H38),"")),"")</f>
        <v/>
      </c>
      <c r="J7" s="8" t="str">
        <f>IF('[1]T61 Real GDP'!I38&lt;&gt;"",(IF('[1]T10 Wine export vol'!I38&lt;&gt;"",('[1]T10 Wine export vol'!I38/'[1]T61 Real GDP'!I38),"")),"")</f>
        <v/>
      </c>
      <c r="K7" s="8">
        <f>IF('[1]T61 Real GDP'!J38&lt;&gt;"",(IF('[1]T6 Wine production'!J38&lt;&gt;"",('[1]T6 Wine production'!J38/'[1]T61 Real GDP'!J38),"")),"")</f>
        <v>1.4468996179909783</v>
      </c>
      <c r="L7" s="8">
        <f>IF('[1]T61 Real GDP'!K38&lt;&gt;"",(IF('[1]T6 Wine production'!K38&lt;&gt;"",('[1]T6 Wine production'!K38/'[1]T61 Real GDP'!K38),"")),"")</f>
        <v>27.323955684033809</v>
      </c>
      <c r="M7" s="8" t="str">
        <f>IF('[1]T61 Real GDP'!L38&lt;&gt;"",(IF('[1]T6 Wine production'!L38&lt;&gt;"",('[1]T6 Wine production'!L38/'[1]T61 Real GDP'!L38),"")),"")</f>
        <v/>
      </c>
      <c r="N7" s="8" t="str">
        <f>IF('[1]T61 Real GDP'!M38&lt;&gt;"",(IF('[1]T6 Wine production'!M38&lt;&gt;"",('[1]T6 Wine production'!M38/'[1]T61 Real GDP'!M38),"")),"")</f>
        <v/>
      </c>
      <c r="O7" s="8" t="str">
        <f>IF('[1]T61 Real GDP'!N38&lt;&gt;"",(IF('[1]T6 Wine production'!N38&lt;&gt;"",('[1]T6 Wine production'!N38/'[1]T61 Real GDP'!N38),"")),"")</f>
        <v/>
      </c>
      <c r="P7" s="8">
        <f>IF('[1]T61 Real GDP'!O38&lt;&gt;"",(IF('[1]T6 Wine production'!O38&lt;&gt;"",('[1]T6 Wine production'!O38/'[1]T61 Real GDP'!O38),"")),"")</f>
        <v>7.8586999990384863</v>
      </c>
      <c r="Q7" s="8">
        <f>IF('[1]T61 Real GDP'!P38&lt;&gt;"",(IF('[1]T6 Wine production'!P38&lt;&gt;"",('[1]T6 Wine production'!P38/'[1]T61 Real GDP'!P38),"")),"")</f>
        <v>0</v>
      </c>
      <c r="R7" s="8" t="str">
        <f>IF('[1]T61 Real GDP'!Q38&lt;&gt;"",(IF('[1]T6 Wine production'!Q38&lt;&gt;"",('[1]T6 Wine production'!Q38/'[1]T61 Real GDP'!Q38),"")),"")</f>
        <v/>
      </c>
      <c r="S7" s="8">
        <f>IF('[1]T61 Real GDP'!R38&lt;&gt;"",(IF('[1]T6 Wine production'!R38&lt;&gt;"",('[1]T6 Wine production'!R38/'[1]T61 Real GDP'!R38),"")),"")</f>
        <v>42.403479517814702</v>
      </c>
      <c r="T7" s="8" t="str">
        <f>IF('[1]T61 Real GDP'!S38&lt;&gt;"",(IF('[1]T6 Wine production'!S38&lt;&gt;"",('[1]T6 Wine production'!S38/'[1]T61 Real GDP'!S38),"")),"")</f>
        <v/>
      </c>
      <c r="U7" s="8" t="str">
        <f>IF('[1]T61 Real GDP'!T38&lt;&gt;"",(IF('[1]T6 Wine production'!T38&lt;&gt;"",('[1]T6 Wine production'!T38/'[1]T61 Real GDP'!T38),"")),"")</f>
        <v/>
      </c>
      <c r="V7" s="8">
        <f>IF('[1]T61 Real GDP'!U38&lt;&gt;"",(IF('[1]T6 Wine production'!U38&lt;&gt;"",('[1]T6 Wine production'!U38/'[1]T61 Real GDP'!U38),"")),"")</f>
        <v>40.575166434432575</v>
      </c>
      <c r="W7" s="8" t="str">
        <f>IF('[1]T61 Real GDP'!V38&lt;&gt;"",(IF('[1]T6 Wine production'!V38&lt;&gt;"",('[1]T6 Wine production'!V38/'[1]T61 Real GDP'!V38),"")),"")</f>
        <v/>
      </c>
      <c r="X7" s="8">
        <f>IF('[1]T61 Real GDP'!W38&lt;&gt;"",(IF('[1]T6 Wine production'!W38&lt;&gt;"",('[1]T6 Wine production'!W38/'[1]T61 Real GDP'!W38),"")),"")</f>
        <v>25.090685700912708</v>
      </c>
      <c r="Y7" s="8" t="str">
        <f>IF('[1]T61 Real GDP'!X38&lt;&gt;"",(IF('[1]T6 Wine production'!X38&lt;&gt;"",('[1]T6 Wine production'!X38/'[1]T61 Real GDP'!X38),"")),"")</f>
        <v/>
      </c>
      <c r="Z7" s="8" t="str">
        <f>IF('[1]T61 Real GDP'!Y38&lt;&gt;"",(IF('[1]T6 Wine production'!Y38&lt;&gt;"",('[1]T6 Wine production'!Y38/'[1]T61 Real GDP'!Y38),"")),"")</f>
        <v/>
      </c>
      <c r="AA7" s="8" t="str">
        <f>IF('[1]T61 Real GDP'!Z38&lt;&gt;"",(IF('[1]T6 Wine production'!Z38&lt;&gt;"",('[1]T6 Wine production'!Z38/'[1]T61 Real GDP'!Z38),"")),"")</f>
        <v/>
      </c>
      <c r="AB7" s="8">
        <f>IF('[1]T61 Real GDP'!AA38&lt;&gt;"",(IF('[1]T6 Wine production'!AA38&lt;&gt;"",('[1]T6 Wine production'!AA38/'[1]T61 Real GDP'!AA38),"")),"")</f>
        <v>1.439941084337349</v>
      </c>
      <c r="AC7" s="8">
        <f>IF('[1]T61 Real GDP'!AB38&lt;&gt;"",(IF('[1]T6 Wine production'!AB38&lt;&gt;"",('[1]T6 Wine production'!AB38/'[1]T61 Real GDP'!AB38),"")),"")</f>
        <v>3.8802660753880266E-2</v>
      </c>
      <c r="AD7" s="8">
        <f>IF('[1]T61 Real GDP'!AC38&lt;&gt;"",(IF('[1]T6 Wine production'!AC38&lt;&gt;"",('[1]T6 Wine production'!AC38/'[1]T61 Real GDP'!AC38),"")),"")</f>
        <v>0.13506861485634702</v>
      </c>
      <c r="AE7" s="8">
        <f>IF('[1]T61 Real GDP'!AD38&lt;&gt;"",(IF('[1]T6 Wine production'!AD38&lt;&gt;"",('[1]T6 Wine production'!AD38/'[1]T61 Real GDP'!AD38),"")),"")</f>
        <v>0.17592974261491856</v>
      </c>
      <c r="AF7" s="8">
        <f>IF('[1]T61 Real GDP'!AE38&lt;&gt;"",(IF('[1]T6 Wine production'!AE38&lt;&gt;"",('[1]T6 Wine production'!AE38/'[1]T61 Real GDP'!AE38),"")),"")</f>
        <v>1.7443308240800326</v>
      </c>
      <c r="AG7" s="8">
        <f>IF('[1]T61 Real GDP'!AF38&lt;&gt;"",(IF('[1]T6 Wine production'!AF38&lt;&gt;"",('[1]T6 Wine production'!AF38/'[1]T61 Real GDP'!AF38),"")),"")</f>
        <v>3.1390872971921406</v>
      </c>
      <c r="AH7" s="8">
        <f>IF('[1]T61 Real GDP'!AG38&lt;&gt;"",(IF('[1]T6 Wine production'!AG38&lt;&gt;"",('[1]T6 Wine production'!AG38/'[1]T61 Real GDP'!AG38),"")),"")</f>
        <v>7.700214060784254</v>
      </c>
      <c r="AI7" s="8">
        <f>IF('[1]T61 Real GDP'!AH38&lt;&gt;"",(IF('[1]T6 Wine production'!AH38&lt;&gt;"",('[1]T6 Wine production'!AH38/'[1]T61 Real GDP'!AH38),"")),"")</f>
        <v>8.6458720956430687E-2</v>
      </c>
      <c r="AJ7" s="8">
        <f>IF('[1]T61 Real GDP'!AI38&lt;&gt;"",(IF('[1]T6 Wine production'!AI38&lt;&gt;"",('[1]T6 Wine production'!AI38/'[1]T61 Real GDP'!AI38),"")),"")</f>
        <v>2.920917562057272</v>
      </c>
      <c r="AK7" s="8" t="str">
        <f>IF('[1]T61 Real GDP'!AJ38&lt;&gt;"",(IF('[1]T6 Wine production'!AJ38&lt;&gt;"",('[1]T6 Wine production'!AJ38/'[1]T61 Real GDP'!AJ38),"")),"")</f>
        <v/>
      </c>
      <c r="AL7" s="8">
        <f>IF('[1]T61 Real GDP'!AK38&lt;&gt;"",(IF('[1]T6 Wine production'!AK38&lt;&gt;"",('[1]T6 Wine production'!AK38/'[1]T61 Real GDP'!AK38),"")),"")</f>
        <v>5.1217164187533406</v>
      </c>
      <c r="AM7" s="8">
        <f>IF('[1]T61 Real GDP'!AL38&lt;&gt;"",(IF('[1]T6 Wine production'!AL38&lt;&gt;"",('[1]T6 Wine production'!AL38/'[1]T61 Real GDP'!AL38),"")),"")</f>
        <v>6.869482063776769E-2</v>
      </c>
      <c r="AN7" s="8">
        <f>IF('[1]T61 Real GDP'!AM38&lt;&gt;"",(IF('[1]T6 Wine production'!AM38&lt;&gt;"",('[1]T6 Wine production'!AM38/'[1]T61 Real GDP'!AM38),"")),"")</f>
        <v>4.8879948446298052</v>
      </c>
      <c r="AO7" s="8">
        <f>IF('[1]T61 Real GDP'!AN38&lt;&gt;"",(IF('[1]T6 Wine production'!AN38&lt;&gt;"",('[1]T6 Wine production'!AN38/'[1]T61 Real GDP'!AN38),"")),"")</f>
        <v>0.52758730929455844</v>
      </c>
      <c r="AP7" s="8">
        <f>IF('[1]T61 Real GDP'!AO38&lt;&gt;"",(IF('[1]T6 Wine production'!AO38&lt;&gt;"",('[1]T6 Wine production'!AO38/'[1]T61 Real GDP'!AO38),"")),"")</f>
        <v>2.1584952204748689</v>
      </c>
      <c r="AQ7" s="8" t="str">
        <f>IF('[1]T61 Real GDP'!AP38&lt;&gt;"",(IF('[1]T6 Wine production'!AP38&lt;&gt;"",('[1]T6 Wine production'!AP38/'[1]T61 Real GDP'!AP38),"")),"")</f>
        <v/>
      </c>
      <c r="AR7" s="8" t="str">
        <f>IF('[1]T61 Real GDP'!AQ38&lt;&gt;"",(IF('[1]T6 Wine production'!AQ38&lt;&gt;"",('[1]T6 Wine production'!AQ38/'[1]T61 Real GDP'!AQ38),"")),"")</f>
        <v/>
      </c>
      <c r="AS7" s="8" t="str">
        <f>IF('[1]T61 Real GDP'!AR38&lt;&gt;"",(IF('[1]T6 Wine production'!AR38&lt;&gt;"",('[1]T6 Wine production'!AR38/'[1]T61 Real GDP'!AR38),"")),"")</f>
        <v/>
      </c>
      <c r="AT7" s="8" t="str">
        <f>IF('[1]T61 Real GDP'!AS38&lt;&gt;"",(IF('[1]T6 Wine production'!AS38&lt;&gt;"",('[1]T6 Wine production'!AS38/'[1]T61 Real GDP'!AS38),"")),"")</f>
        <v/>
      </c>
      <c r="AU7" s="8">
        <f>IF('[1]T61 Real GDP'!AT38&lt;&gt;"",(IF('[1]T6 Wine production'!AT38&lt;&gt;"",('[1]T6 Wine production'!AT38/'[1]T61 Real GDP'!AT38),"")),"")</f>
        <v>2.756665222699169E-2</v>
      </c>
      <c r="AV7" s="8" t="str">
        <f>IF('[1]T61 Real GDP'!AU38&lt;&gt;"",(IF('[1]T6 Wine production'!AU38&lt;&gt;"",('[1]T6 Wine production'!AU38/'[1]T61 Real GDP'!AU38),"")),"")</f>
        <v/>
      </c>
      <c r="AW7" s="8" t="str">
        <f>IF('[1]T61 Real GDP'!AV38&lt;&gt;"",(IF('[1]T6 Wine production'!AV38&lt;&gt;"",('[1]T6 Wine production'!AV38/'[1]T61 Real GDP'!AV38),"")),"")</f>
        <v/>
      </c>
      <c r="AX7" s="8" t="str">
        <f>IF('[1]T61 Real GDP'!AW38&lt;&gt;"",(IF('[1]T6 Wine production'!AW38&lt;&gt;"",('[1]T6 Wine production'!AW38/'[1]T61 Real GDP'!AW38),"")),"")</f>
        <v/>
      </c>
      <c r="AY7" s="8" t="str">
        <f>IF('[1]T61 Real GDP'!AX38&lt;&gt;"",(IF('[1]T6 Wine production'!AX38&lt;&gt;"",('[1]T6 Wine production'!AX38/'[1]T61 Real GDP'!AX38),"")),"")</f>
        <v/>
      </c>
      <c r="AZ7" s="8" t="str">
        <f>IF('[1]T61 Real GDP'!AY38&lt;&gt;"",(IF('[1]T6 Wine production'!AY38&lt;&gt;"",('[1]T6 Wine production'!AY38/'[1]T61 Real GDP'!AY38),"")),"")</f>
        <v/>
      </c>
      <c r="BA7" s="8" t="str">
        <f>IF('[1]T61 Real GDP'!AZ38&lt;&gt;"",(IF('[1]T6 Wine production'!AZ38&lt;&gt;"",('[1]T6 Wine production'!AZ38/'[1]T61 Real GDP'!AZ38),"")),"")</f>
        <v/>
      </c>
      <c r="BB7" s="8">
        <v>10.10840710171102</v>
      </c>
      <c r="BC7" s="9"/>
      <c r="BD7" s="9"/>
      <c r="BI7" s="8"/>
      <c r="BJ7" s="8"/>
      <c r="BK7" s="8"/>
      <c r="BL7" s="8"/>
      <c r="BM7" s="8"/>
      <c r="BN7" s="8"/>
    </row>
    <row r="8" spans="1:66" x14ac:dyDescent="0.5">
      <c r="A8" s="12">
        <f>'[1]T6 Wine production'!A39</f>
        <v>1871</v>
      </c>
      <c r="B8" s="8">
        <f>IF('[1]T61 Real GDP'!B39&lt;&gt;"",(IF('[1]T6 Wine production'!B39&lt;&gt;"",('[1]T6 Wine production'!B39/'[1]T61 Real GDP'!B39),"")),"")</f>
        <v>81.835624281429602</v>
      </c>
      <c r="C8" s="8">
        <f>IF('[1]T61 Real GDP'!C39&lt;&gt;"",(IF('[1]T6 Wine production'!C39&lt;&gt;"",('[1]T6 Wine production'!C39/'[1]T61 Real GDP'!C39),"")),"")</f>
        <v>59.754587343666401</v>
      </c>
      <c r="D8" s="8">
        <f>IF('[1]T61 Real GDP'!D39&lt;&gt;"",(IF('[1]T6 Wine production'!D39&lt;&gt;"",('[1]T6 Wine production'!D39/'[1]T61 Real GDP'!D39),"")),"")</f>
        <v>52.080768283673969</v>
      </c>
      <c r="E8" s="8">
        <f>IF('[1]T61 Real GDP'!E39&lt;&gt;"",(IF('[1]T6 Wine production'!E39&lt;&gt;"",('[1]T6 Wine production'!E39/'[1]T61 Real GDP'!E39),"")),"")</f>
        <v>83.58183282789993</v>
      </c>
      <c r="F8" s="8">
        <f>IF('[1]T61 Real GDP'!F39&lt;&gt;"",(IF('[1]T6 Wine production'!F39&lt;&gt;"",('[1]T6 Wine production'!F39/'[1]T61 Real GDP'!F39),"")),"")</f>
        <v>11.739980628300955</v>
      </c>
      <c r="G8" s="8"/>
      <c r="H8" s="8" t="str">
        <f>IF('[1]T61 Real GDP'!G39&lt;&gt;"",(IF('[1]T6 Wine production'!G39&lt;&gt;"",('[1]T6 Wine production'!G39/'[1]T61 Real GDP'!G39),"")),"")</f>
        <v/>
      </c>
      <c r="I8" s="8" t="str">
        <f>IF('[1]T61 Real GDP'!H39&lt;&gt;"",(IF('[1]T6 Wine production'!H39&lt;&gt;"",('[1]T6 Wine production'!H39/'[1]T61 Real GDP'!H39),"")),"")</f>
        <v/>
      </c>
      <c r="J8" s="8" t="str">
        <f>IF('[1]T61 Real GDP'!I39&lt;&gt;"",(IF('[1]T10 Wine export vol'!I39&lt;&gt;"",('[1]T10 Wine export vol'!I39/'[1]T61 Real GDP'!I39),"")),"")</f>
        <v/>
      </c>
      <c r="K8" s="8">
        <f>IF('[1]T61 Real GDP'!J39&lt;&gt;"",(IF('[1]T6 Wine production'!J39&lt;&gt;"",('[1]T6 Wine production'!J39/'[1]T61 Real GDP'!J39),"")),"")</f>
        <v>1.1845169650776801</v>
      </c>
      <c r="L8" s="8">
        <f>IF('[1]T61 Real GDP'!K39&lt;&gt;"",(IF('[1]T6 Wine production'!K39&lt;&gt;"",('[1]T6 Wine production'!K39/'[1]T61 Real GDP'!K39),"")),"")</f>
        <v>28.367088522352933</v>
      </c>
      <c r="M8" s="8" t="str">
        <f>IF('[1]T61 Real GDP'!L39&lt;&gt;"",(IF('[1]T6 Wine production'!L39&lt;&gt;"",('[1]T6 Wine production'!L39/'[1]T61 Real GDP'!L39),"")),"")</f>
        <v/>
      </c>
      <c r="N8" s="8" t="str">
        <f>IF('[1]T61 Real GDP'!M39&lt;&gt;"",(IF('[1]T6 Wine production'!M39&lt;&gt;"",('[1]T6 Wine production'!M39/'[1]T61 Real GDP'!M39),"")),"")</f>
        <v/>
      </c>
      <c r="O8" s="8" t="str">
        <f>IF('[1]T61 Real GDP'!N39&lt;&gt;"",(IF('[1]T6 Wine production'!N39&lt;&gt;"",('[1]T6 Wine production'!N39/'[1]T61 Real GDP'!N39),"")),"")</f>
        <v/>
      </c>
      <c r="P8" s="8">
        <f>IF('[1]T61 Real GDP'!O39&lt;&gt;"",(IF('[1]T6 Wine production'!O39&lt;&gt;"",('[1]T6 Wine production'!O39/'[1]T61 Real GDP'!O39),"")),"")</f>
        <v>7.6407376480669251</v>
      </c>
      <c r="Q8" s="8">
        <f>IF('[1]T61 Real GDP'!P39&lt;&gt;"",(IF('[1]T6 Wine production'!P39&lt;&gt;"",('[1]T6 Wine production'!P39/'[1]T61 Real GDP'!P39),"")),"")</f>
        <v>0</v>
      </c>
      <c r="R8" s="8" t="str">
        <f>IF('[1]T61 Real GDP'!Q39&lt;&gt;"",(IF('[1]T6 Wine production'!Q39&lt;&gt;"",('[1]T6 Wine production'!Q39/'[1]T61 Real GDP'!Q39),"")),"")</f>
        <v/>
      </c>
      <c r="S8" s="8" t="str">
        <f>IF('[1]T61 Real GDP'!R39&lt;&gt;"",(IF('[1]T6 Wine production'!R39&lt;&gt;"",('[1]T6 Wine production'!R39/'[1]T61 Real GDP'!R39),"")),"")</f>
        <v/>
      </c>
      <c r="T8" s="8" t="str">
        <f>IF('[1]T61 Real GDP'!S39&lt;&gt;"",(IF('[1]T6 Wine production'!S39&lt;&gt;"",('[1]T6 Wine production'!S39/'[1]T61 Real GDP'!S39),"")),"")</f>
        <v/>
      </c>
      <c r="U8" s="8" t="str">
        <f>IF('[1]T61 Real GDP'!T39&lt;&gt;"",(IF('[1]T6 Wine production'!T39&lt;&gt;"",('[1]T6 Wine production'!T39/'[1]T61 Real GDP'!T39),"")),"")</f>
        <v/>
      </c>
      <c r="V8" s="8" t="str">
        <f>IF('[1]T61 Real GDP'!U39&lt;&gt;"",(IF('[1]T6 Wine production'!U39&lt;&gt;"",('[1]T6 Wine production'!U39/'[1]T61 Real GDP'!U39),"")),"")</f>
        <v/>
      </c>
      <c r="W8" s="8" t="str">
        <f>IF('[1]T61 Real GDP'!V39&lt;&gt;"",(IF('[1]T6 Wine production'!V39&lt;&gt;"",('[1]T6 Wine production'!V39/'[1]T61 Real GDP'!V39),"")),"")</f>
        <v/>
      </c>
      <c r="X8" s="8" t="str">
        <f>IF('[1]T61 Real GDP'!W39&lt;&gt;"",(IF('[1]T6 Wine production'!W39&lt;&gt;"",('[1]T6 Wine production'!W39/'[1]T61 Real GDP'!W39),"")),"")</f>
        <v/>
      </c>
      <c r="Y8" s="8" t="str">
        <f>IF('[1]T61 Real GDP'!X39&lt;&gt;"",(IF('[1]T6 Wine production'!X39&lt;&gt;"",('[1]T6 Wine production'!X39/'[1]T61 Real GDP'!X39),"")),"")</f>
        <v/>
      </c>
      <c r="Z8" s="8" t="str">
        <f>IF('[1]T61 Real GDP'!Y39&lt;&gt;"",(IF('[1]T6 Wine production'!Y39&lt;&gt;"",('[1]T6 Wine production'!Y39/'[1]T61 Real GDP'!Y39),"")),"")</f>
        <v/>
      </c>
      <c r="AA8" s="8" t="str">
        <f>IF('[1]T61 Real GDP'!Z39&lt;&gt;"",(IF('[1]T6 Wine production'!Z39&lt;&gt;"",('[1]T6 Wine production'!Z39/'[1]T61 Real GDP'!Z39),"")),"")</f>
        <v/>
      </c>
      <c r="AB8" s="8">
        <f>IF('[1]T61 Real GDP'!AA39&lt;&gt;"",(IF('[1]T6 Wine production'!AA39&lt;&gt;"",('[1]T6 Wine production'!AA39/'[1]T61 Real GDP'!AA39),"")),"")</f>
        <v>1.5008722976552857</v>
      </c>
      <c r="AC8" s="8">
        <f>IF('[1]T61 Real GDP'!AB39&lt;&gt;"",(IF('[1]T6 Wine production'!AB39&lt;&gt;"",('[1]T6 Wine production'!AB39/'[1]T61 Real GDP'!AB39),"")),"")</f>
        <v>3.9878727236756374E-2</v>
      </c>
      <c r="AD8" s="8">
        <f>IF('[1]T61 Real GDP'!AC39&lt;&gt;"",(IF('[1]T6 Wine production'!AC39&lt;&gt;"",('[1]T6 Wine production'!AC39/'[1]T61 Real GDP'!AC39),"")),"")</f>
        <v>0.14273944481311268</v>
      </c>
      <c r="AE8" s="8">
        <f>IF('[1]T61 Real GDP'!AD39&lt;&gt;"",(IF('[1]T6 Wine production'!AD39&lt;&gt;"",('[1]T6 Wine production'!AD39/'[1]T61 Real GDP'!AD39),"")),"")</f>
        <v>0.18030468005677508</v>
      </c>
      <c r="AF8" s="8">
        <f>IF('[1]T61 Real GDP'!AE39&lt;&gt;"",(IF('[1]T6 Wine production'!AE39&lt;&gt;"",('[1]T6 Wine production'!AE39/'[1]T61 Real GDP'!AE39),"")),"")</f>
        <v>1.7055000547945205</v>
      </c>
      <c r="AG8" s="8">
        <f>IF('[1]T61 Real GDP'!AF39&lt;&gt;"",(IF('[1]T6 Wine production'!AF39&lt;&gt;"",('[1]T6 Wine production'!AF39/'[1]T61 Real GDP'!AF39),"")),"")</f>
        <v>3.1484347441029743</v>
      </c>
      <c r="AH8" s="8">
        <f>IF('[1]T61 Real GDP'!AG39&lt;&gt;"",(IF('[1]T6 Wine production'!AG39&lt;&gt;"",('[1]T6 Wine production'!AG39/'[1]T61 Real GDP'!AG39),"")),"")</f>
        <v>9.7946927414645639</v>
      </c>
      <c r="AI8" s="8" t="str">
        <f>IF('[1]T61 Real GDP'!AH39&lt;&gt;"",(IF('[1]T6 Wine production'!AH39&lt;&gt;"",('[1]T6 Wine production'!AH39/'[1]T61 Real GDP'!AH39),"")),"")</f>
        <v/>
      </c>
      <c r="AJ8" s="8">
        <f>IF('[1]T61 Real GDP'!AI39&lt;&gt;"",(IF('[1]T6 Wine production'!AI39&lt;&gt;"",('[1]T6 Wine production'!AI39/'[1]T61 Real GDP'!AI39),"")),"")</f>
        <v>2.8847448233437012</v>
      </c>
      <c r="AK8" s="8" t="str">
        <f>IF('[1]T61 Real GDP'!AJ39&lt;&gt;"",(IF('[1]T6 Wine production'!AJ39&lt;&gt;"",('[1]T6 Wine production'!AJ39/'[1]T61 Real GDP'!AJ39),"")),"")</f>
        <v/>
      </c>
      <c r="AL8" s="8" t="str">
        <f>IF('[1]T61 Real GDP'!AK39&lt;&gt;"",(IF('[1]T6 Wine production'!AK39&lt;&gt;"",('[1]T6 Wine production'!AK39/'[1]T61 Real GDP'!AK39),"")),"")</f>
        <v/>
      </c>
      <c r="AM8" s="8" t="str">
        <f>IF('[1]T61 Real GDP'!AL39&lt;&gt;"",(IF('[1]T6 Wine production'!AL39&lt;&gt;"",('[1]T6 Wine production'!AL39/'[1]T61 Real GDP'!AL39),"")),"")</f>
        <v/>
      </c>
      <c r="AN8" s="8">
        <f>IF('[1]T61 Real GDP'!AM39&lt;&gt;"",(IF('[1]T6 Wine production'!AM39&lt;&gt;"",('[1]T6 Wine production'!AM39/'[1]T61 Real GDP'!AM39),"")),"")</f>
        <v>4.8267532530506969</v>
      </c>
      <c r="AO8" s="8" t="str">
        <f>IF('[1]T61 Real GDP'!AN39&lt;&gt;"",(IF('[1]T6 Wine production'!AN39&lt;&gt;"",('[1]T6 Wine production'!AN39/'[1]T61 Real GDP'!AN39),"")),"")</f>
        <v/>
      </c>
      <c r="AP8" s="8" t="str">
        <f>IF('[1]T61 Real GDP'!AO39&lt;&gt;"",(IF('[1]T6 Wine production'!AO39&lt;&gt;"",('[1]T6 Wine production'!AO39/'[1]T61 Real GDP'!AO39),"")),"")</f>
        <v/>
      </c>
      <c r="AQ8" s="8" t="str">
        <f>IF('[1]T61 Real GDP'!AP39&lt;&gt;"",(IF('[1]T6 Wine production'!AP39&lt;&gt;"",('[1]T6 Wine production'!AP39/'[1]T61 Real GDP'!AP39),"")),"")</f>
        <v/>
      </c>
      <c r="AR8" s="8" t="str">
        <f>IF('[1]T61 Real GDP'!AQ39&lt;&gt;"",(IF('[1]T6 Wine production'!AQ39&lt;&gt;"",('[1]T6 Wine production'!AQ39/'[1]T61 Real GDP'!AQ39),"")),"")</f>
        <v/>
      </c>
      <c r="AS8" s="8" t="str">
        <f>IF('[1]T61 Real GDP'!AR39&lt;&gt;"",(IF('[1]T6 Wine production'!AR39&lt;&gt;"",('[1]T6 Wine production'!AR39/'[1]T61 Real GDP'!AR39),"")),"")</f>
        <v/>
      </c>
      <c r="AT8" s="8" t="str">
        <f>IF('[1]T61 Real GDP'!AS39&lt;&gt;"",(IF('[1]T6 Wine production'!AS39&lt;&gt;"",('[1]T6 Wine production'!AS39/'[1]T61 Real GDP'!AS39),"")),"")</f>
        <v/>
      </c>
      <c r="AU8" s="8">
        <f>IF('[1]T61 Real GDP'!AT39&lt;&gt;"",(IF('[1]T6 Wine production'!AT39&lt;&gt;"",('[1]T6 Wine production'!AT39/'[1]T61 Real GDP'!AT39),"")),"")</f>
        <v>2.7227819051693958E-2</v>
      </c>
      <c r="AV8" s="8" t="str">
        <f>IF('[1]T61 Real GDP'!AU39&lt;&gt;"",(IF('[1]T6 Wine production'!AU39&lt;&gt;"",('[1]T6 Wine production'!AU39/'[1]T61 Real GDP'!AU39),"")),"")</f>
        <v/>
      </c>
      <c r="AW8" s="8" t="str">
        <f>IF('[1]T61 Real GDP'!AV39&lt;&gt;"",(IF('[1]T6 Wine production'!AV39&lt;&gt;"",('[1]T6 Wine production'!AV39/'[1]T61 Real GDP'!AV39),"")),"")</f>
        <v/>
      </c>
      <c r="AX8" s="8" t="str">
        <f>IF('[1]T61 Real GDP'!AW39&lt;&gt;"",(IF('[1]T6 Wine production'!AW39&lt;&gt;"",('[1]T6 Wine production'!AW39/'[1]T61 Real GDP'!AW39),"")),"")</f>
        <v/>
      </c>
      <c r="AY8" s="8" t="str">
        <f>IF('[1]T61 Real GDP'!AX39&lt;&gt;"",(IF('[1]T6 Wine production'!AX39&lt;&gt;"",('[1]T6 Wine production'!AX39/'[1]T61 Real GDP'!AX39),"")),"")</f>
        <v/>
      </c>
      <c r="AZ8" s="8" t="str">
        <f>IF('[1]T61 Real GDP'!AY39&lt;&gt;"",(IF('[1]T6 Wine production'!AY39&lt;&gt;"",('[1]T6 Wine production'!AY39/'[1]T61 Real GDP'!AY39),"")),"")</f>
        <v/>
      </c>
      <c r="BA8" s="8" t="str">
        <f>IF('[1]T61 Real GDP'!AZ39&lt;&gt;"",(IF('[1]T6 Wine production'!AZ39&lt;&gt;"",('[1]T6 Wine production'!AZ39/'[1]T61 Real GDP'!AZ39),"")),"")</f>
        <v/>
      </c>
      <c r="BB8" s="8" t="s">
        <v>54</v>
      </c>
      <c r="BC8" s="9"/>
      <c r="BD8" s="9"/>
      <c r="BI8" s="8"/>
      <c r="BJ8" s="8"/>
      <c r="BK8" s="8"/>
      <c r="BL8" s="8"/>
      <c r="BM8" s="8"/>
      <c r="BN8" s="8"/>
    </row>
    <row r="9" spans="1:66" x14ac:dyDescent="0.5">
      <c r="A9" s="12">
        <f>'[1]T6 Wine production'!A40</f>
        <v>1872</v>
      </c>
      <c r="B9" s="8">
        <f>IF('[1]T61 Real GDP'!B40&lt;&gt;"",(IF('[1]T6 Wine production'!B40&lt;&gt;"",('[1]T6 Wine production'!B40/'[1]T61 Real GDP'!B40),"")),"")</f>
        <v>66.011427661023035</v>
      </c>
      <c r="C9" s="8">
        <f>IF('[1]T61 Real GDP'!C40&lt;&gt;"",(IF('[1]T6 Wine production'!C40&lt;&gt;"",('[1]T6 Wine production'!C40/'[1]T61 Real GDP'!C40),"")),"")</f>
        <v>62.758343740686449</v>
      </c>
      <c r="D9" s="8">
        <f>IF('[1]T61 Real GDP'!D40&lt;&gt;"",(IF('[1]T6 Wine production'!D40&lt;&gt;"",('[1]T6 Wine production'!D40/'[1]T61 Real GDP'!D40),"")),"")</f>
        <v>40.15314668581</v>
      </c>
      <c r="E9" s="8">
        <f>IF('[1]T61 Real GDP'!E40&lt;&gt;"",(IF('[1]T6 Wine production'!E40&lt;&gt;"",('[1]T6 Wine production'!E40/'[1]T61 Real GDP'!E40),"")),"")</f>
        <v>75.635433136390105</v>
      </c>
      <c r="F9" s="8">
        <f>IF('[1]T61 Real GDP'!F40&lt;&gt;"",(IF('[1]T6 Wine production'!F40&lt;&gt;"",('[1]T6 Wine production'!F40/'[1]T61 Real GDP'!F40),"")),"")</f>
        <v>8.0550716189536686</v>
      </c>
      <c r="G9" s="8"/>
      <c r="H9" s="8" t="str">
        <f>IF('[1]T61 Real GDP'!G40&lt;&gt;"",(IF('[1]T6 Wine production'!G40&lt;&gt;"",('[1]T6 Wine production'!G40/'[1]T61 Real GDP'!G40),"")),"")</f>
        <v/>
      </c>
      <c r="I9" s="8" t="str">
        <f>IF('[1]T61 Real GDP'!H40&lt;&gt;"",(IF('[1]T6 Wine production'!H40&lt;&gt;"",('[1]T6 Wine production'!H40/'[1]T61 Real GDP'!H40),"")),"")</f>
        <v/>
      </c>
      <c r="J9" s="8" t="str">
        <f>IF('[1]T61 Real GDP'!I40&lt;&gt;"",(IF('[1]T10 Wine export vol'!I40&lt;&gt;"",('[1]T10 Wine export vol'!I40/'[1]T61 Real GDP'!I40),"")),"")</f>
        <v/>
      </c>
      <c r="K9" s="8">
        <f>IF('[1]T61 Real GDP'!J40&lt;&gt;"",(IF('[1]T6 Wine production'!J40&lt;&gt;"",('[1]T6 Wine production'!J40/'[1]T61 Real GDP'!J40),"")),"")</f>
        <v>0.48997745197334647</v>
      </c>
      <c r="L9" s="8">
        <f>IF('[1]T61 Real GDP'!K40&lt;&gt;"",(IF('[1]T6 Wine production'!K40&lt;&gt;"",('[1]T6 Wine production'!K40/'[1]T61 Real GDP'!K40),"")),"")</f>
        <v>29.081935637663545</v>
      </c>
      <c r="M9" s="8" t="str">
        <f>IF('[1]T61 Real GDP'!L40&lt;&gt;"",(IF('[1]T6 Wine production'!L40&lt;&gt;"",('[1]T6 Wine production'!L40/'[1]T61 Real GDP'!L40),"")),"")</f>
        <v/>
      </c>
      <c r="N9" s="8" t="str">
        <f>IF('[1]T61 Real GDP'!M40&lt;&gt;"",(IF('[1]T6 Wine production'!M40&lt;&gt;"",('[1]T6 Wine production'!M40/'[1]T61 Real GDP'!M40),"")),"")</f>
        <v/>
      </c>
      <c r="O9" s="8" t="str">
        <f>IF('[1]T61 Real GDP'!N40&lt;&gt;"",(IF('[1]T6 Wine production'!N40&lt;&gt;"",('[1]T6 Wine production'!N40/'[1]T61 Real GDP'!N40),"")),"")</f>
        <v/>
      </c>
      <c r="P9" s="8">
        <f>IF('[1]T61 Real GDP'!O40&lt;&gt;"",(IF('[1]T6 Wine production'!O40&lt;&gt;"",('[1]T6 Wine production'!O40/'[1]T61 Real GDP'!O40),"")),"")</f>
        <v>8.5743425154101853</v>
      </c>
      <c r="Q9" s="8">
        <f>IF('[1]T61 Real GDP'!P40&lt;&gt;"",(IF('[1]T6 Wine production'!P40&lt;&gt;"",('[1]T6 Wine production'!P40/'[1]T61 Real GDP'!P40),"")),"")</f>
        <v>0</v>
      </c>
      <c r="R9" s="8" t="str">
        <f>IF('[1]T61 Real GDP'!Q40&lt;&gt;"",(IF('[1]T6 Wine production'!Q40&lt;&gt;"",('[1]T6 Wine production'!Q40/'[1]T61 Real GDP'!Q40),"")),"")</f>
        <v/>
      </c>
      <c r="S9" s="8" t="str">
        <f>IF('[1]T61 Real GDP'!R40&lt;&gt;"",(IF('[1]T6 Wine production'!R40&lt;&gt;"",('[1]T6 Wine production'!R40/'[1]T61 Real GDP'!R40),"")),"")</f>
        <v/>
      </c>
      <c r="T9" s="8" t="str">
        <f>IF('[1]T61 Real GDP'!S40&lt;&gt;"",(IF('[1]T6 Wine production'!S40&lt;&gt;"",('[1]T6 Wine production'!S40/'[1]T61 Real GDP'!S40),"")),"")</f>
        <v/>
      </c>
      <c r="U9" s="8" t="str">
        <f>IF('[1]T61 Real GDP'!T40&lt;&gt;"",(IF('[1]T6 Wine production'!T40&lt;&gt;"",('[1]T6 Wine production'!T40/'[1]T61 Real GDP'!T40),"")),"")</f>
        <v/>
      </c>
      <c r="V9" s="8" t="str">
        <f>IF('[1]T61 Real GDP'!U40&lt;&gt;"",(IF('[1]T6 Wine production'!U40&lt;&gt;"",('[1]T6 Wine production'!U40/'[1]T61 Real GDP'!U40),"")),"")</f>
        <v/>
      </c>
      <c r="W9" s="8" t="str">
        <f>IF('[1]T61 Real GDP'!V40&lt;&gt;"",(IF('[1]T6 Wine production'!V40&lt;&gt;"",('[1]T6 Wine production'!V40/'[1]T61 Real GDP'!V40),"")),"")</f>
        <v/>
      </c>
      <c r="X9" s="8" t="str">
        <f>IF('[1]T61 Real GDP'!W40&lt;&gt;"",(IF('[1]T6 Wine production'!W40&lt;&gt;"",('[1]T6 Wine production'!W40/'[1]T61 Real GDP'!W40),"")),"")</f>
        <v/>
      </c>
      <c r="Y9" s="8" t="str">
        <f>IF('[1]T61 Real GDP'!X40&lt;&gt;"",(IF('[1]T6 Wine production'!X40&lt;&gt;"",('[1]T6 Wine production'!X40/'[1]T61 Real GDP'!X40),"")),"")</f>
        <v/>
      </c>
      <c r="Z9" s="8" t="str">
        <f>IF('[1]T61 Real GDP'!Y40&lt;&gt;"",(IF('[1]T6 Wine production'!Y40&lt;&gt;"",('[1]T6 Wine production'!Y40/'[1]T61 Real GDP'!Y40),"")),"")</f>
        <v/>
      </c>
      <c r="AA9" s="8" t="str">
        <f>IF('[1]T61 Real GDP'!Z40&lt;&gt;"",(IF('[1]T6 Wine production'!Z40&lt;&gt;"",('[1]T6 Wine production'!Z40/'[1]T61 Real GDP'!Z40),"")),"")</f>
        <v/>
      </c>
      <c r="AB9" s="8">
        <f>IF('[1]T61 Real GDP'!AA40&lt;&gt;"",(IF('[1]T6 Wine production'!AA40&lt;&gt;"",('[1]T6 Wine production'!AA40/'[1]T61 Real GDP'!AA40),"")),"")</f>
        <v>1.3426210491910442</v>
      </c>
      <c r="AC9" s="8">
        <f>IF('[1]T61 Real GDP'!AB40&lt;&gt;"",(IF('[1]T6 Wine production'!AB40&lt;&gt;"",('[1]T6 Wine production'!AB40/'[1]T61 Real GDP'!AB40),"")),"")</f>
        <v>3.7257328383431133E-2</v>
      </c>
      <c r="AD9" s="8">
        <f>IF('[1]T61 Real GDP'!AC40&lt;&gt;"",(IF('[1]T6 Wine production'!AC40&lt;&gt;"",('[1]T6 Wine production'!AC40/'[1]T61 Real GDP'!AC40),"")),"")</f>
        <v>0.15736354377664954</v>
      </c>
      <c r="AE9" s="8">
        <f>IF('[1]T61 Real GDP'!AD40&lt;&gt;"",(IF('[1]T6 Wine production'!AD40&lt;&gt;"",('[1]T6 Wine production'!AD40/'[1]T61 Real GDP'!AD40),"")),"")</f>
        <v>0.24011320226030913</v>
      </c>
      <c r="AF9" s="8">
        <f>IF('[1]T61 Real GDP'!AE40&lt;&gt;"",(IF('[1]T6 Wine production'!AE40&lt;&gt;"",('[1]T6 Wine production'!AE40/'[1]T61 Real GDP'!AE40),"")),"")</f>
        <v>1.6669797402597402</v>
      </c>
      <c r="AG9" s="8">
        <f>IF('[1]T61 Real GDP'!AF40&lt;&gt;"",(IF('[1]T6 Wine production'!AF40&lt;&gt;"",('[1]T6 Wine production'!AF40/'[1]T61 Real GDP'!AF40),"")),"")</f>
        <v>3.1564432353817047</v>
      </c>
      <c r="AH9" s="8">
        <f>IF('[1]T61 Real GDP'!AG40&lt;&gt;"",(IF('[1]T6 Wine production'!AG40&lt;&gt;"",('[1]T6 Wine production'!AG40/'[1]T61 Real GDP'!AG40),"")),"")</f>
        <v>11.297311682403148</v>
      </c>
      <c r="AI9" s="8" t="str">
        <f>IF('[1]T61 Real GDP'!AH40&lt;&gt;"",(IF('[1]T6 Wine production'!AH40&lt;&gt;"",('[1]T6 Wine production'!AH40/'[1]T61 Real GDP'!AH40),"")),"")</f>
        <v/>
      </c>
      <c r="AJ9" s="8">
        <f>IF('[1]T61 Real GDP'!AI40&lt;&gt;"",(IF('[1]T6 Wine production'!AI40&lt;&gt;"",('[1]T6 Wine production'!AI40/'[1]T61 Real GDP'!AI40),"")),"")</f>
        <v>2.3543314133991617</v>
      </c>
      <c r="AK9" s="8" t="str">
        <f>IF('[1]T61 Real GDP'!AJ40&lt;&gt;"",(IF('[1]T6 Wine production'!AJ40&lt;&gt;"",('[1]T6 Wine production'!AJ40/'[1]T61 Real GDP'!AJ40),"")),"")</f>
        <v/>
      </c>
      <c r="AL9" s="8" t="str">
        <f>IF('[1]T61 Real GDP'!AK40&lt;&gt;"",(IF('[1]T6 Wine production'!AK40&lt;&gt;"",('[1]T6 Wine production'!AK40/'[1]T61 Real GDP'!AK40),"")),"")</f>
        <v/>
      </c>
      <c r="AM9" s="8" t="str">
        <f>IF('[1]T61 Real GDP'!AL40&lt;&gt;"",(IF('[1]T6 Wine production'!AL40&lt;&gt;"",('[1]T6 Wine production'!AL40/'[1]T61 Real GDP'!AL40),"")),"")</f>
        <v/>
      </c>
      <c r="AN9" s="8">
        <f>IF('[1]T61 Real GDP'!AM40&lt;&gt;"",(IF('[1]T6 Wine production'!AM40&lt;&gt;"",('[1]T6 Wine production'!AM40/'[1]T61 Real GDP'!AM40),"")),"")</f>
        <v>3.2866990100730931</v>
      </c>
      <c r="AO9" s="8" t="str">
        <f>IF('[1]T61 Real GDP'!AN40&lt;&gt;"",(IF('[1]T6 Wine production'!AN40&lt;&gt;"",('[1]T6 Wine production'!AN40/'[1]T61 Real GDP'!AN40),"")),"")</f>
        <v/>
      </c>
      <c r="AP9" s="8" t="str">
        <f>IF('[1]T61 Real GDP'!AO40&lt;&gt;"",(IF('[1]T6 Wine production'!AO40&lt;&gt;"",('[1]T6 Wine production'!AO40/'[1]T61 Real GDP'!AO40),"")),"")</f>
        <v/>
      </c>
      <c r="AQ9" s="8" t="str">
        <f>IF('[1]T61 Real GDP'!AP40&lt;&gt;"",(IF('[1]T6 Wine production'!AP40&lt;&gt;"",('[1]T6 Wine production'!AP40/'[1]T61 Real GDP'!AP40),"")),"")</f>
        <v/>
      </c>
      <c r="AR9" s="8" t="str">
        <f>IF('[1]T61 Real GDP'!AQ40&lt;&gt;"",(IF('[1]T6 Wine production'!AQ40&lt;&gt;"",('[1]T6 Wine production'!AQ40/'[1]T61 Real GDP'!AQ40),"")),"")</f>
        <v/>
      </c>
      <c r="AS9" s="8" t="str">
        <f>IF('[1]T61 Real GDP'!AR40&lt;&gt;"",(IF('[1]T6 Wine production'!AR40&lt;&gt;"",('[1]T6 Wine production'!AR40/'[1]T61 Real GDP'!AR40),"")),"")</f>
        <v/>
      </c>
      <c r="AT9" s="8" t="str">
        <f>IF('[1]T61 Real GDP'!AS40&lt;&gt;"",(IF('[1]T6 Wine production'!AS40&lt;&gt;"",('[1]T6 Wine production'!AS40/'[1]T61 Real GDP'!AS40),"")),"")</f>
        <v/>
      </c>
      <c r="AU9" s="8">
        <f>IF('[1]T61 Real GDP'!AT40&lt;&gt;"",(IF('[1]T6 Wine production'!AT40&lt;&gt;"",('[1]T6 Wine production'!AT40/'[1]T61 Real GDP'!AT40),"")),"")</f>
        <v>2.6917900403768506E-2</v>
      </c>
      <c r="AV9" s="8" t="str">
        <f>IF('[1]T61 Real GDP'!AU40&lt;&gt;"",(IF('[1]T6 Wine production'!AU40&lt;&gt;"",('[1]T6 Wine production'!AU40/'[1]T61 Real GDP'!AU40),"")),"")</f>
        <v/>
      </c>
      <c r="AW9" s="8" t="str">
        <f>IF('[1]T61 Real GDP'!AV40&lt;&gt;"",(IF('[1]T6 Wine production'!AV40&lt;&gt;"",('[1]T6 Wine production'!AV40/'[1]T61 Real GDP'!AV40),"")),"")</f>
        <v/>
      </c>
      <c r="AX9" s="8" t="str">
        <f>IF('[1]T61 Real GDP'!AW40&lt;&gt;"",(IF('[1]T6 Wine production'!AW40&lt;&gt;"",('[1]T6 Wine production'!AW40/'[1]T61 Real GDP'!AW40),"")),"")</f>
        <v/>
      </c>
      <c r="AY9" s="8" t="str">
        <f>IF('[1]T61 Real GDP'!AX40&lt;&gt;"",(IF('[1]T6 Wine production'!AX40&lt;&gt;"",('[1]T6 Wine production'!AX40/'[1]T61 Real GDP'!AX40),"")),"")</f>
        <v/>
      </c>
      <c r="AZ9" s="8" t="str">
        <f>IF('[1]T61 Real GDP'!AY40&lt;&gt;"",(IF('[1]T6 Wine production'!AY40&lt;&gt;"",('[1]T6 Wine production'!AY40/'[1]T61 Real GDP'!AY40),"")),"")</f>
        <v/>
      </c>
      <c r="BA9" s="8" t="str">
        <f>IF('[1]T61 Real GDP'!AZ40&lt;&gt;"",(IF('[1]T6 Wine production'!AZ40&lt;&gt;"",('[1]T6 Wine production'!AZ40/'[1]T61 Real GDP'!AZ40),"")),"")</f>
        <v/>
      </c>
      <c r="BB9" s="8" t="s">
        <v>54</v>
      </c>
      <c r="BC9" s="9"/>
      <c r="BD9" s="9"/>
      <c r="BI9" s="8"/>
      <c r="BJ9" s="8"/>
      <c r="BK9" s="8"/>
      <c r="BL9" s="8"/>
      <c r="BM9" s="8"/>
      <c r="BN9" s="8"/>
    </row>
    <row r="10" spans="1:66" x14ac:dyDescent="0.5">
      <c r="A10" s="12">
        <f>'[1]T6 Wine production'!A41</f>
        <v>1873</v>
      </c>
      <c r="B10" s="8">
        <f>IF('[1]T61 Real GDP'!B41&lt;&gt;"",(IF('[1]T6 Wine production'!B41&lt;&gt;"",('[1]T6 Wine production'!B41/'[1]T61 Real GDP'!B41),"")),"")</f>
        <v>50.551780333540449</v>
      </c>
      <c r="C10" s="8">
        <f>IF('[1]T61 Real GDP'!C41&lt;&gt;"",(IF('[1]T6 Wine production'!C41&lt;&gt;"",('[1]T6 Wine production'!C41/'[1]T61 Real GDP'!C41),"")),"")</f>
        <v>49.998982365578179</v>
      </c>
      <c r="D10" s="8">
        <f>IF('[1]T61 Real GDP'!D41&lt;&gt;"",(IF('[1]T6 Wine production'!D41&lt;&gt;"",('[1]T6 Wine production'!D41/'[1]T61 Real GDP'!D41),"")),"")</f>
        <v>61.84240753503331</v>
      </c>
      <c r="E10" s="8">
        <f>IF('[1]T61 Real GDP'!E41&lt;&gt;"",(IF('[1]T6 Wine production'!E41&lt;&gt;"",('[1]T6 Wine production'!E41/'[1]T61 Real GDP'!E41),"")),"")</f>
        <v>71.560368557883479</v>
      </c>
      <c r="F10" s="8">
        <f>IF('[1]T61 Real GDP'!F41&lt;&gt;"",(IF('[1]T6 Wine production'!F41&lt;&gt;"",('[1]T6 Wine production'!F41/'[1]T61 Real GDP'!F41),"")),"")</f>
        <v>6.9022828602703719</v>
      </c>
      <c r="G10" s="8"/>
      <c r="H10" s="8" t="str">
        <f>IF('[1]T61 Real GDP'!G41&lt;&gt;"",(IF('[1]T6 Wine production'!G41&lt;&gt;"",('[1]T6 Wine production'!G41/'[1]T61 Real GDP'!G41),"")),"")</f>
        <v/>
      </c>
      <c r="I10" s="8" t="str">
        <f>IF('[1]T61 Real GDP'!H41&lt;&gt;"",(IF('[1]T6 Wine production'!H41&lt;&gt;"",('[1]T6 Wine production'!H41/'[1]T61 Real GDP'!H41),"")),"")</f>
        <v/>
      </c>
      <c r="J10" s="8" t="str">
        <f>IF('[1]T61 Real GDP'!I41&lt;&gt;"",(IF('[1]T10 Wine export vol'!I41&lt;&gt;"",('[1]T10 Wine export vol'!I41/'[1]T61 Real GDP'!I41),"")),"")</f>
        <v/>
      </c>
      <c r="K10" s="8">
        <f>IF('[1]T61 Real GDP'!J41&lt;&gt;"",(IF('[1]T6 Wine production'!J41&lt;&gt;"",('[1]T6 Wine production'!J41/'[1]T61 Real GDP'!J41),"")),"")</f>
        <v>1.1137936527318819</v>
      </c>
      <c r="L10" s="8">
        <f>IF('[1]T61 Real GDP'!K41&lt;&gt;"",(IF('[1]T6 Wine production'!K41&lt;&gt;"",('[1]T6 Wine production'!K41/'[1]T61 Real GDP'!K41),"")),"")</f>
        <v>24.575277985515925</v>
      </c>
      <c r="M10" s="8" t="str">
        <f>IF('[1]T61 Real GDP'!L41&lt;&gt;"",(IF('[1]T6 Wine production'!L41&lt;&gt;"",('[1]T6 Wine production'!L41/'[1]T61 Real GDP'!L41),"")),"")</f>
        <v/>
      </c>
      <c r="N10" s="8" t="str">
        <f>IF('[1]T61 Real GDP'!M41&lt;&gt;"",(IF('[1]T6 Wine production'!M41&lt;&gt;"",('[1]T6 Wine production'!M41/'[1]T61 Real GDP'!M41),"")),"")</f>
        <v/>
      </c>
      <c r="O10" s="8" t="str">
        <f>IF('[1]T61 Real GDP'!N41&lt;&gt;"",(IF('[1]T6 Wine production'!N41&lt;&gt;"",('[1]T6 Wine production'!N41/'[1]T61 Real GDP'!N41),"")),"")</f>
        <v/>
      </c>
      <c r="P10" s="8">
        <f>IF('[1]T61 Real GDP'!O41&lt;&gt;"",(IF('[1]T6 Wine production'!O41&lt;&gt;"",('[1]T6 Wine production'!O41/'[1]T61 Real GDP'!O41),"")),"")</f>
        <v>8.4367918254656864</v>
      </c>
      <c r="Q10" s="8">
        <f>IF('[1]T61 Real GDP'!P41&lt;&gt;"",(IF('[1]T6 Wine production'!P41&lt;&gt;"",('[1]T6 Wine production'!P41/'[1]T61 Real GDP'!P41),"")),"")</f>
        <v>0</v>
      </c>
      <c r="R10" s="8" t="str">
        <f>IF('[1]T61 Real GDP'!Q41&lt;&gt;"",(IF('[1]T6 Wine production'!Q41&lt;&gt;"",('[1]T6 Wine production'!Q41/'[1]T61 Real GDP'!Q41),"")),"")</f>
        <v/>
      </c>
      <c r="S10" s="8" t="str">
        <f>IF('[1]T61 Real GDP'!R41&lt;&gt;"",(IF('[1]T6 Wine production'!R41&lt;&gt;"",('[1]T6 Wine production'!R41/'[1]T61 Real GDP'!R41),"")),"")</f>
        <v/>
      </c>
      <c r="T10" s="8" t="str">
        <f>IF('[1]T61 Real GDP'!S41&lt;&gt;"",(IF('[1]T6 Wine production'!S41&lt;&gt;"",('[1]T6 Wine production'!S41/'[1]T61 Real GDP'!S41),"")),"")</f>
        <v/>
      </c>
      <c r="U10" s="8" t="str">
        <f>IF('[1]T61 Real GDP'!T41&lt;&gt;"",(IF('[1]T6 Wine production'!T41&lt;&gt;"",('[1]T6 Wine production'!T41/'[1]T61 Real GDP'!T41),"")),"")</f>
        <v/>
      </c>
      <c r="V10" s="8" t="str">
        <f>IF('[1]T61 Real GDP'!U41&lt;&gt;"",(IF('[1]T6 Wine production'!U41&lt;&gt;"",('[1]T6 Wine production'!U41/'[1]T61 Real GDP'!U41),"")),"")</f>
        <v/>
      </c>
      <c r="W10" s="8" t="str">
        <f>IF('[1]T61 Real GDP'!V41&lt;&gt;"",(IF('[1]T6 Wine production'!V41&lt;&gt;"",('[1]T6 Wine production'!V41/'[1]T61 Real GDP'!V41),"")),"")</f>
        <v/>
      </c>
      <c r="X10" s="8" t="str">
        <f>IF('[1]T61 Real GDP'!W41&lt;&gt;"",(IF('[1]T6 Wine production'!W41&lt;&gt;"",('[1]T6 Wine production'!W41/'[1]T61 Real GDP'!W41),"")),"")</f>
        <v/>
      </c>
      <c r="Y10" s="8" t="str">
        <f>IF('[1]T61 Real GDP'!X41&lt;&gt;"",(IF('[1]T6 Wine production'!X41&lt;&gt;"",('[1]T6 Wine production'!X41/'[1]T61 Real GDP'!X41),"")),"")</f>
        <v/>
      </c>
      <c r="Z10" s="8" t="str">
        <f>IF('[1]T61 Real GDP'!Y41&lt;&gt;"",(IF('[1]T6 Wine production'!Y41&lt;&gt;"",('[1]T6 Wine production'!Y41/'[1]T61 Real GDP'!Y41),"")),"")</f>
        <v/>
      </c>
      <c r="AA10" s="8" t="str">
        <f>IF('[1]T61 Real GDP'!Z41&lt;&gt;"",(IF('[1]T6 Wine production'!Z41&lt;&gt;"",('[1]T6 Wine production'!Z41/'[1]T61 Real GDP'!Z41),"")),"")</f>
        <v/>
      </c>
      <c r="AB10" s="8">
        <f>IF('[1]T61 Real GDP'!AA41&lt;&gt;"",(IF('[1]T6 Wine production'!AA41&lt;&gt;"",('[1]T6 Wine production'!AA41/'[1]T61 Real GDP'!AA41),"")),"")</f>
        <v>1.1815456682436427</v>
      </c>
      <c r="AC10" s="8">
        <f>IF('[1]T61 Real GDP'!AB41&lt;&gt;"",(IF('[1]T6 Wine production'!AB41&lt;&gt;"",('[1]T6 Wine production'!AB41/'[1]T61 Real GDP'!AB41),"")),"")</f>
        <v>3.5453200995494712E-2</v>
      </c>
      <c r="AD10" s="8">
        <f>IF('[1]T61 Real GDP'!AC41&lt;&gt;"",(IF('[1]T6 Wine production'!AC41&lt;&gt;"",('[1]T6 Wine production'!AC41/'[1]T61 Real GDP'!AC41),"")),"")</f>
        <v>0.15490473840513933</v>
      </c>
      <c r="AE10" s="8">
        <f>IF('[1]T61 Real GDP'!AD41&lt;&gt;"",(IF('[1]T6 Wine production'!AD41&lt;&gt;"",('[1]T6 Wine production'!AD41/'[1]T61 Real GDP'!AD41),"")),"")</f>
        <v>0.2861405599630012</v>
      </c>
      <c r="AF10" s="8">
        <f>IF('[1]T61 Real GDP'!AE41&lt;&gt;"",(IF('[1]T6 Wine production'!AE41&lt;&gt;"",('[1]T6 Wine production'!AE41/'[1]T61 Real GDP'!AE41),"")),"")</f>
        <v>1.6332819722650231</v>
      </c>
      <c r="AG10" s="8">
        <f>IF('[1]T61 Real GDP'!AF41&lt;&gt;"",(IF('[1]T6 Wine production'!AF41&lt;&gt;"",('[1]T6 Wine production'!AF41/'[1]T61 Real GDP'!AF41),"")),"")</f>
        <v>3.1439360375881411</v>
      </c>
      <c r="AH10" s="8">
        <f>IF('[1]T61 Real GDP'!AG41&lt;&gt;"",(IF('[1]T6 Wine production'!AG41&lt;&gt;"",('[1]T6 Wine production'!AG41/'[1]T61 Real GDP'!AG41),"")),"")</f>
        <v>10.527557076139448</v>
      </c>
      <c r="AI10" s="8" t="str">
        <f>IF('[1]T61 Real GDP'!AH41&lt;&gt;"",(IF('[1]T6 Wine production'!AH41&lt;&gt;"",('[1]T6 Wine production'!AH41/'[1]T61 Real GDP'!AH41),"")),"")</f>
        <v/>
      </c>
      <c r="AJ10" s="8">
        <f>IF('[1]T61 Real GDP'!AI41&lt;&gt;"",(IF('[1]T6 Wine production'!AI41&lt;&gt;"",('[1]T6 Wine production'!AI41/'[1]T61 Real GDP'!AI41),"")),"")</f>
        <v>2.3490782464236002</v>
      </c>
      <c r="AK10" s="8" t="str">
        <f>IF('[1]T61 Real GDP'!AJ41&lt;&gt;"",(IF('[1]T6 Wine production'!AJ41&lt;&gt;"",('[1]T6 Wine production'!AJ41/'[1]T61 Real GDP'!AJ41),"")),"")</f>
        <v/>
      </c>
      <c r="AL10" s="8" t="str">
        <f>IF('[1]T61 Real GDP'!AK41&lt;&gt;"",(IF('[1]T6 Wine production'!AK41&lt;&gt;"",('[1]T6 Wine production'!AK41/'[1]T61 Real GDP'!AK41),"")),"")</f>
        <v/>
      </c>
      <c r="AM10" s="8" t="str">
        <f>IF('[1]T61 Real GDP'!AL41&lt;&gt;"",(IF('[1]T6 Wine production'!AL41&lt;&gt;"",('[1]T6 Wine production'!AL41/'[1]T61 Real GDP'!AL41),"")),"")</f>
        <v/>
      </c>
      <c r="AN10" s="8">
        <f>IF('[1]T61 Real GDP'!AM41&lt;&gt;"",(IF('[1]T6 Wine production'!AM41&lt;&gt;"",('[1]T6 Wine production'!AM41/'[1]T61 Real GDP'!AM41),"")),"")</f>
        <v>2.6098429980508584</v>
      </c>
      <c r="AO10" s="8" t="str">
        <f>IF('[1]T61 Real GDP'!AN41&lt;&gt;"",(IF('[1]T6 Wine production'!AN41&lt;&gt;"",('[1]T6 Wine production'!AN41/'[1]T61 Real GDP'!AN41),"")),"")</f>
        <v/>
      </c>
      <c r="AP10" s="8" t="str">
        <f>IF('[1]T61 Real GDP'!AO41&lt;&gt;"",(IF('[1]T6 Wine production'!AO41&lt;&gt;"",('[1]T6 Wine production'!AO41/'[1]T61 Real GDP'!AO41),"")),"")</f>
        <v/>
      </c>
      <c r="AQ10" s="8" t="str">
        <f>IF('[1]T61 Real GDP'!AP41&lt;&gt;"",(IF('[1]T6 Wine production'!AP41&lt;&gt;"",('[1]T6 Wine production'!AP41/'[1]T61 Real GDP'!AP41),"")),"")</f>
        <v/>
      </c>
      <c r="AR10" s="8" t="str">
        <f>IF('[1]T61 Real GDP'!AQ41&lt;&gt;"",(IF('[1]T6 Wine production'!AQ41&lt;&gt;"",('[1]T6 Wine production'!AQ41/'[1]T61 Real GDP'!AQ41),"")),"")</f>
        <v/>
      </c>
      <c r="AS10" s="8" t="str">
        <f>IF('[1]T61 Real GDP'!AR41&lt;&gt;"",(IF('[1]T6 Wine production'!AR41&lt;&gt;"",('[1]T6 Wine production'!AR41/'[1]T61 Real GDP'!AR41),"")),"")</f>
        <v/>
      </c>
      <c r="AT10" s="8" t="str">
        <f>IF('[1]T61 Real GDP'!AS41&lt;&gt;"",(IF('[1]T6 Wine production'!AS41&lt;&gt;"",('[1]T6 Wine production'!AS41/'[1]T61 Real GDP'!AS41),"")),"")</f>
        <v/>
      </c>
      <c r="AU10" s="8">
        <f>IF('[1]T61 Real GDP'!AT41&lt;&gt;"",(IF('[1]T6 Wine production'!AT41&lt;&gt;"",('[1]T6 Wine production'!AT41/'[1]T61 Real GDP'!AT41),"")),"")</f>
        <v>2.6577568532158858E-2</v>
      </c>
      <c r="AV10" s="8" t="str">
        <f>IF('[1]T61 Real GDP'!AU41&lt;&gt;"",(IF('[1]T6 Wine production'!AU41&lt;&gt;"",('[1]T6 Wine production'!AU41/'[1]T61 Real GDP'!AU41),"")),"")</f>
        <v/>
      </c>
      <c r="AW10" s="8" t="str">
        <f>IF('[1]T61 Real GDP'!AV41&lt;&gt;"",(IF('[1]T6 Wine production'!AV41&lt;&gt;"",('[1]T6 Wine production'!AV41/'[1]T61 Real GDP'!AV41),"")),"")</f>
        <v/>
      </c>
      <c r="AX10" s="8" t="str">
        <f>IF('[1]T61 Real GDP'!AW41&lt;&gt;"",(IF('[1]T6 Wine production'!AW41&lt;&gt;"",('[1]T6 Wine production'!AW41/'[1]T61 Real GDP'!AW41),"")),"")</f>
        <v/>
      </c>
      <c r="AY10" s="8" t="str">
        <f>IF('[1]T61 Real GDP'!AX41&lt;&gt;"",(IF('[1]T6 Wine production'!AX41&lt;&gt;"",('[1]T6 Wine production'!AX41/'[1]T61 Real GDP'!AX41),"")),"")</f>
        <v/>
      </c>
      <c r="AZ10" s="8" t="str">
        <f>IF('[1]T61 Real GDP'!AY41&lt;&gt;"",(IF('[1]T6 Wine production'!AY41&lt;&gt;"",('[1]T6 Wine production'!AY41/'[1]T61 Real GDP'!AY41),"")),"")</f>
        <v/>
      </c>
      <c r="BA10" s="8" t="str">
        <f>IF('[1]T61 Real GDP'!AZ41&lt;&gt;"",(IF('[1]T6 Wine production'!AZ41&lt;&gt;"",('[1]T6 Wine production'!AZ41/'[1]T61 Real GDP'!AZ41),"")),"")</f>
        <v/>
      </c>
      <c r="BB10" s="8" t="s">
        <v>54</v>
      </c>
      <c r="BC10" s="9"/>
      <c r="BD10" s="9"/>
      <c r="BI10" s="8"/>
      <c r="BJ10" s="8"/>
      <c r="BK10" s="8"/>
      <c r="BL10" s="8"/>
      <c r="BM10" s="8"/>
      <c r="BN10" s="8"/>
    </row>
    <row r="11" spans="1:66" x14ac:dyDescent="0.5">
      <c r="A11" s="12">
        <f>'[1]T6 Wine production'!A42</f>
        <v>1874</v>
      </c>
      <c r="B11" s="8">
        <f>IF('[1]T61 Real GDP'!B42&lt;&gt;"",(IF('[1]T6 Wine production'!B42&lt;&gt;"",('[1]T6 Wine production'!B42/'[1]T61 Real GDP'!B42),"")),"")</f>
        <v>79.595640714864132</v>
      </c>
      <c r="C11" s="8">
        <f>IF('[1]T61 Real GDP'!C42&lt;&gt;"",(IF('[1]T6 Wine production'!C42&lt;&gt;"",('[1]T6 Wine production'!C42/'[1]T61 Real GDP'!C42),"")),"")</f>
        <v>46.068962870544865</v>
      </c>
      <c r="D11" s="8">
        <f>IF('[1]T61 Real GDP'!D42&lt;&gt;"",(IF('[1]T6 Wine production'!D42&lt;&gt;"",('[1]T6 Wine production'!D42/'[1]T61 Real GDP'!D42),"")),"")</f>
        <v>48.916674451191035</v>
      </c>
      <c r="E11" s="8">
        <f>IF('[1]T61 Real GDP'!E42&lt;&gt;"",(IF('[1]T6 Wine production'!E42&lt;&gt;"",('[1]T6 Wine production'!E42/'[1]T61 Real GDP'!E42),"")),"")</f>
        <v>80.342289719626166</v>
      </c>
      <c r="F11" s="8">
        <f>IF('[1]T61 Real GDP'!F42&lt;&gt;"",(IF('[1]T6 Wine production'!F42&lt;&gt;"",('[1]T6 Wine production'!F42/'[1]T61 Real GDP'!F42),"")),"")</f>
        <v>11.221980583628275</v>
      </c>
      <c r="G11" s="8"/>
      <c r="H11" s="8" t="str">
        <f>IF('[1]T61 Real GDP'!G42&lt;&gt;"",(IF('[1]T6 Wine production'!G42&lt;&gt;"",('[1]T6 Wine production'!G42/'[1]T61 Real GDP'!G42),"")),"")</f>
        <v/>
      </c>
      <c r="I11" s="8" t="str">
        <f>IF('[1]T61 Real GDP'!H42&lt;&gt;"",(IF('[1]T6 Wine production'!H42&lt;&gt;"",('[1]T6 Wine production'!H42/'[1]T61 Real GDP'!H42),"")),"")</f>
        <v/>
      </c>
      <c r="J11" s="8" t="str">
        <f>IF('[1]T61 Real GDP'!I42&lt;&gt;"",(IF('[1]T10 Wine export vol'!I42&lt;&gt;"",('[1]T10 Wine export vol'!I42/'[1]T61 Real GDP'!I42),"")),"")</f>
        <v/>
      </c>
      <c r="K11" s="8">
        <f>IF('[1]T61 Real GDP'!J42&lt;&gt;"",(IF('[1]T6 Wine production'!J42&lt;&gt;"",('[1]T6 Wine production'!J42/'[1]T61 Real GDP'!J42),"")),"")</f>
        <v>2.0901973532100357</v>
      </c>
      <c r="L11" s="8">
        <f>IF('[1]T61 Real GDP'!K42&lt;&gt;"",(IF('[1]T6 Wine production'!K42&lt;&gt;"",('[1]T6 Wine production'!K42/'[1]T61 Real GDP'!K42),"")),"")</f>
        <v>25.858275066365678</v>
      </c>
      <c r="M11" s="8" t="str">
        <f>IF('[1]T61 Real GDP'!L42&lt;&gt;"",(IF('[1]T6 Wine production'!L42&lt;&gt;"",('[1]T6 Wine production'!L42/'[1]T61 Real GDP'!L42),"")),"")</f>
        <v/>
      </c>
      <c r="N11" s="8" t="str">
        <f>IF('[1]T61 Real GDP'!M42&lt;&gt;"",(IF('[1]T6 Wine production'!M42&lt;&gt;"",('[1]T6 Wine production'!M42/'[1]T61 Real GDP'!M42),"")),"")</f>
        <v/>
      </c>
      <c r="O11" s="8" t="str">
        <f>IF('[1]T61 Real GDP'!N42&lt;&gt;"",(IF('[1]T6 Wine production'!N42&lt;&gt;"",('[1]T6 Wine production'!N42/'[1]T61 Real GDP'!N42),"")),"")</f>
        <v/>
      </c>
      <c r="P11" s="8">
        <f>IF('[1]T61 Real GDP'!O42&lt;&gt;"",(IF('[1]T6 Wine production'!O42&lt;&gt;"",('[1]T6 Wine production'!O42/'[1]T61 Real GDP'!O42),"")),"")</f>
        <v>6.9157887941379723</v>
      </c>
      <c r="Q11" s="8">
        <f>IF('[1]T61 Real GDP'!P42&lt;&gt;"",(IF('[1]T6 Wine production'!P42&lt;&gt;"",('[1]T6 Wine production'!P42/'[1]T61 Real GDP'!P42),"")),"")</f>
        <v>0</v>
      </c>
      <c r="R11" s="8" t="str">
        <f>IF('[1]T61 Real GDP'!Q42&lt;&gt;"",(IF('[1]T6 Wine production'!Q42&lt;&gt;"",('[1]T6 Wine production'!Q42/'[1]T61 Real GDP'!Q42),"")),"")</f>
        <v/>
      </c>
      <c r="S11" s="8" t="str">
        <f>IF('[1]T61 Real GDP'!R42&lt;&gt;"",(IF('[1]T6 Wine production'!R42&lt;&gt;"",('[1]T6 Wine production'!R42/'[1]T61 Real GDP'!R42),"")),"")</f>
        <v/>
      </c>
      <c r="T11" s="8" t="str">
        <f>IF('[1]T61 Real GDP'!S42&lt;&gt;"",(IF('[1]T6 Wine production'!S42&lt;&gt;"",('[1]T6 Wine production'!S42/'[1]T61 Real GDP'!S42),"")),"")</f>
        <v/>
      </c>
      <c r="U11" s="8" t="str">
        <f>IF('[1]T61 Real GDP'!T42&lt;&gt;"",(IF('[1]T6 Wine production'!T42&lt;&gt;"",('[1]T6 Wine production'!T42/'[1]T61 Real GDP'!T42),"")),"")</f>
        <v/>
      </c>
      <c r="V11" s="8" t="str">
        <f>IF('[1]T61 Real GDP'!U42&lt;&gt;"",(IF('[1]T6 Wine production'!U42&lt;&gt;"",('[1]T6 Wine production'!U42/'[1]T61 Real GDP'!U42),"")),"")</f>
        <v/>
      </c>
      <c r="W11" s="8" t="str">
        <f>IF('[1]T61 Real GDP'!V42&lt;&gt;"",(IF('[1]T6 Wine production'!V42&lt;&gt;"",('[1]T6 Wine production'!V42/'[1]T61 Real GDP'!V42),"")),"")</f>
        <v/>
      </c>
      <c r="X11" s="8" t="str">
        <f>IF('[1]T61 Real GDP'!W42&lt;&gt;"",(IF('[1]T6 Wine production'!W42&lt;&gt;"",('[1]T6 Wine production'!W42/'[1]T61 Real GDP'!W42),"")),"")</f>
        <v/>
      </c>
      <c r="Y11" s="8" t="str">
        <f>IF('[1]T61 Real GDP'!X42&lt;&gt;"",(IF('[1]T6 Wine production'!X42&lt;&gt;"",('[1]T6 Wine production'!X42/'[1]T61 Real GDP'!X42),"")),"")</f>
        <v/>
      </c>
      <c r="Z11" s="8" t="str">
        <f>IF('[1]T61 Real GDP'!Y42&lt;&gt;"",(IF('[1]T6 Wine production'!Y42&lt;&gt;"",('[1]T6 Wine production'!Y42/'[1]T61 Real GDP'!Y42),"")),"")</f>
        <v/>
      </c>
      <c r="AA11" s="8" t="str">
        <f>IF('[1]T61 Real GDP'!Z42&lt;&gt;"",(IF('[1]T6 Wine production'!Z42&lt;&gt;"",('[1]T6 Wine production'!Z42/'[1]T61 Real GDP'!Z42),"")),"")</f>
        <v/>
      </c>
      <c r="AB11" s="8">
        <f>IF('[1]T61 Real GDP'!AA42&lt;&gt;"",(IF('[1]T6 Wine production'!AA42&lt;&gt;"",('[1]T6 Wine production'!AA42/'[1]T61 Real GDP'!AA42),"")),"")</f>
        <v>1.2106542579075428</v>
      </c>
      <c r="AC11" s="8">
        <f>IF('[1]T61 Real GDP'!AB42&lt;&gt;"",(IF('[1]T6 Wine production'!AB42&lt;&gt;"",('[1]T6 Wine production'!AB42/'[1]T61 Real GDP'!AB42),"")),"")</f>
        <v>3.4737877898486001E-2</v>
      </c>
      <c r="AD11" s="8">
        <f>IF('[1]T61 Real GDP'!AC42&lt;&gt;"",(IF('[1]T6 Wine production'!AC42&lt;&gt;"",('[1]T6 Wine production'!AC42/'[1]T61 Real GDP'!AC42),"")),"")</f>
        <v>0.16290451362793995</v>
      </c>
      <c r="AE11" s="8">
        <f>IF('[1]T61 Real GDP'!AD42&lt;&gt;"",(IF('[1]T6 Wine production'!AD42&lt;&gt;"",('[1]T6 Wine production'!AD42/'[1]T61 Real GDP'!AD42),"")),"")</f>
        <v>0.34863936993779926</v>
      </c>
      <c r="AF11" s="8">
        <f>IF('[1]T61 Real GDP'!AE42&lt;&gt;"",(IF('[1]T6 Wine production'!AE42&lt;&gt;"",('[1]T6 Wine production'!AE42/'[1]T61 Real GDP'!AE42),"")),"")</f>
        <v>1.7943953147877012</v>
      </c>
      <c r="AG11" s="8">
        <f>IF('[1]T61 Real GDP'!AF42&lt;&gt;"",(IF('[1]T6 Wine production'!AF42&lt;&gt;"",('[1]T6 Wine production'!AF42/'[1]T61 Real GDP'!AF42),"")),"")</f>
        <v>3.1295685891296103</v>
      </c>
      <c r="AH11" s="8">
        <f>IF('[1]T61 Real GDP'!AG42&lt;&gt;"",(IF('[1]T6 Wine production'!AG42&lt;&gt;"",('[1]T6 Wine production'!AG42/'[1]T61 Real GDP'!AG42),"")),"")</f>
        <v>8.452802528440241</v>
      </c>
      <c r="AI11" s="8" t="str">
        <f>IF('[1]T61 Real GDP'!AH42&lt;&gt;"",(IF('[1]T6 Wine production'!AH42&lt;&gt;"",('[1]T6 Wine production'!AH42/'[1]T61 Real GDP'!AH42),"")),"")</f>
        <v/>
      </c>
      <c r="AJ11" s="8">
        <f>IF('[1]T61 Real GDP'!AI42&lt;&gt;"",(IF('[1]T6 Wine production'!AI42&lt;&gt;"",('[1]T6 Wine production'!AI42/'[1]T61 Real GDP'!AI42),"")),"")</f>
        <v>2.6020398123211121</v>
      </c>
      <c r="AK11" s="8" t="str">
        <f>IF('[1]T61 Real GDP'!AJ42&lt;&gt;"",(IF('[1]T6 Wine production'!AJ42&lt;&gt;"",('[1]T6 Wine production'!AJ42/'[1]T61 Real GDP'!AJ42),"")),"")</f>
        <v/>
      </c>
      <c r="AL11" s="8" t="str">
        <f>IF('[1]T61 Real GDP'!AK42&lt;&gt;"",(IF('[1]T6 Wine production'!AK42&lt;&gt;"",('[1]T6 Wine production'!AK42/'[1]T61 Real GDP'!AK42),"")),"")</f>
        <v/>
      </c>
      <c r="AM11" s="8" t="str">
        <f>IF('[1]T61 Real GDP'!AL42&lt;&gt;"",(IF('[1]T6 Wine production'!AL42&lt;&gt;"",('[1]T6 Wine production'!AL42/'[1]T61 Real GDP'!AL42),"")),"")</f>
        <v/>
      </c>
      <c r="AN11" s="8">
        <f>IF('[1]T61 Real GDP'!AM42&lt;&gt;"",(IF('[1]T6 Wine production'!AM42&lt;&gt;"",('[1]T6 Wine production'!AM42/'[1]T61 Real GDP'!AM42),"")),"")</f>
        <v>2.7112527353340399</v>
      </c>
      <c r="AO11" s="8" t="str">
        <f>IF('[1]T61 Real GDP'!AN42&lt;&gt;"",(IF('[1]T6 Wine production'!AN42&lt;&gt;"",('[1]T6 Wine production'!AN42/'[1]T61 Real GDP'!AN42),"")),"")</f>
        <v/>
      </c>
      <c r="AP11" s="8" t="str">
        <f>IF('[1]T61 Real GDP'!AO42&lt;&gt;"",(IF('[1]T6 Wine production'!AO42&lt;&gt;"",('[1]T6 Wine production'!AO42/'[1]T61 Real GDP'!AO42),"")),"")</f>
        <v/>
      </c>
      <c r="AQ11" s="8" t="str">
        <f>IF('[1]T61 Real GDP'!AP42&lt;&gt;"",(IF('[1]T6 Wine production'!AP42&lt;&gt;"",('[1]T6 Wine production'!AP42/'[1]T61 Real GDP'!AP42),"")),"")</f>
        <v/>
      </c>
      <c r="AR11" s="8" t="str">
        <f>IF('[1]T61 Real GDP'!AQ42&lt;&gt;"",(IF('[1]T6 Wine production'!AQ42&lt;&gt;"",('[1]T6 Wine production'!AQ42/'[1]T61 Real GDP'!AQ42),"")),"")</f>
        <v/>
      </c>
      <c r="AS11" s="8" t="str">
        <f>IF('[1]T61 Real GDP'!AR42&lt;&gt;"",(IF('[1]T6 Wine production'!AR42&lt;&gt;"",('[1]T6 Wine production'!AR42/'[1]T61 Real GDP'!AR42),"")),"")</f>
        <v/>
      </c>
      <c r="AT11" s="8" t="str">
        <f>IF('[1]T61 Real GDP'!AS42&lt;&gt;"",(IF('[1]T6 Wine production'!AS42&lt;&gt;"",('[1]T6 Wine production'!AS42/'[1]T61 Real GDP'!AS42),"")),"")</f>
        <v/>
      </c>
      <c r="AU11" s="8">
        <f>IF('[1]T61 Real GDP'!AT42&lt;&gt;"",(IF('[1]T6 Wine production'!AT42&lt;&gt;"",('[1]T6 Wine production'!AT42/'[1]T61 Real GDP'!AT42),"")),"")</f>
        <v>2.6272331481759496E-2</v>
      </c>
      <c r="AV11" s="8" t="str">
        <f>IF('[1]T61 Real GDP'!AU42&lt;&gt;"",(IF('[1]T6 Wine production'!AU42&lt;&gt;"",('[1]T6 Wine production'!AU42/'[1]T61 Real GDP'!AU42),"")),"")</f>
        <v/>
      </c>
      <c r="AW11" s="8" t="str">
        <f>IF('[1]T61 Real GDP'!AV42&lt;&gt;"",(IF('[1]T6 Wine production'!AV42&lt;&gt;"",('[1]T6 Wine production'!AV42/'[1]T61 Real GDP'!AV42),"")),"")</f>
        <v/>
      </c>
      <c r="AX11" s="8" t="str">
        <f>IF('[1]T61 Real GDP'!AW42&lt;&gt;"",(IF('[1]T6 Wine production'!AW42&lt;&gt;"",('[1]T6 Wine production'!AW42/'[1]T61 Real GDP'!AW42),"")),"")</f>
        <v/>
      </c>
      <c r="AY11" s="8" t="str">
        <f>IF('[1]T61 Real GDP'!AX42&lt;&gt;"",(IF('[1]T6 Wine production'!AX42&lt;&gt;"",('[1]T6 Wine production'!AX42/'[1]T61 Real GDP'!AX42),"")),"")</f>
        <v/>
      </c>
      <c r="AZ11" s="8" t="str">
        <f>IF('[1]T61 Real GDP'!AY42&lt;&gt;"",(IF('[1]T6 Wine production'!AY42&lt;&gt;"",('[1]T6 Wine production'!AY42/'[1]T61 Real GDP'!AY42),"")),"")</f>
        <v/>
      </c>
      <c r="BA11" s="8" t="str">
        <f>IF('[1]T61 Real GDP'!AZ42&lt;&gt;"",(IF('[1]T6 Wine production'!AZ42&lt;&gt;"",('[1]T6 Wine production'!AZ42/'[1]T61 Real GDP'!AZ42),"")),"")</f>
        <v/>
      </c>
      <c r="BB11" s="8" t="s">
        <v>54</v>
      </c>
      <c r="BC11" s="9"/>
      <c r="BD11" s="9"/>
      <c r="BI11" s="8"/>
      <c r="BJ11" s="8"/>
      <c r="BK11" s="8"/>
      <c r="BL11" s="8"/>
      <c r="BM11" s="8"/>
      <c r="BN11" s="8"/>
    </row>
    <row r="12" spans="1:66" x14ac:dyDescent="0.5">
      <c r="A12" s="12">
        <f>'[1]T6 Wine production'!A43</f>
        <v>1875</v>
      </c>
      <c r="B12" s="8">
        <f>IF('[1]T61 Real GDP'!B43&lt;&gt;"",(IF('[1]T6 Wine production'!B43&lt;&gt;"",('[1]T6 Wine production'!B43/'[1]T61 Real GDP'!B43),"")),"")</f>
        <v>102.01535593161228</v>
      </c>
      <c r="C12" s="8">
        <f>IF('[1]T61 Real GDP'!C43&lt;&gt;"",(IF('[1]T6 Wine production'!C43&lt;&gt;"",('[1]T6 Wine production'!C43/'[1]T61 Real GDP'!C43),"")),"")</f>
        <v>53.286789719700572</v>
      </c>
      <c r="D12" s="8">
        <f>IF('[1]T61 Real GDP'!D43&lt;&gt;"",(IF('[1]T6 Wine production'!D43&lt;&gt;"",('[1]T6 Wine production'!D43/'[1]T61 Real GDP'!D43),"")),"")</f>
        <v>51.380921206453124</v>
      </c>
      <c r="E12" s="8">
        <f>IF('[1]T61 Real GDP'!E43&lt;&gt;"",(IF('[1]T6 Wine production'!E43&lt;&gt;"",('[1]T6 Wine production'!E43/'[1]T61 Real GDP'!E43),"")),"")</f>
        <v>80.241386299148758</v>
      </c>
      <c r="F12" s="8">
        <f>IF('[1]T61 Real GDP'!F43&lt;&gt;"",(IF('[1]T6 Wine production'!F43&lt;&gt;"",('[1]T6 Wine production'!F43/'[1]T61 Real GDP'!F43),"")),"")</f>
        <v>22.720099152536381</v>
      </c>
      <c r="G12" s="8"/>
      <c r="H12" s="8" t="str">
        <f>IF('[1]T61 Real GDP'!G43&lt;&gt;"",(IF('[1]T6 Wine production'!G43&lt;&gt;"",('[1]T6 Wine production'!G43/'[1]T61 Real GDP'!G43),"")),"")</f>
        <v/>
      </c>
      <c r="I12" s="8" t="str">
        <f>IF('[1]T61 Real GDP'!H43&lt;&gt;"",(IF('[1]T6 Wine production'!H43&lt;&gt;"",('[1]T6 Wine production'!H43/'[1]T61 Real GDP'!H43),"")),"")</f>
        <v/>
      </c>
      <c r="J12" s="8" t="str">
        <f>IF('[1]T61 Real GDP'!I43&lt;&gt;"",(IF('[1]T10 Wine export vol'!I43&lt;&gt;"",('[1]T10 Wine export vol'!I43/'[1]T61 Real GDP'!I43),"")),"")</f>
        <v/>
      </c>
      <c r="K12" s="8">
        <f>IF('[1]T61 Real GDP'!J43&lt;&gt;"",(IF('[1]T6 Wine production'!J43&lt;&gt;"",('[1]T6 Wine production'!J43/'[1]T61 Real GDP'!J43),"")),"")</f>
        <v>2.8249039737166086</v>
      </c>
      <c r="L12" s="8">
        <f>IF('[1]T61 Real GDP'!K43&lt;&gt;"",(IF('[1]T6 Wine production'!K43&lt;&gt;"",('[1]T6 Wine production'!K43/'[1]T61 Real GDP'!K43),"")),"")</f>
        <v>26.884122478812532</v>
      </c>
      <c r="M12" s="8" t="str">
        <f>IF('[1]T61 Real GDP'!L43&lt;&gt;"",(IF('[1]T6 Wine production'!L43&lt;&gt;"",('[1]T6 Wine production'!L43/'[1]T61 Real GDP'!L43),"")),"")</f>
        <v/>
      </c>
      <c r="N12" s="8" t="str">
        <f>IF('[1]T61 Real GDP'!M43&lt;&gt;"",(IF('[1]T6 Wine production'!M43&lt;&gt;"",('[1]T6 Wine production'!M43/'[1]T61 Real GDP'!M43),"")),"")</f>
        <v/>
      </c>
      <c r="O12" s="8" t="str">
        <f>IF('[1]T61 Real GDP'!N43&lt;&gt;"",(IF('[1]T6 Wine production'!N43&lt;&gt;"",('[1]T6 Wine production'!N43/'[1]T61 Real GDP'!N43),"")),"")</f>
        <v/>
      </c>
      <c r="P12" s="8">
        <f>IF('[1]T61 Real GDP'!O43&lt;&gt;"",(IF('[1]T6 Wine production'!O43&lt;&gt;"",('[1]T6 Wine production'!O43/'[1]T61 Real GDP'!O43),"")),"")</f>
        <v>6.0773087219793389</v>
      </c>
      <c r="Q12" s="8">
        <f>IF('[1]T61 Real GDP'!P43&lt;&gt;"",(IF('[1]T6 Wine production'!P43&lt;&gt;"",('[1]T6 Wine production'!P43/'[1]T61 Real GDP'!P43),"")),"")</f>
        <v>0</v>
      </c>
      <c r="R12" s="8" t="str">
        <f>IF('[1]T61 Real GDP'!Q43&lt;&gt;"",(IF('[1]T6 Wine production'!Q43&lt;&gt;"",('[1]T6 Wine production'!Q43/'[1]T61 Real GDP'!Q43),"")),"")</f>
        <v/>
      </c>
      <c r="S12" s="8" t="str">
        <f>IF('[1]T61 Real GDP'!R43&lt;&gt;"",(IF('[1]T6 Wine production'!R43&lt;&gt;"",('[1]T6 Wine production'!R43/'[1]T61 Real GDP'!R43),"")),"")</f>
        <v/>
      </c>
      <c r="T12" s="8" t="str">
        <f>IF('[1]T61 Real GDP'!S43&lt;&gt;"",(IF('[1]T6 Wine production'!S43&lt;&gt;"",('[1]T6 Wine production'!S43/'[1]T61 Real GDP'!S43),"")),"")</f>
        <v/>
      </c>
      <c r="U12" s="8" t="str">
        <f>IF('[1]T61 Real GDP'!T43&lt;&gt;"",(IF('[1]T6 Wine production'!T43&lt;&gt;"",('[1]T6 Wine production'!T43/'[1]T61 Real GDP'!T43),"")),"")</f>
        <v/>
      </c>
      <c r="V12" s="8" t="str">
        <f>IF('[1]T61 Real GDP'!U43&lt;&gt;"",(IF('[1]T6 Wine production'!U43&lt;&gt;"",('[1]T6 Wine production'!U43/'[1]T61 Real GDP'!U43),"")),"")</f>
        <v/>
      </c>
      <c r="W12" s="8" t="str">
        <f>IF('[1]T61 Real GDP'!V43&lt;&gt;"",(IF('[1]T6 Wine production'!V43&lt;&gt;"",('[1]T6 Wine production'!V43/'[1]T61 Real GDP'!V43),"")),"")</f>
        <v/>
      </c>
      <c r="X12" s="8" t="str">
        <f>IF('[1]T61 Real GDP'!W43&lt;&gt;"",(IF('[1]T6 Wine production'!W43&lt;&gt;"",('[1]T6 Wine production'!W43/'[1]T61 Real GDP'!W43),"")),"")</f>
        <v/>
      </c>
      <c r="Y12" s="8" t="str">
        <f>IF('[1]T61 Real GDP'!X43&lt;&gt;"",(IF('[1]T6 Wine production'!X43&lt;&gt;"",('[1]T6 Wine production'!X43/'[1]T61 Real GDP'!X43),"")),"")</f>
        <v/>
      </c>
      <c r="Z12" s="8" t="str">
        <f>IF('[1]T61 Real GDP'!Y43&lt;&gt;"",(IF('[1]T6 Wine production'!Y43&lt;&gt;"",('[1]T6 Wine production'!Y43/'[1]T61 Real GDP'!Y43),"")),"")</f>
        <v/>
      </c>
      <c r="AA12" s="8" t="str">
        <f>IF('[1]T61 Real GDP'!Z43&lt;&gt;"",(IF('[1]T6 Wine production'!Z43&lt;&gt;"",('[1]T6 Wine production'!Z43/'[1]T61 Real GDP'!Z43),"")),"")</f>
        <v/>
      </c>
      <c r="AB12" s="8">
        <f>IF('[1]T61 Real GDP'!AA43&lt;&gt;"",(IF('[1]T6 Wine production'!AA43&lt;&gt;"",('[1]T6 Wine production'!AA43/'[1]T61 Real GDP'!AA43),"")),"")</f>
        <v>1.2121475757575757</v>
      </c>
      <c r="AC12" s="8">
        <f>IF('[1]T61 Real GDP'!AB43&lt;&gt;"",(IF('[1]T6 Wine production'!AB43&lt;&gt;"",('[1]T6 Wine production'!AB43/'[1]T61 Real GDP'!AB43),"")),"")</f>
        <v>3.5063605380159603E-2</v>
      </c>
      <c r="AD12" s="8">
        <f>IF('[1]T61 Real GDP'!AC43&lt;&gt;"",(IF('[1]T6 Wine production'!AC43&lt;&gt;"",('[1]T6 Wine production'!AC43/'[1]T61 Real GDP'!AC43),"")),"")</f>
        <v>0.17873623662131458</v>
      </c>
      <c r="AE12" s="8">
        <f>IF('[1]T61 Real GDP'!AD43&lt;&gt;"",(IF('[1]T6 Wine production'!AD43&lt;&gt;"",('[1]T6 Wine production'!AD43/'[1]T61 Real GDP'!AD43),"")),"")</f>
        <v>0.39436137548586836</v>
      </c>
      <c r="AF12" s="8">
        <f>IF('[1]T61 Real GDP'!AE43&lt;&gt;"",(IF('[1]T6 Wine production'!AE43&lt;&gt;"",('[1]T6 Wine production'!AE43/'[1]T61 Real GDP'!AE43),"")),"")</f>
        <v>1.971238191548083</v>
      </c>
      <c r="AG12" s="8">
        <f>IF('[1]T61 Real GDP'!AF43&lt;&gt;"",(IF('[1]T6 Wine production'!AF43&lt;&gt;"",('[1]T6 Wine production'!AF43/'[1]T61 Real GDP'!AF43),"")),"")</f>
        <v>3.1138736579335431</v>
      </c>
      <c r="AH12" s="8">
        <f>IF('[1]T61 Real GDP'!AG43&lt;&gt;"",(IF('[1]T6 Wine production'!AG43&lt;&gt;"",('[1]T6 Wine production'!AG43/'[1]T61 Real GDP'!AG43),"")),"")</f>
        <v>9.3978942792145954</v>
      </c>
      <c r="AI12" s="8" t="str">
        <f>IF('[1]T61 Real GDP'!AH43&lt;&gt;"",(IF('[1]T6 Wine production'!AH43&lt;&gt;"",('[1]T6 Wine production'!AH43/'[1]T61 Real GDP'!AH43),"")),"")</f>
        <v/>
      </c>
      <c r="AJ12" s="8">
        <f>IF('[1]T61 Real GDP'!AI43&lt;&gt;"",(IF('[1]T6 Wine production'!AI43&lt;&gt;"",('[1]T6 Wine production'!AI43/'[1]T61 Real GDP'!AI43),"")),"")</f>
        <v>3.0576702954591819</v>
      </c>
      <c r="AK12" s="8" t="str">
        <f>IF('[1]T61 Real GDP'!AJ43&lt;&gt;"",(IF('[1]T6 Wine production'!AJ43&lt;&gt;"",('[1]T6 Wine production'!AJ43/'[1]T61 Real GDP'!AJ43),"")),"")</f>
        <v/>
      </c>
      <c r="AL12" s="8" t="str">
        <f>IF('[1]T61 Real GDP'!AK43&lt;&gt;"",(IF('[1]T6 Wine production'!AK43&lt;&gt;"",('[1]T6 Wine production'!AK43/'[1]T61 Real GDP'!AK43),"")),"")</f>
        <v/>
      </c>
      <c r="AM12" s="8" t="str">
        <f>IF('[1]T61 Real GDP'!AL43&lt;&gt;"",(IF('[1]T6 Wine production'!AL43&lt;&gt;"",('[1]T6 Wine production'!AL43/'[1]T61 Real GDP'!AL43),"")),"")</f>
        <v/>
      </c>
      <c r="AN12" s="8">
        <f>IF('[1]T61 Real GDP'!AM43&lt;&gt;"",(IF('[1]T6 Wine production'!AM43&lt;&gt;"",('[1]T6 Wine production'!AM43/'[1]T61 Real GDP'!AM43),"")),"")</f>
        <v>4.8661522443194549</v>
      </c>
      <c r="AO12" s="8" t="str">
        <f>IF('[1]T61 Real GDP'!AN43&lt;&gt;"",(IF('[1]T6 Wine production'!AN43&lt;&gt;"",('[1]T6 Wine production'!AN43/'[1]T61 Real GDP'!AN43),"")),"")</f>
        <v/>
      </c>
      <c r="AP12" s="8" t="str">
        <f>IF('[1]T61 Real GDP'!AO43&lt;&gt;"",(IF('[1]T6 Wine production'!AO43&lt;&gt;"",('[1]T6 Wine production'!AO43/'[1]T61 Real GDP'!AO43),"")),"")</f>
        <v/>
      </c>
      <c r="AQ12" s="8" t="str">
        <f>IF('[1]T61 Real GDP'!AP43&lt;&gt;"",(IF('[1]T6 Wine production'!AP43&lt;&gt;"",('[1]T6 Wine production'!AP43/'[1]T61 Real GDP'!AP43),"")),"")</f>
        <v/>
      </c>
      <c r="AR12" s="8" t="str">
        <f>IF('[1]T61 Real GDP'!AQ43&lt;&gt;"",(IF('[1]T6 Wine production'!AQ43&lt;&gt;"",('[1]T6 Wine production'!AQ43/'[1]T61 Real GDP'!AQ43),"")),"")</f>
        <v/>
      </c>
      <c r="AS12" s="8" t="str">
        <f>IF('[1]T61 Real GDP'!AR43&lt;&gt;"",(IF('[1]T6 Wine production'!AR43&lt;&gt;"",('[1]T6 Wine production'!AR43/'[1]T61 Real GDP'!AR43),"")),"")</f>
        <v/>
      </c>
      <c r="AT12" s="8" t="str">
        <f>IF('[1]T61 Real GDP'!AS43&lt;&gt;"",(IF('[1]T6 Wine production'!AS43&lt;&gt;"",('[1]T6 Wine production'!AS43/'[1]T61 Real GDP'!AS43),"")),"")</f>
        <v/>
      </c>
      <c r="AU12" s="8">
        <f>IF('[1]T61 Real GDP'!AT43&lt;&gt;"",(IF('[1]T6 Wine production'!AT43&lt;&gt;"",('[1]T6 Wine production'!AT43/'[1]T61 Real GDP'!AT43),"")),"")</f>
        <v>2.4391943689455711E-2</v>
      </c>
      <c r="AV12" s="8" t="str">
        <f>IF('[1]T61 Real GDP'!AU43&lt;&gt;"",(IF('[1]T6 Wine production'!AU43&lt;&gt;"",('[1]T6 Wine production'!AU43/'[1]T61 Real GDP'!AU43),"")),"")</f>
        <v/>
      </c>
      <c r="AW12" s="8" t="str">
        <f>IF('[1]T61 Real GDP'!AV43&lt;&gt;"",(IF('[1]T6 Wine production'!AV43&lt;&gt;"",('[1]T6 Wine production'!AV43/'[1]T61 Real GDP'!AV43),"")),"")</f>
        <v/>
      </c>
      <c r="AX12" s="8" t="str">
        <f>IF('[1]T61 Real GDP'!AW43&lt;&gt;"",(IF('[1]T6 Wine production'!AW43&lt;&gt;"",('[1]T6 Wine production'!AW43/'[1]T61 Real GDP'!AW43),"")),"")</f>
        <v/>
      </c>
      <c r="AY12" s="8" t="str">
        <f>IF('[1]T61 Real GDP'!AX43&lt;&gt;"",(IF('[1]T6 Wine production'!AX43&lt;&gt;"",('[1]T6 Wine production'!AX43/'[1]T61 Real GDP'!AX43),"")),"")</f>
        <v/>
      </c>
      <c r="AZ12" s="8" t="str">
        <f>IF('[1]T61 Real GDP'!AY43&lt;&gt;"",(IF('[1]T6 Wine production'!AY43&lt;&gt;"",('[1]T6 Wine production'!AY43/'[1]T61 Real GDP'!AY43),"")),"")</f>
        <v/>
      </c>
      <c r="BA12" s="8" t="str">
        <f>IF('[1]T61 Real GDP'!AZ43&lt;&gt;"",(IF('[1]T6 Wine production'!AZ43&lt;&gt;"",('[1]T6 Wine production'!AZ43/'[1]T61 Real GDP'!AZ43),"")),"")</f>
        <v/>
      </c>
      <c r="BB12" s="8" t="s">
        <v>54</v>
      </c>
      <c r="BC12" s="9"/>
      <c r="BD12" s="9"/>
      <c r="BI12" s="8"/>
      <c r="BJ12" s="8"/>
      <c r="BK12" s="8"/>
      <c r="BL12" s="8"/>
      <c r="BM12" s="8"/>
      <c r="BN12" s="8"/>
    </row>
    <row r="13" spans="1:66" x14ac:dyDescent="0.5">
      <c r="A13" s="12">
        <f>'[1]T6 Wine production'!A44</f>
        <v>1876</v>
      </c>
      <c r="B13" s="8">
        <f>IF('[1]T61 Real GDP'!B44&lt;&gt;"",(IF('[1]T6 Wine production'!B44&lt;&gt;"",('[1]T6 Wine production'!B44/'[1]T61 Real GDP'!B44),"")),"")</f>
        <v>55.454695699338146</v>
      </c>
      <c r="C13" s="8">
        <f>IF('[1]T61 Real GDP'!C44&lt;&gt;"",(IF('[1]T6 Wine production'!C44&lt;&gt;"",('[1]T6 Wine production'!C44/'[1]T61 Real GDP'!C44),"")),"")</f>
        <v>57.748787704050955</v>
      </c>
      <c r="D13" s="8">
        <f>IF('[1]T61 Real GDP'!D44&lt;&gt;"",(IF('[1]T6 Wine production'!D44&lt;&gt;"",('[1]T6 Wine production'!D44/'[1]T61 Real GDP'!D44),"")),"")</f>
        <v>54.356068949006463</v>
      </c>
      <c r="E13" s="8">
        <f>IF('[1]T61 Real GDP'!E44&lt;&gt;"",(IF('[1]T6 Wine production'!E44&lt;&gt;"",('[1]T6 Wine production'!E44/'[1]T61 Real GDP'!E44),"")),"")</f>
        <v>80.937803946530877</v>
      </c>
      <c r="F13" s="8">
        <f>IF('[1]T61 Real GDP'!F44&lt;&gt;"",(IF('[1]T6 Wine production'!F44&lt;&gt;"",('[1]T6 Wine production'!F44/'[1]T61 Real GDP'!F44),"")),"")</f>
        <v>8.2598909514606067</v>
      </c>
      <c r="G13" s="8"/>
      <c r="H13" s="8" t="str">
        <f>IF('[1]T61 Real GDP'!G44&lt;&gt;"",(IF('[1]T6 Wine production'!G44&lt;&gt;"",('[1]T6 Wine production'!G44/'[1]T61 Real GDP'!G44),"")),"")</f>
        <v/>
      </c>
      <c r="I13" s="8" t="str">
        <f>IF('[1]T61 Real GDP'!H44&lt;&gt;"",(IF('[1]T6 Wine production'!H44&lt;&gt;"",('[1]T6 Wine production'!H44/'[1]T61 Real GDP'!H44),"")),"")</f>
        <v/>
      </c>
      <c r="J13" s="8" t="str">
        <f>IF('[1]T61 Real GDP'!I44&lt;&gt;"",(IF('[1]T10 Wine export vol'!I44&lt;&gt;"",('[1]T10 Wine export vol'!I44/'[1]T61 Real GDP'!I44),"")),"")</f>
        <v/>
      </c>
      <c r="K13" s="8">
        <f>IF('[1]T61 Real GDP'!J44&lt;&gt;"",(IF('[1]T6 Wine production'!J44&lt;&gt;"",('[1]T6 Wine production'!J44/'[1]T61 Real GDP'!J44),"")),"")</f>
        <v>2.5650328006374359</v>
      </c>
      <c r="L13" s="8">
        <f>IF('[1]T61 Real GDP'!K44&lt;&gt;"",(IF('[1]T6 Wine production'!K44&lt;&gt;"",('[1]T6 Wine production'!K44/'[1]T61 Real GDP'!K44),"")),"")</f>
        <v>28.437890833578336</v>
      </c>
      <c r="M13" s="8" t="str">
        <f>IF('[1]T61 Real GDP'!L44&lt;&gt;"",(IF('[1]T6 Wine production'!L44&lt;&gt;"",('[1]T6 Wine production'!L44/'[1]T61 Real GDP'!L44),"")),"")</f>
        <v/>
      </c>
      <c r="N13" s="8" t="str">
        <f>IF('[1]T61 Real GDP'!M44&lt;&gt;"",(IF('[1]T6 Wine production'!M44&lt;&gt;"",('[1]T6 Wine production'!M44/'[1]T61 Real GDP'!M44),"")),"")</f>
        <v/>
      </c>
      <c r="O13" s="8" t="str">
        <f>IF('[1]T61 Real GDP'!N44&lt;&gt;"",(IF('[1]T6 Wine production'!N44&lt;&gt;"",('[1]T6 Wine production'!N44/'[1]T61 Real GDP'!N44),"")),"")</f>
        <v/>
      </c>
      <c r="P13" s="8">
        <f>IF('[1]T61 Real GDP'!O44&lt;&gt;"",(IF('[1]T6 Wine production'!O44&lt;&gt;"",('[1]T6 Wine production'!O44/'[1]T61 Real GDP'!O44),"")),"")</f>
        <v>6.5789939236910344</v>
      </c>
      <c r="Q13" s="8">
        <f>IF('[1]T61 Real GDP'!P44&lt;&gt;"",(IF('[1]T6 Wine production'!P44&lt;&gt;"",('[1]T6 Wine production'!P44/'[1]T61 Real GDP'!P44),"")),"")</f>
        <v>0</v>
      </c>
      <c r="R13" s="8" t="str">
        <f>IF('[1]T61 Real GDP'!Q44&lt;&gt;"",(IF('[1]T6 Wine production'!Q44&lt;&gt;"",('[1]T6 Wine production'!Q44/'[1]T61 Real GDP'!Q44),"")),"")</f>
        <v/>
      </c>
      <c r="S13" s="8" t="str">
        <f>IF('[1]T61 Real GDP'!R44&lt;&gt;"",(IF('[1]T6 Wine production'!R44&lt;&gt;"",('[1]T6 Wine production'!R44/'[1]T61 Real GDP'!R44),"")),"")</f>
        <v/>
      </c>
      <c r="T13" s="8" t="str">
        <f>IF('[1]T61 Real GDP'!S44&lt;&gt;"",(IF('[1]T6 Wine production'!S44&lt;&gt;"",('[1]T6 Wine production'!S44/'[1]T61 Real GDP'!S44),"")),"")</f>
        <v/>
      </c>
      <c r="U13" s="8" t="str">
        <f>IF('[1]T61 Real GDP'!T44&lt;&gt;"",(IF('[1]T6 Wine production'!T44&lt;&gt;"",('[1]T6 Wine production'!T44/'[1]T61 Real GDP'!T44),"")),"")</f>
        <v/>
      </c>
      <c r="V13" s="8" t="str">
        <f>IF('[1]T61 Real GDP'!U44&lt;&gt;"",(IF('[1]T6 Wine production'!U44&lt;&gt;"",('[1]T6 Wine production'!U44/'[1]T61 Real GDP'!U44),"")),"")</f>
        <v/>
      </c>
      <c r="W13" s="8" t="str">
        <f>IF('[1]T61 Real GDP'!V44&lt;&gt;"",(IF('[1]T6 Wine production'!V44&lt;&gt;"",('[1]T6 Wine production'!V44/'[1]T61 Real GDP'!V44),"")),"")</f>
        <v/>
      </c>
      <c r="X13" s="8" t="str">
        <f>IF('[1]T61 Real GDP'!W44&lt;&gt;"",(IF('[1]T6 Wine production'!W44&lt;&gt;"",('[1]T6 Wine production'!W44/'[1]T61 Real GDP'!W44),"")),"")</f>
        <v/>
      </c>
      <c r="Y13" s="8" t="str">
        <f>IF('[1]T61 Real GDP'!X44&lt;&gt;"",(IF('[1]T6 Wine production'!X44&lt;&gt;"",('[1]T6 Wine production'!X44/'[1]T61 Real GDP'!X44),"")),"")</f>
        <v/>
      </c>
      <c r="Z13" s="8" t="str">
        <f>IF('[1]T61 Real GDP'!Y44&lt;&gt;"",(IF('[1]T6 Wine production'!Y44&lt;&gt;"",('[1]T6 Wine production'!Y44/'[1]T61 Real GDP'!Y44),"")),"")</f>
        <v/>
      </c>
      <c r="AA13" s="8" t="str">
        <f>IF('[1]T61 Real GDP'!Z44&lt;&gt;"",(IF('[1]T6 Wine production'!Z44&lt;&gt;"",('[1]T6 Wine production'!Z44/'[1]T61 Real GDP'!Z44),"")),"")</f>
        <v/>
      </c>
      <c r="AB13" s="8">
        <f>IF('[1]T61 Real GDP'!AA44&lt;&gt;"",(IF('[1]T6 Wine production'!AA44&lt;&gt;"",('[1]T6 Wine production'!AA44/'[1]T61 Real GDP'!AA44),"")),"")</f>
        <v>1.4068564036222511</v>
      </c>
      <c r="AC13" s="8">
        <f>IF('[1]T61 Real GDP'!AB44&lt;&gt;"",(IF('[1]T6 Wine production'!AB44&lt;&gt;"",('[1]T6 Wine production'!AB44/'[1]T61 Real GDP'!AB44),"")),"")</f>
        <v>3.5613622719456235E-2</v>
      </c>
      <c r="AD13" s="8">
        <f>IF('[1]T61 Real GDP'!AC44&lt;&gt;"",(IF('[1]T6 Wine production'!AC44&lt;&gt;"",('[1]T6 Wine production'!AC44/'[1]T61 Real GDP'!AC44),"")),"")</f>
        <v>0.20441037645214266</v>
      </c>
      <c r="AE13" s="8">
        <f>IF('[1]T61 Real GDP'!AD44&lt;&gt;"",(IF('[1]T6 Wine production'!AD44&lt;&gt;"",('[1]T6 Wine production'!AD44/'[1]T61 Real GDP'!AD44),"")),"")</f>
        <v>0.44803196496713571</v>
      </c>
      <c r="AF13" s="8">
        <f>IF('[1]T61 Real GDP'!AE44&lt;&gt;"",(IF('[1]T6 Wine production'!AE44&lt;&gt;"",('[1]T6 Wine production'!AE44/'[1]T61 Real GDP'!AE44),"")),"")</f>
        <v>2.2074665342497766</v>
      </c>
      <c r="AG13" s="8">
        <f>IF('[1]T61 Real GDP'!AF44&lt;&gt;"",(IF('[1]T6 Wine production'!AF44&lt;&gt;"",('[1]T6 Wine production'!AF44/'[1]T61 Real GDP'!AF44),"")),"")</f>
        <v>3.0975135745618005</v>
      </c>
      <c r="AH13" s="8">
        <f>IF('[1]T61 Real GDP'!AG44&lt;&gt;"",(IF('[1]T6 Wine production'!AG44&lt;&gt;"",('[1]T6 Wine production'!AG44/'[1]T61 Real GDP'!AG44),"")),"")</f>
        <v>8.493915847339748</v>
      </c>
      <c r="AI13" s="8" t="str">
        <f>IF('[1]T61 Real GDP'!AH44&lt;&gt;"",(IF('[1]T6 Wine production'!AH44&lt;&gt;"",('[1]T6 Wine production'!AH44/'[1]T61 Real GDP'!AH44),"")),"")</f>
        <v/>
      </c>
      <c r="AJ13" s="8">
        <f>IF('[1]T61 Real GDP'!AI44&lt;&gt;"",(IF('[1]T6 Wine production'!AI44&lt;&gt;"",('[1]T6 Wine production'!AI44/'[1]T61 Real GDP'!AI44),"")),"")</f>
        <v>2.7816409708449892</v>
      </c>
      <c r="AK13" s="8" t="str">
        <f>IF('[1]T61 Real GDP'!AJ44&lt;&gt;"",(IF('[1]T6 Wine production'!AJ44&lt;&gt;"",('[1]T6 Wine production'!AJ44/'[1]T61 Real GDP'!AJ44),"")),"")</f>
        <v/>
      </c>
      <c r="AL13" s="8" t="str">
        <f>IF('[1]T61 Real GDP'!AK44&lt;&gt;"",(IF('[1]T6 Wine production'!AK44&lt;&gt;"",('[1]T6 Wine production'!AK44/'[1]T61 Real GDP'!AK44),"")),"")</f>
        <v/>
      </c>
      <c r="AM13" s="8" t="str">
        <f>IF('[1]T61 Real GDP'!AL44&lt;&gt;"",(IF('[1]T6 Wine production'!AL44&lt;&gt;"",('[1]T6 Wine production'!AL44/'[1]T61 Real GDP'!AL44),"")),"")</f>
        <v/>
      </c>
      <c r="AN13" s="8">
        <f>IF('[1]T61 Real GDP'!AM44&lt;&gt;"",(IF('[1]T6 Wine production'!AM44&lt;&gt;"",('[1]T6 Wine production'!AM44/'[1]T61 Real GDP'!AM44),"")),"")</f>
        <v>4.6705182311928306</v>
      </c>
      <c r="AO13" s="8" t="str">
        <f>IF('[1]T61 Real GDP'!AN44&lt;&gt;"",(IF('[1]T6 Wine production'!AN44&lt;&gt;"",('[1]T6 Wine production'!AN44/'[1]T61 Real GDP'!AN44),"")),"")</f>
        <v/>
      </c>
      <c r="AP13" s="8" t="str">
        <f>IF('[1]T61 Real GDP'!AO44&lt;&gt;"",(IF('[1]T6 Wine production'!AO44&lt;&gt;"",('[1]T6 Wine production'!AO44/'[1]T61 Real GDP'!AO44),"")),"")</f>
        <v/>
      </c>
      <c r="AQ13" s="8" t="str">
        <f>IF('[1]T61 Real GDP'!AP44&lt;&gt;"",(IF('[1]T6 Wine production'!AP44&lt;&gt;"",('[1]T6 Wine production'!AP44/'[1]T61 Real GDP'!AP44),"")),"")</f>
        <v/>
      </c>
      <c r="AR13" s="8" t="str">
        <f>IF('[1]T61 Real GDP'!AQ44&lt;&gt;"",(IF('[1]T6 Wine production'!AQ44&lt;&gt;"",('[1]T6 Wine production'!AQ44/'[1]T61 Real GDP'!AQ44),"")),"")</f>
        <v/>
      </c>
      <c r="AS13" s="8" t="str">
        <f>IF('[1]T61 Real GDP'!AR44&lt;&gt;"",(IF('[1]T6 Wine production'!AR44&lt;&gt;"",('[1]T6 Wine production'!AR44/'[1]T61 Real GDP'!AR44),"")),"")</f>
        <v/>
      </c>
      <c r="AT13" s="8" t="str">
        <f>IF('[1]T61 Real GDP'!AS44&lt;&gt;"",(IF('[1]T6 Wine production'!AS44&lt;&gt;"",('[1]T6 Wine production'!AS44/'[1]T61 Real GDP'!AS44),"")),"")</f>
        <v/>
      </c>
      <c r="AU13" s="8">
        <f>IF('[1]T61 Real GDP'!AT44&lt;&gt;"",(IF('[1]T6 Wine production'!AT44&lt;&gt;"",('[1]T6 Wine production'!AT44/'[1]T61 Real GDP'!AT44),"")),"")</f>
        <v>2.4983047217959242E-2</v>
      </c>
      <c r="AV13" s="8" t="str">
        <f>IF('[1]T61 Real GDP'!AU44&lt;&gt;"",(IF('[1]T6 Wine production'!AU44&lt;&gt;"",('[1]T6 Wine production'!AU44/'[1]T61 Real GDP'!AU44),"")),"")</f>
        <v/>
      </c>
      <c r="AW13" s="8" t="str">
        <f>IF('[1]T61 Real GDP'!AV44&lt;&gt;"",(IF('[1]T6 Wine production'!AV44&lt;&gt;"",('[1]T6 Wine production'!AV44/'[1]T61 Real GDP'!AV44),"")),"")</f>
        <v/>
      </c>
      <c r="AX13" s="8" t="str">
        <f>IF('[1]T61 Real GDP'!AW44&lt;&gt;"",(IF('[1]T6 Wine production'!AW44&lt;&gt;"",('[1]T6 Wine production'!AW44/'[1]T61 Real GDP'!AW44),"")),"")</f>
        <v/>
      </c>
      <c r="AY13" s="8" t="str">
        <f>IF('[1]T61 Real GDP'!AX44&lt;&gt;"",(IF('[1]T6 Wine production'!AX44&lt;&gt;"",('[1]T6 Wine production'!AX44/'[1]T61 Real GDP'!AX44),"")),"")</f>
        <v/>
      </c>
      <c r="AZ13" s="8" t="str">
        <f>IF('[1]T61 Real GDP'!AY44&lt;&gt;"",(IF('[1]T6 Wine production'!AY44&lt;&gt;"",('[1]T6 Wine production'!AY44/'[1]T61 Real GDP'!AY44),"")),"")</f>
        <v/>
      </c>
      <c r="BA13" s="8" t="str">
        <f>IF('[1]T61 Real GDP'!AZ44&lt;&gt;"",(IF('[1]T6 Wine production'!AZ44&lt;&gt;"",('[1]T6 Wine production'!AZ44/'[1]T61 Real GDP'!AZ44),"")),"")</f>
        <v/>
      </c>
      <c r="BB13" s="8" t="s">
        <v>54</v>
      </c>
      <c r="BC13" s="9"/>
      <c r="BD13" s="9"/>
      <c r="BI13" s="8"/>
      <c r="BJ13" s="8"/>
      <c r="BK13" s="8"/>
      <c r="BL13" s="8"/>
      <c r="BM13" s="8"/>
      <c r="BN13" s="8"/>
    </row>
    <row r="14" spans="1:66" x14ac:dyDescent="0.5">
      <c r="A14" s="12">
        <f>'[1]T6 Wine production'!A45</f>
        <v>1877</v>
      </c>
      <c r="B14" s="8">
        <f>IF('[1]T61 Real GDP'!B45&lt;&gt;"",(IF('[1]T6 Wine production'!B45&lt;&gt;"",('[1]T6 Wine production'!B45/'[1]T61 Real GDP'!B45),"")),"")</f>
        <v>70.668632241632707</v>
      </c>
      <c r="C14" s="8">
        <f>IF('[1]T61 Real GDP'!C45&lt;&gt;"",(IF('[1]T6 Wine production'!C45&lt;&gt;"",('[1]T6 Wine production'!C45/'[1]T61 Real GDP'!C45),"")),"")</f>
        <v>51.694039531965764</v>
      </c>
      <c r="D14" s="8">
        <f>IF('[1]T61 Real GDP'!D45&lt;&gt;"",(IF('[1]T6 Wine production'!D45&lt;&gt;"",('[1]T6 Wine production'!D45/'[1]T61 Real GDP'!D45),"")),"")</f>
        <v>50.011596523330283</v>
      </c>
      <c r="E14" s="8">
        <f>IF('[1]T61 Real GDP'!E45&lt;&gt;"",(IF('[1]T6 Wine production'!E45&lt;&gt;"",('[1]T6 Wine production'!E45/'[1]T61 Real GDP'!E45),"")),"")</f>
        <v>72.144687917403715</v>
      </c>
      <c r="F14" s="8">
        <f>IF('[1]T61 Real GDP'!F45&lt;&gt;"",(IF('[1]T6 Wine production'!F45&lt;&gt;"",('[1]T6 Wine production'!F45/'[1]T61 Real GDP'!F45),"")),"")</f>
        <v>10.702661870088248</v>
      </c>
      <c r="G14" s="8"/>
      <c r="H14" s="8" t="str">
        <f>IF('[1]T61 Real GDP'!G45&lt;&gt;"",(IF('[1]T6 Wine production'!G45&lt;&gt;"",('[1]T6 Wine production'!G45/'[1]T61 Real GDP'!G45),"")),"")</f>
        <v/>
      </c>
      <c r="I14" s="8" t="str">
        <f>IF('[1]T61 Real GDP'!H45&lt;&gt;"",(IF('[1]T6 Wine production'!H45&lt;&gt;"",('[1]T6 Wine production'!H45/'[1]T61 Real GDP'!H45),"")),"")</f>
        <v/>
      </c>
      <c r="J14" s="8" t="str">
        <f>IF('[1]T61 Real GDP'!I45&lt;&gt;"",(IF('[1]T10 Wine export vol'!I45&lt;&gt;"",('[1]T10 Wine export vol'!I45/'[1]T61 Real GDP'!I45),"")),"")</f>
        <v/>
      </c>
      <c r="K14" s="8">
        <f>IF('[1]T61 Real GDP'!J45&lt;&gt;"",(IF('[1]T6 Wine production'!J45&lt;&gt;"",('[1]T6 Wine production'!J45/'[1]T61 Real GDP'!J45),"")),"")</f>
        <v>1.5108137311632837</v>
      </c>
      <c r="L14" s="8">
        <f>IF('[1]T61 Real GDP'!K45&lt;&gt;"",(IF('[1]T6 Wine production'!K45&lt;&gt;"",('[1]T6 Wine production'!K45/'[1]T61 Real GDP'!K45),"")),"")</f>
        <v>31.755226197894245</v>
      </c>
      <c r="M14" s="8" t="str">
        <f>IF('[1]T61 Real GDP'!L45&lt;&gt;"",(IF('[1]T6 Wine production'!L45&lt;&gt;"",('[1]T6 Wine production'!L45/'[1]T61 Real GDP'!L45),"")),"")</f>
        <v/>
      </c>
      <c r="N14" s="8" t="str">
        <f>IF('[1]T61 Real GDP'!M45&lt;&gt;"",(IF('[1]T6 Wine production'!M45&lt;&gt;"",('[1]T6 Wine production'!M45/'[1]T61 Real GDP'!M45),"")),"")</f>
        <v/>
      </c>
      <c r="O14" s="8" t="str">
        <f>IF('[1]T61 Real GDP'!N45&lt;&gt;"",(IF('[1]T6 Wine production'!N45&lt;&gt;"",('[1]T6 Wine production'!N45/'[1]T61 Real GDP'!N45),"")),"")</f>
        <v/>
      </c>
      <c r="P14" s="8">
        <f>IF('[1]T61 Real GDP'!O45&lt;&gt;"",(IF('[1]T6 Wine production'!O45&lt;&gt;"",('[1]T6 Wine production'!O45/'[1]T61 Real GDP'!O45),"")),"")</f>
        <v>7.4618808460910477</v>
      </c>
      <c r="Q14" s="8">
        <f>IF('[1]T61 Real GDP'!P45&lt;&gt;"",(IF('[1]T6 Wine production'!P45&lt;&gt;"",('[1]T6 Wine production'!P45/'[1]T61 Real GDP'!P45),"")),"")</f>
        <v>0</v>
      </c>
      <c r="R14" s="8" t="str">
        <f>IF('[1]T61 Real GDP'!Q45&lt;&gt;"",(IF('[1]T6 Wine production'!Q45&lt;&gt;"",('[1]T6 Wine production'!Q45/'[1]T61 Real GDP'!Q45),"")),"")</f>
        <v/>
      </c>
      <c r="S14" s="8" t="str">
        <f>IF('[1]T61 Real GDP'!R45&lt;&gt;"",(IF('[1]T6 Wine production'!R45&lt;&gt;"",('[1]T6 Wine production'!R45/'[1]T61 Real GDP'!R45),"")),"")</f>
        <v/>
      </c>
      <c r="T14" s="8" t="str">
        <f>IF('[1]T61 Real GDP'!S45&lt;&gt;"",(IF('[1]T6 Wine production'!S45&lt;&gt;"",('[1]T6 Wine production'!S45/'[1]T61 Real GDP'!S45),"")),"")</f>
        <v/>
      </c>
      <c r="U14" s="8" t="str">
        <f>IF('[1]T61 Real GDP'!T45&lt;&gt;"",(IF('[1]T6 Wine production'!T45&lt;&gt;"",('[1]T6 Wine production'!T45/'[1]T61 Real GDP'!T45),"")),"")</f>
        <v/>
      </c>
      <c r="V14" s="8" t="str">
        <f>IF('[1]T61 Real GDP'!U45&lt;&gt;"",(IF('[1]T6 Wine production'!U45&lt;&gt;"",('[1]T6 Wine production'!U45/'[1]T61 Real GDP'!U45),"")),"")</f>
        <v/>
      </c>
      <c r="W14" s="8" t="str">
        <f>IF('[1]T61 Real GDP'!V45&lt;&gt;"",(IF('[1]T6 Wine production'!V45&lt;&gt;"",('[1]T6 Wine production'!V45/'[1]T61 Real GDP'!V45),"")),"")</f>
        <v/>
      </c>
      <c r="X14" s="8" t="str">
        <f>IF('[1]T61 Real GDP'!W45&lt;&gt;"",(IF('[1]T6 Wine production'!W45&lt;&gt;"",('[1]T6 Wine production'!W45/'[1]T61 Real GDP'!W45),"")),"")</f>
        <v/>
      </c>
      <c r="Y14" s="8" t="str">
        <f>IF('[1]T61 Real GDP'!X45&lt;&gt;"",(IF('[1]T6 Wine production'!X45&lt;&gt;"",('[1]T6 Wine production'!X45/'[1]T61 Real GDP'!X45),"")),"")</f>
        <v/>
      </c>
      <c r="Z14" s="8" t="str">
        <f>IF('[1]T61 Real GDP'!Y45&lt;&gt;"",(IF('[1]T6 Wine production'!Y45&lt;&gt;"",('[1]T6 Wine production'!Y45/'[1]T61 Real GDP'!Y45),"")),"")</f>
        <v/>
      </c>
      <c r="AA14" s="8" t="str">
        <f>IF('[1]T61 Real GDP'!Z45&lt;&gt;"",(IF('[1]T6 Wine production'!Z45&lt;&gt;"",('[1]T6 Wine production'!Z45/'[1]T61 Real GDP'!Z45),"")),"")</f>
        <v/>
      </c>
      <c r="AB14" s="8">
        <f>IF('[1]T61 Real GDP'!AA45&lt;&gt;"",(IF('[1]T6 Wine production'!AA45&lt;&gt;"",('[1]T6 Wine production'!AA45/'[1]T61 Real GDP'!AA45),"")),"")</f>
        <v>0.95598031544957784</v>
      </c>
      <c r="AC14" s="8">
        <f>IF('[1]T61 Real GDP'!AB45&lt;&gt;"",(IF('[1]T6 Wine production'!AB45&lt;&gt;"",('[1]T6 Wine production'!AB45/'[1]T61 Real GDP'!AB45),"")),"")</f>
        <v>3.3201086986847914E-2</v>
      </c>
      <c r="AD14" s="8">
        <f>IF('[1]T61 Real GDP'!AC45&lt;&gt;"",(IF('[1]T6 Wine production'!AC45&lt;&gt;"",('[1]T6 Wine production'!AC45/'[1]T61 Real GDP'!AC45),"")),"")</f>
        <v>0.20354632292849223</v>
      </c>
      <c r="AE14" s="8">
        <f>IF('[1]T61 Real GDP'!AD45&lt;&gt;"",(IF('[1]T6 Wine production'!AD45&lt;&gt;"",('[1]T6 Wine production'!AD45/'[1]T61 Real GDP'!AD45),"")),"")</f>
        <v>0.48984636928362657</v>
      </c>
      <c r="AF14" s="8">
        <f>IF('[1]T61 Real GDP'!AE45&lt;&gt;"",(IF('[1]T6 Wine production'!AE45&lt;&gt;"",('[1]T6 Wine production'!AE45/'[1]T61 Real GDP'!AE45),"")),"")</f>
        <v>2.2914358393013585</v>
      </c>
      <c r="AG14" s="8">
        <f>IF('[1]T61 Real GDP'!AF45&lt;&gt;"",(IF('[1]T6 Wine production'!AF45&lt;&gt;"",('[1]T6 Wine production'!AF45/'[1]T61 Real GDP'!AF45),"")),"")</f>
        <v>3.0796140541943577</v>
      </c>
      <c r="AH14" s="8">
        <f>IF('[1]T61 Real GDP'!AG45&lt;&gt;"",(IF('[1]T6 Wine production'!AG45&lt;&gt;"",('[1]T6 Wine production'!AG45/'[1]T61 Real GDP'!AG45),"")),"")</f>
        <v>8.180152294724774</v>
      </c>
      <c r="AI14" s="8" t="str">
        <f>IF('[1]T61 Real GDP'!AH45&lt;&gt;"",(IF('[1]T6 Wine production'!AH45&lt;&gt;"",('[1]T6 Wine production'!AH45/'[1]T61 Real GDP'!AH45),"")),"")</f>
        <v/>
      </c>
      <c r="AJ14" s="8">
        <f>IF('[1]T61 Real GDP'!AI45&lt;&gt;"",(IF('[1]T6 Wine production'!AI45&lt;&gt;"",('[1]T6 Wine production'!AI45/'[1]T61 Real GDP'!AI45),"")),"")</f>
        <v>2.7183386657777335</v>
      </c>
      <c r="AK14" s="8" t="str">
        <f>IF('[1]T61 Real GDP'!AJ45&lt;&gt;"",(IF('[1]T6 Wine production'!AJ45&lt;&gt;"",('[1]T6 Wine production'!AJ45/'[1]T61 Real GDP'!AJ45),"")),"")</f>
        <v/>
      </c>
      <c r="AL14" s="8" t="str">
        <f>IF('[1]T61 Real GDP'!AK45&lt;&gt;"",(IF('[1]T6 Wine production'!AK45&lt;&gt;"",('[1]T6 Wine production'!AK45/'[1]T61 Real GDP'!AK45),"")),"")</f>
        <v/>
      </c>
      <c r="AM14" s="8" t="str">
        <f>IF('[1]T61 Real GDP'!AL45&lt;&gt;"",(IF('[1]T6 Wine production'!AL45&lt;&gt;"",('[1]T6 Wine production'!AL45/'[1]T61 Real GDP'!AL45),"")),"")</f>
        <v/>
      </c>
      <c r="AN14" s="8">
        <f>IF('[1]T61 Real GDP'!AM45&lt;&gt;"",(IF('[1]T6 Wine production'!AM45&lt;&gt;"",('[1]T6 Wine production'!AM45/'[1]T61 Real GDP'!AM45),"")),"")</f>
        <v>5.2851002832533593</v>
      </c>
      <c r="AO14" s="8" t="str">
        <f>IF('[1]T61 Real GDP'!AN45&lt;&gt;"",(IF('[1]T6 Wine production'!AN45&lt;&gt;"",('[1]T6 Wine production'!AN45/'[1]T61 Real GDP'!AN45),"")),"")</f>
        <v/>
      </c>
      <c r="AP14" s="8" t="str">
        <f>IF('[1]T61 Real GDP'!AO45&lt;&gt;"",(IF('[1]T6 Wine production'!AO45&lt;&gt;"",('[1]T6 Wine production'!AO45/'[1]T61 Real GDP'!AO45),"")),"")</f>
        <v/>
      </c>
      <c r="AQ14" s="8" t="str">
        <f>IF('[1]T61 Real GDP'!AP45&lt;&gt;"",(IF('[1]T6 Wine production'!AP45&lt;&gt;"",('[1]T6 Wine production'!AP45/'[1]T61 Real GDP'!AP45),"")),"")</f>
        <v/>
      </c>
      <c r="AR14" s="8" t="str">
        <f>IF('[1]T61 Real GDP'!AQ45&lt;&gt;"",(IF('[1]T6 Wine production'!AQ45&lt;&gt;"",('[1]T6 Wine production'!AQ45/'[1]T61 Real GDP'!AQ45),"")),"")</f>
        <v/>
      </c>
      <c r="AS14" s="8" t="str">
        <f>IF('[1]T61 Real GDP'!AR45&lt;&gt;"",(IF('[1]T6 Wine production'!AR45&lt;&gt;"",('[1]T6 Wine production'!AR45/'[1]T61 Real GDP'!AR45),"")),"")</f>
        <v/>
      </c>
      <c r="AT14" s="8" t="str">
        <f>IF('[1]T61 Real GDP'!AS45&lt;&gt;"",(IF('[1]T6 Wine production'!AS45&lt;&gt;"",('[1]T6 Wine production'!AS45/'[1]T61 Real GDP'!AS45),"")),"")</f>
        <v/>
      </c>
      <c r="AU14" s="8">
        <f>IF('[1]T61 Real GDP'!AT45&lt;&gt;"",(IF('[1]T6 Wine production'!AT45&lt;&gt;"",('[1]T6 Wine production'!AT45/'[1]T61 Real GDP'!AT45),"")),"")</f>
        <v>2.4213075060532687E-2</v>
      </c>
      <c r="AV14" s="8" t="str">
        <f>IF('[1]T61 Real GDP'!AU45&lt;&gt;"",(IF('[1]T6 Wine production'!AU45&lt;&gt;"",('[1]T6 Wine production'!AU45/'[1]T61 Real GDP'!AU45),"")),"")</f>
        <v/>
      </c>
      <c r="AW14" s="8" t="str">
        <f>IF('[1]T61 Real GDP'!AV45&lt;&gt;"",(IF('[1]T6 Wine production'!AV45&lt;&gt;"",('[1]T6 Wine production'!AV45/'[1]T61 Real GDP'!AV45),"")),"")</f>
        <v/>
      </c>
      <c r="AX14" s="8" t="str">
        <f>IF('[1]T61 Real GDP'!AW45&lt;&gt;"",(IF('[1]T6 Wine production'!AW45&lt;&gt;"",('[1]T6 Wine production'!AW45/'[1]T61 Real GDP'!AW45),"")),"")</f>
        <v/>
      </c>
      <c r="AY14" s="8" t="str">
        <f>IF('[1]T61 Real GDP'!AX45&lt;&gt;"",(IF('[1]T6 Wine production'!AX45&lt;&gt;"",('[1]T6 Wine production'!AX45/'[1]T61 Real GDP'!AX45),"")),"")</f>
        <v/>
      </c>
      <c r="AZ14" s="8" t="str">
        <f>IF('[1]T61 Real GDP'!AY45&lt;&gt;"",(IF('[1]T6 Wine production'!AY45&lt;&gt;"",('[1]T6 Wine production'!AY45/'[1]T61 Real GDP'!AY45),"")),"")</f>
        <v/>
      </c>
      <c r="BA14" s="8" t="str">
        <f>IF('[1]T61 Real GDP'!AZ45&lt;&gt;"",(IF('[1]T6 Wine production'!AZ45&lt;&gt;"",('[1]T6 Wine production'!AZ45/'[1]T61 Real GDP'!AZ45),"")),"")</f>
        <v/>
      </c>
      <c r="BB14" s="8" t="s">
        <v>54</v>
      </c>
      <c r="BC14" s="9"/>
      <c r="BD14" s="9"/>
      <c r="BI14" s="8"/>
      <c r="BJ14" s="8"/>
      <c r="BK14" s="8"/>
      <c r="BL14" s="8"/>
      <c r="BM14" s="8"/>
      <c r="BN14" s="8"/>
    </row>
    <row r="15" spans="1:66" x14ac:dyDescent="0.5">
      <c r="A15" s="12">
        <f>'[1]T6 Wine production'!A46</f>
        <v>1878</v>
      </c>
      <c r="B15" s="8">
        <f>IF('[1]T61 Real GDP'!B46&lt;&gt;"",(IF('[1]T6 Wine production'!B46&lt;&gt;"",('[1]T6 Wine production'!B46/'[1]T61 Real GDP'!B46),"")),"")</f>
        <v>61.941270893334107</v>
      </c>
      <c r="C15" s="8">
        <f>IF('[1]T61 Real GDP'!C46&lt;&gt;"",(IF('[1]T6 Wine production'!C46&lt;&gt;"",('[1]T6 Wine production'!C46/'[1]T61 Real GDP'!C46),"")),"")</f>
        <v>51.405646085441361</v>
      </c>
      <c r="D15" s="8">
        <f>IF('[1]T61 Real GDP'!D46&lt;&gt;"",(IF('[1]T6 Wine production'!D46&lt;&gt;"",('[1]T6 Wine production'!D46/'[1]T61 Real GDP'!D46),"")),"")</f>
        <v>49.655497142857143</v>
      </c>
      <c r="E15" s="8">
        <f>IF('[1]T61 Real GDP'!E46&lt;&gt;"",(IF('[1]T6 Wine production'!E46&lt;&gt;"",('[1]T6 Wine production'!E46/'[1]T61 Real GDP'!E46),"")),"")</f>
        <v>72.741241568453049</v>
      </c>
      <c r="F15" s="8">
        <f>IF('[1]T61 Real GDP'!F46&lt;&gt;"",(IF('[1]T6 Wine production'!F46&lt;&gt;"",('[1]T6 Wine production'!F46/'[1]T61 Real GDP'!F46),"")),"")</f>
        <v>21.774235052104242</v>
      </c>
      <c r="G15" s="8"/>
      <c r="H15" s="8" t="str">
        <f>IF('[1]T61 Real GDP'!G46&lt;&gt;"",(IF('[1]T6 Wine production'!G46&lt;&gt;"",('[1]T6 Wine production'!G46/'[1]T61 Real GDP'!G46),"")),"")</f>
        <v/>
      </c>
      <c r="I15" s="8" t="str">
        <f>IF('[1]T61 Real GDP'!H46&lt;&gt;"",(IF('[1]T6 Wine production'!H46&lt;&gt;"",('[1]T6 Wine production'!H46/'[1]T61 Real GDP'!H46),"")),"")</f>
        <v/>
      </c>
      <c r="J15" s="8" t="str">
        <f>IF('[1]T61 Real GDP'!I46&lt;&gt;"",(IF('[1]T10 Wine export vol'!I46&lt;&gt;"",('[1]T10 Wine export vol'!I46/'[1]T61 Real GDP'!I46),"")),"")</f>
        <v/>
      </c>
      <c r="K15" s="8">
        <f>IF('[1]T61 Real GDP'!J46&lt;&gt;"",(IF('[1]T6 Wine production'!J46&lt;&gt;"",('[1]T6 Wine production'!J46/'[1]T61 Real GDP'!J46),"")),"")</f>
        <v>2.1653155652842981</v>
      </c>
      <c r="L15" s="8">
        <f>IF('[1]T61 Real GDP'!K46&lt;&gt;"",(IF('[1]T6 Wine production'!K46&lt;&gt;"",('[1]T6 Wine production'!K46/'[1]T61 Real GDP'!K46),"")),"")</f>
        <v>30.183112456181586</v>
      </c>
      <c r="M15" s="8" t="str">
        <f>IF('[1]T61 Real GDP'!L46&lt;&gt;"",(IF('[1]T6 Wine production'!L46&lt;&gt;"",('[1]T6 Wine production'!L46/'[1]T61 Real GDP'!L46),"")),"")</f>
        <v/>
      </c>
      <c r="N15" s="8" t="str">
        <f>IF('[1]T61 Real GDP'!M46&lt;&gt;"",(IF('[1]T6 Wine production'!M46&lt;&gt;"",('[1]T6 Wine production'!M46/'[1]T61 Real GDP'!M46),"")),"")</f>
        <v/>
      </c>
      <c r="O15" s="8" t="str">
        <f>IF('[1]T61 Real GDP'!N46&lt;&gt;"",(IF('[1]T6 Wine production'!N46&lt;&gt;"",('[1]T6 Wine production'!N46/'[1]T61 Real GDP'!N46),"")),"")</f>
        <v/>
      </c>
      <c r="P15" s="8">
        <f>IF('[1]T61 Real GDP'!O46&lt;&gt;"",(IF('[1]T6 Wine production'!O46&lt;&gt;"",('[1]T6 Wine production'!O46/'[1]T61 Real GDP'!O46),"")),"")</f>
        <v>7.259292729680606</v>
      </c>
      <c r="Q15" s="8">
        <f>IF('[1]T61 Real GDP'!P46&lt;&gt;"",(IF('[1]T6 Wine production'!P46&lt;&gt;"",('[1]T6 Wine production'!P46/'[1]T61 Real GDP'!P46),"")),"")</f>
        <v>0</v>
      </c>
      <c r="R15" s="8" t="str">
        <f>IF('[1]T61 Real GDP'!Q46&lt;&gt;"",(IF('[1]T6 Wine production'!Q46&lt;&gt;"",('[1]T6 Wine production'!Q46/'[1]T61 Real GDP'!Q46),"")),"")</f>
        <v/>
      </c>
      <c r="S15" s="8" t="str">
        <f>IF('[1]T61 Real GDP'!R46&lt;&gt;"",(IF('[1]T6 Wine production'!R46&lt;&gt;"",('[1]T6 Wine production'!R46/'[1]T61 Real GDP'!R46),"")),"")</f>
        <v/>
      </c>
      <c r="T15" s="8" t="str">
        <f>IF('[1]T61 Real GDP'!S46&lt;&gt;"",(IF('[1]T6 Wine production'!S46&lt;&gt;"",('[1]T6 Wine production'!S46/'[1]T61 Real GDP'!S46),"")),"")</f>
        <v/>
      </c>
      <c r="U15" s="8" t="str">
        <f>IF('[1]T61 Real GDP'!T46&lt;&gt;"",(IF('[1]T6 Wine production'!T46&lt;&gt;"",('[1]T6 Wine production'!T46/'[1]T61 Real GDP'!T46),"")),"")</f>
        <v/>
      </c>
      <c r="V15" s="8" t="str">
        <f>IF('[1]T61 Real GDP'!U46&lt;&gt;"",(IF('[1]T6 Wine production'!U46&lt;&gt;"",('[1]T6 Wine production'!U46/'[1]T61 Real GDP'!U46),"")),"")</f>
        <v/>
      </c>
      <c r="W15" s="8" t="str">
        <f>IF('[1]T61 Real GDP'!V46&lt;&gt;"",(IF('[1]T6 Wine production'!V46&lt;&gt;"",('[1]T6 Wine production'!V46/'[1]T61 Real GDP'!V46),"")),"")</f>
        <v/>
      </c>
      <c r="X15" s="8" t="str">
        <f>IF('[1]T61 Real GDP'!W46&lt;&gt;"",(IF('[1]T6 Wine production'!W46&lt;&gt;"",('[1]T6 Wine production'!W46/'[1]T61 Real GDP'!W46),"")),"")</f>
        <v/>
      </c>
      <c r="Y15" s="8" t="str">
        <f>IF('[1]T61 Real GDP'!X46&lt;&gt;"",(IF('[1]T6 Wine production'!X46&lt;&gt;"",('[1]T6 Wine production'!X46/'[1]T61 Real GDP'!X46),"")),"")</f>
        <v/>
      </c>
      <c r="Z15" s="8" t="str">
        <f>IF('[1]T61 Real GDP'!Y46&lt;&gt;"",(IF('[1]T6 Wine production'!Y46&lt;&gt;"",('[1]T6 Wine production'!Y46/'[1]T61 Real GDP'!Y46),"")),"")</f>
        <v/>
      </c>
      <c r="AA15" s="8" t="str">
        <f>IF('[1]T61 Real GDP'!Z46&lt;&gt;"",(IF('[1]T6 Wine production'!Z46&lt;&gt;"",('[1]T6 Wine production'!Z46/'[1]T61 Real GDP'!Z46),"")),"")</f>
        <v/>
      </c>
      <c r="AB15" s="8">
        <f>IF('[1]T61 Real GDP'!AA46&lt;&gt;"",(IF('[1]T6 Wine production'!AA46&lt;&gt;"",('[1]T6 Wine production'!AA46/'[1]T61 Real GDP'!AA46),"")),"")</f>
        <v>0.87029684413523001</v>
      </c>
      <c r="AC15" s="8">
        <f>IF('[1]T61 Real GDP'!AB46&lt;&gt;"",(IF('[1]T6 Wine production'!AB46&lt;&gt;"",('[1]T6 Wine production'!AB46/'[1]T61 Real GDP'!AB46),"")),"")</f>
        <v>3.1587734933778575E-2</v>
      </c>
      <c r="AD15" s="8">
        <f>IF('[1]T61 Real GDP'!AC46&lt;&gt;"",(IF('[1]T6 Wine production'!AC46&lt;&gt;"",('[1]T6 Wine production'!AC46/'[1]T61 Real GDP'!AC46),"")),"")</f>
        <v>0.22418374201346797</v>
      </c>
      <c r="AE15" s="8">
        <f>IF('[1]T61 Real GDP'!AD46&lt;&gt;"",(IF('[1]T6 Wine production'!AD46&lt;&gt;"",('[1]T6 Wine production'!AD46/'[1]T61 Real GDP'!AD46),"")),"")</f>
        <v>0.48639101622331288</v>
      </c>
      <c r="AF15" s="8">
        <f>IF('[1]T61 Real GDP'!AE46&lt;&gt;"",(IF('[1]T6 Wine production'!AE46&lt;&gt;"",('[1]T6 Wine production'!AE46/'[1]T61 Real GDP'!AE46),"")),"")</f>
        <v>2.7667773988241899</v>
      </c>
      <c r="AG15" s="8">
        <f>IF('[1]T61 Real GDP'!AF46&lt;&gt;"",(IF('[1]T6 Wine production'!AF46&lt;&gt;"",('[1]T6 Wine production'!AF46/'[1]T61 Real GDP'!AF46),"")),"")</f>
        <v>3.06056450036432</v>
      </c>
      <c r="AH15" s="8">
        <f>IF('[1]T61 Real GDP'!AG46&lt;&gt;"",(IF('[1]T6 Wine production'!AG46&lt;&gt;"",('[1]T6 Wine production'!AG46/'[1]T61 Real GDP'!AG46),"")),"")</f>
        <v>7.600157007093518</v>
      </c>
      <c r="AI15" s="8" t="str">
        <f>IF('[1]T61 Real GDP'!AH46&lt;&gt;"",(IF('[1]T6 Wine production'!AH46&lt;&gt;"",('[1]T6 Wine production'!AH46/'[1]T61 Real GDP'!AH46),"")),"")</f>
        <v/>
      </c>
      <c r="AJ15" s="8">
        <f>IF('[1]T61 Real GDP'!AI46&lt;&gt;"",(IF('[1]T6 Wine production'!AI46&lt;&gt;"",('[1]T6 Wine production'!AI46/'[1]T61 Real GDP'!AI46),"")),"")</f>
        <v>2.5304853454699687</v>
      </c>
      <c r="AK15" s="8" t="str">
        <f>IF('[1]T61 Real GDP'!AJ46&lt;&gt;"",(IF('[1]T6 Wine production'!AJ46&lt;&gt;"",('[1]T6 Wine production'!AJ46/'[1]T61 Real GDP'!AJ46),"")),"")</f>
        <v/>
      </c>
      <c r="AL15" s="8" t="str">
        <f>IF('[1]T61 Real GDP'!AK46&lt;&gt;"",(IF('[1]T6 Wine production'!AK46&lt;&gt;"",('[1]T6 Wine production'!AK46/'[1]T61 Real GDP'!AK46),"")),"")</f>
        <v/>
      </c>
      <c r="AM15" s="8" t="str">
        <f>IF('[1]T61 Real GDP'!AL46&lt;&gt;"",(IF('[1]T6 Wine production'!AL46&lt;&gt;"",('[1]T6 Wine production'!AL46/'[1]T61 Real GDP'!AL46),"")),"")</f>
        <v/>
      </c>
      <c r="AN15" s="8">
        <f>IF('[1]T61 Real GDP'!AM46&lt;&gt;"",(IF('[1]T6 Wine production'!AM46&lt;&gt;"",('[1]T6 Wine production'!AM46/'[1]T61 Real GDP'!AM46),"")),"")</f>
        <v>5.7466029263156031</v>
      </c>
      <c r="AO15" s="8" t="str">
        <f>IF('[1]T61 Real GDP'!AN46&lt;&gt;"",(IF('[1]T6 Wine production'!AN46&lt;&gt;"",('[1]T6 Wine production'!AN46/'[1]T61 Real GDP'!AN46),"")),"")</f>
        <v/>
      </c>
      <c r="AP15" s="8" t="str">
        <f>IF('[1]T61 Real GDP'!AO46&lt;&gt;"",(IF('[1]T6 Wine production'!AO46&lt;&gt;"",('[1]T6 Wine production'!AO46/'[1]T61 Real GDP'!AO46),"")),"")</f>
        <v/>
      </c>
      <c r="AQ15" s="8" t="str">
        <f>IF('[1]T61 Real GDP'!AP46&lt;&gt;"",(IF('[1]T6 Wine production'!AP46&lt;&gt;"",('[1]T6 Wine production'!AP46/'[1]T61 Real GDP'!AP46),"")),"")</f>
        <v/>
      </c>
      <c r="AR15" s="8" t="str">
        <f>IF('[1]T61 Real GDP'!AQ46&lt;&gt;"",(IF('[1]T6 Wine production'!AQ46&lt;&gt;"",('[1]T6 Wine production'!AQ46/'[1]T61 Real GDP'!AQ46),"")),"")</f>
        <v/>
      </c>
      <c r="AS15" s="8" t="str">
        <f>IF('[1]T61 Real GDP'!AR46&lt;&gt;"",(IF('[1]T6 Wine production'!AR46&lt;&gt;"",('[1]T6 Wine production'!AR46/'[1]T61 Real GDP'!AR46),"")),"")</f>
        <v/>
      </c>
      <c r="AT15" s="8" t="str">
        <f>IF('[1]T61 Real GDP'!AS46&lt;&gt;"",(IF('[1]T6 Wine production'!AS46&lt;&gt;"",('[1]T6 Wine production'!AS46/'[1]T61 Real GDP'!AS46),"")),"")</f>
        <v/>
      </c>
      <c r="AU15" s="8">
        <f>IF('[1]T61 Real GDP'!AT46&lt;&gt;"",(IF('[1]T6 Wine production'!AT46&lt;&gt;"",('[1]T6 Wine production'!AT46/'[1]T61 Real GDP'!AT46),"")),"")</f>
        <v>2.4284475281873372E-2</v>
      </c>
      <c r="AV15" s="8" t="str">
        <f>IF('[1]T61 Real GDP'!AU46&lt;&gt;"",(IF('[1]T6 Wine production'!AU46&lt;&gt;"",('[1]T6 Wine production'!AU46/'[1]T61 Real GDP'!AU46),"")),"")</f>
        <v/>
      </c>
      <c r="AW15" s="8" t="str">
        <f>IF('[1]T61 Real GDP'!AV46&lt;&gt;"",(IF('[1]T6 Wine production'!AV46&lt;&gt;"",('[1]T6 Wine production'!AV46/'[1]T61 Real GDP'!AV46),"")),"")</f>
        <v/>
      </c>
      <c r="AX15" s="8" t="str">
        <f>IF('[1]T61 Real GDP'!AW46&lt;&gt;"",(IF('[1]T6 Wine production'!AW46&lt;&gt;"",('[1]T6 Wine production'!AW46/'[1]T61 Real GDP'!AW46),"")),"")</f>
        <v/>
      </c>
      <c r="AY15" s="8" t="str">
        <f>IF('[1]T61 Real GDP'!AX46&lt;&gt;"",(IF('[1]T6 Wine production'!AX46&lt;&gt;"",('[1]T6 Wine production'!AX46/'[1]T61 Real GDP'!AX46),"")),"")</f>
        <v/>
      </c>
      <c r="AZ15" s="8" t="str">
        <f>IF('[1]T61 Real GDP'!AY46&lt;&gt;"",(IF('[1]T6 Wine production'!AY46&lt;&gt;"",('[1]T6 Wine production'!AY46/'[1]T61 Real GDP'!AY46),"")),"")</f>
        <v/>
      </c>
      <c r="BA15" s="8" t="str">
        <f>IF('[1]T61 Real GDP'!AZ46&lt;&gt;"",(IF('[1]T6 Wine production'!AZ46&lt;&gt;"",('[1]T6 Wine production'!AZ46/'[1]T61 Real GDP'!AZ46),"")),"")</f>
        <v/>
      </c>
      <c r="BB15" s="8" t="s">
        <v>54</v>
      </c>
      <c r="BC15" s="9"/>
      <c r="BD15" s="9"/>
      <c r="BI15" s="8"/>
      <c r="BJ15" s="8"/>
      <c r="BK15" s="8"/>
      <c r="BL15" s="8"/>
      <c r="BM15" s="8"/>
      <c r="BN15" s="8"/>
    </row>
    <row r="16" spans="1:66" x14ac:dyDescent="0.5">
      <c r="A16" s="12">
        <f>'[1]T6 Wine production'!A47</f>
        <v>1879</v>
      </c>
      <c r="B16" s="8">
        <f>IF('[1]T61 Real GDP'!B47&lt;&gt;"",(IF('[1]T6 Wine production'!B47&lt;&gt;"",('[1]T6 Wine production'!B47/'[1]T61 Real GDP'!B47),"")),"")</f>
        <v>34.572149913289543</v>
      </c>
      <c r="C16" s="8">
        <f>IF('[1]T61 Real GDP'!C47&lt;&gt;"",(IF('[1]T6 Wine production'!C47&lt;&gt;"",('[1]T6 Wine production'!C47/'[1]T61 Real GDP'!C47),"")),"")</f>
        <v>55.45917010190756</v>
      </c>
      <c r="D16" s="8">
        <f>IF('[1]T61 Real GDP'!D47&lt;&gt;"",(IF('[1]T6 Wine production'!D47&lt;&gt;"",('[1]T6 Wine production'!D47/'[1]T61 Real GDP'!D47),"")),"")</f>
        <v>51.338389598540147</v>
      </c>
      <c r="E16" s="8">
        <f>IF('[1]T61 Real GDP'!E47&lt;&gt;"",(IF('[1]T6 Wine production'!E47&lt;&gt;"",('[1]T6 Wine production'!E47/'[1]T61 Real GDP'!E47),"")),"")</f>
        <v>96.035540561744881</v>
      </c>
      <c r="F16" s="8">
        <f>IF('[1]T61 Real GDP'!F47&lt;&gt;"",(IF('[1]T6 Wine production'!F47&lt;&gt;"",('[1]T6 Wine production'!F47/'[1]T61 Real GDP'!F47),"")),"")</f>
        <v>9.5408748264703238</v>
      </c>
      <c r="G16" s="8"/>
      <c r="H16" s="8" t="str">
        <f>IF('[1]T61 Real GDP'!G47&lt;&gt;"",(IF('[1]T6 Wine production'!G47&lt;&gt;"",('[1]T6 Wine production'!G47/'[1]T61 Real GDP'!G47),"")),"")</f>
        <v/>
      </c>
      <c r="I16" s="8" t="str">
        <f>IF('[1]T61 Real GDP'!H47&lt;&gt;"",(IF('[1]T6 Wine production'!H47&lt;&gt;"",('[1]T6 Wine production'!H47/'[1]T61 Real GDP'!H47),"")),"")</f>
        <v/>
      </c>
      <c r="J16" s="8" t="str">
        <f>IF('[1]T61 Real GDP'!I47&lt;&gt;"",(IF('[1]T10 Wine export vol'!I47&lt;&gt;"",('[1]T10 Wine export vol'!I47/'[1]T61 Real GDP'!I47),"")),"")</f>
        <v/>
      </c>
      <c r="K16" s="8">
        <f>IF('[1]T61 Real GDP'!J47&lt;&gt;"",(IF('[1]T6 Wine production'!J47&lt;&gt;"",('[1]T6 Wine production'!J47/'[1]T61 Real GDP'!J47),"")),"")</f>
        <v>0.77580049301693688</v>
      </c>
      <c r="L16" s="8">
        <f>IF('[1]T61 Real GDP'!K47&lt;&gt;"",(IF('[1]T6 Wine production'!K47&lt;&gt;"",('[1]T6 Wine production'!K47/'[1]T61 Real GDP'!K47),"")),"")</f>
        <v>30.297351835316569</v>
      </c>
      <c r="M16" s="8" t="str">
        <f>IF('[1]T61 Real GDP'!L47&lt;&gt;"",(IF('[1]T6 Wine production'!L47&lt;&gt;"",('[1]T6 Wine production'!L47/'[1]T61 Real GDP'!L47),"")),"")</f>
        <v/>
      </c>
      <c r="N16" s="8" t="str">
        <f>IF('[1]T61 Real GDP'!M47&lt;&gt;"",(IF('[1]T6 Wine production'!M47&lt;&gt;"",('[1]T6 Wine production'!M47/'[1]T61 Real GDP'!M47),"")),"")</f>
        <v/>
      </c>
      <c r="O16" s="8" t="str">
        <f>IF('[1]T61 Real GDP'!N47&lt;&gt;"",(IF('[1]T6 Wine production'!N47&lt;&gt;"",('[1]T6 Wine production'!N47/'[1]T61 Real GDP'!N47),"")),"")</f>
        <v/>
      </c>
      <c r="P16" s="8">
        <f>IF('[1]T61 Real GDP'!O47&lt;&gt;"",(IF('[1]T6 Wine production'!O47&lt;&gt;"",('[1]T6 Wine production'!O47/'[1]T61 Real GDP'!O47),"")),"")</f>
        <v>7.3091374554320909</v>
      </c>
      <c r="Q16" s="8">
        <f>IF('[1]T61 Real GDP'!P47&lt;&gt;"",(IF('[1]T6 Wine production'!P47&lt;&gt;"",('[1]T6 Wine production'!P47/'[1]T61 Real GDP'!P47),"")),"")</f>
        <v>0</v>
      </c>
      <c r="R16" s="8" t="str">
        <f>IF('[1]T61 Real GDP'!Q47&lt;&gt;"",(IF('[1]T6 Wine production'!Q47&lt;&gt;"",('[1]T6 Wine production'!Q47/'[1]T61 Real GDP'!Q47),"")),"")</f>
        <v/>
      </c>
      <c r="S16" s="8" t="str">
        <f>IF('[1]T61 Real GDP'!R47&lt;&gt;"",(IF('[1]T6 Wine production'!R47&lt;&gt;"",('[1]T6 Wine production'!R47/'[1]T61 Real GDP'!R47),"")),"")</f>
        <v/>
      </c>
      <c r="T16" s="8" t="str">
        <f>IF('[1]T61 Real GDP'!S47&lt;&gt;"",(IF('[1]T6 Wine production'!S47&lt;&gt;"",('[1]T6 Wine production'!S47/'[1]T61 Real GDP'!S47),"")),"")</f>
        <v/>
      </c>
      <c r="U16" s="8" t="str">
        <f>IF('[1]T61 Real GDP'!T47&lt;&gt;"",(IF('[1]T6 Wine production'!T47&lt;&gt;"",('[1]T6 Wine production'!T47/'[1]T61 Real GDP'!T47),"")),"")</f>
        <v/>
      </c>
      <c r="V16" s="8" t="str">
        <f>IF('[1]T61 Real GDP'!U47&lt;&gt;"",(IF('[1]T6 Wine production'!U47&lt;&gt;"",('[1]T6 Wine production'!U47/'[1]T61 Real GDP'!U47),"")),"")</f>
        <v/>
      </c>
      <c r="W16" s="8" t="str">
        <f>IF('[1]T61 Real GDP'!V47&lt;&gt;"",(IF('[1]T6 Wine production'!V47&lt;&gt;"",('[1]T6 Wine production'!V47/'[1]T61 Real GDP'!V47),"")),"")</f>
        <v/>
      </c>
      <c r="X16" s="8" t="str">
        <f>IF('[1]T61 Real GDP'!W47&lt;&gt;"",(IF('[1]T6 Wine production'!W47&lt;&gt;"",('[1]T6 Wine production'!W47/'[1]T61 Real GDP'!W47),"")),"")</f>
        <v/>
      </c>
      <c r="Y16" s="8" t="str">
        <f>IF('[1]T61 Real GDP'!X47&lt;&gt;"",(IF('[1]T6 Wine production'!X47&lt;&gt;"",('[1]T6 Wine production'!X47/'[1]T61 Real GDP'!X47),"")),"")</f>
        <v/>
      </c>
      <c r="Z16" s="8" t="str">
        <f>IF('[1]T61 Real GDP'!Y47&lt;&gt;"",(IF('[1]T6 Wine production'!Y47&lt;&gt;"",('[1]T6 Wine production'!Y47/'[1]T61 Real GDP'!Y47),"")),"")</f>
        <v/>
      </c>
      <c r="AA16" s="8" t="str">
        <f>IF('[1]T61 Real GDP'!Z47&lt;&gt;"",(IF('[1]T6 Wine production'!Z47&lt;&gt;"",('[1]T6 Wine production'!Z47/'[1]T61 Real GDP'!Z47),"")),"")</f>
        <v/>
      </c>
      <c r="AB16" s="8">
        <f>IF('[1]T61 Real GDP'!AA47&lt;&gt;"",(IF('[1]T6 Wine production'!AA47&lt;&gt;"",('[1]T6 Wine production'!AA47/'[1]T61 Real GDP'!AA47),"")),"")</f>
        <v>0.84327184103106223</v>
      </c>
      <c r="AC16" s="8">
        <f>IF('[1]T61 Real GDP'!AB47&lt;&gt;"",(IF('[1]T6 Wine production'!AB47&lt;&gt;"",('[1]T6 Wine production'!AB47/'[1]T61 Real GDP'!AB47),"")),"")</f>
        <v>3.7715410289784805E-2</v>
      </c>
      <c r="AD16" s="8">
        <f>IF('[1]T61 Real GDP'!AC47&lt;&gt;"",(IF('[1]T6 Wine production'!AC47&lt;&gt;"",('[1]T6 Wine production'!AC47/'[1]T61 Real GDP'!AC47),"")),"")</f>
        <v>0.2160139471337722</v>
      </c>
      <c r="AE16" s="8">
        <f>IF('[1]T61 Real GDP'!AD47&lt;&gt;"",(IF('[1]T6 Wine production'!AD47&lt;&gt;"",('[1]T6 Wine production'!AD47/'[1]T61 Real GDP'!AD47),"")),"")</f>
        <v>0.48024198822759978</v>
      </c>
      <c r="AF16" s="8">
        <f>IF('[1]T61 Real GDP'!AE47&lt;&gt;"",(IF('[1]T6 Wine production'!AE47&lt;&gt;"",('[1]T6 Wine production'!AE47/'[1]T61 Real GDP'!AE47),"")),"")</f>
        <v>3.0519813801013593</v>
      </c>
      <c r="AG16" s="8">
        <f>IF('[1]T61 Real GDP'!AF47&lt;&gt;"",(IF('[1]T6 Wine production'!AF47&lt;&gt;"",('[1]T6 Wine production'!AF47/'[1]T61 Real GDP'!AF47),"")),"")</f>
        <v>3.0404591158057293</v>
      </c>
      <c r="AH16" s="8">
        <f>IF('[1]T61 Real GDP'!AG47&lt;&gt;"",(IF('[1]T6 Wine production'!AG47&lt;&gt;"",('[1]T6 Wine production'!AG47/'[1]T61 Real GDP'!AG47),"")),"")</f>
        <v>5.7991542740133299</v>
      </c>
      <c r="AI16" s="8" t="str">
        <f>IF('[1]T61 Real GDP'!AH47&lt;&gt;"",(IF('[1]T6 Wine production'!AH47&lt;&gt;"",('[1]T6 Wine production'!AH47/'[1]T61 Real GDP'!AH47),"")),"")</f>
        <v/>
      </c>
      <c r="AJ16" s="8">
        <f>IF('[1]T61 Real GDP'!AI47&lt;&gt;"",(IF('[1]T6 Wine production'!AI47&lt;&gt;"",('[1]T6 Wine production'!AI47/'[1]T61 Real GDP'!AI47),"")),"")</f>
        <v>2.875093531660764</v>
      </c>
      <c r="AK16" s="8" t="str">
        <f>IF('[1]T61 Real GDP'!AJ47&lt;&gt;"",(IF('[1]T6 Wine production'!AJ47&lt;&gt;"",('[1]T6 Wine production'!AJ47/'[1]T61 Real GDP'!AJ47),"")),"")</f>
        <v/>
      </c>
      <c r="AL16" s="8" t="str">
        <f>IF('[1]T61 Real GDP'!AK47&lt;&gt;"",(IF('[1]T6 Wine production'!AK47&lt;&gt;"",('[1]T6 Wine production'!AK47/'[1]T61 Real GDP'!AK47),"")),"")</f>
        <v/>
      </c>
      <c r="AM16" s="8" t="str">
        <f>IF('[1]T61 Real GDP'!AL47&lt;&gt;"",(IF('[1]T6 Wine production'!AL47&lt;&gt;"",('[1]T6 Wine production'!AL47/'[1]T61 Real GDP'!AL47),"")),"")</f>
        <v/>
      </c>
      <c r="AN16" s="8">
        <f>IF('[1]T61 Real GDP'!AM47&lt;&gt;"",(IF('[1]T6 Wine production'!AM47&lt;&gt;"",('[1]T6 Wine production'!AM47/'[1]T61 Real GDP'!AM47),"")),"")</f>
        <v>4.3778789458221476</v>
      </c>
      <c r="AO16" s="8" t="str">
        <f>IF('[1]T61 Real GDP'!AN47&lt;&gt;"",(IF('[1]T6 Wine production'!AN47&lt;&gt;"",('[1]T6 Wine production'!AN47/'[1]T61 Real GDP'!AN47),"")),"")</f>
        <v/>
      </c>
      <c r="AP16" s="8" t="str">
        <f>IF('[1]T61 Real GDP'!AO47&lt;&gt;"",(IF('[1]T6 Wine production'!AO47&lt;&gt;"",('[1]T6 Wine production'!AO47/'[1]T61 Real GDP'!AO47),"")),"")</f>
        <v/>
      </c>
      <c r="AQ16" s="8" t="str">
        <f>IF('[1]T61 Real GDP'!AP47&lt;&gt;"",(IF('[1]T6 Wine production'!AP47&lt;&gt;"",('[1]T6 Wine production'!AP47/'[1]T61 Real GDP'!AP47),"")),"")</f>
        <v/>
      </c>
      <c r="AR16" s="8" t="str">
        <f>IF('[1]T61 Real GDP'!AQ47&lt;&gt;"",(IF('[1]T6 Wine production'!AQ47&lt;&gt;"",('[1]T6 Wine production'!AQ47/'[1]T61 Real GDP'!AQ47),"")),"")</f>
        <v/>
      </c>
      <c r="AS16" s="8" t="str">
        <f>IF('[1]T61 Real GDP'!AR47&lt;&gt;"",(IF('[1]T6 Wine production'!AR47&lt;&gt;"",('[1]T6 Wine production'!AR47/'[1]T61 Real GDP'!AR47),"")),"")</f>
        <v/>
      </c>
      <c r="AT16" s="8" t="str">
        <f>IF('[1]T61 Real GDP'!AS47&lt;&gt;"",(IF('[1]T6 Wine production'!AS47&lt;&gt;"",('[1]T6 Wine production'!AS47/'[1]T61 Real GDP'!AS47),"")),"")</f>
        <v/>
      </c>
      <c r="AU16" s="8">
        <f>IF('[1]T61 Real GDP'!AT47&lt;&gt;"",(IF('[1]T6 Wine production'!AT47&lt;&gt;"",('[1]T6 Wine production'!AT47/'[1]T61 Real GDP'!AT47),"")),"")</f>
        <v>2.2920759659462997E-2</v>
      </c>
      <c r="AV16" s="8" t="str">
        <f>IF('[1]T61 Real GDP'!AU47&lt;&gt;"",(IF('[1]T6 Wine production'!AU47&lt;&gt;"",('[1]T6 Wine production'!AU47/'[1]T61 Real GDP'!AU47),"")),"")</f>
        <v/>
      </c>
      <c r="AW16" s="8" t="str">
        <f>IF('[1]T61 Real GDP'!AV47&lt;&gt;"",(IF('[1]T6 Wine production'!AV47&lt;&gt;"",('[1]T6 Wine production'!AV47/'[1]T61 Real GDP'!AV47),"")),"")</f>
        <v/>
      </c>
      <c r="AX16" s="8" t="str">
        <f>IF('[1]T61 Real GDP'!AW47&lt;&gt;"",(IF('[1]T6 Wine production'!AW47&lt;&gt;"",('[1]T6 Wine production'!AW47/'[1]T61 Real GDP'!AW47),"")),"")</f>
        <v/>
      </c>
      <c r="AY16" s="8" t="str">
        <f>IF('[1]T61 Real GDP'!AX47&lt;&gt;"",(IF('[1]T6 Wine production'!AX47&lt;&gt;"",('[1]T6 Wine production'!AX47/'[1]T61 Real GDP'!AX47),"")),"")</f>
        <v/>
      </c>
      <c r="AZ16" s="8" t="str">
        <f>IF('[1]T61 Real GDP'!AY47&lt;&gt;"",(IF('[1]T6 Wine production'!AY47&lt;&gt;"",('[1]T6 Wine production'!AY47/'[1]T61 Real GDP'!AY47),"")),"")</f>
        <v/>
      </c>
      <c r="BA16" s="8" t="str">
        <f>IF('[1]T61 Real GDP'!AZ47&lt;&gt;"",(IF('[1]T6 Wine production'!AZ47&lt;&gt;"",('[1]T6 Wine production'!AZ47/'[1]T61 Real GDP'!AZ47),"")),"")</f>
        <v/>
      </c>
      <c r="BB16" s="8" t="s">
        <v>54</v>
      </c>
      <c r="BC16" s="9"/>
      <c r="BD16" s="9"/>
      <c r="BI16" s="8"/>
      <c r="BJ16" s="8"/>
      <c r="BK16" s="8"/>
      <c r="BL16" s="8"/>
      <c r="BM16" s="8"/>
      <c r="BN16" s="8"/>
    </row>
    <row r="17" spans="1:66" x14ac:dyDescent="0.5">
      <c r="A17" s="12">
        <f>'[1]T6 Wine production'!A48</f>
        <v>1880</v>
      </c>
      <c r="B17" s="8">
        <f>IF('[1]T61 Real GDP'!B48&lt;&gt;"",(IF('[1]T6 Wine production'!B48&lt;&gt;"",('[1]T6 Wine production'!B48/'[1]T61 Real GDP'!B48),"")),"")</f>
        <v>36.365809980860888</v>
      </c>
      <c r="C17" s="8">
        <f>IF('[1]T61 Real GDP'!C48&lt;&gt;"",(IF('[1]T6 Wine production'!C48&lt;&gt;"",('[1]T6 Wine production'!C48/'[1]T61 Real GDP'!C48),"")),"")</f>
        <v>53.209045631489175</v>
      </c>
      <c r="D17" s="8">
        <f>IF('[1]T61 Real GDP'!D48&lt;&gt;"",(IF('[1]T6 Wine production'!D48&lt;&gt;"",('[1]T6 Wine production'!D48/'[1]T61 Real GDP'!D48),"")),"")</f>
        <v>56.163178383329516</v>
      </c>
      <c r="E17" s="8">
        <f>IF('[1]T61 Real GDP'!E48&lt;&gt;"",(IF('[1]T6 Wine production'!E48&lt;&gt;"",('[1]T6 Wine production'!E48/'[1]T61 Real GDP'!E48),"")),"")</f>
        <v>84.332255135135142</v>
      </c>
      <c r="F17" s="8">
        <f>IF('[1]T61 Real GDP'!F48&lt;&gt;"",(IF('[1]T6 Wine production'!F48&lt;&gt;"",('[1]T6 Wine production'!F48/'[1]T61 Real GDP'!F48),"")),"")</f>
        <v>5.5612898477326382</v>
      </c>
      <c r="G17" s="8"/>
      <c r="H17" s="8" t="str">
        <f>IF('[1]T61 Real GDP'!G48&lt;&gt;"",(IF('[1]T6 Wine production'!G48&lt;&gt;"",('[1]T6 Wine production'!G48/'[1]T61 Real GDP'!G48),"")),"")</f>
        <v/>
      </c>
      <c r="I17" s="8" t="str">
        <f>IF('[1]T61 Real GDP'!H48&lt;&gt;"",(IF('[1]T6 Wine production'!H48&lt;&gt;"",('[1]T6 Wine production'!H48/'[1]T61 Real GDP'!H48),"")),"")</f>
        <v/>
      </c>
      <c r="J17" s="8" t="str">
        <f>IF('[1]T61 Real GDP'!I48&lt;&gt;"",(IF('[1]T10 Wine export vol'!I48&lt;&gt;"",('[1]T10 Wine export vol'!I48/'[1]T61 Real GDP'!I48),"")),"")</f>
        <v/>
      </c>
      <c r="K17" s="8">
        <f>IF('[1]T61 Real GDP'!J48&lt;&gt;"",(IF('[1]T6 Wine production'!J48&lt;&gt;"",('[1]T6 Wine production'!J48/'[1]T61 Real GDP'!J48),"")),"")</f>
        <v>0.36016825398511171</v>
      </c>
      <c r="L17" s="8">
        <f>IF('[1]T61 Real GDP'!K48&lt;&gt;"",(IF('[1]T6 Wine production'!K48&lt;&gt;"",('[1]T6 Wine production'!K48/'[1]T61 Real GDP'!K48),"")),"")</f>
        <v>32.048014468442005</v>
      </c>
      <c r="M17" s="8" t="str">
        <f>IF('[1]T61 Real GDP'!L48&lt;&gt;"",(IF('[1]T6 Wine production'!L48&lt;&gt;"",('[1]T6 Wine production'!L48/'[1]T61 Real GDP'!L48),"")),"")</f>
        <v/>
      </c>
      <c r="N17" s="8" t="str">
        <f>IF('[1]T61 Real GDP'!M48&lt;&gt;"",(IF('[1]T6 Wine production'!M48&lt;&gt;"",('[1]T6 Wine production'!M48/'[1]T61 Real GDP'!M48),"")),"")</f>
        <v/>
      </c>
      <c r="O17" s="8" t="str">
        <f>IF('[1]T61 Real GDP'!N48&lt;&gt;"",(IF('[1]T6 Wine production'!N48&lt;&gt;"",('[1]T6 Wine production'!N48/'[1]T61 Real GDP'!N48),"")),"")</f>
        <v/>
      </c>
      <c r="P17" s="8">
        <f>IF('[1]T61 Real GDP'!O48&lt;&gt;"",(IF('[1]T6 Wine production'!O48&lt;&gt;"",('[1]T6 Wine production'!O48/'[1]T61 Real GDP'!O48),"")),"")</f>
        <v>7.194002341540175</v>
      </c>
      <c r="Q17" s="8">
        <f>IF('[1]T61 Real GDP'!P48&lt;&gt;"",(IF('[1]T6 Wine production'!P48&lt;&gt;"",('[1]T6 Wine production'!P48/'[1]T61 Real GDP'!P48),"")),"")</f>
        <v>0</v>
      </c>
      <c r="R17" s="8" t="str">
        <f>IF('[1]T61 Real GDP'!Q48&lt;&gt;"",(IF('[1]T6 Wine production'!Q48&lt;&gt;"",('[1]T6 Wine production'!Q48/'[1]T61 Real GDP'!Q48),"")),"")</f>
        <v/>
      </c>
      <c r="S17" s="8" t="str">
        <f>IF('[1]T61 Real GDP'!R48&lt;&gt;"",(IF('[1]T6 Wine production'!R48&lt;&gt;"",('[1]T6 Wine production'!R48/'[1]T61 Real GDP'!R48),"")),"")</f>
        <v/>
      </c>
      <c r="T17" s="8" t="str">
        <f>IF('[1]T61 Real GDP'!S48&lt;&gt;"",(IF('[1]T6 Wine production'!S48&lt;&gt;"",('[1]T6 Wine production'!S48/'[1]T61 Real GDP'!S48),"")),"")</f>
        <v/>
      </c>
      <c r="U17" s="8" t="str">
        <f>IF('[1]T61 Real GDP'!T48&lt;&gt;"",(IF('[1]T6 Wine production'!T48&lt;&gt;"",('[1]T6 Wine production'!T48/'[1]T61 Real GDP'!T48),"")),"")</f>
        <v/>
      </c>
      <c r="V17" s="8" t="str">
        <f>IF('[1]T61 Real GDP'!U48&lt;&gt;"",(IF('[1]T6 Wine production'!U48&lt;&gt;"",('[1]T6 Wine production'!U48/'[1]T61 Real GDP'!U48),"")),"")</f>
        <v/>
      </c>
      <c r="W17" s="8" t="str">
        <f>IF('[1]T61 Real GDP'!V48&lt;&gt;"",(IF('[1]T6 Wine production'!V48&lt;&gt;"",('[1]T6 Wine production'!V48/'[1]T61 Real GDP'!V48),"")),"")</f>
        <v/>
      </c>
      <c r="X17" s="8" t="str">
        <f>IF('[1]T61 Real GDP'!W48&lt;&gt;"",(IF('[1]T6 Wine production'!W48&lt;&gt;"",('[1]T6 Wine production'!W48/'[1]T61 Real GDP'!W48),"")),"")</f>
        <v/>
      </c>
      <c r="Y17" s="8" t="str">
        <f>IF('[1]T61 Real GDP'!X48&lt;&gt;"",(IF('[1]T6 Wine production'!X48&lt;&gt;"",('[1]T6 Wine production'!X48/'[1]T61 Real GDP'!X48),"")),"")</f>
        <v/>
      </c>
      <c r="Z17" s="8" t="str">
        <f>IF('[1]T61 Real GDP'!Y48&lt;&gt;"",(IF('[1]T6 Wine production'!Y48&lt;&gt;"",('[1]T6 Wine production'!Y48/'[1]T61 Real GDP'!Y48),"")),"")</f>
        <v/>
      </c>
      <c r="AA17" s="8" t="str">
        <f>IF('[1]T61 Real GDP'!Z48&lt;&gt;"",(IF('[1]T6 Wine production'!Z48&lt;&gt;"",('[1]T6 Wine production'!Z48/'[1]T61 Real GDP'!Z48),"")),"")</f>
        <v/>
      </c>
      <c r="AB17" s="8">
        <f>IF('[1]T61 Real GDP'!AA48&lt;&gt;"",(IF('[1]T6 Wine production'!AA48&lt;&gt;"",('[1]T6 Wine production'!AA48/'[1]T61 Real GDP'!AA48),"")),"")</f>
        <v>1.0106928569497415</v>
      </c>
      <c r="AC17" s="8">
        <f>IF('[1]T61 Real GDP'!AB48&lt;&gt;"",(IF('[1]T6 Wine production'!AB48&lt;&gt;"",('[1]T6 Wine production'!AB48/'[1]T61 Real GDP'!AB48),"")),"")</f>
        <v>3.5930657936543375E-2</v>
      </c>
      <c r="AD17" s="8">
        <f>IF('[1]T61 Real GDP'!AC48&lt;&gt;"",(IF('[1]T6 Wine production'!AC48&lt;&gt;"",('[1]T6 Wine production'!AC48/'[1]T61 Real GDP'!AC48),"")),"")</f>
        <v>0.21741015916510775</v>
      </c>
      <c r="AE17" s="8">
        <f>IF('[1]T61 Real GDP'!AD48&lt;&gt;"",(IF('[1]T6 Wine production'!AD48&lt;&gt;"",('[1]T6 Wine production'!AD48/'[1]T61 Real GDP'!AD48),"")),"")</f>
        <v>0.50950110795737491</v>
      </c>
      <c r="AF17" s="8">
        <f>IF('[1]T61 Real GDP'!AE48&lt;&gt;"",(IF('[1]T6 Wine production'!AE48&lt;&gt;"",('[1]T6 Wine production'!AE48/'[1]T61 Real GDP'!AE48),"")),"")</f>
        <v>3.5643409994245783</v>
      </c>
      <c r="AG17" s="8">
        <f>IF('[1]T61 Real GDP'!AF48&lt;&gt;"",(IF('[1]T6 Wine production'!AF48&lt;&gt;"",('[1]T6 Wine production'!AF48/'[1]T61 Real GDP'!AF48),"")),"")</f>
        <v>3.0194711014485862</v>
      </c>
      <c r="AH17" s="8">
        <f>IF('[1]T61 Real GDP'!AG48&lt;&gt;"",(IF('[1]T6 Wine production'!AG48&lt;&gt;"",('[1]T6 Wine production'!AG48/'[1]T61 Real GDP'!AG48),"")),"")</f>
        <v>4.6856160876810868</v>
      </c>
      <c r="AI17" s="8" t="str">
        <f>IF('[1]T61 Real GDP'!AH48&lt;&gt;"",(IF('[1]T6 Wine production'!AH48&lt;&gt;"",('[1]T6 Wine production'!AH48/'[1]T61 Real GDP'!AH48),"")),"")</f>
        <v/>
      </c>
      <c r="AJ17" s="8">
        <f>IF('[1]T61 Real GDP'!AI48&lt;&gt;"",(IF('[1]T6 Wine production'!AI48&lt;&gt;"",('[1]T6 Wine production'!AI48/'[1]T61 Real GDP'!AI48),"")),"")</f>
        <v>2.6517755219664632</v>
      </c>
      <c r="AK17" s="8" t="str">
        <f>IF('[1]T61 Real GDP'!AJ48&lt;&gt;"",(IF('[1]T6 Wine production'!AJ48&lt;&gt;"",('[1]T6 Wine production'!AJ48/'[1]T61 Real GDP'!AJ48),"")),"")</f>
        <v/>
      </c>
      <c r="AL17" s="8" t="str">
        <f>IF('[1]T61 Real GDP'!AK48&lt;&gt;"",(IF('[1]T6 Wine production'!AK48&lt;&gt;"",('[1]T6 Wine production'!AK48/'[1]T61 Real GDP'!AK48),"")),"")</f>
        <v/>
      </c>
      <c r="AM17" s="8" t="str">
        <f>IF('[1]T61 Real GDP'!AL48&lt;&gt;"",(IF('[1]T6 Wine production'!AL48&lt;&gt;"",('[1]T6 Wine production'!AL48/'[1]T61 Real GDP'!AL48),"")),"")</f>
        <v/>
      </c>
      <c r="AN17" s="8">
        <f>IF('[1]T61 Real GDP'!AM48&lt;&gt;"",(IF('[1]T6 Wine production'!AM48&lt;&gt;"",('[1]T6 Wine production'!AM48/'[1]T61 Real GDP'!AM48),"")),"")</f>
        <v>4.4612911519608991</v>
      </c>
      <c r="AO17" s="8" t="str">
        <f>IF('[1]T61 Real GDP'!AN48&lt;&gt;"",(IF('[1]T6 Wine production'!AN48&lt;&gt;"",('[1]T6 Wine production'!AN48/'[1]T61 Real GDP'!AN48),"")),"")</f>
        <v/>
      </c>
      <c r="AP17" s="8" t="str">
        <f>IF('[1]T61 Real GDP'!AO48&lt;&gt;"",(IF('[1]T6 Wine production'!AO48&lt;&gt;"",('[1]T6 Wine production'!AO48/'[1]T61 Real GDP'!AO48),"")),"")</f>
        <v/>
      </c>
      <c r="AQ17" s="8" t="str">
        <f>IF('[1]T61 Real GDP'!AP48&lt;&gt;"",(IF('[1]T6 Wine production'!AP48&lt;&gt;"",('[1]T6 Wine production'!AP48/'[1]T61 Real GDP'!AP48),"")),"")</f>
        <v/>
      </c>
      <c r="AR17" s="8" t="str">
        <f>IF('[1]T61 Real GDP'!AQ48&lt;&gt;"",(IF('[1]T6 Wine production'!AQ48&lt;&gt;"",('[1]T6 Wine production'!AQ48/'[1]T61 Real GDP'!AQ48),"")),"")</f>
        <v/>
      </c>
      <c r="AS17" s="8" t="str">
        <f>IF('[1]T61 Real GDP'!AR48&lt;&gt;"",(IF('[1]T6 Wine production'!AR48&lt;&gt;"",('[1]T6 Wine production'!AR48/'[1]T61 Real GDP'!AR48),"")),"")</f>
        <v/>
      </c>
      <c r="AT17" s="8" t="str">
        <f>IF('[1]T61 Real GDP'!AS48&lt;&gt;"",(IF('[1]T6 Wine production'!AS48&lt;&gt;"",('[1]T6 Wine production'!AS48/'[1]T61 Real GDP'!AS48),"")),"")</f>
        <v/>
      </c>
      <c r="AU17" s="8">
        <f>IF('[1]T61 Real GDP'!AT48&lt;&gt;"",(IF('[1]T6 Wine production'!AT48&lt;&gt;"",('[1]T6 Wine production'!AT48/'[1]T61 Real GDP'!AT48),"")),"")</f>
        <v>2.2027124830863148E-2</v>
      </c>
      <c r="AV17" s="8" t="str">
        <f>IF('[1]T61 Real GDP'!AU48&lt;&gt;"",(IF('[1]T6 Wine production'!AU48&lt;&gt;"",('[1]T6 Wine production'!AU48/'[1]T61 Real GDP'!AU48),"")),"")</f>
        <v/>
      </c>
      <c r="AW17" s="8" t="str">
        <f>IF('[1]T61 Real GDP'!AV48&lt;&gt;"",(IF('[1]T6 Wine production'!AV48&lt;&gt;"",('[1]T6 Wine production'!AV48/'[1]T61 Real GDP'!AV48),"")),"")</f>
        <v/>
      </c>
      <c r="AX17" s="8" t="str">
        <f>IF('[1]T61 Real GDP'!AW48&lt;&gt;"",(IF('[1]T6 Wine production'!AW48&lt;&gt;"",('[1]T6 Wine production'!AW48/'[1]T61 Real GDP'!AW48),"")),"")</f>
        <v/>
      </c>
      <c r="AY17" s="8" t="str">
        <f>IF('[1]T61 Real GDP'!AX48&lt;&gt;"",(IF('[1]T6 Wine production'!AX48&lt;&gt;"",('[1]T6 Wine production'!AX48/'[1]T61 Real GDP'!AX48),"")),"")</f>
        <v/>
      </c>
      <c r="AZ17" s="8" t="str">
        <f>IF('[1]T61 Real GDP'!AY48&lt;&gt;"",(IF('[1]T6 Wine production'!AY48&lt;&gt;"",('[1]T6 Wine production'!AY48/'[1]T61 Real GDP'!AY48),"")),"")</f>
        <v/>
      </c>
      <c r="BA17" s="8" t="str">
        <f>IF('[1]T61 Real GDP'!AZ48&lt;&gt;"",(IF('[1]T6 Wine production'!AZ48&lt;&gt;"",('[1]T6 Wine production'!AZ48/'[1]T61 Real GDP'!AZ48),"")),"")</f>
        <v/>
      </c>
      <c r="BB17" s="8" t="s">
        <v>54</v>
      </c>
      <c r="BC17" s="9"/>
      <c r="BD17" s="9"/>
      <c r="BI17" s="8"/>
      <c r="BJ17" s="8"/>
      <c r="BK17" s="8"/>
      <c r="BL17" s="8"/>
      <c r="BM17" s="8"/>
      <c r="BN17" s="8"/>
    </row>
    <row r="18" spans="1:66" x14ac:dyDescent="0.5">
      <c r="A18" s="12">
        <f>'[1]T6 Wine production'!A49</f>
        <v>1881</v>
      </c>
      <c r="B18" s="8">
        <f>IF('[1]T61 Real GDP'!B49&lt;&gt;"",(IF('[1]T6 Wine production'!B49&lt;&gt;"",('[1]T6 Wine production'!B49/'[1]T61 Real GDP'!B49),"")),"")</f>
        <v>41.260770410774192</v>
      </c>
      <c r="C18" s="8">
        <f>IF('[1]T61 Real GDP'!C49&lt;&gt;"",(IF('[1]T6 Wine production'!C49&lt;&gt;"",('[1]T6 Wine production'!C49/'[1]T61 Real GDP'!C49),"")),"")</f>
        <v>61.364635505906719</v>
      </c>
      <c r="D18" s="8">
        <f>IF('[1]T61 Real GDP'!D49&lt;&gt;"",(IF('[1]T6 Wine production'!D49&lt;&gt;"",('[1]T6 Wine production'!D49/'[1]T61 Real GDP'!D49),"")),"")</f>
        <v>49.695834256592065</v>
      </c>
      <c r="E18" s="8">
        <f>IF('[1]T61 Real GDP'!E49&lt;&gt;"",(IF('[1]T6 Wine production'!E49&lt;&gt;"",('[1]T6 Wine production'!E49/'[1]T61 Real GDP'!E49),"")),"")</f>
        <v>75.762768603752363</v>
      </c>
      <c r="F18" s="8">
        <f>IF('[1]T61 Real GDP'!F49&lt;&gt;"",(IF('[1]T6 Wine production'!F49&lt;&gt;"",('[1]T6 Wine production'!F49/'[1]T61 Real GDP'!F49),"")),"")</f>
        <v>9.3689192919615127</v>
      </c>
      <c r="G18" s="8"/>
      <c r="H18" s="8" t="str">
        <f>IF('[1]T61 Real GDP'!G49&lt;&gt;"",(IF('[1]T6 Wine production'!G49&lt;&gt;"",('[1]T6 Wine production'!G49/'[1]T61 Real GDP'!G49),"")),"")</f>
        <v/>
      </c>
      <c r="I18" s="8" t="str">
        <f>IF('[1]T61 Real GDP'!H49&lt;&gt;"",(IF('[1]T6 Wine production'!H49&lt;&gt;"",('[1]T6 Wine production'!H49/'[1]T61 Real GDP'!H49),"")),"")</f>
        <v/>
      </c>
      <c r="J18" s="8" t="str">
        <f>IF('[1]T61 Real GDP'!I49&lt;&gt;"",(IF('[1]T6 Wine production'!I49&lt;&gt;"",('[1]T6 Wine production'!I49/'[1]T61 Real GDP'!I49),"")),"")</f>
        <v/>
      </c>
      <c r="K18" s="8">
        <f>IF('[1]T61 Real GDP'!J49&lt;&gt;"",(IF('[1]T6 Wine production'!J49&lt;&gt;"",('[1]T6 Wine production'!J49/'[1]T61 Real GDP'!J49),"")),"")</f>
        <v>1.7940943037804127</v>
      </c>
      <c r="L18" s="8">
        <f>IF('[1]T61 Real GDP'!K49&lt;&gt;"",(IF('[1]T6 Wine production'!K49&lt;&gt;"",('[1]T6 Wine production'!K49/'[1]T61 Real GDP'!K49),"")),"")</f>
        <v>34.228269740101169</v>
      </c>
      <c r="M18" s="8" t="str">
        <f>IF('[1]T61 Real GDP'!L49&lt;&gt;"",(IF('[1]T6 Wine production'!L49&lt;&gt;"",('[1]T6 Wine production'!L49/'[1]T61 Real GDP'!L49),"")),"")</f>
        <v/>
      </c>
      <c r="N18" s="8" t="str">
        <f>IF('[1]T61 Real GDP'!M49&lt;&gt;"",(IF('[1]T6 Wine production'!M49&lt;&gt;"",('[1]T6 Wine production'!M49/'[1]T61 Real GDP'!M49),"")),"")</f>
        <v/>
      </c>
      <c r="O18" s="8" t="str">
        <f>IF('[1]T61 Real GDP'!N49&lt;&gt;"",(IF('[1]T6 Wine production'!N49&lt;&gt;"",('[1]T6 Wine production'!N49/'[1]T61 Real GDP'!N49),"")),"")</f>
        <v/>
      </c>
      <c r="P18" s="8">
        <f>IF('[1]T61 Real GDP'!O49&lt;&gt;"",(IF('[1]T6 Wine production'!O49&lt;&gt;"",('[1]T6 Wine production'!O49/'[1]T61 Real GDP'!O49),"")),"")</f>
        <v>7.0558593447461293</v>
      </c>
      <c r="Q18" s="8">
        <f>IF('[1]T61 Real GDP'!P49&lt;&gt;"",(IF('[1]T6 Wine production'!P49&lt;&gt;"",('[1]T6 Wine production'!P49/'[1]T61 Real GDP'!P49),"")),"")</f>
        <v>0</v>
      </c>
      <c r="R18" s="8" t="str">
        <f>IF('[1]T61 Real GDP'!Q49&lt;&gt;"",(IF('[1]T6 Wine production'!Q49&lt;&gt;"",('[1]T6 Wine production'!Q49/'[1]T61 Real GDP'!Q49),"")),"")</f>
        <v/>
      </c>
      <c r="S18" s="8" t="str">
        <f>IF('[1]T61 Real GDP'!R49&lt;&gt;"",(IF('[1]T6 Wine production'!R49&lt;&gt;"",('[1]T6 Wine production'!R49/'[1]T61 Real GDP'!R49),"")),"")</f>
        <v/>
      </c>
      <c r="T18" s="8" t="str">
        <f>IF('[1]T61 Real GDP'!S49&lt;&gt;"",(IF('[1]T6 Wine production'!S49&lt;&gt;"",('[1]T6 Wine production'!S49/'[1]T61 Real GDP'!S49),"")),"")</f>
        <v/>
      </c>
      <c r="U18" s="8" t="str">
        <f>IF('[1]T61 Real GDP'!T49&lt;&gt;"",(IF('[1]T6 Wine production'!T49&lt;&gt;"",('[1]T6 Wine production'!T49/'[1]T61 Real GDP'!T49),"")),"")</f>
        <v/>
      </c>
      <c r="V18" s="8" t="str">
        <f>IF('[1]T61 Real GDP'!U49&lt;&gt;"",(IF('[1]T6 Wine production'!U49&lt;&gt;"",('[1]T6 Wine production'!U49/'[1]T61 Real GDP'!U49),"")),"")</f>
        <v/>
      </c>
      <c r="W18" s="8" t="str">
        <f>IF('[1]T61 Real GDP'!V49&lt;&gt;"",(IF('[1]T6 Wine production'!V49&lt;&gt;"",('[1]T6 Wine production'!V49/'[1]T61 Real GDP'!V49),"")),"")</f>
        <v/>
      </c>
      <c r="X18" s="8" t="str">
        <f>IF('[1]T61 Real GDP'!W49&lt;&gt;"",(IF('[1]T6 Wine production'!W49&lt;&gt;"",('[1]T6 Wine production'!W49/'[1]T61 Real GDP'!W49),"")),"")</f>
        <v/>
      </c>
      <c r="Y18" s="8" t="str">
        <f>IF('[1]T61 Real GDP'!X49&lt;&gt;"",(IF('[1]T6 Wine production'!X49&lt;&gt;"",('[1]T6 Wine production'!X49/'[1]T61 Real GDP'!X49),"")),"")</f>
        <v/>
      </c>
      <c r="Z18" s="8" t="str">
        <f>IF('[1]T61 Real GDP'!Y49&lt;&gt;"",(IF('[1]T6 Wine production'!Y49&lt;&gt;"",('[1]T6 Wine production'!Y49/'[1]T61 Real GDP'!Y49),"")),"")</f>
        <v/>
      </c>
      <c r="AA18" s="8" t="str">
        <f>IF('[1]T61 Real GDP'!Z49&lt;&gt;"",(IF('[1]T6 Wine production'!Z49&lt;&gt;"",('[1]T6 Wine production'!Z49/'[1]T61 Real GDP'!Z49),"")),"")</f>
        <v/>
      </c>
      <c r="AB18" s="8">
        <f>IF('[1]T61 Real GDP'!AA49&lt;&gt;"",(IF('[1]T6 Wine production'!AA49&lt;&gt;"",('[1]T6 Wine production'!AA49/'[1]T61 Real GDP'!AA49),"")),"")</f>
        <v>0.75217649386624474</v>
      </c>
      <c r="AC18" s="8">
        <f>IF('[1]T61 Real GDP'!AB49&lt;&gt;"",(IF('[1]T6 Wine production'!AB49&lt;&gt;"",('[1]T6 Wine production'!AB49/'[1]T61 Real GDP'!AB49),"")),"")</f>
        <v>3.6222402595002486E-2</v>
      </c>
      <c r="AD18" s="8">
        <f>IF('[1]T61 Real GDP'!AC49&lt;&gt;"",(IF('[1]T6 Wine production'!AC49&lt;&gt;"",('[1]T6 Wine production'!AC49/'[1]T61 Real GDP'!AC49),"")),"")</f>
        <v>0.20018458501587233</v>
      </c>
      <c r="AE18" s="8">
        <f>IF('[1]T61 Real GDP'!AD49&lt;&gt;"",(IF('[1]T6 Wine production'!AD49&lt;&gt;"",('[1]T6 Wine production'!AD49/'[1]T61 Real GDP'!AD49),"")),"")</f>
        <v>0.39220204715796053</v>
      </c>
      <c r="AF18" s="8">
        <f>IF('[1]T61 Real GDP'!AE49&lt;&gt;"",(IF('[1]T6 Wine production'!AE49&lt;&gt;"",('[1]T6 Wine production'!AE49/'[1]T61 Real GDP'!AE49),"")),"")</f>
        <v>4.0222559796699171</v>
      </c>
      <c r="AG18" s="8">
        <f>IF('[1]T61 Real GDP'!AF49&lt;&gt;"",(IF('[1]T6 Wine production'!AF49&lt;&gt;"",('[1]T6 Wine production'!AF49/'[1]T61 Real GDP'!AF49),"")),"")</f>
        <v>2.997511508560776</v>
      </c>
      <c r="AH18" s="8">
        <f>IF('[1]T61 Real GDP'!AG49&lt;&gt;"",(IF('[1]T6 Wine production'!AG49&lt;&gt;"",('[1]T6 Wine production'!AG49/'[1]T61 Real GDP'!AG49),"")),"")</f>
        <v>5.2533822108331822</v>
      </c>
      <c r="AI18" s="8" t="str">
        <f>IF('[1]T61 Real GDP'!AH49&lt;&gt;"",(IF('[1]T6 Wine production'!AH49&lt;&gt;"",('[1]T6 Wine production'!AH49/'[1]T61 Real GDP'!AH49),"")),"")</f>
        <v/>
      </c>
      <c r="AJ18" s="8">
        <f>IF('[1]T61 Real GDP'!AI49&lt;&gt;"",(IF('[1]T6 Wine production'!AI49&lt;&gt;"",('[1]T6 Wine production'!AI49/'[1]T61 Real GDP'!AI49),"")),"")</f>
        <v>2.7904136575588976</v>
      </c>
      <c r="AK18" s="8" t="str">
        <f>IF('[1]T61 Real GDP'!AJ49&lt;&gt;"",(IF('[1]T6 Wine production'!AJ49&lt;&gt;"",('[1]T6 Wine production'!AJ49/'[1]T61 Real GDP'!AJ49),"")),"")</f>
        <v/>
      </c>
      <c r="AL18" s="8" t="str">
        <f>IF('[1]T61 Real GDP'!AK49&lt;&gt;"",(IF('[1]T6 Wine production'!AK49&lt;&gt;"",('[1]T6 Wine production'!AK49/'[1]T61 Real GDP'!AK49),"")),"")</f>
        <v/>
      </c>
      <c r="AM18" s="8" t="str">
        <f>IF('[1]T61 Real GDP'!AL49&lt;&gt;"",(IF('[1]T6 Wine production'!AL49&lt;&gt;"",('[1]T6 Wine production'!AL49/'[1]T61 Real GDP'!AL49),"")),"")</f>
        <v/>
      </c>
      <c r="AN18" s="8">
        <f>IF('[1]T61 Real GDP'!AM49&lt;&gt;"",(IF('[1]T6 Wine production'!AM49&lt;&gt;"",('[1]T6 Wine production'!AM49/'[1]T61 Real GDP'!AM49),"")),"")</f>
        <v>5.4195109889020117</v>
      </c>
      <c r="AO18" s="8" t="str">
        <f>IF('[1]T61 Real GDP'!AN49&lt;&gt;"",(IF('[1]T6 Wine production'!AN49&lt;&gt;"",('[1]T6 Wine production'!AN49/'[1]T61 Real GDP'!AN49),"")),"")</f>
        <v/>
      </c>
      <c r="AP18" s="8" t="str">
        <f>IF('[1]T61 Real GDP'!AO49&lt;&gt;"",(IF('[1]T6 Wine production'!AO49&lt;&gt;"",('[1]T6 Wine production'!AO49/'[1]T61 Real GDP'!AO49),"")),"")</f>
        <v/>
      </c>
      <c r="AQ18" s="8" t="str">
        <f>IF('[1]T61 Real GDP'!AP49&lt;&gt;"",(IF('[1]T6 Wine production'!AP49&lt;&gt;"",('[1]T6 Wine production'!AP49/'[1]T61 Real GDP'!AP49),"")),"")</f>
        <v/>
      </c>
      <c r="AR18" s="8" t="str">
        <f>IF('[1]T61 Real GDP'!AQ49&lt;&gt;"",(IF('[1]T6 Wine production'!AQ49&lt;&gt;"",('[1]T6 Wine production'!AQ49/'[1]T61 Real GDP'!AQ49),"")),"")</f>
        <v/>
      </c>
      <c r="AS18" s="8" t="str">
        <f>IF('[1]T61 Real GDP'!AR49&lt;&gt;"",(IF('[1]T6 Wine production'!AR49&lt;&gt;"",('[1]T6 Wine production'!AR49/'[1]T61 Real GDP'!AR49),"")),"")</f>
        <v/>
      </c>
      <c r="AT18" s="8" t="str">
        <f>IF('[1]T61 Real GDP'!AS49&lt;&gt;"",(IF('[1]T6 Wine production'!AS49&lt;&gt;"",('[1]T6 Wine production'!AS49/'[1]T61 Real GDP'!AS49),"")),"")</f>
        <v/>
      </c>
      <c r="AU18" s="8">
        <f>IF('[1]T61 Real GDP'!AT49&lt;&gt;"",(IF('[1]T6 Wine production'!AT49&lt;&gt;"",('[1]T6 Wine production'!AT49/'[1]T61 Real GDP'!AT49),"")),"")</f>
        <v>2.274425707508854E-2</v>
      </c>
      <c r="AV18" s="8" t="str">
        <f>IF('[1]T61 Real GDP'!AU49&lt;&gt;"",(IF('[1]T6 Wine production'!AU49&lt;&gt;"",('[1]T6 Wine production'!AU49/'[1]T61 Real GDP'!AU49),"")),"")</f>
        <v/>
      </c>
      <c r="AW18" s="8" t="str">
        <f>IF('[1]T61 Real GDP'!AV49&lt;&gt;"",(IF('[1]T6 Wine production'!AV49&lt;&gt;"",('[1]T6 Wine production'!AV49/'[1]T61 Real GDP'!AV49),"")),"")</f>
        <v/>
      </c>
      <c r="AX18" s="8" t="str">
        <f>IF('[1]T61 Real GDP'!AW49&lt;&gt;"",(IF('[1]T6 Wine production'!AW49&lt;&gt;"",('[1]T6 Wine production'!AW49/'[1]T61 Real GDP'!AW49),"")),"")</f>
        <v/>
      </c>
      <c r="AY18" s="8" t="str">
        <f>IF('[1]T61 Real GDP'!AX49&lt;&gt;"",(IF('[1]T6 Wine production'!AX49&lt;&gt;"",('[1]T6 Wine production'!AX49/'[1]T61 Real GDP'!AX49),"")),"")</f>
        <v/>
      </c>
      <c r="AZ18" s="8" t="str">
        <f>IF('[1]T61 Real GDP'!AY49&lt;&gt;"",(IF('[1]T6 Wine production'!AY49&lt;&gt;"",('[1]T6 Wine production'!AY49/'[1]T61 Real GDP'!AY49),"")),"")</f>
        <v/>
      </c>
      <c r="BA18" s="8" t="str">
        <f>IF('[1]T61 Real GDP'!AZ49&lt;&gt;"",(IF('[1]T6 Wine production'!AZ49&lt;&gt;"",('[1]T6 Wine production'!AZ49/'[1]T61 Real GDP'!AZ49),"")),"")</f>
        <v/>
      </c>
      <c r="BB18" s="8" t="s">
        <v>54</v>
      </c>
      <c r="BC18" s="9"/>
      <c r="BD18" s="9"/>
      <c r="BI18" s="8"/>
      <c r="BJ18" s="8"/>
      <c r="BK18" s="8"/>
      <c r="BL18" s="8"/>
      <c r="BM18" s="8"/>
      <c r="BN18" s="8"/>
    </row>
    <row r="19" spans="1:66" x14ac:dyDescent="0.5">
      <c r="A19" s="12">
        <f>'[1]T6 Wine production'!A50</f>
        <v>1882</v>
      </c>
      <c r="B19" s="8">
        <f>IF('[1]T61 Real GDP'!B50&lt;&gt;"",(IF('[1]T6 Wine production'!B50&lt;&gt;"",('[1]T6 Wine production'!B50/'[1]T61 Real GDP'!B50),"")),"")</f>
        <v>35.423306357989539</v>
      </c>
      <c r="C19" s="8">
        <f>IF('[1]T61 Real GDP'!C50&lt;&gt;"",(IF('[1]T6 Wine production'!C50&lt;&gt;"",('[1]T6 Wine production'!C50/'[1]T61 Real GDP'!C50),"")),"")</f>
        <v>55.590501335231693</v>
      </c>
      <c r="D19" s="8">
        <f>IF('[1]T61 Real GDP'!D50&lt;&gt;"",(IF('[1]T6 Wine production'!D50&lt;&gt;"",('[1]T6 Wine production'!D50/'[1]T61 Real GDP'!D50),"")),"")</f>
        <v>60.417443609022556</v>
      </c>
      <c r="E19" s="8">
        <f>IF('[1]T61 Real GDP'!E50&lt;&gt;"",(IF('[1]T6 Wine production'!E50&lt;&gt;"",('[1]T6 Wine production'!E50/'[1]T61 Real GDP'!E50),"")),"")</f>
        <v>70.980663868752387</v>
      </c>
      <c r="F19" s="8">
        <f>IF('[1]T61 Real GDP'!F50&lt;&gt;"",(IF('[1]T6 Wine production'!F50&lt;&gt;"",('[1]T6 Wine production'!F50/'[1]T61 Real GDP'!F50),"")),"")</f>
        <v>10.322455137300611</v>
      </c>
      <c r="G19" s="8"/>
      <c r="H19" s="8" t="str">
        <f>IF('[1]T61 Real GDP'!G50&lt;&gt;"",(IF('[1]T6 Wine production'!G50&lt;&gt;"",('[1]T6 Wine production'!G50/'[1]T61 Real GDP'!G50),"")),"")</f>
        <v/>
      </c>
      <c r="I19" s="8" t="str">
        <f>IF('[1]T61 Real GDP'!H50&lt;&gt;"",(IF('[1]T6 Wine production'!H50&lt;&gt;"",('[1]T6 Wine production'!H50/'[1]T61 Real GDP'!H50),"")),"")</f>
        <v/>
      </c>
      <c r="J19" s="8" t="str">
        <f>IF('[1]T61 Real GDP'!I50&lt;&gt;"",(IF('[1]T6 Wine production'!I50&lt;&gt;"",('[1]T6 Wine production'!I50/'[1]T61 Real GDP'!I50),"")),"")</f>
        <v/>
      </c>
      <c r="K19" s="8">
        <f>IF('[1]T61 Real GDP'!J50&lt;&gt;"",(IF('[1]T6 Wine production'!J50&lt;&gt;"",('[1]T6 Wine production'!J50/'[1]T61 Real GDP'!J50),"")),"")</f>
        <v>0.92156823175529345</v>
      </c>
      <c r="L19" s="8">
        <f>IF('[1]T61 Real GDP'!K50&lt;&gt;"",(IF('[1]T6 Wine production'!K50&lt;&gt;"",('[1]T6 Wine production'!K50/'[1]T61 Real GDP'!K50),"")),"")</f>
        <v>33.286882295323586</v>
      </c>
      <c r="M19" s="8" t="str">
        <f>IF('[1]T61 Real GDP'!L50&lt;&gt;"",(IF('[1]T6 Wine production'!L50&lt;&gt;"",('[1]T6 Wine production'!L50/'[1]T61 Real GDP'!L50),"")),"")</f>
        <v/>
      </c>
      <c r="N19" s="8" t="str">
        <f>IF('[1]T61 Real GDP'!M50&lt;&gt;"",(IF('[1]T6 Wine production'!M50&lt;&gt;"",('[1]T6 Wine production'!M50/'[1]T61 Real GDP'!M50),"")),"")</f>
        <v/>
      </c>
      <c r="O19" s="8" t="str">
        <f>IF('[1]T61 Real GDP'!N50&lt;&gt;"",(IF('[1]T6 Wine production'!N50&lt;&gt;"",('[1]T6 Wine production'!N50/'[1]T61 Real GDP'!N50),"")),"")</f>
        <v/>
      </c>
      <c r="P19" s="8">
        <f>IF('[1]T61 Real GDP'!O50&lt;&gt;"",(IF('[1]T6 Wine production'!O50&lt;&gt;"",('[1]T6 Wine production'!O50/'[1]T61 Real GDP'!O50),"")),"")</f>
        <v>7.5356074744827168</v>
      </c>
      <c r="Q19" s="8">
        <f>IF('[1]T61 Real GDP'!P50&lt;&gt;"",(IF('[1]T6 Wine production'!P50&lt;&gt;"",('[1]T6 Wine production'!P50/'[1]T61 Real GDP'!P50),"")),"")</f>
        <v>0</v>
      </c>
      <c r="R19" s="8" t="str">
        <f>IF('[1]T61 Real GDP'!Q50&lt;&gt;"",(IF('[1]T6 Wine production'!Q50&lt;&gt;"",('[1]T6 Wine production'!Q50/'[1]T61 Real GDP'!Q50),"")),"")</f>
        <v/>
      </c>
      <c r="S19" s="8" t="str">
        <f>IF('[1]T61 Real GDP'!R50&lt;&gt;"",(IF('[1]T6 Wine production'!R50&lt;&gt;"",('[1]T6 Wine production'!R50/'[1]T61 Real GDP'!R50),"")),"")</f>
        <v/>
      </c>
      <c r="T19" s="8" t="str">
        <f>IF('[1]T61 Real GDP'!S50&lt;&gt;"",(IF('[1]T6 Wine production'!S50&lt;&gt;"",('[1]T6 Wine production'!S50/'[1]T61 Real GDP'!S50),"")),"")</f>
        <v/>
      </c>
      <c r="U19" s="8" t="str">
        <f>IF('[1]T61 Real GDP'!T50&lt;&gt;"",(IF('[1]T6 Wine production'!T50&lt;&gt;"",('[1]T6 Wine production'!T50/'[1]T61 Real GDP'!T50),"")),"")</f>
        <v/>
      </c>
      <c r="V19" s="8" t="str">
        <f>IF('[1]T61 Real GDP'!U50&lt;&gt;"",(IF('[1]T6 Wine production'!U50&lt;&gt;"",('[1]T6 Wine production'!U50/'[1]T61 Real GDP'!U50),"")),"")</f>
        <v/>
      </c>
      <c r="W19" s="8" t="str">
        <f>IF('[1]T61 Real GDP'!V50&lt;&gt;"",(IF('[1]T6 Wine production'!V50&lt;&gt;"",('[1]T6 Wine production'!V50/'[1]T61 Real GDP'!V50),"")),"")</f>
        <v/>
      </c>
      <c r="X19" s="8" t="str">
        <f>IF('[1]T61 Real GDP'!W50&lt;&gt;"",(IF('[1]T6 Wine production'!W50&lt;&gt;"",('[1]T6 Wine production'!W50/'[1]T61 Real GDP'!W50),"")),"")</f>
        <v/>
      </c>
      <c r="Y19" s="8" t="str">
        <f>IF('[1]T61 Real GDP'!X50&lt;&gt;"",(IF('[1]T6 Wine production'!X50&lt;&gt;"",('[1]T6 Wine production'!X50/'[1]T61 Real GDP'!X50),"")),"")</f>
        <v/>
      </c>
      <c r="Z19" s="8" t="str">
        <f>IF('[1]T61 Real GDP'!Y50&lt;&gt;"",(IF('[1]T6 Wine production'!Y50&lt;&gt;"",('[1]T6 Wine production'!Y50/'[1]T61 Real GDP'!Y50),"")),"")</f>
        <v/>
      </c>
      <c r="AA19" s="8" t="str">
        <f>IF('[1]T61 Real GDP'!Z50&lt;&gt;"",(IF('[1]T6 Wine production'!Z50&lt;&gt;"",('[1]T6 Wine production'!Z50/'[1]T61 Real GDP'!Z50),"")),"")</f>
        <v/>
      </c>
      <c r="AB19" s="8">
        <f>IF('[1]T61 Real GDP'!AA50&lt;&gt;"",(IF('[1]T6 Wine production'!AA50&lt;&gt;"",('[1]T6 Wine production'!AA50/'[1]T61 Real GDP'!AA50),"")),"")</f>
        <v>0.92456725023587383</v>
      </c>
      <c r="AC19" s="8">
        <f>IF('[1]T61 Real GDP'!AB50&lt;&gt;"",(IF('[1]T6 Wine production'!AB50&lt;&gt;"",('[1]T6 Wine production'!AB50/'[1]T61 Real GDP'!AB50),"")),"")</f>
        <v>3.8055699705933234E-2</v>
      </c>
      <c r="AD19" s="8">
        <f>IF('[1]T61 Real GDP'!AC50&lt;&gt;"",(IF('[1]T6 Wine production'!AC50&lt;&gt;"",('[1]T6 Wine production'!AC50/'[1]T61 Real GDP'!AC50),"")),"")</f>
        <v>0.20046495558312141</v>
      </c>
      <c r="AE19" s="8">
        <f>IF('[1]T61 Real GDP'!AD50&lt;&gt;"",(IF('[1]T6 Wine production'!AD50&lt;&gt;"",('[1]T6 Wine production'!AD50/'[1]T61 Real GDP'!AD50),"")),"")</f>
        <v>0.37635732929571419</v>
      </c>
      <c r="AF19" s="8">
        <f>IF('[1]T61 Real GDP'!AE50&lt;&gt;"",(IF('[1]T6 Wine production'!AE50&lt;&gt;"",('[1]T6 Wine production'!AE50/'[1]T61 Real GDP'!AE50),"")),"")</f>
        <v>3.6878647750707851</v>
      </c>
      <c r="AG19" s="8">
        <f>IF('[1]T61 Real GDP'!AF50&lt;&gt;"",(IF('[1]T6 Wine production'!AF50&lt;&gt;"",('[1]T6 Wine production'!AF50/'[1]T61 Real GDP'!AF50),"")),"")</f>
        <v>2.9747474584986935</v>
      </c>
      <c r="AH19" s="8">
        <f>IF('[1]T61 Real GDP'!AG50&lt;&gt;"",(IF('[1]T6 Wine production'!AG50&lt;&gt;"",('[1]T6 Wine production'!AG50/'[1]T61 Real GDP'!AG50),"")),"")</f>
        <v>5.9850014109920631</v>
      </c>
      <c r="AI19" s="8" t="str">
        <f>IF('[1]T61 Real GDP'!AH50&lt;&gt;"",(IF('[1]T6 Wine production'!AH50&lt;&gt;"",('[1]T6 Wine production'!AH50/'[1]T61 Real GDP'!AH50),"")),"")</f>
        <v/>
      </c>
      <c r="AJ19" s="8">
        <f>IF('[1]T61 Real GDP'!AI50&lt;&gt;"",(IF('[1]T6 Wine production'!AI50&lt;&gt;"",('[1]T6 Wine production'!AI50/'[1]T61 Real GDP'!AI50),"")),"")</f>
        <v>2.5299056058237697</v>
      </c>
      <c r="AK19" s="8" t="str">
        <f>IF('[1]T61 Real GDP'!AJ50&lt;&gt;"",(IF('[1]T6 Wine production'!AJ50&lt;&gt;"",('[1]T6 Wine production'!AJ50/'[1]T61 Real GDP'!AJ50),"")),"")</f>
        <v/>
      </c>
      <c r="AL19" s="8" t="str">
        <f>IF('[1]T61 Real GDP'!AK50&lt;&gt;"",(IF('[1]T6 Wine production'!AK50&lt;&gt;"",('[1]T6 Wine production'!AK50/'[1]T61 Real GDP'!AK50),"")),"")</f>
        <v/>
      </c>
      <c r="AM19" s="8" t="str">
        <f>IF('[1]T61 Real GDP'!AL50&lt;&gt;"",(IF('[1]T6 Wine production'!AL50&lt;&gt;"",('[1]T6 Wine production'!AL50/'[1]T61 Real GDP'!AL50),"")),"")</f>
        <v/>
      </c>
      <c r="AN19" s="8">
        <f>IF('[1]T61 Real GDP'!AM50&lt;&gt;"",(IF('[1]T6 Wine production'!AM50&lt;&gt;"",('[1]T6 Wine production'!AM50/'[1]T61 Real GDP'!AM50),"")),"")</f>
        <v>5.0868858857118662</v>
      </c>
      <c r="AO19" s="8" t="str">
        <f>IF('[1]T61 Real GDP'!AN50&lt;&gt;"",(IF('[1]T6 Wine production'!AN50&lt;&gt;"",('[1]T6 Wine production'!AN50/'[1]T61 Real GDP'!AN50),"")),"")</f>
        <v/>
      </c>
      <c r="AP19" s="8" t="str">
        <f>IF('[1]T61 Real GDP'!AO50&lt;&gt;"",(IF('[1]T6 Wine production'!AO50&lt;&gt;"",('[1]T6 Wine production'!AO50/'[1]T61 Real GDP'!AO50),"")),"")</f>
        <v/>
      </c>
      <c r="AQ19" s="8" t="str">
        <f>IF('[1]T61 Real GDP'!AP50&lt;&gt;"",(IF('[1]T6 Wine production'!AP50&lt;&gt;"",('[1]T6 Wine production'!AP50/'[1]T61 Real GDP'!AP50),"")),"")</f>
        <v/>
      </c>
      <c r="AR19" s="8" t="str">
        <f>IF('[1]T61 Real GDP'!AQ50&lt;&gt;"",(IF('[1]T6 Wine production'!AQ50&lt;&gt;"",('[1]T6 Wine production'!AQ50/'[1]T61 Real GDP'!AQ50),"")),"")</f>
        <v/>
      </c>
      <c r="AS19" s="8" t="str">
        <f>IF('[1]T61 Real GDP'!AR50&lt;&gt;"",(IF('[1]T6 Wine production'!AR50&lt;&gt;"",('[1]T6 Wine production'!AR50/'[1]T61 Real GDP'!AR50),"")),"")</f>
        <v/>
      </c>
      <c r="AT19" s="8" t="str">
        <f>IF('[1]T61 Real GDP'!AS50&lt;&gt;"",(IF('[1]T6 Wine production'!AS50&lt;&gt;"",('[1]T6 Wine production'!AS50/'[1]T61 Real GDP'!AS50),"")),"")</f>
        <v/>
      </c>
      <c r="AU19" s="8">
        <f>IF('[1]T61 Real GDP'!AT50&lt;&gt;"",(IF('[1]T6 Wine production'!AT50&lt;&gt;"",('[1]T6 Wine production'!AT50/'[1]T61 Real GDP'!AT50),"")),"")</f>
        <v>2.2163120567375887E-2</v>
      </c>
      <c r="AV19" s="8" t="str">
        <f>IF('[1]T61 Real GDP'!AU50&lt;&gt;"",(IF('[1]T6 Wine production'!AU50&lt;&gt;"",('[1]T6 Wine production'!AU50/'[1]T61 Real GDP'!AU50),"")),"")</f>
        <v/>
      </c>
      <c r="AW19" s="8" t="str">
        <f>IF('[1]T61 Real GDP'!AV50&lt;&gt;"",(IF('[1]T6 Wine production'!AV50&lt;&gt;"",('[1]T6 Wine production'!AV50/'[1]T61 Real GDP'!AV50),"")),"")</f>
        <v/>
      </c>
      <c r="AX19" s="8" t="str">
        <f>IF('[1]T61 Real GDP'!AW50&lt;&gt;"",(IF('[1]T6 Wine production'!AW50&lt;&gt;"",('[1]T6 Wine production'!AW50/'[1]T61 Real GDP'!AW50),"")),"")</f>
        <v/>
      </c>
      <c r="AY19" s="8" t="str">
        <f>IF('[1]T61 Real GDP'!AX50&lt;&gt;"",(IF('[1]T6 Wine production'!AX50&lt;&gt;"",('[1]T6 Wine production'!AX50/'[1]T61 Real GDP'!AX50),"")),"")</f>
        <v/>
      </c>
      <c r="AZ19" s="8" t="str">
        <f>IF('[1]T61 Real GDP'!AY50&lt;&gt;"",(IF('[1]T6 Wine production'!AY50&lt;&gt;"",('[1]T6 Wine production'!AY50/'[1]T61 Real GDP'!AY50),"")),"")</f>
        <v/>
      </c>
      <c r="BA19" s="8" t="str">
        <f>IF('[1]T61 Real GDP'!AZ50&lt;&gt;"",(IF('[1]T6 Wine production'!AZ50&lt;&gt;"",('[1]T6 Wine production'!AZ50/'[1]T61 Real GDP'!AZ50),"")),"")</f>
        <v/>
      </c>
      <c r="BB19" s="8" t="s">
        <v>54</v>
      </c>
      <c r="BC19" s="9"/>
      <c r="BD19" s="9"/>
      <c r="BI19" s="8"/>
      <c r="BJ19" s="8"/>
      <c r="BK19" s="8"/>
      <c r="BL19" s="8"/>
      <c r="BM19" s="8"/>
      <c r="BN19" s="8"/>
    </row>
    <row r="20" spans="1:66" x14ac:dyDescent="0.5">
      <c r="A20" s="12">
        <f>'[1]T6 Wine production'!A51</f>
        <v>1883</v>
      </c>
      <c r="B20" s="8">
        <f>IF('[1]T61 Real GDP'!B51&lt;&gt;"",(IF('[1]T6 Wine production'!B51&lt;&gt;"",('[1]T6 Wine production'!B51/'[1]T61 Real GDP'!B51),"")),"")</f>
        <v>41.320403756687369</v>
      </c>
      <c r="C20" s="8">
        <f>IF('[1]T61 Real GDP'!C51&lt;&gt;"",(IF('[1]T6 Wine production'!C51&lt;&gt;"",('[1]T6 Wine production'!C51/'[1]T61 Real GDP'!C51),"")),"")</f>
        <v>63.24178300998738</v>
      </c>
      <c r="D20" s="8">
        <f>IF('[1]T61 Real GDP'!D51&lt;&gt;"",(IF('[1]T6 Wine production'!D51&lt;&gt;"",('[1]T6 Wine production'!D51/'[1]T61 Real GDP'!D51),"")),"")</f>
        <v>52.959643605870021</v>
      </c>
      <c r="E20" s="8">
        <f>IF('[1]T61 Real GDP'!E51&lt;&gt;"",(IF('[1]T6 Wine production'!E51&lt;&gt;"",('[1]T6 Wine production'!E51/'[1]T61 Real GDP'!E51),"")),"")</f>
        <v>80.000109226594304</v>
      </c>
      <c r="F20" s="8">
        <f>IF('[1]T61 Real GDP'!F51&lt;&gt;"",(IF('[1]T6 Wine production'!F51&lt;&gt;"",('[1]T6 Wine production'!F51/'[1]T61 Real GDP'!F51),"")),"")</f>
        <v>10.227146820335253</v>
      </c>
      <c r="G20" s="8"/>
      <c r="H20" s="8" t="str">
        <f>IF('[1]T61 Real GDP'!G51&lt;&gt;"",(IF('[1]T6 Wine production'!G51&lt;&gt;"",('[1]T6 Wine production'!G51/'[1]T61 Real GDP'!G51),"")),"")</f>
        <v/>
      </c>
      <c r="I20" s="8" t="str">
        <f>IF('[1]T61 Real GDP'!H51&lt;&gt;"",(IF('[1]T6 Wine production'!H51&lt;&gt;"",('[1]T6 Wine production'!H51/'[1]T61 Real GDP'!H51),"")),"")</f>
        <v/>
      </c>
      <c r="J20" s="8" t="str">
        <f>IF('[1]T61 Real GDP'!I51&lt;&gt;"",(IF('[1]T6 Wine production'!I51&lt;&gt;"",('[1]T6 Wine production'!I51/'[1]T61 Real GDP'!I51),"")),"")</f>
        <v/>
      </c>
      <c r="K20" s="8">
        <f>IF('[1]T61 Real GDP'!J51&lt;&gt;"",(IF('[1]T6 Wine production'!J51&lt;&gt;"",('[1]T6 Wine production'!J51/'[1]T61 Real GDP'!J51),"")),"")</f>
        <v>1.8858353585135303</v>
      </c>
      <c r="L20" s="8">
        <f>IF('[1]T61 Real GDP'!K51&lt;&gt;"",(IF('[1]T6 Wine production'!K51&lt;&gt;"",('[1]T6 Wine production'!K51/'[1]T61 Real GDP'!K51),"")),"")</f>
        <v>34.521914956296364</v>
      </c>
      <c r="M20" s="8" t="str">
        <f>IF('[1]T61 Real GDP'!L51&lt;&gt;"",(IF('[1]T6 Wine production'!L51&lt;&gt;"",('[1]T6 Wine production'!L51/'[1]T61 Real GDP'!L51),"")),"")</f>
        <v/>
      </c>
      <c r="N20" s="8" t="str">
        <f>IF('[1]T61 Real GDP'!M51&lt;&gt;"",(IF('[1]T6 Wine production'!M51&lt;&gt;"",('[1]T6 Wine production'!M51/'[1]T61 Real GDP'!M51),"")),"")</f>
        <v/>
      </c>
      <c r="O20" s="8" t="str">
        <f>IF('[1]T61 Real GDP'!N51&lt;&gt;"",(IF('[1]T6 Wine production'!N51&lt;&gt;"",('[1]T6 Wine production'!N51/'[1]T61 Real GDP'!N51),"")),"")</f>
        <v/>
      </c>
      <c r="P20" s="8">
        <f>IF('[1]T61 Real GDP'!O51&lt;&gt;"",(IF('[1]T6 Wine production'!O51&lt;&gt;"",('[1]T6 Wine production'!O51/'[1]T61 Real GDP'!O51),"")),"")</f>
        <v>7.4717508410403379</v>
      </c>
      <c r="Q20" s="8">
        <f>IF('[1]T61 Real GDP'!P51&lt;&gt;"",(IF('[1]T6 Wine production'!P51&lt;&gt;"",('[1]T6 Wine production'!P51/'[1]T61 Real GDP'!P51),"")),"")</f>
        <v>0</v>
      </c>
      <c r="R20" s="8" t="str">
        <f>IF('[1]T61 Real GDP'!Q51&lt;&gt;"",(IF('[1]T6 Wine production'!Q51&lt;&gt;"",('[1]T6 Wine production'!Q51/'[1]T61 Real GDP'!Q51),"")),"")</f>
        <v/>
      </c>
      <c r="S20" s="8" t="str">
        <f>IF('[1]T61 Real GDP'!R51&lt;&gt;"",(IF('[1]T6 Wine production'!R51&lt;&gt;"",('[1]T6 Wine production'!R51/'[1]T61 Real GDP'!R51),"")),"")</f>
        <v/>
      </c>
      <c r="T20" s="8" t="str">
        <f>IF('[1]T61 Real GDP'!S51&lt;&gt;"",(IF('[1]T6 Wine production'!S51&lt;&gt;"",('[1]T6 Wine production'!S51/'[1]T61 Real GDP'!S51),"")),"")</f>
        <v/>
      </c>
      <c r="U20" s="8" t="str">
        <f>IF('[1]T61 Real GDP'!T51&lt;&gt;"",(IF('[1]T6 Wine production'!T51&lt;&gt;"",('[1]T6 Wine production'!T51/'[1]T61 Real GDP'!T51),"")),"")</f>
        <v/>
      </c>
      <c r="V20" s="8" t="str">
        <f>IF('[1]T61 Real GDP'!U51&lt;&gt;"",(IF('[1]T6 Wine production'!U51&lt;&gt;"",('[1]T6 Wine production'!U51/'[1]T61 Real GDP'!U51),"")),"")</f>
        <v/>
      </c>
      <c r="W20" s="8" t="str">
        <f>IF('[1]T61 Real GDP'!V51&lt;&gt;"",(IF('[1]T6 Wine production'!V51&lt;&gt;"",('[1]T6 Wine production'!V51/'[1]T61 Real GDP'!V51),"")),"")</f>
        <v/>
      </c>
      <c r="X20" s="8" t="str">
        <f>IF('[1]T61 Real GDP'!W51&lt;&gt;"",(IF('[1]T6 Wine production'!W51&lt;&gt;"",('[1]T6 Wine production'!W51/'[1]T61 Real GDP'!W51),"")),"")</f>
        <v/>
      </c>
      <c r="Y20" s="8" t="str">
        <f>IF('[1]T61 Real GDP'!X51&lt;&gt;"",(IF('[1]T6 Wine production'!X51&lt;&gt;"",('[1]T6 Wine production'!X51/'[1]T61 Real GDP'!X51),"")),"")</f>
        <v/>
      </c>
      <c r="Z20" s="8" t="str">
        <f>IF('[1]T61 Real GDP'!Y51&lt;&gt;"",(IF('[1]T6 Wine production'!Y51&lt;&gt;"",('[1]T6 Wine production'!Y51/'[1]T61 Real GDP'!Y51),"")),"")</f>
        <v/>
      </c>
      <c r="AA20" s="8" t="str">
        <f>IF('[1]T61 Real GDP'!Z51&lt;&gt;"",(IF('[1]T6 Wine production'!Z51&lt;&gt;"",('[1]T6 Wine production'!Z51/'[1]T61 Real GDP'!Z51),"")),"")</f>
        <v/>
      </c>
      <c r="AB20" s="8">
        <f>IF('[1]T61 Real GDP'!AA51&lt;&gt;"",(IF('[1]T6 Wine production'!AA51&lt;&gt;"",('[1]T6 Wine production'!AA51/'[1]T61 Real GDP'!AA51),"")),"")</f>
        <v>0.63885556570176227</v>
      </c>
      <c r="AC20" s="8">
        <f>IF('[1]T61 Real GDP'!AB51&lt;&gt;"",(IF('[1]T6 Wine production'!AB51&lt;&gt;"",('[1]T6 Wine production'!AB51/'[1]T61 Real GDP'!AB51),"")),"")</f>
        <v>4.0129471133450681E-2</v>
      </c>
      <c r="AD20" s="8">
        <f>IF('[1]T61 Real GDP'!AC51&lt;&gt;"",(IF('[1]T6 Wine production'!AC51&lt;&gt;"",('[1]T6 Wine production'!AC51/'[1]T61 Real GDP'!AC51),"")),"")</f>
        <v>0.20880931770363098</v>
      </c>
      <c r="AE20" s="8">
        <f>IF('[1]T61 Real GDP'!AD51&lt;&gt;"",(IF('[1]T6 Wine production'!AD51&lt;&gt;"",('[1]T6 Wine production'!AD51/'[1]T61 Real GDP'!AD51),"")),"")</f>
        <v>0.30597792876760677</v>
      </c>
      <c r="AF20" s="8">
        <f>IF('[1]T61 Real GDP'!AE51&lt;&gt;"",(IF('[1]T6 Wine production'!AE51&lt;&gt;"",('[1]T6 Wine production'!AE51/'[1]T61 Real GDP'!AE51),"")),"")</f>
        <v>3.812515809567667</v>
      </c>
      <c r="AG20" s="8">
        <f>IF('[1]T61 Real GDP'!AF51&lt;&gt;"",(IF('[1]T6 Wine production'!AF51&lt;&gt;"",('[1]T6 Wine production'!AF51/'[1]T61 Real GDP'!AF51),"")),"")</f>
        <v>2.9514895698578112</v>
      </c>
      <c r="AH20" s="8">
        <f>IF('[1]T61 Real GDP'!AG51&lt;&gt;"",(IF('[1]T6 Wine production'!AG51&lt;&gt;"",('[1]T6 Wine production'!AG51/'[1]T61 Real GDP'!AG51),"")),"")</f>
        <v>8.1025840208353994</v>
      </c>
      <c r="AI20" s="8" t="str">
        <f>IF('[1]T61 Real GDP'!AH51&lt;&gt;"",(IF('[1]T6 Wine production'!AH51&lt;&gt;"",('[1]T6 Wine production'!AH51/'[1]T61 Real GDP'!AH51),"")),"")</f>
        <v/>
      </c>
      <c r="AJ20" s="8">
        <f>IF('[1]T61 Real GDP'!AI51&lt;&gt;"",(IF('[1]T6 Wine production'!AI51&lt;&gt;"",('[1]T6 Wine production'!AI51/'[1]T61 Real GDP'!AI51),"")),"")</f>
        <v>2.1428845210508558</v>
      </c>
      <c r="AK20" s="8" t="str">
        <f>IF('[1]T61 Real GDP'!AJ51&lt;&gt;"",(IF('[1]T6 Wine production'!AJ51&lt;&gt;"",('[1]T6 Wine production'!AJ51/'[1]T61 Real GDP'!AJ51),"")),"")</f>
        <v/>
      </c>
      <c r="AL20" s="8" t="str">
        <f>IF('[1]T61 Real GDP'!AK51&lt;&gt;"",(IF('[1]T6 Wine production'!AK51&lt;&gt;"",('[1]T6 Wine production'!AK51/'[1]T61 Real GDP'!AK51),"")),"")</f>
        <v/>
      </c>
      <c r="AM20" s="8" t="str">
        <f>IF('[1]T61 Real GDP'!AL51&lt;&gt;"",(IF('[1]T6 Wine production'!AL51&lt;&gt;"",('[1]T6 Wine production'!AL51/'[1]T61 Real GDP'!AL51),"")),"")</f>
        <v/>
      </c>
      <c r="AN20" s="8">
        <f>IF('[1]T61 Real GDP'!AM51&lt;&gt;"",(IF('[1]T6 Wine production'!AM51&lt;&gt;"",('[1]T6 Wine production'!AM51/'[1]T61 Real GDP'!AM51),"")),"")</f>
        <v>7.0125878308442386</v>
      </c>
      <c r="AO20" s="8" t="str">
        <f>IF('[1]T61 Real GDP'!AN51&lt;&gt;"",(IF('[1]T6 Wine production'!AN51&lt;&gt;"",('[1]T6 Wine production'!AN51/'[1]T61 Real GDP'!AN51),"")),"")</f>
        <v/>
      </c>
      <c r="AP20" s="8" t="str">
        <f>IF('[1]T61 Real GDP'!AO51&lt;&gt;"",(IF('[1]T6 Wine production'!AO51&lt;&gt;"",('[1]T6 Wine production'!AO51/'[1]T61 Real GDP'!AO51),"")),"")</f>
        <v/>
      </c>
      <c r="AQ20" s="8" t="str">
        <f>IF('[1]T61 Real GDP'!AP51&lt;&gt;"",(IF('[1]T6 Wine production'!AP51&lt;&gt;"",('[1]T6 Wine production'!AP51/'[1]T61 Real GDP'!AP51),"")),"")</f>
        <v/>
      </c>
      <c r="AR20" s="8" t="str">
        <f>IF('[1]T61 Real GDP'!AQ51&lt;&gt;"",(IF('[1]T6 Wine production'!AQ51&lt;&gt;"",('[1]T6 Wine production'!AQ51/'[1]T61 Real GDP'!AQ51),"")),"")</f>
        <v/>
      </c>
      <c r="AS20" s="8" t="str">
        <f>IF('[1]T61 Real GDP'!AR51&lt;&gt;"",(IF('[1]T6 Wine production'!AR51&lt;&gt;"",('[1]T6 Wine production'!AR51/'[1]T61 Real GDP'!AR51),"")),"")</f>
        <v/>
      </c>
      <c r="AT20" s="8" t="str">
        <f>IF('[1]T61 Real GDP'!AS51&lt;&gt;"",(IF('[1]T6 Wine production'!AS51&lt;&gt;"",('[1]T6 Wine production'!AS51/'[1]T61 Real GDP'!AS51),"")),"")</f>
        <v/>
      </c>
      <c r="AU20" s="8">
        <f>IF('[1]T61 Real GDP'!AT51&lt;&gt;"",(IF('[1]T6 Wine production'!AT51&lt;&gt;"",('[1]T6 Wine production'!AT51/'[1]T61 Real GDP'!AT51),"")),"")</f>
        <v>2.2139287747485609E-2</v>
      </c>
      <c r="AV20" s="8" t="str">
        <f>IF('[1]T61 Real GDP'!AU51&lt;&gt;"",(IF('[1]T6 Wine production'!AU51&lt;&gt;"",('[1]T6 Wine production'!AU51/'[1]T61 Real GDP'!AU51),"")),"")</f>
        <v/>
      </c>
      <c r="AW20" s="8" t="str">
        <f>IF('[1]T61 Real GDP'!AV51&lt;&gt;"",(IF('[1]T6 Wine production'!AV51&lt;&gt;"",('[1]T6 Wine production'!AV51/'[1]T61 Real GDP'!AV51),"")),"")</f>
        <v/>
      </c>
      <c r="AX20" s="8" t="str">
        <f>IF('[1]T61 Real GDP'!AW51&lt;&gt;"",(IF('[1]T6 Wine production'!AW51&lt;&gt;"",('[1]T6 Wine production'!AW51/'[1]T61 Real GDP'!AW51),"")),"")</f>
        <v/>
      </c>
      <c r="AY20" s="8" t="str">
        <f>IF('[1]T61 Real GDP'!AX51&lt;&gt;"",(IF('[1]T6 Wine production'!AX51&lt;&gt;"",('[1]T6 Wine production'!AX51/'[1]T61 Real GDP'!AX51),"")),"")</f>
        <v/>
      </c>
      <c r="AZ20" s="8" t="str">
        <f>IF('[1]T61 Real GDP'!AY51&lt;&gt;"",(IF('[1]T6 Wine production'!AY51&lt;&gt;"",('[1]T6 Wine production'!AY51/'[1]T61 Real GDP'!AY51),"")),"")</f>
        <v/>
      </c>
      <c r="BA20" s="8" t="str">
        <f>IF('[1]T61 Real GDP'!AZ51&lt;&gt;"",(IF('[1]T6 Wine production'!AZ51&lt;&gt;"",('[1]T6 Wine production'!AZ51/'[1]T61 Real GDP'!AZ51),"")),"")</f>
        <v/>
      </c>
      <c r="BB20" s="8" t="s">
        <v>54</v>
      </c>
      <c r="BC20" s="9"/>
      <c r="BD20" s="9"/>
      <c r="BI20" s="8"/>
      <c r="BJ20" s="8"/>
      <c r="BK20" s="8"/>
      <c r="BL20" s="8"/>
      <c r="BM20" s="8"/>
      <c r="BN20" s="8"/>
    </row>
    <row r="21" spans="1:66" x14ac:dyDescent="0.5">
      <c r="A21" s="12">
        <f>'[1]T6 Wine production'!A52</f>
        <v>1884</v>
      </c>
      <c r="B21" s="8">
        <f>IF('[1]T61 Real GDP'!B52&lt;&gt;"",(IF('[1]T6 Wine production'!B52&lt;&gt;"",('[1]T6 Wine production'!B52/'[1]T61 Real GDP'!B52),"")),"")</f>
        <v>40.136912187198895</v>
      </c>
      <c r="C21" s="8">
        <f>IF('[1]T61 Real GDP'!C52&lt;&gt;"",(IF('[1]T6 Wine production'!C52&lt;&gt;"",('[1]T6 Wine production'!C52/'[1]T61 Real GDP'!C52),"")),"")</f>
        <v>63.21793049474519</v>
      </c>
      <c r="D21" s="8">
        <f>IF('[1]T61 Real GDP'!D52&lt;&gt;"",(IF('[1]T6 Wine production'!D52&lt;&gt;"",('[1]T6 Wine production'!D52/'[1]T61 Real GDP'!D52),"")),"")</f>
        <v>66.02679367653019</v>
      </c>
      <c r="E21" s="8">
        <f>IF('[1]T61 Real GDP'!E52&lt;&gt;"",(IF('[1]T6 Wine production'!E52&lt;&gt;"",('[1]T6 Wine production'!E52/'[1]T61 Real GDP'!E52),"")),"")</f>
        <v>74.365819830181664</v>
      </c>
      <c r="F21" s="8">
        <f>IF('[1]T61 Real GDP'!F52&lt;&gt;"",(IF('[1]T6 Wine production'!F52&lt;&gt;"",('[1]T6 Wine production'!F52/'[1]T61 Real GDP'!F52),"")),"")</f>
        <v>9.4175652990883361</v>
      </c>
      <c r="G21" s="8"/>
      <c r="H21" s="8" t="str">
        <f>IF('[1]T61 Real GDP'!G52&lt;&gt;"",(IF('[1]T6 Wine production'!G52&lt;&gt;"",('[1]T6 Wine production'!G52/'[1]T61 Real GDP'!G52),"")),"")</f>
        <v/>
      </c>
      <c r="I21" s="8" t="str">
        <f>IF('[1]T61 Real GDP'!H52&lt;&gt;"",(IF('[1]T6 Wine production'!H52&lt;&gt;"",('[1]T6 Wine production'!H52/'[1]T61 Real GDP'!H52),"")),"")</f>
        <v/>
      </c>
      <c r="J21" s="8" t="str">
        <f>IF('[1]T61 Real GDP'!I52&lt;&gt;"",(IF('[1]T6 Wine production'!I52&lt;&gt;"",('[1]T6 Wine production'!I52/'[1]T61 Real GDP'!I52),"")),"")</f>
        <v/>
      </c>
      <c r="K21" s="8">
        <f>IF('[1]T61 Real GDP'!J52&lt;&gt;"",(IF('[1]T6 Wine production'!J52&lt;&gt;"",('[1]T6 Wine production'!J52/'[1]T61 Real GDP'!J52),"")),"")</f>
        <v>2.2263370379797509</v>
      </c>
      <c r="L21" s="8">
        <f>IF('[1]T61 Real GDP'!K52&lt;&gt;"",(IF('[1]T6 Wine production'!K52&lt;&gt;"",('[1]T6 Wine production'!K52/'[1]T61 Real GDP'!K52),"")),"")</f>
        <v>31.675592987740533</v>
      </c>
      <c r="M21" s="8" t="str">
        <f>IF('[1]T61 Real GDP'!L52&lt;&gt;"",(IF('[1]T6 Wine production'!L52&lt;&gt;"",('[1]T6 Wine production'!L52/'[1]T61 Real GDP'!L52),"")),"")</f>
        <v/>
      </c>
      <c r="N21" s="8" t="str">
        <f>IF('[1]T61 Real GDP'!M52&lt;&gt;"",(IF('[1]T6 Wine production'!M52&lt;&gt;"",('[1]T6 Wine production'!M52/'[1]T61 Real GDP'!M52),"")),"")</f>
        <v/>
      </c>
      <c r="O21" s="8" t="str">
        <f>IF('[1]T61 Real GDP'!N52&lt;&gt;"",(IF('[1]T6 Wine production'!N52&lt;&gt;"",('[1]T6 Wine production'!N52/'[1]T61 Real GDP'!N52),"")),"")</f>
        <v/>
      </c>
      <c r="P21" s="8">
        <f>IF('[1]T61 Real GDP'!O52&lt;&gt;"",(IF('[1]T6 Wine production'!O52&lt;&gt;"",('[1]T6 Wine production'!O52/'[1]T61 Real GDP'!O52),"")),"")</f>
        <v>6.7289822068831908</v>
      </c>
      <c r="Q21" s="8">
        <f>IF('[1]T61 Real GDP'!P52&lt;&gt;"",(IF('[1]T6 Wine production'!P52&lt;&gt;"",('[1]T6 Wine production'!P52/'[1]T61 Real GDP'!P52),"")),"")</f>
        <v>0</v>
      </c>
      <c r="R21" s="8" t="str">
        <f>IF('[1]T61 Real GDP'!Q52&lt;&gt;"",(IF('[1]T6 Wine production'!Q52&lt;&gt;"",('[1]T6 Wine production'!Q52/'[1]T61 Real GDP'!Q52),"")),"")</f>
        <v/>
      </c>
      <c r="S21" s="8" t="str">
        <f>IF('[1]T61 Real GDP'!R52&lt;&gt;"",(IF('[1]T6 Wine production'!R52&lt;&gt;"",('[1]T6 Wine production'!R52/'[1]T61 Real GDP'!R52),"")),"")</f>
        <v/>
      </c>
      <c r="T21" s="8" t="str">
        <f>IF('[1]T61 Real GDP'!S52&lt;&gt;"",(IF('[1]T6 Wine production'!S52&lt;&gt;"",('[1]T6 Wine production'!S52/'[1]T61 Real GDP'!S52),"")),"")</f>
        <v/>
      </c>
      <c r="U21" s="8" t="str">
        <f>IF('[1]T61 Real GDP'!T52&lt;&gt;"",(IF('[1]T6 Wine production'!T52&lt;&gt;"",('[1]T6 Wine production'!T52/'[1]T61 Real GDP'!T52),"")),"")</f>
        <v/>
      </c>
      <c r="V21" s="8" t="str">
        <f>IF('[1]T61 Real GDP'!U52&lt;&gt;"",(IF('[1]T6 Wine production'!U52&lt;&gt;"",('[1]T6 Wine production'!U52/'[1]T61 Real GDP'!U52),"")),"")</f>
        <v/>
      </c>
      <c r="W21" s="8" t="str">
        <f>IF('[1]T61 Real GDP'!V52&lt;&gt;"",(IF('[1]T6 Wine production'!V52&lt;&gt;"",('[1]T6 Wine production'!V52/'[1]T61 Real GDP'!V52),"")),"")</f>
        <v/>
      </c>
      <c r="X21" s="8" t="str">
        <f>IF('[1]T61 Real GDP'!W52&lt;&gt;"",(IF('[1]T6 Wine production'!W52&lt;&gt;"",('[1]T6 Wine production'!W52/'[1]T61 Real GDP'!W52),"")),"")</f>
        <v/>
      </c>
      <c r="Y21" s="8" t="str">
        <f>IF('[1]T61 Real GDP'!X52&lt;&gt;"",(IF('[1]T6 Wine production'!X52&lt;&gt;"",('[1]T6 Wine production'!X52/'[1]T61 Real GDP'!X52),"")),"")</f>
        <v/>
      </c>
      <c r="Z21" s="8" t="str">
        <f>IF('[1]T61 Real GDP'!Y52&lt;&gt;"",(IF('[1]T6 Wine production'!Y52&lt;&gt;"",('[1]T6 Wine production'!Y52/'[1]T61 Real GDP'!Y52),"")),"")</f>
        <v/>
      </c>
      <c r="AA21" s="8" t="str">
        <f>IF('[1]T61 Real GDP'!Z52&lt;&gt;"",(IF('[1]T6 Wine production'!Z52&lt;&gt;"",('[1]T6 Wine production'!Z52/'[1]T61 Real GDP'!Z52),"")),"")</f>
        <v/>
      </c>
      <c r="AB21" s="8">
        <f>IF('[1]T61 Real GDP'!AA52&lt;&gt;"",(IF('[1]T6 Wine production'!AA52&lt;&gt;"",('[1]T6 Wine production'!AA52/'[1]T61 Real GDP'!AA52),"")),"")</f>
        <v>0.81168256801652905</v>
      </c>
      <c r="AC21" s="8">
        <f>IF('[1]T61 Real GDP'!AB52&lt;&gt;"",(IF('[1]T6 Wine production'!AB52&lt;&gt;"",('[1]T6 Wine production'!AB52/'[1]T61 Real GDP'!AB52),"")),"")</f>
        <v>3.7938271722031701E-2</v>
      </c>
      <c r="AD21" s="8">
        <f>IF('[1]T61 Real GDP'!AC52&lt;&gt;"",(IF('[1]T6 Wine production'!AC52&lt;&gt;"",('[1]T6 Wine production'!AC52/'[1]T61 Real GDP'!AC52),"")),"")</f>
        <v>0.20163871033075759</v>
      </c>
      <c r="AE21" s="8">
        <f>IF('[1]T61 Real GDP'!AD52&lt;&gt;"",(IF('[1]T6 Wine production'!AD52&lt;&gt;"",('[1]T6 Wine production'!AD52/'[1]T61 Real GDP'!AD52),"")),"")</f>
        <v>0.29731947928122171</v>
      </c>
      <c r="AF21" s="8">
        <f>IF('[1]T61 Real GDP'!AE52&lt;&gt;"",(IF('[1]T6 Wine production'!AE52&lt;&gt;"",('[1]T6 Wine production'!AE52/'[1]T61 Real GDP'!AE52),"")),"")</f>
        <v>4.1358506975634706</v>
      </c>
      <c r="AG21" s="8">
        <f>IF('[1]T61 Real GDP'!AF52&lt;&gt;"",(IF('[1]T6 Wine production'!AF52&lt;&gt;"",('[1]T6 Wine production'!AF52/'[1]T61 Real GDP'!AF52),"")),"")</f>
        <v>2.9273275905310916</v>
      </c>
      <c r="AH21" s="8">
        <f>IF('[1]T61 Real GDP'!AG52&lt;&gt;"",(IF('[1]T6 Wine production'!AG52&lt;&gt;"",('[1]T6 Wine production'!AG52/'[1]T61 Real GDP'!AG52),"")),"")</f>
        <v>6.7936712177051701</v>
      </c>
      <c r="AI21" s="8" t="str">
        <f>IF('[1]T61 Real GDP'!AH52&lt;&gt;"",(IF('[1]T6 Wine production'!AH52&lt;&gt;"",('[1]T6 Wine production'!AH52/'[1]T61 Real GDP'!AH52),"")),"")</f>
        <v/>
      </c>
      <c r="AJ21" s="8">
        <f>IF('[1]T61 Real GDP'!AI52&lt;&gt;"",(IF('[1]T6 Wine production'!AI52&lt;&gt;"",('[1]T6 Wine production'!AI52/'[1]T61 Real GDP'!AI52),"")),"")</f>
        <v>2.1565813874338593</v>
      </c>
      <c r="AK21" s="8" t="str">
        <f>IF('[1]T61 Real GDP'!AJ52&lt;&gt;"",(IF('[1]T6 Wine production'!AJ52&lt;&gt;"",('[1]T6 Wine production'!AJ52/'[1]T61 Real GDP'!AJ52),"")),"")</f>
        <v/>
      </c>
      <c r="AL21" s="8" t="str">
        <f>IF('[1]T61 Real GDP'!AK52&lt;&gt;"",(IF('[1]T6 Wine production'!AK52&lt;&gt;"",('[1]T6 Wine production'!AK52/'[1]T61 Real GDP'!AK52),"")),"")</f>
        <v/>
      </c>
      <c r="AM21" s="8" t="str">
        <f>IF('[1]T61 Real GDP'!AL52&lt;&gt;"",(IF('[1]T6 Wine production'!AL52&lt;&gt;"",('[1]T6 Wine production'!AL52/'[1]T61 Real GDP'!AL52),"")),"")</f>
        <v/>
      </c>
      <c r="AN21" s="8">
        <f>IF('[1]T61 Real GDP'!AM52&lt;&gt;"",(IF('[1]T6 Wine production'!AM52&lt;&gt;"",('[1]T6 Wine production'!AM52/'[1]T61 Real GDP'!AM52),"")),"")</f>
        <v>8.1671222787009015</v>
      </c>
      <c r="AO21" s="8" t="str">
        <f>IF('[1]T61 Real GDP'!AN52&lt;&gt;"",(IF('[1]T6 Wine production'!AN52&lt;&gt;"",('[1]T6 Wine production'!AN52/'[1]T61 Real GDP'!AN52),"")),"")</f>
        <v/>
      </c>
      <c r="AP21" s="8" t="str">
        <f>IF('[1]T61 Real GDP'!AO52&lt;&gt;"",(IF('[1]T6 Wine production'!AO52&lt;&gt;"",('[1]T6 Wine production'!AO52/'[1]T61 Real GDP'!AO52),"")),"")</f>
        <v/>
      </c>
      <c r="AQ21" s="8" t="str">
        <f>IF('[1]T61 Real GDP'!AP52&lt;&gt;"",(IF('[1]T6 Wine production'!AP52&lt;&gt;"",('[1]T6 Wine production'!AP52/'[1]T61 Real GDP'!AP52),"")),"")</f>
        <v/>
      </c>
      <c r="AR21" s="8" t="str">
        <f>IF('[1]T61 Real GDP'!AQ52&lt;&gt;"",(IF('[1]T6 Wine production'!AQ52&lt;&gt;"",('[1]T6 Wine production'!AQ52/'[1]T61 Real GDP'!AQ52),"")),"")</f>
        <v/>
      </c>
      <c r="AS21" s="8" t="str">
        <f>IF('[1]T61 Real GDP'!AR52&lt;&gt;"",(IF('[1]T6 Wine production'!AR52&lt;&gt;"",('[1]T6 Wine production'!AR52/'[1]T61 Real GDP'!AR52),"")),"")</f>
        <v/>
      </c>
      <c r="AT21" s="8" t="str">
        <f>IF('[1]T61 Real GDP'!AS52&lt;&gt;"",(IF('[1]T6 Wine production'!AS52&lt;&gt;"",('[1]T6 Wine production'!AS52/'[1]T61 Real GDP'!AS52),"")),"")</f>
        <v/>
      </c>
      <c r="AU21" s="8">
        <f>IF('[1]T61 Real GDP'!AT52&lt;&gt;"",(IF('[1]T6 Wine production'!AT52&lt;&gt;"",('[1]T6 Wine production'!AT52/'[1]T61 Real GDP'!AT52),"")),"")</f>
        <v>2.1962851405622489E-2</v>
      </c>
      <c r="AV21" s="8" t="str">
        <f>IF('[1]T61 Real GDP'!AU52&lt;&gt;"",(IF('[1]T6 Wine production'!AU52&lt;&gt;"",('[1]T6 Wine production'!AU52/'[1]T61 Real GDP'!AU52),"")),"")</f>
        <v/>
      </c>
      <c r="AW21" s="8" t="str">
        <f>IF('[1]T61 Real GDP'!AV52&lt;&gt;"",(IF('[1]T6 Wine production'!AV52&lt;&gt;"",('[1]T6 Wine production'!AV52/'[1]T61 Real GDP'!AV52),"")),"")</f>
        <v/>
      </c>
      <c r="AX21" s="8" t="str">
        <f>IF('[1]T61 Real GDP'!AW52&lt;&gt;"",(IF('[1]T6 Wine production'!AW52&lt;&gt;"",('[1]T6 Wine production'!AW52/'[1]T61 Real GDP'!AW52),"")),"")</f>
        <v/>
      </c>
      <c r="AY21" s="8" t="str">
        <f>IF('[1]T61 Real GDP'!AX52&lt;&gt;"",(IF('[1]T6 Wine production'!AX52&lt;&gt;"",('[1]T6 Wine production'!AX52/'[1]T61 Real GDP'!AX52),"")),"")</f>
        <v/>
      </c>
      <c r="AZ21" s="8" t="str">
        <f>IF('[1]T61 Real GDP'!AY52&lt;&gt;"",(IF('[1]T6 Wine production'!AY52&lt;&gt;"",('[1]T6 Wine production'!AY52/'[1]T61 Real GDP'!AY52),"")),"")</f>
        <v/>
      </c>
      <c r="BA21" s="8" t="str">
        <f>IF('[1]T61 Real GDP'!AZ52&lt;&gt;"",(IF('[1]T6 Wine production'!AZ52&lt;&gt;"",('[1]T6 Wine production'!AZ52/'[1]T61 Real GDP'!AZ52),"")),"")</f>
        <v/>
      </c>
      <c r="BB21" s="8" t="s">
        <v>54</v>
      </c>
      <c r="BC21" s="9"/>
      <c r="BD21" s="9"/>
      <c r="BI21" s="8"/>
      <c r="BJ21" s="8"/>
      <c r="BK21" s="8"/>
      <c r="BL21" s="8"/>
      <c r="BM21" s="8"/>
      <c r="BN21" s="8"/>
    </row>
    <row r="22" spans="1:66" x14ac:dyDescent="0.5">
      <c r="A22" s="12">
        <f>'[1]T6 Wine production'!A53</f>
        <v>1885</v>
      </c>
      <c r="B22" s="8">
        <f>IF('[1]T61 Real GDP'!B53&lt;&gt;"",(IF('[1]T6 Wine production'!B53&lt;&gt;"",('[1]T6 Wine production'!B53/'[1]T61 Real GDP'!B53),"")),"")</f>
        <v>34.512054294323129</v>
      </c>
      <c r="C22" s="8">
        <f>IF('[1]T61 Real GDP'!C53&lt;&gt;"",(IF('[1]T6 Wine production'!C53&lt;&gt;"",('[1]T6 Wine production'!C53/'[1]T61 Real GDP'!C53),"")),"")</f>
        <v>53.232414951454587</v>
      </c>
      <c r="D22" s="8">
        <f>IF('[1]T61 Real GDP'!D53&lt;&gt;"",(IF('[1]T6 Wine production'!D53&lt;&gt;"",('[1]T6 Wine production'!D53/'[1]T61 Real GDP'!D53),"")),"")</f>
        <v>89.485762243285947</v>
      </c>
      <c r="E22" s="8">
        <f>IF('[1]T61 Real GDP'!E53&lt;&gt;"",(IF('[1]T6 Wine production'!E53&lt;&gt;"",('[1]T6 Wine production'!E53/'[1]T61 Real GDP'!E53),"")),"")</f>
        <v>71.244873844442907</v>
      </c>
      <c r="F22" s="8">
        <f>IF('[1]T61 Real GDP'!F53&lt;&gt;"",(IF('[1]T6 Wine production'!F53&lt;&gt;"",('[1]T6 Wine production'!F53/'[1]T61 Real GDP'!F53),"")),"")</f>
        <v>11.537223411773835</v>
      </c>
      <c r="G22" s="8"/>
      <c r="H22" s="8" t="str">
        <f>IF('[1]T61 Real GDP'!G53&lt;&gt;"",(IF('[1]T6 Wine production'!G53&lt;&gt;"",('[1]T6 Wine production'!G53/'[1]T61 Real GDP'!G53),"")),"")</f>
        <v/>
      </c>
      <c r="I22" s="8" t="str">
        <f>IF('[1]T61 Real GDP'!H53&lt;&gt;"",(IF('[1]T6 Wine production'!H53&lt;&gt;"",('[1]T6 Wine production'!H53/'[1]T61 Real GDP'!H53),"")),"")</f>
        <v/>
      </c>
      <c r="J22" s="8" t="str">
        <f>IF('[1]T61 Real GDP'!I53&lt;&gt;"",(IF('[1]T6 Wine production'!I53&lt;&gt;"",('[1]T6 Wine production'!I53/'[1]T61 Real GDP'!I53),"")),"")</f>
        <v/>
      </c>
      <c r="K22" s="8">
        <f>IF('[1]T61 Real GDP'!J53&lt;&gt;"",(IF('[1]T6 Wine production'!J53&lt;&gt;"",('[1]T6 Wine production'!J53/'[1]T61 Real GDP'!J53),"")),"")</f>
        <v>2.2132780670696608</v>
      </c>
      <c r="L22" s="8">
        <f>IF('[1]T61 Real GDP'!K53&lt;&gt;"",(IF('[1]T6 Wine production'!K53&lt;&gt;"",('[1]T6 Wine production'!K53/'[1]T61 Real GDP'!K53),"")),"")</f>
        <v>30.238255044250955</v>
      </c>
      <c r="M22" s="8" t="str">
        <f>IF('[1]T61 Real GDP'!L53&lt;&gt;"",(IF('[1]T6 Wine production'!L53&lt;&gt;"",('[1]T6 Wine production'!L53/'[1]T61 Real GDP'!L53),"")),"")</f>
        <v/>
      </c>
      <c r="N22" s="8" t="str">
        <f>IF('[1]T61 Real GDP'!M53&lt;&gt;"",(IF('[1]T6 Wine production'!M53&lt;&gt;"",('[1]T6 Wine production'!M53/'[1]T61 Real GDP'!M53),"")),"")</f>
        <v/>
      </c>
      <c r="O22" s="8" t="str">
        <f>IF('[1]T61 Real GDP'!N53&lt;&gt;"",(IF('[1]T6 Wine production'!N53&lt;&gt;"",('[1]T6 Wine production'!N53/'[1]T61 Real GDP'!N53),"")),"")</f>
        <v/>
      </c>
      <c r="P22" s="8">
        <f>IF('[1]T61 Real GDP'!O53&lt;&gt;"",(IF('[1]T6 Wine production'!O53&lt;&gt;"",('[1]T6 Wine production'!O53/'[1]T61 Real GDP'!O53),"")),"")</f>
        <v>6.2001556651333178</v>
      </c>
      <c r="Q22" s="8">
        <f>IF('[1]T61 Real GDP'!P53&lt;&gt;"",(IF('[1]T6 Wine production'!P53&lt;&gt;"",('[1]T6 Wine production'!P53/'[1]T61 Real GDP'!P53),"")),"")</f>
        <v>0</v>
      </c>
      <c r="R22" s="8" t="str">
        <f>IF('[1]T61 Real GDP'!Q53&lt;&gt;"",(IF('[1]T6 Wine production'!Q53&lt;&gt;"",('[1]T6 Wine production'!Q53/'[1]T61 Real GDP'!Q53),"")),"")</f>
        <v/>
      </c>
      <c r="S22" s="8" t="str">
        <f>IF('[1]T61 Real GDP'!R53&lt;&gt;"",(IF('[1]T6 Wine production'!R53&lt;&gt;"",('[1]T6 Wine production'!R53/'[1]T61 Real GDP'!R53),"")),"")</f>
        <v/>
      </c>
      <c r="T22" s="8" t="str">
        <f>IF('[1]T61 Real GDP'!S53&lt;&gt;"",(IF('[1]T6 Wine production'!S53&lt;&gt;"",('[1]T6 Wine production'!S53/'[1]T61 Real GDP'!S53),"")),"")</f>
        <v/>
      </c>
      <c r="U22" s="8" t="str">
        <f>IF('[1]T61 Real GDP'!T53&lt;&gt;"",(IF('[1]T6 Wine production'!T53&lt;&gt;"",('[1]T6 Wine production'!T53/'[1]T61 Real GDP'!T53),"")),"")</f>
        <v/>
      </c>
      <c r="V22" s="8" t="str">
        <f>IF('[1]T61 Real GDP'!U53&lt;&gt;"",(IF('[1]T6 Wine production'!U53&lt;&gt;"",('[1]T6 Wine production'!U53/'[1]T61 Real GDP'!U53),"")),"")</f>
        <v/>
      </c>
      <c r="W22" s="8" t="str">
        <f>IF('[1]T61 Real GDP'!V53&lt;&gt;"",(IF('[1]T6 Wine production'!V53&lt;&gt;"",('[1]T6 Wine production'!V53/'[1]T61 Real GDP'!V53),"")),"")</f>
        <v/>
      </c>
      <c r="X22" s="8" t="str">
        <f>IF('[1]T61 Real GDP'!W53&lt;&gt;"",(IF('[1]T6 Wine production'!W53&lt;&gt;"",('[1]T6 Wine production'!W53/'[1]T61 Real GDP'!W53),"")),"")</f>
        <v/>
      </c>
      <c r="Y22" s="8" t="str">
        <f>IF('[1]T61 Real GDP'!X53&lt;&gt;"",(IF('[1]T6 Wine production'!X53&lt;&gt;"",('[1]T6 Wine production'!X53/'[1]T61 Real GDP'!X53),"")),"")</f>
        <v/>
      </c>
      <c r="Z22" s="8" t="str">
        <f>IF('[1]T61 Real GDP'!Y53&lt;&gt;"",(IF('[1]T6 Wine production'!Y53&lt;&gt;"",('[1]T6 Wine production'!Y53/'[1]T61 Real GDP'!Y53),"")),"")</f>
        <v/>
      </c>
      <c r="AA22" s="8" t="str">
        <f>IF('[1]T61 Real GDP'!Z53&lt;&gt;"",(IF('[1]T6 Wine production'!Z53&lt;&gt;"",('[1]T6 Wine production'!Z53/'[1]T61 Real GDP'!Z53),"")),"")</f>
        <v/>
      </c>
      <c r="AB22" s="8">
        <f>IF('[1]T61 Real GDP'!AA53&lt;&gt;"",(IF('[1]T6 Wine production'!AA53&lt;&gt;"",('[1]T6 Wine production'!AA53/'[1]T61 Real GDP'!AA53),"")),"")</f>
        <v>0.70369261552723217</v>
      </c>
      <c r="AC22" s="8">
        <f>IF('[1]T61 Real GDP'!AB53&lt;&gt;"",(IF('[1]T6 Wine production'!AB53&lt;&gt;"",('[1]T6 Wine production'!AB53/'[1]T61 Real GDP'!AB53),"")),"")</f>
        <v>3.9726482036138835E-2</v>
      </c>
      <c r="AD22" s="8">
        <f>IF('[1]T61 Real GDP'!AC53&lt;&gt;"",(IF('[1]T6 Wine production'!AC53&lt;&gt;"",('[1]T6 Wine production'!AC53/'[1]T61 Real GDP'!AC53),"")),"")</f>
        <v>0.22368915293160907</v>
      </c>
      <c r="AE22" s="8">
        <f>IF('[1]T61 Real GDP'!AD53&lt;&gt;"",(IF('[1]T6 Wine production'!AD53&lt;&gt;"",('[1]T6 Wine production'!AD53/'[1]T61 Real GDP'!AD53),"")),"")</f>
        <v>0.33917907759473526</v>
      </c>
      <c r="AF22" s="8">
        <f>IF('[1]T61 Real GDP'!AE53&lt;&gt;"",(IF('[1]T6 Wine production'!AE53&lt;&gt;"",('[1]T6 Wine production'!AE53/'[1]T61 Real GDP'!AE53),"")),"")</f>
        <v>4.1415768494094243</v>
      </c>
      <c r="AG22" s="8">
        <f>IF('[1]T61 Real GDP'!AF53&lt;&gt;"",(IF('[1]T6 Wine production'!AF53&lt;&gt;"",('[1]T6 Wine production'!AF53/'[1]T61 Real GDP'!AF53),"")),"")</f>
        <v>2.9022132083627263</v>
      </c>
      <c r="AH22" s="8">
        <f>IF('[1]T61 Real GDP'!AG53&lt;&gt;"",(IF('[1]T6 Wine production'!AG53&lt;&gt;"",('[1]T6 Wine production'!AG53/'[1]T61 Real GDP'!AG53),"")),"")</f>
        <v>6.2224243312448246</v>
      </c>
      <c r="AI22" s="8" t="str">
        <f>IF('[1]T61 Real GDP'!AH53&lt;&gt;"",(IF('[1]T6 Wine production'!AH53&lt;&gt;"",('[1]T6 Wine production'!AH53/'[1]T61 Real GDP'!AH53),"")),"")</f>
        <v/>
      </c>
      <c r="AJ22" s="8">
        <f>IF('[1]T61 Real GDP'!AI53&lt;&gt;"",(IF('[1]T6 Wine production'!AI53&lt;&gt;"",('[1]T6 Wine production'!AI53/'[1]T61 Real GDP'!AI53),"")),"")</f>
        <v>1.9038490566577759</v>
      </c>
      <c r="AK22" s="8" t="str">
        <f>IF('[1]T61 Real GDP'!AJ53&lt;&gt;"",(IF('[1]T6 Wine production'!AJ53&lt;&gt;"",('[1]T6 Wine production'!AJ53/'[1]T61 Real GDP'!AJ53),"")),"")</f>
        <v/>
      </c>
      <c r="AL22" s="8" t="str">
        <f>IF('[1]T61 Real GDP'!AK53&lt;&gt;"",(IF('[1]T6 Wine production'!AK53&lt;&gt;"",('[1]T6 Wine production'!AK53/'[1]T61 Real GDP'!AK53),"")),"")</f>
        <v/>
      </c>
      <c r="AM22" s="8" t="str">
        <f>IF('[1]T61 Real GDP'!AL53&lt;&gt;"",(IF('[1]T6 Wine production'!AL53&lt;&gt;"",('[1]T6 Wine production'!AL53/'[1]T61 Real GDP'!AL53),"")),"")</f>
        <v/>
      </c>
      <c r="AN22" s="8">
        <f>IF('[1]T61 Real GDP'!AM53&lt;&gt;"",(IF('[1]T6 Wine production'!AM53&lt;&gt;"",('[1]T6 Wine production'!AM53/'[1]T61 Real GDP'!AM53),"")),"")</f>
        <v>10.065217361196938</v>
      </c>
      <c r="AO22" s="8" t="str">
        <f>IF('[1]T61 Real GDP'!AN53&lt;&gt;"",(IF('[1]T6 Wine production'!AN53&lt;&gt;"",('[1]T6 Wine production'!AN53/'[1]T61 Real GDP'!AN53),"")),"")</f>
        <v/>
      </c>
      <c r="AP22" s="8" t="str">
        <f>IF('[1]T61 Real GDP'!AO53&lt;&gt;"",(IF('[1]T6 Wine production'!AO53&lt;&gt;"",('[1]T6 Wine production'!AO53/'[1]T61 Real GDP'!AO53),"")),"")</f>
        <v/>
      </c>
      <c r="AQ22" s="8" t="str">
        <f>IF('[1]T61 Real GDP'!AP53&lt;&gt;"",(IF('[1]T6 Wine production'!AP53&lt;&gt;"",('[1]T6 Wine production'!AP53/'[1]T61 Real GDP'!AP53),"")),"")</f>
        <v/>
      </c>
      <c r="AR22" s="8" t="str">
        <f>IF('[1]T61 Real GDP'!AQ53&lt;&gt;"",(IF('[1]T6 Wine production'!AQ53&lt;&gt;"",('[1]T6 Wine production'!AQ53/'[1]T61 Real GDP'!AQ53),"")),"")</f>
        <v/>
      </c>
      <c r="AS22" s="8" t="str">
        <f>IF('[1]T61 Real GDP'!AR53&lt;&gt;"",(IF('[1]T6 Wine production'!AR53&lt;&gt;"",('[1]T6 Wine production'!AR53/'[1]T61 Real GDP'!AR53),"")),"")</f>
        <v/>
      </c>
      <c r="AT22" s="8" t="str">
        <f>IF('[1]T61 Real GDP'!AS53&lt;&gt;"",(IF('[1]T6 Wine production'!AS53&lt;&gt;"",('[1]T6 Wine production'!AS53/'[1]T61 Real GDP'!AS53),"")),"")</f>
        <v/>
      </c>
      <c r="AU22" s="8">
        <f>IF('[1]T61 Real GDP'!AT53&lt;&gt;"",(IF('[1]T6 Wine production'!AT53&lt;&gt;"",('[1]T6 Wine production'!AT53/'[1]T61 Real GDP'!AT53),"")),"")</f>
        <v>2.1178748638509017E-2</v>
      </c>
      <c r="AV22" s="8" t="str">
        <f>IF('[1]T61 Real GDP'!AU53&lt;&gt;"",(IF('[1]T6 Wine production'!AU53&lt;&gt;"",('[1]T6 Wine production'!AU53/'[1]T61 Real GDP'!AU53),"")),"")</f>
        <v/>
      </c>
      <c r="AW22" s="8" t="str">
        <f>IF('[1]T61 Real GDP'!AV53&lt;&gt;"",(IF('[1]T6 Wine production'!AV53&lt;&gt;"",('[1]T6 Wine production'!AV53/'[1]T61 Real GDP'!AV53),"")),"")</f>
        <v/>
      </c>
      <c r="AX22" s="8" t="str">
        <f>IF('[1]T61 Real GDP'!AW53&lt;&gt;"",(IF('[1]T6 Wine production'!AW53&lt;&gt;"",('[1]T6 Wine production'!AW53/'[1]T61 Real GDP'!AW53),"")),"")</f>
        <v/>
      </c>
      <c r="AY22" s="8" t="str">
        <f>IF('[1]T61 Real GDP'!AX53&lt;&gt;"",(IF('[1]T6 Wine production'!AX53&lt;&gt;"",('[1]T6 Wine production'!AX53/'[1]T61 Real GDP'!AX53),"")),"")</f>
        <v/>
      </c>
      <c r="AZ22" s="8" t="str">
        <f>IF('[1]T61 Real GDP'!AY53&lt;&gt;"",(IF('[1]T6 Wine production'!AY53&lt;&gt;"",('[1]T6 Wine production'!AY53/'[1]T61 Real GDP'!AY53),"")),"")</f>
        <v/>
      </c>
      <c r="BA22" s="8" t="str">
        <f>IF('[1]T61 Real GDP'!AZ53&lt;&gt;"",(IF('[1]T6 Wine production'!AZ53&lt;&gt;"",('[1]T6 Wine production'!AZ53/'[1]T61 Real GDP'!AZ53),"")),"")</f>
        <v/>
      </c>
      <c r="BB22" s="8" t="s">
        <v>54</v>
      </c>
      <c r="BC22" s="9"/>
      <c r="BD22" s="9"/>
      <c r="BI22" s="8"/>
      <c r="BJ22" s="8"/>
      <c r="BK22" s="8"/>
      <c r="BL22" s="8"/>
      <c r="BM22" s="8"/>
      <c r="BN22" s="8"/>
    </row>
    <row r="23" spans="1:66" x14ac:dyDescent="0.5">
      <c r="A23" s="12">
        <f>'[1]T6 Wine production'!A54</f>
        <v>1886</v>
      </c>
      <c r="B23" s="8">
        <f>IF('[1]T61 Real GDP'!B54&lt;&gt;"",(IF('[1]T6 Wine production'!B54&lt;&gt;"",('[1]T6 Wine production'!B54/'[1]T61 Real GDP'!B54),"")),"")</f>
        <v>29.078886757044298</v>
      </c>
      <c r="C23" s="8">
        <f>IF('[1]T61 Real GDP'!C54&lt;&gt;"",(IF('[1]T6 Wine production'!C54&lt;&gt;"",('[1]T6 Wine production'!C54/'[1]T61 Real GDP'!C54),"")),"")</f>
        <v>54.526257384253654</v>
      </c>
      <c r="D23" s="8">
        <f>IF('[1]T61 Real GDP'!D54&lt;&gt;"",(IF('[1]T6 Wine production'!D54&lt;&gt;"",('[1]T6 Wine production'!D54/'[1]T61 Real GDP'!D54),"")),"")</f>
        <v>90.629702414373952</v>
      </c>
      <c r="E23" s="8">
        <f>IF('[1]T61 Real GDP'!E54&lt;&gt;"",(IF('[1]T6 Wine production'!E54&lt;&gt;"",('[1]T6 Wine production'!E54/'[1]T61 Real GDP'!E54),"")),"")</f>
        <v>83.879674681251558</v>
      </c>
      <c r="F23" s="8">
        <f>IF('[1]T61 Real GDP'!F54&lt;&gt;"",(IF('[1]T6 Wine production'!F54&lt;&gt;"",('[1]T6 Wine production'!F54/'[1]T61 Real GDP'!F54),"")),"")</f>
        <v>10.391982472064347</v>
      </c>
      <c r="G23" s="8"/>
      <c r="H23" s="8" t="str">
        <f>IF('[1]T61 Real GDP'!G54&lt;&gt;"",(IF('[1]T6 Wine production'!G54&lt;&gt;"",('[1]T6 Wine production'!G54/'[1]T61 Real GDP'!G54),"")),"")</f>
        <v/>
      </c>
      <c r="I23" s="8" t="str">
        <f>IF('[1]T61 Real GDP'!H54&lt;&gt;"",(IF('[1]T6 Wine production'!H54&lt;&gt;"",('[1]T6 Wine production'!H54/'[1]T61 Real GDP'!H54),"")),"")</f>
        <v/>
      </c>
      <c r="J23" s="8" t="str">
        <f>IF('[1]T61 Real GDP'!I54&lt;&gt;"",(IF('[1]T6 Wine production'!I54&lt;&gt;"",('[1]T6 Wine production'!I54/'[1]T61 Real GDP'!I54),"")),"")</f>
        <v/>
      </c>
      <c r="K23" s="8">
        <f>IF('[1]T61 Real GDP'!J54&lt;&gt;"",(IF('[1]T6 Wine production'!J54&lt;&gt;"",('[1]T6 Wine production'!J54/'[1]T61 Real GDP'!J54),"")),"")</f>
        <v>0.82240498065125889</v>
      </c>
      <c r="L23" s="8">
        <f>IF('[1]T61 Real GDP'!K54&lt;&gt;"",(IF('[1]T6 Wine production'!K54&lt;&gt;"",('[1]T6 Wine production'!K54/'[1]T61 Real GDP'!K54),"")),"")</f>
        <v>32.524602215457776</v>
      </c>
      <c r="M23" s="8" t="str">
        <f>IF('[1]T61 Real GDP'!L54&lt;&gt;"",(IF('[1]T6 Wine production'!L54&lt;&gt;"",('[1]T6 Wine production'!L54/'[1]T61 Real GDP'!L54),"")),"")</f>
        <v/>
      </c>
      <c r="N23" s="8" t="str">
        <f>IF('[1]T61 Real GDP'!M54&lt;&gt;"",(IF('[1]T6 Wine production'!M54&lt;&gt;"",('[1]T6 Wine production'!M54/'[1]T61 Real GDP'!M54),"")),"")</f>
        <v/>
      </c>
      <c r="O23" s="8" t="str">
        <f>IF('[1]T61 Real GDP'!N54&lt;&gt;"",(IF('[1]T6 Wine production'!N54&lt;&gt;"",('[1]T6 Wine production'!N54/'[1]T61 Real GDP'!N54),"")),"")</f>
        <v/>
      </c>
      <c r="P23" s="8">
        <f>IF('[1]T61 Real GDP'!O54&lt;&gt;"",(IF('[1]T6 Wine production'!O54&lt;&gt;"",('[1]T6 Wine production'!O54/'[1]T61 Real GDP'!O54),"")),"")</f>
        <v>6.1009614644467325</v>
      </c>
      <c r="Q23" s="8">
        <f>IF('[1]T61 Real GDP'!P54&lt;&gt;"",(IF('[1]T6 Wine production'!P54&lt;&gt;"",('[1]T6 Wine production'!P54/'[1]T61 Real GDP'!P54),"")),"")</f>
        <v>0</v>
      </c>
      <c r="R23" s="8" t="str">
        <f>IF('[1]T61 Real GDP'!Q54&lt;&gt;"",(IF('[1]T6 Wine production'!Q54&lt;&gt;"",('[1]T6 Wine production'!Q54/'[1]T61 Real GDP'!Q54),"")),"")</f>
        <v/>
      </c>
      <c r="S23" s="8" t="str">
        <f>IF('[1]T61 Real GDP'!R54&lt;&gt;"",(IF('[1]T6 Wine production'!R54&lt;&gt;"",('[1]T6 Wine production'!R54/'[1]T61 Real GDP'!R54),"")),"")</f>
        <v/>
      </c>
      <c r="T23" s="8" t="str">
        <f>IF('[1]T61 Real GDP'!S54&lt;&gt;"",(IF('[1]T6 Wine production'!S54&lt;&gt;"",('[1]T6 Wine production'!S54/'[1]T61 Real GDP'!S54),"")),"")</f>
        <v/>
      </c>
      <c r="U23" s="8" t="str">
        <f>IF('[1]T61 Real GDP'!T54&lt;&gt;"",(IF('[1]T6 Wine production'!T54&lt;&gt;"",('[1]T6 Wine production'!T54/'[1]T61 Real GDP'!T54),"")),"")</f>
        <v/>
      </c>
      <c r="V23" s="8" t="str">
        <f>IF('[1]T61 Real GDP'!U54&lt;&gt;"",(IF('[1]T6 Wine production'!U54&lt;&gt;"",('[1]T6 Wine production'!U54/'[1]T61 Real GDP'!U54),"")),"")</f>
        <v/>
      </c>
      <c r="W23" s="8" t="str">
        <f>IF('[1]T61 Real GDP'!V54&lt;&gt;"",(IF('[1]T6 Wine production'!V54&lt;&gt;"",('[1]T6 Wine production'!V54/'[1]T61 Real GDP'!V54),"")),"")</f>
        <v/>
      </c>
      <c r="X23" s="8" t="str">
        <f>IF('[1]T61 Real GDP'!W54&lt;&gt;"",(IF('[1]T6 Wine production'!W54&lt;&gt;"",('[1]T6 Wine production'!W54/'[1]T61 Real GDP'!W54),"")),"")</f>
        <v/>
      </c>
      <c r="Y23" s="8" t="str">
        <f>IF('[1]T61 Real GDP'!X54&lt;&gt;"",(IF('[1]T6 Wine production'!X54&lt;&gt;"",('[1]T6 Wine production'!X54/'[1]T61 Real GDP'!X54),"")),"")</f>
        <v/>
      </c>
      <c r="Z23" s="8" t="str">
        <f>IF('[1]T61 Real GDP'!Y54&lt;&gt;"",(IF('[1]T6 Wine production'!Y54&lt;&gt;"",('[1]T6 Wine production'!Y54/'[1]T61 Real GDP'!Y54),"")),"")</f>
        <v/>
      </c>
      <c r="AA23" s="8" t="str">
        <f>IF('[1]T61 Real GDP'!Z54&lt;&gt;"",(IF('[1]T6 Wine production'!Z54&lt;&gt;"",('[1]T6 Wine production'!Z54/'[1]T61 Real GDP'!Z54),"")),"")</f>
        <v/>
      </c>
      <c r="AB23" s="8">
        <f>IF('[1]T61 Real GDP'!AA54&lt;&gt;"",(IF('[1]T6 Wine production'!AA54&lt;&gt;"",('[1]T6 Wine production'!AA54/'[1]T61 Real GDP'!AA54),"")),"")</f>
        <v>0.82968315496755707</v>
      </c>
      <c r="AC23" s="8">
        <f>IF('[1]T61 Real GDP'!AB54&lt;&gt;"",(IF('[1]T6 Wine production'!AB54&lt;&gt;"",('[1]T6 Wine production'!AB54/'[1]T61 Real GDP'!AB54),"")),"")</f>
        <v>4.0362105748717049E-2</v>
      </c>
      <c r="AD23" s="8">
        <f>IF('[1]T61 Real GDP'!AC54&lt;&gt;"",(IF('[1]T6 Wine production'!AC54&lt;&gt;"",('[1]T6 Wine production'!AC54/'[1]T61 Real GDP'!AC54),"")),"")</f>
        <v>0.23014418277334978</v>
      </c>
      <c r="AE23" s="8">
        <f>IF('[1]T61 Real GDP'!AD54&lt;&gt;"",(IF('[1]T6 Wine production'!AD54&lt;&gt;"",('[1]T6 Wine production'!AD54/'[1]T61 Real GDP'!AD54),"")),"")</f>
        <v>0.31608175536023719</v>
      </c>
      <c r="AF23" s="8">
        <f>IF('[1]T61 Real GDP'!AE54&lt;&gt;"",(IF('[1]T6 Wine production'!AE54&lt;&gt;"",('[1]T6 Wine production'!AE54/'[1]T61 Real GDP'!AE54),"")),"")</f>
        <v>4.8085790958817745</v>
      </c>
      <c r="AG23" s="8">
        <f>IF('[1]T61 Real GDP'!AF54&lt;&gt;"",(IF('[1]T6 Wine production'!AF54&lt;&gt;"",('[1]T6 Wine production'!AF54/'[1]T61 Real GDP'!AF54),"")),"")</f>
        <v>2.8765888687561292</v>
      </c>
      <c r="AH23" s="8">
        <f>IF('[1]T61 Real GDP'!AG54&lt;&gt;"",(IF('[1]T6 Wine production'!AG54&lt;&gt;"",('[1]T6 Wine production'!AG54/'[1]T61 Real GDP'!AG54),"")),"")</f>
        <v>5.784982382830508</v>
      </c>
      <c r="AI23" s="8" t="str">
        <f>IF('[1]T61 Real GDP'!AH54&lt;&gt;"",(IF('[1]T6 Wine production'!AH54&lt;&gt;"",('[1]T6 Wine production'!AH54/'[1]T61 Real GDP'!AH54),"")),"")</f>
        <v/>
      </c>
      <c r="AJ23" s="8">
        <f>IF('[1]T61 Real GDP'!AI54&lt;&gt;"",(IF('[1]T6 Wine production'!AI54&lt;&gt;"",('[1]T6 Wine production'!AI54/'[1]T61 Real GDP'!AI54),"")),"")</f>
        <v>1.8299482974198735</v>
      </c>
      <c r="AK23" s="8" t="str">
        <f>IF('[1]T61 Real GDP'!AJ54&lt;&gt;"",(IF('[1]T6 Wine production'!AJ54&lt;&gt;"",('[1]T6 Wine production'!AJ54/'[1]T61 Real GDP'!AJ54),"")),"")</f>
        <v/>
      </c>
      <c r="AL23" s="8" t="str">
        <f>IF('[1]T61 Real GDP'!AK54&lt;&gt;"",(IF('[1]T6 Wine production'!AK54&lt;&gt;"",('[1]T6 Wine production'!AK54/'[1]T61 Real GDP'!AK54),"")),"")</f>
        <v/>
      </c>
      <c r="AM23" s="8" t="str">
        <f>IF('[1]T61 Real GDP'!AL54&lt;&gt;"",(IF('[1]T6 Wine production'!AL54&lt;&gt;"",('[1]T6 Wine production'!AL54/'[1]T61 Real GDP'!AL54),"")),"")</f>
        <v/>
      </c>
      <c r="AN23" s="8">
        <f>IF('[1]T61 Real GDP'!AM54&lt;&gt;"",(IF('[1]T6 Wine production'!AM54&lt;&gt;"",('[1]T6 Wine production'!AM54/'[1]T61 Real GDP'!AM54),"")),"")</f>
        <v>8.8533532632610896</v>
      </c>
      <c r="AO23" s="8" t="str">
        <f>IF('[1]T61 Real GDP'!AN54&lt;&gt;"",(IF('[1]T6 Wine production'!AN54&lt;&gt;"",('[1]T6 Wine production'!AN54/'[1]T61 Real GDP'!AN54),"")),"")</f>
        <v/>
      </c>
      <c r="AP23" s="8" t="str">
        <f>IF('[1]T61 Real GDP'!AO54&lt;&gt;"",(IF('[1]T6 Wine production'!AO54&lt;&gt;"",('[1]T6 Wine production'!AO54/'[1]T61 Real GDP'!AO54),"")),"")</f>
        <v/>
      </c>
      <c r="AQ23" s="8" t="str">
        <f>IF('[1]T61 Real GDP'!AP54&lt;&gt;"",(IF('[1]T6 Wine production'!AP54&lt;&gt;"",('[1]T6 Wine production'!AP54/'[1]T61 Real GDP'!AP54),"")),"")</f>
        <v/>
      </c>
      <c r="AR23" s="8" t="str">
        <f>IF('[1]T61 Real GDP'!AQ54&lt;&gt;"",(IF('[1]T6 Wine production'!AQ54&lt;&gt;"",('[1]T6 Wine production'!AQ54/'[1]T61 Real GDP'!AQ54),"")),"")</f>
        <v/>
      </c>
      <c r="AS23" s="8" t="str">
        <f>IF('[1]T61 Real GDP'!AR54&lt;&gt;"",(IF('[1]T6 Wine production'!AR54&lt;&gt;"",('[1]T6 Wine production'!AR54/'[1]T61 Real GDP'!AR54),"")),"")</f>
        <v/>
      </c>
      <c r="AT23" s="8" t="str">
        <f>IF('[1]T61 Real GDP'!AS54&lt;&gt;"",(IF('[1]T6 Wine production'!AS54&lt;&gt;"",('[1]T6 Wine production'!AS54/'[1]T61 Real GDP'!AS54),"")),"")</f>
        <v/>
      </c>
      <c r="AU23" s="8">
        <f>IF('[1]T61 Real GDP'!AT54&lt;&gt;"",(IF('[1]T6 Wine production'!AT54&lt;&gt;"",('[1]T6 Wine production'!AT54/'[1]T61 Real GDP'!AT54),"")),"")</f>
        <v>1.9776804633422799E-2</v>
      </c>
      <c r="AV23" s="8" t="str">
        <f>IF('[1]T61 Real GDP'!AU54&lt;&gt;"",(IF('[1]T6 Wine production'!AU54&lt;&gt;"",('[1]T6 Wine production'!AU54/'[1]T61 Real GDP'!AU54),"")),"")</f>
        <v/>
      </c>
      <c r="AW23" s="8" t="str">
        <f>IF('[1]T61 Real GDP'!AV54&lt;&gt;"",(IF('[1]T6 Wine production'!AV54&lt;&gt;"",('[1]T6 Wine production'!AV54/'[1]T61 Real GDP'!AV54),"")),"")</f>
        <v/>
      </c>
      <c r="AX23" s="8" t="str">
        <f>IF('[1]T61 Real GDP'!AW54&lt;&gt;"",(IF('[1]T6 Wine production'!AW54&lt;&gt;"",('[1]T6 Wine production'!AW54/'[1]T61 Real GDP'!AW54),"")),"")</f>
        <v/>
      </c>
      <c r="AY23" s="8" t="str">
        <f>IF('[1]T61 Real GDP'!AX54&lt;&gt;"",(IF('[1]T6 Wine production'!AX54&lt;&gt;"",('[1]T6 Wine production'!AX54/'[1]T61 Real GDP'!AX54),"")),"")</f>
        <v/>
      </c>
      <c r="AZ23" s="8" t="str">
        <f>IF('[1]T61 Real GDP'!AY54&lt;&gt;"",(IF('[1]T6 Wine production'!AY54&lt;&gt;"",('[1]T6 Wine production'!AY54/'[1]T61 Real GDP'!AY54),"")),"")</f>
        <v/>
      </c>
      <c r="BA23" s="8" t="str">
        <f>IF('[1]T61 Real GDP'!AZ54&lt;&gt;"",(IF('[1]T6 Wine production'!AZ54&lt;&gt;"",('[1]T6 Wine production'!AZ54/'[1]T61 Real GDP'!AZ54),"")),"")</f>
        <v/>
      </c>
      <c r="BB23" s="8" t="s">
        <v>54</v>
      </c>
      <c r="BC23" s="9"/>
      <c r="BD23" s="9"/>
      <c r="BI23" s="8"/>
      <c r="BJ23" s="8"/>
      <c r="BK23" s="8"/>
      <c r="BL23" s="8"/>
      <c r="BM23" s="8"/>
      <c r="BN23" s="8"/>
    </row>
    <row r="24" spans="1:66" x14ac:dyDescent="0.5">
      <c r="A24" s="12">
        <f>'[1]T6 Wine production'!A55</f>
        <v>1887</v>
      </c>
      <c r="B24" s="8">
        <f>IF('[1]T61 Real GDP'!B55&lt;&gt;"",(IF('[1]T6 Wine production'!B55&lt;&gt;"",('[1]T6 Wine production'!B55/'[1]T61 Real GDP'!B55),"")),"")</f>
        <v>28.158152230612384</v>
      </c>
      <c r="C24" s="8">
        <f>IF('[1]T61 Real GDP'!C55&lt;&gt;"",(IF('[1]T6 Wine production'!C55&lt;&gt;"",('[1]T6 Wine production'!C55/'[1]T61 Real GDP'!C55),"")),"")</f>
        <v>61.529512787234317</v>
      </c>
      <c r="D24" s="8">
        <f>IF('[1]T61 Real GDP'!D55&lt;&gt;"",(IF('[1]T6 Wine production'!D55&lt;&gt;"",('[1]T6 Wine production'!D55/'[1]T61 Real GDP'!D55),"")),"")</f>
        <v>93.30907091808686</v>
      </c>
      <c r="E24" s="8">
        <f>IF('[1]T61 Real GDP'!E55&lt;&gt;"",(IF('[1]T6 Wine production'!E55&lt;&gt;"",('[1]T6 Wine production'!E55/'[1]T61 Real GDP'!E55),"")),"")</f>
        <v>82.884927066450572</v>
      </c>
      <c r="F24" s="8">
        <f>IF('[1]T61 Real GDP'!F55&lt;&gt;"",(IF('[1]T6 Wine production'!F55&lt;&gt;"",('[1]T6 Wine production'!F55/'[1]T61 Real GDP'!F55),"")),"")</f>
        <v>12.275704704294409</v>
      </c>
      <c r="G24" s="8"/>
      <c r="H24" s="8" t="str">
        <f>IF('[1]T61 Real GDP'!G55&lt;&gt;"",(IF('[1]T6 Wine production'!G55&lt;&gt;"",('[1]T6 Wine production'!G55/'[1]T61 Real GDP'!G55),"")),"")</f>
        <v/>
      </c>
      <c r="I24" s="8" t="str">
        <f>IF('[1]T61 Real GDP'!H55&lt;&gt;"",(IF('[1]T6 Wine production'!H55&lt;&gt;"",('[1]T6 Wine production'!H55/'[1]T61 Real GDP'!H55),"")),"")</f>
        <v/>
      </c>
      <c r="J24" s="8" t="str">
        <f>IF('[1]T61 Real GDP'!I55&lt;&gt;"",(IF('[1]T6 Wine production'!I55&lt;&gt;"",('[1]T6 Wine production'!I55/'[1]T61 Real GDP'!I55),"")),"")</f>
        <v/>
      </c>
      <c r="K24" s="8">
        <f>IF('[1]T61 Real GDP'!J55&lt;&gt;"",(IF('[1]T6 Wine production'!J55&lt;&gt;"",('[1]T6 Wine production'!J55/'[1]T61 Real GDP'!J55),"")),"")</f>
        <v>1.5670519130410154</v>
      </c>
      <c r="L24" s="8">
        <f>IF('[1]T61 Real GDP'!K55&lt;&gt;"",(IF('[1]T6 Wine production'!K55&lt;&gt;"",('[1]T6 Wine production'!K55/'[1]T61 Real GDP'!K55),"")),"")</f>
        <v>32.283022532472422</v>
      </c>
      <c r="M24" s="8" t="str">
        <f>IF('[1]T61 Real GDP'!L55&lt;&gt;"",(IF('[1]T6 Wine production'!L55&lt;&gt;"",('[1]T6 Wine production'!L55/'[1]T61 Real GDP'!L55),"")),"")</f>
        <v/>
      </c>
      <c r="N24" s="8" t="str">
        <f>IF('[1]T61 Real GDP'!M55&lt;&gt;"",(IF('[1]T6 Wine production'!M55&lt;&gt;"",('[1]T6 Wine production'!M55/'[1]T61 Real GDP'!M55),"")),"")</f>
        <v/>
      </c>
      <c r="O24" s="8" t="str">
        <f>IF('[1]T61 Real GDP'!N55&lt;&gt;"",(IF('[1]T6 Wine production'!N55&lt;&gt;"",('[1]T6 Wine production'!N55/'[1]T61 Real GDP'!N55),"")),"")</f>
        <v/>
      </c>
      <c r="P24" s="8">
        <f>IF('[1]T61 Real GDP'!O55&lt;&gt;"",(IF('[1]T6 Wine production'!O55&lt;&gt;"",('[1]T6 Wine production'!O55/'[1]T61 Real GDP'!O55),"")),"")</f>
        <v>6.3116867816529094</v>
      </c>
      <c r="Q24" s="8">
        <f>IF('[1]T61 Real GDP'!P55&lt;&gt;"",(IF('[1]T6 Wine production'!P55&lt;&gt;"",('[1]T6 Wine production'!P55/'[1]T61 Real GDP'!P55),"")),"")</f>
        <v>0</v>
      </c>
      <c r="R24" s="8" t="str">
        <f>IF('[1]T61 Real GDP'!Q55&lt;&gt;"",(IF('[1]T6 Wine production'!Q55&lt;&gt;"",('[1]T6 Wine production'!Q55/'[1]T61 Real GDP'!Q55),"")),"")</f>
        <v/>
      </c>
      <c r="S24" s="8" t="str">
        <f>IF('[1]T61 Real GDP'!R55&lt;&gt;"",(IF('[1]T6 Wine production'!R55&lt;&gt;"",('[1]T6 Wine production'!R55/'[1]T61 Real GDP'!R55),"")),"")</f>
        <v/>
      </c>
      <c r="T24" s="8" t="str">
        <f>IF('[1]T61 Real GDP'!S55&lt;&gt;"",(IF('[1]T6 Wine production'!S55&lt;&gt;"",('[1]T6 Wine production'!S55/'[1]T61 Real GDP'!S55),"")),"")</f>
        <v/>
      </c>
      <c r="U24" s="8" t="str">
        <f>IF('[1]T61 Real GDP'!T55&lt;&gt;"",(IF('[1]T6 Wine production'!T55&lt;&gt;"",('[1]T6 Wine production'!T55/'[1]T61 Real GDP'!T55),"")),"")</f>
        <v/>
      </c>
      <c r="V24" s="8" t="str">
        <f>IF('[1]T61 Real GDP'!U55&lt;&gt;"",(IF('[1]T6 Wine production'!U55&lt;&gt;"",('[1]T6 Wine production'!U55/'[1]T61 Real GDP'!U55),"")),"")</f>
        <v/>
      </c>
      <c r="W24" s="8" t="str">
        <f>IF('[1]T61 Real GDP'!V55&lt;&gt;"",(IF('[1]T6 Wine production'!V55&lt;&gt;"",('[1]T6 Wine production'!V55/'[1]T61 Real GDP'!V55),"")),"")</f>
        <v/>
      </c>
      <c r="X24" s="8" t="str">
        <f>IF('[1]T61 Real GDP'!W55&lt;&gt;"",(IF('[1]T6 Wine production'!W55&lt;&gt;"",('[1]T6 Wine production'!W55/'[1]T61 Real GDP'!W55),"")),"")</f>
        <v/>
      </c>
      <c r="Y24" s="8" t="str">
        <f>IF('[1]T61 Real GDP'!X55&lt;&gt;"",(IF('[1]T6 Wine production'!X55&lt;&gt;"",('[1]T6 Wine production'!X55/'[1]T61 Real GDP'!X55),"")),"")</f>
        <v/>
      </c>
      <c r="Z24" s="8" t="str">
        <f>IF('[1]T61 Real GDP'!Y55&lt;&gt;"",(IF('[1]T6 Wine production'!Y55&lt;&gt;"",('[1]T6 Wine production'!Y55/'[1]T61 Real GDP'!Y55),"")),"")</f>
        <v/>
      </c>
      <c r="AA24" s="8" t="str">
        <f>IF('[1]T61 Real GDP'!Z55&lt;&gt;"",(IF('[1]T6 Wine production'!Z55&lt;&gt;"",('[1]T6 Wine production'!Z55/'[1]T61 Real GDP'!Z55),"")),"")</f>
        <v/>
      </c>
      <c r="AB24" s="8">
        <f>IF('[1]T61 Real GDP'!AA55&lt;&gt;"",(IF('[1]T6 Wine production'!AA55&lt;&gt;"",('[1]T6 Wine production'!AA55/'[1]T61 Real GDP'!AA55),"")),"")</f>
        <v>0.8103662395026342</v>
      </c>
      <c r="AC24" s="8">
        <f>IF('[1]T61 Real GDP'!AB55&lt;&gt;"",(IF('[1]T6 Wine production'!AB55&lt;&gt;"",('[1]T6 Wine production'!AB55/'[1]T61 Real GDP'!AB55),"")),"")</f>
        <v>4.0969054707344382E-2</v>
      </c>
      <c r="AD24" s="8">
        <f>IF('[1]T61 Real GDP'!AC55&lt;&gt;"",(IF('[1]T6 Wine production'!AC55&lt;&gt;"",('[1]T6 Wine production'!AC55/'[1]T61 Real GDP'!AC55),"")),"")</f>
        <v>0.23155310377515631</v>
      </c>
      <c r="AE24" s="8">
        <f>IF('[1]T61 Real GDP'!AD55&lt;&gt;"",(IF('[1]T6 Wine production'!AD55&lt;&gt;"",('[1]T6 Wine production'!AD55/'[1]T61 Real GDP'!AD55),"")),"")</f>
        <v>0.46627277312770932</v>
      </c>
      <c r="AF24" s="8">
        <f>IF('[1]T61 Real GDP'!AE55&lt;&gt;"",(IF('[1]T6 Wine production'!AE55&lt;&gt;"",('[1]T6 Wine production'!AE55/'[1]T61 Real GDP'!AE55),"")),"")</f>
        <v>5.2940778092320411</v>
      </c>
      <c r="AG24" s="8">
        <f>IF('[1]T61 Real GDP'!AF55&lt;&gt;"",(IF('[1]T6 Wine production'!AF55&lt;&gt;"",('[1]T6 Wine production'!AF55/'[1]T61 Real GDP'!AF55),"")),"")</f>
        <v>2.8507226170688651</v>
      </c>
      <c r="AH24" s="8">
        <f>IF('[1]T61 Real GDP'!AG55&lt;&gt;"",(IF('[1]T6 Wine production'!AG55&lt;&gt;"",('[1]T6 Wine production'!AG55/'[1]T61 Real GDP'!AG55),"")),"")</f>
        <v>5.9842390791668256</v>
      </c>
      <c r="AI24" s="8" t="str">
        <f>IF('[1]T61 Real GDP'!AH55&lt;&gt;"",(IF('[1]T6 Wine production'!AH55&lt;&gt;"",('[1]T6 Wine production'!AH55/'[1]T61 Real GDP'!AH55),"")),"")</f>
        <v/>
      </c>
      <c r="AJ24" s="8">
        <f>IF('[1]T61 Real GDP'!AI55&lt;&gt;"",(IF('[1]T6 Wine production'!AI55&lt;&gt;"",('[1]T6 Wine production'!AI55/'[1]T61 Real GDP'!AI55),"")),"")</f>
        <v>2.0539741581059672</v>
      </c>
      <c r="AK24" s="8" t="str">
        <f>IF('[1]T61 Real GDP'!AJ55&lt;&gt;"",(IF('[1]T6 Wine production'!AJ55&lt;&gt;"",('[1]T6 Wine production'!AJ55/'[1]T61 Real GDP'!AJ55),"")),"")</f>
        <v/>
      </c>
      <c r="AL24" s="8" t="str">
        <f>IF('[1]T61 Real GDP'!AK55&lt;&gt;"",(IF('[1]T6 Wine production'!AK55&lt;&gt;"",('[1]T6 Wine production'!AK55/'[1]T61 Real GDP'!AK55),"")),"")</f>
        <v/>
      </c>
      <c r="AM24" s="8" t="str">
        <f>IF('[1]T61 Real GDP'!AL55&lt;&gt;"",(IF('[1]T6 Wine production'!AL55&lt;&gt;"",('[1]T6 Wine production'!AL55/'[1]T61 Real GDP'!AL55),"")),"")</f>
        <v/>
      </c>
      <c r="AN24" s="8">
        <f>IF('[1]T61 Real GDP'!AM55&lt;&gt;"",(IF('[1]T6 Wine production'!AM55&lt;&gt;"",('[1]T6 Wine production'!AM55/'[1]T61 Real GDP'!AM55),"")),"")</f>
        <v>8.040092985036404</v>
      </c>
      <c r="AO24" s="8" t="str">
        <f>IF('[1]T61 Real GDP'!AN55&lt;&gt;"",(IF('[1]T6 Wine production'!AN55&lt;&gt;"",('[1]T6 Wine production'!AN55/'[1]T61 Real GDP'!AN55),"")),"")</f>
        <v/>
      </c>
      <c r="AP24" s="8" t="str">
        <f>IF('[1]T61 Real GDP'!AO55&lt;&gt;"",(IF('[1]T6 Wine production'!AO55&lt;&gt;"",('[1]T6 Wine production'!AO55/'[1]T61 Real GDP'!AO55),"")),"")</f>
        <v/>
      </c>
      <c r="AQ24" s="8" t="str">
        <f>IF('[1]T61 Real GDP'!AP55&lt;&gt;"",(IF('[1]T6 Wine production'!AP55&lt;&gt;"",('[1]T6 Wine production'!AP55/'[1]T61 Real GDP'!AP55),"")),"")</f>
        <v/>
      </c>
      <c r="AR24" s="8" t="str">
        <f>IF('[1]T61 Real GDP'!AQ55&lt;&gt;"",(IF('[1]T6 Wine production'!AQ55&lt;&gt;"",('[1]T6 Wine production'!AQ55/'[1]T61 Real GDP'!AQ55),"")),"")</f>
        <v/>
      </c>
      <c r="AS24" s="8" t="str">
        <f>IF('[1]T61 Real GDP'!AR55&lt;&gt;"",(IF('[1]T6 Wine production'!AR55&lt;&gt;"",('[1]T6 Wine production'!AR55/'[1]T61 Real GDP'!AR55),"")),"")</f>
        <v/>
      </c>
      <c r="AT24" s="8" t="str">
        <f>IF('[1]T61 Real GDP'!AS55&lt;&gt;"",(IF('[1]T6 Wine production'!AS55&lt;&gt;"",('[1]T6 Wine production'!AS55/'[1]T61 Real GDP'!AS55),"")),"")</f>
        <v/>
      </c>
      <c r="AU24" s="8">
        <f>IF('[1]T61 Real GDP'!AT55&lt;&gt;"",(IF('[1]T6 Wine production'!AT55&lt;&gt;"",('[1]T6 Wine production'!AT55/'[1]T61 Real GDP'!AT55),"")),"")</f>
        <v>1.8928127197014765E-2</v>
      </c>
      <c r="AV24" s="8" t="str">
        <f>IF('[1]T61 Real GDP'!AU55&lt;&gt;"",(IF('[1]T6 Wine production'!AU55&lt;&gt;"",('[1]T6 Wine production'!AU55/'[1]T61 Real GDP'!AU55),"")),"")</f>
        <v/>
      </c>
      <c r="AW24" s="8" t="str">
        <f>IF('[1]T61 Real GDP'!AV55&lt;&gt;"",(IF('[1]T6 Wine production'!AV55&lt;&gt;"",('[1]T6 Wine production'!AV55/'[1]T61 Real GDP'!AV55),"")),"")</f>
        <v/>
      </c>
      <c r="AX24" s="8" t="str">
        <f>IF('[1]T61 Real GDP'!AW55&lt;&gt;"",(IF('[1]T6 Wine production'!AW55&lt;&gt;"",('[1]T6 Wine production'!AW55/'[1]T61 Real GDP'!AW55),"")),"")</f>
        <v/>
      </c>
      <c r="AY24" s="8" t="str">
        <f>IF('[1]T61 Real GDP'!AX55&lt;&gt;"",(IF('[1]T6 Wine production'!AX55&lt;&gt;"",('[1]T6 Wine production'!AX55/'[1]T61 Real GDP'!AX55),"")),"")</f>
        <v/>
      </c>
      <c r="AZ24" s="8" t="str">
        <f>IF('[1]T61 Real GDP'!AY55&lt;&gt;"",(IF('[1]T6 Wine production'!AY55&lt;&gt;"",('[1]T6 Wine production'!AY55/'[1]T61 Real GDP'!AY55),"")),"")</f>
        <v/>
      </c>
      <c r="BA24" s="8" t="str">
        <f>IF('[1]T61 Real GDP'!AZ55&lt;&gt;"",(IF('[1]T6 Wine production'!AZ55&lt;&gt;"",('[1]T6 Wine production'!AZ55/'[1]T61 Real GDP'!AZ55),"")),"")</f>
        <v/>
      </c>
      <c r="BB24" s="8" t="s">
        <v>54</v>
      </c>
      <c r="BC24" s="9"/>
      <c r="BD24" s="9"/>
      <c r="BI24" s="8"/>
      <c r="BJ24" s="8"/>
      <c r="BK24" s="8"/>
      <c r="BL24" s="8"/>
      <c r="BM24" s="8"/>
      <c r="BN24" s="8"/>
    </row>
    <row r="25" spans="1:66" x14ac:dyDescent="0.5">
      <c r="A25" s="12">
        <f>'[1]T6 Wine production'!A56</f>
        <v>1888</v>
      </c>
      <c r="B25" s="8">
        <f>IF('[1]T61 Real GDP'!B56&lt;&gt;"",(IF('[1]T6 Wine production'!B56&lt;&gt;"",('[1]T6 Wine production'!B56/'[1]T61 Real GDP'!B56),"")),"")</f>
        <v>34.760218699230904</v>
      </c>
      <c r="C25" s="8">
        <f>IF('[1]T61 Real GDP'!C56&lt;&gt;"",(IF('[1]T6 Wine production'!C56&lt;&gt;"",('[1]T6 Wine production'!C56/'[1]T61 Real GDP'!C56),"")),"")</f>
        <v>61.060165961118997</v>
      </c>
      <c r="D25" s="8">
        <f>IF('[1]T61 Real GDP'!D56&lt;&gt;"",(IF('[1]T6 Wine production'!D56&lt;&gt;"",('[1]T6 Wine production'!D56/'[1]T61 Real GDP'!D56),"")),"")</f>
        <v>85.658573239181607</v>
      </c>
      <c r="E25" s="8">
        <f>IF('[1]T61 Real GDP'!E56&lt;&gt;"",(IF('[1]T6 Wine production'!E56&lt;&gt;"",('[1]T6 Wine production'!E56/'[1]T61 Real GDP'!E56),"")),"")</f>
        <v>96.438213914849442</v>
      </c>
      <c r="F25" s="8">
        <f>IF('[1]T61 Real GDP'!F56&lt;&gt;"",(IF('[1]T6 Wine production'!F56&lt;&gt;"",('[1]T6 Wine production'!F56/'[1]T61 Real GDP'!F56),"")),"")</f>
        <v>10.867792196304592</v>
      </c>
      <c r="G25" s="8"/>
      <c r="H25" s="8" t="str">
        <f>IF('[1]T61 Real GDP'!G56&lt;&gt;"",(IF('[1]T6 Wine production'!G56&lt;&gt;"",('[1]T6 Wine production'!G56/'[1]T61 Real GDP'!G56),"")),"")</f>
        <v/>
      </c>
      <c r="I25" s="8" t="str">
        <f>IF('[1]T61 Real GDP'!H56&lt;&gt;"",(IF('[1]T6 Wine production'!H56&lt;&gt;"",('[1]T6 Wine production'!H56/'[1]T61 Real GDP'!H56),"")),"")</f>
        <v/>
      </c>
      <c r="J25" s="8" t="str">
        <f>IF('[1]T61 Real GDP'!I56&lt;&gt;"",(IF('[1]T6 Wine production'!I56&lt;&gt;"",('[1]T6 Wine production'!I56/'[1]T61 Real GDP'!I56),"")),"")</f>
        <v/>
      </c>
      <c r="K25" s="8">
        <f>IF('[1]T61 Real GDP'!J56&lt;&gt;"",(IF('[1]T6 Wine production'!J56&lt;&gt;"",('[1]T6 Wine production'!J56/'[1]T61 Real GDP'!J56),"")),"")</f>
        <v>1.5578344477003192</v>
      </c>
      <c r="L25" s="8">
        <f>IF('[1]T61 Real GDP'!K56&lt;&gt;"",(IF('[1]T6 Wine production'!K56&lt;&gt;"",('[1]T6 Wine production'!K56/'[1]T61 Real GDP'!K56),"")),"")</f>
        <v>30.162388657068149</v>
      </c>
      <c r="M25" s="8" t="str">
        <f>IF('[1]T61 Real GDP'!L56&lt;&gt;"",(IF('[1]T6 Wine production'!L56&lt;&gt;"",('[1]T6 Wine production'!L56/'[1]T61 Real GDP'!L56),"")),"")</f>
        <v/>
      </c>
      <c r="N25" s="8" t="str">
        <f>IF('[1]T61 Real GDP'!M56&lt;&gt;"",(IF('[1]T6 Wine production'!M56&lt;&gt;"",('[1]T6 Wine production'!M56/'[1]T61 Real GDP'!M56),"")),"")</f>
        <v/>
      </c>
      <c r="O25" s="8" t="str">
        <f>IF('[1]T61 Real GDP'!N56&lt;&gt;"",(IF('[1]T6 Wine production'!N56&lt;&gt;"",('[1]T6 Wine production'!N56/'[1]T61 Real GDP'!N56),"")),"")</f>
        <v/>
      </c>
      <c r="P25" s="8">
        <f>IF('[1]T61 Real GDP'!O56&lt;&gt;"",(IF('[1]T6 Wine production'!O56&lt;&gt;"",('[1]T6 Wine production'!O56/'[1]T61 Real GDP'!O56),"")),"")</f>
        <v>6.3815136934347994</v>
      </c>
      <c r="Q25" s="8">
        <f>IF('[1]T61 Real GDP'!P56&lt;&gt;"",(IF('[1]T6 Wine production'!P56&lt;&gt;"",('[1]T6 Wine production'!P56/'[1]T61 Real GDP'!P56),"")),"")</f>
        <v>0</v>
      </c>
      <c r="R25" s="8" t="str">
        <f>IF('[1]T61 Real GDP'!Q56&lt;&gt;"",(IF('[1]T6 Wine production'!Q56&lt;&gt;"",('[1]T6 Wine production'!Q56/'[1]T61 Real GDP'!Q56),"")),"")</f>
        <v/>
      </c>
      <c r="S25" s="8" t="str">
        <f>IF('[1]T61 Real GDP'!R56&lt;&gt;"",(IF('[1]T6 Wine production'!R56&lt;&gt;"",('[1]T6 Wine production'!R56/'[1]T61 Real GDP'!R56),"")),"")</f>
        <v/>
      </c>
      <c r="T25" s="8" t="str">
        <f>IF('[1]T61 Real GDP'!S56&lt;&gt;"",(IF('[1]T6 Wine production'!S56&lt;&gt;"",('[1]T6 Wine production'!S56/'[1]T61 Real GDP'!S56),"")),"")</f>
        <v/>
      </c>
      <c r="U25" s="8" t="str">
        <f>IF('[1]T61 Real GDP'!T56&lt;&gt;"",(IF('[1]T6 Wine production'!T56&lt;&gt;"",('[1]T6 Wine production'!T56/'[1]T61 Real GDP'!T56),"")),"")</f>
        <v/>
      </c>
      <c r="V25" s="8" t="str">
        <f>IF('[1]T61 Real GDP'!U56&lt;&gt;"",(IF('[1]T6 Wine production'!U56&lt;&gt;"",('[1]T6 Wine production'!U56/'[1]T61 Real GDP'!U56),"")),"")</f>
        <v/>
      </c>
      <c r="W25" s="8" t="str">
        <f>IF('[1]T61 Real GDP'!V56&lt;&gt;"",(IF('[1]T6 Wine production'!V56&lt;&gt;"",('[1]T6 Wine production'!V56/'[1]T61 Real GDP'!V56),"")),"")</f>
        <v/>
      </c>
      <c r="X25" s="8" t="str">
        <f>IF('[1]T61 Real GDP'!W56&lt;&gt;"",(IF('[1]T6 Wine production'!W56&lt;&gt;"",('[1]T6 Wine production'!W56/'[1]T61 Real GDP'!W56),"")),"")</f>
        <v/>
      </c>
      <c r="Y25" s="8" t="str">
        <f>IF('[1]T61 Real GDP'!X56&lt;&gt;"",(IF('[1]T6 Wine production'!X56&lt;&gt;"",('[1]T6 Wine production'!X56/'[1]T61 Real GDP'!X56),"")),"")</f>
        <v/>
      </c>
      <c r="Z25" s="8" t="str">
        <f>IF('[1]T61 Real GDP'!Y56&lt;&gt;"",(IF('[1]T6 Wine production'!Y56&lt;&gt;"",('[1]T6 Wine production'!Y56/'[1]T61 Real GDP'!Y56),"")),"")</f>
        <v/>
      </c>
      <c r="AA25" s="8" t="str">
        <f>IF('[1]T61 Real GDP'!Z56&lt;&gt;"",(IF('[1]T6 Wine production'!Z56&lt;&gt;"",('[1]T6 Wine production'!Z56/'[1]T61 Real GDP'!Z56),"")),"")</f>
        <v/>
      </c>
      <c r="AB25" s="8">
        <f>IF('[1]T61 Real GDP'!AA56&lt;&gt;"",(IF('[1]T6 Wine production'!AA56&lt;&gt;"",('[1]T6 Wine production'!AA56/'[1]T61 Real GDP'!AA56),"")),"")</f>
        <v>0.99406732298371825</v>
      </c>
      <c r="AC25" s="8">
        <f>IF('[1]T61 Real GDP'!AB56&lt;&gt;"",(IF('[1]T6 Wine production'!AB56&lt;&gt;"",('[1]T6 Wine production'!AB56/'[1]T61 Real GDP'!AB56),"")),"")</f>
        <v>4.2486427103912691E-2</v>
      </c>
      <c r="AD25" s="8">
        <f>IF('[1]T61 Real GDP'!AC56&lt;&gt;"",(IF('[1]T6 Wine production'!AC56&lt;&gt;"",('[1]T6 Wine production'!AC56/'[1]T61 Real GDP'!AC56),"")),"")</f>
        <v>0.22386233163065294</v>
      </c>
      <c r="AE25" s="8">
        <f>IF('[1]T61 Real GDP'!AD56&lt;&gt;"",(IF('[1]T6 Wine production'!AD56&lt;&gt;"",('[1]T6 Wine production'!AD56/'[1]T61 Real GDP'!AD56),"")),"")</f>
        <v>0.4557907095764217</v>
      </c>
      <c r="AF25" s="8">
        <f>IF('[1]T61 Real GDP'!AE56&lt;&gt;"",(IF('[1]T6 Wine production'!AE56&lt;&gt;"",('[1]T6 Wine production'!AE56/'[1]T61 Real GDP'!AE56),"")),"")</f>
        <v>5.4064277799924643</v>
      </c>
      <c r="AG25" s="8">
        <f>IF('[1]T61 Real GDP'!AF56&lt;&gt;"",(IF('[1]T6 Wine production'!AF56&lt;&gt;"",('[1]T6 Wine production'!AF56/'[1]T61 Real GDP'!AF56),"")),"")</f>
        <v>2.8241231212835753</v>
      </c>
      <c r="AH25" s="8">
        <f>IF('[1]T61 Real GDP'!AG56&lt;&gt;"",(IF('[1]T6 Wine production'!AG56&lt;&gt;"",('[1]T6 Wine production'!AG56/'[1]T61 Real GDP'!AG56),"")),"")</f>
        <v>6.9843668156912937</v>
      </c>
      <c r="AI25" s="8" t="str">
        <f>IF('[1]T61 Real GDP'!AH56&lt;&gt;"",(IF('[1]T6 Wine production'!AH56&lt;&gt;"",('[1]T6 Wine production'!AH56/'[1]T61 Real GDP'!AH56),"")),"")</f>
        <v/>
      </c>
      <c r="AJ25" s="8">
        <f>IF('[1]T61 Real GDP'!AI56&lt;&gt;"",(IF('[1]T6 Wine production'!AI56&lt;&gt;"",('[1]T6 Wine production'!AI56/'[1]T61 Real GDP'!AI56),"")),"")</f>
        <v>1.6714415574578878</v>
      </c>
      <c r="AK25" s="8" t="str">
        <f>IF('[1]T61 Real GDP'!AJ56&lt;&gt;"",(IF('[1]T6 Wine production'!AJ56&lt;&gt;"",('[1]T6 Wine production'!AJ56/'[1]T61 Real GDP'!AJ56),"")),"")</f>
        <v/>
      </c>
      <c r="AL25" s="8" t="str">
        <f>IF('[1]T61 Real GDP'!AK56&lt;&gt;"",(IF('[1]T6 Wine production'!AK56&lt;&gt;"",('[1]T6 Wine production'!AK56/'[1]T61 Real GDP'!AK56),"")),"")</f>
        <v/>
      </c>
      <c r="AM25" s="8" t="str">
        <f>IF('[1]T61 Real GDP'!AL56&lt;&gt;"",(IF('[1]T6 Wine production'!AL56&lt;&gt;"",('[1]T6 Wine production'!AL56/'[1]T61 Real GDP'!AL56),"")),"")</f>
        <v/>
      </c>
      <c r="AN25" s="8">
        <f>IF('[1]T61 Real GDP'!AM56&lt;&gt;"",(IF('[1]T6 Wine production'!AM56&lt;&gt;"",('[1]T6 Wine production'!AM56/'[1]T61 Real GDP'!AM56),"")),"")</f>
        <v>5.0688261439242925</v>
      </c>
      <c r="AO25" s="8" t="str">
        <f>IF('[1]T61 Real GDP'!AN56&lt;&gt;"",(IF('[1]T6 Wine production'!AN56&lt;&gt;"",('[1]T6 Wine production'!AN56/'[1]T61 Real GDP'!AN56),"")),"")</f>
        <v/>
      </c>
      <c r="AP25" s="8" t="str">
        <f>IF('[1]T61 Real GDP'!AO56&lt;&gt;"",(IF('[1]T6 Wine production'!AO56&lt;&gt;"",('[1]T6 Wine production'!AO56/'[1]T61 Real GDP'!AO56),"")),"")</f>
        <v/>
      </c>
      <c r="AQ25" s="8" t="str">
        <f>IF('[1]T61 Real GDP'!AP56&lt;&gt;"",(IF('[1]T6 Wine production'!AP56&lt;&gt;"",('[1]T6 Wine production'!AP56/'[1]T61 Real GDP'!AP56),"")),"")</f>
        <v/>
      </c>
      <c r="AR25" s="8" t="str">
        <f>IF('[1]T61 Real GDP'!AQ56&lt;&gt;"",(IF('[1]T6 Wine production'!AQ56&lt;&gt;"",('[1]T6 Wine production'!AQ56/'[1]T61 Real GDP'!AQ56),"")),"")</f>
        <v/>
      </c>
      <c r="AS25" s="8" t="str">
        <f>IF('[1]T61 Real GDP'!AR56&lt;&gt;"",(IF('[1]T6 Wine production'!AR56&lt;&gt;"",('[1]T6 Wine production'!AR56/'[1]T61 Real GDP'!AR56),"")),"")</f>
        <v/>
      </c>
      <c r="AT25" s="8" t="str">
        <f>IF('[1]T61 Real GDP'!AS56&lt;&gt;"",(IF('[1]T6 Wine production'!AS56&lt;&gt;"",('[1]T6 Wine production'!AS56/'[1]T61 Real GDP'!AS56),"")),"")</f>
        <v/>
      </c>
      <c r="AU25" s="8">
        <f>IF('[1]T61 Real GDP'!AT56&lt;&gt;"",(IF('[1]T6 Wine production'!AT56&lt;&gt;"",('[1]T6 Wine production'!AT56/'[1]T61 Real GDP'!AT56),"")),"")</f>
        <v>1.9824412347776835E-2</v>
      </c>
      <c r="AV25" s="8" t="str">
        <f>IF('[1]T61 Real GDP'!AU56&lt;&gt;"",(IF('[1]T6 Wine production'!AU56&lt;&gt;"",('[1]T6 Wine production'!AU56/'[1]T61 Real GDP'!AU56),"")),"")</f>
        <v/>
      </c>
      <c r="AW25" s="8" t="str">
        <f>IF('[1]T61 Real GDP'!AV56&lt;&gt;"",(IF('[1]T6 Wine production'!AV56&lt;&gt;"",('[1]T6 Wine production'!AV56/'[1]T61 Real GDP'!AV56),"")),"")</f>
        <v/>
      </c>
      <c r="AX25" s="8" t="str">
        <f>IF('[1]T61 Real GDP'!AW56&lt;&gt;"",(IF('[1]T6 Wine production'!AW56&lt;&gt;"",('[1]T6 Wine production'!AW56/'[1]T61 Real GDP'!AW56),"")),"")</f>
        <v/>
      </c>
      <c r="AY25" s="8" t="str">
        <f>IF('[1]T61 Real GDP'!AX56&lt;&gt;"",(IF('[1]T6 Wine production'!AX56&lt;&gt;"",('[1]T6 Wine production'!AX56/'[1]T61 Real GDP'!AX56),"")),"")</f>
        <v/>
      </c>
      <c r="AZ25" s="8" t="str">
        <f>IF('[1]T61 Real GDP'!AY56&lt;&gt;"",(IF('[1]T6 Wine production'!AY56&lt;&gt;"",('[1]T6 Wine production'!AY56/'[1]T61 Real GDP'!AY56),"")),"")</f>
        <v/>
      </c>
      <c r="BA25" s="8" t="str">
        <f>IF('[1]T61 Real GDP'!AZ56&lt;&gt;"",(IF('[1]T6 Wine production'!AZ56&lt;&gt;"",('[1]T6 Wine production'!AZ56/'[1]T61 Real GDP'!AZ56),"")),"")</f>
        <v/>
      </c>
      <c r="BB25" s="8" t="s">
        <v>54</v>
      </c>
      <c r="BC25" s="9"/>
      <c r="BD25" s="9"/>
      <c r="BI25" s="8"/>
      <c r="BJ25" s="8"/>
      <c r="BK25" s="8"/>
      <c r="BL25" s="8"/>
      <c r="BM25" s="8"/>
      <c r="BN25" s="8"/>
    </row>
    <row r="26" spans="1:66" x14ac:dyDescent="0.5">
      <c r="A26" s="12">
        <f>'[1]T6 Wine production'!A57</f>
        <v>1889</v>
      </c>
      <c r="B26" s="8">
        <f>IF('[1]T61 Real GDP'!B57&lt;&gt;"",(IF('[1]T6 Wine production'!B57&lt;&gt;"",('[1]T6 Wine production'!B57/'[1]T61 Real GDP'!B57),"")),"")</f>
        <v>25.938319573951553</v>
      </c>
      <c r="C26" s="8">
        <f>IF('[1]T61 Real GDP'!C57&lt;&gt;"",(IF('[1]T6 Wine production'!C57&lt;&gt;"",('[1]T6 Wine production'!C57/'[1]T61 Real GDP'!C57),"")),"")</f>
        <v>62.734107818451172</v>
      </c>
      <c r="D26" s="8">
        <f>IF('[1]T61 Real GDP'!D57&lt;&gt;"",(IF('[1]T6 Wine production'!D57&lt;&gt;"",('[1]T6 Wine production'!D57/'[1]T61 Real GDP'!D57),"")),"")</f>
        <v>80.629198156682037</v>
      </c>
      <c r="E26" s="8">
        <f>IF('[1]T61 Real GDP'!E57&lt;&gt;"",(IF('[1]T6 Wine production'!E57&lt;&gt;"",('[1]T6 Wine production'!E57/'[1]T61 Real GDP'!E57),"")),"")</f>
        <v>103.65333240814626</v>
      </c>
      <c r="F26" s="8">
        <f>IF('[1]T61 Real GDP'!F57&lt;&gt;"",(IF('[1]T6 Wine production'!F57&lt;&gt;"",('[1]T6 Wine production'!F57/'[1]T61 Real GDP'!F57),"")),"")</f>
        <v>6.3312805120060736</v>
      </c>
      <c r="G26" s="8"/>
      <c r="H26" s="8" t="str">
        <f>IF('[1]T61 Real GDP'!G57&lt;&gt;"",(IF('[1]T6 Wine production'!G57&lt;&gt;"",('[1]T6 Wine production'!G57/'[1]T61 Real GDP'!G57),"")),"")</f>
        <v/>
      </c>
      <c r="I26" s="8" t="str">
        <f>IF('[1]T61 Real GDP'!H57&lt;&gt;"",(IF('[1]T6 Wine production'!H57&lt;&gt;"",('[1]T6 Wine production'!H57/'[1]T61 Real GDP'!H57),"")),"")</f>
        <v/>
      </c>
      <c r="J26" s="8" t="str">
        <f>IF('[1]T61 Real GDP'!I57&lt;&gt;"",(IF('[1]T6 Wine production'!I57&lt;&gt;"",('[1]T6 Wine production'!I57/'[1]T61 Real GDP'!I57),"")),"")</f>
        <v/>
      </c>
      <c r="K26" s="8">
        <f>IF('[1]T61 Real GDP'!J57&lt;&gt;"",(IF('[1]T6 Wine production'!J57&lt;&gt;"",('[1]T6 Wine production'!J57/'[1]T61 Real GDP'!J57),"")),"")</f>
        <v>1.179221298234298</v>
      </c>
      <c r="L26" s="8">
        <f>IF('[1]T61 Real GDP'!K57&lt;&gt;"",(IF('[1]T6 Wine production'!K57&lt;&gt;"",('[1]T6 Wine production'!K57/'[1]T61 Real GDP'!K57),"")),"")</f>
        <v>30.91686989915333</v>
      </c>
      <c r="M26" s="8" t="str">
        <f>IF('[1]T61 Real GDP'!L57&lt;&gt;"",(IF('[1]T6 Wine production'!L57&lt;&gt;"",('[1]T6 Wine production'!L57/'[1]T61 Real GDP'!L57),"")),"")</f>
        <v/>
      </c>
      <c r="N26" s="8" t="str">
        <f>IF('[1]T61 Real GDP'!M57&lt;&gt;"",(IF('[1]T6 Wine production'!M57&lt;&gt;"",('[1]T6 Wine production'!M57/'[1]T61 Real GDP'!M57),"")),"")</f>
        <v/>
      </c>
      <c r="O26" s="8" t="str">
        <f>IF('[1]T61 Real GDP'!N57&lt;&gt;"",(IF('[1]T6 Wine production'!N57&lt;&gt;"",('[1]T6 Wine production'!N57/'[1]T61 Real GDP'!N57),"")),"")</f>
        <v/>
      </c>
      <c r="P26" s="8">
        <f>IF('[1]T61 Real GDP'!O57&lt;&gt;"",(IF('[1]T6 Wine production'!O57&lt;&gt;"",('[1]T6 Wine production'!O57/'[1]T61 Real GDP'!O57),"")),"")</f>
        <v>6.7915174098658717</v>
      </c>
      <c r="Q26" s="8">
        <f>IF('[1]T61 Real GDP'!P57&lt;&gt;"",(IF('[1]T6 Wine production'!P57&lt;&gt;"",('[1]T6 Wine production'!P57/'[1]T61 Real GDP'!P57),"")),"")</f>
        <v>0</v>
      </c>
      <c r="R26" s="8" t="str">
        <f>IF('[1]T61 Real GDP'!Q57&lt;&gt;"",(IF('[1]T6 Wine production'!Q57&lt;&gt;"",('[1]T6 Wine production'!Q57/'[1]T61 Real GDP'!Q57),"")),"")</f>
        <v/>
      </c>
      <c r="S26" s="8" t="str">
        <f>IF('[1]T61 Real GDP'!R57&lt;&gt;"",(IF('[1]T6 Wine production'!R57&lt;&gt;"",('[1]T6 Wine production'!R57/'[1]T61 Real GDP'!R57),"")),"")</f>
        <v/>
      </c>
      <c r="T26" s="8" t="str">
        <f>IF('[1]T61 Real GDP'!S57&lt;&gt;"",(IF('[1]T6 Wine production'!S57&lt;&gt;"",('[1]T6 Wine production'!S57/'[1]T61 Real GDP'!S57),"")),"")</f>
        <v/>
      </c>
      <c r="U26" s="8" t="str">
        <f>IF('[1]T61 Real GDP'!T57&lt;&gt;"",(IF('[1]T6 Wine production'!T57&lt;&gt;"",('[1]T6 Wine production'!T57/'[1]T61 Real GDP'!T57),"")),"")</f>
        <v/>
      </c>
      <c r="V26" s="8" t="str">
        <f>IF('[1]T61 Real GDP'!U57&lt;&gt;"",(IF('[1]T6 Wine production'!U57&lt;&gt;"",('[1]T6 Wine production'!U57/'[1]T61 Real GDP'!U57),"")),"")</f>
        <v/>
      </c>
      <c r="W26" s="8" t="str">
        <f>IF('[1]T61 Real GDP'!V57&lt;&gt;"",(IF('[1]T6 Wine production'!V57&lt;&gt;"",('[1]T6 Wine production'!V57/'[1]T61 Real GDP'!V57),"")),"")</f>
        <v/>
      </c>
      <c r="X26" s="8" t="str">
        <f>IF('[1]T61 Real GDP'!W57&lt;&gt;"",(IF('[1]T6 Wine production'!W57&lt;&gt;"",('[1]T6 Wine production'!W57/'[1]T61 Real GDP'!W57),"")),"")</f>
        <v/>
      </c>
      <c r="Y26" s="8" t="str">
        <f>IF('[1]T61 Real GDP'!X57&lt;&gt;"",(IF('[1]T6 Wine production'!X57&lt;&gt;"",('[1]T6 Wine production'!X57/'[1]T61 Real GDP'!X57),"")),"")</f>
        <v/>
      </c>
      <c r="Z26" s="8" t="str">
        <f>IF('[1]T61 Real GDP'!Y57&lt;&gt;"",(IF('[1]T6 Wine production'!Y57&lt;&gt;"",('[1]T6 Wine production'!Y57/'[1]T61 Real GDP'!Y57),"")),"")</f>
        <v/>
      </c>
      <c r="AA26" s="8" t="str">
        <f>IF('[1]T61 Real GDP'!Z57&lt;&gt;"",(IF('[1]T6 Wine production'!Z57&lt;&gt;"",('[1]T6 Wine production'!Z57/'[1]T61 Real GDP'!Z57),"")),"")</f>
        <v/>
      </c>
      <c r="AB26" s="8">
        <f>IF('[1]T61 Real GDP'!AA57&lt;&gt;"",(IF('[1]T6 Wine production'!AA57&lt;&gt;"",('[1]T6 Wine production'!AA57/'[1]T61 Real GDP'!AA57),"")),"")</f>
        <v>0.91776586104756175</v>
      </c>
      <c r="AC26" s="8">
        <f>IF('[1]T61 Real GDP'!AB57&lt;&gt;"",(IF('[1]T6 Wine production'!AB57&lt;&gt;"",('[1]T6 Wine production'!AB57/'[1]T61 Real GDP'!AB57),"")),"")</f>
        <v>4.1803609525456954E-2</v>
      </c>
      <c r="AD26" s="8">
        <f>IF('[1]T61 Real GDP'!AC57&lt;&gt;"",(IF('[1]T6 Wine production'!AC57&lt;&gt;"",('[1]T6 Wine production'!AC57/'[1]T61 Real GDP'!AC57),"")),"")</f>
        <v>0.23037114942302767</v>
      </c>
      <c r="AE26" s="8">
        <f>IF('[1]T61 Real GDP'!AD57&lt;&gt;"",(IF('[1]T6 Wine production'!AD57&lt;&gt;"",('[1]T6 Wine production'!AD57/'[1]T61 Real GDP'!AD57),"")),"")</f>
        <v>0.45894989087198479</v>
      </c>
      <c r="AF26" s="8">
        <f>IF('[1]T61 Real GDP'!AE57&lt;&gt;"",(IF('[1]T6 Wine production'!AE57&lt;&gt;"",('[1]T6 Wine production'!AE57/'[1]T61 Real GDP'!AE57),"")),"")</f>
        <v>5.9650678906426826</v>
      </c>
      <c r="AG26" s="8">
        <f>IF('[1]T61 Real GDP'!AF57&lt;&gt;"",(IF('[1]T6 Wine production'!AF57&lt;&gt;"",('[1]T6 Wine production'!AF57/'[1]T61 Real GDP'!AF57),"")),"")</f>
        <v>2.7969275770504356</v>
      </c>
      <c r="AH26" s="8">
        <f>IF('[1]T61 Real GDP'!AG57&lt;&gt;"",(IF('[1]T6 Wine production'!AG57&lt;&gt;"",('[1]T6 Wine production'!AG57/'[1]T61 Real GDP'!AG57),"")),"")</f>
        <v>6.9166371509458378</v>
      </c>
      <c r="AI26" s="8" t="str">
        <f>IF('[1]T61 Real GDP'!AH57&lt;&gt;"",(IF('[1]T6 Wine production'!AH57&lt;&gt;"",('[1]T6 Wine production'!AH57/'[1]T61 Real GDP'!AH57),"")),"")</f>
        <v/>
      </c>
      <c r="AJ26" s="8">
        <f>IF('[1]T61 Real GDP'!AI57&lt;&gt;"",(IF('[1]T6 Wine production'!AI57&lt;&gt;"",('[1]T6 Wine production'!AI57/'[1]T61 Real GDP'!AI57),"")),"")</f>
        <v>1.8350354515711969</v>
      </c>
      <c r="AK26" s="8" t="str">
        <f>IF('[1]T61 Real GDP'!AJ57&lt;&gt;"",(IF('[1]T6 Wine production'!AJ57&lt;&gt;"",('[1]T6 Wine production'!AJ57/'[1]T61 Real GDP'!AJ57),"")),"")</f>
        <v/>
      </c>
      <c r="AL26" s="8" t="str">
        <f>IF('[1]T61 Real GDP'!AK57&lt;&gt;"",(IF('[1]T6 Wine production'!AK57&lt;&gt;"",('[1]T6 Wine production'!AK57/'[1]T61 Real GDP'!AK57),"")),"")</f>
        <v/>
      </c>
      <c r="AM26" s="8" t="str">
        <f>IF('[1]T61 Real GDP'!AL57&lt;&gt;"",(IF('[1]T6 Wine production'!AL57&lt;&gt;"",('[1]T6 Wine production'!AL57/'[1]T61 Real GDP'!AL57),"")),"")</f>
        <v/>
      </c>
      <c r="AN26" s="8">
        <f>IF('[1]T61 Real GDP'!AM57&lt;&gt;"",(IF('[1]T6 Wine production'!AM57&lt;&gt;"",('[1]T6 Wine production'!AM57/'[1]T61 Real GDP'!AM57),"")),"")</f>
        <v>5.1043021474298182</v>
      </c>
      <c r="AO26" s="8" t="str">
        <f>IF('[1]T61 Real GDP'!AN57&lt;&gt;"",(IF('[1]T6 Wine production'!AN57&lt;&gt;"",('[1]T6 Wine production'!AN57/'[1]T61 Real GDP'!AN57),"")),"")</f>
        <v/>
      </c>
      <c r="AP26" s="8" t="str">
        <f>IF('[1]T61 Real GDP'!AO57&lt;&gt;"",(IF('[1]T6 Wine production'!AO57&lt;&gt;"",('[1]T6 Wine production'!AO57/'[1]T61 Real GDP'!AO57),"")),"")</f>
        <v/>
      </c>
      <c r="AQ26" s="8" t="str">
        <f>IF('[1]T61 Real GDP'!AP57&lt;&gt;"",(IF('[1]T6 Wine production'!AP57&lt;&gt;"",('[1]T6 Wine production'!AP57/'[1]T61 Real GDP'!AP57),"")),"")</f>
        <v/>
      </c>
      <c r="AR26" s="8" t="str">
        <f>IF('[1]T61 Real GDP'!AQ57&lt;&gt;"",(IF('[1]T6 Wine production'!AQ57&lt;&gt;"",('[1]T6 Wine production'!AQ57/'[1]T61 Real GDP'!AQ57),"")),"")</f>
        <v/>
      </c>
      <c r="AS26" s="8" t="str">
        <f>IF('[1]T61 Real GDP'!AR57&lt;&gt;"",(IF('[1]T6 Wine production'!AR57&lt;&gt;"",('[1]T6 Wine production'!AR57/'[1]T61 Real GDP'!AR57),"")),"")</f>
        <v/>
      </c>
      <c r="AT26" s="8" t="str">
        <f>IF('[1]T61 Real GDP'!AS57&lt;&gt;"",(IF('[1]T6 Wine production'!AS57&lt;&gt;"",('[1]T6 Wine production'!AS57/'[1]T61 Real GDP'!AS57),"")),"")</f>
        <v/>
      </c>
      <c r="AU26" s="8">
        <f>IF('[1]T61 Real GDP'!AT57&lt;&gt;"",(IF('[1]T6 Wine production'!AT57&lt;&gt;"",('[1]T6 Wine production'!AT57/'[1]T61 Real GDP'!AT57),"")),"")</f>
        <v>1.8910741301059002E-2</v>
      </c>
      <c r="AV26" s="8" t="str">
        <f>IF('[1]T61 Real GDP'!AU57&lt;&gt;"",(IF('[1]T6 Wine production'!AU57&lt;&gt;"",('[1]T6 Wine production'!AU57/'[1]T61 Real GDP'!AU57),"")),"")</f>
        <v/>
      </c>
      <c r="AW26" s="8" t="str">
        <f>IF('[1]T61 Real GDP'!AV57&lt;&gt;"",(IF('[1]T6 Wine production'!AV57&lt;&gt;"",('[1]T6 Wine production'!AV57/'[1]T61 Real GDP'!AV57),"")),"")</f>
        <v/>
      </c>
      <c r="AX26" s="8" t="str">
        <f>IF('[1]T61 Real GDP'!AW57&lt;&gt;"",(IF('[1]T6 Wine production'!AW57&lt;&gt;"",('[1]T6 Wine production'!AW57/'[1]T61 Real GDP'!AW57),"")),"")</f>
        <v/>
      </c>
      <c r="AY26" s="8" t="str">
        <f>IF('[1]T61 Real GDP'!AX57&lt;&gt;"",(IF('[1]T6 Wine production'!AX57&lt;&gt;"",('[1]T6 Wine production'!AX57/'[1]T61 Real GDP'!AX57),"")),"")</f>
        <v/>
      </c>
      <c r="AZ26" s="8" t="str">
        <f>IF('[1]T61 Real GDP'!AY57&lt;&gt;"",(IF('[1]T6 Wine production'!AY57&lt;&gt;"",('[1]T6 Wine production'!AY57/'[1]T61 Real GDP'!AY57),"")),"")</f>
        <v/>
      </c>
      <c r="BA26" s="8" t="str">
        <f>IF('[1]T61 Real GDP'!AZ57&lt;&gt;"",(IF('[1]T6 Wine production'!AZ57&lt;&gt;"",('[1]T6 Wine production'!AZ57/'[1]T61 Real GDP'!AZ57),"")),"")</f>
        <v/>
      </c>
      <c r="BB26" s="8" t="s">
        <v>54</v>
      </c>
      <c r="BC26" s="9"/>
      <c r="BD26" s="9"/>
      <c r="BI26" s="8"/>
      <c r="BJ26" s="8"/>
      <c r="BK26" s="8"/>
      <c r="BL26" s="8"/>
      <c r="BM26" s="8"/>
      <c r="BN26" s="8"/>
    </row>
    <row r="27" spans="1:66" x14ac:dyDescent="0.5">
      <c r="A27" s="12">
        <f>'[1]T6 Wine production'!A58</f>
        <v>1890</v>
      </c>
      <c r="B27" s="8">
        <f>IF('[1]T61 Real GDP'!B58&lt;&gt;"",(IF('[1]T6 Wine production'!B58&lt;&gt;"",('[1]T6 Wine production'!B58/'[1]T61 Real GDP'!B58),"")),"")</f>
        <v>30.02105717926678</v>
      </c>
      <c r="C27" s="8">
        <f>IF('[1]T61 Real GDP'!C58&lt;&gt;"",(IF('[1]T6 Wine production'!C58&lt;&gt;"",('[1]T6 Wine production'!C58/'[1]T61 Real GDP'!C58),"")),"")</f>
        <v>53.448147949237423</v>
      </c>
      <c r="D27" s="8">
        <f>IF('[1]T61 Real GDP'!D58&lt;&gt;"",(IF('[1]T6 Wine production'!D58&lt;&gt;"",('[1]T6 Wine production'!D58/'[1]T61 Real GDP'!D58),"")),"")</f>
        <v>70.840186915887855</v>
      </c>
      <c r="E27" s="8">
        <f>IF('[1]T61 Real GDP'!E58&lt;&gt;"",(IF('[1]T6 Wine production'!E58&lt;&gt;"",('[1]T6 Wine production'!E58/'[1]T61 Real GDP'!E58),"")),"")</f>
        <v>84.437740559658792</v>
      </c>
      <c r="F27" s="8">
        <f>IF('[1]T61 Real GDP'!F58&lt;&gt;"",(IF('[1]T6 Wine production'!F58&lt;&gt;"",('[1]T6 Wine production'!F58/'[1]T61 Real GDP'!F58),"")),"")</f>
        <v>8.619319969206634</v>
      </c>
      <c r="G27" s="8"/>
      <c r="H27" s="8" t="str">
        <f>IF('[1]T61 Real GDP'!G58&lt;&gt;"",(IF('[1]T6 Wine production'!G58&lt;&gt;"",('[1]T6 Wine production'!G58/'[1]T61 Real GDP'!G58),"")),"")</f>
        <v/>
      </c>
      <c r="I27" s="8" t="str">
        <f>IF('[1]T61 Real GDP'!H58&lt;&gt;"",(IF('[1]T6 Wine production'!H58&lt;&gt;"",('[1]T6 Wine production'!H58/'[1]T61 Real GDP'!H58),"")),"")</f>
        <v/>
      </c>
      <c r="J27" s="8" t="str">
        <f>IF('[1]T61 Real GDP'!I58&lt;&gt;"",(IF('[1]T6 Wine production'!I58&lt;&gt;"",('[1]T6 Wine production'!I58/'[1]T61 Real GDP'!I58),"")),"")</f>
        <v/>
      </c>
      <c r="K27" s="8">
        <f>IF('[1]T61 Real GDP'!J58&lt;&gt;"",(IF('[1]T6 Wine production'!J58&lt;&gt;"",('[1]T6 Wine production'!J58/'[1]T61 Real GDP'!J58),"")),"")</f>
        <v>1.7774544403976704</v>
      </c>
      <c r="L27" s="8">
        <f>IF('[1]T61 Real GDP'!K58&lt;&gt;"",(IF('[1]T6 Wine production'!K58&lt;&gt;"",('[1]T6 Wine production'!K58/'[1]T61 Real GDP'!K58),"")),"")</f>
        <v>31.213754772933811</v>
      </c>
      <c r="M27" s="8" t="str">
        <f>IF('[1]T61 Real GDP'!L58&lt;&gt;"",(IF('[1]T6 Wine production'!L58&lt;&gt;"",('[1]T6 Wine production'!L58/'[1]T61 Real GDP'!L58),"")),"")</f>
        <v/>
      </c>
      <c r="N27" s="8" t="str">
        <f>IF('[1]T61 Real GDP'!M58&lt;&gt;"",(IF('[1]T6 Wine production'!M58&lt;&gt;"",('[1]T6 Wine production'!M58/'[1]T61 Real GDP'!M58),"")),"")</f>
        <v/>
      </c>
      <c r="O27" s="8" t="str">
        <f>IF('[1]T61 Real GDP'!N58&lt;&gt;"",(IF('[1]T6 Wine production'!N58&lt;&gt;"",('[1]T6 Wine production'!N58/'[1]T61 Real GDP'!N58),"")),"")</f>
        <v/>
      </c>
      <c r="P27" s="8">
        <f>IF('[1]T61 Real GDP'!O58&lt;&gt;"",(IF('[1]T6 Wine production'!O58&lt;&gt;"",('[1]T6 Wine production'!O58/'[1]T61 Real GDP'!O58),"")),"")</f>
        <v>6.5949012555100541</v>
      </c>
      <c r="Q27" s="8">
        <f>IF('[1]T61 Real GDP'!P58&lt;&gt;"",(IF('[1]T6 Wine production'!P58&lt;&gt;"",('[1]T6 Wine production'!P58/'[1]T61 Real GDP'!P58),"")),"")</f>
        <v>0</v>
      </c>
      <c r="R27" s="8" t="str">
        <f>IF('[1]T61 Real GDP'!Q58&lt;&gt;"",(IF('[1]T6 Wine production'!Q58&lt;&gt;"",('[1]T6 Wine production'!Q58/'[1]T61 Real GDP'!Q58),"")),"")</f>
        <v/>
      </c>
      <c r="S27" s="8" t="str">
        <f>IF('[1]T61 Real GDP'!R58&lt;&gt;"",(IF('[1]T6 Wine production'!R58&lt;&gt;"",('[1]T6 Wine production'!R58/'[1]T61 Real GDP'!R58),"")),"")</f>
        <v/>
      </c>
      <c r="T27" s="8" t="str">
        <f>IF('[1]T61 Real GDP'!S58&lt;&gt;"",(IF('[1]T6 Wine production'!S58&lt;&gt;"",('[1]T6 Wine production'!S58/'[1]T61 Real GDP'!S58),"")),"")</f>
        <v/>
      </c>
      <c r="U27" s="8" t="str">
        <f>IF('[1]T61 Real GDP'!T58&lt;&gt;"",(IF('[1]T6 Wine production'!T58&lt;&gt;"",('[1]T6 Wine production'!T58/'[1]T61 Real GDP'!T58),"")),"")</f>
        <v/>
      </c>
      <c r="V27" s="8">
        <f>IF('[1]T61 Real GDP'!U58&lt;&gt;"",(IF('[1]T6 Wine production'!U58&lt;&gt;"",('[1]T6 Wine production'!U58/'[1]T61 Real GDP'!U58),"")),"")</f>
        <v>29.699517998154036</v>
      </c>
      <c r="W27" s="8" t="str">
        <f>IF('[1]T61 Real GDP'!V58&lt;&gt;"",(IF('[1]T6 Wine production'!V58&lt;&gt;"",('[1]T6 Wine production'!V58/'[1]T61 Real GDP'!V58),"")),"")</f>
        <v/>
      </c>
      <c r="X27" s="8">
        <f>IF('[1]T61 Real GDP'!W58&lt;&gt;"",(IF('[1]T6 Wine production'!W58&lt;&gt;"",('[1]T6 Wine production'!W58/'[1]T61 Real GDP'!W58),"")),"")</f>
        <v>30.754352030947775</v>
      </c>
      <c r="Y27" s="8" t="str">
        <f>IF('[1]T61 Real GDP'!X58&lt;&gt;"",(IF('[1]T6 Wine production'!X58&lt;&gt;"",('[1]T6 Wine production'!X58/'[1]T61 Real GDP'!X58),"")),"")</f>
        <v/>
      </c>
      <c r="Z27" s="8" t="str">
        <f>IF('[1]T61 Real GDP'!Y58&lt;&gt;"",(IF('[1]T6 Wine production'!Y58&lt;&gt;"",('[1]T6 Wine production'!Y58/'[1]T61 Real GDP'!Y58),"")),"")</f>
        <v/>
      </c>
      <c r="AA27" s="8" t="str">
        <f>IF('[1]T61 Real GDP'!Z58&lt;&gt;"",(IF('[1]T6 Wine production'!Z58&lt;&gt;"",('[1]T6 Wine production'!Z58/'[1]T61 Real GDP'!Z58),"")),"")</f>
        <v/>
      </c>
      <c r="AB27" s="8">
        <f>IF('[1]T61 Real GDP'!AA58&lt;&gt;"",(IF('[1]T6 Wine production'!AA58&lt;&gt;"",('[1]T6 Wine production'!AA58/'[1]T61 Real GDP'!AA58),"")),"")</f>
        <v>1.1209090909090909</v>
      </c>
      <c r="AC27" s="8">
        <f>IF('[1]T61 Real GDP'!AB58&lt;&gt;"",(IF('[1]T6 Wine production'!AB58&lt;&gt;"",('[1]T6 Wine production'!AB58/'[1]T61 Real GDP'!AB58),"")),"")</f>
        <v>4.2043860154913612E-2</v>
      </c>
      <c r="AD27" s="8">
        <f>IF('[1]T61 Real GDP'!AC58&lt;&gt;"",(IF('[1]T6 Wine production'!AC58&lt;&gt;"",('[1]T6 Wine production'!AC58/'[1]T61 Real GDP'!AC58),"")),"")</f>
        <v>0.22195305801333384</v>
      </c>
      <c r="AE27" s="8">
        <f>IF('[1]T61 Real GDP'!AD58&lt;&gt;"",(IF('[1]T6 Wine production'!AD58&lt;&gt;"",('[1]T6 Wine production'!AD58/'[1]T61 Real GDP'!AD58),"")),"")</f>
        <v>0.37160045659819624</v>
      </c>
      <c r="AF27" s="8">
        <f>IF('[1]T61 Real GDP'!AE58&lt;&gt;"",(IF('[1]T6 Wine production'!AE58&lt;&gt;"",('[1]T6 Wine production'!AE58/'[1]T61 Real GDP'!AE58),"")),"")</f>
        <v>7.4470035122356695</v>
      </c>
      <c r="AG27" s="8">
        <f>IF('[1]T61 Real GDP'!AF58&lt;&gt;"",(IF('[1]T6 Wine production'!AF58&lt;&gt;"",('[1]T6 Wine production'!AF58/'[1]T61 Real GDP'!AF58),"")),"")</f>
        <v>2.7694007862184429</v>
      </c>
      <c r="AH27" s="8">
        <f>IF('[1]T61 Real GDP'!AG58&lt;&gt;"",(IF('[1]T6 Wine production'!AG58&lt;&gt;"",('[1]T6 Wine production'!AG58/'[1]T61 Real GDP'!AG58),"")),"")</f>
        <v>7.2080710738975284</v>
      </c>
      <c r="AI27" s="8">
        <f>IF('[1]T61 Real GDP'!AH58&lt;&gt;"",(IF('[1]T6 Wine production'!AH58&lt;&gt;"",('[1]T6 Wine production'!AH58/'[1]T61 Real GDP'!AH58),"")),"")</f>
        <v>7.8287401285406455E-2</v>
      </c>
      <c r="AJ27" s="8">
        <f>IF('[1]T61 Real GDP'!AI58&lt;&gt;"",(IF('[1]T6 Wine production'!AI58&lt;&gt;"",('[1]T6 Wine production'!AI58/'[1]T61 Real GDP'!AI58),"")),"")</f>
        <v>2.013268798078796</v>
      </c>
      <c r="AK27" s="8" t="str">
        <f>IF('[1]T61 Real GDP'!AJ58&lt;&gt;"",(IF('[1]T6 Wine production'!AJ58&lt;&gt;"",('[1]T6 Wine production'!AJ58/'[1]T61 Real GDP'!AJ58),"")),"")</f>
        <v/>
      </c>
      <c r="AL27" s="8" t="str">
        <f>IF('[1]T61 Real GDP'!AK58&lt;&gt;"",(IF('[1]T6 Wine production'!AK58&lt;&gt;"",('[1]T6 Wine production'!AK58/'[1]T61 Real GDP'!AK58),"")),"")</f>
        <v/>
      </c>
      <c r="AM27" s="8" t="str">
        <f>IF('[1]T61 Real GDP'!AL58&lt;&gt;"",(IF('[1]T6 Wine production'!AL58&lt;&gt;"",('[1]T6 Wine production'!AL58/'[1]T61 Real GDP'!AL58),"")),"")</f>
        <v/>
      </c>
      <c r="AN27" s="8">
        <f>IF('[1]T61 Real GDP'!AM58&lt;&gt;"",(IF('[1]T6 Wine production'!AM58&lt;&gt;"",('[1]T6 Wine production'!AM58/'[1]T61 Real GDP'!AM58),"")),"")</f>
        <v>4.159644094393542</v>
      </c>
      <c r="AO27" s="8" t="str">
        <f>IF('[1]T61 Real GDP'!AN58&lt;&gt;"",(IF('[1]T6 Wine production'!AN58&lt;&gt;"",('[1]T6 Wine production'!AN58/'[1]T61 Real GDP'!AN58),"")),"")</f>
        <v/>
      </c>
      <c r="AP27" s="8" t="str">
        <f>IF('[1]T61 Real GDP'!AO58&lt;&gt;"",(IF('[1]T6 Wine production'!AO58&lt;&gt;"",('[1]T6 Wine production'!AO58/'[1]T61 Real GDP'!AO58),"")),"")</f>
        <v/>
      </c>
      <c r="AQ27" s="8" t="str">
        <f>IF('[1]T61 Real GDP'!AP58&lt;&gt;"",(IF('[1]T6 Wine production'!AP58&lt;&gt;"",('[1]T6 Wine production'!AP58/'[1]T61 Real GDP'!AP58),"")),"")</f>
        <v/>
      </c>
      <c r="AR27" s="8" t="str">
        <f>IF('[1]T61 Real GDP'!AQ58&lt;&gt;"",(IF('[1]T6 Wine production'!AQ58&lt;&gt;"",('[1]T6 Wine production'!AQ58/'[1]T61 Real GDP'!AQ58),"")),"")</f>
        <v/>
      </c>
      <c r="AS27" s="8" t="str">
        <f>IF('[1]T61 Real GDP'!AR58&lt;&gt;"",(IF('[1]T6 Wine production'!AR58&lt;&gt;"",('[1]T6 Wine production'!AR58/'[1]T61 Real GDP'!AR58),"")),"")</f>
        <v/>
      </c>
      <c r="AT27" s="8" t="str">
        <f>IF('[1]T61 Real GDP'!AS58&lt;&gt;"",(IF('[1]T6 Wine production'!AS58&lt;&gt;"",('[1]T6 Wine production'!AS58/'[1]T61 Real GDP'!AS58),"")),"")</f>
        <v/>
      </c>
      <c r="AU27" s="8">
        <f>IF('[1]T61 Real GDP'!AT58&lt;&gt;"",(IF('[1]T6 Wine production'!AT58&lt;&gt;"",('[1]T6 Wine production'!AT58/'[1]T61 Real GDP'!AT58),"")),"")</f>
        <v>1.7260255908444502E-2</v>
      </c>
      <c r="AV27" s="8" t="str">
        <f>IF('[1]T61 Real GDP'!AU58&lt;&gt;"",(IF('[1]T6 Wine production'!AU58&lt;&gt;"",('[1]T6 Wine production'!AU58/'[1]T61 Real GDP'!AU58),"")),"")</f>
        <v/>
      </c>
      <c r="AW27" s="8" t="str">
        <f>IF('[1]T61 Real GDP'!AV58&lt;&gt;"",(IF('[1]T6 Wine production'!AV58&lt;&gt;"",('[1]T6 Wine production'!AV58/'[1]T61 Real GDP'!AV58),"")),"")</f>
        <v/>
      </c>
      <c r="AX27" s="8" t="str">
        <f>IF('[1]T61 Real GDP'!AW58&lt;&gt;"",(IF('[1]T6 Wine production'!AW58&lt;&gt;"",('[1]T6 Wine production'!AW58/'[1]T61 Real GDP'!AW58),"")),"")</f>
        <v/>
      </c>
      <c r="AY27" s="8" t="str">
        <f>IF('[1]T61 Real GDP'!AX58&lt;&gt;"",(IF('[1]T6 Wine production'!AX58&lt;&gt;"",('[1]T6 Wine production'!AX58/'[1]T61 Real GDP'!AX58),"")),"")</f>
        <v/>
      </c>
      <c r="AZ27" s="8" t="str">
        <f>IF('[1]T61 Real GDP'!AY58&lt;&gt;"",(IF('[1]T6 Wine production'!AY58&lt;&gt;"",('[1]T6 Wine production'!AY58/'[1]T61 Real GDP'!AY58),"")),"")</f>
        <v/>
      </c>
      <c r="BA27" s="8" t="str">
        <f>IF('[1]T61 Real GDP'!AZ58&lt;&gt;"",(IF('[1]T6 Wine production'!AZ58&lt;&gt;"",('[1]T6 Wine production'!AZ58/'[1]T61 Real GDP'!AZ58),"")),"")</f>
        <v/>
      </c>
      <c r="BB27" s="8" t="s">
        <v>54</v>
      </c>
      <c r="BC27" s="9"/>
      <c r="BD27" s="9"/>
      <c r="BI27" s="8"/>
      <c r="BJ27" s="8"/>
      <c r="BK27" s="8"/>
      <c r="BL27" s="8"/>
      <c r="BM27" s="8"/>
      <c r="BN27" s="8"/>
    </row>
    <row r="28" spans="1:66" x14ac:dyDescent="0.5">
      <c r="A28" s="12">
        <f>'[1]T6 Wine production'!A59</f>
        <v>1891</v>
      </c>
      <c r="B28" s="8">
        <f>IF('[1]T61 Real GDP'!B59&lt;&gt;"",(IF('[1]T6 Wine production'!B59&lt;&gt;"",('[1]T6 Wine production'!B59/'[1]T61 Real GDP'!B59),"")),"")</f>
        <v>31.52768079374917</v>
      </c>
      <c r="C28" s="8">
        <f>IF('[1]T61 Real GDP'!C59&lt;&gt;"",(IF('[1]T6 Wine production'!C59&lt;&gt;"",('[1]T6 Wine production'!C59/'[1]T61 Real GDP'!C59),"")),"")</f>
        <v>56.188155156331732</v>
      </c>
      <c r="D28" s="8">
        <f>IF('[1]T61 Real GDP'!D59&lt;&gt;"",(IF('[1]T6 Wine production'!D59&lt;&gt;"",('[1]T6 Wine production'!D59/'[1]T61 Real GDP'!D59),"")),"")</f>
        <v>65.695603015075378</v>
      </c>
      <c r="E28" s="8">
        <f>IF('[1]T61 Real GDP'!E59&lt;&gt;"",(IF('[1]T6 Wine production'!E59&lt;&gt;"",('[1]T6 Wine production'!E59/'[1]T61 Real GDP'!E59),"")),"")</f>
        <v>82.288523478555689</v>
      </c>
      <c r="F28" s="8">
        <f>IF('[1]T61 Real GDP'!F59&lt;&gt;"",(IF('[1]T6 Wine production'!F59&lt;&gt;"",('[1]T6 Wine production'!F59/'[1]T61 Real GDP'!F59),"")),"")</f>
        <v>4.1260266160002264</v>
      </c>
      <c r="G28" s="8"/>
      <c r="H28" s="8" t="str">
        <f>IF('[1]T61 Real GDP'!G59&lt;&gt;"",(IF('[1]T6 Wine production'!G59&lt;&gt;"",('[1]T6 Wine production'!G59/'[1]T61 Real GDP'!G59),"")),"")</f>
        <v/>
      </c>
      <c r="I28" s="8" t="str">
        <f>IF('[1]T61 Real GDP'!H59&lt;&gt;"",(IF('[1]T6 Wine production'!H59&lt;&gt;"",('[1]T6 Wine production'!H59/'[1]T61 Real GDP'!H59),"")),"")</f>
        <v/>
      </c>
      <c r="J28" s="8" t="str">
        <f>IF('[1]T61 Real GDP'!I59&lt;&gt;"",(IF('[1]T6 Wine production'!I59&lt;&gt;"",('[1]T6 Wine production'!I59/'[1]T61 Real GDP'!I59),"")),"")</f>
        <v/>
      </c>
      <c r="K28" s="8">
        <f>IF('[1]T61 Real GDP'!J59&lt;&gt;"",(IF('[1]T6 Wine production'!J59&lt;&gt;"",('[1]T6 Wine production'!J59/'[1]T61 Real GDP'!J59),"")),"")</f>
        <v>0.39551564272208767</v>
      </c>
      <c r="L28" s="8">
        <f>IF('[1]T61 Real GDP'!K59&lt;&gt;"",(IF('[1]T6 Wine production'!K59&lt;&gt;"",('[1]T6 Wine production'!K59/'[1]T61 Real GDP'!K59),"")),"")</f>
        <v>34.078331171970859</v>
      </c>
      <c r="M28" s="8" t="str">
        <f>IF('[1]T61 Real GDP'!L59&lt;&gt;"",(IF('[1]T6 Wine production'!L59&lt;&gt;"",('[1]T6 Wine production'!L59/'[1]T61 Real GDP'!L59),"")),"")</f>
        <v/>
      </c>
      <c r="N28" s="8" t="str">
        <f>IF('[1]T61 Real GDP'!M59&lt;&gt;"",(IF('[1]T6 Wine production'!M59&lt;&gt;"",('[1]T6 Wine production'!M59/'[1]T61 Real GDP'!M59),"")),"")</f>
        <v/>
      </c>
      <c r="O28" s="8" t="str">
        <f>IF('[1]T61 Real GDP'!N59&lt;&gt;"",(IF('[1]T6 Wine production'!N59&lt;&gt;"",('[1]T6 Wine production'!N59/'[1]T61 Real GDP'!N59),"")),"")</f>
        <v/>
      </c>
      <c r="P28" s="8">
        <f>IF('[1]T61 Real GDP'!O59&lt;&gt;"",(IF('[1]T6 Wine production'!O59&lt;&gt;"",('[1]T6 Wine production'!O59/'[1]T61 Real GDP'!O59),"")),"")</f>
        <v>7.1774004164167549</v>
      </c>
      <c r="Q28" s="8">
        <f>IF('[1]T61 Real GDP'!P59&lt;&gt;"",(IF('[1]T6 Wine production'!P59&lt;&gt;"",('[1]T6 Wine production'!P59/'[1]T61 Real GDP'!P59),"")),"")</f>
        <v>0</v>
      </c>
      <c r="R28" s="8" t="str">
        <f>IF('[1]T61 Real GDP'!Q59&lt;&gt;"",(IF('[1]T6 Wine production'!Q59&lt;&gt;"",('[1]T6 Wine production'!Q59/'[1]T61 Real GDP'!Q59),"")),"")</f>
        <v/>
      </c>
      <c r="S28" s="8" t="str">
        <f>IF('[1]T61 Real GDP'!R59&lt;&gt;"",(IF('[1]T6 Wine production'!R59&lt;&gt;"",('[1]T6 Wine production'!R59/'[1]T61 Real GDP'!R59),"")),"")</f>
        <v/>
      </c>
      <c r="T28" s="8" t="str">
        <f>IF('[1]T61 Real GDP'!S59&lt;&gt;"",(IF('[1]T6 Wine production'!S59&lt;&gt;"",('[1]T6 Wine production'!S59/'[1]T61 Real GDP'!S59),"")),"")</f>
        <v/>
      </c>
      <c r="U28" s="8" t="str">
        <f>IF('[1]T61 Real GDP'!T59&lt;&gt;"",(IF('[1]T6 Wine production'!T59&lt;&gt;"",('[1]T6 Wine production'!T59/'[1]T61 Real GDP'!T59),"")),"")</f>
        <v/>
      </c>
      <c r="V28" s="8" t="str">
        <f>IF('[1]T61 Real GDP'!U59&lt;&gt;"",(IF('[1]T6 Wine production'!U59&lt;&gt;"",('[1]T6 Wine production'!U59/'[1]T61 Real GDP'!U59),"")),"")</f>
        <v/>
      </c>
      <c r="W28" s="8" t="str">
        <f>IF('[1]T61 Real GDP'!V59&lt;&gt;"",(IF('[1]T6 Wine production'!V59&lt;&gt;"",('[1]T6 Wine production'!V59/'[1]T61 Real GDP'!V59),"")),"")</f>
        <v/>
      </c>
      <c r="X28" s="8" t="str">
        <f>IF('[1]T61 Real GDP'!W59&lt;&gt;"",(IF('[1]T6 Wine production'!W59&lt;&gt;"",('[1]T6 Wine production'!W59/'[1]T61 Real GDP'!W59),"")),"")</f>
        <v/>
      </c>
      <c r="Y28" s="8" t="str">
        <f>IF('[1]T61 Real GDP'!X59&lt;&gt;"",(IF('[1]T6 Wine production'!X59&lt;&gt;"",('[1]T6 Wine production'!X59/'[1]T61 Real GDP'!X59),"")),"")</f>
        <v/>
      </c>
      <c r="Z28" s="8" t="str">
        <f>IF('[1]T61 Real GDP'!Y59&lt;&gt;"",(IF('[1]T6 Wine production'!Y59&lt;&gt;"",('[1]T6 Wine production'!Y59/'[1]T61 Real GDP'!Y59),"")),"")</f>
        <v/>
      </c>
      <c r="AA28" s="8" t="str">
        <f>IF('[1]T61 Real GDP'!Z59&lt;&gt;"",(IF('[1]T6 Wine production'!Z59&lt;&gt;"",('[1]T6 Wine production'!Z59/'[1]T61 Real GDP'!Z59),"")),"")</f>
        <v/>
      </c>
      <c r="AB28" s="8">
        <f>IF('[1]T61 Real GDP'!AA59&lt;&gt;"",(IF('[1]T6 Wine production'!AA59&lt;&gt;"",('[1]T6 Wine production'!AA59/'[1]T61 Real GDP'!AA59),"")),"")</f>
        <v>1.2155275092347644</v>
      </c>
      <c r="AC28" s="8">
        <f>IF('[1]T61 Real GDP'!AB59&lt;&gt;"",(IF('[1]T6 Wine production'!AB59&lt;&gt;"",('[1]T6 Wine production'!AB59/'[1]T61 Real GDP'!AB59),"")),"")</f>
        <v>4.3145699248628579E-2</v>
      </c>
      <c r="AD28" s="8">
        <f>IF('[1]T61 Real GDP'!AC59&lt;&gt;"",(IF('[1]T6 Wine production'!AC59&lt;&gt;"",('[1]T6 Wine production'!AC59/'[1]T61 Real GDP'!AC59),"")),"")</f>
        <v>0.22400218731472035</v>
      </c>
      <c r="AE28" s="8">
        <f>IF('[1]T61 Real GDP'!AD59&lt;&gt;"",(IF('[1]T6 Wine production'!AD59&lt;&gt;"",('[1]T6 Wine production'!AD59/'[1]T61 Real GDP'!AD59),"")),"")</f>
        <v>0.37233855716725089</v>
      </c>
      <c r="AF28" s="8">
        <f>IF('[1]T61 Real GDP'!AE59&lt;&gt;"",(IF('[1]T6 Wine production'!AE59&lt;&gt;"",('[1]T6 Wine production'!AE59/'[1]T61 Real GDP'!AE59),"")),"")</f>
        <v>8.8576152692538201</v>
      </c>
      <c r="AG28" s="8">
        <f>IF('[1]T61 Real GDP'!AF59&lt;&gt;"",(IF('[1]T6 Wine production'!AF59&lt;&gt;"",('[1]T6 Wine production'!AF59/'[1]T61 Real GDP'!AF59),"")),"")</f>
        <v>2.8331759856837433</v>
      </c>
      <c r="AH28" s="8">
        <f>IF('[1]T61 Real GDP'!AG59&lt;&gt;"",(IF('[1]T6 Wine production'!AG59&lt;&gt;"",('[1]T6 Wine production'!AG59/'[1]T61 Real GDP'!AG59),"")),"")</f>
        <v>6.418774805681041</v>
      </c>
      <c r="AI28" s="8" t="str">
        <f>IF('[1]T61 Real GDP'!AH59&lt;&gt;"",(IF('[1]T6 Wine production'!AH59&lt;&gt;"",('[1]T6 Wine production'!AH59/'[1]T61 Real GDP'!AH59),"")),"")</f>
        <v/>
      </c>
      <c r="AJ28" s="8">
        <f>IF('[1]T61 Real GDP'!AI59&lt;&gt;"",(IF('[1]T6 Wine production'!AI59&lt;&gt;"",('[1]T6 Wine production'!AI59/'[1]T61 Real GDP'!AI59),"")),"")</f>
        <v>1.8603934032758371</v>
      </c>
      <c r="AK28" s="8" t="str">
        <f>IF('[1]T61 Real GDP'!AJ59&lt;&gt;"",(IF('[1]T6 Wine production'!AJ59&lt;&gt;"",('[1]T6 Wine production'!AJ59/'[1]T61 Real GDP'!AJ59),"")),"")</f>
        <v/>
      </c>
      <c r="AL28" s="8" t="str">
        <f>IF('[1]T61 Real GDP'!AK59&lt;&gt;"",(IF('[1]T6 Wine production'!AK59&lt;&gt;"",('[1]T6 Wine production'!AK59/'[1]T61 Real GDP'!AK59),"")),"")</f>
        <v/>
      </c>
      <c r="AM28" s="8" t="str">
        <f>IF('[1]T61 Real GDP'!AL59&lt;&gt;"",(IF('[1]T6 Wine production'!AL59&lt;&gt;"",('[1]T6 Wine production'!AL59/'[1]T61 Real GDP'!AL59),"")),"")</f>
        <v/>
      </c>
      <c r="AN28" s="8">
        <f>IF('[1]T61 Real GDP'!AM59&lt;&gt;"",(IF('[1]T6 Wine production'!AM59&lt;&gt;"",('[1]T6 Wine production'!AM59/'[1]T61 Real GDP'!AM59),"")),"")</f>
        <v>5.0366995702346129</v>
      </c>
      <c r="AO28" s="8" t="str">
        <f>IF('[1]T61 Real GDP'!AN59&lt;&gt;"",(IF('[1]T6 Wine production'!AN59&lt;&gt;"",('[1]T6 Wine production'!AN59/'[1]T61 Real GDP'!AN59),"")),"")</f>
        <v/>
      </c>
      <c r="AP28" s="8" t="str">
        <f>IF('[1]T61 Real GDP'!AO59&lt;&gt;"",(IF('[1]T6 Wine production'!AO59&lt;&gt;"",('[1]T6 Wine production'!AO59/'[1]T61 Real GDP'!AO59),"")),"")</f>
        <v/>
      </c>
      <c r="AQ28" s="8" t="str">
        <f>IF('[1]T61 Real GDP'!AP59&lt;&gt;"",(IF('[1]T6 Wine production'!AP59&lt;&gt;"",('[1]T6 Wine production'!AP59/'[1]T61 Real GDP'!AP59),"")),"")</f>
        <v/>
      </c>
      <c r="AR28" s="8" t="str">
        <f>IF('[1]T61 Real GDP'!AQ59&lt;&gt;"",(IF('[1]T6 Wine production'!AQ59&lt;&gt;"",('[1]T6 Wine production'!AQ59/'[1]T61 Real GDP'!AQ59),"")),"")</f>
        <v/>
      </c>
      <c r="AS28" s="8" t="str">
        <f>IF('[1]T61 Real GDP'!AR59&lt;&gt;"",(IF('[1]T6 Wine production'!AR59&lt;&gt;"",('[1]T6 Wine production'!AR59/'[1]T61 Real GDP'!AR59),"")),"")</f>
        <v/>
      </c>
      <c r="AT28" s="8" t="str">
        <f>IF('[1]T61 Real GDP'!AS59&lt;&gt;"",(IF('[1]T6 Wine production'!AS59&lt;&gt;"",('[1]T6 Wine production'!AS59/'[1]T61 Real GDP'!AS59),"")),"")</f>
        <v/>
      </c>
      <c r="AU28" s="8">
        <f>IF('[1]T61 Real GDP'!AT59&lt;&gt;"",(IF('[1]T6 Wine production'!AT59&lt;&gt;"",('[1]T6 Wine production'!AT59/'[1]T61 Real GDP'!AT59),"")),"")</f>
        <v>1.8124869840778459E-2</v>
      </c>
      <c r="AV28" s="8" t="str">
        <f>IF('[1]T61 Real GDP'!AU59&lt;&gt;"",(IF('[1]T6 Wine production'!AU59&lt;&gt;"",('[1]T6 Wine production'!AU59/'[1]T61 Real GDP'!AU59),"")),"")</f>
        <v/>
      </c>
      <c r="AW28" s="8" t="str">
        <f>IF('[1]T61 Real GDP'!AV59&lt;&gt;"",(IF('[1]T6 Wine production'!AV59&lt;&gt;"",('[1]T6 Wine production'!AV59/'[1]T61 Real GDP'!AV59),"")),"")</f>
        <v/>
      </c>
      <c r="AX28" s="8" t="str">
        <f>IF('[1]T61 Real GDP'!AW59&lt;&gt;"",(IF('[1]T6 Wine production'!AW59&lt;&gt;"",('[1]T6 Wine production'!AW59/'[1]T61 Real GDP'!AW59),"")),"")</f>
        <v/>
      </c>
      <c r="AY28" s="8" t="str">
        <f>IF('[1]T61 Real GDP'!AX59&lt;&gt;"",(IF('[1]T6 Wine production'!AX59&lt;&gt;"",('[1]T6 Wine production'!AX59/'[1]T61 Real GDP'!AX59),"")),"")</f>
        <v/>
      </c>
      <c r="AZ28" s="8" t="str">
        <f>IF('[1]T61 Real GDP'!AY59&lt;&gt;"",(IF('[1]T6 Wine production'!AY59&lt;&gt;"",('[1]T6 Wine production'!AY59/'[1]T61 Real GDP'!AY59),"")),"")</f>
        <v/>
      </c>
      <c r="BA28" s="8" t="str">
        <f>IF('[1]T61 Real GDP'!AZ59&lt;&gt;"",(IF('[1]T6 Wine production'!AZ59&lt;&gt;"",('[1]T6 Wine production'!AZ59/'[1]T61 Real GDP'!AZ59),"")),"")</f>
        <v/>
      </c>
      <c r="BB28" s="8" t="s">
        <v>54</v>
      </c>
      <c r="BC28" s="9"/>
      <c r="BD28" s="9"/>
      <c r="BI28" s="8"/>
      <c r="BJ28" s="8"/>
      <c r="BK28" s="8"/>
      <c r="BL28" s="8"/>
      <c r="BM28" s="8"/>
      <c r="BN28" s="8"/>
    </row>
    <row r="29" spans="1:66" x14ac:dyDescent="0.5">
      <c r="A29" s="12">
        <f>'[1]T6 Wine production'!A60</f>
        <v>1892</v>
      </c>
      <c r="B29" s="8">
        <f>IF('[1]T61 Real GDP'!B60&lt;&gt;"",(IF('[1]T6 Wine production'!B60&lt;&gt;"",('[1]T6 Wine production'!B60/'[1]T61 Real GDP'!B60),"")),"")</f>
        <v>30.124581977606031</v>
      </c>
      <c r="C29" s="8">
        <f>IF('[1]T61 Real GDP'!C60&lt;&gt;"",(IF('[1]T6 Wine production'!C60&lt;&gt;"",('[1]T6 Wine production'!C60/'[1]T61 Real GDP'!C60),"")),"")</f>
        <v>67.677188767271062</v>
      </c>
      <c r="D29" s="8">
        <f>IF('[1]T61 Real GDP'!D60&lt;&gt;"",(IF('[1]T6 Wine production'!D60&lt;&gt;"",('[1]T6 Wine production'!D60/'[1]T61 Real GDP'!D60),"")),"")</f>
        <v>59.379866618601298</v>
      </c>
      <c r="E29" s="8">
        <f>IF('[1]T61 Real GDP'!E60&lt;&gt;"",(IF('[1]T6 Wine production'!E60&lt;&gt;"",('[1]T6 Wine production'!E60/'[1]T61 Real GDP'!E60),"")),"")</f>
        <v>94.430251994827643</v>
      </c>
      <c r="F29" s="8">
        <f>IF('[1]T61 Real GDP'!F60&lt;&gt;"",(IF('[1]T6 Wine production'!F60&lt;&gt;"",('[1]T6 Wine production'!F60/'[1]T61 Real GDP'!F60),"")),"")</f>
        <v>5.1278456886144514</v>
      </c>
      <c r="G29" s="8"/>
      <c r="H29" s="8" t="str">
        <f>IF('[1]T61 Real GDP'!G60&lt;&gt;"",(IF('[1]T6 Wine production'!G60&lt;&gt;"",('[1]T6 Wine production'!G60/'[1]T61 Real GDP'!G60),"")),"")</f>
        <v/>
      </c>
      <c r="I29" s="8" t="str">
        <f>IF('[1]T61 Real GDP'!H60&lt;&gt;"",(IF('[1]T6 Wine production'!H60&lt;&gt;"",('[1]T6 Wine production'!H60/'[1]T61 Real GDP'!H60),"")),"")</f>
        <v/>
      </c>
      <c r="J29" s="8" t="str">
        <f>IF('[1]T61 Real GDP'!I60&lt;&gt;"",(IF('[1]T6 Wine production'!I60&lt;&gt;"",('[1]T6 Wine production'!I60/'[1]T61 Real GDP'!I60),"")),"")</f>
        <v/>
      </c>
      <c r="K29" s="8">
        <f>IF('[1]T61 Real GDP'!J60&lt;&gt;"",(IF('[1]T6 Wine production'!J60&lt;&gt;"",('[1]T6 Wine production'!J60/'[1]T61 Real GDP'!J60),"")),"")</f>
        <v>0.78311937934012021</v>
      </c>
      <c r="L29" s="8">
        <f>IF('[1]T61 Real GDP'!K60&lt;&gt;"",(IF('[1]T6 Wine production'!K60&lt;&gt;"",('[1]T6 Wine production'!K60/'[1]T61 Real GDP'!K60),"")),"")</f>
        <v>31.045915325170355</v>
      </c>
      <c r="M29" s="8" t="str">
        <f>IF('[1]T61 Real GDP'!L60&lt;&gt;"",(IF('[1]T6 Wine production'!L60&lt;&gt;"",('[1]T6 Wine production'!L60/'[1]T61 Real GDP'!L60),"")),"")</f>
        <v/>
      </c>
      <c r="N29" s="8" t="str">
        <f>IF('[1]T61 Real GDP'!M60&lt;&gt;"",(IF('[1]T6 Wine production'!M60&lt;&gt;"",('[1]T6 Wine production'!M60/'[1]T61 Real GDP'!M60),"")),"")</f>
        <v/>
      </c>
      <c r="O29" s="8" t="str">
        <f>IF('[1]T61 Real GDP'!N60&lt;&gt;"",(IF('[1]T6 Wine production'!N60&lt;&gt;"",('[1]T6 Wine production'!N60/'[1]T61 Real GDP'!N60),"")),"")</f>
        <v/>
      </c>
      <c r="P29" s="8">
        <f>IF('[1]T61 Real GDP'!O60&lt;&gt;"",(IF('[1]T6 Wine production'!O60&lt;&gt;"",('[1]T6 Wine production'!O60/'[1]T61 Real GDP'!O60),"")),"")</f>
        <v>6.9161686249189769</v>
      </c>
      <c r="Q29" s="8">
        <f>IF('[1]T61 Real GDP'!P60&lt;&gt;"",(IF('[1]T6 Wine production'!P60&lt;&gt;"",('[1]T6 Wine production'!P60/'[1]T61 Real GDP'!P60),"")),"")</f>
        <v>0</v>
      </c>
      <c r="R29" s="8" t="str">
        <f>IF('[1]T61 Real GDP'!Q60&lt;&gt;"",(IF('[1]T6 Wine production'!Q60&lt;&gt;"",('[1]T6 Wine production'!Q60/'[1]T61 Real GDP'!Q60),"")),"")</f>
        <v/>
      </c>
      <c r="S29" s="8">
        <f>IF('[1]T61 Real GDP'!R60&lt;&gt;"",(IF('[1]T6 Wine production'!R60&lt;&gt;"",('[1]T6 Wine production'!R60/'[1]T61 Real GDP'!R60),"")),"")</f>
        <v>20.885583586502658</v>
      </c>
      <c r="T29" s="8" t="str">
        <f>IF('[1]T61 Real GDP'!S60&lt;&gt;"",(IF('[1]T6 Wine production'!S60&lt;&gt;"",('[1]T6 Wine production'!S60/'[1]T61 Real GDP'!S60),"")),"")</f>
        <v/>
      </c>
      <c r="U29" s="8" t="str">
        <f>IF('[1]T61 Real GDP'!T60&lt;&gt;"",(IF('[1]T6 Wine production'!T60&lt;&gt;"",('[1]T6 Wine production'!T60/'[1]T61 Real GDP'!T60),"")),"")</f>
        <v/>
      </c>
      <c r="V29" s="8" t="str">
        <f>IF('[1]T61 Real GDP'!U60&lt;&gt;"",(IF('[1]T6 Wine production'!U60&lt;&gt;"",('[1]T6 Wine production'!U60/'[1]T61 Real GDP'!U60),"")),"")</f>
        <v/>
      </c>
      <c r="W29" s="8" t="str">
        <f>IF('[1]T61 Real GDP'!V60&lt;&gt;"",(IF('[1]T6 Wine production'!V60&lt;&gt;"",('[1]T6 Wine production'!V60/'[1]T61 Real GDP'!V60),"")),"")</f>
        <v/>
      </c>
      <c r="X29" s="8" t="str">
        <f>IF('[1]T61 Real GDP'!W60&lt;&gt;"",(IF('[1]T6 Wine production'!W60&lt;&gt;"",('[1]T6 Wine production'!W60/'[1]T61 Real GDP'!W60),"")),"")</f>
        <v/>
      </c>
      <c r="Y29" s="8" t="str">
        <f>IF('[1]T61 Real GDP'!X60&lt;&gt;"",(IF('[1]T6 Wine production'!X60&lt;&gt;"",('[1]T6 Wine production'!X60/'[1]T61 Real GDP'!X60),"")),"")</f>
        <v/>
      </c>
      <c r="Z29" s="8" t="str">
        <f>IF('[1]T61 Real GDP'!Y60&lt;&gt;"",(IF('[1]T6 Wine production'!Y60&lt;&gt;"",('[1]T6 Wine production'!Y60/'[1]T61 Real GDP'!Y60),"")),"")</f>
        <v/>
      </c>
      <c r="AA29" s="8" t="str">
        <f>IF('[1]T61 Real GDP'!Z60&lt;&gt;"",(IF('[1]T6 Wine production'!Z60&lt;&gt;"",('[1]T6 Wine production'!Z60/'[1]T61 Real GDP'!Z60),"")),"")</f>
        <v/>
      </c>
      <c r="AB29" s="8">
        <f>IF('[1]T61 Real GDP'!AA60&lt;&gt;"",(IF('[1]T6 Wine production'!AA60&lt;&gt;"",('[1]T6 Wine production'!AA60/'[1]T61 Real GDP'!AA60),"")),"")</f>
        <v>1.1869713880645767</v>
      </c>
      <c r="AC29" s="8">
        <f>IF('[1]T61 Real GDP'!AB60&lt;&gt;"",(IF('[1]T6 Wine production'!AB60&lt;&gt;"",('[1]T6 Wine production'!AB60/'[1]T61 Real GDP'!AB60),"")),"")</f>
        <v>4.2957451794643435E-2</v>
      </c>
      <c r="AD29" s="8">
        <f>IF('[1]T61 Real GDP'!AC60&lt;&gt;"",(IF('[1]T6 Wine production'!AC60&lt;&gt;"",('[1]T6 Wine production'!AC60/'[1]T61 Real GDP'!AC60),"")),"")</f>
        <v>0.23258424065522371</v>
      </c>
      <c r="AE29" s="8">
        <f>IF('[1]T61 Real GDP'!AD60&lt;&gt;"",(IF('[1]T6 Wine production'!AD60&lt;&gt;"",('[1]T6 Wine production'!AD60/'[1]T61 Real GDP'!AD60),"")),"")</f>
        <v>0.39016359355896074</v>
      </c>
      <c r="AF29" s="8">
        <f>IF('[1]T61 Real GDP'!AE60&lt;&gt;"",(IF('[1]T6 Wine production'!AE60&lt;&gt;"",('[1]T6 Wine production'!AE60/'[1]T61 Real GDP'!AE60),"")),"")</f>
        <v>8.4870458956549175</v>
      </c>
      <c r="AG29" s="8">
        <f>IF('[1]T61 Real GDP'!AF60&lt;&gt;"",(IF('[1]T6 Wine production'!AF60&lt;&gt;"",('[1]T6 Wine production'!AF60/'[1]T61 Real GDP'!AF60),"")),"")</f>
        <v>2.9860712070995934</v>
      </c>
      <c r="AH29" s="8">
        <f>IF('[1]T61 Real GDP'!AG60&lt;&gt;"",(IF('[1]T6 Wine production'!AG60&lt;&gt;"",('[1]T6 Wine production'!AG60/'[1]T61 Real GDP'!AG60),"")),"")</f>
        <v>7.6820326877326028</v>
      </c>
      <c r="AI29" s="8" t="str">
        <f>IF('[1]T61 Real GDP'!AH60&lt;&gt;"",(IF('[1]T6 Wine production'!AH60&lt;&gt;"",('[1]T6 Wine production'!AH60/'[1]T61 Real GDP'!AH60),"")),"")</f>
        <v/>
      </c>
      <c r="AJ29" s="8">
        <f>IF('[1]T61 Real GDP'!AI60&lt;&gt;"",(IF('[1]T6 Wine production'!AI60&lt;&gt;"",('[1]T6 Wine production'!AI60/'[1]T61 Real GDP'!AI60),"")),"")</f>
        <v>1.8303737781637752</v>
      </c>
      <c r="AK29" s="8" t="str">
        <f>IF('[1]T61 Real GDP'!AJ60&lt;&gt;"",(IF('[1]T6 Wine production'!AJ60&lt;&gt;"",('[1]T6 Wine production'!AJ60/'[1]T61 Real GDP'!AJ60),"")),"")</f>
        <v/>
      </c>
      <c r="AL29" s="8" t="str">
        <f>IF('[1]T61 Real GDP'!AK60&lt;&gt;"",(IF('[1]T6 Wine production'!AK60&lt;&gt;"",('[1]T6 Wine production'!AK60/'[1]T61 Real GDP'!AK60),"")),"")</f>
        <v/>
      </c>
      <c r="AM29" s="8" t="str">
        <f>IF('[1]T61 Real GDP'!AL60&lt;&gt;"",(IF('[1]T6 Wine production'!AL60&lt;&gt;"",('[1]T6 Wine production'!AL60/'[1]T61 Real GDP'!AL60),"")),"")</f>
        <v/>
      </c>
      <c r="AN29" s="8">
        <f>IF('[1]T61 Real GDP'!AM60&lt;&gt;"",(IF('[1]T6 Wine production'!AM60&lt;&gt;"",('[1]T6 Wine production'!AM60/'[1]T61 Real GDP'!AM60),"")),"")</f>
        <v>4.5562815912428682</v>
      </c>
      <c r="AO29" s="8" t="str">
        <f>IF('[1]T61 Real GDP'!AN60&lt;&gt;"",(IF('[1]T6 Wine production'!AN60&lt;&gt;"",('[1]T6 Wine production'!AN60/'[1]T61 Real GDP'!AN60),"")),"")</f>
        <v/>
      </c>
      <c r="AP29" s="8" t="str">
        <f>IF('[1]T61 Real GDP'!AO60&lt;&gt;"",(IF('[1]T6 Wine production'!AO60&lt;&gt;"",('[1]T6 Wine production'!AO60/'[1]T61 Real GDP'!AO60),"")),"")</f>
        <v/>
      </c>
      <c r="AQ29" s="8" t="str">
        <f>IF('[1]T61 Real GDP'!AP60&lt;&gt;"",(IF('[1]T6 Wine production'!AP60&lt;&gt;"",('[1]T6 Wine production'!AP60/'[1]T61 Real GDP'!AP60),"")),"")</f>
        <v/>
      </c>
      <c r="AR29" s="8" t="str">
        <f>IF('[1]T61 Real GDP'!AQ60&lt;&gt;"",(IF('[1]T6 Wine production'!AQ60&lt;&gt;"",('[1]T6 Wine production'!AQ60/'[1]T61 Real GDP'!AQ60),"")),"")</f>
        <v/>
      </c>
      <c r="AS29" s="8" t="str">
        <f>IF('[1]T61 Real GDP'!AR60&lt;&gt;"",(IF('[1]T6 Wine production'!AR60&lt;&gt;"",('[1]T6 Wine production'!AR60/'[1]T61 Real GDP'!AR60),"")),"")</f>
        <v/>
      </c>
      <c r="AT29" s="8" t="str">
        <f>IF('[1]T61 Real GDP'!AS60&lt;&gt;"",(IF('[1]T6 Wine production'!AS60&lt;&gt;"",('[1]T6 Wine production'!AS60/'[1]T61 Real GDP'!AS60),"")),"")</f>
        <v/>
      </c>
      <c r="AU29" s="8">
        <f>IF('[1]T61 Real GDP'!AT60&lt;&gt;"",(IF('[1]T6 Wine production'!AT60&lt;&gt;"",('[1]T6 Wine production'!AT60/'[1]T61 Real GDP'!AT60),"")),"")</f>
        <v>1.6990095381181892E-2</v>
      </c>
      <c r="AV29" s="8" t="str">
        <f>IF('[1]T61 Real GDP'!AU60&lt;&gt;"",(IF('[1]T6 Wine production'!AU60&lt;&gt;"",('[1]T6 Wine production'!AU60/'[1]T61 Real GDP'!AU60),"")),"")</f>
        <v/>
      </c>
      <c r="AW29" s="8" t="str">
        <f>IF('[1]T61 Real GDP'!AV60&lt;&gt;"",(IF('[1]T6 Wine production'!AV60&lt;&gt;"",('[1]T6 Wine production'!AV60/'[1]T61 Real GDP'!AV60),"")),"")</f>
        <v/>
      </c>
      <c r="AX29" s="8" t="str">
        <f>IF('[1]T61 Real GDP'!AW60&lt;&gt;"",(IF('[1]T6 Wine production'!AW60&lt;&gt;"",('[1]T6 Wine production'!AW60/'[1]T61 Real GDP'!AW60),"")),"")</f>
        <v/>
      </c>
      <c r="AY29" s="8" t="str">
        <f>IF('[1]T61 Real GDP'!AX60&lt;&gt;"",(IF('[1]T6 Wine production'!AX60&lt;&gt;"",('[1]T6 Wine production'!AX60/'[1]T61 Real GDP'!AX60),"")),"")</f>
        <v/>
      </c>
      <c r="AZ29" s="8" t="str">
        <f>IF('[1]T61 Real GDP'!AY60&lt;&gt;"",(IF('[1]T6 Wine production'!AY60&lt;&gt;"",('[1]T6 Wine production'!AY60/'[1]T61 Real GDP'!AY60),"")),"")</f>
        <v/>
      </c>
      <c r="BA29" s="8" t="str">
        <f>IF('[1]T61 Real GDP'!AZ60&lt;&gt;"",(IF('[1]T6 Wine production'!AZ60&lt;&gt;"",('[1]T6 Wine production'!AZ60/'[1]T61 Real GDP'!AZ60),"")),"")</f>
        <v/>
      </c>
      <c r="BB29" s="8" t="s">
        <v>54</v>
      </c>
      <c r="BC29" s="9"/>
      <c r="BD29" s="9"/>
      <c r="BI29" s="8"/>
      <c r="BJ29" s="8"/>
      <c r="BK29" s="8"/>
      <c r="BL29" s="8"/>
      <c r="BM29" s="8"/>
      <c r="BN29" s="8"/>
    </row>
    <row r="30" spans="1:66" x14ac:dyDescent="0.5">
      <c r="A30" s="12">
        <f>'[1]T6 Wine production'!A61</f>
        <v>1893</v>
      </c>
      <c r="B30" s="8">
        <f>IF('[1]T61 Real GDP'!B61&lt;&gt;"",(IF('[1]T6 Wine production'!B61&lt;&gt;"",('[1]T6 Wine production'!B61/'[1]T61 Real GDP'!B61),"")),"")</f>
        <v>51.035613763044566</v>
      </c>
      <c r="C30" s="8">
        <f>IF('[1]T61 Real GDP'!C61&lt;&gt;"",(IF('[1]T6 Wine production'!C61&lt;&gt;"",('[1]T6 Wine production'!C61/'[1]T61 Real GDP'!C61),"")),"")</f>
        <v>66.542576548442042</v>
      </c>
      <c r="D30" s="8">
        <f>IF('[1]T61 Real GDP'!D61&lt;&gt;"",(IF('[1]T6 Wine production'!D61&lt;&gt;"",('[1]T6 Wine production'!D61/'[1]T61 Real GDP'!D61),"")),"")</f>
        <v>54.908339222614835</v>
      </c>
      <c r="E30" s="8">
        <f>IF('[1]T61 Real GDP'!E61&lt;&gt;"",(IF('[1]T6 Wine production'!E61&lt;&gt;"",('[1]T6 Wine production'!E61/'[1]T61 Real GDP'!E61),"")),"")</f>
        <v>70.647449096316635</v>
      </c>
      <c r="F30" s="8">
        <f>IF('[1]T61 Real GDP'!F61&lt;&gt;"",(IF('[1]T6 Wine production'!F61&lt;&gt;"",('[1]T6 Wine production'!F61/'[1]T61 Real GDP'!F61),"")),"")</f>
        <v>7.112332901145991</v>
      </c>
      <c r="G30" s="8"/>
      <c r="H30" s="8" t="str">
        <f>IF('[1]T61 Real GDP'!G61&lt;&gt;"",(IF('[1]T6 Wine production'!G61&lt;&gt;"",('[1]T6 Wine production'!G61/'[1]T61 Real GDP'!G61),"")),"")</f>
        <v/>
      </c>
      <c r="I30" s="8" t="str">
        <f>IF('[1]T61 Real GDP'!H61&lt;&gt;"",(IF('[1]T6 Wine production'!H61&lt;&gt;"",('[1]T6 Wine production'!H61/'[1]T61 Real GDP'!H61),"")),"")</f>
        <v/>
      </c>
      <c r="J30" s="8" t="str">
        <f>IF('[1]T61 Real GDP'!I61&lt;&gt;"",(IF('[1]T6 Wine production'!I61&lt;&gt;"",('[1]T6 Wine production'!I61/'[1]T61 Real GDP'!I61),"")),"")</f>
        <v/>
      </c>
      <c r="K30" s="8">
        <f>IF('[1]T61 Real GDP'!J61&lt;&gt;"",(IF('[1]T6 Wine production'!J61&lt;&gt;"",('[1]T6 Wine production'!J61/'[1]T61 Real GDP'!J61),"")),"")</f>
        <v>1.9834190651042507</v>
      </c>
      <c r="L30" s="8">
        <f>IF('[1]T61 Real GDP'!K61&lt;&gt;"",(IF('[1]T6 Wine production'!K61&lt;&gt;"",('[1]T6 Wine production'!K61/'[1]T61 Real GDP'!K61),"")),"")</f>
        <v>27.67064265047927</v>
      </c>
      <c r="M30" s="8" t="str">
        <f>IF('[1]T61 Real GDP'!L61&lt;&gt;"",(IF('[1]T6 Wine production'!L61&lt;&gt;"",('[1]T6 Wine production'!L61/'[1]T61 Real GDP'!L61),"")),"")</f>
        <v/>
      </c>
      <c r="N30" s="8" t="str">
        <f>IF('[1]T61 Real GDP'!M61&lt;&gt;"",(IF('[1]T6 Wine production'!M61&lt;&gt;"",('[1]T6 Wine production'!M61/'[1]T61 Real GDP'!M61),"")),"")</f>
        <v/>
      </c>
      <c r="O30" s="8" t="str">
        <f>IF('[1]T61 Real GDP'!N61&lt;&gt;"",(IF('[1]T6 Wine production'!N61&lt;&gt;"",('[1]T6 Wine production'!N61/'[1]T61 Real GDP'!N61),"")),"")</f>
        <v/>
      </c>
      <c r="P30" s="8">
        <f>IF('[1]T61 Real GDP'!O61&lt;&gt;"",(IF('[1]T6 Wine production'!O61&lt;&gt;"",('[1]T6 Wine production'!O61/'[1]T61 Real GDP'!O61),"")),"")</f>
        <v>6.9663316541786102</v>
      </c>
      <c r="Q30" s="8">
        <f>IF('[1]T61 Real GDP'!P61&lt;&gt;"",(IF('[1]T6 Wine production'!P61&lt;&gt;"",('[1]T6 Wine production'!P61/'[1]T61 Real GDP'!P61),"")),"")</f>
        <v>0</v>
      </c>
      <c r="R30" s="8" t="str">
        <f>IF('[1]T61 Real GDP'!Q61&lt;&gt;"",(IF('[1]T6 Wine production'!Q61&lt;&gt;"",('[1]T6 Wine production'!Q61/'[1]T61 Real GDP'!Q61),"")),"")</f>
        <v/>
      </c>
      <c r="S30" s="8" t="str">
        <f>IF('[1]T61 Real GDP'!R61&lt;&gt;"",(IF('[1]T6 Wine production'!R61&lt;&gt;"",('[1]T6 Wine production'!R61/'[1]T61 Real GDP'!R61),"")),"")</f>
        <v/>
      </c>
      <c r="T30" s="8" t="str">
        <f>IF('[1]T61 Real GDP'!S61&lt;&gt;"",(IF('[1]T6 Wine production'!S61&lt;&gt;"",('[1]T6 Wine production'!S61/'[1]T61 Real GDP'!S61),"")),"")</f>
        <v/>
      </c>
      <c r="U30" s="8" t="str">
        <f>IF('[1]T61 Real GDP'!T61&lt;&gt;"",(IF('[1]T6 Wine production'!T61&lt;&gt;"",('[1]T6 Wine production'!T61/'[1]T61 Real GDP'!T61),"")),"")</f>
        <v/>
      </c>
      <c r="V30" s="8" t="str">
        <f>IF('[1]T61 Real GDP'!U61&lt;&gt;"",(IF('[1]T6 Wine production'!U61&lt;&gt;"",('[1]T6 Wine production'!U61/'[1]T61 Real GDP'!U61),"")),"")</f>
        <v/>
      </c>
      <c r="W30" s="8" t="str">
        <f>IF('[1]T61 Real GDP'!V61&lt;&gt;"",(IF('[1]T6 Wine production'!V61&lt;&gt;"",('[1]T6 Wine production'!V61/'[1]T61 Real GDP'!V61),"")),"")</f>
        <v/>
      </c>
      <c r="X30" s="8" t="str">
        <f>IF('[1]T61 Real GDP'!W61&lt;&gt;"",(IF('[1]T6 Wine production'!W61&lt;&gt;"",('[1]T6 Wine production'!W61/'[1]T61 Real GDP'!W61),"")),"")</f>
        <v/>
      </c>
      <c r="Y30" s="8" t="str">
        <f>IF('[1]T61 Real GDP'!X61&lt;&gt;"",(IF('[1]T6 Wine production'!X61&lt;&gt;"",('[1]T6 Wine production'!X61/'[1]T61 Real GDP'!X61),"")),"")</f>
        <v/>
      </c>
      <c r="Z30" s="8" t="str">
        <f>IF('[1]T61 Real GDP'!Y61&lt;&gt;"",(IF('[1]T6 Wine production'!Y61&lt;&gt;"",('[1]T6 Wine production'!Y61/'[1]T61 Real GDP'!Y61),"")),"")</f>
        <v/>
      </c>
      <c r="AA30" s="8" t="str">
        <f>IF('[1]T61 Real GDP'!Z61&lt;&gt;"",(IF('[1]T6 Wine production'!Z61&lt;&gt;"",('[1]T6 Wine production'!Z61/'[1]T61 Real GDP'!Z61),"")),"")</f>
        <v/>
      </c>
      <c r="AB30" s="8">
        <f>IF('[1]T61 Real GDP'!AA61&lt;&gt;"",(IF('[1]T6 Wine production'!AA61&lt;&gt;"",('[1]T6 Wine production'!AA61/'[1]T61 Real GDP'!AA61),"")),"")</f>
        <v>1.29362893618273</v>
      </c>
      <c r="AC30" s="8">
        <f>IF('[1]T61 Real GDP'!AB61&lt;&gt;"",(IF('[1]T6 Wine production'!AB61&lt;&gt;"",('[1]T6 Wine production'!AB61/'[1]T61 Real GDP'!AB61),"")),"")</f>
        <v>4.3245113302196853E-2</v>
      </c>
      <c r="AD30" s="8">
        <f>IF('[1]T61 Real GDP'!AC61&lt;&gt;"",(IF('[1]T6 Wine production'!AC61&lt;&gt;"",('[1]T6 Wine production'!AC61/'[1]T61 Real GDP'!AC61),"")),"")</f>
        <v>0.24126755716198686</v>
      </c>
      <c r="AE30" s="8">
        <f>IF('[1]T61 Real GDP'!AD61&lt;&gt;"",(IF('[1]T6 Wine production'!AD61&lt;&gt;"",('[1]T6 Wine production'!AD61/'[1]T61 Real GDP'!AD61),"")),"")</f>
        <v>0.3348049071125978</v>
      </c>
      <c r="AF30" s="8">
        <f>IF('[1]T61 Real GDP'!AE61&lt;&gt;"",(IF('[1]T6 Wine production'!AE61&lt;&gt;"",('[1]T6 Wine production'!AE61/'[1]T61 Real GDP'!AE61),"")),"")</f>
        <v>9.1765575858051776</v>
      </c>
      <c r="AG30" s="8">
        <f>IF('[1]T61 Real GDP'!AF61&lt;&gt;"",(IF('[1]T6 Wine production'!AF61&lt;&gt;"",('[1]T6 Wine production'!AF61/'[1]T61 Real GDP'!AF61),"")),"")</f>
        <v>3.4907228248680222</v>
      </c>
      <c r="AH30" s="8">
        <f>IF('[1]T61 Real GDP'!AG61&lt;&gt;"",(IF('[1]T6 Wine production'!AG61&lt;&gt;"",('[1]T6 Wine production'!AG61/'[1]T61 Real GDP'!AG61),"")),"")</f>
        <v>6.5290117160028487</v>
      </c>
      <c r="AI30" s="8" t="str">
        <f>IF('[1]T61 Real GDP'!AH61&lt;&gt;"",(IF('[1]T6 Wine production'!AH61&lt;&gt;"",('[1]T6 Wine production'!AH61/'[1]T61 Real GDP'!AH61),"")),"")</f>
        <v/>
      </c>
      <c r="AJ30" s="8">
        <f>IF('[1]T61 Real GDP'!AI61&lt;&gt;"",(IF('[1]T6 Wine production'!AI61&lt;&gt;"",('[1]T6 Wine production'!AI61/'[1]T61 Real GDP'!AI61),"")),"")</f>
        <v>1.6981288310314331</v>
      </c>
      <c r="AK30" s="8" t="str">
        <f>IF('[1]T61 Real GDP'!AJ61&lt;&gt;"",(IF('[1]T6 Wine production'!AJ61&lt;&gt;"",('[1]T6 Wine production'!AJ61/'[1]T61 Real GDP'!AJ61),"")),"")</f>
        <v/>
      </c>
      <c r="AL30" s="8" t="str">
        <f>IF('[1]T61 Real GDP'!AK61&lt;&gt;"",(IF('[1]T6 Wine production'!AK61&lt;&gt;"",('[1]T6 Wine production'!AK61/'[1]T61 Real GDP'!AK61),"")),"")</f>
        <v/>
      </c>
      <c r="AM30" s="8" t="str">
        <f>IF('[1]T61 Real GDP'!AL61&lt;&gt;"",(IF('[1]T6 Wine production'!AL61&lt;&gt;"",('[1]T6 Wine production'!AL61/'[1]T61 Real GDP'!AL61),"")),"")</f>
        <v/>
      </c>
      <c r="AN30" s="8">
        <f>IF('[1]T61 Real GDP'!AM61&lt;&gt;"",(IF('[1]T6 Wine production'!AM61&lt;&gt;"",('[1]T6 Wine production'!AM61/'[1]T61 Real GDP'!AM61),"")),"")</f>
        <v>5.2161018164952813</v>
      </c>
      <c r="AO30" s="8" t="str">
        <f>IF('[1]T61 Real GDP'!AN61&lt;&gt;"",(IF('[1]T6 Wine production'!AN61&lt;&gt;"",('[1]T6 Wine production'!AN61/'[1]T61 Real GDP'!AN61),"")),"")</f>
        <v/>
      </c>
      <c r="AP30" s="8" t="str">
        <f>IF('[1]T61 Real GDP'!AO61&lt;&gt;"",(IF('[1]T6 Wine production'!AO61&lt;&gt;"",('[1]T6 Wine production'!AO61/'[1]T61 Real GDP'!AO61),"")),"")</f>
        <v/>
      </c>
      <c r="AQ30" s="8" t="str">
        <f>IF('[1]T61 Real GDP'!AP61&lt;&gt;"",(IF('[1]T6 Wine production'!AP61&lt;&gt;"",('[1]T6 Wine production'!AP61/'[1]T61 Real GDP'!AP61),"")),"")</f>
        <v/>
      </c>
      <c r="AR30" s="8" t="str">
        <f>IF('[1]T61 Real GDP'!AQ61&lt;&gt;"",(IF('[1]T6 Wine production'!AQ61&lt;&gt;"",('[1]T6 Wine production'!AQ61/'[1]T61 Real GDP'!AQ61),"")),"")</f>
        <v/>
      </c>
      <c r="AS30" s="8" t="str">
        <f>IF('[1]T61 Real GDP'!AR61&lt;&gt;"",(IF('[1]T6 Wine production'!AR61&lt;&gt;"",('[1]T6 Wine production'!AR61/'[1]T61 Real GDP'!AR61),"")),"")</f>
        <v/>
      </c>
      <c r="AT30" s="8" t="str">
        <f>IF('[1]T61 Real GDP'!AS61&lt;&gt;"",(IF('[1]T6 Wine production'!AS61&lt;&gt;"",('[1]T6 Wine production'!AS61/'[1]T61 Real GDP'!AS61),"")),"")</f>
        <v/>
      </c>
      <c r="AU30" s="8">
        <f>IF('[1]T61 Real GDP'!AT61&lt;&gt;"",(IF('[1]T6 Wine production'!AT61&lt;&gt;"",('[1]T6 Wine production'!AT61/'[1]T61 Real GDP'!AT61),"")),"")</f>
        <v>1.6931204236013148E-2</v>
      </c>
      <c r="AV30" s="8" t="str">
        <f>IF('[1]T61 Real GDP'!AU61&lt;&gt;"",(IF('[1]T6 Wine production'!AU61&lt;&gt;"",('[1]T6 Wine production'!AU61/'[1]T61 Real GDP'!AU61),"")),"")</f>
        <v/>
      </c>
      <c r="AW30" s="8" t="str">
        <f>IF('[1]T61 Real GDP'!AV61&lt;&gt;"",(IF('[1]T6 Wine production'!AV61&lt;&gt;"",('[1]T6 Wine production'!AV61/'[1]T61 Real GDP'!AV61),"")),"")</f>
        <v/>
      </c>
      <c r="AX30" s="8" t="str">
        <f>IF('[1]T61 Real GDP'!AW61&lt;&gt;"",(IF('[1]T6 Wine production'!AW61&lt;&gt;"",('[1]T6 Wine production'!AW61/'[1]T61 Real GDP'!AW61),"")),"")</f>
        <v/>
      </c>
      <c r="AY30" s="8" t="str">
        <f>IF('[1]T61 Real GDP'!AX61&lt;&gt;"",(IF('[1]T6 Wine production'!AX61&lt;&gt;"",('[1]T6 Wine production'!AX61/'[1]T61 Real GDP'!AX61),"")),"")</f>
        <v/>
      </c>
      <c r="AZ30" s="8" t="str">
        <f>IF('[1]T61 Real GDP'!AY61&lt;&gt;"",(IF('[1]T6 Wine production'!AY61&lt;&gt;"",('[1]T6 Wine production'!AY61/'[1]T61 Real GDP'!AY61),"")),"")</f>
        <v/>
      </c>
      <c r="BA30" s="8" t="str">
        <f>IF('[1]T61 Real GDP'!AZ61&lt;&gt;"",(IF('[1]T6 Wine production'!AZ61&lt;&gt;"",('[1]T6 Wine production'!AZ61/'[1]T61 Real GDP'!AZ61),"")),"")</f>
        <v/>
      </c>
      <c r="BB30" s="8" t="s">
        <v>54</v>
      </c>
      <c r="BC30" s="9"/>
      <c r="BD30" s="9"/>
      <c r="BI30" s="8"/>
      <c r="BJ30" s="8"/>
      <c r="BK30" s="8"/>
      <c r="BL30" s="8"/>
      <c r="BM30" s="8"/>
      <c r="BN30" s="8"/>
    </row>
    <row r="31" spans="1:66" x14ac:dyDescent="0.5">
      <c r="A31" s="12">
        <f>'[1]T6 Wine production'!A62</f>
        <v>1894</v>
      </c>
      <c r="B31" s="8">
        <f>IF('[1]T61 Real GDP'!B62&lt;&gt;"",(IF('[1]T6 Wine production'!B62&lt;&gt;"",('[1]T6 Wine production'!B62/'[1]T61 Real GDP'!B62),"")),"")</f>
        <v>38.091592305992492</v>
      </c>
      <c r="C31" s="8">
        <f>IF('[1]T61 Real GDP'!C62&lt;&gt;"",(IF('[1]T6 Wine production'!C62&lt;&gt;"",('[1]T6 Wine production'!C62/'[1]T61 Real GDP'!C62),"")),"")</f>
        <v>67.137347230887755</v>
      </c>
      <c r="D31" s="8">
        <f>IF('[1]T61 Real GDP'!D62&lt;&gt;"",(IF('[1]T6 Wine production'!D62&lt;&gt;"",('[1]T6 Wine production'!D62/'[1]T61 Real GDP'!D62),"")),"")</f>
        <v>52.286164310005368</v>
      </c>
      <c r="E31" s="8">
        <f>IF('[1]T61 Real GDP'!E62&lt;&gt;"",(IF('[1]T6 Wine production'!E62&lt;&gt;"",('[1]T6 Wine production'!E62/'[1]T61 Real GDP'!E62),"")),"")</f>
        <v>70.428908497365782</v>
      </c>
      <c r="F31" s="8">
        <f>IF('[1]T61 Real GDP'!F62&lt;&gt;"",(IF('[1]T6 Wine production'!F62&lt;&gt;"",('[1]T6 Wine production'!F62/'[1]T61 Real GDP'!F62),"")),"")</f>
        <v>6.3783239823367524</v>
      </c>
      <c r="G31" s="8"/>
      <c r="H31" s="8" t="str">
        <f>IF('[1]T61 Real GDP'!G62&lt;&gt;"",(IF('[1]T6 Wine production'!G62&lt;&gt;"",('[1]T6 Wine production'!G62/'[1]T61 Real GDP'!G62),"")),"")</f>
        <v/>
      </c>
      <c r="I31" s="8" t="str">
        <f>IF('[1]T61 Real GDP'!H62&lt;&gt;"",(IF('[1]T6 Wine production'!H62&lt;&gt;"",('[1]T6 Wine production'!H62/'[1]T61 Real GDP'!H62),"")),"")</f>
        <v/>
      </c>
      <c r="J31" s="8" t="str">
        <f>IF('[1]T61 Real GDP'!I62&lt;&gt;"",(IF('[1]T6 Wine production'!I62&lt;&gt;"",('[1]T6 Wine production'!I62/'[1]T61 Real GDP'!I62),"")),"")</f>
        <v/>
      </c>
      <c r="K31" s="8">
        <f>IF('[1]T61 Real GDP'!J62&lt;&gt;"",(IF('[1]T6 Wine production'!J62&lt;&gt;"",('[1]T6 Wine production'!J62/'[1]T61 Real GDP'!J62),"")),"")</f>
        <v>1.6283546330233849</v>
      </c>
      <c r="L31" s="8">
        <f>IF('[1]T61 Real GDP'!K62&lt;&gt;"",(IF('[1]T6 Wine production'!K62&lt;&gt;"",('[1]T6 Wine production'!K62/'[1]T61 Real GDP'!K62),"")),"")</f>
        <v>25.621906762980707</v>
      </c>
      <c r="M31" s="8" t="str">
        <f>IF('[1]T61 Real GDP'!L62&lt;&gt;"",(IF('[1]T6 Wine production'!L62&lt;&gt;"",('[1]T6 Wine production'!L62/'[1]T61 Real GDP'!L62),"")),"")</f>
        <v/>
      </c>
      <c r="N31" s="8" t="str">
        <f>IF('[1]T61 Real GDP'!M62&lt;&gt;"",(IF('[1]T6 Wine production'!M62&lt;&gt;"",('[1]T6 Wine production'!M62/'[1]T61 Real GDP'!M62),"")),"")</f>
        <v/>
      </c>
      <c r="O31" s="8" t="str">
        <f>IF('[1]T61 Real GDP'!N62&lt;&gt;"",(IF('[1]T6 Wine production'!N62&lt;&gt;"",('[1]T6 Wine production'!N62/'[1]T61 Real GDP'!N62),"")),"")</f>
        <v/>
      </c>
      <c r="P31" s="8">
        <f>IF('[1]T61 Real GDP'!O62&lt;&gt;"",(IF('[1]T6 Wine production'!O62&lt;&gt;"",('[1]T6 Wine production'!O62/'[1]T61 Real GDP'!O62),"")),"")</f>
        <v>7.2514314679552587</v>
      </c>
      <c r="Q31" s="8">
        <f>IF('[1]T61 Real GDP'!P62&lt;&gt;"",(IF('[1]T6 Wine production'!P62&lt;&gt;"",('[1]T6 Wine production'!P62/'[1]T61 Real GDP'!P62),"")),"")</f>
        <v>0</v>
      </c>
      <c r="R31" s="8" t="str">
        <f>IF('[1]T61 Real GDP'!Q62&lt;&gt;"",(IF('[1]T6 Wine production'!Q62&lt;&gt;"",('[1]T6 Wine production'!Q62/'[1]T61 Real GDP'!Q62),"")),"")</f>
        <v/>
      </c>
      <c r="S31" s="8" t="str">
        <f>IF('[1]T61 Real GDP'!R62&lt;&gt;"",(IF('[1]T6 Wine production'!R62&lt;&gt;"",('[1]T6 Wine production'!R62/'[1]T61 Real GDP'!R62),"")),"")</f>
        <v/>
      </c>
      <c r="T31" s="8" t="str">
        <f>IF('[1]T61 Real GDP'!S62&lt;&gt;"",(IF('[1]T6 Wine production'!S62&lt;&gt;"",('[1]T6 Wine production'!S62/'[1]T61 Real GDP'!S62),"")),"")</f>
        <v/>
      </c>
      <c r="U31" s="8" t="str">
        <f>IF('[1]T61 Real GDP'!T62&lt;&gt;"",(IF('[1]T6 Wine production'!T62&lt;&gt;"",('[1]T6 Wine production'!T62/'[1]T61 Real GDP'!T62),"")),"")</f>
        <v/>
      </c>
      <c r="V31" s="8" t="str">
        <f>IF('[1]T61 Real GDP'!U62&lt;&gt;"",(IF('[1]T6 Wine production'!U62&lt;&gt;"",('[1]T6 Wine production'!U62/'[1]T61 Real GDP'!U62),"")),"")</f>
        <v/>
      </c>
      <c r="W31" s="8" t="str">
        <f>IF('[1]T61 Real GDP'!V62&lt;&gt;"",(IF('[1]T6 Wine production'!V62&lt;&gt;"",('[1]T6 Wine production'!V62/'[1]T61 Real GDP'!V62),"")),"")</f>
        <v/>
      </c>
      <c r="X31" s="8" t="str">
        <f>IF('[1]T61 Real GDP'!W62&lt;&gt;"",(IF('[1]T6 Wine production'!W62&lt;&gt;"",('[1]T6 Wine production'!W62/'[1]T61 Real GDP'!W62),"")),"")</f>
        <v/>
      </c>
      <c r="Y31" s="8" t="str">
        <f>IF('[1]T61 Real GDP'!X62&lt;&gt;"",(IF('[1]T6 Wine production'!X62&lt;&gt;"",('[1]T6 Wine production'!X62/'[1]T61 Real GDP'!X62),"")),"")</f>
        <v/>
      </c>
      <c r="Z31" s="8" t="str">
        <f>IF('[1]T61 Real GDP'!Y62&lt;&gt;"",(IF('[1]T6 Wine production'!Y62&lt;&gt;"",('[1]T6 Wine production'!Y62/'[1]T61 Real GDP'!Y62),"")),"")</f>
        <v/>
      </c>
      <c r="AA31" s="8" t="str">
        <f>IF('[1]T61 Real GDP'!Z62&lt;&gt;"",(IF('[1]T6 Wine production'!Z62&lt;&gt;"",('[1]T6 Wine production'!Z62/'[1]T61 Real GDP'!Z62),"")),"")</f>
        <v/>
      </c>
      <c r="AB31" s="8">
        <f>IF('[1]T61 Real GDP'!AA62&lt;&gt;"",(IF('[1]T6 Wine production'!AA62&lt;&gt;"",('[1]T6 Wine production'!AA62/'[1]T61 Real GDP'!AA62),"")),"")</f>
        <v>1.418285604401335</v>
      </c>
      <c r="AC31" s="8">
        <f>IF('[1]T61 Real GDP'!AB62&lt;&gt;"",(IF('[1]T6 Wine production'!AB62&lt;&gt;"",('[1]T6 Wine production'!AB62/'[1]T61 Real GDP'!AB62),"")),"")</f>
        <v>4.6050724679744297E-2</v>
      </c>
      <c r="AD31" s="8">
        <f>IF('[1]T61 Real GDP'!AC62&lt;&gt;"",(IF('[1]T6 Wine production'!AC62&lt;&gt;"",('[1]T6 Wine production'!AC62/'[1]T61 Real GDP'!AC62),"")),"")</f>
        <v>0.23737514842928381</v>
      </c>
      <c r="AE31" s="8">
        <f>IF('[1]T61 Real GDP'!AD62&lt;&gt;"",(IF('[1]T6 Wine production'!AD62&lt;&gt;"",('[1]T6 Wine production'!AD62/'[1]T61 Real GDP'!AD62),"")),"")</f>
        <v>0.42207546383215622</v>
      </c>
      <c r="AF31" s="8">
        <f>IF('[1]T61 Real GDP'!AE62&lt;&gt;"",(IF('[1]T6 Wine production'!AE62&lt;&gt;"",('[1]T6 Wine production'!AE62/'[1]T61 Real GDP'!AE62),"")),"")</f>
        <v>9.1308397752921699</v>
      </c>
      <c r="AG31" s="8">
        <f>IF('[1]T61 Real GDP'!AF62&lt;&gt;"",(IF('[1]T6 Wine production'!AF62&lt;&gt;"",('[1]T6 Wine production'!AF62/'[1]T61 Real GDP'!AF62),"")),"")</f>
        <v>3.4764458665017881</v>
      </c>
      <c r="AH31" s="8">
        <f>IF('[1]T61 Real GDP'!AG62&lt;&gt;"",(IF('[1]T6 Wine production'!AG62&lt;&gt;"",('[1]T6 Wine production'!AG62/'[1]T61 Real GDP'!AG62),"")),"")</f>
        <v>7.1328214602925524</v>
      </c>
      <c r="AI31" s="8" t="str">
        <f>IF('[1]T61 Real GDP'!AH62&lt;&gt;"",(IF('[1]T6 Wine production'!AH62&lt;&gt;"",('[1]T6 Wine production'!AH62/'[1]T61 Real GDP'!AH62),"")),"")</f>
        <v/>
      </c>
      <c r="AJ31" s="8">
        <f>IF('[1]T61 Real GDP'!AI62&lt;&gt;"",(IF('[1]T6 Wine production'!AI62&lt;&gt;"",('[1]T6 Wine production'!AI62/'[1]T61 Real GDP'!AI62),"")),"")</f>
        <v>1.5348233650996357</v>
      </c>
      <c r="AK31" s="8" t="str">
        <f>IF('[1]T61 Real GDP'!AJ62&lt;&gt;"",(IF('[1]T6 Wine production'!AJ62&lt;&gt;"",('[1]T6 Wine production'!AJ62/'[1]T61 Real GDP'!AJ62),"")),"")</f>
        <v/>
      </c>
      <c r="AL31" s="8" t="str">
        <f>IF('[1]T61 Real GDP'!AK62&lt;&gt;"",(IF('[1]T6 Wine production'!AK62&lt;&gt;"",('[1]T6 Wine production'!AK62/'[1]T61 Real GDP'!AK62),"")),"")</f>
        <v/>
      </c>
      <c r="AM31" s="8" t="str">
        <f>IF('[1]T61 Real GDP'!AL62&lt;&gt;"",(IF('[1]T6 Wine production'!AL62&lt;&gt;"",('[1]T6 Wine production'!AL62/'[1]T61 Real GDP'!AL62),"")),"")</f>
        <v/>
      </c>
      <c r="AN31" s="8">
        <f>IF('[1]T61 Real GDP'!AM62&lt;&gt;"",(IF('[1]T6 Wine production'!AM62&lt;&gt;"",('[1]T6 Wine production'!AM62/'[1]T61 Real GDP'!AM62),"")),"")</f>
        <v>3.9411995669676476</v>
      </c>
      <c r="AO31" s="8" t="str">
        <f>IF('[1]T61 Real GDP'!AN62&lt;&gt;"",(IF('[1]T6 Wine production'!AN62&lt;&gt;"",('[1]T6 Wine production'!AN62/'[1]T61 Real GDP'!AN62),"")),"")</f>
        <v/>
      </c>
      <c r="AP31" s="8" t="str">
        <f>IF('[1]T61 Real GDP'!AO62&lt;&gt;"",(IF('[1]T6 Wine production'!AO62&lt;&gt;"",('[1]T6 Wine production'!AO62/'[1]T61 Real GDP'!AO62),"")),"")</f>
        <v/>
      </c>
      <c r="AQ31" s="8" t="str">
        <f>IF('[1]T61 Real GDP'!AP62&lt;&gt;"",(IF('[1]T6 Wine production'!AP62&lt;&gt;"",('[1]T6 Wine production'!AP62/'[1]T61 Real GDP'!AP62),"")),"")</f>
        <v/>
      </c>
      <c r="AR31" s="8" t="str">
        <f>IF('[1]T61 Real GDP'!AQ62&lt;&gt;"",(IF('[1]T6 Wine production'!AQ62&lt;&gt;"",('[1]T6 Wine production'!AQ62/'[1]T61 Real GDP'!AQ62),"")),"")</f>
        <v/>
      </c>
      <c r="AS31" s="8" t="str">
        <f>IF('[1]T61 Real GDP'!AR62&lt;&gt;"",(IF('[1]T6 Wine production'!AR62&lt;&gt;"",('[1]T6 Wine production'!AR62/'[1]T61 Real GDP'!AR62),"")),"")</f>
        <v/>
      </c>
      <c r="AT31" s="8" t="str">
        <f>IF('[1]T61 Real GDP'!AS62&lt;&gt;"",(IF('[1]T6 Wine production'!AS62&lt;&gt;"",('[1]T6 Wine production'!AS62/'[1]T61 Real GDP'!AS62),"")),"")</f>
        <v/>
      </c>
      <c r="AU31" s="8">
        <f>IF('[1]T61 Real GDP'!AT62&lt;&gt;"",(IF('[1]T6 Wine production'!AT62&lt;&gt;"",('[1]T6 Wine production'!AT62/'[1]T61 Real GDP'!AT62),"")),"")</f>
        <v>1.5122762916686667E-2</v>
      </c>
      <c r="AV31" s="8" t="str">
        <f>IF('[1]T61 Real GDP'!AU62&lt;&gt;"",(IF('[1]T6 Wine production'!AU62&lt;&gt;"",('[1]T6 Wine production'!AU62/'[1]T61 Real GDP'!AU62),"")),"")</f>
        <v/>
      </c>
      <c r="AW31" s="8" t="str">
        <f>IF('[1]T61 Real GDP'!AV62&lt;&gt;"",(IF('[1]T6 Wine production'!AV62&lt;&gt;"",('[1]T6 Wine production'!AV62/'[1]T61 Real GDP'!AV62),"")),"")</f>
        <v/>
      </c>
      <c r="AX31" s="8" t="str">
        <f>IF('[1]T61 Real GDP'!AW62&lt;&gt;"",(IF('[1]T6 Wine production'!AW62&lt;&gt;"",('[1]T6 Wine production'!AW62/'[1]T61 Real GDP'!AW62),"")),"")</f>
        <v/>
      </c>
      <c r="AY31" s="8" t="str">
        <f>IF('[1]T61 Real GDP'!AX62&lt;&gt;"",(IF('[1]T6 Wine production'!AX62&lt;&gt;"",('[1]T6 Wine production'!AX62/'[1]T61 Real GDP'!AX62),"")),"")</f>
        <v/>
      </c>
      <c r="AZ31" s="8" t="str">
        <f>IF('[1]T61 Real GDP'!AY62&lt;&gt;"",(IF('[1]T6 Wine production'!AY62&lt;&gt;"",('[1]T6 Wine production'!AY62/'[1]T61 Real GDP'!AY62),"")),"")</f>
        <v/>
      </c>
      <c r="BA31" s="8" t="str">
        <f>IF('[1]T61 Real GDP'!AZ62&lt;&gt;"",(IF('[1]T6 Wine production'!AZ62&lt;&gt;"",('[1]T6 Wine production'!AZ62/'[1]T61 Real GDP'!AZ62),"")),"")</f>
        <v/>
      </c>
      <c r="BB31" s="8" t="s">
        <v>54</v>
      </c>
      <c r="BC31" s="9"/>
      <c r="BD31" s="9"/>
      <c r="BI31" s="8"/>
      <c r="BJ31" s="8"/>
      <c r="BK31" s="8"/>
      <c r="BL31" s="8"/>
      <c r="BM31" s="8"/>
      <c r="BN31" s="8"/>
    </row>
    <row r="32" spans="1:66" x14ac:dyDescent="0.5">
      <c r="A32" s="12">
        <f>'[1]T6 Wine production'!A63</f>
        <v>1895</v>
      </c>
      <c r="B32" s="8">
        <f>IF('[1]T61 Real GDP'!B63&lt;&gt;"",(IF('[1]T6 Wine production'!B63&lt;&gt;"",('[1]T6 Wine production'!B63/'[1]T61 Real GDP'!B63),"")),"")</f>
        <v>26.545575041809332</v>
      </c>
      <c r="C32" s="8">
        <f>IF('[1]T61 Real GDP'!C63&lt;&gt;"",(IF('[1]T6 Wine production'!C63&lt;&gt;"",('[1]T6 Wine production'!C63/'[1]T61 Real GDP'!C63),"")),"")</f>
        <v>62.847844130623301</v>
      </c>
      <c r="D32" s="8">
        <f>IF('[1]T61 Real GDP'!D63&lt;&gt;"",(IF('[1]T6 Wine production'!D63&lt;&gt;"",('[1]T6 Wine production'!D63/'[1]T61 Real GDP'!D63),"")),"")</f>
        <v>55.258194611292268</v>
      </c>
      <c r="E32" s="8">
        <f>IF('[1]T61 Real GDP'!E63&lt;&gt;"",(IF('[1]T6 Wine production'!E63&lt;&gt;"",('[1]T6 Wine production'!E63/'[1]T61 Real GDP'!E63),"")),"")</f>
        <v>69.724142428590056</v>
      </c>
      <c r="F32" s="8">
        <f>IF('[1]T61 Real GDP'!F63&lt;&gt;"",(IF('[1]T6 Wine production'!F63&lt;&gt;"",('[1]T6 Wine production'!F63/'[1]T61 Real GDP'!F63),"")),"")</f>
        <v>5.3864904178736319</v>
      </c>
      <c r="G32" s="8"/>
      <c r="H32" s="8" t="str">
        <f>IF('[1]T61 Real GDP'!G63&lt;&gt;"",(IF('[1]T6 Wine production'!G63&lt;&gt;"",('[1]T6 Wine production'!G63/'[1]T61 Real GDP'!G63),"")),"")</f>
        <v/>
      </c>
      <c r="I32" s="8" t="str">
        <f>IF('[1]T61 Real GDP'!H63&lt;&gt;"",(IF('[1]T6 Wine production'!H63&lt;&gt;"",('[1]T6 Wine production'!H63/'[1]T61 Real GDP'!H63),"")),"")</f>
        <v/>
      </c>
      <c r="J32" s="8" t="str">
        <f>IF('[1]T61 Real GDP'!I63&lt;&gt;"",(IF('[1]T6 Wine production'!I63&lt;&gt;"",('[1]T6 Wine production'!I63/'[1]T61 Real GDP'!I63),"")),"")</f>
        <v/>
      </c>
      <c r="K32" s="8">
        <f>IF('[1]T61 Real GDP'!J63&lt;&gt;"",(IF('[1]T6 Wine production'!J63&lt;&gt;"",('[1]T6 Wine production'!J63/'[1]T61 Real GDP'!J63),"")),"")</f>
        <v>1.1472144580350985</v>
      </c>
      <c r="L32" s="8">
        <f>IF('[1]T61 Real GDP'!K63&lt;&gt;"",(IF('[1]T6 Wine production'!K63&lt;&gt;"",('[1]T6 Wine production'!K63/'[1]T61 Real GDP'!K63),"")),"")</f>
        <v>25.165473951123428</v>
      </c>
      <c r="M32" s="8" t="str">
        <f>IF('[1]T61 Real GDP'!L63&lt;&gt;"",(IF('[1]T6 Wine production'!L63&lt;&gt;"",('[1]T6 Wine production'!L63/'[1]T61 Real GDP'!L63),"")),"")</f>
        <v/>
      </c>
      <c r="N32" s="8" t="str">
        <f>IF('[1]T61 Real GDP'!M63&lt;&gt;"",(IF('[1]T6 Wine production'!M63&lt;&gt;"",('[1]T6 Wine production'!M63/'[1]T61 Real GDP'!M63),"")),"")</f>
        <v/>
      </c>
      <c r="O32" s="8" t="str">
        <f>IF('[1]T61 Real GDP'!N63&lt;&gt;"",(IF('[1]T6 Wine production'!N63&lt;&gt;"",('[1]T6 Wine production'!N63/'[1]T61 Real GDP'!N63),"")),"")</f>
        <v/>
      </c>
      <c r="P32" s="8">
        <f>IF('[1]T61 Real GDP'!O63&lt;&gt;"",(IF('[1]T6 Wine production'!O63&lt;&gt;"",('[1]T6 Wine production'!O63/'[1]T61 Real GDP'!O63),"")),"")</f>
        <v>5.7675917123239877</v>
      </c>
      <c r="Q32" s="8">
        <f>IF('[1]T61 Real GDP'!P63&lt;&gt;"",(IF('[1]T6 Wine production'!P63&lt;&gt;"",('[1]T6 Wine production'!P63/'[1]T61 Real GDP'!P63),"")),"")</f>
        <v>0</v>
      </c>
      <c r="R32" s="8" t="str">
        <f>IF('[1]T61 Real GDP'!Q63&lt;&gt;"",(IF('[1]T6 Wine production'!Q63&lt;&gt;"",('[1]T6 Wine production'!Q63/'[1]T61 Real GDP'!Q63),"")),"")</f>
        <v/>
      </c>
      <c r="S32" s="8" t="str">
        <f>IF('[1]T61 Real GDP'!R63&lt;&gt;"",(IF('[1]T6 Wine production'!R63&lt;&gt;"",('[1]T6 Wine production'!R63/'[1]T61 Real GDP'!R63),"")),"")</f>
        <v/>
      </c>
      <c r="T32" s="8" t="str">
        <f>IF('[1]T61 Real GDP'!S63&lt;&gt;"",(IF('[1]T6 Wine production'!S63&lt;&gt;"",('[1]T6 Wine production'!S63/'[1]T61 Real GDP'!S63),"")),"")</f>
        <v/>
      </c>
      <c r="U32" s="8" t="str">
        <f>IF('[1]T61 Real GDP'!T63&lt;&gt;"",(IF('[1]T6 Wine production'!T63&lt;&gt;"",('[1]T6 Wine production'!T63/'[1]T61 Real GDP'!T63),"")),"")</f>
        <v/>
      </c>
      <c r="V32" s="8" t="str">
        <f>IF('[1]T61 Real GDP'!U63&lt;&gt;"",(IF('[1]T6 Wine production'!U63&lt;&gt;"",('[1]T6 Wine production'!U63/'[1]T61 Real GDP'!U63),"")),"")</f>
        <v/>
      </c>
      <c r="W32" s="8" t="str">
        <f>IF('[1]T61 Real GDP'!V63&lt;&gt;"",(IF('[1]T6 Wine production'!V63&lt;&gt;"",('[1]T6 Wine production'!V63/'[1]T61 Real GDP'!V63),"")),"")</f>
        <v/>
      </c>
      <c r="X32" s="8" t="str">
        <f>IF('[1]T61 Real GDP'!W63&lt;&gt;"",(IF('[1]T6 Wine production'!W63&lt;&gt;"",('[1]T6 Wine production'!W63/'[1]T61 Real GDP'!W63),"")),"")</f>
        <v/>
      </c>
      <c r="Y32" s="8" t="str">
        <f>IF('[1]T61 Real GDP'!X63&lt;&gt;"",(IF('[1]T6 Wine production'!X63&lt;&gt;"",('[1]T6 Wine production'!X63/'[1]T61 Real GDP'!X63),"")),"")</f>
        <v/>
      </c>
      <c r="Z32" s="8" t="str">
        <f>IF('[1]T61 Real GDP'!Y63&lt;&gt;"",(IF('[1]T6 Wine production'!Y63&lt;&gt;"",('[1]T6 Wine production'!Y63/'[1]T61 Real GDP'!Y63),"")),"")</f>
        <v/>
      </c>
      <c r="AA32" s="8" t="str">
        <f>IF('[1]T61 Real GDP'!Z63&lt;&gt;"",(IF('[1]T6 Wine production'!Z63&lt;&gt;"",('[1]T6 Wine production'!Z63/'[1]T61 Real GDP'!Z63),"")),"")</f>
        <v/>
      </c>
      <c r="AB32" s="8">
        <f>IF('[1]T61 Real GDP'!AA63&lt;&gt;"",(IF('[1]T6 Wine production'!AA63&lt;&gt;"",('[1]T6 Wine production'!AA63/'[1]T61 Real GDP'!AA63),"")),"")</f>
        <v>1.7093679575968539</v>
      </c>
      <c r="AC32" s="8">
        <f>IF('[1]T61 Real GDP'!AB63&lt;&gt;"",(IF('[1]T6 Wine production'!AB63&lt;&gt;"",('[1]T6 Wine production'!AB63/'[1]T61 Real GDP'!AB63),"")),"")</f>
        <v>4.5766966561720211E-2</v>
      </c>
      <c r="AD32" s="8">
        <f>IF('[1]T61 Real GDP'!AC63&lt;&gt;"",(IF('[1]T6 Wine production'!AC63&lt;&gt;"",('[1]T6 Wine production'!AC63/'[1]T61 Real GDP'!AC63),"")),"")</f>
        <v>0.24714146298255835</v>
      </c>
      <c r="AE32" s="8">
        <f>IF('[1]T61 Real GDP'!AD63&lt;&gt;"",(IF('[1]T6 Wine production'!AD63&lt;&gt;"",('[1]T6 Wine production'!AD63/'[1]T61 Real GDP'!AD63),"")),"")</f>
        <v>0.26708119972578065</v>
      </c>
      <c r="AF32" s="8">
        <f>IF('[1]T61 Real GDP'!AE63&lt;&gt;"",(IF('[1]T6 Wine production'!AE63&lt;&gt;"",('[1]T6 Wine production'!AE63/'[1]T61 Real GDP'!AE63),"")),"")</f>
        <v>9.4564204122333564</v>
      </c>
      <c r="AG32" s="8">
        <f>IF('[1]T61 Real GDP'!AF63&lt;&gt;"",(IF('[1]T6 Wine production'!AF63&lt;&gt;"",('[1]T6 Wine production'!AF63/'[1]T61 Real GDP'!AF63),"")),"")</f>
        <v>2.7430459340736237</v>
      </c>
      <c r="AH32" s="8">
        <f>IF('[1]T61 Real GDP'!AG63&lt;&gt;"",(IF('[1]T6 Wine production'!AG63&lt;&gt;"",('[1]T6 Wine production'!AG63/'[1]T61 Real GDP'!AG63),"")),"")</f>
        <v>7.2103676962103025</v>
      </c>
      <c r="AI32" s="8">
        <f>IF('[1]T61 Real GDP'!AH63&lt;&gt;"",(IF('[1]T6 Wine production'!AH63&lt;&gt;"",('[1]T6 Wine production'!AH63/'[1]T61 Real GDP'!AH63),"")),"")</f>
        <v>7.1056595882517198E-2</v>
      </c>
      <c r="AJ32" s="8">
        <f>IF('[1]T61 Real GDP'!AI63&lt;&gt;"",(IF('[1]T6 Wine production'!AI63&lt;&gt;"",('[1]T6 Wine production'!AI63/'[1]T61 Real GDP'!AI63),"")),"")</f>
        <v>1.5646941993559702</v>
      </c>
      <c r="AK32" s="8" t="str">
        <f>IF('[1]T61 Real GDP'!AJ63&lt;&gt;"",(IF('[1]T6 Wine production'!AJ63&lt;&gt;"",('[1]T6 Wine production'!AJ63/'[1]T61 Real GDP'!AJ63),"")),"")</f>
        <v/>
      </c>
      <c r="AL32" s="8" t="str">
        <f>IF('[1]T61 Real GDP'!AK63&lt;&gt;"",(IF('[1]T6 Wine production'!AK63&lt;&gt;"",('[1]T6 Wine production'!AK63/'[1]T61 Real GDP'!AK63),"")),"")</f>
        <v/>
      </c>
      <c r="AM32" s="8" t="str">
        <f>IF('[1]T61 Real GDP'!AL63&lt;&gt;"",(IF('[1]T6 Wine production'!AL63&lt;&gt;"",('[1]T6 Wine production'!AL63/'[1]T61 Real GDP'!AL63),"")),"")</f>
        <v/>
      </c>
      <c r="AN32" s="8">
        <f>IF('[1]T61 Real GDP'!AM63&lt;&gt;"",(IF('[1]T6 Wine production'!AM63&lt;&gt;"",('[1]T6 Wine production'!AM63/'[1]T61 Real GDP'!AM63),"")),"")</f>
        <v>4.0358036703043956</v>
      </c>
      <c r="AO32" s="8" t="str">
        <f>IF('[1]T61 Real GDP'!AN63&lt;&gt;"",(IF('[1]T6 Wine production'!AN63&lt;&gt;"",('[1]T6 Wine production'!AN63/'[1]T61 Real GDP'!AN63),"")),"")</f>
        <v/>
      </c>
      <c r="AP32" s="8" t="str">
        <f>IF('[1]T61 Real GDP'!AO63&lt;&gt;"",(IF('[1]T6 Wine production'!AO63&lt;&gt;"",('[1]T6 Wine production'!AO63/'[1]T61 Real GDP'!AO63),"")),"")</f>
        <v/>
      </c>
      <c r="AQ32" s="8" t="str">
        <f>IF('[1]T61 Real GDP'!AP63&lt;&gt;"",(IF('[1]T6 Wine production'!AP63&lt;&gt;"",('[1]T6 Wine production'!AP63/'[1]T61 Real GDP'!AP63),"")),"")</f>
        <v/>
      </c>
      <c r="AR32" s="8" t="str">
        <f>IF('[1]T61 Real GDP'!AQ63&lt;&gt;"",(IF('[1]T6 Wine production'!AQ63&lt;&gt;"",('[1]T6 Wine production'!AQ63/'[1]T61 Real GDP'!AQ63),"")),"")</f>
        <v/>
      </c>
      <c r="AS32" s="8" t="str">
        <f>IF('[1]T61 Real GDP'!AR63&lt;&gt;"",(IF('[1]T6 Wine production'!AR63&lt;&gt;"",('[1]T6 Wine production'!AR63/'[1]T61 Real GDP'!AR63),"")),"")</f>
        <v/>
      </c>
      <c r="AT32" s="8" t="str">
        <f>IF('[1]T61 Real GDP'!AS63&lt;&gt;"",(IF('[1]T6 Wine production'!AS63&lt;&gt;"",('[1]T6 Wine production'!AS63/'[1]T61 Real GDP'!AS63),"")),"")</f>
        <v/>
      </c>
      <c r="AU32" s="8">
        <f>IF('[1]T61 Real GDP'!AT63&lt;&gt;"",(IF('[1]T6 Wine production'!AT63&lt;&gt;"",('[1]T6 Wine production'!AT63/'[1]T61 Real GDP'!AT63),"")),"")</f>
        <v>1.4914969227755096E-2</v>
      </c>
      <c r="AV32" s="8" t="str">
        <f>IF('[1]T61 Real GDP'!AU63&lt;&gt;"",(IF('[1]T6 Wine production'!AU63&lt;&gt;"",('[1]T6 Wine production'!AU63/'[1]T61 Real GDP'!AU63),"")),"")</f>
        <v/>
      </c>
      <c r="AW32" s="8" t="str">
        <f>IF('[1]T61 Real GDP'!AV63&lt;&gt;"",(IF('[1]T6 Wine production'!AV63&lt;&gt;"",('[1]T6 Wine production'!AV63/'[1]T61 Real GDP'!AV63),"")),"")</f>
        <v/>
      </c>
      <c r="AX32" s="8" t="str">
        <f>IF('[1]T61 Real GDP'!AW63&lt;&gt;"",(IF('[1]T6 Wine production'!AW63&lt;&gt;"",('[1]T6 Wine production'!AW63/'[1]T61 Real GDP'!AW63),"")),"")</f>
        <v/>
      </c>
      <c r="AY32" s="8" t="str">
        <f>IF('[1]T61 Real GDP'!AX63&lt;&gt;"",(IF('[1]T6 Wine production'!AX63&lt;&gt;"",('[1]T6 Wine production'!AX63/'[1]T61 Real GDP'!AX63),"")),"")</f>
        <v/>
      </c>
      <c r="AZ32" s="8" t="str">
        <f>IF('[1]T61 Real GDP'!AY63&lt;&gt;"",(IF('[1]T6 Wine production'!AY63&lt;&gt;"",('[1]T6 Wine production'!AY63/'[1]T61 Real GDP'!AY63),"")),"")</f>
        <v/>
      </c>
      <c r="BA32" s="8" t="str">
        <f>IF('[1]T61 Real GDP'!AZ63&lt;&gt;"",(IF('[1]T6 Wine production'!AZ63&lt;&gt;"",('[1]T6 Wine production'!AZ63/'[1]T61 Real GDP'!AZ63),"")),"")</f>
        <v/>
      </c>
      <c r="BB32" s="8" t="s">
        <v>54</v>
      </c>
      <c r="BC32" s="9"/>
      <c r="BD32" s="9"/>
      <c r="BI32" s="8"/>
      <c r="BJ32" s="8"/>
      <c r="BK32" s="8"/>
      <c r="BL32" s="8"/>
      <c r="BM32" s="8"/>
      <c r="BN32" s="8"/>
    </row>
    <row r="33" spans="1:66" x14ac:dyDescent="0.5">
      <c r="A33" s="12">
        <f>'[1]T6 Wine production'!A64</f>
        <v>1896</v>
      </c>
      <c r="B33" s="8">
        <f>IF('[1]T61 Real GDP'!B64&lt;&gt;"",(IF('[1]T6 Wine production'!B64&lt;&gt;"",('[1]T6 Wine production'!B64/'[1]T61 Real GDP'!B64),"")),"")</f>
        <v>43.007321613204333</v>
      </c>
      <c r="C33" s="8">
        <f>IF('[1]T61 Real GDP'!C64&lt;&gt;"",(IF('[1]T6 Wine production'!C64&lt;&gt;"",('[1]T6 Wine production'!C64/'[1]T61 Real GDP'!C64),"")),"")</f>
        <v>60.766888549632256</v>
      </c>
      <c r="D33" s="8">
        <f>IF('[1]T61 Real GDP'!D64&lt;&gt;"",(IF('[1]T6 Wine production'!D64&lt;&gt;"",('[1]T6 Wine production'!D64/'[1]T61 Real GDP'!D64),"")),"")</f>
        <v>59.578452945159107</v>
      </c>
      <c r="E33" s="8">
        <f>IF('[1]T61 Real GDP'!E64&lt;&gt;"",(IF('[1]T6 Wine production'!E64&lt;&gt;"",('[1]T6 Wine production'!E64/'[1]T61 Real GDP'!E64),"")),"")</f>
        <v>53.603202947845809</v>
      </c>
      <c r="F33" s="8">
        <f>IF('[1]T61 Real GDP'!F64&lt;&gt;"",(IF('[1]T6 Wine production'!F64&lt;&gt;"",('[1]T6 Wine production'!F64/'[1]T61 Real GDP'!F64),"")),"")</f>
        <v>5.0713655298642797</v>
      </c>
      <c r="G33" s="8"/>
      <c r="H33" s="8" t="str">
        <f>IF('[1]T61 Real GDP'!G64&lt;&gt;"",(IF('[1]T6 Wine production'!G64&lt;&gt;"",('[1]T6 Wine production'!G64/'[1]T61 Real GDP'!G64),"")),"")</f>
        <v/>
      </c>
      <c r="I33" s="8" t="str">
        <f>IF('[1]T61 Real GDP'!H64&lt;&gt;"",(IF('[1]T6 Wine production'!H64&lt;&gt;"",('[1]T6 Wine production'!H64/'[1]T61 Real GDP'!H64),"")),"")</f>
        <v/>
      </c>
      <c r="J33" s="8" t="str">
        <f>IF('[1]T61 Real GDP'!I64&lt;&gt;"",(IF('[1]T6 Wine production'!I64&lt;&gt;"",('[1]T6 Wine production'!I64/'[1]T61 Real GDP'!I64),"")),"")</f>
        <v/>
      </c>
      <c r="K33" s="8">
        <f>IF('[1]T61 Real GDP'!J64&lt;&gt;"",(IF('[1]T6 Wine production'!J64&lt;&gt;"",('[1]T6 Wine production'!J64/'[1]T61 Real GDP'!J64),"")),"")</f>
        <v>2.58714174836823</v>
      </c>
      <c r="L33" s="8">
        <f>IF('[1]T61 Real GDP'!K64&lt;&gt;"",(IF('[1]T6 Wine production'!K64&lt;&gt;"",('[1]T6 Wine production'!K64/'[1]T61 Real GDP'!K64),"")),"")</f>
        <v>30.484813333606098</v>
      </c>
      <c r="M33" s="8" t="str">
        <f>IF('[1]T61 Real GDP'!L64&lt;&gt;"",(IF('[1]T6 Wine production'!L64&lt;&gt;"",('[1]T6 Wine production'!L64/'[1]T61 Real GDP'!L64),"")),"")</f>
        <v/>
      </c>
      <c r="N33" s="8" t="str">
        <f>IF('[1]T61 Real GDP'!M64&lt;&gt;"",(IF('[1]T6 Wine production'!M64&lt;&gt;"",('[1]T6 Wine production'!M64/'[1]T61 Real GDP'!M64),"")),"")</f>
        <v/>
      </c>
      <c r="O33" s="8" t="str">
        <f>IF('[1]T61 Real GDP'!N64&lt;&gt;"",(IF('[1]T6 Wine production'!N64&lt;&gt;"",('[1]T6 Wine production'!N64/'[1]T61 Real GDP'!N64),"")),"")</f>
        <v/>
      </c>
      <c r="P33" s="8">
        <f>IF('[1]T61 Real GDP'!O64&lt;&gt;"",(IF('[1]T6 Wine production'!O64&lt;&gt;"",('[1]T6 Wine production'!O64/'[1]T61 Real GDP'!O64),"")),"")</f>
        <v>7.7451677179569662</v>
      </c>
      <c r="Q33" s="8">
        <f>IF('[1]T61 Real GDP'!P64&lt;&gt;"",(IF('[1]T6 Wine production'!P64&lt;&gt;"",('[1]T6 Wine production'!P64/'[1]T61 Real GDP'!P64),"")),"")</f>
        <v>0</v>
      </c>
      <c r="R33" s="8" t="str">
        <f>IF('[1]T61 Real GDP'!Q64&lt;&gt;"",(IF('[1]T6 Wine production'!Q64&lt;&gt;"",('[1]T6 Wine production'!Q64/'[1]T61 Real GDP'!Q64),"")),"")</f>
        <v/>
      </c>
      <c r="S33" s="8" t="str">
        <f>IF('[1]T61 Real GDP'!R64&lt;&gt;"",(IF('[1]T6 Wine production'!R64&lt;&gt;"",('[1]T6 Wine production'!R64/'[1]T61 Real GDP'!R64),"")),"")</f>
        <v/>
      </c>
      <c r="T33" s="8" t="str">
        <f>IF('[1]T61 Real GDP'!S64&lt;&gt;"",(IF('[1]T6 Wine production'!S64&lt;&gt;"",('[1]T6 Wine production'!S64/'[1]T61 Real GDP'!S64),"")),"")</f>
        <v/>
      </c>
      <c r="U33" s="8" t="str">
        <f>IF('[1]T61 Real GDP'!T64&lt;&gt;"",(IF('[1]T6 Wine production'!T64&lt;&gt;"",('[1]T6 Wine production'!T64/'[1]T61 Real GDP'!T64),"")),"")</f>
        <v/>
      </c>
      <c r="V33" s="8" t="str">
        <f>IF('[1]T61 Real GDP'!U64&lt;&gt;"",(IF('[1]T6 Wine production'!U64&lt;&gt;"",('[1]T6 Wine production'!U64/'[1]T61 Real GDP'!U64),"")),"")</f>
        <v/>
      </c>
      <c r="W33" s="8" t="str">
        <f>IF('[1]T61 Real GDP'!V64&lt;&gt;"",(IF('[1]T6 Wine production'!V64&lt;&gt;"",('[1]T6 Wine production'!V64/'[1]T61 Real GDP'!V64),"")),"")</f>
        <v/>
      </c>
      <c r="X33" s="8" t="str">
        <f>IF('[1]T61 Real GDP'!W64&lt;&gt;"",(IF('[1]T6 Wine production'!W64&lt;&gt;"",('[1]T6 Wine production'!W64/'[1]T61 Real GDP'!W64),"")),"")</f>
        <v/>
      </c>
      <c r="Y33" s="8" t="str">
        <f>IF('[1]T61 Real GDP'!X64&lt;&gt;"",(IF('[1]T6 Wine production'!X64&lt;&gt;"",('[1]T6 Wine production'!X64/'[1]T61 Real GDP'!X64),"")),"")</f>
        <v/>
      </c>
      <c r="Z33" s="8" t="str">
        <f>IF('[1]T61 Real GDP'!Y64&lt;&gt;"",(IF('[1]T6 Wine production'!Y64&lt;&gt;"",('[1]T6 Wine production'!Y64/'[1]T61 Real GDP'!Y64),"")),"")</f>
        <v/>
      </c>
      <c r="AA33" s="8" t="str">
        <f>IF('[1]T61 Real GDP'!Z64&lt;&gt;"",(IF('[1]T6 Wine production'!Z64&lt;&gt;"",('[1]T6 Wine production'!Z64/'[1]T61 Real GDP'!Z64),"")),"")</f>
        <v/>
      </c>
      <c r="AB33" s="8">
        <f>IF('[1]T61 Real GDP'!AA64&lt;&gt;"",(IF('[1]T6 Wine production'!AA64&lt;&gt;"",('[1]T6 Wine production'!AA64/'[1]T61 Real GDP'!AA64),"")),"")</f>
        <v>1.7261592974888307</v>
      </c>
      <c r="AC33" s="8">
        <f>IF('[1]T61 Real GDP'!AB64&lt;&gt;"",(IF('[1]T6 Wine production'!AB64&lt;&gt;"",('[1]T6 Wine production'!AB64/'[1]T61 Real GDP'!AB64),"")),"")</f>
        <v>4.2239412992843429E-2</v>
      </c>
      <c r="AD33" s="8">
        <f>IF('[1]T61 Real GDP'!AC64&lt;&gt;"",(IF('[1]T6 Wine production'!AC64&lt;&gt;"",('[1]T6 Wine production'!AC64/'[1]T61 Real GDP'!AC64),"")),"")</f>
        <v>0.26089219099812921</v>
      </c>
      <c r="AE33" s="8">
        <f>IF('[1]T61 Real GDP'!AD64&lt;&gt;"",(IF('[1]T6 Wine production'!AD64&lt;&gt;"",('[1]T6 Wine production'!AD64/'[1]T61 Real GDP'!AD64),"")),"")</f>
        <v>0.25116099975312234</v>
      </c>
      <c r="AF33" s="8">
        <f>IF('[1]T61 Real GDP'!AE64&lt;&gt;"",(IF('[1]T6 Wine production'!AE64&lt;&gt;"",('[1]T6 Wine production'!AE64/'[1]T61 Real GDP'!AE64),"")),"")</f>
        <v>8.9586307628863242</v>
      </c>
      <c r="AG33" s="8">
        <f>IF('[1]T61 Real GDP'!AF64&lt;&gt;"",(IF('[1]T6 Wine production'!AF64&lt;&gt;"",('[1]T6 Wine production'!AF64/'[1]T61 Real GDP'!AF64),"")),"")</f>
        <v>3.011449558965527</v>
      </c>
      <c r="AH33" s="8">
        <f>IF('[1]T61 Real GDP'!AG64&lt;&gt;"",(IF('[1]T6 Wine production'!AG64&lt;&gt;"",('[1]T6 Wine production'!AG64/'[1]T61 Real GDP'!AG64),"")),"")</f>
        <v>7.7426147126248104</v>
      </c>
      <c r="AI33" s="8" t="str">
        <f>IF('[1]T61 Real GDP'!AH64&lt;&gt;"",(IF('[1]T6 Wine production'!AH64&lt;&gt;"",('[1]T6 Wine production'!AH64/'[1]T61 Real GDP'!AH64),"")),"")</f>
        <v/>
      </c>
      <c r="AJ33" s="8">
        <f>IF('[1]T61 Real GDP'!AI64&lt;&gt;"",(IF('[1]T6 Wine production'!AI64&lt;&gt;"",('[1]T6 Wine production'!AI64/'[1]T61 Real GDP'!AI64),"")),"")</f>
        <v>1.4973106115446904</v>
      </c>
      <c r="AK33" s="8" t="str">
        <f>IF('[1]T61 Real GDP'!AJ64&lt;&gt;"",(IF('[1]T6 Wine production'!AJ64&lt;&gt;"",('[1]T6 Wine production'!AJ64/'[1]T61 Real GDP'!AJ64),"")),"")</f>
        <v/>
      </c>
      <c r="AL33" s="8" t="str">
        <f>IF('[1]T61 Real GDP'!AK64&lt;&gt;"",(IF('[1]T6 Wine production'!AK64&lt;&gt;"",('[1]T6 Wine production'!AK64/'[1]T61 Real GDP'!AK64),"")),"")</f>
        <v/>
      </c>
      <c r="AM33" s="8" t="str">
        <f>IF('[1]T61 Real GDP'!AL64&lt;&gt;"",(IF('[1]T6 Wine production'!AL64&lt;&gt;"",('[1]T6 Wine production'!AL64/'[1]T61 Real GDP'!AL64),"")),"")</f>
        <v/>
      </c>
      <c r="AN33" s="8">
        <f>IF('[1]T61 Real GDP'!AM64&lt;&gt;"",(IF('[1]T6 Wine production'!AM64&lt;&gt;"",('[1]T6 Wine production'!AM64/'[1]T61 Real GDP'!AM64),"")),"")</f>
        <v>4.006055979156578</v>
      </c>
      <c r="AO33" s="8" t="str">
        <f>IF('[1]T61 Real GDP'!AN64&lt;&gt;"",(IF('[1]T6 Wine production'!AN64&lt;&gt;"",('[1]T6 Wine production'!AN64/'[1]T61 Real GDP'!AN64),"")),"")</f>
        <v/>
      </c>
      <c r="AP33" s="8" t="str">
        <f>IF('[1]T61 Real GDP'!AO64&lt;&gt;"",(IF('[1]T6 Wine production'!AO64&lt;&gt;"",('[1]T6 Wine production'!AO64/'[1]T61 Real GDP'!AO64),"")),"")</f>
        <v/>
      </c>
      <c r="AQ33" s="8" t="str">
        <f>IF('[1]T61 Real GDP'!AP64&lt;&gt;"",(IF('[1]T6 Wine production'!AP64&lt;&gt;"",('[1]T6 Wine production'!AP64/'[1]T61 Real GDP'!AP64),"")),"")</f>
        <v/>
      </c>
      <c r="AR33" s="8" t="str">
        <f>IF('[1]T61 Real GDP'!AQ64&lt;&gt;"",(IF('[1]T6 Wine production'!AQ64&lt;&gt;"",('[1]T6 Wine production'!AQ64/'[1]T61 Real GDP'!AQ64),"")),"")</f>
        <v/>
      </c>
      <c r="AS33" s="8" t="str">
        <f>IF('[1]T61 Real GDP'!AR64&lt;&gt;"",(IF('[1]T6 Wine production'!AR64&lt;&gt;"",('[1]T6 Wine production'!AR64/'[1]T61 Real GDP'!AR64),"")),"")</f>
        <v/>
      </c>
      <c r="AT33" s="8" t="str">
        <f>IF('[1]T61 Real GDP'!AS64&lt;&gt;"",(IF('[1]T6 Wine production'!AS64&lt;&gt;"",('[1]T6 Wine production'!AS64/'[1]T61 Real GDP'!AS64),"")),"")</f>
        <v/>
      </c>
      <c r="AU33" s="8">
        <f>IF('[1]T61 Real GDP'!AT64&lt;&gt;"",(IF('[1]T6 Wine production'!AT64&lt;&gt;"",('[1]T6 Wine production'!AT64/'[1]T61 Real GDP'!AT64),"")),"")</f>
        <v>1.5782398778965409E-2</v>
      </c>
      <c r="AV33" s="8" t="str">
        <f>IF('[1]T61 Real GDP'!AU64&lt;&gt;"",(IF('[1]T6 Wine production'!AU64&lt;&gt;"",('[1]T6 Wine production'!AU64/'[1]T61 Real GDP'!AU64),"")),"")</f>
        <v/>
      </c>
      <c r="AW33" s="8" t="str">
        <f>IF('[1]T61 Real GDP'!AV64&lt;&gt;"",(IF('[1]T6 Wine production'!AV64&lt;&gt;"",('[1]T6 Wine production'!AV64/'[1]T61 Real GDP'!AV64),"")),"")</f>
        <v/>
      </c>
      <c r="AX33" s="8" t="str">
        <f>IF('[1]T61 Real GDP'!AW64&lt;&gt;"",(IF('[1]T6 Wine production'!AW64&lt;&gt;"",('[1]T6 Wine production'!AW64/'[1]T61 Real GDP'!AW64),"")),"")</f>
        <v/>
      </c>
      <c r="AY33" s="8" t="str">
        <f>IF('[1]T61 Real GDP'!AX64&lt;&gt;"",(IF('[1]T6 Wine production'!AX64&lt;&gt;"",('[1]T6 Wine production'!AX64/'[1]T61 Real GDP'!AX64),"")),"")</f>
        <v/>
      </c>
      <c r="AZ33" s="8" t="str">
        <f>IF('[1]T61 Real GDP'!AY64&lt;&gt;"",(IF('[1]T6 Wine production'!AY64&lt;&gt;"",('[1]T6 Wine production'!AY64/'[1]T61 Real GDP'!AY64),"")),"")</f>
        <v/>
      </c>
      <c r="BA33" s="8" t="str">
        <f>IF('[1]T61 Real GDP'!AZ64&lt;&gt;"",(IF('[1]T6 Wine production'!AZ64&lt;&gt;"",('[1]T6 Wine production'!AZ64/'[1]T61 Real GDP'!AZ64),"")),"")</f>
        <v/>
      </c>
      <c r="BB33" s="8" t="s">
        <v>54</v>
      </c>
      <c r="BC33" s="9"/>
      <c r="BD33" s="9"/>
      <c r="BI33" s="8"/>
      <c r="BJ33" s="8"/>
      <c r="BK33" s="8"/>
      <c r="BL33" s="8"/>
      <c r="BM33" s="8"/>
      <c r="BN33" s="8"/>
    </row>
    <row r="34" spans="1:66" x14ac:dyDescent="0.5">
      <c r="A34" s="12">
        <f>'[1]T6 Wine production'!A65</f>
        <v>1897</v>
      </c>
      <c r="B34" s="8">
        <f>IF('[1]T61 Real GDP'!B65&lt;&gt;"",(IF('[1]T6 Wine production'!B65&lt;&gt;"",('[1]T6 Wine production'!B65/'[1]T61 Real GDP'!B65),"")),"")</f>
        <v>31.432935057062977</v>
      </c>
      <c r="C34" s="8">
        <f>IF('[1]T61 Real GDP'!C65&lt;&gt;"",(IF('[1]T6 Wine production'!C65&lt;&gt;"",('[1]T6 Wine production'!C65/'[1]T61 Real GDP'!C65),"")),"")</f>
        <v>62.262724182434297</v>
      </c>
      <c r="D34" s="8">
        <f>IF('[1]T61 Real GDP'!D65&lt;&gt;"",(IF('[1]T6 Wine production'!D65&lt;&gt;"",('[1]T6 Wine production'!D65/'[1]T61 Real GDP'!D65),"")),"")</f>
        <v>61.1085426331787</v>
      </c>
      <c r="E34" s="8">
        <f>IF('[1]T61 Real GDP'!E65&lt;&gt;"",(IF('[1]T6 Wine production'!E65&lt;&gt;"",('[1]T6 Wine production'!E65/'[1]T61 Real GDP'!E65),"")),"")</f>
        <v>51.959233285006235</v>
      </c>
      <c r="F34" s="8">
        <f>IF('[1]T61 Real GDP'!F65&lt;&gt;"",(IF('[1]T6 Wine production'!F65&lt;&gt;"",('[1]T6 Wine production'!F65/'[1]T61 Real GDP'!F65),"")),"")</f>
        <v>3.9093902652812722</v>
      </c>
      <c r="G34" s="8"/>
      <c r="H34" s="8" t="str">
        <f>IF('[1]T61 Real GDP'!G65&lt;&gt;"",(IF('[1]T6 Wine production'!G65&lt;&gt;"",('[1]T6 Wine production'!G65/'[1]T61 Real GDP'!G65),"")),"")</f>
        <v/>
      </c>
      <c r="I34" s="8" t="str">
        <f>IF('[1]T61 Real GDP'!H65&lt;&gt;"",(IF('[1]T6 Wine production'!H65&lt;&gt;"",('[1]T6 Wine production'!H65/'[1]T61 Real GDP'!H65),"")),"")</f>
        <v/>
      </c>
      <c r="J34" s="8" t="str">
        <f>IF('[1]T61 Real GDP'!I65&lt;&gt;"",(IF('[1]T6 Wine production'!I65&lt;&gt;"",('[1]T6 Wine production'!I65/'[1]T61 Real GDP'!I65),"")),"")</f>
        <v/>
      </c>
      <c r="K34" s="8">
        <f>IF('[1]T61 Real GDP'!J65&lt;&gt;"",(IF('[1]T6 Wine production'!J65&lt;&gt;"",('[1]T6 Wine production'!J65/'[1]T61 Real GDP'!J65),"")),"")</f>
        <v>1.3164612673489926</v>
      </c>
      <c r="L34" s="8">
        <f>IF('[1]T61 Real GDP'!K65&lt;&gt;"",(IF('[1]T6 Wine production'!K65&lt;&gt;"",('[1]T6 Wine production'!K65/'[1]T61 Real GDP'!K65),"")),"")</f>
        <v>19.830433824399002</v>
      </c>
      <c r="M34" s="8" t="str">
        <f>IF('[1]T61 Real GDP'!L65&lt;&gt;"",(IF('[1]T6 Wine production'!L65&lt;&gt;"",('[1]T6 Wine production'!L65/'[1]T61 Real GDP'!L65),"")),"")</f>
        <v/>
      </c>
      <c r="N34" s="8" t="str">
        <f>IF('[1]T61 Real GDP'!M65&lt;&gt;"",(IF('[1]T6 Wine production'!M65&lt;&gt;"",('[1]T6 Wine production'!M65/'[1]T61 Real GDP'!M65),"")),"")</f>
        <v/>
      </c>
      <c r="O34" s="8" t="str">
        <f>IF('[1]T61 Real GDP'!N65&lt;&gt;"",(IF('[1]T6 Wine production'!N65&lt;&gt;"",('[1]T6 Wine production'!N65/'[1]T61 Real GDP'!N65),"")),"")</f>
        <v/>
      </c>
      <c r="P34" s="8">
        <f>IF('[1]T61 Real GDP'!O65&lt;&gt;"",(IF('[1]T6 Wine production'!O65&lt;&gt;"",('[1]T6 Wine production'!O65/'[1]T61 Real GDP'!O65),"")),"")</f>
        <v>5.9671752505077711</v>
      </c>
      <c r="Q34" s="8">
        <f>IF('[1]T61 Real GDP'!P65&lt;&gt;"",(IF('[1]T6 Wine production'!P65&lt;&gt;"",('[1]T6 Wine production'!P65/'[1]T61 Real GDP'!P65),"")),"")</f>
        <v>0</v>
      </c>
      <c r="R34" s="8" t="str">
        <f>IF('[1]T61 Real GDP'!Q65&lt;&gt;"",(IF('[1]T6 Wine production'!Q65&lt;&gt;"",('[1]T6 Wine production'!Q65/'[1]T61 Real GDP'!Q65),"")),"")</f>
        <v/>
      </c>
      <c r="S34" s="8" t="str">
        <f>IF('[1]T61 Real GDP'!R65&lt;&gt;"",(IF('[1]T6 Wine production'!R65&lt;&gt;"",('[1]T6 Wine production'!R65/'[1]T61 Real GDP'!R65),"")),"")</f>
        <v/>
      </c>
      <c r="T34" s="8" t="str">
        <f>IF('[1]T61 Real GDP'!S65&lt;&gt;"",(IF('[1]T6 Wine production'!S65&lt;&gt;"",('[1]T6 Wine production'!S65/'[1]T61 Real GDP'!S65),"")),"")</f>
        <v/>
      </c>
      <c r="U34" s="8" t="str">
        <f>IF('[1]T61 Real GDP'!T65&lt;&gt;"",(IF('[1]T6 Wine production'!T65&lt;&gt;"",('[1]T6 Wine production'!T65/'[1]T61 Real GDP'!T65),"")),"")</f>
        <v/>
      </c>
      <c r="V34" s="8" t="str">
        <f>IF('[1]T61 Real GDP'!U65&lt;&gt;"",(IF('[1]T6 Wine production'!U65&lt;&gt;"",('[1]T6 Wine production'!U65/'[1]T61 Real GDP'!U65),"")),"")</f>
        <v/>
      </c>
      <c r="W34" s="8" t="str">
        <f>IF('[1]T61 Real GDP'!V65&lt;&gt;"",(IF('[1]T6 Wine production'!V65&lt;&gt;"",('[1]T6 Wine production'!V65/'[1]T61 Real GDP'!V65),"")),"")</f>
        <v/>
      </c>
      <c r="X34" s="8" t="str">
        <f>IF('[1]T61 Real GDP'!W65&lt;&gt;"",(IF('[1]T6 Wine production'!W65&lt;&gt;"",('[1]T6 Wine production'!W65/'[1]T61 Real GDP'!W65),"")),"")</f>
        <v/>
      </c>
      <c r="Y34" s="8" t="str">
        <f>IF('[1]T61 Real GDP'!X65&lt;&gt;"",(IF('[1]T6 Wine production'!X65&lt;&gt;"",('[1]T6 Wine production'!X65/'[1]T61 Real GDP'!X65),"")),"")</f>
        <v/>
      </c>
      <c r="Z34" s="8" t="str">
        <f>IF('[1]T61 Real GDP'!Y65&lt;&gt;"",(IF('[1]T6 Wine production'!Y65&lt;&gt;"",('[1]T6 Wine production'!Y65/'[1]T61 Real GDP'!Y65),"")),"")</f>
        <v/>
      </c>
      <c r="AA34" s="8" t="str">
        <f>IF('[1]T61 Real GDP'!Z65&lt;&gt;"",(IF('[1]T6 Wine production'!Z65&lt;&gt;"",('[1]T6 Wine production'!Z65/'[1]T61 Real GDP'!Z65),"")),"")</f>
        <v/>
      </c>
      <c r="AB34" s="8">
        <f>IF('[1]T61 Real GDP'!AA65&lt;&gt;"",(IF('[1]T6 Wine production'!AA65&lt;&gt;"",('[1]T6 Wine production'!AA65/'[1]T61 Real GDP'!AA65),"")),"")</f>
        <v>1.9029172596809583</v>
      </c>
      <c r="AC34" s="8">
        <f>IF('[1]T61 Real GDP'!AB65&lt;&gt;"",(IF('[1]T6 Wine production'!AB65&lt;&gt;"",('[1]T6 Wine production'!AB65/'[1]T61 Real GDP'!AB65),"")),"")</f>
        <v>4.2913733123635958E-2</v>
      </c>
      <c r="AD34" s="8">
        <f>IF('[1]T61 Real GDP'!AC65&lt;&gt;"",(IF('[1]T6 Wine production'!AC65&lt;&gt;"",('[1]T6 Wine production'!AC65/'[1]T61 Real GDP'!AC65),"")),"")</f>
        <v>0.2419620188280803</v>
      </c>
      <c r="AE34" s="8">
        <f>IF('[1]T61 Real GDP'!AD65&lt;&gt;"",(IF('[1]T6 Wine production'!AD65&lt;&gt;"",('[1]T6 Wine production'!AD65/'[1]T61 Real GDP'!AD65),"")),"")</f>
        <v>0.21085183568658095</v>
      </c>
      <c r="AF34" s="8">
        <f>IF('[1]T61 Real GDP'!AE65&lt;&gt;"",(IF('[1]T6 Wine production'!AE65&lt;&gt;"",('[1]T6 Wine production'!AE65/'[1]T61 Real GDP'!AE65),"")),"")</f>
        <v>11.246819838302899</v>
      </c>
      <c r="AG34" s="8">
        <f>IF('[1]T61 Real GDP'!AF65&lt;&gt;"",(IF('[1]T6 Wine production'!AF65&lt;&gt;"",('[1]T6 Wine production'!AF65/'[1]T61 Real GDP'!AF65),"")),"")</f>
        <v>3.0418486412566152</v>
      </c>
      <c r="AH34" s="8">
        <f>IF('[1]T61 Real GDP'!AG65&lt;&gt;"",(IF('[1]T6 Wine production'!AG65&lt;&gt;"",('[1]T6 Wine production'!AG65/'[1]T61 Real GDP'!AG65),"")),"")</f>
        <v>8.6098490494174875</v>
      </c>
      <c r="AI34" s="8" t="str">
        <f>IF('[1]T61 Real GDP'!AH65&lt;&gt;"",(IF('[1]T6 Wine production'!AH65&lt;&gt;"",('[1]T6 Wine production'!AH65/'[1]T61 Real GDP'!AH65),"")),"")</f>
        <v/>
      </c>
      <c r="AJ34" s="8">
        <f>IF('[1]T61 Real GDP'!AI65&lt;&gt;"",(IF('[1]T6 Wine production'!AI65&lt;&gt;"",('[1]T6 Wine production'!AI65/'[1]T61 Real GDP'!AI65),"")),"")</f>
        <v>1.5642775787368537</v>
      </c>
      <c r="AK34" s="8" t="str">
        <f>IF('[1]T61 Real GDP'!AJ65&lt;&gt;"",(IF('[1]T6 Wine production'!AJ65&lt;&gt;"",('[1]T6 Wine production'!AJ65/'[1]T61 Real GDP'!AJ65),"")),"")</f>
        <v/>
      </c>
      <c r="AL34" s="8" t="str">
        <f>IF('[1]T61 Real GDP'!AK65&lt;&gt;"",(IF('[1]T6 Wine production'!AK65&lt;&gt;"",('[1]T6 Wine production'!AK65/'[1]T61 Real GDP'!AK65),"")),"")</f>
        <v/>
      </c>
      <c r="AM34" s="8" t="str">
        <f>IF('[1]T61 Real GDP'!AL65&lt;&gt;"",(IF('[1]T6 Wine production'!AL65&lt;&gt;"",('[1]T6 Wine production'!AL65/'[1]T61 Real GDP'!AL65),"")),"")</f>
        <v/>
      </c>
      <c r="AN34" s="8">
        <f>IF('[1]T61 Real GDP'!AM65&lt;&gt;"",(IF('[1]T6 Wine production'!AM65&lt;&gt;"",('[1]T6 Wine production'!AM65/'[1]T61 Real GDP'!AM65),"")),"")</f>
        <v>3.2850306404460796</v>
      </c>
      <c r="AO34" s="8" t="str">
        <f>IF('[1]T61 Real GDP'!AN65&lt;&gt;"",(IF('[1]T6 Wine production'!AN65&lt;&gt;"",('[1]T6 Wine production'!AN65/'[1]T61 Real GDP'!AN65),"")),"")</f>
        <v/>
      </c>
      <c r="AP34" s="8" t="str">
        <f>IF('[1]T61 Real GDP'!AO65&lt;&gt;"",(IF('[1]T6 Wine production'!AO65&lt;&gt;"",('[1]T6 Wine production'!AO65/'[1]T61 Real GDP'!AO65),"")),"")</f>
        <v/>
      </c>
      <c r="AQ34" s="8" t="str">
        <f>IF('[1]T61 Real GDP'!AP65&lt;&gt;"",(IF('[1]T6 Wine production'!AP65&lt;&gt;"",('[1]T6 Wine production'!AP65/'[1]T61 Real GDP'!AP65),"")),"")</f>
        <v/>
      </c>
      <c r="AR34" s="8" t="str">
        <f>IF('[1]T61 Real GDP'!AQ65&lt;&gt;"",(IF('[1]T6 Wine production'!AQ65&lt;&gt;"",('[1]T6 Wine production'!AQ65/'[1]T61 Real GDP'!AQ65),"")),"")</f>
        <v/>
      </c>
      <c r="AS34" s="8" t="str">
        <f>IF('[1]T61 Real GDP'!AR65&lt;&gt;"",(IF('[1]T6 Wine production'!AR65&lt;&gt;"",('[1]T6 Wine production'!AR65/'[1]T61 Real GDP'!AR65),"")),"")</f>
        <v/>
      </c>
      <c r="AT34" s="8" t="str">
        <f>IF('[1]T61 Real GDP'!AS65&lt;&gt;"",(IF('[1]T6 Wine production'!AS65&lt;&gt;"",('[1]T6 Wine production'!AS65/'[1]T61 Real GDP'!AS65),"")),"")</f>
        <v/>
      </c>
      <c r="AU34" s="8">
        <f>IF('[1]T61 Real GDP'!AT65&lt;&gt;"",(IF('[1]T6 Wine production'!AT65&lt;&gt;"",('[1]T6 Wine production'!AT65/'[1]T61 Real GDP'!AT65),"")),"")</f>
        <v>1.5457760829398079E-2</v>
      </c>
      <c r="AV34" s="8" t="str">
        <f>IF('[1]T61 Real GDP'!AU65&lt;&gt;"",(IF('[1]T6 Wine production'!AU65&lt;&gt;"",('[1]T6 Wine production'!AU65/'[1]T61 Real GDP'!AU65),"")),"")</f>
        <v/>
      </c>
      <c r="AW34" s="8" t="str">
        <f>IF('[1]T61 Real GDP'!AV65&lt;&gt;"",(IF('[1]T6 Wine production'!AV65&lt;&gt;"",('[1]T6 Wine production'!AV65/'[1]T61 Real GDP'!AV65),"")),"")</f>
        <v/>
      </c>
      <c r="AX34" s="8" t="str">
        <f>IF('[1]T61 Real GDP'!AW65&lt;&gt;"",(IF('[1]T6 Wine production'!AW65&lt;&gt;"",('[1]T6 Wine production'!AW65/'[1]T61 Real GDP'!AW65),"")),"")</f>
        <v/>
      </c>
      <c r="AY34" s="8" t="str">
        <f>IF('[1]T61 Real GDP'!AX65&lt;&gt;"",(IF('[1]T6 Wine production'!AX65&lt;&gt;"",('[1]T6 Wine production'!AX65/'[1]T61 Real GDP'!AX65),"")),"")</f>
        <v/>
      </c>
      <c r="AZ34" s="8" t="str">
        <f>IF('[1]T61 Real GDP'!AY65&lt;&gt;"",(IF('[1]T6 Wine production'!AY65&lt;&gt;"",('[1]T6 Wine production'!AY65/'[1]T61 Real GDP'!AY65),"")),"")</f>
        <v/>
      </c>
      <c r="BA34" s="8" t="str">
        <f>IF('[1]T61 Real GDP'!AZ65&lt;&gt;"",(IF('[1]T6 Wine production'!AZ65&lt;&gt;"",('[1]T6 Wine production'!AZ65/'[1]T61 Real GDP'!AZ65),"")),"")</f>
        <v/>
      </c>
      <c r="BB34" s="8" t="s">
        <v>54</v>
      </c>
      <c r="BC34" s="9"/>
      <c r="BD34" s="9"/>
      <c r="BI34" s="8"/>
      <c r="BJ34" s="8"/>
      <c r="BK34" s="8"/>
      <c r="BL34" s="8"/>
      <c r="BM34" s="8"/>
      <c r="BN34" s="8"/>
    </row>
    <row r="35" spans="1:66" x14ac:dyDescent="0.5">
      <c r="A35" s="12">
        <f>'[1]T6 Wine production'!A66</f>
        <v>1898</v>
      </c>
      <c r="B35" s="8">
        <f>IF('[1]T61 Real GDP'!B66&lt;&gt;"",(IF('[1]T6 Wine production'!B66&lt;&gt;"",('[1]T6 Wine production'!B66/'[1]T61 Real GDP'!B66),"")),"")</f>
        <v>29.582142161307431</v>
      </c>
      <c r="C35" s="8">
        <f>IF('[1]T61 Real GDP'!C66&lt;&gt;"",(IF('[1]T6 Wine production'!C66&lt;&gt;"",('[1]T6 Wine production'!C66/'[1]T61 Real GDP'!C66),"")),"")</f>
        <v>56.94013086497791</v>
      </c>
      <c r="D35" s="8">
        <f>IF('[1]T61 Real GDP'!D66&lt;&gt;"",(IF('[1]T6 Wine production'!D66&lt;&gt;"",('[1]T6 Wine production'!D66/'[1]T61 Real GDP'!D66),"")),"")</f>
        <v>63.686736744473656</v>
      </c>
      <c r="E35" s="8">
        <f>IF('[1]T61 Real GDP'!E66&lt;&gt;"",(IF('[1]T6 Wine production'!E66&lt;&gt;"",('[1]T6 Wine production'!E66/'[1]T61 Real GDP'!E66),"")),"")</f>
        <v>62.620206605102517</v>
      </c>
      <c r="F35" s="8">
        <f>IF('[1]T61 Real GDP'!F66&lt;&gt;"",(IF('[1]T6 Wine production'!F66&lt;&gt;"",('[1]T6 Wine production'!F66/'[1]T61 Real GDP'!F66),"")),"")</f>
        <v>9.0877083504903506</v>
      </c>
      <c r="G35" s="8"/>
      <c r="H35" s="8" t="str">
        <f>IF('[1]T61 Real GDP'!G66&lt;&gt;"",(IF('[1]T6 Wine production'!G66&lt;&gt;"",('[1]T6 Wine production'!G66/'[1]T61 Real GDP'!G66),"")),"")</f>
        <v/>
      </c>
      <c r="I35" s="8" t="str">
        <f>IF('[1]T61 Real GDP'!H66&lt;&gt;"",(IF('[1]T6 Wine production'!H66&lt;&gt;"",('[1]T6 Wine production'!H66/'[1]T61 Real GDP'!H66),"")),"")</f>
        <v/>
      </c>
      <c r="J35" s="8" t="str">
        <f>IF('[1]T61 Real GDP'!I66&lt;&gt;"",(IF('[1]T6 Wine production'!I66&lt;&gt;"",('[1]T6 Wine production'!I66/'[1]T61 Real GDP'!I66),"")),"")</f>
        <v/>
      </c>
      <c r="K35" s="8">
        <f>IF('[1]T61 Real GDP'!J66&lt;&gt;"",(IF('[1]T6 Wine production'!J66&lt;&gt;"",('[1]T6 Wine production'!J66/'[1]T61 Real GDP'!J66),"")),"")</f>
        <v>0.59308669634413258</v>
      </c>
      <c r="L35" s="8">
        <f>IF('[1]T61 Real GDP'!K66&lt;&gt;"",(IF('[1]T6 Wine production'!K66&lt;&gt;"",('[1]T6 Wine production'!K66/'[1]T61 Real GDP'!K66),"")),"")</f>
        <v>25.012393157554225</v>
      </c>
      <c r="M35" s="8" t="str">
        <f>IF('[1]T61 Real GDP'!L66&lt;&gt;"",(IF('[1]T6 Wine production'!L66&lt;&gt;"",('[1]T6 Wine production'!L66/'[1]T61 Real GDP'!L66),"")),"")</f>
        <v/>
      </c>
      <c r="N35" s="8" t="str">
        <f>IF('[1]T61 Real GDP'!M66&lt;&gt;"",(IF('[1]T6 Wine production'!M66&lt;&gt;"",('[1]T6 Wine production'!M66/'[1]T61 Real GDP'!M66),"")),"")</f>
        <v/>
      </c>
      <c r="O35" s="8" t="str">
        <f>IF('[1]T61 Real GDP'!N66&lt;&gt;"",(IF('[1]T6 Wine production'!N66&lt;&gt;"",('[1]T6 Wine production'!N66/'[1]T61 Real GDP'!N66),"")),"")</f>
        <v/>
      </c>
      <c r="P35" s="8">
        <f>IF('[1]T61 Real GDP'!O66&lt;&gt;"",(IF('[1]T6 Wine production'!O66&lt;&gt;"",('[1]T6 Wine production'!O66/'[1]T61 Real GDP'!O66),"")),"")</f>
        <v>4.817617038609451</v>
      </c>
      <c r="Q35" s="8">
        <f>IF('[1]T61 Real GDP'!P66&lt;&gt;"",(IF('[1]T6 Wine production'!P66&lt;&gt;"",('[1]T6 Wine production'!P66/'[1]T61 Real GDP'!P66),"")),"")</f>
        <v>0</v>
      </c>
      <c r="R35" s="8" t="str">
        <f>IF('[1]T61 Real GDP'!Q66&lt;&gt;"",(IF('[1]T6 Wine production'!Q66&lt;&gt;"",('[1]T6 Wine production'!Q66/'[1]T61 Real GDP'!Q66),"")),"")</f>
        <v/>
      </c>
      <c r="S35" s="8" t="str">
        <f>IF('[1]T61 Real GDP'!R66&lt;&gt;"",(IF('[1]T6 Wine production'!R66&lt;&gt;"",('[1]T6 Wine production'!R66/'[1]T61 Real GDP'!R66),"")),"")</f>
        <v/>
      </c>
      <c r="T35" s="8" t="str">
        <f>IF('[1]T61 Real GDP'!S66&lt;&gt;"",(IF('[1]T6 Wine production'!S66&lt;&gt;"",('[1]T6 Wine production'!S66/'[1]T61 Real GDP'!S66),"")),"")</f>
        <v/>
      </c>
      <c r="U35" s="8" t="str">
        <f>IF('[1]T61 Real GDP'!T66&lt;&gt;"",(IF('[1]T6 Wine production'!T66&lt;&gt;"",('[1]T6 Wine production'!T66/'[1]T61 Real GDP'!T66),"")),"")</f>
        <v/>
      </c>
      <c r="V35" s="8" t="str">
        <f>IF('[1]T61 Real GDP'!U66&lt;&gt;"",(IF('[1]T6 Wine production'!U66&lt;&gt;"",('[1]T6 Wine production'!U66/'[1]T61 Real GDP'!U66),"")),"")</f>
        <v/>
      </c>
      <c r="W35" s="8" t="str">
        <f>IF('[1]T61 Real GDP'!V66&lt;&gt;"",(IF('[1]T6 Wine production'!V66&lt;&gt;"",('[1]T6 Wine production'!V66/'[1]T61 Real GDP'!V66),"")),"")</f>
        <v/>
      </c>
      <c r="X35" s="8" t="str">
        <f>IF('[1]T61 Real GDP'!W66&lt;&gt;"",(IF('[1]T6 Wine production'!W66&lt;&gt;"",('[1]T6 Wine production'!W66/'[1]T61 Real GDP'!W66),"")),"")</f>
        <v/>
      </c>
      <c r="Y35" s="8" t="str">
        <f>IF('[1]T61 Real GDP'!X66&lt;&gt;"",(IF('[1]T6 Wine production'!X66&lt;&gt;"",('[1]T6 Wine production'!X66/'[1]T61 Real GDP'!X66),"")),"")</f>
        <v/>
      </c>
      <c r="Z35" s="8" t="str">
        <f>IF('[1]T61 Real GDP'!Y66&lt;&gt;"",(IF('[1]T6 Wine production'!Y66&lt;&gt;"",('[1]T6 Wine production'!Y66/'[1]T61 Real GDP'!Y66),"")),"")</f>
        <v/>
      </c>
      <c r="AA35" s="8" t="str">
        <f>IF('[1]T61 Real GDP'!Z66&lt;&gt;"",(IF('[1]T6 Wine production'!Z66&lt;&gt;"",('[1]T6 Wine production'!Z66/'[1]T61 Real GDP'!Z66),"")),"")</f>
        <v/>
      </c>
      <c r="AB35" s="8">
        <f>IF('[1]T61 Real GDP'!AA66&lt;&gt;"",(IF('[1]T6 Wine production'!AA66&lt;&gt;"",('[1]T6 Wine production'!AA66/'[1]T61 Real GDP'!AA66),"")),"")</f>
        <v>1.3117251045595668</v>
      </c>
      <c r="AC35" s="8">
        <f>IF('[1]T61 Real GDP'!AB66&lt;&gt;"",(IF('[1]T6 Wine production'!AB66&lt;&gt;"",('[1]T6 Wine production'!AB66/'[1]T61 Real GDP'!AB66),"")),"")</f>
        <v>4.2842458615956661E-2</v>
      </c>
      <c r="AD35" s="8">
        <f>IF('[1]T61 Real GDP'!AC66&lt;&gt;"",(IF('[1]T6 Wine production'!AC66&lt;&gt;"",('[1]T6 Wine production'!AC66/'[1]T61 Real GDP'!AC66),"")),"")</f>
        <v>0.23904081459473267</v>
      </c>
      <c r="AE35" s="8">
        <f>IF('[1]T61 Real GDP'!AD66&lt;&gt;"",(IF('[1]T6 Wine production'!AD66&lt;&gt;"",('[1]T6 Wine production'!AD66/'[1]T61 Real GDP'!AD66),"")),"")</f>
        <v>0.47721471894390499</v>
      </c>
      <c r="AF35" s="8">
        <f>IF('[1]T61 Real GDP'!AE66&lt;&gt;"",(IF('[1]T6 Wine production'!AE66&lt;&gt;"",('[1]T6 Wine production'!AE66/'[1]T61 Real GDP'!AE66),"")),"")</f>
        <v>9.881398337987946</v>
      </c>
      <c r="AG35" s="8">
        <f>IF('[1]T61 Real GDP'!AF66&lt;&gt;"",(IF('[1]T6 Wine production'!AF66&lt;&gt;"",('[1]T6 Wine production'!AF66/'[1]T61 Real GDP'!AF66),"")),"")</f>
        <v>2.9486562938725669</v>
      </c>
      <c r="AH35" s="8">
        <f>IF('[1]T61 Real GDP'!AG66&lt;&gt;"",(IF('[1]T6 Wine production'!AG66&lt;&gt;"",('[1]T6 Wine production'!AG66/'[1]T61 Real GDP'!AG66),"")),"")</f>
        <v>8.408677574618391</v>
      </c>
      <c r="AI35" s="8" t="str">
        <f>IF('[1]T61 Real GDP'!AH66&lt;&gt;"",(IF('[1]T6 Wine production'!AH66&lt;&gt;"",('[1]T6 Wine production'!AH66/'[1]T61 Real GDP'!AH66),"")),"")</f>
        <v/>
      </c>
      <c r="AJ35" s="8">
        <f>IF('[1]T61 Real GDP'!AI66&lt;&gt;"",(IF('[1]T6 Wine production'!AI66&lt;&gt;"",('[1]T6 Wine production'!AI66/'[1]T61 Real GDP'!AI66),"")),"")</f>
        <v>1.7076877240961872</v>
      </c>
      <c r="AK35" s="8" t="str">
        <f>IF('[1]T61 Real GDP'!AJ66&lt;&gt;"",(IF('[1]T6 Wine production'!AJ66&lt;&gt;"",('[1]T6 Wine production'!AJ66/'[1]T61 Real GDP'!AJ66),"")),"")</f>
        <v/>
      </c>
      <c r="AL35" s="8" t="str">
        <f>IF('[1]T61 Real GDP'!AK66&lt;&gt;"",(IF('[1]T6 Wine production'!AK66&lt;&gt;"",('[1]T6 Wine production'!AK66/'[1]T61 Real GDP'!AK66),"")),"")</f>
        <v/>
      </c>
      <c r="AM35" s="8" t="str">
        <f>IF('[1]T61 Real GDP'!AL66&lt;&gt;"",(IF('[1]T6 Wine production'!AL66&lt;&gt;"",('[1]T6 Wine production'!AL66/'[1]T61 Real GDP'!AL66),"")),"")</f>
        <v/>
      </c>
      <c r="AN35" s="8">
        <f>IF('[1]T61 Real GDP'!AM66&lt;&gt;"",(IF('[1]T6 Wine production'!AM66&lt;&gt;"",('[1]T6 Wine production'!AM66/'[1]T61 Real GDP'!AM66),"")),"")</f>
        <v>3.480882011321885</v>
      </c>
      <c r="AO35" s="8" t="str">
        <f>IF('[1]T61 Real GDP'!AN66&lt;&gt;"",(IF('[1]T6 Wine production'!AN66&lt;&gt;"",('[1]T6 Wine production'!AN66/'[1]T61 Real GDP'!AN66),"")),"")</f>
        <v/>
      </c>
      <c r="AP35" s="8" t="str">
        <f>IF('[1]T61 Real GDP'!AO66&lt;&gt;"",(IF('[1]T6 Wine production'!AO66&lt;&gt;"",('[1]T6 Wine production'!AO66/'[1]T61 Real GDP'!AO66),"")),"")</f>
        <v/>
      </c>
      <c r="AQ35" s="8" t="str">
        <f>IF('[1]T61 Real GDP'!AP66&lt;&gt;"",(IF('[1]T6 Wine production'!AP66&lt;&gt;"",('[1]T6 Wine production'!AP66/'[1]T61 Real GDP'!AP66),"")),"")</f>
        <v/>
      </c>
      <c r="AR35" s="8" t="str">
        <f>IF('[1]T61 Real GDP'!AQ66&lt;&gt;"",(IF('[1]T6 Wine production'!AQ66&lt;&gt;"",('[1]T6 Wine production'!AQ66/'[1]T61 Real GDP'!AQ66),"")),"")</f>
        <v/>
      </c>
      <c r="AS35" s="8" t="str">
        <f>IF('[1]T61 Real GDP'!AR66&lt;&gt;"",(IF('[1]T6 Wine production'!AR66&lt;&gt;"",('[1]T6 Wine production'!AR66/'[1]T61 Real GDP'!AR66),"")),"")</f>
        <v/>
      </c>
      <c r="AT35" s="8" t="str">
        <f>IF('[1]T61 Real GDP'!AS66&lt;&gt;"",(IF('[1]T6 Wine production'!AS66&lt;&gt;"",('[1]T6 Wine production'!AS66/'[1]T61 Real GDP'!AS66),"")),"")</f>
        <v/>
      </c>
      <c r="AU35" s="8">
        <f>IF('[1]T61 Real GDP'!AT66&lt;&gt;"",(IF('[1]T6 Wine production'!AT66&lt;&gt;"",('[1]T6 Wine production'!AT66/'[1]T61 Real GDP'!AT66),"")),"")</f>
        <v>1.2991096867260091E-2</v>
      </c>
      <c r="AV35" s="8" t="str">
        <f>IF('[1]T61 Real GDP'!AU66&lt;&gt;"",(IF('[1]T6 Wine production'!AU66&lt;&gt;"",('[1]T6 Wine production'!AU66/'[1]T61 Real GDP'!AU66),"")),"")</f>
        <v/>
      </c>
      <c r="AW35" s="8" t="str">
        <f>IF('[1]T61 Real GDP'!AV66&lt;&gt;"",(IF('[1]T6 Wine production'!AV66&lt;&gt;"",('[1]T6 Wine production'!AV66/'[1]T61 Real GDP'!AV66),"")),"")</f>
        <v/>
      </c>
      <c r="AX35" s="8" t="str">
        <f>IF('[1]T61 Real GDP'!AW66&lt;&gt;"",(IF('[1]T6 Wine production'!AW66&lt;&gt;"",('[1]T6 Wine production'!AW66/'[1]T61 Real GDP'!AW66),"")),"")</f>
        <v/>
      </c>
      <c r="AY35" s="8" t="str">
        <f>IF('[1]T61 Real GDP'!AX66&lt;&gt;"",(IF('[1]T6 Wine production'!AX66&lt;&gt;"",('[1]T6 Wine production'!AX66/'[1]T61 Real GDP'!AX66),"")),"")</f>
        <v/>
      </c>
      <c r="AZ35" s="8" t="str">
        <f>IF('[1]T61 Real GDP'!AY66&lt;&gt;"",(IF('[1]T6 Wine production'!AY66&lt;&gt;"",('[1]T6 Wine production'!AY66/'[1]T61 Real GDP'!AY66),"")),"")</f>
        <v/>
      </c>
      <c r="BA35" s="8" t="str">
        <f>IF('[1]T61 Real GDP'!AZ66&lt;&gt;"",(IF('[1]T6 Wine production'!AZ66&lt;&gt;"",('[1]T6 Wine production'!AZ66/'[1]T61 Real GDP'!AZ66),"")),"")</f>
        <v/>
      </c>
      <c r="BB35" s="8" t="s">
        <v>54</v>
      </c>
      <c r="BC35" s="9"/>
      <c r="BD35" s="9"/>
      <c r="BI35" s="8"/>
      <c r="BJ35" s="8"/>
      <c r="BK35" s="8"/>
      <c r="BL35" s="8"/>
      <c r="BM35" s="8"/>
      <c r="BN35" s="8"/>
    </row>
    <row r="36" spans="1:66" x14ac:dyDescent="0.5">
      <c r="A36" s="12">
        <f>'[1]T6 Wine production'!A67</f>
        <v>1899</v>
      </c>
      <c r="B36" s="8">
        <f>IF('[1]T61 Real GDP'!B67&lt;&gt;"",(IF('[1]T6 Wine production'!B67&lt;&gt;"",('[1]T6 Wine production'!B67/'[1]T61 Real GDP'!B67),"")),"")</f>
        <v>41.466757260461442</v>
      </c>
      <c r="C36" s="8">
        <f>IF('[1]T61 Real GDP'!C67&lt;&gt;"",(IF('[1]T6 Wine production'!C67&lt;&gt;"",('[1]T6 Wine production'!C67/'[1]T61 Real GDP'!C67),"")),"")</f>
        <v>54.604095508954018</v>
      </c>
      <c r="D36" s="8">
        <f>IF('[1]T61 Real GDP'!D67&lt;&gt;"",(IF('[1]T6 Wine production'!D67&lt;&gt;"",('[1]T6 Wine production'!D67/'[1]T61 Real GDP'!D67),"")),"")</f>
        <v>69.638561408744962</v>
      </c>
      <c r="E36" s="8">
        <f>IF('[1]T61 Real GDP'!E67&lt;&gt;"",(IF('[1]T6 Wine production'!E67&lt;&gt;"",('[1]T6 Wine production'!E67/'[1]T61 Real GDP'!E67),"")),"")</f>
        <v>65.156949194318642</v>
      </c>
      <c r="F36" s="8">
        <f>IF('[1]T61 Real GDP'!F67&lt;&gt;"",(IF('[1]T6 Wine production'!F67&lt;&gt;"",('[1]T6 Wine production'!F67/'[1]T61 Real GDP'!F67),"")),"")</f>
        <v>4.6965651081680235</v>
      </c>
      <c r="G36" s="8"/>
      <c r="H36" s="8" t="str">
        <f>IF('[1]T61 Real GDP'!G67&lt;&gt;"",(IF('[1]T6 Wine production'!G67&lt;&gt;"",('[1]T6 Wine production'!G67/'[1]T61 Real GDP'!G67),"")),"")</f>
        <v/>
      </c>
      <c r="I36" s="8" t="str">
        <f>IF('[1]T61 Real GDP'!H67&lt;&gt;"",(IF('[1]T6 Wine production'!H67&lt;&gt;"",('[1]T6 Wine production'!H67/'[1]T61 Real GDP'!H67),"")),"")</f>
        <v/>
      </c>
      <c r="J36" s="8" t="str">
        <f>IF('[1]T61 Real GDP'!I67&lt;&gt;"",(IF('[1]T6 Wine production'!I67&lt;&gt;"",('[1]T6 Wine production'!I67/'[1]T61 Real GDP'!I67),"")),"")</f>
        <v/>
      </c>
      <c r="K36" s="8">
        <f>IF('[1]T61 Real GDP'!J67&lt;&gt;"",(IF('[1]T6 Wine production'!J67&lt;&gt;"",('[1]T6 Wine production'!J67/'[1]T61 Real GDP'!J67),"")),"")</f>
        <v>0.70653315536576744</v>
      </c>
      <c r="L36" s="8">
        <f>IF('[1]T61 Real GDP'!K67&lt;&gt;"",(IF('[1]T6 Wine production'!K67&lt;&gt;"",('[1]T6 Wine production'!K67/'[1]T61 Real GDP'!K67),"")),"")</f>
        <v>18.419669247182537</v>
      </c>
      <c r="M36" s="8" t="str">
        <f>IF('[1]T61 Real GDP'!L67&lt;&gt;"",(IF('[1]T6 Wine production'!L67&lt;&gt;"",('[1]T6 Wine production'!L67/'[1]T61 Real GDP'!L67),"")),"")</f>
        <v/>
      </c>
      <c r="N36" s="8" t="str">
        <f>IF('[1]T61 Real GDP'!M67&lt;&gt;"",(IF('[1]T6 Wine production'!M67&lt;&gt;"",('[1]T6 Wine production'!M67/'[1]T61 Real GDP'!M67),"")),"")</f>
        <v/>
      </c>
      <c r="O36" s="8" t="str">
        <f>IF('[1]T61 Real GDP'!N67&lt;&gt;"",(IF('[1]T6 Wine production'!N67&lt;&gt;"",('[1]T6 Wine production'!N67/'[1]T61 Real GDP'!N67),"")),"")</f>
        <v/>
      </c>
      <c r="P36" s="8">
        <f>IF('[1]T61 Real GDP'!O67&lt;&gt;"",(IF('[1]T6 Wine production'!O67&lt;&gt;"",('[1]T6 Wine production'!O67/'[1]T61 Real GDP'!O67),"")),"")</f>
        <v>4.7432363583954453</v>
      </c>
      <c r="Q36" s="8">
        <f>IF('[1]T61 Real GDP'!P67&lt;&gt;"",(IF('[1]T6 Wine production'!P67&lt;&gt;"",('[1]T6 Wine production'!P67/'[1]T61 Real GDP'!P67),"")),"")</f>
        <v>0</v>
      </c>
      <c r="R36" s="8" t="str">
        <f>IF('[1]T61 Real GDP'!Q67&lt;&gt;"",(IF('[1]T6 Wine production'!Q67&lt;&gt;"",('[1]T6 Wine production'!Q67/'[1]T61 Real GDP'!Q67),"")),"")</f>
        <v/>
      </c>
      <c r="S36" s="8">
        <f>IF('[1]T61 Real GDP'!R67&lt;&gt;"",(IF('[1]T6 Wine production'!R67&lt;&gt;"",('[1]T6 Wine production'!R67/'[1]T61 Real GDP'!R67),"")),"")</f>
        <v>21.204009456703137</v>
      </c>
      <c r="T36" s="8" t="str">
        <f>IF('[1]T61 Real GDP'!S67&lt;&gt;"",(IF('[1]T6 Wine production'!S67&lt;&gt;"",('[1]T6 Wine production'!S67/'[1]T61 Real GDP'!S67),"")),"")</f>
        <v/>
      </c>
      <c r="U36" s="8" t="str">
        <f>IF('[1]T61 Real GDP'!T67&lt;&gt;"",(IF('[1]T6 Wine production'!T67&lt;&gt;"",('[1]T6 Wine production'!T67/'[1]T61 Real GDP'!T67),"")),"")</f>
        <v/>
      </c>
      <c r="V36" s="8" t="str">
        <f>IF('[1]T61 Real GDP'!U67&lt;&gt;"",(IF('[1]T6 Wine production'!U67&lt;&gt;"",('[1]T6 Wine production'!U67/'[1]T61 Real GDP'!U67),"")),"")</f>
        <v/>
      </c>
      <c r="W36" s="8" t="str">
        <f>IF('[1]T61 Real GDP'!V67&lt;&gt;"",(IF('[1]T6 Wine production'!V67&lt;&gt;"",('[1]T6 Wine production'!V67/'[1]T61 Real GDP'!V67),"")),"")</f>
        <v/>
      </c>
      <c r="X36" s="8" t="str">
        <f>IF('[1]T61 Real GDP'!W67&lt;&gt;"",(IF('[1]T6 Wine production'!W67&lt;&gt;"",('[1]T6 Wine production'!W67/'[1]T61 Real GDP'!W67),"")),"")</f>
        <v/>
      </c>
      <c r="Y36" s="8" t="str">
        <f>IF('[1]T61 Real GDP'!X67&lt;&gt;"",(IF('[1]T6 Wine production'!X67&lt;&gt;"",('[1]T6 Wine production'!X67/'[1]T61 Real GDP'!X67),"")),"")</f>
        <v/>
      </c>
      <c r="Z36" s="8" t="str">
        <f>IF('[1]T61 Real GDP'!Y67&lt;&gt;"",(IF('[1]T6 Wine production'!Y67&lt;&gt;"",('[1]T6 Wine production'!Y67/'[1]T61 Real GDP'!Y67),"")),"")</f>
        <v/>
      </c>
      <c r="AA36" s="8" t="str">
        <f>IF('[1]T61 Real GDP'!Z67&lt;&gt;"",(IF('[1]T6 Wine production'!Z67&lt;&gt;"",('[1]T6 Wine production'!Z67/'[1]T61 Real GDP'!Z67),"")),"")</f>
        <v/>
      </c>
      <c r="AB36" s="8">
        <f>IF('[1]T61 Real GDP'!AA67&lt;&gt;"",(IF('[1]T6 Wine production'!AA67&lt;&gt;"",('[1]T6 Wine production'!AA67/'[1]T61 Real GDP'!AA67),"")),"")</f>
        <v>1.2599264234213432</v>
      </c>
      <c r="AC36" s="8">
        <f>IF('[1]T61 Real GDP'!AB67&lt;&gt;"",(IF('[1]T6 Wine production'!AB67&lt;&gt;"",('[1]T6 Wine production'!AB67/'[1]T61 Real GDP'!AB67),"")),"")</f>
        <v>4.254384119459366E-2</v>
      </c>
      <c r="AD36" s="8">
        <f>IF('[1]T61 Real GDP'!AC67&lt;&gt;"",(IF('[1]T6 Wine production'!AC67&lt;&gt;"",('[1]T6 Wine production'!AC67/'[1]T61 Real GDP'!AC67),"")),"")</f>
        <v>0.22427043332901833</v>
      </c>
      <c r="AE36" s="8">
        <f>IF('[1]T61 Real GDP'!AD67&lt;&gt;"",(IF('[1]T6 Wine production'!AD67&lt;&gt;"",('[1]T6 Wine production'!AD67/'[1]T61 Real GDP'!AD67),"")),"")</f>
        <v>0.23687571429110515</v>
      </c>
      <c r="AF36" s="8">
        <f>IF('[1]T61 Real GDP'!AE67&lt;&gt;"",(IF('[1]T6 Wine production'!AE67&lt;&gt;"",('[1]T6 Wine production'!AE67/'[1]T61 Real GDP'!AE67),"")),"")</f>
        <v>7.7577023226526842</v>
      </c>
      <c r="AG36" s="8">
        <f>IF('[1]T61 Real GDP'!AF67&lt;&gt;"",(IF('[1]T6 Wine production'!AF67&lt;&gt;"",('[1]T6 Wine production'!AF67/'[1]T61 Real GDP'!AF67),"")),"")</f>
        <v>2.9897290914057617</v>
      </c>
      <c r="AH36" s="8">
        <f>IF('[1]T61 Real GDP'!AG67&lt;&gt;"",(IF('[1]T6 Wine production'!AG67&lt;&gt;"",('[1]T6 Wine production'!AG67/'[1]T61 Real GDP'!AG67),"")),"")</f>
        <v>9.2156920187067293</v>
      </c>
      <c r="AI36" s="8" t="str">
        <f>IF('[1]T61 Real GDP'!AH67&lt;&gt;"",(IF('[1]T6 Wine production'!AH67&lt;&gt;"",('[1]T6 Wine production'!AH67/'[1]T61 Real GDP'!AH67),"")),"")</f>
        <v/>
      </c>
      <c r="AJ36" s="8">
        <f>IF('[1]T61 Real GDP'!AI67&lt;&gt;"",(IF('[1]T6 Wine production'!AI67&lt;&gt;"",('[1]T6 Wine production'!AI67/'[1]T61 Real GDP'!AI67),"")),"")</f>
        <v>2.5378699657377557</v>
      </c>
      <c r="AK36" s="8" t="str">
        <f>IF('[1]T61 Real GDP'!AJ67&lt;&gt;"",(IF('[1]T6 Wine production'!AJ67&lt;&gt;"",('[1]T6 Wine production'!AJ67/'[1]T61 Real GDP'!AJ67),"")),"")</f>
        <v/>
      </c>
      <c r="AL36" s="8" t="str">
        <f>IF('[1]T61 Real GDP'!AK67&lt;&gt;"",(IF('[1]T6 Wine production'!AK67&lt;&gt;"",('[1]T6 Wine production'!AK67/'[1]T61 Real GDP'!AK67),"")),"")</f>
        <v/>
      </c>
      <c r="AM36" s="8" t="str">
        <f>IF('[1]T61 Real GDP'!AL67&lt;&gt;"",(IF('[1]T6 Wine production'!AL67&lt;&gt;"",('[1]T6 Wine production'!AL67/'[1]T61 Real GDP'!AL67),"")),"")</f>
        <v/>
      </c>
      <c r="AN36" s="8">
        <f>IF('[1]T61 Real GDP'!AM67&lt;&gt;"",(IF('[1]T6 Wine production'!AM67&lt;&gt;"",('[1]T6 Wine production'!AM67/'[1]T61 Real GDP'!AM67),"")),"")</f>
        <v>3.9321897337520686</v>
      </c>
      <c r="AO36" s="8" t="str">
        <f>IF('[1]T61 Real GDP'!AN67&lt;&gt;"",(IF('[1]T6 Wine production'!AN67&lt;&gt;"",('[1]T6 Wine production'!AN67/'[1]T61 Real GDP'!AN67),"")),"")</f>
        <v/>
      </c>
      <c r="AP36" s="8" t="str">
        <f>IF('[1]T61 Real GDP'!AO67&lt;&gt;"",(IF('[1]T6 Wine production'!AO67&lt;&gt;"",('[1]T6 Wine production'!AO67/'[1]T61 Real GDP'!AO67),"")),"")</f>
        <v/>
      </c>
      <c r="AQ36" s="8" t="str">
        <f>IF('[1]T61 Real GDP'!AP67&lt;&gt;"",(IF('[1]T6 Wine production'!AP67&lt;&gt;"",('[1]T6 Wine production'!AP67/'[1]T61 Real GDP'!AP67),"")),"")</f>
        <v/>
      </c>
      <c r="AR36" s="8" t="str">
        <f>IF('[1]T61 Real GDP'!AQ67&lt;&gt;"",(IF('[1]T6 Wine production'!AQ67&lt;&gt;"",('[1]T6 Wine production'!AQ67/'[1]T61 Real GDP'!AQ67),"")),"")</f>
        <v/>
      </c>
      <c r="AS36" s="8" t="str">
        <f>IF('[1]T61 Real GDP'!AR67&lt;&gt;"",(IF('[1]T6 Wine production'!AR67&lt;&gt;"",('[1]T6 Wine production'!AR67/'[1]T61 Real GDP'!AR67),"")),"")</f>
        <v/>
      </c>
      <c r="AT36" s="8" t="str">
        <f>IF('[1]T61 Real GDP'!AS67&lt;&gt;"",(IF('[1]T6 Wine production'!AS67&lt;&gt;"",('[1]T6 Wine production'!AS67/'[1]T61 Real GDP'!AS67),"")),"")</f>
        <v/>
      </c>
      <c r="AU36" s="8">
        <f>IF('[1]T61 Real GDP'!AT67&lt;&gt;"",(IF('[1]T6 Wine production'!AT67&lt;&gt;"",('[1]T6 Wine production'!AT67/'[1]T61 Real GDP'!AT67),"")),"")</f>
        <v>1.4036357534740789E-2</v>
      </c>
      <c r="AV36" s="8" t="str">
        <f>IF('[1]T61 Real GDP'!AU67&lt;&gt;"",(IF('[1]T6 Wine production'!AU67&lt;&gt;"",('[1]T6 Wine production'!AU67/'[1]T61 Real GDP'!AU67),"")),"")</f>
        <v/>
      </c>
      <c r="AW36" s="8" t="str">
        <f>IF('[1]T61 Real GDP'!AV67&lt;&gt;"",(IF('[1]T6 Wine production'!AV67&lt;&gt;"",('[1]T6 Wine production'!AV67/'[1]T61 Real GDP'!AV67),"")),"")</f>
        <v/>
      </c>
      <c r="AX36" s="8" t="str">
        <f>IF('[1]T61 Real GDP'!AW67&lt;&gt;"",(IF('[1]T6 Wine production'!AW67&lt;&gt;"",('[1]T6 Wine production'!AW67/'[1]T61 Real GDP'!AW67),"")),"")</f>
        <v/>
      </c>
      <c r="AY36" s="8" t="str">
        <f>IF('[1]T61 Real GDP'!AX67&lt;&gt;"",(IF('[1]T6 Wine production'!AX67&lt;&gt;"",('[1]T6 Wine production'!AX67/'[1]T61 Real GDP'!AX67),"")),"")</f>
        <v/>
      </c>
      <c r="AZ36" s="8" t="str">
        <f>IF('[1]T61 Real GDP'!AY67&lt;&gt;"",(IF('[1]T6 Wine production'!AY67&lt;&gt;"",('[1]T6 Wine production'!AY67/'[1]T61 Real GDP'!AY67),"")),"")</f>
        <v/>
      </c>
      <c r="BA36" s="8" t="str">
        <f>IF('[1]T61 Real GDP'!AZ67&lt;&gt;"",(IF('[1]T6 Wine production'!AZ67&lt;&gt;"",('[1]T6 Wine production'!AZ67/'[1]T61 Real GDP'!AZ67),"")),"")</f>
        <v/>
      </c>
      <c r="BB36" s="8" t="s">
        <v>54</v>
      </c>
      <c r="BC36" s="9"/>
      <c r="BD36" s="9"/>
      <c r="BI36" s="8"/>
      <c r="BJ36" s="8"/>
      <c r="BK36" s="8"/>
      <c r="BL36" s="8"/>
      <c r="BM36" s="8"/>
      <c r="BN36" s="8"/>
    </row>
    <row r="37" spans="1:66" x14ac:dyDescent="0.5">
      <c r="A37" s="12">
        <f>'[1]T6 Wine production'!A68</f>
        <v>1900</v>
      </c>
      <c r="B37" s="8">
        <f>IF('[1]T61 Real GDP'!B68&lt;&gt;"",(IF('[1]T6 Wine production'!B68&lt;&gt;"",('[1]T6 Wine production'!B68/'[1]T61 Real GDP'!B68),"")),"")</f>
        <v>59.036457113073851</v>
      </c>
      <c r="C37" s="8">
        <f>IF('[1]T61 Real GDP'!C68&lt;&gt;"",(IF('[1]T6 Wine production'!C68&lt;&gt;"",('[1]T6 Wine production'!C68/'[1]T61 Real GDP'!C68),"")),"")</f>
        <v>52.638904911514359</v>
      </c>
      <c r="D37" s="8">
        <f>IF('[1]T61 Real GDP'!D68&lt;&gt;"",(IF('[1]T6 Wine production'!D68&lt;&gt;"",('[1]T6 Wine production'!D68/'[1]T61 Real GDP'!D68),"")),"")</f>
        <v>74.080716214295862</v>
      </c>
      <c r="E37" s="8">
        <f>IF('[1]T61 Real GDP'!E68&lt;&gt;"",(IF('[1]T6 Wine production'!E68&lt;&gt;"",('[1]T6 Wine production'!E68/'[1]T61 Real GDP'!E68),"")),"")</f>
        <v>68.817268725123625</v>
      </c>
      <c r="F37" s="8">
        <f>IF('[1]T61 Real GDP'!F68&lt;&gt;"",(IF('[1]T6 Wine production'!F68&lt;&gt;"",('[1]T6 Wine production'!F68/'[1]T61 Real GDP'!F68),"")),"")</f>
        <v>9.5439827749134771</v>
      </c>
      <c r="G37" s="8"/>
      <c r="H37" s="8" t="str">
        <f>IF('[1]T61 Real GDP'!G68&lt;&gt;"",(IF('[1]T6 Wine production'!G68&lt;&gt;"",('[1]T6 Wine production'!G68/'[1]T61 Real GDP'!G68),"")),"")</f>
        <v/>
      </c>
      <c r="I37" s="8" t="str">
        <f>IF('[1]T61 Real GDP'!H68&lt;&gt;"",(IF('[1]T6 Wine production'!H68&lt;&gt;"",('[1]T6 Wine production'!H68/'[1]T61 Real GDP'!H68),"")),"")</f>
        <v/>
      </c>
      <c r="J37" s="8" t="str">
        <f>IF('[1]T61 Real GDP'!I68&lt;&gt;"",(IF('[1]T6 Wine production'!I68&lt;&gt;"",('[1]T6 Wine production'!I68/'[1]T61 Real GDP'!I68),"")),"")</f>
        <v/>
      </c>
      <c r="K37" s="8">
        <f>IF('[1]T61 Real GDP'!J68&lt;&gt;"",(IF('[1]T6 Wine production'!J68&lt;&gt;"",('[1]T6 Wine production'!J68/'[1]T61 Real GDP'!J68),"")),"")</f>
        <v>0.80081269922371923</v>
      </c>
      <c r="L37" s="8">
        <f>IF('[1]T61 Real GDP'!K68&lt;&gt;"",(IF('[1]T6 Wine production'!K68&lt;&gt;"",('[1]T6 Wine production'!K68/'[1]T61 Real GDP'!K68),"")),"")</f>
        <v>12.54050452464913</v>
      </c>
      <c r="M37" s="8" t="str">
        <f>IF('[1]T61 Real GDP'!L68&lt;&gt;"",(IF('[1]T6 Wine production'!L68&lt;&gt;"",('[1]T6 Wine production'!L68/'[1]T61 Real GDP'!L68),"")),"")</f>
        <v/>
      </c>
      <c r="N37" s="8" t="str">
        <f>IF('[1]T61 Real GDP'!M68&lt;&gt;"",(IF('[1]T6 Wine production'!M68&lt;&gt;"",('[1]T6 Wine production'!M68/'[1]T61 Real GDP'!M68),"")),"")</f>
        <v/>
      </c>
      <c r="O37" s="8" t="str">
        <f>IF('[1]T61 Real GDP'!N68&lt;&gt;"",(IF('[1]T6 Wine production'!N68&lt;&gt;"",('[1]T6 Wine production'!N68/'[1]T61 Real GDP'!N68),"")),"")</f>
        <v/>
      </c>
      <c r="P37" s="8">
        <f>IF('[1]T61 Real GDP'!O68&lt;&gt;"",(IF('[1]T6 Wine production'!O68&lt;&gt;"",('[1]T6 Wine production'!O68/'[1]T61 Real GDP'!O68),"")),"")</f>
        <v>10.803138118452001</v>
      </c>
      <c r="Q37" s="8">
        <f>IF('[1]T61 Real GDP'!P68&lt;&gt;"",(IF('[1]T6 Wine production'!P68&lt;&gt;"",('[1]T6 Wine production'!P68/'[1]T61 Real GDP'!P68),"")),"")</f>
        <v>0</v>
      </c>
      <c r="R37" s="8" t="str">
        <f>IF('[1]T61 Real GDP'!Q68&lt;&gt;"",(IF('[1]T6 Wine production'!Q68&lt;&gt;"",('[1]T6 Wine production'!Q68/'[1]T61 Real GDP'!Q68),"")),"")</f>
        <v/>
      </c>
      <c r="S37" s="8" t="str">
        <f>IF('[1]T61 Real GDP'!R68&lt;&gt;"",(IF('[1]T6 Wine production'!R68&lt;&gt;"",('[1]T6 Wine production'!R68/'[1]T61 Real GDP'!R68),"")),"")</f>
        <v/>
      </c>
      <c r="T37" s="8" t="str">
        <f>IF('[1]T61 Real GDP'!S68&lt;&gt;"",(IF('[1]T6 Wine production'!S68&lt;&gt;"",('[1]T6 Wine production'!S68/'[1]T61 Real GDP'!S68),"")),"")</f>
        <v/>
      </c>
      <c r="U37" s="8" t="str">
        <f>IF('[1]T61 Real GDP'!T68&lt;&gt;"",(IF('[1]T6 Wine production'!T68&lt;&gt;"",('[1]T6 Wine production'!T68/'[1]T61 Real GDP'!T68),"")),"")</f>
        <v/>
      </c>
      <c r="V37" s="8">
        <f>IF('[1]T61 Real GDP'!U68&lt;&gt;"",(IF('[1]T6 Wine production'!U68&lt;&gt;"",('[1]T6 Wine production'!U68/'[1]T61 Real GDP'!U68),"")),"")</f>
        <v>13.113094245204337</v>
      </c>
      <c r="W37" s="8" t="str">
        <f>IF('[1]T61 Real GDP'!V68&lt;&gt;"",(IF('[1]T6 Wine production'!V68&lt;&gt;"",('[1]T6 Wine production'!V68/'[1]T61 Real GDP'!V68),"")),"")</f>
        <v/>
      </c>
      <c r="X37" s="8">
        <f>IF('[1]T61 Real GDP'!W68&lt;&gt;"",(IF('[1]T6 Wine production'!W68&lt;&gt;"",('[1]T6 Wine production'!W68/'[1]T61 Real GDP'!W68),"")),"")</f>
        <v>24.090844844201733</v>
      </c>
      <c r="Y37" s="8" t="str">
        <f>IF('[1]T61 Real GDP'!X68&lt;&gt;"",(IF('[1]T6 Wine production'!X68&lt;&gt;"",('[1]T6 Wine production'!X68/'[1]T61 Real GDP'!X68),"")),"")</f>
        <v/>
      </c>
      <c r="Z37" s="8" t="str">
        <f>IF('[1]T61 Real GDP'!Y68&lt;&gt;"",(IF('[1]T6 Wine production'!Y68&lt;&gt;"",('[1]T6 Wine production'!Y68/'[1]T61 Real GDP'!Y68),"")),"")</f>
        <v/>
      </c>
      <c r="AA37" s="8" t="str">
        <f>IF('[1]T61 Real GDP'!Z68&lt;&gt;"",(IF('[1]T6 Wine production'!Z68&lt;&gt;"",('[1]T6 Wine production'!Z68/'[1]T61 Real GDP'!Z68),"")),"")</f>
        <v/>
      </c>
      <c r="AB37" s="8">
        <f>IF('[1]T61 Real GDP'!AA68&lt;&gt;"",(IF('[1]T6 Wine production'!AA68&lt;&gt;"",('[1]T6 Wine production'!AA68/'[1]T61 Real GDP'!AA68),"")),"")</f>
        <v>0.99369739758044007</v>
      </c>
      <c r="AC37" s="8">
        <f>IF('[1]T61 Real GDP'!AB68&lt;&gt;"",(IF('[1]T6 Wine production'!AB68&lt;&gt;"",('[1]T6 Wine production'!AB68/'[1]T61 Real GDP'!AB68),"")),"")</f>
        <v>4.0362105748717063E-2</v>
      </c>
      <c r="AD37" s="8">
        <f>IF('[1]T61 Real GDP'!AC68&lt;&gt;"",(IF('[1]T6 Wine production'!AC68&lt;&gt;"",('[1]T6 Wine production'!AC68/'[1]T61 Real GDP'!AC68),"")),"")</f>
        <v>0.2178879836907453</v>
      </c>
      <c r="AE37" s="8">
        <f>IF('[1]T61 Real GDP'!AD68&lt;&gt;"",(IF('[1]T6 Wine production'!AD68&lt;&gt;"",('[1]T6 Wine production'!AD68/'[1]T61 Real GDP'!AD68),"")),"")</f>
        <v>0.29372873987455439</v>
      </c>
      <c r="AF37" s="8">
        <f>IF('[1]T61 Real GDP'!AE68&lt;&gt;"",(IF('[1]T6 Wine production'!AE68&lt;&gt;"",('[1]T6 Wine production'!AE68/'[1]T61 Real GDP'!AE68),"")),"")</f>
        <v>8.5302120528096008</v>
      </c>
      <c r="AG37" s="8">
        <f>IF('[1]T61 Real GDP'!AF68&lt;&gt;"",(IF('[1]T6 Wine production'!AF68&lt;&gt;"",('[1]T6 Wine production'!AF68/'[1]T61 Real GDP'!AF68),"")),"")</f>
        <v>3.0788401259812894</v>
      </c>
      <c r="AH37" s="8">
        <f>IF('[1]T61 Real GDP'!AG68&lt;&gt;"",(IF('[1]T6 Wine production'!AG68&lt;&gt;"",('[1]T6 Wine production'!AG68/'[1]T61 Real GDP'!AG68),"")),"")</f>
        <v>10.505992768457233</v>
      </c>
      <c r="AI37" s="8">
        <f>IF('[1]T61 Real GDP'!AH68&lt;&gt;"",(IF('[1]T6 Wine production'!AH68&lt;&gt;"",('[1]T6 Wine production'!AH68/'[1]T61 Real GDP'!AH68),"")),"")</f>
        <v>6.0110440576035866E-2</v>
      </c>
      <c r="AJ37" s="8">
        <f>IF('[1]T61 Real GDP'!AI68&lt;&gt;"",(IF('[1]T6 Wine production'!AI68&lt;&gt;"",('[1]T6 Wine production'!AI68/'[1]T61 Real GDP'!AI68),"")),"")</f>
        <v>2.5254362578146257</v>
      </c>
      <c r="AK37" s="8" t="str">
        <f>IF('[1]T61 Real GDP'!AJ68&lt;&gt;"",(IF('[1]T6 Wine production'!AJ68&lt;&gt;"",('[1]T6 Wine production'!AJ68/'[1]T61 Real GDP'!AJ68),"")),"")</f>
        <v/>
      </c>
      <c r="AL37" s="8" t="str">
        <f>IF('[1]T61 Real GDP'!AK68&lt;&gt;"",(IF('[1]T6 Wine production'!AK68&lt;&gt;"",('[1]T6 Wine production'!AK68/'[1]T61 Real GDP'!AK68),"")),"")</f>
        <v/>
      </c>
      <c r="AM37" s="8" t="str">
        <f>IF('[1]T61 Real GDP'!AL68&lt;&gt;"",(IF('[1]T6 Wine production'!AL68&lt;&gt;"",('[1]T6 Wine production'!AL68/'[1]T61 Real GDP'!AL68),"")),"")</f>
        <v/>
      </c>
      <c r="AN37" s="8">
        <f>IF('[1]T61 Real GDP'!AM68&lt;&gt;"",(IF('[1]T6 Wine production'!AM68&lt;&gt;"",('[1]T6 Wine production'!AM68/'[1]T61 Real GDP'!AM68),"")),"")</f>
        <v>4.6097583301777494</v>
      </c>
      <c r="AO37" s="8" t="str">
        <f>IF('[1]T61 Real GDP'!AN68&lt;&gt;"",(IF('[1]T6 Wine production'!AN68&lt;&gt;"",('[1]T6 Wine production'!AN68/'[1]T61 Real GDP'!AN68),"")),"")</f>
        <v/>
      </c>
      <c r="AP37" s="8" t="str">
        <f>IF('[1]T61 Real GDP'!AO68&lt;&gt;"",(IF('[1]T6 Wine production'!AO68&lt;&gt;"",('[1]T6 Wine production'!AO68/'[1]T61 Real GDP'!AO68),"")),"")</f>
        <v/>
      </c>
      <c r="AQ37" s="8" t="str">
        <f>IF('[1]T61 Real GDP'!AP68&lt;&gt;"",(IF('[1]T6 Wine production'!AP68&lt;&gt;"",('[1]T6 Wine production'!AP68/'[1]T61 Real GDP'!AP68),"")),"")</f>
        <v/>
      </c>
      <c r="AR37" s="8" t="str">
        <f>IF('[1]T61 Real GDP'!AQ68&lt;&gt;"",(IF('[1]T6 Wine production'!AQ68&lt;&gt;"",('[1]T6 Wine production'!AQ68/'[1]T61 Real GDP'!AQ68),"")),"")</f>
        <v/>
      </c>
      <c r="AS37" s="8" t="str">
        <f>IF('[1]T61 Real GDP'!AR68&lt;&gt;"",(IF('[1]T6 Wine production'!AR68&lt;&gt;"",('[1]T6 Wine production'!AR68/'[1]T61 Real GDP'!AR68),"")),"")</f>
        <v/>
      </c>
      <c r="AT37" s="8" t="str">
        <f>IF('[1]T61 Real GDP'!AS68&lt;&gt;"",(IF('[1]T6 Wine production'!AS68&lt;&gt;"",('[1]T6 Wine production'!AS68/'[1]T61 Real GDP'!AS68),"")),"")</f>
        <v/>
      </c>
      <c r="AU37" s="8">
        <f>IF('[1]T61 Real GDP'!AT68&lt;&gt;"",(IF('[1]T6 Wine production'!AT68&lt;&gt;"",('[1]T6 Wine production'!AT68/'[1]T61 Real GDP'!AT68),"")),"")</f>
        <v>1.3456342760577942E-2</v>
      </c>
      <c r="AV37" s="8" t="str">
        <f>IF('[1]T61 Real GDP'!AU68&lt;&gt;"",(IF('[1]T6 Wine production'!AU68&lt;&gt;"",('[1]T6 Wine production'!AU68/'[1]T61 Real GDP'!AU68),"")),"")</f>
        <v/>
      </c>
      <c r="AW37" s="8" t="str">
        <f>IF('[1]T61 Real GDP'!AV68&lt;&gt;"",(IF('[1]T6 Wine production'!AV68&lt;&gt;"",('[1]T6 Wine production'!AV68/'[1]T61 Real GDP'!AV68),"")),"")</f>
        <v/>
      </c>
      <c r="AX37" s="8" t="str">
        <f>IF('[1]T61 Real GDP'!AW68&lt;&gt;"",(IF('[1]T6 Wine production'!AW68&lt;&gt;"",('[1]T6 Wine production'!AW68/'[1]T61 Real GDP'!AW68),"")),"")</f>
        <v/>
      </c>
      <c r="AY37" s="8" t="str">
        <f>IF('[1]T61 Real GDP'!AX68&lt;&gt;"",(IF('[1]T6 Wine production'!AX68&lt;&gt;"",('[1]T6 Wine production'!AX68/'[1]T61 Real GDP'!AX68),"")),"")</f>
        <v/>
      </c>
      <c r="AZ37" s="8" t="str">
        <f>IF('[1]T61 Real GDP'!AY68&lt;&gt;"",(IF('[1]T6 Wine production'!AY68&lt;&gt;"",('[1]T6 Wine production'!AY68/'[1]T61 Real GDP'!AY68),"")),"")</f>
        <v/>
      </c>
      <c r="BA37" s="8" t="str">
        <f>IF('[1]T61 Real GDP'!AZ68&lt;&gt;"",(IF('[1]T6 Wine production'!AZ68&lt;&gt;"",('[1]T6 Wine production'!AZ68/'[1]T61 Real GDP'!AZ68),"")),"")</f>
        <v/>
      </c>
      <c r="BB37" s="8" t="s">
        <v>54</v>
      </c>
      <c r="BC37" s="9"/>
      <c r="BD37" s="9"/>
      <c r="BI37" s="8"/>
      <c r="BJ37" s="8"/>
      <c r="BK37" s="8"/>
      <c r="BL37" s="8"/>
      <c r="BM37" s="8"/>
      <c r="BN37" s="8"/>
    </row>
    <row r="38" spans="1:66" x14ac:dyDescent="0.5">
      <c r="A38" s="12">
        <f>'[1]T6 Wine production'!A69</f>
        <v>1901</v>
      </c>
      <c r="B38" s="8">
        <f>IF('[1]T61 Real GDP'!B69&lt;&gt;"",(IF('[1]T6 Wine production'!B69&lt;&gt;"",('[1]T6 Wine production'!B69/'[1]T61 Real GDP'!B69),"")),"")</f>
        <v>51.53728139607064</v>
      </c>
      <c r="C38" s="8">
        <f>IF('[1]T61 Real GDP'!C69&lt;&gt;"",(IF('[1]T6 Wine production'!C69&lt;&gt;"",('[1]T6 Wine production'!C69/'[1]T61 Real GDP'!C69),"")),"")</f>
        <v>49.48105617131057</v>
      </c>
      <c r="D38" s="8">
        <f>IF('[1]T61 Real GDP'!D69&lt;&gt;"",(IF('[1]T6 Wine production'!D69&lt;&gt;"",('[1]T6 Wine production'!D69/'[1]T61 Real GDP'!D69),"")),"")</f>
        <v>83.304093144344805</v>
      </c>
      <c r="E38" s="8">
        <f>IF('[1]T61 Real GDP'!E69&lt;&gt;"",(IF('[1]T6 Wine production'!E69&lt;&gt;"",('[1]T6 Wine production'!E69/'[1]T61 Real GDP'!E69),"")),"")</f>
        <v>63.146353359082063</v>
      </c>
      <c r="F38" s="8">
        <f>IF('[1]T61 Real GDP'!F69&lt;&gt;"",(IF('[1]T6 Wine production'!F69&lt;&gt;"",('[1]T6 Wine production'!F69/'[1]T61 Real GDP'!F69),"")),"")</f>
        <v>9.9825919537646186</v>
      </c>
      <c r="G38" s="8"/>
      <c r="H38" s="8">
        <f>IF('[1]T61 Real GDP'!G69&lt;&gt;"",(IF('[1]T6 Wine production'!G69&lt;&gt;"",('[1]T6 Wine production'!G69/'[1]T61 Real GDP'!G69),"")),"")</f>
        <v>0.67924798292279998</v>
      </c>
      <c r="I38" s="8" t="str">
        <f>IF('[1]T61 Real GDP'!H69&lt;&gt;"",(IF('[1]T6 Wine production'!H69&lt;&gt;"",('[1]T6 Wine production'!H69/'[1]T61 Real GDP'!H69),"")),"")</f>
        <v/>
      </c>
      <c r="J38" s="8" t="str">
        <f>IF('[1]T61 Real GDP'!I69&lt;&gt;"",(IF('[1]T6 Wine production'!I69&lt;&gt;"",('[1]T6 Wine production'!I69/'[1]T61 Real GDP'!I69),"")),"")</f>
        <v/>
      </c>
      <c r="K38" s="8">
        <f>IF('[1]T61 Real GDP'!J69&lt;&gt;"",(IF('[1]T6 Wine production'!J69&lt;&gt;"",('[1]T6 Wine production'!J69/'[1]T61 Real GDP'!J69),"")),"")</f>
        <v>0.94614674044626434</v>
      </c>
      <c r="L38" s="8">
        <f>IF('[1]T61 Real GDP'!K69&lt;&gt;"",(IF('[1]T6 Wine production'!K69&lt;&gt;"",('[1]T6 Wine production'!K69/'[1]T61 Real GDP'!K69),"")),"")</f>
        <v>16.702805931671641</v>
      </c>
      <c r="M38" s="8" t="str">
        <f>IF('[1]T61 Real GDP'!L69&lt;&gt;"",(IF('[1]T6 Wine production'!L69&lt;&gt;"",('[1]T6 Wine production'!L69/'[1]T61 Real GDP'!L69),"")),"")</f>
        <v/>
      </c>
      <c r="N38" s="8" t="str">
        <f>IF('[1]T61 Real GDP'!M69&lt;&gt;"",(IF('[1]T6 Wine production'!M69&lt;&gt;"",('[1]T6 Wine production'!M69/'[1]T61 Real GDP'!M69),"")),"")</f>
        <v/>
      </c>
      <c r="O38" s="8" t="str">
        <f>IF('[1]T61 Real GDP'!N69&lt;&gt;"",(IF('[1]T6 Wine production'!N69&lt;&gt;"",('[1]T6 Wine production'!N69/'[1]T61 Real GDP'!N69),"")),"")</f>
        <v/>
      </c>
      <c r="P38" s="8">
        <f>IF('[1]T61 Real GDP'!O69&lt;&gt;"",(IF('[1]T6 Wine production'!O69&lt;&gt;"",('[1]T6 Wine production'!O69/'[1]T61 Real GDP'!O69),"")),"")</f>
        <v>6.3732271906971318</v>
      </c>
      <c r="Q38" s="8">
        <f>IF('[1]T61 Real GDP'!P69&lt;&gt;"",(IF('[1]T6 Wine production'!P69&lt;&gt;"",('[1]T6 Wine production'!P69/'[1]T61 Real GDP'!P69),"")),"")</f>
        <v>0</v>
      </c>
      <c r="R38" s="8" t="str">
        <f>IF('[1]T61 Real GDP'!Q69&lt;&gt;"",(IF('[1]T6 Wine production'!Q69&lt;&gt;"",('[1]T6 Wine production'!Q69/'[1]T61 Real GDP'!Q69),"")),"")</f>
        <v/>
      </c>
      <c r="S38" s="8" t="str">
        <f>IF('[1]T61 Real GDP'!R69&lt;&gt;"",(IF('[1]T6 Wine production'!R69&lt;&gt;"",('[1]T6 Wine production'!R69/'[1]T61 Real GDP'!R69),"")),"")</f>
        <v/>
      </c>
      <c r="T38" s="8" t="str">
        <f>IF('[1]T61 Real GDP'!S69&lt;&gt;"",(IF('[1]T6 Wine production'!S69&lt;&gt;"",('[1]T6 Wine production'!S69/'[1]T61 Real GDP'!S69),"")),"")</f>
        <v/>
      </c>
      <c r="U38" s="8" t="str">
        <f>IF('[1]T61 Real GDP'!T69&lt;&gt;"",(IF('[1]T6 Wine production'!T69&lt;&gt;"",('[1]T6 Wine production'!T69/'[1]T61 Real GDP'!T69),"")),"")</f>
        <v/>
      </c>
      <c r="V38" s="8" t="str">
        <f>IF('[1]T61 Real GDP'!U69&lt;&gt;"",(IF('[1]T6 Wine production'!U69&lt;&gt;"",('[1]T6 Wine production'!U69/'[1]T61 Real GDP'!U69),"")),"")</f>
        <v/>
      </c>
      <c r="W38" s="8" t="str">
        <f>IF('[1]T61 Real GDP'!V69&lt;&gt;"",(IF('[1]T6 Wine production'!V69&lt;&gt;"",('[1]T6 Wine production'!V69/'[1]T61 Real GDP'!V69),"")),"")</f>
        <v/>
      </c>
      <c r="X38" s="8" t="str">
        <f>IF('[1]T61 Real GDP'!W69&lt;&gt;"",(IF('[1]T6 Wine production'!W69&lt;&gt;"",('[1]T6 Wine production'!W69/'[1]T61 Real GDP'!W69),"")),"")</f>
        <v/>
      </c>
      <c r="Y38" s="8" t="str">
        <f>IF('[1]T61 Real GDP'!X69&lt;&gt;"",(IF('[1]T6 Wine production'!X69&lt;&gt;"",('[1]T6 Wine production'!X69/'[1]T61 Real GDP'!X69),"")),"")</f>
        <v/>
      </c>
      <c r="Z38" s="8" t="str">
        <f>IF('[1]T61 Real GDP'!Y69&lt;&gt;"",(IF('[1]T6 Wine production'!Y69&lt;&gt;"",('[1]T6 Wine production'!Y69/'[1]T61 Real GDP'!Y69),"")),"")</f>
        <v/>
      </c>
      <c r="AA38" s="8" t="str">
        <f>IF('[1]T61 Real GDP'!Z69&lt;&gt;"",(IF('[1]T6 Wine production'!Z69&lt;&gt;"",('[1]T6 Wine production'!Z69/'[1]T61 Real GDP'!Z69),"")),"")</f>
        <v/>
      </c>
      <c r="AB38" s="8">
        <f>IF('[1]T61 Real GDP'!AA69&lt;&gt;"",(IF('[1]T6 Wine production'!AA69&lt;&gt;"",('[1]T6 Wine production'!AA69/'[1]T61 Real GDP'!AA69),"")),"")</f>
        <v>1.7499438370525686</v>
      </c>
      <c r="AC38" s="8">
        <f>IF('[1]T61 Real GDP'!AB69&lt;&gt;"",(IF('[1]T6 Wine production'!AB69&lt;&gt;"",('[1]T6 Wine production'!AB69/'[1]T61 Real GDP'!AB69),"")),"")</f>
        <v>4.1233712683490013E-2</v>
      </c>
      <c r="AD38" s="8">
        <f>IF('[1]T61 Real GDP'!AC69&lt;&gt;"",(IF('[1]T6 Wine production'!AC69&lt;&gt;"",('[1]T6 Wine production'!AC69/'[1]T61 Real GDP'!AC69),"")),"")</f>
        <v>0.20696030222764014</v>
      </c>
      <c r="AE38" s="8">
        <f>IF('[1]T61 Real GDP'!AD69&lt;&gt;"",(IF('[1]T6 Wine production'!AD69&lt;&gt;"",('[1]T6 Wine production'!AD69/'[1]T61 Real GDP'!AD69),"")),"")</f>
        <v>0.26862202420643894</v>
      </c>
      <c r="AF38" s="8">
        <f>IF('[1]T61 Real GDP'!AE69&lt;&gt;"",(IF('[1]T6 Wine production'!AE69&lt;&gt;"",('[1]T6 Wine production'!AE69/'[1]T61 Real GDP'!AE69),"")),"")</f>
        <v>13.266253479536152</v>
      </c>
      <c r="AG38" s="8">
        <f>IF('[1]T61 Real GDP'!AF69&lt;&gt;"",(IF('[1]T6 Wine production'!AF69&lt;&gt;"",('[1]T6 Wine production'!AF69/'[1]T61 Real GDP'!AF69),"")),"")</f>
        <v>2.8192658741037628</v>
      </c>
      <c r="AH38" s="8">
        <f>IF('[1]T61 Real GDP'!AG69&lt;&gt;"",(IF('[1]T6 Wine production'!AG69&lt;&gt;"",('[1]T6 Wine production'!AG69/'[1]T61 Real GDP'!AG69),"")),"")</f>
        <v>11.499902994205094</v>
      </c>
      <c r="AI38" s="8">
        <f>IF('[1]T61 Real GDP'!AH69&lt;&gt;"",(IF('[1]T6 Wine production'!AH69&lt;&gt;"",('[1]T6 Wine production'!AH69/'[1]T61 Real GDP'!AH69),"")),"")</f>
        <v>5.6396226166044755E-2</v>
      </c>
      <c r="AJ38" s="8">
        <f>IF('[1]T61 Real GDP'!AI69&lt;&gt;"",(IF('[1]T6 Wine production'!AI69&lt;&gt;"",('[1]T6 Wine production'!AI69/'[1]T61 Real GDP'!AI69),"")),"")</f>
        <v>3.3223406452492075</v>
      </c>
      <c r="AK38" s="8" t="str">
        <f>IF('[1]T61 Real GDP'!AJ69&lt;&gt;"",(IF('[1]T6 Wine production'!AJ69&lt;&gt;"",('[1]T6 Wine production'!AJ69/'[1]T61 Real GDP'!AJ69),"")),"")</f>
        <v/>
      </c>
      <c r="AL38" s="8" t="str">
        <f>IF('[1]T61 Real GDP'!AK69&lt;&gt;"",(IF('[1]T6 Wine production'!AK69&lt;&gt;"",('[1]T6 Wine production'!AK69/'[1]T61 Real GDP'!AK69),"")),"")</f>
        <v/>
      </c>
      <c r="AM38" s="8" t="str">
        <f>IF('[1]T61 Real GDP'!AL69&lt;&gt;"",(IF('[1]T6 Wine production'!AL69&lt;&gt;"",('[1]T6 Wine production'!AL69/'[1]T61 Real GDP'!AL69),"")),"")</f>
        <v/>
      </c>
      <c r="AN38" s="8">
        <f>IF('[1]T61 Real GDP'!AM69&lt;&gt;"",(IF('[1]T6 Wine production'!AM69&lt;&gt;"",('[1]T6 Wine production'!AM69/'[1]T61 Real GDP'!AM69),"")),"")</f>
        <v>4.3046718958502384</v>
      </c>
      <c r="AO38" s="8" t="str">
        <f>IF('[1]T61 Real GDP'!AN69&lt;&gt;"",(IF('[1]T6 Wine production'!AN69&lt;&gt;"",('[1]T6 Wine production'!AN69/'[1]T61 Real GDP'!AN69),"")),"")</f>
        <v/>
      </c>
      <c r="AP38" s="8" t="str">
        <f>IF('[1]T61 Real GDP'!AO69&lt;&gt;"",(IF('[1]T6 Wine production'!AO69&lt;&gt;"",('[1]T6 Wine production'!AO69/'[1]T61 Real GDP'!AO69),"")),"")</f>
        <v/>
      </c>
      <c r="AQ38" s="8" t="str">
        <f>IF('[1]T61 Real GDP'!AP69&lt;&gt;"",(IF('[1]T6 Wine production'!AP69&lt;&gt;"",('[1]T6 Wine production'!AP69/'[1]T61 Real GDP'!AP69),"")),"")</f>
        <v/>
      </c>
      <c r="AR38" s="8" t="str">
        <f>IF('[1]T61 Real GDP'!AQ69&lt;&gt;"",(IF('[1]T6 Wine production'!AQ69&lt;&gt;"",('[1]T6 Wine production'!AQ69/'[1]T61 Real GDP'!AQ69),"")),"")</f>
        <v/>
      </c>
      <c r="AS38" s="8" t="str">
        <f>IF('[1]T61 Real GDP'!AR69&lt;&gt;"",(IF('[1]T6 Wine production'!AR69&lt;&gt;"",('[1]T6 Wine production'!AR69/'[1]T61 Real GDP'!AR69),"")),"")</f>
        <v/>
      </c>
      <c r="AT38" s="8" t="str">
        <f>IF('[1]T61 Real GDP'!AS69&lt;&gt;"",(IF('[1]T6 Wine production'!AS69&lt;&gt;"",('[1]T6 Wine production'!AS69/'[1]T61 Real GDP'!AS69),"")),"")</f>
        <v/>
      </c>
      <c r="AU38" s="8">
        <f>IF('[1]T61 Real GDP'!AT69&lt;&gt;"",(IF('[1]T6 Wine production'!AT69&lt;&gt;"",('[1]T6 Wine production'!AT69/'[1]T61 Real GDP'!AT69),"")),"")</f>
        <v>1.2991096867260089E-2</v>
      </c>
      <c r="AV38" s="8" t="str">
        <f>IF('[1]T61 Real GDP'!AU69&lt;&gt;"",(IF('[1]T6 Wine production'!AU69&lt;&gt;"",('[1]T6 Wine production'!AU69/'[1]T61 Real GDP'!AU69),"")),"")</f>
        <v/>
      </c>
      <c r="AW38" s="8" t="str">
        <f>IF('[1]T61 Real GDP'!AV69&lt;&gt;"",(IF('[1]T6 Wine production'!AV69&lt;&gt;"",('[1]T6 Wine production'!AV69/'[1]T61 Real GDP'!AV69),"")),"")</f>
        <v/>
      </c>
      <c r="AX38" s="8" t="str">
        <f>IF('[1]T61 Real GDP'!AW69&lt;&gt;"",(IF('[1]T6 Wine production'!AW69&lt;&gt;"",('[1]T6 Wine production'!AW69/'[1]T61 Real GDP'!AW69),"")),"")</f>
        <v/>
      </c>
      <c r="AY38" s="8" t="str">
        <f>IF('[1]T61 Real GDP'!AX69&lt;&gt;"",(IF('[1]T6 Wine production'!AX69&lt;&gt;"",('[1]T6 Wine production'!AX69/'[1]T61 Real GDP'!AX69),"")),"")</f>
        <v/>
      </c>
      <c r="AZ38" s="8" t="str">
        <f>IF('[1]T61 Real GDP'!AY69&lt;&gt;"",(IF('[1]T6 Wine production'!AY69&lt;&gt;"",('[1]T6 Wine production'!AY69/'[1]T61 Real GDP'!AY69),"")),"")</f>
        <v/>
      </c>
      <c r="BA38" s="8" t="str">
        <f>IF('[1]T61 Real GDP'!AZ69&lt;&gt;"",(IF('[1]T6 Wine production'!AZ69&lt;&gt;"",('[1]T6 Wine production'!AZ69/'[1]T61 Real GDP'!AZ69),"")),"")</f>
        <v/>
      </c>
      <c r="BB38" s="8" t="s">
        <v>54</v>
      </c>
      <c r="BC38" s="9"/>
      <c r="BD38" s="9"/>
      <c r="BI38" s="8"/>
      <c r="BJ38" s="8"/>
      <c r="BK38" s="8"/>
      <c r="BL38" s="8"/>
      <c r="BM38" s="8"/>
      <c r="BN38" s="8"/>
    </row>
    <row r="39" spans="1:66" x14ac:dyDescent="0.5">
      <c r="A39" s="12">
        <f>'[1]T6 Wine production'!A70</f>
        <v>1902</v>
      </c>
      <c r="B39" s="8">
        <f>IF('[1]T61 Real GDP'!B70&lt;&gt;"",(IF('[1]T6 Wine production'!B70&lt;&gt;"",('[1]T6 Wine production'!B70/'[1]T61 Real GDP'!B70),"")),"")</f>
        <v>36.188470079112378</v>
      </c>
      <c r="C39" s="8">
        <f>IF('[1]T61 Real GDP'!C70&lt;&gt;"",(IF('[1]T6 Wine production'!C70&lt;&gt;"",('[1]T6 Wine production'!C70/'[1]T61 Real GDP'!C70),"")),"")</f>
        <v>53.482677086159029</v>
      </c>
      <c r="D39" s="8">
        <f>IF('[1]T61 Real GDP'!D70&lt;&gt;"",(IF('[1]T6 Wine production'!D70&lt;&gt;"",('[1]T6 Wine production'!D70/'[1]T61 Real GDP'!D70),"")),"")</f>
        <v>70.518421052631581</v>
      </c>
      <c r="E39" s="8">
        <f>IF('[1]T61 Real GDP'!E70&lt;&gt;"",(IF('[1]T6 Wine production'!E70&lt;&gt;"",('[1]T6 Wine production'!E70/'[1]T61 Real GDP'!E70),"")),"")</f>
        <v>35.376678281068529</v>
      </c>
      <c r="F39" s="8">
        <f>IF('[1]T61 Real GDP'!F70&lt;&gt;"",(IF('[1]T6 Wine production'!F70&lt;&gt;"",('[1]T6 Wine production'!F70/'[1]T61 Real GDP'!F70),"")),"")</f>
        <v>5.7467640153631825</v>
      </c>
      <c r="G39" s="8"/>
      <c r="H39" s="8">
        <f>IF('[1]T61 Real GDP'!G70&lt;&gt;"",(IF('[1]T6 Wine production'!G70&lt;&gt;"",('[1]T6 Wine production'!G70/'[1]T61 Real GDP'!G70),"")),"")</f>
        <v>0.55406480491862187</v>
      </c>
      <c r="I39" s="8" t="str">
        <f>IF('[1]T61 Real GDP'!H70&lt;&gt;"",(IF('[1]T6 Wine production'!H70&lt;&gt;"",('[1]T6 Wine production'!H70/'[1]T61 Real GDP'!H70),"")),"")</f>
        <v/>
      </c>
      <c r="J39" s="8" t="str">
        <f>IF('[1]T61 Real GDP'!I70&lt;&gt;"",(IF('[1]T6 Wine production'!I70&lt;&gt;"",('[1]T6 Wine production'!I70/'[1]T61 Real GDP'!I70),"")),"")</f>
        <v/>
      </c>
      <c r="K39" s="8">
        <f>IF('[1]T61 Real GDP'!J70&lt;&gt;"",(IF('[1]T6 Wine production'!J70&lt;&gt;"",('[1]T6 Wine production'!J70/'[1]T61 Real GDP'!J70),"")),"")</f>
        <v>1.0897915058265162</v>
      </c>
      <c r="L39" s="8">
        <f>IF('[1]T61 Real GDP'!K70&lt;&gt;"",(IF('[1]T6 Wine production'!K70&lt;&gt;"",('[1]T6 Wine production'!K70/'[1]T61 Real GDP'!K70),"")),"")</f>
        <v>23.534284341393651</v>
      </c>
      <c r="M39" s="8" t="str">
        <f>IF('[1]T61 Real GDP'!L70&lt;&gt;"",(IF('[1]T6 Wine production'!L70&lt;&gt;"",('[1]T6 Wine production'!L70/'[1]T61 Real GDP'!L70),"")),"")</f>
        <v/>
      </c>
      <c r="N39" s="8" t="str">
        <f>IF('[1]T61 Real GDP'!M70&lt;&gt;"",(IF('[1]T6 Wine production'!M70&lt;&gt;"",('[1]T6 Wine production'!M70/'[1]T61 Real GDP'!M70),"")),"")</f>
        <v/>
      </c>
      <c r="O39" s="8" t="str">
        <f>IF('[1]T61 Real GDP'!N70&lt;&gt;"",(IF('[1]T6 Wine production'!N70&lt;&gt;"",('[1]T6 Wine production'!N70/'[1]T61 Real GDP'!N70),"")),"")</f>
        <v/>
      </c>
      <c r="P39" s="8">
        <f>IF('[1]T61 Real GDP'!O70&lt;&gt;"",(IF('[1]T6 Wine production'!O70&lt;&gt;"",('[1]T6 Wine production'!O70/'[1]T61 Real GDP'!O70),"")),"")</f>
        <v>6.0768030372899249</v>
      </c>
      <c r="Q39" s="8">
        <f>IF('[1]T61 Real GDP'!P70&lt;&gt;"",(IF('[1]T6 Wine production'!P70&lt;&gt;"",('[1]T6 Wine production'!P70/'[1]T61 Real GDP'!P70),"")),"")</f>
        <v>0</v>
      </c>
      <c r="R39" s="8" t="str">
        <f>IF('[1]T61 Real GDP'!Q70&lt;&gt;"",(IF('[1]T6 Wine production'!Q70&lt;&gt;"",('[1]T6 Wine production'!Q70/'[1]T61 Real GDP'!Q70),"")),"")</f>
        <v/>
      </c>
      <c r="S39" s="8" t="str">
        <f>IF('[1]T61 Real GDP'!R70&lt;&gt;"",(IF('[1]T6 Wine production'!R70&lt;&gt;"",('[1]T6 Wine production'!R70/'[1]T61 Real GDP'!R70),"")),"")</f>
        <v/>
      </c>
      <c r="T39" s="8" t="str">
        <f>IF('[1]T61 Real GDP'!S70&lt;&gt;"",(IF('[1]T6 Wine production'!S70&lt;&gt;"",('[1]T6 Wine production'!S70/'[1]T61 Real GDP'!S70),"")),"")</f>
        <v/>
      </c>
      <c r="U39" s="8" t="str">
        <f>IF('[1]T61 Real GDP'!T70&lt;&gt;"",(IF('[1]T6 Wine production'!T70&lt;&gt;"",('[1]T6 Wine production'!T70/'[1]T61 Real GDP'!T70),"")),"")</f>
        <v/>
      </c>
      <c r="V39" s="8" t="str">
        <f>IF('[1]T61 Real GDP'!U70&lt;&gt;"",(IF('[1]T6 Wine production'!U70&lt;&gt;"",('[1]T6 Wine production'!U70/'[1]T61 Real GDP'!U70),"")),"")</f>
        <v/>
      </c>
      <c r="W39" s="8" t="str">
        <f>IF('[1]T61 Real GDP'!V70&lt;&gt;"",(IF('[1]T6 Wine production'!V70&lt;&gt;"",('[1]T6 Wine production'!V70/'[1]T61 Real GDP'!V70),"")),"")</f>
        <v/>
      </c>
      <c r="X39" s="8" t="str">
        <f>IF('[1]T61 Real GDP'!W70&lt;&gt;"",(IF('[1]T6 Wine production'!W70&lt;&gt;"",('[1]T6 Wine production'!W70/'[1]T61 Real GDP'!W70),"")),"")</f>
        <v/>
      </c>
      <c r="Y39" s="8" t="str">
        <f>IF('[1]T61 Real GDP'!X70&lt;&gt;"",(IF('[1]T6 Wine production'!X70&lt;&gt;"",('[1]T6 Wine production'!X70/'[1]T61 Real GDP'!X70),"")),"")</f>
        <v/>
      </c>
      <c r="Z39" s="8" t="str">
        <f>IF('[1]T61 Real GDP'!Y70&lt;&gt;"",(IF('[1]T6 Wine production'!Y70&lt;&gt;"",('[1]T6 Wine production'!Y70/'[1]T61 Real GDP'!Y70),"")),"")</f>
        <v/>
      </c>
      <c r="AA39" s="8" t="str">
        <f>IF('[1]T61 Real GDP'!Z70&lt;&gt;"",(IF('[1]T6 Wine production'!Z70&lt;&gt;"",('[1]T6 Wine production'!Z70/'[1]T61 Real GDP'!Z70),"")),"")</f>
        <v/>
      </c>
      <c r="AB39" s="8">
        <f>IF('[1]T61 Real GDP'!AA70&lt;&gt;"",(IF('[1]T6 Wine production'!AA70&lt;&gt;"",('[1]T6 Wine production'!AA70/'[1]T61 Real GDP'!AA70),"")),"")</f>
        <v>1.7965404225045867</v>
      </c>
      <c r="AC39" s="8">
        <f>IF('[1]T61 Real GDP'!AB70&lt;&gt;"",(IF('[1]T6 Wine production'!AB70&lt;&gt;"",('[1]T6 Wine production'!AB70/'[1]T61 Real GDP'!AB70),"")),"")</f>
        <v>3.9240936144586028E-2</v>
      </c>
      <c r="AD39" s="8">
        <f>IF('[1]T61 Real GDP'!AC70&lt;&gt;"",(IF('[1]T6 Wine production'!AC70&lt;&gt;"",('[1]T6 Wine production'!AC70/'[1]T61 Real GDP'!AC70),"")),"")</f>
        <v>0.19312798554406976</v>
      </c>
      <c r="AE39" s="8">
        <f>IF('[1]T61 Real GDP'!AD70&lt;&gt;"",(IF('[1]T6 Wine production'!AD70&lt;&gt;"",('[1]T6 Wine production'!AD70/'[1]T61 Real GDP'!AD70),"")),"")</f>
        <v>0.26019628403062822</v>
      </c>
      <c r="AF39" s="8">
        <f>IF('[1]T61 Real GDP'!AE70&lt;&gt;"",(IF('[1]T6 Wine production'!AE70&lt;&gt;"",('[1]T6 Wine production'!AE70/'[1]T61 Real GDP'!AE70),"")),"")</f>
        <v>10.088558246805071</v>
      </c>
      <c r="AG39" s="8">
        <f>IF('[1]T61 Real GDP'!AF70&lt;&gt;"",(IF('[1]T6 Wine production'!AF70&lt;&gt;"",('[1]T6 Wine production'!AF70/'[1]T61 Real GDP'!AF70),"")),"")</f>
        <v>2.835949987505308</v>
      </c>
      <c r="AH39" s="8">
        <f>IF('[1]T61 Real GDP'!AG70&lt;&gt;"",(IF('[1]T6 Wine production'!AG70&lt;&gt;"",('[1]T6 Wine production'!AG70/'[1]T61 Real GDP'!AG70),"")),"")</f>
        <v>11.068588825822774</v>
      </c>
      <c r="AI39" s="8">
        <f>IF('[1]T61 Real GDP'!AH70&lt;&gt;"",(IF('[1]T6 Wine production'!AH70&lt;&gt;"",('[1]T6 Wine production'!AH70/'[1]T61 Real GDP'!AH70),"")),"")</f>
        <v>4.0086619981875446E-2</v>
      </c>
      <c r="AJ39" s="8">
        <f>IF('[1]T61 Real GDP'!AI70&lt;&gt;"",(IF('[1]T6 Wine production'!AI70&lt;&gt;"",('[1]T6 Wine production'!AI70/'[1]T61 Real GDP'!AI70),"")),"")</f>
        <v>2.8374999671366887</v>
      </c>
      <c r="AK39" s="8" t="str">
        <f>IF('[1]T61 Real GDP'!AJ70&lt;&gt;"",(IF('[1]T6 Wine production'!AJ70&lt;&gt;"",('[1]T6 Wine production'!AJ70/'[1]T61 Real GDP'!AJ70),"")),"")</f>
        <v/>
      </c>
      <c r="AL39" s="8" t="str">
        <f>IF('[1]T61 Real GDP'!AK70&lt;&gt;"",(IF('[1]T6 Wine production'!AK70&lt;&gt;"",('[1]T6 Wine production'!AK70/'[1]T61 Real GDP'!AK70),"")),"")</f>
        <v/>
      </c>
      <c r="AM39" s="8" t="str">
        <f>IF('[1]T61 Real GDP'!AL70&lt;&gt;"",(IF('[1]T6 Wine production'!AL70&lt;&gt;"",('[1]T6 Wine production'!AL70/'[1]T61 Real GDP'!AL70),"")),"")</f>
        <v/>
      </c>
      <c r="AN39" s="8">
        <f>IF('[1]T61 Real GDP'!AM70&lt;&gt;"",(IF('[1]T6 Wine production'!AM70&lt;&gt;"",('[1]T6 Wine production'!AM70/'[1]T61 Real GDP'!AM70),"")),"")</f>
        <v>3.5473977404634671</v>
      </c>
      <c r="AO39" s="8" t="str">
        <f>IF('[1]T61 Real GDP'!AN70&lt;&gt;"",(IF('[1]T6 Wine production'!AN70&lt;&gt;"",('[1]T6 Wine production'!AN70/'[1]T61 Real GDP'!AN70),"")),"")</f>
        <v/>
      </c>
      <c r="AP39" s="8" t="str">
        <f>IF('[1]T61 Real GDP'!AO70&lt;&gt;"",(IF('[1]T6 Wine production'!AO70&lt;&gt;"",('[1]T6 Wine production'!AO70/'[1]T61 Real GDP'!AO70),"")),"")</f>
        <v/>
      </c>
      <c r="AQ39" s="8" t="str">
        <f>IF('[1]T61 Real GDP'!AP70&lt;&gt;"",(IF('[1]T6 Wine production'!AP70&lt;&gt;"",('[1]T6 Wine production'!AP70/'[1]T61 Real GDP'!AP70),"")),"")</f>
        <v/>
      </c>
      <c r="AR39" s="8" t="str">
        <f>IF('[1]T61 Real GDP'!AQ70&lt;&gt;"",(IF('[1]T6 Wine production'!AQ70&lt;&gt;"",('[1]T6 Wine production'!AQ70/'[1]T61 Real GDP'!AQ70),"")),"")</f>
        <v/>
      </c>
      <c r="AS39" s="8" t="str">
        <f>IF('[1]T61 Real GDP'!AR70&lt;&gt;"",(IF('[1]T6 Wine production'!AR70&lt;&gt;"",('[1]T6 Wine production'!AR70/'[1]T61 Real GDP'!AR70),"")),"")</f>
        <v/>
      </c>
      <c r="AT39" s="8" t="str">
        <f>IF('[1]T61 Real GDP'!AS70&lt;&gt;"",(IF('[1]T6 Wine production'!AS70&lt;&gt;"",('[1]T6 Wine production'!AS70/'[1]T61 Real GDP'!AS70),"")),"")</f>
        <v/>
      </c>
      <c r="AU39" s="8">
        <f>IF('[1]T61 Real GDP'!AT70&lt;&gt;"",(IF('[1]T6 Wine production'!AT70&lt;&gt;"",('[1]T6 Wine production'!AT70/'[1]T61 Real GDP'!AT70),"")),"")</f>
        <v>1.3701689823533786E-2</v>
      </c>
      <c r="AV39" s="8" t="str">
        <f>IF('[1]T61 Real GDP'!AU70&lt;&gt;"",(IF('[1]T6 Wine production'!AU70&lt;&gt;"",('[1]T6 Wine production'!AU70/'[1]T61 Real GDP'!AU70),"")),"")</f>
        <v/>
      </c>
      <c r="AW39" s="8" t="str">
        <f>IF('[1]T61 Real GDP'!AV70&lt;&gt;"",(IF('[1]T6 Wine production'!AV70&lt;&gt;"",('[1]T6 Wine production'!AV70/'[1]T61 Real GDP'!AV70),"")),"")</f>
        <v/>
      </c>
      <c r="AX39" s="8" t="str">
        <f>IF('[1]T61 Real GDP'!AW70&lt;&gt;"",(IF('[1]T6 Wine production'!AW70&lt;&gt;"",('[1]T6 Wine production'!AW70/'[1]T61 Real GDP'!AW70),"")),"")</f>
        <v/>
      </c>
      <c r="AY39" s="8" t="str">
        <f>IF('[1]T61 Real GDP'!AX70&lt;&gt;"",(IF('[1]T6 Wine production'!AX70&lt;&gt;"",('[1]T6 Wine production'!AX70/'[1]T61 Real GDP'!AX70),"")),"")</f>
        <v/>
      </c>
      <c r="AZ39" s="8" t="str">
        <f>IF('[1]T61 Real GDP'!AY70&lt;&gt;"",(IF('[1]T6 Wine production'!AY70&lt;&gt;"",('[1]T6 Wine production'!AY70/'[1]T61 Real GDP'!AY70),"")),"")</f>
        <v/>
      </c>
      <c r="BA39" s="8" t="str">
        <f>IF('[1]T61 Real GDP'!AZ70&lt;&gt;"",(IF('[1]T6 Wine production'!AZ70&lt;&gt;"",('[1]T6 Wine production'!AZ70/'[1]T61 Real GDP'!AZ70),"")),"")</f>
        <v/>
      </c>
      <c r="BB39" s="8" t="s">
        <v>54</v>
      </c>
      <c r="BC39" s="9"/>
      <c r="BD39" s="9"/>
      <c r="BI39" s="8"/>
      <c r="BJ39" s="8"/>
      <c r="BK39" s="8"/>
      <c r="BL39" s="8"/>
      <c r="BM39" s="8"/>
      <c r="BN39" s="8"/>
    </row>
    <row r="40" spans="1:66" x14ac:dyDescent="0.5">
      <c r="A40" s="12">
        <f>'[1]T6 Wine production'!A71</f>
        <v>1903</v>
      </c>
      <c r="B40" s="8">
        <f>IF('[1]T61 Real GDP'!B71&lt;&gt;"",(IF('[1]T6 Wine production'!B71&lt;&gt;"",('[1]T6 Wine production'!B71/'[1]T61 Real GDP'!B71),"")),"")</f>
        <v>31.613162647829782</v>
      </c>
      <c r="C40" s="8">
        <f>IF('[1]T61 Real GDP'!C71&lt;&gt;"",(IF('[1]T6 Wine production'!C71&lt;&gt;"",('[1]T6 Wine production'!C71/'[1]T61 Real GDP'!C71),"")),"")</f>
        <v>53.330434034337834</v>
      </c>
      <c r="D40" s="8">
        <f>IF('[1]T61 Real GDP'!D71&lt;&gt;"",(IF('[1]T6 Wine production'!D71&lt;&gt;"",('[1]T6 Wine production'!D71/'[1]T61 Real GDP'!D71),"")),"")</f>
        <v>49.674751913807761</v>
      </c>
      <c r="E40" s="8">
        <f>IF('[1]T61 Real GDP'!E71&lt;&gt;"",(IF('[1]T6 Wine production'!E71&lt;&gt;"",('[1]T6 Wine production'!E71/'[1]T61 Real GDP'!E71),"")),"")</f>
        <v>42.919953757225429</v>
      </c>
      <c r="F40" s="8">
        <f>IF('[1]T61 Real GDP'!F71&lt;&gt;"",(IF('[1]T6 Wine production'!F71&lt;&gt;"",('[1]T6 Wine production'!F71/'[1]T61 Real GDP'!F71),"")),"")</f>
        <v>5.2494913425770173</v>
      </c>
      <c r="G40" s="8"/>
      <c r="H40" s="8">
        <f>IF('[1]T61 Real GDP'!G71&lt;&gt;"",(IF('[1]T6 Wine production'!G71&lt;&gt;"",('[1]T6 Wine production'!G71/'[1]T61 Real GDP'!G71),"")),"")</f>
        <v>0.43273959069177825</v>
      </c>
      <c r="I40" s="8" t="str">
        <f>IF('[1]T61 Real GDP'!H71&lt;&gt;"",(IF('[1]T6 Wine production'!H71&lt;&gt;"",('[1]T6 Wine production'!H71/'[1]T61 Real GDP'!H71),"")),"")</f>
        <v/>
      </c>
      <c r="J40" s="8" t="str">
        <f>IF('[1]T61 Real GDP'!I71&lt;&gt;"",(IF('[1]T6 Wine production'!I71&lt;&gt;"",('[1]T6 Wine production'!I71/'[1]T61 Real GDP'!I71),"")),"")</f>
        <v/>
      </c>
      <c r="K40" s="8">
        <f>IF('[1]T61 Real GDP'!J71&lt;&gt;"",(IF('[1]T6 Wine production'!J71&lt;&gt;"",('[1]T6 Wine production'!J71/'[1]T61 Real GDP'!J71),"")),"")</f>
        <v>1.725783529021351</v>
      </c>
      <c r="L40" s="8">
        <f>IF('[1]T61 Real GDP'!K71&lt;&gt;"",(IF('[1]T6 Wine production'!K71&lt;&gt;"",('[1]T6 Wine production'!K71/'[1]T61 Real GDP'!K71),"")),"")</f>
        <v>15.544061002212672</v>
      </c>
      <c r="M40" s="8" t="str">
        <f>IF('[1]T61 Real GDP'!L71&lt;&gt;"",(IF('[1]T6 Wine production'!L71&lt;&gt;"",('[1]T6 Wine production'!L71/'[1]T61 Real GDP'!L71),"")),"")</f>
        <v/>
      </c>
      <c r="N40" s="8" t="str">
        <f>IF('[1]T61 Real GDP'!M71&lt;&gt;"",(IF('[1]T6 Wine production'!M71&lt;&gt;"",('[1]T6 Wine production'!M71/'[1]T61 Real GDP'!M71),"")),"")</f>
        <v/>
      </c>
      <c r="O40" s="8" t="str">
        <f>IF('[1]T61 Real GDP'!N71&lt;&gt;"",(IF('[1]T6 Wine production'!N71&lt;&gt;"",('[1]T6 Wine production'!N71/'[1]T61 Real GDP'!N71),"")),"")</f>
        <v/>
      </c>
      <c r="P40" s="8">
        <f>IF('[1]T61 Real GDP'!O71&lt;&gt;"",(IF('[1]T6 Wine production'!O71&lt;&gt;"",('[1]T6 Wine production'!O71/'[1]T61 Real GDP'!O71),"")),"")</f>
        <v>5.0802353829909279</v>
      </c>
      <c r="Q40" s="8">
        <f>IF('[1]T61 Real GDP'!P71&lt;&gt;"",(IF('[1]T6 Wine production'!P71&lt;&gt;"",('[1]T6 Wine production'!P71/'[1]T61 Real GDP'!P71),"")),"")</f>
        <v>0</v>
      </c>
      <c r="R40" s="8" t="str">
        <f>IF('[1]T61 Real GDP'!Q71&lt;&gt;"",(IF('[1]T6 Wine production'!Q71&lt;&gt;"",('[1]T6 Wine production'!Q71/'[1]T61 Real GDP'!Q71),"")),"")</f>
        <v/>
      </c>
      <c r="S40" s="8" t="str">
        <f>IF('[1]T61 Real GDP'!R71&lt;&gt;"",(IF('[1]T6 Wine production'!R71&lt;&gt;"",('[1]T6 Wine production'!R71/'[1]T61 Real GDP'!R71),"")),"")</f>
        <v/>
      </c>
      <c r="T40" s="8" t="str">
        <f>IF('[1]T61 Real GDP'!S71&lt;&gt;"",(IF('[1]T6 Wine production'!S71&lt;&gt;"",('[1]T6 Wine production'!S71/'[1]T61 Real GDP'!S71),"")),"")</f>
        <v/>
      </c>
      <c r="U40" s="8" t="str">
        <f>IF('[1]T61 Real GDP'!T71&lt;&gt;"",(IF('[1]T6 Wine production'!T71&lt;&gt;"",('[1]T6 Wine production'!T71/'[1]T61 Real GDP'!T71),"")),"")</f>
        <v/>
      </c>
      <c r="V40" s="8" t="str">
        <f>IF('[1]T61 Real GDP'!U71&lt;&gt;"",(IF('[1]T6 Wine production'!U71&lt;&gt;"",('[1]T6 Wine production'!U71/'[1]T61 Real GDP'!U71),"")),"")</f>
        <v/>
      </c>
      <c r="W40" s="8" t="str">
        <f>IF('[1]T61 Real GDP'!V71&lt;&gt;"",(IF('[1]T6 Wine production'!V71&lt;&gt;"",('[1]T6 Wine production'!V71/'[1]T61 Real GDP'!V71),"")),"")</f>
        <v/>
      </c>
      <c r="X40" s="8" t="str">
        <f>IF('[1]T61 Real GDP'!W71&lt;&gt;"",(IF('[1]T6 Wine production'!W71&lt;&gt;"",('[1]T6 Wine production'!W71/'[1]T61 Real GDP'!W71),"")),"")</f>
        <v/>
      </c>
      <c r="Y40" s="8" t="str">
        <f>IF('[1]T61 Real GDP'!X71&lt;&gt;"",(IF('[1]T6 Wine production'!X71&lt;&gt;"",('[1]T6 Wine production'!X71/'[1]T61 Real GDP'!X71),"")),"")</f>
        <v/>
      </c>
      <c r="Z40" s="8" t="str">
        <f>IF('[1]T61 Real GDP'!Y71&lt;&gt;"",(IF('[1]T6 Wine production'!Y71&lt;&gt;"",('[1]T6 Wine production'!Y71/'[1]T61 Real GDP'!Y71),"")),"")</f>
        <v/>
      </c>
      <c r="AA40" s="8" t="str">
        <f>IF('[1]T61 Real GDP'!Z71&lt;&gt;"",(IF('[1]T6 Wine production'!Z71&lt;&gt;"",('[1]T6 Wine production'!Z71/'[1]T61 Real GDP'!Z71),"")),"")</f>
        <v/>
      </c>
      <c r="AB40" s="8">
        <f>IF('[1]T61 Real GDP'!AA71&lt;&gt;"",(IF('[1]T6 Wine production'!AA71&lt;&gt;"",('[1]T6 Wine production'!AA71/'[1]T61 Real GDP'!AA71),"")),"")</f>
        <v>1.4845277692840502</v>
      </c>
      <c r="AC40" s="8">
        <f>IF('[1]T61 Real GDP'!AB71&lt;&gt;"",(IF('[1]T6 Wine production'!AB71&lt;&gt;"",('[1]T6 Wine production'!AB71/'[1]T61 Real GDP'!AB71),"")),"")</f>
        <v>3.6718699870130468E-2</v>
      </c>
      <c r="AD40" s="8">
        <f>IF('[1]T61 Real GDP'!AC71&lt;&gt;"",(IF('[1]T6 Wine production'!AC71&lt;&gt;"",('[1]T6 Wine production'!AC71/'[1]T61 Real GDP'!AC71),"")),"")</f>
        <v>0.19202605409501941</v>
      </c>
      <c r="AE40" s="8">
        <f>IF('[1]T61 Real GDP'!AD71&lt;&gt;"",(IF('[1]T6 Wine production'!AD71&lt;&gt;"",('[1]T6 Wine production'!AD71/'[1]T61 Real GDP'!AD71),"")),"")</f>
        <v>0.45928393906871895</v>
      </c>
      <c r="AF40" s="8">
        <f>IF('[1]T61 Real GDP'!AE71&lt;&gt;"",(IF('[1]T6 Wine production'!AE71&lt;&gt;"",('[1]T6 Wine production'!AE71/'[1]T61 Real GDP'!AE71),"")),"")</f>
        <v>12.390176619098487</v>
      </c>
      <c r="AG40" s="8">
        <f>IF('[1]T61 Real GDP'!AF71&lt;&gt;"",(IF('[1]T6 Wine production'!AF71&lt;&gt;"",('[1]T6 Wine production'!AF71/'[1]T61 Real GDP'!AF71),"")),"")</f>
        <v>2.7963864048703959</v>
      </c>
      <c r="AH40" s="8">
        <f>IF('[1]T61 Real GDP'!AG71&lt;&gt;"",(IF('[1]T6 Wine production'!AG71&lt;&gt;"",('[1]T6 Wine production'!AG71/'[1]T61 Real GDP'!AG71),"")),"")</f>
        <v>13.479687830146879</v>
      </c>
      <c r="AI40" s="8">
        <f>IF('[1]T61 Real GDP'!AH71&lt;&gt;"",(IF('[1]T6 Wine production'!AH71&lt;&gt;"",('[1]T6 Wine production'!AH71/'[1]T61 Real GDP'!AH71),"")),"")</f>
        <v>8.4413188091338562E-2</v>
      </c>
      <c r="AJ40" s="8"/>
      <c r="AK40" s="8" t="str">
        <f>IF('[1]T61 Real GDP'!AJ71&lt;&gt;"",(IF('[1]T6 Wine production'!AJ71&lt;&gt;"",('[1]T6 Wine production'!AJ71/'[1]T61 Real GDP'!AJ71),"")),"")</f>
        <v/>
      </c>
      <c r="AL40" s="8" t="str">
        <f>IF('[1]T61 Real GDP'!AK71&lt;&gt;"",(IF('[1]T6 Wine production'!AK71&lt;&gt;"",('[1]T6 Wine production'!AK71/'[1]T61 Real GDP'!AK71),"")),"")</f>
        <v/>
      </c>
      <c r="AM40" s="8" t="str">
        <f>IF('[1]T61 Real GDP'!AL71&lt;&gt;"",(IF('[1]T6 Wine production'!AL71&lt;&gt;"",('[1]T6 Wine production'!AL71/'[1]T61 Real GDP'!AL71),"")),"")</f>
        <v/>
      </c>
      <c r="AN40" s="8">
        <f>IF('[1]T61 Real GDP'!AM71&lt;&gt;"",(IF('[1]T6 Wine production'!AM71&lt;&gt;"",('[1]T6 Wine production'!AM71/'[1]T61 Real GDP'!AM71),"")),"")</f>
        <v>2.6051067963434344</v>
      </c>
      <c r="AO40" s="8" t="str">
        <f>IF('[1]T61 Real GDP'!AN71&lt;&gt;"",(IF('[1]T6 Wine production'!AN71&lt;&gt;"",('[1]T6 Wine production'!AN71/'[1]T61 Real GDP'!AN71),"")),"")</f>
        <v/>
      </c>
      <c r="AP40" s="8" t="str">
        <f>IF('[1]T61 Real GDP'!AO71&lt;&gt;"",(IF('[1]T6 Wine production'!AO71&lt;&gt;"",('[1]T6 Wine production'!AO71/'[1]T61 Real GDP'!AO71),"")),"")</f>
        <v/>
      </c>
      <c r="AQ40" s="8" t="str">
        <f>IF('[1]T61 Real GDP'!AP71&lt;&gt;"",(IF('[1]T6 Wine production'!AP71&lt;&gt;"",('[1]T6 Wine production'!AP71/'[1]T61 Real GDP'!AP71),"")),"")</f>
        <v/>
      </c>
      <c r="AR40" s="8" t="str">
        <f>IF('[1]T61 Real GDP'!AQ71&lt;&gt;"",(IF('[1]T6 Wine production'!AQ71&lt;&gt;"",('[1]T6 Wine production'!AQ71/'[1]T61 Real GDP'!AQ71),"")),"")</f>
        <v/>
      </c>
      <c r="AS40" s="8" t="str">
        <f>IF('[1]T61 Real GDP'!AR71&lt;&gt;"",(IF('[1]T6 Wine production'!AR71&lt;&gt;"",('[1]T6 Wine production'!AR71/'[1]T61 Real GDP'!AR71),"")),"")</f>
        <v/>
      </c>
      <c r="AT40" s="8" t="str">
        <f>IF('[1]T61 Real GDP'!AS71&lt;&gt;"",(IF('[1]T6 Wine production'!AS71&lt;&gt;"",('[1]T6 Wine production'!AS71/'[1]T61 Real GDP'!AS71),"")),"")</f>
        <v/>
      </c>
      <c r="AU40" s="8">
        <f>IF('[1]T61 Real GDP'!AT71&lt;&gt;"",(IF('[1]T6 Wine production'!AT71&lt;&gt;"",('[1]T6 Wine production'!AT71/'[1]T61 Real GDP'!AT71),"")),"")</f>
        <v>1.2812952711753985E-2</v>
      </c>
      <c r="AV40" s="8" t="str">
        <f>IF('[1]T61 Real GDP'!AU71&lt;&gt;"",(IF('[1]T6 Wine production'!AU71&lt;&gt;"",('[1]T6 Wine production'!AU71/'[1]T61 Real GDP'!AU71),"")),"")</f>
        <v/>
      </c>
      <c r="AW40" s="8" t="str">
        <f>IF('[1]T61 Real GDP'!AV71&lt;&gt;"",(IF('[1]T6 Wine production'!AV71&lt;&gt;"",('[1]T6 Wine production'!AV71/'[1]T61 Real GDP'!AV71),"")),"")</f>
        <v/>
      </c>
      <c r="AX40" s="8" t="str">
        <f>IF('[1]T61 Real GDP'!AW71&lt;&gt;"",(IF('[1]T6 Wine production'!AW71&lt;&gt;"",('[1]T6 Wine production'!AW71/'[1]T61 Real GDP'!AW71),"")),"")</f>
        <v/>
      </c>
      <c r="AY40" s="8" t="str">
        <f>IF('[1]T61 Real GDP'!AX71&lt;&gt;"",(IF('[1]T6 Wine production'!AX71&lt;&gt;"",('[1]T6 Wine production'!AX71/'[1]T61 Real GDP'!AX71),"")),"")</f>
        <v/>
      </c>
      <c r="AZ40" s="8" t="str">
        <f>IF('[1]T61 Real GDP'!AY71&lt;&gt;"",(IF('[1]T6 Wine production'!AY71&lt;&gt;"",('[1]T6 Wine production'!AY71/'[1]T61 Real GDP'!AY71),"")),"")</f>
        <v/>
      </c>
      <c r="BA40" s="8" t="str">
        <f>IF('[1]T61 Real GDP'!AZ71&lt;&gt;"",(IF('[1]T6 Wine production'!AZ71&lt;&gt;"",('[1]T6 Wine production'!AZ71/'[1]T61 Real GDP'!AZ71),"")),"")</f>
        <v/>
      </c>
      <c r="BB40" s="8" t="s">
        <v>54</v>
      </c>
      <c r="BC40" s="9"/>
      <c r="BD40" s="9"/>
      <c r="BI40" s="8"/>
      <c r="BJ40" s="8"/>
      <c r="BK40" s="8"/>
      <c r="BL40" s="8"/>
      <c r="BM40" s="8"/>
      <c r="BN40" s="8"/>
    </row>
    <row r="41" spans="1:66" x14ac:dyDescent="0.5">
      <c r="A41" s="12">
        <f>'[1]T6 Wine production'!A72</f>
        <v>1904</v>
      </c>
      <c r="B41" s="8">
        <f>IF('[1]T61 Real GDP'!B72&lt;&gt;"",(IF('[1]T6 Wine production'!B72&lt;&gt;"",('[1]T6 Wine production'!B72/'[1]T61 Real GDP'!B72),"")),"")</f>
        <v>58.151298802904869</v>
      </c>
      <c r="C41" s="8">
        <f>IF('[1]T61 Real GDP'!C72&lt;&gt;"",(IF('[1]T6 Wine production'!C72&lt;&gt;"",('[1]T6 Wine production'!C72/'[1]T61 Real GDP'!C72),"")),"")</f>
        <v>52.155584536369481</v>
      </c>
      <c r="D41" s="8">
        <f>IF('[1]T61 Real GDP'!D72&lt;&gt;"",(IF('[1]T6 Wine production'!D72&lt;&gt;"",('[1]T6 Wine production'!D72/'[1]T61 Real GDP'!D72),"")),"")</f>
        <v>52.620411303861225</v>
      </c>
      <c r="E41" s="8">
        <f>IF('[1]T61 Real GDP'!E72&lt;&gt;"",(IF('[1]T6 Wine production'!E72&lt;&gt;"",('[1]T6 Wine production'!E72/'[1]T61 Real GDP'!E72),"")),"")</f>
        <v>63.377059591126574</v>
      </c>
      <c r="F41" s="8">
        <f>IF('[1]T61 Real GDP'!F72&lt;&gt;"",(IF('[1]T6 Wine production'!F72&lt;&gt;"",('[1]T6 Wine production'!F72/'[1]T61 Real GDP'!F72),"")),"")</f>
        <v>6.5621880777563844</v>
      </c>
      <c r="G41" s="8"/>
      <c r="H41" s="8">
        <f>IF('[1]T61 Real GDP'!G72&lt;&gt;"",(IF('[1]T6 Wine production'!G72&lt;&gt;"",('[1]T6 Wine production'!G72/'[1]T61 Real GDP'!G72),"")),"")</f>
        <v>0.31551648468807864</v>
      </c>
      <c r="I41" s="8" t="str">
        <f>IF('[1]T61 Real GDP'!H72&lt;&gt;"",(IF('[1]T6 Wine production'!H72&lt;&gt;"",('[1]T6 Wine production'!H72/'[1]T61 Real GDP'!H72),"")),"")</f>
        <v/>
      </c>
      <c r="J41" s="8" t="str">
        <f>IF('[1]T61 Real GDP'!I72&lt;&gt;"",(IF('[1]T6 Wine production'!I72&lt;&gt;"",('[1]T6 Wine production'!I72/'[1]T61 Real GDP'!I72),"")),"")</f>
        <v/>
      </c>
      <c r="K41" s="8">
        <f>IF('[1]T61 Real GDP'!J72&lt;&gt;"",(IF('[1]T6 Wine production'!J72&lt;&gt;"",('[1]T6 Wine production'!J72/'[1]T61 Real GDP'!J72),"")),"")</f>
        <v>1.749477205354518</v>
      </c>
      <c r="L41" s="8">
        <f>IF('[1]T61 Real GDP'!K72&lt;&gt;"",(IF('[1]T6 Wine production'!K72&lt;&gt;"",('[1]T6 Wine production'!K72/'[1]T61 Real GDP'!K72),"")),"")</f>
        <v>20.267390360760711</v>
      </c>
      <c r="M41" s="8" t="str">
        <f>IF('[1]T61 Real GDP'!L72&lt;&gt;"",(IF('[1]T6 Wine production'!L72&lt;&gt;"",('[1]T6 Wine production'!L72/'[1]T61 Real GDP'!L72),"")),"")</f>
        <v/>
      </c>
      <c r="N41" s="8" t="str">
        <f>IF('[1]T61 Real GDP'!M72&lt;&gt;"",(IF('[1]T6 Wine production'!M72&lt;&gt;"",('[1]T6 Wine production'!M72/'[1]T61 Real GDP'!M72),"")),"")</f>
        <v/>
      </c>
      <c r="O41" s="8" t="str">
        <f>IF('[1]T61 Real GDP'!N72&lt;&gt;"",(IF('[1]T6 Wine production'!N72&lt;&gt;"",('[1]T6 Wine production'!N72/'[1]T61 Real GDP'!N72),"")),"")</f>
        <v/>
      </c>
      <c r="P41" s="8">
        <f>IF('[1]T61 Real GDP'!O72&lt;&gt;"",(IF('[1]T6 Wine production'!O72&lt;&gt;"",('[1]T6 Wine production'!O72/'[1]T61 Real GDP'!O72),"")),"")</f>
        <v>6.0143496095301305</v>
      </c>
      <c r="Q41" s="8">
        <f>IF('[1]T61 Real GDP'!P72&lt;&gt;"",(IF('[1]T6 Wine production'!P72&lt;&gt;"",('[1]T6 Wine production'!P72/'[1]T61 Real GDP'!P72),"")),"")</f>
        <v>0</v>
      </c>
      <c r="R41" s="8" t="str">
        <f>IF('[1]T61 Real GDP'!Q72&lt;&gt;"",(IF('[1]T6 Wine production'!Q72&lt;&gt;"",('[1]T6 Wine production'!Q72/'[1]T61 Real GDP'!Q72),"")),"")</f>
        <v/>
      </c>
      <c r="S41" s="8" t="str">
        <f>IF('[1]T61 Real GDP'!R72&lt;&gt;"",(IF('[1]T6 Wine production'!R72&lt;&gt;"",('[1]T6 Wine production'!R72/'[1]T61 Real GDP'!R72),"")),"")</f>
        <v/>
      </c>
      <c r="T41" s="8" t="str">
        <f>IF('[1]T61 Real GDP'!S72&lt;&gt;"",(IF('[1]T6 Wine production'!S72&lt;&gt;"",('[1]T6 Wine production'!S72/'[1]T61 Real GDP'!S72),"")),"")</f>
        <v/>
      </c>
      <c r="U41" s="8" t="str">
        <f>IF('[1]T61 Real GDP'!T72&lt;&gt;"",(IF('[1]T6 Wine production'!T72&lt;&gt;"",('[1]T6 Wine production'!T72/'[1]T61 Real GDP'!T72),"")),"")</f>
        <v/>
      </c>
      <c r="V41" s="8" t="str">
        <f>IF('[1]T61 Real GDP'!U72&lt;&gt;"",(IF('[1]T6 Wine production'!U72&lt;&gt;"",('[1]T6 Wine production'!U72/'[1]T61 Real GDP'!U72),"")),"")</f>
        <v/>
      </c>
      <c r="W41" s="8" t="str">
        <f>IF('[1]T61 Real GDP'!V72&lt;&gt;"",(IF('[1]T6 Wine production'!V72&lt;&gt;"",('[1]T6 Wine production'!V72/'[1]T61 Real GDP'!V72),"")),"")</f>
        <v/>
      </c>
      <c r="X41" s="8" t="str">
        <f>IF('[1]T61 Real GDP'!W72&lt;&gt;"",(IF('[1]T6 Wine production'!W72&lt;&gt;"",('[1]T6 Wine production'!W72/'[1]T61 Real GDP'!W72),"")),"")</f>
        <v/>
      </c>
      <c r="Y41" s="8" t="str">
        <f>IF('[1]T61 Real GDP'!X72&lt;&gt;"",(IF('[1]T6 Wine production'!X72&lt;&gt;"",('[1]T6 Wine production'!X72/'[1]T61 Real GDP'!X72),"")),"")</f>
        <v/>
      </c>
      <c r="Z41" s="8" t="str">
        <f>IF('[1]T61 Real GDP'!Y72&lt;&gt;"",(IF('[1]T6 Wine production'!Y72&lt;&gt;"",('[1]T6 Wine production'!Y72/'[1]T61 Real GDP'!Y72),"")),"")</f>
        <v/>
      </c>
      <c r="AA41" s="8" t="str">
        <f>IF('[1]T61 Real GDP'!Z72&lt;&gt;"",(IF('[1]T6 Wine production'!Z72&lt;&gt;"",('[1]T6 Wine production'!Z72/'[1]T61 Real GDP'!Z72),"")),"")</f>
        <v/>
      </c>
      <c r="AB41" s="8">
        <f>IF('[1]T61 Real GDP'!AA72&lt;&gt;"",(IF('[1]T6 Wine production'!AA72&lt;&gt;"",('[1]T6 Wine production'!AA72/'[1]T61 Real GDP'!AA72),"")),"")</f>
        <v>1.6792706673747568</v>
      </c>
      <c r="AC41" s="8">
        <f>IF('[1]T61 Real GDP'!AB72&lt;&gt;"",(IF('[1]T6 Wine production'!AB72&lt;&gt;"",('[1]T6 Wine production'!AB72/'[1]T61 Real GDP'!AB72),"")),"")</f>
        <v>3.7732280161690175E-2</v>
      </c>
      <c r="AD41" s="8">
        <f>IF('[1]T61 Real GDP'!AC72&lt;&gt;"",(IF('[1]T6 Wine production'!AC72&lt;&gt;"",('[1]T6 Wine production'!AC72/'[1]T61 Real GDP'!AC72),"")),"")</f>
        <v>0.19369970841424164</v>
      </c>
      <c r="AE41" s="8">
        <f>IF('[1]T61 Real GDP'!AD72&lt;&gt;"",(IF('[1]T6 Wine production'!AD72&lt;&gt;"",('[1]T6 Wine production'!AD72/'[1]T61 Real GDP'!AD72),"")),"")</f>
        <v>0.32597889539001174</v>
      </c>
      <c r="AF41" s="8">
        <f>IF('[1]T61 Real GDP'!AE72&lt;&gt;"",(IF('[1]T6 Wine production'!AE72&lt;&gt;"",('[1]T6 Wine production'!AE72/'[1]T61 Real GDP'!AE72),"")),"")</f>
        <v>10.396641975241366</v>
      </c>
      <c r="AG41" s="8">
        <f>IF('[1]T61 Real GDP'!AF72&lt;&gt;"",(IF('[1]T6 Wine production'!AF72&lt;&gt;"",('[1]T6 Wine production'!AF72/'[1]T61 Real GDP'!AF72),"")),"")</f>
        <v>2.7580562979219634</v>
      </c>
      <c r="AH41" s="8">
        <f>IF('[1]T61 Real GDP'!AG72&lt;&gt;"",(IF('[1]T6 Wine production'!AG72&lt;&gt;"",('[1]T6 Wine production'!AG72/'[1]T61 Real GDP'!AG72),"")),"")</f>
        <v>15.251762013754474</v>
      </c>
      <c r="AI41" s="8">
        <f>IF('[1]T61 Real GDP'!AH72&lt;&gt;"",(IF('[1]T6 Wine production'!AH72&lt;&gt;"",('[1]T6 Wine production'!AH72/'[1]T61 Real GDP'!AH72),"")),"")</f>
        <v>0.13124478730944311</v>
      </c>
      <c r="AJ41" s="8">
        <f>IF('[1]T61 Real GDP'!AI72&lt;&gt;"",(IF('[1]T6 Wine production'!AI71&lt;&gt;"",('[1]T6 Wine production'!AI71/'[1]T61 Real GDP'!AI72),"")),"")</f>
        <v>4.0142672454242101</v>
      </c>
      <c r="AK41" s="8" t="str">
        <f>IF('[1]T61 Real GDP'!AJ72&lt;&gt;"",(IF('[1]T6 Wine production'!AJ72&lt;&gt;"",('[1]T6 Wine production'!AJ72/'[1]T61 Real GDP'!AJ72),"")),"")</f>
        <v/>
      </c>
      <c r="AL41" s="8" t="str">
        <f>IF('[1]T61 Real GDP'!AK72&lt;&gt;"",(IF('[1]T6 Wine production'!AK72&lt;&gt;"",('[1]T6 Wine production'!AK72/'[1]T61 Real GDP'!AK72),"")),"")</f>
        <v/>
      </c>
      <c r="AM41" s="8" t="str">
        <f>IF('[1]T61 Real GDP'!AL72&lt;&gt;"",(IF('[1]T6 Wine production'!AL72&lt;&gt;"",('[1]T6 Wine production'!AL72/'[1]T61 Real GDP'!AL72),"")),"")</f>
        <v/>
      </c>
      <c r="AN41" s="8">
        <f>IF('[1]T61 Real GDP'!AM72&lt;&gt;"",(IF('[1]T6 Wine production'!AM72&lt;&gt;"",('[1]T6 Wine production'!AM72/'[1]T61 Real GDP'!AM72),"")),"")</f>
        <v>3.0399172200357607</v>
      </c>
      <c r="AO41" s="8" t="str">
        <f>IF('[1]T61 Real GDP'!AN72&lt;&gt;"",(IF('[1]T6 Wine production'!AN72&lt;&gt;"",('[1]T6 Wine production'!AN72/'[1]T61 Real GDP'!AN72),"")),"")</f>
        <v/>
      </c>
      <c r="AP41" s="8" t="str">
        <f>IF('[1]T61 Real GDP'!AO72&lt;&gt;"",(IF('[1]T6 Wine production'!AO72&lt;&gt;"",('[1]T6 Wine production'!AO72/'[1]T61 Real GDP'!AO72),"")),"")</f>
        <v/>
      </c>
      <c r="AQ41" s="8" t="str">
        <f>IF('[1]T61 Real GDP'!AP72&lt;&gt;"",(IF('[1]T6 Wine production'!AP72&lt;&gt;"",('[1]T6 Wine production'!AP72/'[1]T61 Real GDP'!AP72),"")),"")</f>
        <v/>
      </c>
      <c r="AR41" s="8" t="str">
        <f>IF('[1]T61 Real GDP'!AQ72&lt;&gt;"",(IF('[1]T6 Wine production'!AQ72&lt;&gt;"",('[1]T6 Wine production'!AQ72/'[1]T61 Real GDP'!AQ72),"")),"")</f>
        <v/>
      </c>
      <c r="AS41" s="8" t="str">
        <f>IF('[1]T61 Real GDP'!AR72&lt;&gt;"",(IF('[1]T6 Wine production'!AR72&lt;&gt;"",('[1]T6 Wine production'!AR72/'[1]T61 Real GDP'!AR72),"")),"")</f>
        <v/>
      </c>
      <c r="AT41" s="8" t="str">
        <f>IF('[1]T61 Real GDP'!AS72&lt;&gt;"",(IF('[1]T6 Wine production'!AS72&lt;&gt;"",('[1]T6 Wine production'!AS72/'[1]T61 Real GDP'!AS72),"")),"")</f>
        <v/>
      </c>
      <c r="AU41" s="8">
        <f>IF('[1]T61 Real GDP'!AT72&lt;&gt;"",(IF('[1]T6 Wine production'!AT72&lt;&gt;"",('[1]T6 Wine production'!AT72/'[1]T61 Real GDP'!AT72),"")),"")</f>
        <v>1.5088612386124668E-2</v>
      </c>
      <c r="AV41" s="8" t="str">
        <f>IF('[1]T61 Real GDP'!AU72&lt;&gt;"",(IF('[1]T6 Wine production'!AU72&lt;&gt;"",('[1]T6 Wine production'!AU72/'[1]T61 Real GDP'!AU72),"")),"")</f>
        <v/>
      </c>
      <c r="AW41" s="8" t="str">
        <f>IF('[1]T61 Real GDP'!AV72&lt;&gt;"",(IF('[1]T6 Wine production'!AV72&lt;&gt;"",('[1]T6 Wine production'!AV72/'[1]T61 Real GDP'!AV72),"")),"")</f>
        <v/>
      </c>
      <c r="AX41" s="8" t="str">
        <f>IF('[1]T61 Real GDP'!AW72&lt;&gt;"",(IF('[1]T6 Wine production'!AW72&lt;&gt;"",('[1]T6 Wine production'!AW72/'[1]T61 Real GDP'!AW72),"")),"")</f>
        <v/>
      </c>
      <c r="AY41" s="8" t="str">
        <f>IF('[1]T61 Real GDP'!AX72&lt;&gt;"",(IF('[1]T6 Wine production'!AX72&lt;&gt;"",('[1]T6 Wine production'!AX72/'[1]T61 Real GDP'!AX72),"")),"")</f>
        <v/>
      </c>
      <c r="AZ41" s="8" t="str">
        <f>IF('[1]T61 Real GDP'!AY72&lt;&gt;"",(IF('[1]T6 Wine production'!AY72&lt;&gt;"",('[1]T6 Wine production'!AY72/'[1]T61 Real GDP'!AY72),"")),"")</f>
        <v/>
      </c>
      <c r="BA41" s="8" t="str">
        <f>IF('[1]T61 Real GDP'!AZ72&lt;&gt;"",(IF('[1]T6 Wine production'!AZ72&lt;&gt;"",('[1]T6 Wine production'!AZ72/'[1]T61 Real GDP'!AZ72),"")),"")</f>
        <v/>
      </c>
      <c r="BB41" s="8" t="s">
        <v>54</v>
      </c>
      <c r="BC41" s="9"/>
      <c r="BD41" s="9"/>
      <c r="BI41" s="8"/>
      <c r="BJ41" s="8"/>
      <c r="BK41" s="8"/>
      <c r="BL41" s="8"/>
      <c r="BM41" s="8"/>
      <c r="BN41" s="8"/>
    </row>
    <row r="42" spans="1:66" x14ac:dyDescent="0.5">
      <c r="A42" s="12">
        <f>'[1]T6 Wine production'!A73</f>
        <v>1905</v>
      </c>
      <c r="B42" s="8">
        <f>IF('[1]T61 Real GDP'!B73&lt;&gt;"",(IF('[1]T6 Wine production'!B73&lt;&gt;"",('[1]T6 Wine production'!B73/'[1]T61 Real GDP'!B73),"")),"")</f>
        <v>49.190539864833411</v>
      </c>
      <c r="C42" s="8">
        <f>IF('[1]T61 Real GDP'!C73&lt;&gt;"",(IF('[1]T6 Wine production'!C73&lt;&gt;"",('[1]T6 Wine production'!C73/'[1]T61 Real GDP'!C73),"")),"")</f>
        <v>48.838182461218508</v>
      </c>
      <c r="D42" s="8">
        <f>IF('[1]T61 Real GDP'!D73&lt;&gt;"",(IF('[1]T6 Wine production'!D73&lt;&gt;"",('[1]T6 Wine production'!D73/'[1]T61 Real GDP'!D73),"")),"")</f>
        <v>57.820920863309347</v>
      </c>
      <c r="E42" s="8">
        <f>IF('[1]T61 Real GDP'!E73&lt;&gt;"",(IF('[1]T6 Wine production'!E73&lt;&gt;"",('[1]T6 Wine production'!E73/'[1]T61 Real GDP'!E73),"")),"")</f>
        <v>52.06227907660638</v>
      </c>
      <c r="F42" s="8">
        <f>IF('[1]T61 Real GDP'!F73&lt;&gt;"",(IF('[1]T6 Wine production'!F73&lt;&gt;"",('[1]T6 Wine production'!F73/'[1]T61 Real GDP'!F73),"")),"")</f>
        <v>10.198242579463614</v>
      </c>
      <c r="G42" s="8"/>
      <c r="H42" s="8">
        <f>IF('[1]T61 Real GDP'!G73&lt;&gt;"",(IF('[1]T6 Wine production'!G73&lt;&gt;"",('[1]T6 Wine production'!G73/'[1]T61 Real GDP'!G73),"")),"")</f>
        <v>0.20332066128147799</v>
      </c>
      <c r="I42" s="8" t="str">
        <f>IF('[1]T61 Real GDP'!H73&lt;&gt;"",(IF('[1]T6 Wine production'!H73&lt;&gt;"",('[1]T6 Wine production'!H73/'[1]T61 Real GDP'!H73),"")),"")</f>
        <v/>
      </c>
      <c r="J42" s="8" t="str">
        <f>IF('[1]T61 Real GDP'!I73&lt;&gt;"",(IF('[1]T6 Wine production'!I73&lt;&gt;"",('[1]T6 Wine production'!I73/'[1]T61 Real GDP'!I73),"")),"")</f>
        <v/>
      </c>
      <c r="K42" s="8">
        <f>IF('[1]T61 Real GDP'!J73&lt;&gt;"",(IF('[1]T6 Wine production'!J73&lt;&gt;"",('[1]T6 Wine production'!J73/'[1]T61 Real GDP'!J73),"")),"")</f>
        <v>1.5034138414544949</v>
      </c>
      <c r="L42" s="8">
        <f>IF('[1]T61 Real GDP'!K73&lt;&gt;"",(IF('[1]T6 Wine production'!K73&lt;&gt;"",('[1]T6 Wine production'!K73/'[1]T61 Real GDP'!K73),"")),"")</f>
        <v>11.996213062858182</v>
      </c>
      <c r="M42" s="8" t="str">
        <f>IF('[1]T61 Real GDP'!L73&lt;&gt;"",(IF('[1]T6 Wine production'!L73&lt;&gt;"",('[1]T6 Wine production'!L73/'[1]T61 Real GDP'!L73),"")),"")</f>
        <v/>
      </c>
      <c r="N42" s="8" t="str">
        <f>IF('[1]T61 Real GDP'!M73&lt;&gt;"",(IF('[1]T6 Wine production'!M73&lt;&gt;"",('[1]T6 Wine production'!M73/'[1]T61 Real GDP'!M73),"")),"")</f>
        <v/>
      </c>
      <c r="O42" s="8" t="str">
        <f>IF('[1]T61 Real GDP'!N73&lt;&gt;"",(IF('[1]T6 Wine production'!N73&lt;&gt;"",('[1]T6 Wine production'!N73/'[1]T61 Real GDP'!N73),"")),"")</f>
        <v/>
      </c>
      <c r="P42" s="8">
        <f>IF('[1]T61 Real GDP'!O73&lt;&gt;"",(IF('[1]T6 Wine production'!O73&lt;&gt;"",('[1]T6 Wine production'!O73/'[1]T61 Real GDP'!O73),"")),"")</f>
        <v>3.8513554617003729</v>
      </c>
      <c r="Q42" s="8">
        <f>IF('[1]T61 Real GDP'!P73&lt;&gt;"",(IF('[1]T6 Wine production'!P73&lt;&gt;"",('[1]T6 Wine production'!P73/'[1]T61 Real GDP'!P73),"")),"")</f>
        <v>0</v>
      </c>
      <c r="R42" s="8" t="str">
        <f>IF('[1]T61 Real GDP'!Q73&lt;&gt;"",(IF('[1]T6 Wine production'!Q73&lt;&gt;"",('[1]T6 Wine production'!Q73/'[1]T61 Real GDP'!Q73),"")),"")</f>
        <v/>
      </c>
      <c r="S42" s="8">
        <f>IF('[1]T61 Real GDP'!R73&lt;&gt;"",(IF('[1]T6 Wine production'!R73&lt;&gt;"",('[1]T6 Wine production'!R73/'[1]T61 Real GDP'!R73),"")),"")</f>
        <v>30.203686507136659</v>
      </c>
      <c r="T42" s="8" t="str">
        <f>IF('[1]T61 Real GDP'!S73&lt;&gt;"",(IF('[1]T6 Wine production'!S73&lt;&gt;"",('[1]T6 Wine production'!S73/'[1]T61 Real GDP'!S73),"")),"")</f>
        <v/>
      </c>
      <c r="U42" s="8" t="str">
        <f>IF('[1]T61 Real GDP'!T73&lt;&gt;"",(IF('[1]T6 Wine production'!T73&lt;&gt;"",('[1]T6 Wine production'!T73/'[1]T61 Real GDP'!T73),"")),"")</f>
        <v/>
      </c>
      <c r="V42" s="8" t="str">
        <f>IF('[1]T61 Real GDP'!U73&lt;&gt;"",(IF('[1]T6 Wine production'!U73&lt;&gt;"",('[1]T6 Wine production'!U73/'[1]T61 Real GDP'!U73),"")),"")</f>
        <v/>
      </c>
      <c r="W42" s="8" t="str">
        <f>IF('[1]T61 Real GDP'!V73&lt;&gt;"",(IF('[1]T6 Wine production'!V73&lt;&gt;"",('[1]T6 Wine production'!V73/'[1]T61 Real GDP'!V73),"")),"")</f>
        <v/>
      </c>
      <c r="X42" s="8" t="str">
        <f>IF('[1]T61 Real GDP'!W73&lt;&gt;"",(IF('[1]T6 Wine production'!W73&lt;&gt;"",('[1]T6 Wine production'!W73/'[1]T61 Real GDP'!W73),"")),"")</f>
        <v/>
      </c>
      <c r="Y42" s="8" t="str">
        <f>IF('[1]T61 Real GDP'!X73&lt;&gt;"",(IF('[1]T6 Wine production'!X73&lt;&gt;"",('[1]T6 Wine production'!X73/'[1]T61 Real GDP'!X73),"")),"")</f>
        <v/>
      </c>
      <c r="Z42" s="8" t="str">
        <f>IF('[1]T61 Real GDP'!Y73&lt;&gt;"",(IF('[1]T6 Wine production'!Y73&lt;&gt;"",('[1]T6 Wine production'!Y73/'[1]T61 Real GDP'!Y73),"")),"")</f>
        <v/>
      </c>
      <c r="AA42" s="8" t="str">
        <f>IF('[1]T61 Real GDP'!Z73&lt;&gt;"",(IF('[1]T6 Wine production'!Z73&lt;&gt;"",('[1]T6 Wine production'!Z73/'[1]T61 Real GDP'!Z73),"")),"")</f>
        <v/>
      </c>
      <c r="AB42" s="8">
        <f>IF('[1]T61 Real GDP'!AA73&lt;&gt;"",(IF('[1]T6 Wine production'!AA73&lt;&gt;"",('[1]T6 Wine production'!AA73/'[1]T61 Real GDP'!AA73),"")),"")</f>
        <v>1.5516388298629338</v>
      </c>
      <c r="AC42" s="8">
        <f>IF('[1]T61 Real GDP'!AB73&lt;&gt;"",(IF('[1]T6 Wine production'!AB73&lt;&gt;"",('[1]T6 Wine production'!AB73/'[1]T61 Real GDP'!AB73),"")),"")</f>
        <v>3.5336473904518828E-2</v>
      </c>
      <c r="AD42" s="8">
        <f>IF('[1]T61 Real GDP'!AC73&lt;&gt;"",(IF('[1]T6 Wine production'!AC73&lt;&gt;"",('[1]T6 Wine production'!AC73/'[1]T61 Real GDP'!AC73),"")),"")</f>
        <v>0.1773154398278223</v>
      </c>
      <c r="AE42" s="8">
        <f>IF('[1]T61 Real GDP'!AD73&lt;&gt;"",(IF('[1]T6 Wine production'!AD73&lt;&gt;"",('[1]T6 Wine production'!AD73/'[1]T61 Real GDP'!AD73),"")),"")</f>
        <v>0.3241178128342368</v>
      </c>
      <c r="AF42" s="8">
        <f>IF('[1]T61 Real GDP'!AE73&lt;&gt;"",(IF('[1]T6 Wine production'!AE73&lt;&gt;"",('[1]T6 Wine production'!AE73/'[1]T61 Real GDP'!AE73),"")),"")</f>
        <v>9.7910254255923128</v>
      </c>
      <c r="AG42" s="8">
        <f>IF('[1]T61 Real GDP'!AF73&lt;&gt;"",(IF('[1]T6 Wine production'!AF73&lt;&gt;"",('[1]T6 Wine production'!AF73/'[1]T61 Real GDP'!AF73),"")),"")</f>
        <v>2.6951067065500927</v>
      </c>
      <c r="AH42" s="8">
        <f>IF('[1]T61 Real GDP'!AG73&lt;&gt;"",(IF('[1]T6 Wine production'!AG73&lt;&gt;"",('[1]T6 Wine production'!AG73/'[1]T61 Real GDP'!AG73),"")),"")</f>
        <v>15.504103113847439</v>
      </c>
      <c r="AI42" s="8">
        <f>IF('[1]T61 Real GDP'!AH73&lt;&gt;"",(IF('[1]T6 Wine production'!AH73&lt;&gt;"",('[1]T6 Wine production'!AH73/'[1]T61 Real GDP'!AH73),"")),"")</f>
        <v>1.0803312303329647E-2</v>
      </c>
      <c r="AJ42" s="8">
        <f>IF('[1]T61 Real GDP'!AI73&lt;&gt;"",(IF('[1]T6 Wine production'!AI72&lt;&gt;"",('[1]T6 Wine production'!AI72/'[1]T61 Real GDP'!AI73),"")),"")</f>
        <v>4.9335466839512048</v>
      </c>
      <c r="AK42" s="8" t="str">
        <f>IF('[1]T61 Real GDP'!AJ73&lt;&gt;"",(IF('[1]T6 Wine production'!AJ73&lt;&gt;"",('[1]T6 Wine production'!AJ73/'[1]T61 Real GDP'!AJ73),"")),"")</f>
        <v/>
      </c>
      <c r="AL42" s="8" t="str">
        <f>IF('[1]T61 Real GDP'!AK73&lt;&gt;"",(IF('[1]T6 Wine production'!AK73&lt;&gt;"",('[1]T6 Wine production'!AK73/'[1]T61 Real GDP'!AK73),"")),"")</f>
        <v/>
      </c>
      <c r="AM42" s="8" t="str">
        <f>IF('[1]T61 Real GDP'!AL73&lt;&gt;"",(IF('[1]T6 Wine production'!AL73&lt;&gt;"",('[1]T6 Wine production'!AL73/'[1]T61 Real GDP'!AL73),"")),"")</f>
        <v/>
      </c>
      <c r="AN42" s="8">
        <f>IF('[1]T61 Real GDP'!AM73&lt;&gt;"",(IF('[1]T6 Wine production'!AM73&lt;&gt;"",('[1]T6 Wine production'!AM73/'[1]T61 Real GDP'!AM73),"")),"")</f>
        <v>2.2440454880870417</v>
      </c>
      <c r="AO42" s="8" t="str">
        <f>IF('[1]T61 Real GDP'!AN73&lt;&gt;"",(IF('[1]T6 Wine production'!AN73&lt;&gt;"",('[1]T6 Wine production'!AN73/'[1]T61 Real GDP'!AN73),"")),"")</f>
        <v/>
      </c>
      <c r="AP42" s="8" t="str">
        <f>IF('[1]T61 Real GDP'!AO73&lt;&gt;"",(IF('[1]T6 Wine production'!AO73&lt;&gt;"",('[1]T6 Wine production'!AO73/'[1]T61 Real GDP'!AO73),"")),"")</f>
        <v/>
      </c>
      <c r="AQ42" s="8" t="str">
        <f>IF('[1]T61 Real GDP'!AP73&lt;&gt;"",(IF('[1]T6 Wine production'!AP73&lt;&gt;"",('[1]T6 Wine production'!AP73/'[1]T61 Real GDP'!AP73),"")),"")</f>
        <v/>
      </c>
      <c r="AR42" s="8" t="str">
        <f>IF('[1]T61 Real GDP'!AQ73&lt;&gt;"",(IF('[1]T6 Wine production'!AQ73&lt;&gt;"",('[1]T6 Wine production'!AQ73/'[1]T61 Real GDP'!AQ73),"")),"")</f>
        <v/>
      </c>
      <c r="AS42" s="8" t="str">
        <f>IF('[1]T61 Real GDP'!AR73&lt;&gt;"",(IF('[1]T6 Wine production'!AR73&lt;&gt;"",('[1]T6 Wine production'!AR73/'[1]T61 Real GDP'!AR73),"")),"")</f>
        <v/>
      </c>
      <c r="AT42" s="8" t="str">
        <f>IF('[1]T61 Real GDP'!AS73&lt;&gt;"",(IF('[1]T6 Wine production'!AS73&lt;&gt;"",('[1]T6 Wine production'!AS73/'[1]T61 Real GDP'!AS73),"")),"")</f>
        <v/>
      </c>
      <c r="AU42" s="8">
        <f>IF('[1]T61 Real GDP'!AT73&lt;&gt;"",(IF('[1]T6 Wine production'!AT73&lt;&gt;"",('[1]T6 Wine production'!AT73/'[1]T61 Real GDP'!AT73),"")),"")</f>
        <v>1.567113167464863E-2</v>
      </c>
      <c r="AV42" s="8" t="str">
        <f>IF('[1]T61 Real GDP'!AU73&lt;&gt;"",(IF('[1]T6 Wine production'!AU73&lt;&gt;"",('[1]T6 Wine production'!AU73/'[1]T61 Real GDP'!AU73),"")),"")</f>
        <v/>
      </c>
      <c r="AW42" s="8" t="str">
        <f>IF('[1]T61 Real GDP'!AV73&lt;&gt;"",(IF('[1]T6 Wine production'!AV73&lt;&gt;"",('[1]T6 Wine production'!AV73/'[1]T61 Real GDP'!AV73),"")),"")</f>
        <v/>
      </c>
      <c r="AX42" s="8" t="str">
        <f>IF('[1]T61 Real GDP'!AW73&lt;&gt;"",(IF('[1]T6 Wine production'!AW73&lt;&gt;"",('[1]T6 Wine production'!AW73/'[1]T61 Real GDP'!AW73),"")),"")</f>
        <v/>
      </c>
      <c r="AY42" s="8" t="str">
        <f>IF('[1]T61 Real GDP'!AX73&lt;&gt;"",(IF('[1]T6 Wine production'!AX73&lt;&gt;"",('[1]T6 Wine production'!AX73/'[1]T61 Real GDP'!AX73),"")),"")</f>
        <v/>
      </c>
      <c r="AZ42" s="8" t="str">
        <f>IF('[1]T61 Real GDP'!AY73&lt;&gt;"",(IF('[1]T6 Wine production'!AY73&lt;&gt;"",('[1]T6 Wine production'!AY73/'[1]T61 Real GDP'!AY73),"")),"")</f>
        <v/>
      </c>
      <c r="BA42" s="8" t="str">
        <f>IF('[1]T61 Real GDP'!AZ73&lt;&gt;"",(IF('[1]T6 Wine production'!AZ73&lt;&gt;"",('[1]T6 Wine production'!AZ73/'[1]T61 Real GDP'!AZ73),"")),"")</f>
        <v/>
      </c>
      <c r="BB42" s="8" t="s">
        <v>54</v>
      </c>
      <c r="BC42" s="9"/>
      <c r="BD42" s="9"/>
      <c r="BI42" s="8"/>
      <c r="BJ42" s="8"/>
      <c r="BK42" s="8"/>
      <c r="BL42" s="8"/>
      <c r="BM42" s="8"/>
      <c r="BN42" s="8"/>
    </row>
    <row r="43" spans="1:66" x14ac:dyDescent="0.5">
      <c r="A43" s="12">
        <f>'[1]T6 Wine production'!A74</f>
        <v>1906</v>
      </c>
      <c r="B43" s="8">
        <f>IF('[1]T61 Real GDP'!B74&lt;&gt;"",(IF('[1]T6 Wine production'!B74&lt;&gt;"",('[1]T6 Wine production'!B74/'[1]T61 Real GDP'!B74),"")),"")</f>
        <v>44.080664202313372</v>
      </c>
      <c r="C43" s="8">
        <f>IF('[1]T61 Real GDP'!C74&lt;&gt;"",(IF('[1]T6 Wine production'!C74&lt;&gt;"",('[1]T6 Wine production'!C74/'[1]T61 Real GDP'!C74),"")),"")</f>
        <v>47.406913225693899</v>
      </c>
      <c r="D43" s="8">
        <f>IF('[1]T61 Real GDP'!D74&lt;&gt;"",(IF('[1]T6 Wine production'!D74&lt;&gt;"",('[1]T6 Wine production'!D74/'[1]T61 Real GDP'!D74),"")),"")</f>
        <v>71.923009861369152</v>
      </c>
      <c r="E43" s="8">
        <f>IF('[1]T61 Real GDP'!E74&lt;&gt;"",(IF('[1]T6 Wine production'!E74&lt;&gt;"",('[1]T6 Wine production'!E74/'[1]T61 Real GDP'!E74),"")),"")</f>
        <v>37.960696308724835</v>
      </c>
      <c r="F43" s="8">
        <f>IF('[1]T61 Real GDP'!F74&lt;&gt;"",(IF('[1]T6 Wine production'!F74&lt;&gt;"",('[1]T6 Wine production'!F74/'[1]T61 Real GDP'!F74),"")),"")</f>
        <v>5.2781565298063109</v>
      </c>
      <c r="G43" s="8"/>
      <c r="H43" s="8">
        <f>IF('[1]T61 Real GDP'!G74&lt;&gt;"",(IF('[1]T6 Wine production'!G74&lt;&gt;"",('[1]T6 Wine production'!G74/'[1]T61 Real GDP'!G74),"")),"")</f>
        <v>9.7873584804076472E-2</v>
      </c>
      <c r="I43" s="8" t="str">
        <f>IF('[1]T61 Real GDP'!H74&lt;&gt;"",(IF('[1]T6 Wine production'!H74&lt;&gt;"",('[1]T6 Wine production'!H74/'[1]T61 Real GDP'!H74),"")),"")</f>
        <v/>
      </c>
      <c r="J43" s="8" t="str">
        <f>IF('[1]T61 Real GDP'!I74&lt;&gt;"",(IF('[1]T6 Wine production'!I74&lt;&gt;"",('[1]T6 Wine production'!I74/'[1]T61 Real GDP'!I74),"")),"")</f>
        <v/>
      </c>
      <c r="K43" s="8">
        <f>IF('[1]T61 Real GDP'!J74&lt;&gt;"",(IF('[1]T6 Wine production'!J74&lt;&gt;"",('[1]T6 Wine production'!J74/'[1]T61 Real GDP'!J74),"")),"")</f>
        <v>0.52614699655900488</v>
      </c>
      <c r="L43" s="8">
        <f>IF('[1]T61 Real GDP'!K74&lt;&gt;"",(IF('[1]T6 Wine production'!K74&lt;&gt;"",('[1]T6 Wine production'!K74/'[1]T61 Real GDP'!K74),"")),"")</f>
        <v>15.951761218116683</v>
      </c>
      <c r="M43" s="8" t="str">
        <f>IF('[1]T61 Real GDP'!L74&lt;&gt;"",(IF('[1]T6 Wine production'!L74&lt;&gt;"",('[1]T6 Wine production'!L74/'[1]T61 Real GDP'!L74),"")),"")</f>
        <v/>
      </c>
      <c r="N43" s="8" t="str">
        <f>IF('[1]T61 Real GDP'!M74&lt;&gt;"",(IF('[1]T6 Wine production'!M74&lt;&gt;"",('[1]T6 Wine production'!M74/'[1]T61 Real GDP'!M74),"")),"")</f>
        <v/>
      </c>
      <c r="O43" s="8" t="str">
        <f>IF('[1]T61 Real GDP'!N74&lt;&gt;"",(IF('[1]T6 Wine production'!N74&lt;&gt;"",('[1]T6 Wine production'!N74/'[1]T61 Real GDP'!N74),"")),"")</f>
        <v/>
      </c>
      <c r="P43" s="8">
        <f>IF('[1]T61 Real GDP'!O74&lt;&gt;"",(IF('[1]T6 Wine production'!O74&lt;&gt;"",('[1]T6 Wine production'!O74/'[1]T61 Real GDP'!O74),"")),"")</f>
        <v>5.5398475538924128</v>
      </c>
      <c r="Q43" s="8">
        <f>IF('[1]T61 Real GDP'!P74&lt;&gt;"",(IF('[1]T6 Wine production'!P74&lt;&gt;"",('[1]T6 Wine production'!P74/'[1]T61 Real GDP'!P74),"")),"")</f>
        <v>0</v>
      </c>
      <c r="R43" s="8" t="str">
        <f>IF('[1]T61 Real GDP'!Q74&lt;&gt;"",(IF('[1]T6 Wine production'!Q74&lt;&gt;"",('[1]T6 Wine production'!Q74/'[1]T61 Real GDP'!Q74),"")),"")</f>
        <v/>
      </c>
      <c r="S43" s="8" t="str">
        <f>IF('[1]T61 Real GDP'!R74&lt;&gt;"",(IF('[1]T6 Wine production'!R74&lt;&gt;"",('[1]T6 Wine production'!R74/'[1]T61 Real GDP'!R74),"")),"")</f>
        <v/>
      </c>
      <c r="T43" s="8" t="str">
        <f>IF('[1]T61 Real GDP'!S74&lt;&gt;"",(IF('[1]T6 Wine production'!S74&lt;&gt;"",('[1]T6 Wine production'!S74/'[1]T61 Real GDP'!S74),"")),"")</f>
        <v/>
      </c>
      <c r="U43" s="8" t="str">
        <f>IF('[1]T61 Real GDP'!T74&lt;&gt;"",(IF('[1]T6 Wine production'!T74&lt;&gt;"",('[1]T6 Wine production'!T74/'[1]T61 Real GDP'!T74),"")),"")</f>
        <v/>
      </c>
      <c r="V43" s="8" t="str">
        <f>IF('[1]T61 Real GDP'!U74&lt;&gt;"",(IF('[1]T6 Wine production'!U74&lt;&gt;"",('[1]T6 Wine production'!U74/'[1]T61 Real GDP'!U74),"")),"")</f>
        <v/>
      </c>
      <c r="W43" s="8" t="str">
        <f>IF('[1]T61 Real GDP'!V74&lt;&gt;"",(IF('[1]T6 Wine production'!V74&lt;&gt;"",('[1]T6 Wine production'!V74/'[1]T61 Real GDP'!V74),"")),"")</f>
        <v/>
      </c>
      <c r="X43" s="8" t="str">
        <f>IF('[1]T61 Real GDP'!W74&lt;&gt;"",(IF('[1]T6 Wine production'!W74&lt;&gt;"",('[1]T6 Wine production'!W74/'[1]T61 Real GDP'!W74),"")),"")</f>
        <v/>
      </c>
      <c r="Y43" s="8" t="str">
        <f>IF('[1]T61 Real GDP'!X74&lt;&gt;"",(IF('[1]T6 Wine production'!X74&lt;&gt;"",('[1]T6 Wine production'!X74/'[1]T61 Real GDP'!X74),"")),"")</f>
        <v/>
      </c>
      <c r="Z43" s="8" t="str">
        <f>IF('[1]T61 Real GDP'!Y74&lt;&gt;"",(IF('[1]T6 Wine production'!Y74&lt;&gt;"",('[1]T6 Wine production'!Y74/'[1]T61 Real GDP'!Y74),"")),"")</f>
        <v/>
      </c>
      <c r="AA43" s="8" t="str">
        <f>IF('[1]T61 Real GDP'!Z74&lt;&gt;"",(IF('[1]T6 Wine production'!Z74&lt;&gt;"",('[1]T6 Wine production'!Z74/'[1]T61 Real GDP'!Z74),"")),"")</f>
        <v/>
      </c>
      <c r="AB43" s="8">
        <f>IF('[1]T61 Real GDP'!AA74&lt;&gt;"",(IF('[1]T6 Wine production'!AA74&lt;&gt;"",('[1]T6 Wine production'!AA74/'[1]T61 Real GDP'!AA74),"")),"")</f>
        <v>1.3879512807908678</v>
      </c>
      <c r="AC43" s="8">
        <f>IF('[1]T61 Real GDP'!AB74&lt;&gt;"",(IF('[1]T6 Wine production'!AB74&lt;&gt;"",('[1]T6 Wine production'!AB74/'[1]T61 Real GDP'!AB74),"")),"")</f>
        <v>3.2997456121581482E-2</v>
      </c>
      <c r="AD43" s="8">
        <f>IF('[1]T61 Real GDP'!AC74&lt;&gt;"",(IF('[1]T6 Wine production'!AC74&lt;&gt;"",('[1]T6 Wine production'!AC74/'[1]T61 Real GDP'!AC74),"")),"")</f>
        <v>0.164754172638992</v>
      </c>
      <c r="AE43" s="8">
        <f>IF('[1]T61 Real GDP'!AD74&lt;&gt;"",(IF('[1]T6 Wine production'!AD74&lt;&gt;"",('[1]T6 Wine production'!AD74/'[1]T61 Real GDP'!AD74),"")),"")</f>
        <v>0.24521374685774142</v>
      </c>
      <c r="AF43" s="8">
        <f>IF('[1]T61 Real GDP'!AE74&lt;&gt;"",(IF('[1]T6 Wine production'!AE74&lt;&gt;"",('[1]T6 Wine production'!AE74/'[1]T61 Real GDP'!AE74),"")),"")</f>
        <v>12.211092114268856</v>
      </c>
      <c r="AG43" s="8">
        <f>IF('[1]T61 Real GDP'!AF74&lt;&gt;"",(IF('[1]T6 Wine production'!AF74&lt;&gt;"",('[1]T6 Wine production'!AF74/'[1]T61 Real GDP'!AF74),"")),"")</f>
        <v>2.4733806275871091</v>
      </c>
      <c r="AH43" s="8">
        <f>IF('[1]T61 Real GDP'!AG74&lt;&gt;"",(IF('[1]T6 Wine production'!AG74&lt;&gt;"",('[1]T6 Wine production'!AG74/'[1]T61 Real GDP'!AG74),"")),"")</f>
        <v>9.8875600280498048</v>
      </c>
      <c r="AI43" s="8">
        <f>IF('[1]T61 Real GDP'!AH74&lt;&gt;"",(IF('[1]T6 Wine production'!AH74&lt;&gt;"",('[1]T6 Wine production'!AH74/'[1]T61 Real GDP'!AH74),"")),"")</f>
        <v>2.384931556997659E-2</v>
      </c>
      <c r="AJ43" s="8">
        <f>IF('[1]T61 Real GDP'!AI74&lt;&gt;"",(IF('[1]T6 Wine production'!AI73&lt;&gt;"",('[1]T6 Wine production'!AI73/'[1]T61 Real GDP'!AI74),"")),"")</f>
        <v>3.6627786799713511</v>
      </c>
      <c r="AK43" s="8" t="str">
        <f>IF('[1]T61 Real GDP'!AJ74&lt;&gt;"",(IF('[1]T6 Wine production'!AJ74&lt;&gt;"",('[1]T6 Wine production'!AJ74/'[1]T61 Real GDP'!AJ74),"")),"")</f>
        <v/>
      </c>
      <c r="AL43" s="8" t="str">
        <f>IF('[1]T61 Real GDP'!AK74&lt;&gt;"",(IF('[1]T6 Wine production'!AK74&lt;&gt;"",('[1]T6 Wine production'!AK74/'[1]T61 Real GDP'!AK74),"")),"")</f>
        <v/>
      </c>
      <c r="AM43" s="8" t="str">
        <f>IF('[1]T61 Real GDP'!AL74&lt;&gt;"",(IF('[1]T6 Wine production'!AL74&lt;&gt;"",('[1]T6 Wine production'!AL74/'[1]T61 Real GDP'!AL74),"")),"")</f>
        <v/>
      </c>
      <c r="AN43" s="8">
        <f>IF('[1]T61 Real GDP'!AM74&lt;&gt;"",(IF('[1]T6 Wine production'!AM74&lt;&gt;"",('[1]T6 Wine production'!AM74/'[1]T61 Real GDP'!AM74),"")),"")</f>
        <v>1.5363109760930054</v>
      </c>
      <c r="AO43" s="8" t="str">
        <f>IF('[1]T61 Real GDP'!AN74&lt;&gt;"",(IF('[1]T6 Wine production'!AN74&lt;&gt;"",('[1]T6 Wine production'!AN74/'[1]T61 Real GDP'!AN74),"")),"")</f>
        <v/>
      </c>
      <c r="AP43" s="8" t="str">
        <f>IF('[1]T61 Real GDP'!AO74&lt;&gt;"",(IF('[1]T6 Wine production'!AO74&lt;&gt;"",('[1]T6 Wine production'!AO74/'[1]T61 Real GDP'!AO74),"")),"")</f>
        <v/>
      </c>
      <c r="AQ43" s="8" t="str">
        <f>IF('[1]T61 Real GDP'!AP74&lt;&gt;"",(IF('[1]T6 Wine production'!AP74&lt;&gt;"",('[1]T6 Wine production'!AP74/'[1]T61 Real GDP'!AP74),"")),"")</f>
        <v/>
      </c>
      <c r="AR43" s="8" t="str">
        <f>IF('[1]T61 Real GDP'!AQ74&lt;&gt;"",(IF('[1]T6 Wine production'!AQ74&lt;&gt;"",('[1]T6 Wine production'!AQ74/'[1]T61 Real GDP'!AQ74),"")),"")</f>
        <v/>
      </c>
      <c r="AS43" s="8" t="str">
        <f>IF('[1]T61 Real GDP'!AR74&lt;&gt;"",(IF('[1]T6 Wine production'!AR74&lt;&gt;"",('[1]T6 Wine production'!AR74/'[1]T61 Real GDP'!AR74),"")),"")</f>
        <v/>
      </c>
      <c r="AT43" s="8" t="str">
        <f>IF('[1]T61 Real GDP'!AS74&lt;&gt;"",(IF('[1]T6 Wine production'!AS74&lt;&gt;"",('[1]T6 Wine production'!AS74/'[1]T61 Real GDP'!AS74),"")),"")</f>
        <v/>
      </c>
      <c r="AU43" s="8">
        <f>IF('[1]T61 Real GDP'!AT74&lt;&gt;"",(IF('[1]T6 Wine production'!AT74&lt;&gt;"",('[1]T6 Wine production'!AT74/'[1]T61 Real GDP'!AT74),"")),"")</f>
        <v>2.2460423501405365E-2</v>
      </c>
      <c r="AV43" s="8" t="str">
        <f>IF('[1]T61 Real GDP'!AU74&lt;&gt;"",(IF('[1]T6 Wine production'!AU74&lt;&gt;"",('[1]T6 Wine production'!AU74/'[1]T61 Real GDP'!AU74),"")),"")</f>
        <v/>
      </c>
      <c r="AW43" s="8" t="str">
        <f>IF('[1]T61 Real GDP'!AV74&lt;&gt;"",(IF('[1]T6 Wine production'!AV74&lt;&gt;"",('[1]T6 Wine production'!AV74/'[1]T61 Real GDP'!AV74),"")),"")</f>
        <v/>
      </c>
      <c r="AX43" s="8" t="str">
        <f>IF('[1]T61 Real GDP'!AW74&lt;&gt;"",(IF('[1]T6 Wine production'!AW74&lt;&gt;"",('[1]T6 Wine production'!AW74/'[1]T61 Real GDP'!AW74),"")),"")</f>
        <v/>
      </c>
      <c r="AY43" s="8" t="str">
        <f>IF('[1]T61 Real GDP'!AX74&lt;&gt;"",(IF('[1]T6 Wine production'!AX74&lt;&gt;"",('[1]T6 Wine production'!AX74/'[1]T61 Real GDP'!AX74),"")),"")</f>
        <v/>
      </c>
      <c r="AZ43" s="8" t="str">
        <f>IF('[1]T61 Real GDP'!AY74&lt;&gt;"",(IF('[1]T6 Wine production'!AY74&lt;&gt;"",('[1]T6 Wine production'!AY74/'[1]T61 Real GDP'!AY74),"")),"")</f>
        <v/>
      </c>
      <c r="BA43" s="8" t="str">
        <f>IF('[1]T61 Real GDP'!AZ74&lt;&gt;"",(IF('[1]T6 Wine production'!AZ74&lt;&gt;"",('[1]T6 Wine production'!AZ74/'[1]T61 Real GDP'!AZ74),"")),"")</f>
        <v/>
      </c>
      <c r="BB43" s="8" t="s">
        <v>54</v>
      </c>
      <c r="BC43" s="9"/>
      <c r="BD43" s="9"/>
      <c r="BI43" s="8"/>
      <c r="BJ43" s="8"/>
      <c r="BK43" s="8"/>
      <c r="BL43" s="8"/>
      <c r="BM43" s="8"/>
      <c r="BN43" s="8"/>
    </row>
    <row r="44" spans="1:66" x14ac:dyDescent="0.5">
      <c r="A44" s="12">
        <f>'[1]T6 Wine production'!A75</f>
        <v>1907</v>
      </c>
      <c r="B44" s="8">
        <f>IF('[1]T61 Real GDP'!B75&lt;&gt;"",(IF('[1]T6 Wine production'!B75&lt;&gt;"",('[1]T6 Wine production'!B75/'[1]T61 Real GDP'!B75),"")),"")</f>
        <v>53.596158930843323</v>
      </c>
      <c r="C44" s="8">
        <f>IF('[1]T61 Real GDP'!C75&lt;&gt;"",(IF('[1]T6 Wine production'!C75&lt;&gt;"",('[1]T6 Wine production'!C75/'[1]T61 Real GDP'!C75),"")),"")</f>
        <v>44.552012761320874</v>
      </c>
      <c r="D44" s="8">
        <f>IF('[1]T61 Real GDP'!D75&lt;&gt;"",(IF('[1]T6 Wine production'!D75&lt;&gt;"",('[1]T6 Wine production'!D75/'[1]T61 Real GDP'!D75),"")),"")</f>
        <v>84.387313328681088</v>
      </c>
      <c r="E44" s="8">
        <f>IF('[1]T61 Real GDP'!E75&lt;&gt;"",(IF('[1]T6 Wine production'!E75&lt;&gt;"",('[1]T6 Wine production'!E75/'[1]T61 Real GDP'!E75),"")),"")</f>
        <v>49.842312593195068</v>
      </c>
      <c r="F44" s="8">
        <f>IF('[1]T61 Real GDP'!F75&lt;&gt;"",(IF('[1]T6 Wine production'!F75&lt;&gt;"",('[1]T6 Wine production'!F75/'[1]T61 Real GDP'!F75),"")),"")</f>
        <v>1.9240453603757059</v>
      </c>
      <c r="G44" s="8"/>
      <c r="H44" s="8">
        <f>IF('[1]T61 Real GDP'!G75&lt;&gt;"",(IF('[1]T6 Wine production'!G75&lt;&gt;"",('[1]T6 Wine production'!G75/'[1]T61 Real GDP'!G75),"")),"")</f>
        <v>0.14292684601777525</v>
      </c>
      <c r="I44" s="8" t="str">
        <f>IF('[1]T61 Real GDP'!H75&lt;&gt;"",(IF('[1]T6 Wine production'!H75&lt;&gt;"",('[1]T6 Wine production'!H75/'[1]T61 Real GDP'!H75),"")),"")</f>
        <v/>
      </c>
      <c r="J44" s="8" t="str">
        <f>IF('[1]T61 Real GDP'!I75&lt;&gt;"",(IF('[1]T6 Wine production'!I75&lt;&gt;"",('[1]T6 Wine production'!I75/'[1]T61 Real GDP'!I75),"")),"")</f>
        <v/>
      </c>
      <c r="K44" s="8">
        <f>IF('[1]T61 Real GDP'!J75&lt;&gt;"",(IF('[1]T6 Wine production'!J75&lt;&gt;"",('[1]T6 Wine production'!J75/'[1]T61 Real GDP'!J75),"")),"")</f>
        <v>0.86027653883653099</v>
      </c>
      <c r="L44" s="8">
        <f>IF('[1]T61 Real GDP'!K75&lt;&gt;"",(IF('[1]T6 Wine production'!K75&lt;&gt;"",('[1]T6 Wine production'!K75/'[1]T61 Real GDP'!K75),"")),"")</f>
        <v>19.436508975124315</v>
      </c>
      <c r="M44" s="8" t="str">
        <f>IF('[1]T61 Real GDP'!L75&lt;&gt;"",(IF('[1]T6 Wine production'!L75&lt;&gt;"",('[1]T6 Wine production'!L75/'[1]T61 Real GDP'!L75),"")),"")</f>
        <v/>
      </c>
      <c r="N44" s="8" t="str">
        <f>IF('[1]T61 Real GDP'!M75&lt;&gt;"",(IF('[1]T6 Wine production'!M75&lt;&gt;"",('[1]T6 Wine production'!M75/'[1]T61 Real GDP'!M75),"")),"")</f>
        <v/>
      </c>
      <c r="O44" s="8" t="str">
        <f>IF('[1]T61 Real GDP'!N75&lt;&gt;"",(IF('[1]T6 Wine production'!N75&lt;&gt;"",('[1]T6 Wine production'!N75/'[1]T61 Real GDP'!N75),"")),"")</f>
        <v/>
      </c>
      <c r="P44" s="8">
        <f>IF('[1]T61 Real GDP'!O75&lt;&gt;"",(IF('[1]T6 Wine production'!O75&lt;&gt;"",('[1]T6 Wine production'!O75/'[1]T61 Real GDP'!O75),"")),"")</f>
        <v>2.8858606234403648</v>
      </c>
      <c r="Q44" s="8">
        <f>IF('[1]T61 Real GDP'!P75&lt;&gt;"",(IF('[1]T6 Wine production'!P75&lt;&gt;"",('[1]T6 Wine production'!P75/'[1]T61 Real GDP'!P75),"")),"")</f>
        <v>0</v>
      </c>
      <c r="R44" s="8" t="str">
        <f>IF('[1]T61 Real GDP'!Q75&lt;&gt;"",(IF('[1]T6 Wine production'!Q75&lt;&gt;"",('[1]T6 Wine production'!Q75/'[1]T61 Real GDP'!Q75),"")),"")</f>
        <v/>
      </c>
      <c r="S44" s="8" t="str">
        <f>IF('[1]T61 Real GDP'!R75&lt;&gt;"",(IF('[1]T6 Wine production'!R75&lt;&gt;"",('[1]T6 Wine production'!R75/'[1]T61 Real GDP'!R75),"")),"")</f>
        <v/>
      </c>
      <c r="T44" s="8" t="str">
        <f>IF('[1]T61 Real GDP'!S75&lt;&gt;"",(IF('[1]T6 Wine production'!S75&lt;&gt;"",('[1]T6 Wine production'!S75/'[1]T61 Real GDP'!S75),"")),"")</f>
        <v/>
      </c>
      <c r="U44" s="8" t="str">
        <f>IF('[1]T61 Real GDP'!T75&lt;&gt;"",(IF('[1]T6 Wine production'!T75&lt;&gt;"",('[1]T6 Wine production'!T75/'[1]T61 Real GDP'!T75),"")),"")</f>
        <v/>
      </c>
      <c r="V44" s="8" t="str">
        <f>IF('[1]T61 Real GDP'!U75&lt;&gt;"",(IF('[1]T6 Wine production'!U75&lt;&gt;"",('[1]T6 Wine production'!U75/'[1]T61 Real GDP'!U75),"")),"")</f>
        <v/>
      </c>
      <c r="W44" s="8" t="str">
        <f>IF('[1]T61 Real GDP'!V75&lt;&gt;"",(IF('[1]T6 Wine production'!V75&lt;&gt;"",('[1]T6 Wine production'!V75/'[1]T61 Real GDP'!V75),"")),"")</f>
        <v/>
      </c>
      <c r="X44" s="8" t="str">
        <f>IF('[1]T61 Real GDP'!W75&lt;&gt;"",(IF('[1]T6 Wine production'!W75&lt;&gt;"",('[1]T6 Wine production'!W75/'[1]T61 Real GDP'!W75),"")),"")</f>
        <v/>
      </c>
      <c r="Y44" s="8" t="str">
        <f>IF('[1]T61 Real GDP'!X75&lt;&gt;"",(IF('[1]T6 Wine production'!X75&lt;&gt;"",('[1]T6 Wine production'!X75/'[1]T61 Real GDP'!X75),"")),"")</f>
        <v/>
      </c>
      <c r="Z44" s="8" t="str">
        <f>IF('[1]T61 Real GDP'!Y75&lt;&gt;"",(IF('[1]T6 Wine production'!Y75&lt;&gt;"",('[1]T6 Wine production'!Y75/'[1]T61 Real GDP'!Y75),"")),"")</f>
        <v/>
      </c>
      <c r="AA44" s="8" t="str">
        <f>IF('[1]T61 Real GDP'!Z75&lt;&gt;"",(IF('[1]T6 Wine production'!Z75&lt;&gt;"",('[1]T6 Wine production'!Z75/'[1]T61 Real GDP'!Z75),"")),"")</f>
        <v/>
      </c>
      <c r="AB44" s="8">
        <f>IF('[1]T61 Real GDP'!AA75&lt;&gt;"",(IF('[1]T6 Wine production'!AA75&lt;&gt;"",('[1]T6 Wine production'!AA75/'[1]T61 Real GDP'!AA75),"")),"")</f>
        <v>1.417583455805165</v>
      </c>
      <c r="AC44" s="8">
        <f>IF('[1]T61 Real GDP'!AB75&lt;&gt;"",(IF('[1]T6 Wine production'!AB75&lt;&gt;"",('[1]T6 Wine production'!AB75/'[1]T61 Real GDP'!AB75),"")),"")</f>
        <v>3.1793614025525732E-2</v>
      </c>
      <c r="AD44" s="8">
        <f>IF('[1]T61 Real GDP'!AC75&lt;&gt;"",(IF('[1]T6 Wine production'!AC75&lt;&gt;"",('[1]T6 Wine production'!AC75/'[1]T61 Real GDP'!AC75),"")),"")</f>
        <v>0.15913710830691899</v>
      </c>
      <c r="AE44" s="8">
        <f>IF('[1]T61 Real GDP'!AD75&lt;&gt;"",(IF('[1]T6 Wine production'!AD75&lt;&gt;"",('[1]T6 Wine production'!AD75/'[1]T61 Real GDP'!AD75),"")),"")</f>
        <v>0.33925855350317746</v>
      </c>
      <c r="AF44" s="8">
        <f>IF('[1]T61 Real GDP'!AE75&lt;&gt;"",(IF('[1]T6 Wine production'!AE75&lt;&gt;"",('[1]T6 Wine production'!AE75/'[1]T61 Real GDP'!AE75),"")),"")</f>
        <v>12.822018203704728</v>
      </c>
      <c r="AG44" s="8">
        <f>IF('[1]T61 Real GDP'!AF75&lt;&gt;"",(IF('[1]T6 Wine production'!AF75&lt;&gt;"",('[1]T6 Wine production'!AF75/'[1]T61 Real GDP'!AF75),"")),"")</f>
        <v>2.4830006095504293</v>
      </c>
      <c r="AH44" s="8">
        <f>IF('[1]T61 Real GDP'!AG75&lt;&gt;"",(IF('[1]T6 Wine production'!AG75&lt;&gt;"",('[1]T6 Wine production'!AG75/'[1]T61 Real GDP'!AG75),"")),"")</f>
        <v>10.589313966447076</v>
      </c>
      <c r="AI44" s="8">
        <f>IF('[1]T61 Real GDP'!AH75&lt;&gt;"",(IF('[1]T6 Wine production'!AH75&lt;&gt;"",('[1]T6 Wine production'!AH75/'[1]T61 Real GDP'!AH75),"")),"")</f>
        <v>2.663305478080967E-2</v>
      </c>
      <c r="AJ44" s="8">
        <f>IF('[1]T61 Real GDP'!AI75&lt;&gt;"",(IF('[1]T6 Wine production'!AI74&lt;&gt;"",('[1]T6 Wine production'!AI74/'[1]T61 Real GDP'!AI75),"")),"")</f>
        <v>4.0073766486364812</v>
      </c>
      <c r="AK44" s="8" t="str">
        <f>IF('[1]T61 Real GDP'!AJ75&lt;&gt;"",(IF('[1]T6 Wine production'!AJ75&lt;&gt;"",('[1]T6 Wine production'!AJ75/'[1]T61 Real GDP'!AJ75),"")),"")</f>
        <v/>
      </c>
      <c r="AL44" s="8" t="str">
        <f>IF('[1]T61 Real GDP'!AK75&lt;&gt;"",(IF('[1]T6 Wine production'!AK75&lt;&gt;"",('[1]T6 Wine production'!AK75/'[1]T61 Real GDP'!AK75),"")),"")</f>
        <v/>
      </c>
      <c r="AM44" s="8" t="str">
        <f>IF('[1]T61 Real GDP'!AL75&lt;&gt;"",(IF('[1]T6 Wine production'!AL75&lt;&gt;"",('[1]T6 Wine production'!AL75/'[1]T61 Real GDP'!AL75),"")),"")</f>
        <v/>
      </c>
      <c r="AN44" s="8">
        <f>IF('[1]T61 Real GDP'!AM75&lt;&gt;"",(IF('[1]T6 Wine production'!AM75&lt;&gt;"",('[1]T6 Wine production'!AM75/'[1]T61 Real GDP'!AM75),"")),"")</f>
        <v>2.6679509032317621</v>
      </c>
      <c r="AO44" s="8" t="str">
        <f>IF('[1]T61 Real GDP'!AN75&lt;&gt;"",(IF('[1]T6 Wine production'!AN75&lt;&gt;"",('[1]T6 Wine production'!AN75/'[1]T61 Real GDP'!AN75),"")),"")</f>
        <v/>
      </c>
      <c r="AP44" s="8" t="str">
        <f>IF('[1]T61 Real GDP'!AO75&lt;&gt;"",(IF('[1]T6 Wine production'!AO75&lt;&gt;"",('[1]T6 Wine production'!AO75/'[1]T61 Real GDP'!AO75),"")),"")</f>
        <v/>
      </c>
      <c r="AQ44" s="8" t="str">
        <f>IF('[1]T61 Real GDP'!AP75&lt;&gt;"",(IF('[1]T6 Wine production'!AP75&lt;&gt;"",('[1]T6 Wine production'!AP75/'[1]T61 Real GDP'!AP75),"")),"")</f>
        <v/>
      </c>
      <c r="AR44" s="8" t="str">
        <f>IF('[1]T61 Real GDP'!AQ75&lt;&gt;"",(IF('[1]T6 Wine production'!AQ75&lt;&gt;"",('[1]T6 Wine production'!AQ75/'[1]T61 Real GDP'!AQ75),"")),"")</f>
        <v/>
      </c>
      <c r="AS44" s="8" t="str">
        <f>IF('[1]T61 Real GDP'!AR75&lt;&gt;"",(IF('[1]T6 Wine production'!AR75&lt;&gt;"",('[1]T6 Wine production'!AR75/'[1]T61 Real GDP'!AR75),"")),"")</f>
        <v/>
      </c>
      <c r="AT44" s="8" t="str">
        <f>IF('[1]T61 Real GDP'!AS75&lt;&gt;"",(IF('[1]T6 Wine production'!AS75&lt;&gt;"",('[1]T6 Wine production'!AS75/'[1]T61 Real GDP'!AS75),"")),"")</f>
        <v/>
      </c>
      <c r="AU44" s="8">
        <f>IF('[1]T61 Real GDP'!AT75&lt;&gt;"",(IF('[1]T6 Wine production'!AT75&lt;&gt;"",('[1]T6 Wine production'!AT75/'[1]T61 Real GDP'!AT75),"")),"")</f>
        <v>3.5377732054772792E-2</v>
      </c>
      <c r="AV44" s="8" t="str">
        <f>IF('[1]T61 Real GDP'!AU75&lt;&gt;"",(IF('[1]T6 Wine production'!AU75&lt;&gt;"",('[1]T6 Wine production'!AU75/'[1]T61 Real GDP'!AU75),"")),"")</f>
        <v/>
      </c>
      <c r="AW44" s="8" t="str">
        <f>IF('[1]T61 Real GDP'!AV75&lt;&gt;"",(IF('[1]T6 Wine production'!AV75&lt;&gt;"",('[1]T6 Wine production'!AV75/'[1]T61 Real GDP'!AV75),"")),"")</f>
        <v/>
      </c>
      <c r="AX44" s="8" t="str">
        <f>IF('[1]T61 Real GDP'!AW75&lt;&gt;"",(IF('[1]T6 Wine production'!AW75&lt;&gt;"",('[1]T6 Wine production'!AW75/'[1]T61 Real GDP'!AW75),"")),"")</f>
        <v/>
      </c>
      <c r="AY44" s="8" t="str">
        <f>IF('[1]T61 Real GDP'!AX75&lt;&gt;"",(IF('[1]T6 Wine production'!AX75&lt;&gt;"",('[1]T6 Wine production'!AX75/'[1]T61 Real GDP'!AX75),"")),"")</f>
        <v/>
      </c>
      <c r="AZ44" s="8" t="str">
        <f>IF('[1]T61 Real GDP'!AY75&lt;&gt;"",(IF('[1]T6 Wine production'!AY75&lt;&gt;"",('[1]T6 Wine production'!AY75/'[1]T61 Real GDP'!AY75),"")),"")</f>
        <v/>
      </c>
      <c r="BA44" s="8" t="str">
        <f>IF('[1]T61 Real GDP'!AZ75&lt;&gt;"",(IF('[1]T6 Wine production'!AZ75&lt;&gt;"",('[1]T6 Wine production'!AZ75/'[1]T61 Real GDP'!AZ75),"")),"")</f>
        <v/>
      </c>
      <c r="BB44" s="8" t="s">
        <v>54</v>
      </c>
      <c r="BC44" s="9"/>
      <c r="BD44" s="9"/>
      <c r="BI44" s="8"/>
      <c r="BJ44" s="8"/>
      <c r="BK44" s="8"/>
      <c r="BL44" s="8"/>
      <c r="BM44" s="8"/>
      <c r="BN44" s="8"/>
    </row>
    <row r="45" spans="1:66" x14ac:dyDescent="0.5">
      <c r="A45" s="12">
        <f>'[1]T6 Wine production'!A76</f>
        <v>1908</v>
      </c>
      <c r="B45" s="8">
        <f>IF('[1]T61 Real GDP'!B76&lt;&gt;"",(IF('[1]T6 Wine production'!B76&lt;&gt;"",('[1]T6 Wine production'!B76/'[1]T61 Real GDP'!B76),"")),"")</f>
        <v>49.912636098025665</v>
      </c>
      <c r="C45" s="8">
        <f>IF('[1]T61 Real GDP'!C76&lt;&gt;"",(IF('[1]T6 Wine production'!C76&lt;&gt;"",('[1]T6 Wine production'!C76/'[1]T61 Real GDP'!C76),"")),"")</f>
        <v>47.06867300972182</v>
      </c>
      <c r="D45" s="8">
        <f>IF('[1]T61 Real GDP'!D76&lt;&gt;"",(IF('[1]T6 Wine production'!D76&lt;&gt;"",('[1]T6 Wine production'!D76/'[1]T61 Real GDP'!D76),"")),"")</f>
        <v>103.34146341463413</v>
      </c>
      <c r="E45" s="8">
        <f>IF('[1]T61 Real GDP'!E76&lt;&gt;"",(IF('[1]T6 Wine production'!E76&lt;&gt;"",('[1]T6 Wine production'!E76/'[1]T61 Real GDP'!E76),"")),"")</f>
        <v>48.411773760141919</v>
      </c>
      <c r="F45" s="8">
        <f>IF('[1]T61 Real GDP'!F76&lt;&gt;"",(IF('[1]T6 Wine production'!F76&lt;&gt;"",('[1]T6 Wine production'!F76/'[1]T61 Real GDP'!F76),"")),"")</f>
        <v>7.0583181415028564</v>
      </c>
      <c r="G45" s="8"/>
      <c r="H45" s="8">
        <f>IF('[1]T61 Real GDP'!G76&lt;&gt;"",(IF('[1]T6 Wine production'!G76&lt;&gt;"",('[1]T6 Wine production'!G76/'[1]T61 Real GDP'!G76),"")),"")</f>
        <v>0.49935452515984713</v>
      </c>
      <c r="I45" s="8" t="str">
        <f>IF('[1]T61 Real GDP'!H76&lt;&gt;"",(IF('[1]T6 Wine production'!H76&lt;&gt;"",('[1]T6 Wine production'!H76/'[1]T61 Real GDP'!H76),"")),"")</f>
        <v/>
      </c>
      <c r="J45" s="8" t="str">
        <f>IF('[1]T61 Real GDP'!I76&lt;&gt;"",(IF('[1]T6 Wine production'!I76&lt;&gt;"",('[1]T6 Wine production'!I76/'[1]T61 Real GDP'!I76),"")),"")</f>
        <v/>
      </c>
      <c r="K45" s="8">
        <f>IF('[1]T61 Real GDP'!J76&lt;&gt;"",(IF('[1]T6 Wine production'!J76&lt;&gt;"",('[1]T6 Wine production'!J76/'[1]T61 Real GDP'!J76),"")),"")</f>
        <v>1.0088862909000686</v>
      </c>
      <c r="L45" s="8">
        <f>IF('[1]T61 Real GDP'!K76&lt;&gt;"",(IF('[1]T6 Wine production'!K76&lt;&gt;"",('[1]T6 Wine production'!K76/'[1]T61 Real GDP'!K76),"")),"")</f>
        <v>23.213580743231809</v>
      </c>
      <c r="M45" s="8" t="str">
        <f>IF('[1]T61 Real GDP'!L76&lt;&gt;"",(IF('[1]T6 Wine production'!L76&lt;&gt;"",('[1]T6 Wine production'!L76/'[1]T61 Real GDP'!L76),"")),"")</f>
        <v/>
      </c>
      <c r="N45" s="8" t="str">
        <f>IF('[1]T61 Real GDP'!M76&lt;&gt;"",(IF('[1]T6 Wine production'!M76&lt;&gt;"",('[1]T6 Wine production'!M76/'[1]T61 Real GDP'!M76),"")),"")</f>
        <v/>
      </c>
      <c r="O45" s="8" t="str">
        <f>IF('[1]T61 Real GDP'!N76&lt;&gt;"",(IF('[1]T6 Wine production'!N76&lt;&gt;"",('[1]T6 Wine production'!N76/'[1]T61 Real GDP'!N76),"")),"")</f>
        <v/>
      </c>
      <c r="P45" s="8">
        <f>IF('[1]T61 Real GDP'!O76&lt;&gt;"",(IF('[1]T6 Wine production'!O76&lt;&gt;"",('[1]T6 Wine production'!O76/'[1]T61 Real GDP'!O76),"")),"")</f>
        <v>3.8588551307143977</v>
      </c>
      <c r="Q45" s="8">
        <f>IF('[1]T61 Real GDP'!P76&lt;&gt;"",(IF('[1]T6 Wine production'!P76&lt;&gt;"",('[1]T6 Wine production'!P76/'[1]T61 Real GDP'!P76),"")),"")</f>
        <v>0</v>
      </c>
      <c r="R45" s="8" t="str">
        <f>IF('[1]T61 Real GDP'!Q76&lt;&gt;"",(IF('[1]T6 Wine production'!Q76&lt;&gt;"",('[1]T6 Wine production'!Q76/'[1]T61 Real GDP'!Q76),"")),"")</f>
        <v/>
      </c>
      <c r="S45" s="8" t="str">
        <f>IF('[1]T61 Real GDP'!R76&lt;&gt;"",(IF('[1]T6 Wine production'!R76&lt;&gt;"",('[1]T6 Wine production'!R76/'[1]T61 Real GDP'!R76),"")),"")</f>
        <v/>
      </c>
      <c r="T45" s="8" t="str">
        <f>IF('[1]T61 Real GDP'!S76&lt;&gt;"",(IF('[1]T6 Wine production'!S76&lt;&gt;"",('[1]T6 Wine production'!S76/'[1]T61 Real GDP'!S76),"")),"")</f>
        <v/>
      </c>
      <c r="U45" s="8" t="str">
        <f>IF('[1]T61 Real GDP'!T76&lt;&gt;"",(IF('[1]T6 Wine production'!T76&lt;&gt;"",('[1]T6 Wine production'!T76/'[1]T61 Real GDP'!T76),"")),"")</f>
        <v/>
      </c>
      <c r="V45" s="8" t="str">
        <f>IF('[1]T61 Real GDP'!U76&lt;&gt;"",(IF('[1]T6 Wine production'!U76&lt;&gt;"",('[1]T6 Wine production'!U76/'[1]T61 Real GDP'!U76),"")),"")</f>
        <v/>
      </c>
      <c r="W45" s="8" t="str">
        <f>IF('[1]T61 Real GDP'!V76&lt;&gt;"",(IF('[1]T6 Wine production'!V76&lt;&gt;"",('[1]T6 Wine production'!V76/'[1]T61 Real GDP'!V76),"")),"")</f>
        <v/>
      </c>
      <c r="X45" s="8" t="str">
        <f>IF('[1]T61 Real GDP'!W76&lt;&gt;"",(IF('[1]T6 Wine production'!W76&lt;&gt;"",('[1]T6 Wine production'!W76/'[1]T61 Real GDP'!W76),"")),"")</f>
        <v/>
      </c>
      <c r="Y45" s="8" t="str">
        <f>IF('[1]T61 Real GDP'!X76&lt;&gt;"",(IF('[1]T6 Wine production'!X76&lt;&gt;"",('[1]T6 Wine production'!X76/'[1]T61 Real GDP'!X76),"")),"")</f>
        <v/>
      </c>
      <c r="Z45" s="8" t="str">
        <f>IF('[1]T61 Real GDP'!Y76&lt;&gt;"",(IF('[1]T6 Wine production'!Y76&lt;&gt;"",('[1]T6 Wine production'!Y76/'[1]T61 Real GDP'!Y76),"")),"")</f>
        <v/>
      </c>
      <c r="AA45" s="8" t="str">
        <f>IF('[1]T61 Real GDP'!Z76&lt;&gt;"",(IF('[1]T6 Wine production'!Z76&lt;&gt;"",('[1]T6 Wine production'!Z76/'[1]T61 Real GDP'!Z76),"")),"")</f>
        <v/>
      </c>
      <c r="AB45" s="8">
        <f>IF('[1]T61 Real GDP'!AA76&lt;&gt;"",(IF('[1]T6 Wine production'!AA76&lt;&gt;"",('[1]T6 Wine production'!AA76/'[1]T61 Real GDP'!AA76),"")),"")</f>
        <v>1.0270599583692948</v>
      </c>
      <c r="AC45" s="8">
        <f>IF('[1]T61 Real GDP'!AB76&lt;&gt;"",(IF('[1]T6 Wine production'!AB76&lt;&gt;"",('[1]T6 Wine production'!AB76/'[1]T61 Real GDP'!AB76),"")),"")</f>
        <v>3.4886814092528542E-2</v>
      </c>
      <c r="AD45" s="8">
        <f>IF('[1]T61 Real GDP'!AC76&lt;&gt;"",(IF('[1]T6 Wine production'!AC76&lt;&gt;"",('[1]T6 Wine production'!AC76/'[1]T61 Real GDP'!AC76),"")),"")</f>
        <v>0.17068413069605012</v>
      </c>
      <c r="AE45" s="8">
        <f>IF('[1]T61 Real GDP'!AD76&lt;&gt;"",(IF('[1]T6 Wine production'!AD76&lt;&gt;"",('[1]T6 Wine production'!AD76/'[1]T61 Real GDP'!AD76),"")),"")</f>
        <v>0.44406544248269747</v>
      </c>
      <c r="AF45" s="8">
        <f>IF('[1]T61 Real GDP'!AE76&lt;&gt;"",(IF('[1]T6 Wine production'!AE76&lt;&gt;"",('[1]T6 Wine production'!AE76/'[1]T61 Real GDP'!AE76),"")),"")</f>
        <v>12.550658861095522</v>
      </c>
      <c r="AG45" s="8">
        <f>IF('[1]T61 Real GDP'!AF76&lt;&gt;"",(IF('[1]T6 Wine production'!AF76&lt;&gt;"",('[1]T6 Wine production'!AF76/'[1]T61 Real GDP'!AF76),"")),"")</f>
        <v>2.5137414704378904</v>
      </c>
      <c r="AH45" s="8">
        <f>IF('[1]T61 Real GDP'!AG76&lt;&gt;"",(IF('[1]T6 Wine production'!AG76&lt;&gt;"",('[1]T6 Wine production'!AG76/'[1]T61 Real GDP'!AG76),"")),"")</f>
        <v>6.6554075078876025</v>
      </c>
      <c r="AI45" s="8">
        <f>IF('[1]T61 Real GDP'!AH76&lt;&gt;"",(IF('[1]T6 Wine production'!AH76&lt;&gt;"",('[1]T6 Wine production'!AH76/'[1]T61 Real GDP'!AH76),"")),"")</f>
        <v>1.6649741449994697E-2</v>
      </c>
      <c r="AJ45" s="8">
        <f>IF('[1]T61 Real GDP'!AI76&lt;&gt;"",(IF('[1]T6 Wine production'!AI75&lt;&gt;"",('[1]T6 Wine production'!AI75/'[1]T61 Real GDP'!AI76),"")),"")</f>
        <v>5.9404667618523384</v>
      </c>
      <c r="AK45" s="8" t="str">
        <f>IF('[1]T61 Real GDP'!AJ76&lt;&gt;"",(IF('[1]T6 Wine production'!AJ76&lt;&gt;"",('[1]T6 Wine production'!AJ76/'[1]T61 Real GDP'!AJ76),"")),"")</f>
        <v/>
      </c>
      <c r="AL45" s="8" t="str">
        <f>IF('[1]T61 Real GDP'!AK76&lt;&gt;"",(IF('[1]T6 Wine production'!AK76&lt;&gt;"",('[1]T6 Wine production'!AK76/'[1]T61 Real GDP'!AK76),"")),"")</f>
        <v/>
      </c>
      <c r="AM45" s="8" t="str">
        <f>IF('[1]T61 Real GDP'!AL76&lt;&gt;"",(IF('[1]T6 Wine production'!AL76&lt;&gt;"",('[1]T6 Wine production'!AL76/'[1]T61 Real GDP'!AL76),"")),"")</f>
        <v/>
      </c>
      <c r="AN45" s="8">
        <f>IF('[1]T61 Real GDP'!AM76&lt;&gt;"",(IF('[1]T6 Wine production'!AM76&lt;&gt;"",('[1]T6 Wine production'!AM76/'[1]T61 Real GDP'!AM76),"")),"")</f>
        <v>3.4013953821065255</v>
      </c>
      <c r="AO45" s="8" t="str">
        <f>IF('[1]T61 Real GDP'!AN76&lt;&gt;"",(IF('[1]T6 Wine production'!AN76&lt;&gt;"",('[1]T6 Wine production'!AN76/'[1]T61 Real GDP'!AN76),"")),"")</f>
        <v/>
      </c>
      <c r="AP45" s="8" t="str">
        <f>IF('[1]T61 Real GDP'!AO76&lt;&gt;"",(IF('[1]T6 Wine production'!AO76&lt;&gt;"",('[1]T6 Wine production'!AO76/'[1]T61 Real GDP'!AO76),"")),"")</f>
        <v/>
      </c>
      <c r="AQ45" s="8" t="str">
        <f>IF('[1]T61 Real GDP'!AP76&lt;&gt;"",(IF('[1]T6 Wine production'!AP76&lt;&gt;"",('[1]T6 Wine production'!AP76/'[1]T61 Real GDP'!AP76),"")),"")</f>
        <v/>
      </c>
      <c r="AR45" s="8" t="str">
        <f>IF('[1]T61 Real GDP'!AQ76&lt;&gt;"",(IF('[1]T6 Wine production'!AQ76&lt;&gt;"",('[1]T6 Wine production'!AQ76/'[1]T61 Real GDP'!AQ76),"")),"")</f>
        <v/>
      </c>
      <c r="AS45" s="8" t="str">
        <f>IF('[1]T61 Real GDP'!AR76&lt;&gt;"",(IF('[1]T6 Wine production'!AR76&lt;&gt;"",('[1]T6 Wine production'!AR76/'[1]T61 Real GDP'!AR76),"")),"")</f>
        <v/>
      </c>
      <c r="AT45" s="8" t="str">
        <f>IF('[1]T61 Real GDP'!AS76&lt;&gt;"",(IF('[1]T6 Wine production'!AS76&lt;&gt;"",('[1]T6 Wine production'!AS76/'[1]T61 Real GDP'!AS76),"")),"")</f>
        <v/>
      </c>
      <c r="AU45" s="8">
        <f>IF('[1]T61 Real GDP'!AT76&lt;&gt;"",(IF('[1]T6 Wine production'!AT76&lt;&gt;"",('[1]T6 Wine production'!AT76/'[1]T61 Real GDP'!AT76),"")),"")</f>
        <v>2.1606885939153955E-2</v>
      </c>
      <c r="AV45" s="8" t="str">
        <f>IF('[1]T61 Real GDP'!AU76&lt;&gt;"",(IF('[1]T6 Wine production'!AU76&lt;&gt;"",('[1]T6 Wine production'!AU76/'[1]T61 Real GDP'!AU76),"")),"")</f>
        <v/>
      </c>
      <c r="AW45" s="8" t="str">
        <f>IF('[1]T61 Real GDP'!AV76&lt;&gt;"",(IF('[1]T6 Wine production'!AV76&lt;&gt;"",('[1]T6 Wine production'!AV76/'[1]T61 Real GDP'!AV76),"")),"")</f>
        <v/>
      </c>
      <c r="AX45" s="8" t="str">
        <f>IF('[1]T61 Real GDP'!AW76&lt;&gt;"",(IF('[1]T6 Wine production'!AW76&lt;&gt;"",('[1]T6 Wine production'!AW76/'[1]T61 Real GDP'!AW76),"")),"")</f>
        <v/>
      </c>
      <c r="AY45" s="8" t="str">
        <f>IF('[1]T61 Real GDP'!AX76&lt;&gt;"",(IF('[1]T6 Wine production'!AX76&lt;&gt;"",('[1]T6 Wine production'!AX76/'[1]T61 Real GDP'!AX76),"")),"")</f>
        <v/>
      </c>
      <c r="AZ45" s="8" t="str">
        <f>IF('[1]T61 Real GDP'!AY76&lt;&gt;"",(IF('[1]T6 Wine production'!AY76&lt;&gt;"",('[1]T6 Wine production'!AY76/'[1]T61 Real GDP'!AY76),"")),"")</f>
        <v/>
      </c>
      <c r="BA45" s="8" t="str">
        <f>IF('[1]T61 Real GDP'!AZ76&lt;&gt;"",(IF('[1]T6 Wine production'!AZ76&lt;&gt;"",('[1]T6 Wine production'!AZ76/'[1]T61 Real GDP'!AZ76),"")),"")</f>
        <v/>
      </c>
      <c r="BB45" s="8" t="s">
        <v>54</v>
      </c>
      <c r="BC45" s="9"/>
      <c r="BD45" s="9"/>
      <c r="BI45" s="8"/>
      <c r="BJ45" s="8"/>
      <c r="BK45" s="8"/>
      <c r="BL45" s="8"/>
      <c r="BM45" s="8"/>
      <c r="BN45" s="8"/>
    </row>
    <row r="46" spans="1:66" x14ac:dyDescent="0.5">
      <c r="A46" s="12">
        <f>'[1]T6 Wine production'!A77</f>
        <v>1909</v>
      </c>
      <c r="B46" s="8">
        <f>IF('[1]T61 Real GDP'!B77&lt;&gt;"",(IF('[1]T6 Wine production'!B77&lt;&gt;"",('[1]T6 Wine production'!B77/'[1]T61 Real GDP'!B77),"")),"")</f>
        <v>42.471046976228514</v>
      </c>
      <c r="C46" s="8">
        <f>IF('[1]T61 Real GDP'!C77&lt;&gt;"",(IF('[1]T6 Wine production'!C77&lt;&gt;"",('[1]T6 Wine production'!C77/'[1]T61 Real GDP'!C77),"")),"")</f>
        <v>45.035997039509667</v>
      </c>
      <c r="D46" s="8">
        <f>IF('[1]T61 Real GDP'!D77&lt;&gt;"",(IF('[1]T6 Wine production'!D77&lt;&gt;"",('[1]T6 Wine production'!D77/'[1]T61 Real GDP'!D77),"")),"")</f>
        <v>93.714940408626575</v>
      </c>
      <c r="E46" s="8">
        <f>IF('[1]T61 Real GDP'!E77&lt;&gt;"",(IF('[1]T6 Wine production'!E77&lt;&gt;"",('[1]T6 Wine production'!E77/'[1]T61 Real GDP'!E77),"")),"")</f>
        <v>37.735799271757521</v>
      </c>
      <c r="F46" s="8">
        <f>IF('[1]T61 Real GDP'!F77&lt;&gt;"",(IF('[1]T6 Wine production'!F77&lt;&gt;"",('[1]T6 Wine production'!F77/'[1]T61 Real GDP'!F77),"")),"")</f>
        <v>6.9985993350161815</v>
      </c>
      <c r="G46" s="8"/>
      <c r="H46" s="8">
        <f>IF('[1]T61 Real GDP'!G77&lt;&gt;"",(IF('[1]T6 Wine production'!G77&lt;&gt;"",('[1]T6 Wine production'!G77/'[1]T61 Real GDP'!G77),"")),"")</f>
        <v>0.10362095695038653</v>
      </c>
      <c r="I46" s="8" t="str">
        <f>IF('[1]T61 Real GDP'!H77&lt;&gt;"",(IF('[1]T6 Wine production'!H77&lt;&gt;"",('[1]T6 Wine production'!H77/'[1]T61 Real GDP'!H77),"")),"")</f>
        <v/>
      </c>
      <c r="J46" s="8" t="str">
        <f>IF('[1]T61 Real GDP'!I77&lt;&gt;"",(IF('[1]T6 Wine production'!I77&lt;&gt;"",('[1]T6 Wine production'!I77/'[1]T61 Real GDP'!I77),"")),"")</f>
        <v/>
      </c>
      <c r="K46" s="8">
        <f>IF('[1]T61 Real GDP'!J77&lt;&gt;"",(IF('[1]T6 Wine production'!J77&lt;&gt;"",('[1]T6 Wine production'!J77/'[1]T61 Real GDP'!J77),"")),"")</f>
        <v>0.77972814138985247</v>
      </c>
      <c r="L46" s="8">
        <f>IF('[1]T61 Real GDP'!K77&lt;&gt;"",(IF('[1]T6 Wine production'!K77&lt;&gt;"",('[1]T6 Wine production'!K77/'[1]T61 Real GDP'!K77),"")),"")</f>
        <v>26.313320577865387</v>
      </c>
      <c r="M46" s="8" t="str">
        <f>IF('[1]T61 Real GDP'!L77&lt;&gt;"",(IF('[1]T6 Wine production'!L77&lt;&gt;"",('[1]T6 Wine production'!L77/'[1]T61 Real GDP'!L77),"")),"")</f>
        <v/>
      </c>
      <c r="N46" s="8" t="str">
        <f>IF('[1]T61 Real GDP'!M77&lt;&gt;"",(IF('[1]T6 Wine production'!M77&lt;&gt;"",('[1]T6 Wine production'!M77/'[1]T61 Real GDP'!M77),"")),"")</f>
        <v/>
      </c>
      <c r="O46" s="8" t="str">
        <f>IF('[1]T61 Real GDP'!N77&lt;&gt;"",(IF('[1]T6 Wine production'!N77&lt;&gt;"",('[1]T6 Wine production'!N77/'[1]T61 Real GDP'!N77),"")),"")</f>
        <v/>
      </c>
      <c r="P46" s="8">
        <f>IF('[1]T61 Real GDP'!O77&lt;&gt;"",(IF('[1]T6 Wine production'!O77&lt;&gt;"",('[1]T6 Wine production'!O77/'[1]T61 Real GDP'!O77),"")),"")</f>
        <v>1.6626328407375413</v>
      </c>
      <c r="Q46" s="8">
        <f>IF('[1]T61 Real GDP'!P77&lt;&gt;"",(IF('[1]T6 Wine production'!P77&lt;&gt;"",('[1]T6 Wine production'!P77/'[1]T61 Real GDP'!P77),"")),"")</f>
        <v>0</v>
      </c>
      <c r="R46" s="8" t="str">
        <f>IF('[1]T61 Real GDP'!Q77&lt;&gt;"",(IF('[1]T6 Wine production'!Q77&lt;&gt;"",('[1]T6 Wine production'!Q77/'[1]T61 Real GDP'!Q77),"")),"")</f>
        <v/>
      </c>
      <c r="S46" s="8" t="str">
        <f>IF('[1]T61 Real GDP'!R77&lt;&gt;"",(IF('[1]T6 Wine production'!R77&lt;&gt;"",('[1]T6 Wine production'!R77/'[1]T61 Real GDP'!R77),"")),"")</f>
        <v/>
      </c>
      <c r="T46" s="8" t="str">
        <f>IF('[1]T61 Real GDP'!S77&lt;&gt;"",(IF('[1]T6 Wine production'!S77&lt;&gt;"",('[1]T6 Wine production'!S77/'[1]T61 Real GDP'!S77),"")),"")</f>
        <v/>
      </c>
      <c r="U46" s="8" t="str">
        <f>IF('[1]T61 Real GDP'!T77&lt;&gt;"",(IF('[1]T6 Wine production'!T77&lt;&gt;"",('[1]T6 Wine production'!T77/'[1]T61 Real GDP'!T77),"")),"")</f>
        <v/>
      </c>
      <c r="V46" s="8" t="str">
        <f>IF('[1]T61 Real GDP'!U77&lt;&gt;"",(IF('[1]T6 Wine production'!U77&lt;&gt;"",('[1]T6 Wine production'!U77/'[1]T61 Real GDP'!U77),"")),"")</f>
        <v/>
      </c>
      <c r="W46" s="8" t="str">
        <f>IF('[1]T61 Real GDP'!V77&lt;&gt;"",(IF('[1]T6 Wine production'!V77&lt;&gt;"",('[1]T6 Wine production'!V77/'[1]T61 Real GDP'!V77),"")),"")</f>
        <v/>
      </c>
      <c r="X46" s="8" t="str">
        <f>IF('[1]T61 Real GDP'!W77&lt;&gt;"",(IF('[1]T6 Wine production'!W77&lt;&gt;"",('[1]T6 Wine production'!W77/'[1]T61 Real GDP'!W77),"")),"")</f>
        <v/>
      </c>
      <c r="Y46" s="8" t="str">
        <f>IF('[1]T61 Real GDP'!X77&lt;&gt;"",(IF('[1]T6 Wine production'!X77&lt;&gt;"",('[1]T6 Wine production'!X77/'[1]T61 Real GDP'!X77),"")),"")</f>
        <v/>
      </c>
      <c r="Z46" s="8" t="str">
        <f>IF('[1]T61 Real GDP'!Y77&lt;&gt;"",(IF('[1]T6 Wine production'!Y77&lt;&gt;"",('[1]T6 Wine production'!Y77/'[1]T61 Real GDP'!Y77),"")),"")</f>
        <v/>
      </c>
      <c r="AA46" s="8" t="str">
        <f>IF('[1]T61 Real GDP'!Z77&lt;&gt;"",(IF('[1]T6 Wine production'!Z77&lt;&gt;"",('[1]T6 Wine production'!Z77/'[1]T61 Real GDP'!Z77),"")),"")</f>
        <v/>
      </c>
      <c r="AB46" s="8">
        <f>IF('[1]T61 Real GDP'!AA77&lt;&gt;"",(IF('[1]T6 Wine production'!AA77&lt;&gt;"",('[1]T6 Wine production'!AA77/'[1]T61 Real GDP'!AA77),"")),"")</f>
        <v>1.176833904350683</v>
      </c>
      <c r="AC46" s="8">
        <f>IF('[1]T61 Real GDP'!AB77&lt;&gt;"",(IF('[1]T6 Wine production'!AB77&lt;&gt;"",('[1]T6 Wine production'!AB77/'[1]T61 Real GDP'!AB77),"")),"")</f>
        <v>3.5107867130540878E-2</v>
      </c>
      <c r="AD46" s="8">
        <f>IF('[1]T61 Real GDP'!AC77&lt;&gt;"",(IF('[1]T6 Wine production'!AC77&lt;&gt;"",('[1]T6 Wine production'!AC77/'[1]T61 Real GDP'!AC77),"")),"")</f>
        <v>0.15751662115386406</v>
      </c>
      <c r="AE46" s="8">
        <f>IF('[1]T61 Real GDP'!AD77&lt;&gt;"",(IF('[1]T6 Wine production'!AD77&lt;&gt;"",('[1]T6 Wine production'!AD77/'[1]T61 Real GDP'!AD77),"")),"")</f>
        <v>0.34772237779759774</v>
      </c>
      <c r="AF46" s="8">
        <f>IF('[1]T61 Real GDP'!AE77&lt;&gt;"",(IF('[1]T6 Wine production'!AE77&lt;&gt;"",('[1]T6 Wine production'!AE77/'[1]T61 Real GDP'!AE77),"")),"")</f>
        <v>9.7699647832817167</v>
      </c>
      <c r="AG46" s="8">
        <f>IF('[1]T61 Real GDP'!AF77&lt;&gt;"",(IF('[1]T6 Wine production'!AF77&lt;&gt;"",('[1]T6 Wine production'!AF77/'[1]T61 Real GDP'!AF77),"")),"")</f>
        <v>2.339232471613311</v>
      </c>
      <c r="AH46" s="8">
        <f>IF('[1]T61 Real GDP'!AG77&lt;&gt;"",(IF('[1]T6 Wine production'!AG77&lt;&gt;"",('[1]T6 Wine production'!AG77/'[1]T61 Real GDP'!AG77),"")),"")</f>
        <v>9.8908728130294161</v>
      </c>
      <c r="AI46" s="8">
        <f>IF('[1]T61 Real GDP'!AH77&lt;&gt;"",(IF('[1]T6 Wine production'!AH77&lt;&gt;"",('[1]T6 Wine production'!AH77/'[1]T61 Real GDP'!AH77),"")),"")</f>
        <v>1.8374705034436396E-2</v>
      </c>
      <c r="AJ46" s="8">
        <f>IF('[1]T61 Real GDP'!AI77&lt;&gt;"",(IF('[1]T6 Wine production'!AI76&lt;&gt;"",('[1]T6 Wine production'!AI76/'[1]T61 Real GDP'!AI77),"")),"")</f>
        <v>5.1091740379629185</v>
      </c>
      <c r="AK46" s="8" t="str">
        <f>IF('[1]T61 Real GDP'!AJ77&lt;&gt;"",(IF('[1]T6 Wine production'!AJ77&lt;&gt;"",('[1]T6 Wine production'!AJ77/'[1]T61 Real GDP'!AJ77),"")),"")</f>
        <v/>
      </c>
      <c r="AL46" s="8" t="str">
        <f>IF('[1]T61 Real GDP'!AK77&lt;&gt;"",(IF('[1]T6 Wine production'!AK77&lt;&gt;"",('[1]T6 Wine production'!AK77/'[1]T61 Real GDP'!AK77),"")),"")</f>
        <v/>
      </c>
      <c r="AM46" s="8" t="str">
        <f>IF('[1]T61 Real GDP'!AL77&lt;&gt;"",(IF('[1]T6 Wine production'!AL77&lt;&gt;"",('[1]T6 Wine production'!AL77/'[1]T61 Real GDP'!AL77),"")),"")</f>
        <v/>
      </c>
      <c r="AN46" s="8">
        <f>IF('[1]T61 Real GDP'!AM77&lt;&gt;"",(IF('[1]T6 Wine production'!AM77&lt;&gt;"",('[1]T6 Wine production'!AM77/'[1]T61 Real GDP'!AM77),"")),"")</f>
        <v>2.5139299567750846</v>
      </c>
      <c r="AO46" s="8" t="str">
        <f>IF('[1]T61 Real GDP'!AN77&lt;&gt;"",(IF('[1]T6 Wine production'!AN77&lt;&gt;"",('[1]T6 Wine production'!AN77/'[1]T61 Real GDP'!AN77),"")),"")</f>
        <v/>
      </c>
      <c r="AP46" s="8" t="str">
        <f>IF('[1]T61 Real GDP'!AO77&lt;&gt;"",(IF('[1]T6 Wine production'!AO77&lt;&gt;"",('[1]T6 Wine production'!AO77/'[1]T61 Real GDP'!AO77),"")),"")</f>
        <v/>
      </c>
      <c r="AQ46" s="8" t="str">
        <f>IF('[1]T61 Real GDP'!AP77&lt;&gt;"",(IF('[1]T6 Wine production'!AP77&lt;&gt;"",('[1]T6 Wine production'!AP77/'[1]T61 Real GDP'!AP77),"")),"")</f>
        <v/>
      </c>
      <c r="AR46" s="8" t="str">
        <f>IF('[1]T61 Real GDP'!AQ77&lt;&gt;"",(IF('[1]T6 Wine production'!AQ77&lt;&gt;"",('[1]T6 Wine production'!AQ77/'[1]T61 Real GDP'!AQ77),"")),"")</f>
        <v/>
      </c>
      <c r="AS46" s="8" t="str">
        <f>IF('[1]T61 Real GDP'!AR77&lt;&gt;"",(IF('[1]T6 Wine production'!AR77&lt;&gt;"",('[1]T6 Wine production'!AR77/'[1]T61 Real GDP'!AR77),"")),"")</f>
        <v/>
      </c>
      <c r="AT46" s="8" t="str">
        <f>IF('[1]T61 Real GDP'!AS77&lt;&gt;"",(IF('[1]T6 Wine production'!AS77&lt;&gt;"",('[1]T6 Wine production'!AS77/'[1]T61 Real GDP'!AS77),"")),"")</f>
        <v/>
      </c>
      <c r="AU46" s="8">
        <f>IF('[1]T61 Real GDP'!AT77&lt;&gt;"",(IF('[1]T6 Wine production'!AT77&lt;&gt;"",('[1]T6 Wine production'!AT77/'[1]T61 Real GDP'!AT77),"")),"")</f>
        <v>2.5558477675769565E-2</v>
      </c>
      <c r="AV46" s="8" t="str">
        <f>IF('[1]T61 Real GDP'!AU77&lt;&gt;"",(IF('[1]T6 Wine production'!AU77&lt;&gt;"",('[1]T6 Wine production'!AU77/'[1]T61 Real GDP'!AU77),"")),"")</f>
        <v/>
      </c>
      <c r="AW46" s="8" t="str">
        <f>IF('[1]T61 Real GDP'!AV77&lt;&gt;"",(IF('[1]T6 Wine production'!AV77&lt;&gt;"",('[1]T6 Wine production'!AV77/'[1]T61 Real GDP'!AV77),"")),"")</f>
        <v/>
      </c>
      <c r="AX46" s="8" t="str">
        <f>IF('[1]T61 Real GDP'!AW77&lt;&gt;"",(IF('[1]T6 Wine production'!AW77&lt;&gt;"",('[1]T6 Wine production'!AW77/'[1]T61 Real GDP'!AW77),"")),"")</f>
        <v/>
      </c>
      <c r="AY46" s="8" t="str">
        <f>IF('[1]T61 Real GDP'!AX77&lt;&gt;"",(IF('[1]T6 Wine production'!AX77&lt;&gt;"",('[1]T6 Wine production'!AX77/'[1]T61 Real GDP'!AX77),"")),"")</f>
        <v/>
      </c>
      <c r="AZ46" s="8" t="str">
        <f>IF('[1]T61 Real GDP'!AY77&lt;&gt;"",(IF('[1]T6 Wine production'!AY77&lt;&gt;"",('[1]T6 Wine production'!AY77/'[1]T61 Real GDP'!AY77),"")),"")</f>
        <v/>
      </c>
      <c r="BA46" s="8" t="str">
        <f>IF('[1]T61 Real GDP'!AZ77&lt;&gt;"",(IF('[1]T6 Wine production'!AZ77&lt;&gt;"",('[1]T6 Wine production'!AZ77/'[1]T61 Real GDP'!AZ77),"")),"")</f>
        <v/>
      </c>
      <c r="BB46" s="8" t="s">
        <v>54</v>
      </c>
      <c r="BC46" s="9"/>
      <c r="BD46" s="9"/>
      <c r="BI46" s="8"/>
      <c r="BJ46" s="8"/>
      <c r="BK46" s="8"/>
      <c r="BL46" s="8"/>
      <c r="BM46" s="8"/>
      <c r="BN46" s="8"/>
    </row>
    <row r="47" spans="1:66" x14ac:dyDescent="0.5">
      <c r="A47" s="12">
        <f>'[1]T6 Wine production'!A78</f>
        <v>1910</v>
      </c>
      <c r="B47" s="8">
        <f>IF('[1]T61 Real GDP'!B78&lt;&gt;"",(IF('[1]T6 Wine production'!B78&lt;&gt;"",('[1]T6 Wine production'!B78/'[1]T61 Real GDP'!B78),"")),"")</f>
        <v>23.638728598725034</v>
      </c>
      <c r="C47" s="8">
        <f>IF('[1]T61 Real GDP'!C78&lt;&gt;"",(IF('[1]T6 Wine production'!C78&lt;&gt;"",('[1]T6 Wine production'!C78/'[1]T61 Real GDP'!C78),"")),"")</f>
        <v>47.760312719229013</v>
      </c>
      <c r="D47" s="8">
        <f>IF('[1]T61 Real GDP'!D78&lt;&gt;"",(IF('[1]T6 Wine production'!D78&lt;&gt;"",('[1]T6 Wine production'!D78/'[1]T61 Real GDP'!D78),"")),"")</f>
        <v>81.971238754325256</v>
      </c>
      <c r="E47" s="8">
        <f>IF('[1]T61 Real GDP'!E78&lt;&gt;"",(IF('[1]T6 Wine production'!E78&lt;&gt;"",('[1]T6 Wine production'!E78/'[1]T61 Real GDP'!E78),"")),"")</f>
        <v>29.982815613955839</v>
      </c>
      <c r="F47" s="8">
        <f>IF('[1]T61 Real GDP'!F78&lt;&gt;"",(IF('[1]T6 Wine production'!F78&lt;&gt;"",('[1]T6 Wine production'!F78/'[1]T61 Real GDP'!F78),"")),"")</f>
        <v>0.95921760560170222</v>
      </c>
      <c r="G47" s="8"/>
      <c r="H47" s="8">
        <f>IF('[1]T61 Real GDP'!G78&lt;&gt;"",(IF('[1]T6 Wine production'!G78&lt;&gt;"",('[1]T6 Wine production'!G78/'[1]T61 Real GDP'!G78),"")),"")</f>
        <v>0.10818714350569066</v>
      </c>
      <c r="I47" s="8" t="str">
        <f>IF('[1]T61 Real GDP'!H78&lt;&gt;"",(IF('[1]T6 Wine production'!H78&lt;&gt;"",('[1]T6 Wine production'!H78/'[1]T61 Real GDP'!H78),"")),"")</f>
        <v/>
      </c>
      <c r="J47" s="8" t="str">
        <f>IF('[1]T61 Real GDP'!I78&lt;&gt;"",(IF('[1]T6 Wine production'!I78&lt;&gt;"",('[1]T6 Wine production'!I78/'[1]T61 Real GDP'!I78),"")),"")</f>
        <v/>
      </c>
      <c r="K47" s="8">
        <f>IF('[1]T61 Real GDP'!J78&lt;&gt;"",(IF('[1]T6 Wine production'!J78&lt;&gt;"",('[1]T6 Wine production'!J78/'[1]T61 Real GDP'!J78),"")),"")</f>
        <v>0.32997458728106932</v>
      </c>
      <c r="L47" s="8">
        <f>IF('[1]T61 Real GDP'!K78&lt;&gt;"",(IF('[1]T6 Wine production'!K78&lt;&gt;"",('[1]T6 Wine production'!K78/'[1]T61 Real GDP'!K78),"")),"")</f>
        <v>29.927515027190651</v>
      </c>
      <c r="M47" s="8" t="str">
        <f>IF('[1]T61 Real GDP'!L78&lt;&gt;"",(IF('[1]T6 Wine production'!L78&lt;&gt;"",('[1]T6 Wine production'!L78/'[1]T61 Real GDP'!L78),"")),"")</f>
        <v/>
      </c>
      <c r="N47" s="8" t="str">
        <f>IF('[1]T61 Real GDP'!M78&lt;&gt;"",(IF('[1]T6 Wine production'!M78&lt;&gt;"",('[1]T6 Wine production'!M78/'[1]T61 Real GDP'!M78),"")),"")</f>
        <v/>
      </c>
      <c r="O47" s="8" t="str">
        <f>IF('[1]T61 Real GDP'!N78&lt;&gt;"",(IF('[1]T6 Wine production'!N78&lt;&gt;"",('[1]T6 Wine production'!N78/'[1]T61 Real GDP'!N78),"")),"")</f>
        <v/>
      </c>
      <c r="P47" s="8">
        <f>IF('[1]T61 Real GDP'!O78&lt;&gt;"",(IF('[1]T6 Wine production'!O78&lt;&gt;"",('[1]T6 Wine production'!O78/'[1]T61 Real GDP'!O78),"")),"")</f>
        <v>0.9488515842917582</v>
      </c>
      <c r="Q47" s="8">
        <f>IF('[1]T61 Real GDP'!P78&lt;&gt;"",(IF('[1]T6 Wine production'!P78&lt;&gt;"",('[1]T6 Wine production'!P78/'[1]T61 Real GDP'!P78),"")),"")</f>
        <v>0</v>
      </c>
      <c r="R47" s="8" t="str">
        <f>IF('[1]T61 Real GDP'!Q78&lt;&gt;"",(IF('[1]T6 Wine production'!Q78&lt;&gt;"",('[1]T6 Wine production'!Q78/'[1]T61 Real GDP'!Q78),"")),"")</f>
        <v/>
      </c>
      <c r="S47" s="8" t="str">
        <f>IF('[1]T61 Real GDP'!R78&lt;&gt;"",(IF('[1]T6 Wine production'!R78&lt;&gt;"",('[1]T6 Wine production'!R78/'[1]T61 Real GDP'!R78),"")),"")</f>
        <v/>
      </c>
      <c r="T47" s="8" t="str">
        <f>IF('[1]T61 Real GDP'!S78&lt;&gt;"",(IF('[1]T6 Wine production'!S78&lt;&gt;"",('[1]T6 Wine production'!S78/'[1]T61 Real GDP'!S78),"")),"")</f>
        <v/>
      </c>
      <c r="U47" s="8" t="str">
        <f>IF('[1]T61 Real GDP'!T78&lt;&gt;"",(IF('[1]T6 Wine production'!T78&lt;&gt;"",('[1]T6 Wine production'!T78/'[1]T61 Real GDP'!T78),"")),"")</f>
        <v/>
      </c>
      <c r="V47" s="8">
        <f>IF('[1]T61 Real GDP'!U78&lt;&gt;"",(IF('[1]T6 Wine production'!U78&lt;&gt;"",('[1]T6 Wine production'!U78/'[1]T61 Real GDP'!U78),"")),"")</f>
        <v>11.728142020276428</v>
      </c>
      <c r="W47" s="8" t="str">
        <f>IF('[1]T61 Real GDP'!V78&lt;&gt;"",(IF('[1]T6 Wine production'!V78&lt;&gt;"",('[1]T6 Wine production'!V78/'[1]T61 Real GDP'!V78),"")),"")</f>
        <v/>
      </c>
      <c r="X47" s="8">
        <f>IF('[1]T61 Real GDP'!W78&lt;&gt;"",(IF('[1]T6 Wine production'!W78&lt;&gt;"",('[1]T6 Wine production'!W78/'[1]T61 Real GDP'!W78),"")),"")</f>
        <v>13.662909940095441</v>
      </c>
      <c r="Y47" s="8" t="str">
        <f>IF('[1]T61 Real GDP'!X78&lt;&gt;"",(IF('[1]T6 Wine production'!X78&lt;&gt;"",('[1]T6 Wine production'!X78/'[1]T61 Real GDP'!X78),"")),"")</f>
        <v/>
      </c>
      <c r="Z47" s="8" t="str">
        <f>IF('[1]T61 Real GDP'!Y78&lt;&gt;"",(IF('[1]T6 Wine production'!Y78&lt;&gt;"",('[1]T6 Wine production'!Y78/'[1]T61 Real GDP'!Y78),"")),"")</f>
        <v/>
      </c>
      <c r="AA47" s="8" t="str">
        <f>IF('[1]T61 Real GDP'!Z78&lt;&gt;"",(IF('[1]T6 Wine production'!Z78&lt;&gt;"",('[1]T6 Wine production'!Z78/'[1]T61 Real GDP'!Z78),"")),"")</f>
        <v/>
      </c>
      <c r="AB47" s="8">
        <f>IF('[1]T61 Real GDP'!AA78&lt;&gt;"",(IF('[1]T6 Wine production'!AA78&lt;&gt;"",('[1]T6 Wine production'!AA78/'[1]T61 Real GDP'!AA78),"")),"")</f>
        <v>0.91795726758215246</v>
      </c>
      <c r="AC47" s="8">
        <f>IF('[1]T61 Real GDP'!AB78&lt;&gt;"",(IF('[1]T6 Wine production'!AB78&lt;&gt;"",('[1]T6 Wine production'!AB78/'[1]T61 Real GDP'!AB78),"")),"")</f>
        <v>3.1500082530216231E-2</v>
      </c>
      <c r="AD47" s="8">
        <f>IF('[1]T61 Real GDP'!AC78&lt;&gt;"",(IF('[1]T6 Wine production'!AC78&lt;&gt;"",('[1]T6 Wine production'!AC78/'[1]T61 Real GDP'!AC78),"")),"")</f>
        <v>0.14805709763932071</v>
      </c>
      <c r="AE47" s="8">
        <f>IF('[1]T61 Real GDP'!AD78&lt;&gt;"",(IF('[1]T6 Wine production'!AD78&lt;&gt;"",('[1]T6 Wine production'!AD78/'[1]T61 Real GDP'!AD78),"")),"")</f>
        <v>0.38662049349614663</v>
      </c>
      <c r="AF47" s="8">
        <f>IF('[1]T61 Real GDP'!AE78&lt;&gt;"",(IF('[1]T6 Wine production'!AE78&lt;&gt;"",('[1]T6 Wine production'!AE78/'[1]T61 Real GDP'!AE78),"")),"")</f>
        <v>13.124344112115944</v>
      </c>
      <c r="AG47" s="8">
        <f>IF('[1]T61 Real GDP'!AF78&lt;&gt;"",(IF('[1]T6 Wine production'!AF78&lt;&gt;"",('[1]T6 Wine production'!AF78/'[1]T61 Real GDP'!AF78),"")),"")</f>
        <v>2.3238087726953744</v>
      </c>
      <c r="AH47" s="8">
        <f>IF('[1]T61 Real GDP'!AG78&lt;&gt;"",(IF('[1]T6 Wine production'!AG78&lt;&gt;"",('[1]T6 Wine production'!AG78/'[1]T61 Real GDP'!AG78),"")),"")</f>
        <v>9.3551576706387127</v>
      </c>
      <c r="AI47" s="8">
        <f>IF('[1]T61 Real GDP'!AH78&lt;&gt;"",(IF('[1]T6 Wine production'!AH78&lt;&gt;"",('[1]T6 Wine production'!AH78/'[1]T61 Real GDP'!AH78),"")),"")</f>
        <v>1.8031951377087879E-2</v>
      </c>
      <c r="AJ47" s="8">
        <f>IF('[1]T61 Real GDP'!AI78&lt;&gt;"",(IF('[1]T6 Wine production'!AI77&lt;&gt;"",('[1]T6 Wine production'!AI77/'[1]T61 Real GDP'!AI78),"")),"")</f>
        <v>4.9639961899285776</v>
      </c>
      <c r="AK47" s="8" t="str">
        <f>IF('[1]T61 Real GDP'!AJ78&lt;&gt;"",(IF('[1]T6 Wine production'!AJ79&lt;&gt;"",('[1]T6 Wine production'!AJ79/'[1]T61 Real GDP'!AJ78),"")),"")</f>
        <v/>
      </c>
      <c r="AL47" s="8" t="str">
        <f>IF('[1]T61 Real GDP'!AK78&lt;&gt;"",(IF('[1]T6 Wine production'!AK78&lt;&gt;"",('[1]T6 Wine production'!AK78/'[1]T61 Real GDP'!AK78),"")),"")</f>
        <v/>
      </c>
      <c r="AM47" s="8" t="str">
        <f>IF('[1]T61 Real GDP'!AL78&lt;&gt;"",(IF('[1]T6 Wine production'!AL78&lt;&gt;"",('[1]T6 Wine production'!AL78/'[1]T61 Real GDP'!AL78),"")),"")</f>
        <v/>
      </c>
      <c r="AN47" s="8">
        <f>IF('[1]T61 Real GDP'!AM78&lt;&gt;"",(IF('[1]T6 Wine production'!AM78&lt;&gt;"",('[1]T6 Wine production'!AM78/'[1]T61 Real GDP'!AM78),"")),"")</f>
        <v>5.0623036253542875</v>
      </c>
      <c r="AO47" s="8" t="str">
        <f>IF('[1]T61 Real GDP'!AN78&lt;&gt;"",(IF('[1]T6 Wine production'!AN78&lt;&gt;"",('[1]T6 Wine production'!AN78/'[1]T61 Real GDP'!AN78),"")),"")</f>
        <v/>
      </c>
      <c r="AP47" s="8" t="str">
        <f>IF('[1]T61 Real GDP'!AO78&lt;&gt;"",(IF('[1]T6 Wine production'!AO78&lt;&gt;"",('[1]T6 Wine production'!AO78/'[1]T61 Real GDP'!AO78),"")),"")</f>
        <v/>
      </c>
      <c r="AQ47" s="8" t="str">
        <f>IF('[1]T61 Real GDP'!AP78&lt;&gt;"",(IF('[1]T6 Wine production'!AP78&lt;&gt;"",('[1]T6 Wine production'!AP78/'[1]T61 Real GDP'!AP78),"")),"")</f>
        <v/>
      </c>
      <c r="AR47" s="8" t="str">
        <f>IF('[1]T61 Real GDP'!AQ78&lt;&gt;"",(IF('[1]T6 Wine production'!AQ78&lt;&gt;"",('[1]T6 Wine production'!AQ78/'[1]T61 Real GDP'!AQ78),"")),"")</f>
        <v/>
      </c>
      <c r="AS47" s="8" t="str">
        <f>IF('[1]T61 Real GDP'!AR78&lt;&gt;"",(IF('[1]T6 Wine production'!AR78&lt;&gt;"",('[1]T6 Wine production'!AR78/'[1]T61 Real GDP'!AR78),"")),"")</f>
        <v/>
      </c>
      <c r="AT47" s="8" t="str">
        <f>IF('[1]T61 Real GDP'!AS78&lt;&gt;"",(IF('[1]T6 Wine production'!AS78&lt;&gt;"",('[1]T6 Wine production'!AS78/'[1]T61 Real GDP'!AS78),"")),"")</f>
        <v/>
      </c>
      <c r="AU47" s="8">
        <f>IF('[1]T61 Real GDP'!AT78&lt;&gt;"",(IF('[1]T6 Wine production'!AT78&lt;&gt;"",('[1]T6 Wine production'!AT78/'[1]T61 Real GDP'!AT78),"")),"")</f>
        <v>2.2459952471952437E-2</v>
      </c>
      <c r="AV47" s="8" t="str">
        <f>IF('[1]T61 Real GDP'!AU78&lt;&gt;"",(IF('[1]T6 Wine production'!AU78&lt;&gt;"",('[1]T6 Wine production'!AU78/'[1]T61 Real GDP'!AU78),"")),"")</f>
        <v/>
      </c>
      <c r="AW47" s="8" t="str">
        <f>IF('[1]T61 Real GDP'!AV78&lt;&gt;"",(IF('[1]T6 Wine production'!AV78&lt;&gt;"",('[1]T6 Wine production'!AV78/'[1]T61 Real GDP'!AV78),"")),"")</f>
        <v/>
      </c>
      <c r="AX47" s="8" t="str">
        <f>IF('[1]T61 Real GDP'!AW78&lt;&gt;"",(IF('[1]T6 Wine production'!AW78&lt;&gt;"",('[1]T6 Wine production'!AW78/'[1]T61 Real GDP'!AW78),"")),"")</f>
        <v/>
      </c>
      <c r="AY47" s="8" t="str">
        <f>IF('[1]T61 Real GDP'!AX78&lt;&gt;"",(IF('[1]T6 Wine production'!AX78&lt;&gt;"",('[1]T6 Wine production'!AX78/'[1]T61 Real GDP'!AX78),"")),"")</f>
        <v/>
      </c>
      <c r="AZ47" s="8" t="str">
        <f>IF('[1]T61 Real GDP'!AY78&lt;&gt;"",(IF('[1]T6 Wine production'!AY78&lt;&gt;"",('[1]T6 Wine production'!AY78/'[1]T61 Real GDP'!AY78),"")),"")</f>
        <v/>
      </c>
      <c r="BA47" s="8" t="str">
        <f>IF('[1]T61 Real GDP'!AZ78&lt;&gt;"",(IF('[1]T6 Wine production'!AZ78&lt;&gt;"",('[1]T6 Wine production'!AZ78/'[1]T61 Real GDP'!AZ78),"")),"")</f>
        <v/>
      </c>
      <c r="BB47" s="8" t="s">
        <v>54</v>
      </c>
      <c r="BC47" s="9"/>
      <c r="BD47" s="9"/>
      <c r="BI47" s="8"/>
      <c r="BJ47" s="8"/>
      <c r="BK47" s="8"/>
      <c r="BL47" s="8"/>
      <c r="BM47" s="8"/>
      <c r="BN47" s="8"/>
    </row>
    <row r="48" spans="1:66" x14ac:dyDescent="0.5">
      <c r="A48" s="12">
        <f>'[1]T6 Wine production'!A79</f>
        <v>1911</v>
      </c>
      <c r="B48" s="8">
        <f>IF('[1]T61 Real GDP'!B79&lt;&gt;"",(IF('[1]T6 Wine production'!B79&lt;&gt;"",('[1]T6 Wine production'!B79/'[1]T61 Real GDP'!B79),"")),"")</f>
        <v>34.248205607943255</v>
      </c>
      <c r="C48" s="8">
        <f>IF('[1]T61 Real GDP'!C79&lt;&gt;"",(IF('[1]T6 Wine production'!C79&lt;&gt;"",('[1]T6 Wine production'!C79/'[1]T61 Real GDP'!C79),"")),"")</f>
        <v>38.629389811024438</v>
      </c>
      <c r="D48" s="8">
        <f>IF('[1]T61 Real GDP'!D79&lt;&gt;"",(IF('[1]T6 Wine production'!D79&lt;&gt;"",('[1]T6 Wine production'!D79/'[1]T61 Real GDP'!D79),"")),"")</f>
        <v>71.106133803772551</v>
      </c>
      <c r="E48" s="8">
        <f>IF('[1]T61 Real GDP'!E79&lt;&gt;"",(IF('[1]T6 Wine production'!E79&lt;&gt;"",('[1]T6 Wine production'!E79/'[1]T61 Real GDP'!E79),"")),"")</f>
        <v>36.564145095705648</v>
      </c>
      <c r="F48" s="8">
        <f>IF('[1]T61 Real GDP'!F79&lt;&gt;"",(IF('[1]T6 Wine production'!F79&lt;&gt;"",('[1]T6 Wine production'!F79/'[1]T61 Real GDP'!F79),"")),"")</f>
        <v>3.7603652730718848</v>
      </c>
      <c r="G48" s="8"/>
      <c r="H48" s="8">
        <f>IF('[1]T61 Real GDP'!G79&lt;&gt;"",(IF('[1]T6 Wine production'!G79&lt;&gt;"",('[1]T6 Wine production'!G79/'[1]T61 Real GDP'!G79),"")),"")</f>
        <v>0.44879619397807619</v>
      </c>
      <c r="I48" s="8" t="str">
        <f>IF('[1]T61 Real GDP'!H79&lt;&gt;"",(IF('[1]T6 Wine production'!H79&lt;&gt;"",('[1]T6 Wine production'!H79/'[1]T61 Real GDP'!H79),"")),"")</f>
        <v/>
      </c>
      <c r="J48" s="8" t="str">
        <f>IF('[1]T61 Real GDP'!I79&lt;&gt;"",(IF('[1]T6 Wine production'!I79&lt;&gt;"",('[1]T6 Wine production'!I79/'[1]T61 Real GDP'!I79),"")),"")</f>
        <v/>
      </c>
      <c r="K48" s="8">
        <f>IF('[1]T61 Real GDP'!J79&lt;&gt;"",(IF('[1]T6 Wine production'!J79&lt;&gt;"",('[1]T6 Wine production'!J79/'[1]T61 Real GDP'!J79),"")),"")</f>
        <v>0.9987504494024364</v>
      </c>
      <c r="L48" s="8">
        <f>IF('[1]T61 Real GDP'!K79&lt;&gt;"",(IF('[1]T6 Wine production'!K79&lt;&gt;"",('[1]T6 Wine production'!K79/'[1]T61 Real GDP'!K79),"")),"")</f>
        <v>26.783118085292898</v>
      </c>
      <c r="M48" s="8" t="str">
        <f>IF('[1]T61 Real GDP'!L79&lt;&gt;"",(IF('[1]T6 Wine production'!L79&lt;&gt;"",('[1]T6 Wine production'!L79/'[1]T61 Real GDP'!L79),"")),"")</f>
        <v/>
      </c>
      <c r="N48" s="8" t="str">
        <f>IF('[1]T61 Real GDP'!M79&lt;&gt;"",(IF('[1]T6 Wine production'!M79&lt;&gt;"",('[1]T6 Wine production'!M79/'[1]T61 Real GDP'!M79),"")),"")</f>
        <v/>
      </c>
      <c r="O48" s="8" t="str">
        <f>IF('[1]T61 Real GDP'!N79&lt;&gt;"",(IF('[1]T6 Wine production'!N79&lt;&gt;"",('[1]T6 Wine production'!N79/'[1]T61 Real GDP'!N79),"")),"")</f>
        <v/>
      </c>
      <c r="P48" s="8">
        <f>IF('[1]T61 Real GDP'!O79&lt;&gt;"",(IF('[1]T6 Wine production'!O79&lt;&gt;"",('[1]T6 Wine production'!O79/'[1]T61 Real GDP'!O79),"")),"")</f>
        <v>2.8636781217557297</v>
      </c>
      <c r="Q48" s="8">
        <f>IF('[1]T61 Real GDP'!P79&lt;&gt;"",(IF('[1]T6 Wine production'!P79&lt;&gt;"",('[1]T6 Wine production'!P79/'[1]T61 Real GDP'!P79),"")),"")</f>
        <v>0</v>
      </c>
      <c r="R48" s="8" t="str">
        <f>IF('[1]T61 Real GDP'!Q79&lt;&gt;"",(IF('[1]T6 Wine production'!Q79&lt;&gt;"",('[1]T6 Wine production'!Q79/'[1]T61 Real GDP'!Q79),"")),"")</f>
        <v/>
      </c>
      <c r="S48" s="8">
        <f>IF('[1]T61 Real GDP'!R79&lt;&gt;"",(IF('[1]T6 Wine production'!R79&lt;&gt;"",('[1]T6 Wine production'!R79/'[1]T61 Real GDP'!R79),"")),"")</f>
        <v>9.9469728828161426</v>
      </c>
      <c r="T48" s="8" t="str">
        <f>IF('[1]T61 Real GDP'!S79&lt;&gt;"",(IF('[1]T6 Wine production'!S79&lt;&gt;"",('[1]T6 Wine production'!S79/'[1]T61 Real GDP'!S79),"")),"")</f>
        <v/>
      </c>
      <c r="U48" s="8" t="str">
        <f>IF('[1]T61 Real GDP'!T79&lt;&gt;"",(IF('[1]T6 Wine production'!T79&lt;&gt;"",('[1]T6 Wine production'!T79/'[1]T61 Real GDP'!T79),"")),"")</f>
        <v/>
      </c>
      <c r="V48" s="8" t="str">
        <f>IF('[1]T61 Real GDP'!U79&lt;&gt;"",(IF('[1]T6 Wine production'!U79&lt;&gt;"",('[1]T6 Wine production'!U79/'[1]T61 Real GDP'!U79),"")),"")</f>
        <v/>
      </c>
      <c r="W48" s="8" t="str">
        <f>IF('[1]T61 Real GDP'!V79&lt;&gt;"",(IF('[1]T6 Wine production'!V79&lt;&gt;"",('[1]T6 Wine production'!V79/'[1]T61 Real GDP'!V79),"")),"")</f>
        <v/>
      </c>
      <c r="X48" s="8" t="str">
        <f>IF('[1]T61 Real GDP'!W79&lt;&gt;"",(IF('[1]T6 Wine production'!W79&lt;&gt;"",('[1]T6 Wine production'!W79/'[1]T61 Real GDP'!W79),"")),"")</f>
        <v/>
      </c>
      <c r="Y48" s="8" t="str">
        <f>IF('[1]T61 Real GDP'!X79&lt;&gt;"",(IF('[1]T6 Wine production'!X79&lt;&gt;"",('[1]T6 Wine production'!X79/'[1]T61 Real GDP'!X79),"")),"")</f>
        <v/>
      </c>
      <c r="Z48" s="8" t="str">
        <f>IF('[1]T61 Real GDP'!Y79&lt;&gt;"",(IF('[1]T6 Wine production'!Y79&lt;&gt;"",('[1]T6 Wine production'!Y79/'[1]T61 Real GDP'!Y79),"")),"")</f>
        <v/>
      </c>
      <c r="AA48" s="8" t="str">
        <f>IF('[1]T61 Real GDP'!Z79&lt;&gt;"",(IF('[1]T6 Wine production'!Z79&lt;&gt;"",('[1]T6 Wine production'!Z79/'[1]T61 Real GDP'!Z79),"")),"")</f>
        <v/>
      </c>
      <c r="AB48" s="8">
        <f>IF('[1]T61 Real GDP'!AA79&lt;&gt;"",(IF('[1]T6 Wine production'!AA79&lt;&gt;"",('[1]T6 Wine production'!AA79/'[1]T61 Real GDP'!AA79),"")),"")</f>
        <v>1.1610920015674662</v>
      </c>
      <c r="AC48" s="8">
        <f>IF('[1]T61 Real GDP'!AB79&lt;&gt;"",(IF('[1]T6 Wine production'!AB79&lt;&gt;"",('[1]T6 Wine production'!AB79/'[1]T61 Real GDP'!AB79),"")),"")</f>
        <v>3.0450701082611983E-2</v>
      </c>
      <c r="AD48" s="8">
        <f>IF('[1]T61 Real GDP'!AC79&lt;&gt;"",(IF('[1]T6 Wine production'!AC79&lt;&gt;"",('[1]T6 Wine production'!AC79/'[1]T61 Real GDP'!AC79),"")),"")</f>
        <v>0.14138955988657009</v>
      </c>
      <c r="AE48" s="8">
        <f>IF('[1]T61 Real GDP'!AD79&lt;&gt;"",(IF('[1]T6 Wine production'!AD79&lt;&gt;"",('[1]T6 Wine production'!AD79/'[1]T61 Real GDP'!AD79),"")),"")</f>
        <v>0.37573375811951504</v>
      </c>
      <c r="AF48" s="8">
        <f>IF('[1]T61 Real GDP'!AE79&lt;&gt;"",(IF('[1]T6 Wine production'!AE79&lt;&gt;"",('[1]T6 Wine production'!AE79/'[1]T61 Real GDP'!AE79),"")),"")</f>
        <v>14.335301306336591</v>
      </c>
      <c r="AG48" s="8">
        <f>IF('[1]T61 Real GDP'!AF79&lt;&gt;"",(IF('[1]T6 Wine production'!AF79&lt;&gt;"",('[1]T6 Wine production'!AF79/'[1]T61 Real GDP'!AF79),"")),"")</f>
        <v>2.1027293044939559</v>
      </c>
      <c r="AH48" s="8">
        <f>IF('[1]T61 Real GDP'!AG79&lt;&gt;"",(IF('[1]T6 Wine production'!AG79&lt;&gt;"",('[1]T6 Wine production'!AG79/'[1]T61 Real GDP'!AG79),"")),"")</f>
        <v>13.724524447375925</v>
      </c>
      <c r="AI48" s="8">
        <f>IF('[1]T61 Real GDP'!AH79&lt;&gt;"",(IF('[1]T6 Wine production'!AH79&lt;&gt;"",('[1]T6 Wine production'!AH79/'[1]T61 Real GDP'!AH79),"")),"")</f>
        <v>2.158050999628543E-2</v>
      </c>
      <c r="AJ48" s="8">
        <f>IF('[1]T61 Real GDP'!AI79&lt;&gt;"",(IF('[1]T6 Wine production'!AI78&lt;&gt;"",('[1]T6 Wine production'!AI78/'[1]T61 Real GDP'!AI79),"")),"")</f>
        <v>4.4254948467385358</v>
      </c>
      <c r="AK48" s="8" t="str">
        <f>IF('[1]T61 Real GDP'!AJ79&lt;&gt;"",(IF('[1]T6 Wine production'!AJ80&lt;&gt;"",('[1]T6 Wine production'!AJ80/'[1]T61 Real GDP'!AJ79),"")),"")</f>
        <v/>
      </c>
      <c r="AL48" s="8" t="str">
        <f>IF('[1]T61 Real GDP'!AK79&lt;&gt;"",(IF('[1]T6 Wine production'!AK79&lt;&gt;"",('[1]T6 Wine production'!AK79/'[1]T61 Real GDP'!AK79),"")),"")</f>
        <v/>
      </c>
      <c r="AM48" s="8" t="str">
        <f>IF('[1]T61 Real GDP'!AL79&lt;&gt;"",(IF('[1]T6 Wine production'!AL79&lt;&gt;"",('[1]T6 Wine production'!AL79/'[1]T61 Real GDP'!AL79),"")),"")</f>
        <v/>
      </c>
      <c r="AN48" s="8" t="str">
        <f>IF('[1]T61 Real GDP'!AM79&lt;&gt;"",(IF('[1]T6 Wine production'!AM79&lt;&gt;"",('[1]T6 Wine production'!AM79/'[1]T61 Real GDP'!AM79),"")),"")</f>
        <v/>
      </c>
      <c r="AO48" s="8" t="str">
        <f>IF('[1]T61 Real GDP'!AN79&lt;&gt;"",(IF('[1]T6 Wine production'!AN79&lt;&gt;"",('[1]T6 Wine production'!AN79/'[1]T61 Real GDP'!AN79),"")),"")</f>
        <v/>
      </c>
      <c r="AP48" s="8" t="str">
        <f>IF('[1]T61 Real GDP'!AO79&lt;&gt;"",(IF('[1]T6 Wine production'!AO79&lt;&gt;"",('[1]T6 Wine production'!AO79/'[1]T61 Real GDP'!AO79),"")),"")</f>
        <v/>
      </c>
      <c r="AQ48" s="8" t="str">
        <f>IF('[1]T61 Real GDP'!AP79&lt;&gt;"",(IF('[1]T6 Wine production'!AP79&lt;&gt;"",('[1]T6 Wine production'!AP79/'[1]T61 Real GDP'!AP79),"")),"")</f>
        <v/>
      </c>
      <c r="AR48" s="8" t="str">
        <f>IF('[1]T61 Real GDP'!AQ79&lt;&gt;"",(IF('[1]T6 Wine production'!AQ79&lt;&gt;"",('[1]T6 Wine production'!AQ79/'[1]T61 Real GDP'!AQ79),"")),"")</f>
        <v/>
      </c>
      <c r="AS48" s="8" t="str">
        <f>IF('[1]T61 Real GDP'!AR79&lt;&gt;"",(IF('[1]T6 Wine production'!AR79&lt;&gt;"",('[1]T6 Wine production'!AR79/'[1]T61 Real GDP'!AR79),"")),"")</f>
        <v/>
      </c>
      <c r="AT48" s="8" t="str">
        <f>IF('[1]T61 Real GDP'!AS79&lt;&gt;"",(IF('[1]T6 Wine production'!AS79&lt;&gt;"",('[1]T6 Wine production'!AS79/'[1]T61 Real GDP'!AS79),"")),"")</f>
        <v/>
      </c>
      <c r="AU48" s="8">
        <f>IF('[1]T61 Real GDP'!AT79&lt;&gt;"",(IF('[1]T6 Wine production'!AT79&lt;&gt;"",('[1]T6 Wine production'!AT79/'[1]T61 Real GDP'!AT79),"")),"")</f>
        <v>2.1301491765504357E-2</v>
      </c>
      <c r="AV48" s="8" t="str">
        <f>IF('[1]T61 Real GDP'!AU79&lt;&gt;"",(IF('[1]T6 Wine production'!AU79&lt;&gt;"",('[1]T6 Wine production'!AU79/'[1]T61 Real GDP'!AU79),"")),"")</f>
        <v/>
      </c>
      <c r="AW48" s="8" t="str">
        <f>IF('[1]T61 Real GDP'!AV79&lt;&gt;"",(IF('[1]T6 Wine production'!AV79&lt;&gt;"",('[1]T6 Wine production'!AV79/'[1]T61 Real GDP'!AV79),"")),"")</f>
        <v/>
      </c>
      <c r="AX48" s="8" t="str">
        <f>IF('[1]T61 Real GDP'!AW79&lt;&gt;"",(IF('[1]T6 Wine production'!AW79&lt;&gt;"",('[1]T6 Wine production'!AW79/'[1]T61 Real GDP'!AW79),"")),"")</f>
        <v/>
      </c>
      <c r="AY48" s="8" t="str">
        <f>IF('[1]T61 Real GDP'!AX79&lt;&gt;"",(IF('[1]T6 Wine production'!AX79&lt;&gt;"",('[1]T6 Wine production'!AX79/'[1]T61 Real GDP'!AX79),"")),"")</f>
        <v/>
      </c>
      <c r="AZ48" s="8" t="str">
        <f>IF('[1]T61 Real GDP'!AY79&lt;&gt;"",(IF('[1]T6 Wine production'!AY79&lt;&gt;"",('[1]T6 Wine production'!AY79/'[1]T61 Real GDP'!AY79),"")),"")</f>
        <v/>
      </c>
      <c r="BA48" s="8" t="str">
        <f>IF('[1]T61 Real GDP'!AZ79&lt;&gt;"",(IF('[1]T6 Wine production'!AZ79&lt;&gt;"",('[1]T6 Wine production'!AZ79/'[1]T61 Real GDP'!AZ79),"")),"")</f>
        <v/>
      </c>
      <c r="BB48" s="8" t="s">
        <v>54</v>
      </c>
      <c r="BC48" s="9"/>
      <c r="BD48" s="9"/>
      <c r="BI48" s="8"/>
      <c r="BJ48" s="8"/>
      <c r="BK48" s="8"/>
      <c r="BL48" s="8"/>
      <c r="BM48" s="8"/>
      <c r="BN48" s="8"/>
    </row>
    <row r="49" spans="1:66" x14ac:dyDescent="0.5">
      <c r="A49" s="12">
        <f>'[1]T6 Wine production'!A80</f>
        <v>1912</v>
      </c>
      <c r="B49" s="8">
        <f>IF('[1]T61 Real GDP'!B80&lt;&gt;"",(IF('[1]T6 Wine production'!B80&lt;&gt;"",('[1]T6 Wine production'!B80/'[1]T61 Real GDP'!B80),"")),"")</f>
        <v>41.414730466043444</v>
      </c>
      <c r="C49" s="8">
        <f>IF('[1]T61 Real GDP'!C80&lt;&gt;"",(IF('[1]T6 Wine production'!C80&lt;&gt;"",('[1]T6 Wine production'!C80/'[1]T61 Real GDP'!C80),"")),"")</f>
        <v>37.666659318424159</v>
      </c>
      <c r="D49" s="8">
        <f>IF('[1]T61 Real GDP'!D80&lt;&gt;"",(IF('[1]T6 Wine production'!D80&lt;&gt;"",('[1]T6 Wine production'!D80/'[1]T61 Real GDP'!D80),"")),"")</f>
        <v>68.708099813183878</v>
      </c>
      <c r="E49" s="8">
        <f>IF('[1]T61 Real GDP'!E80&lt;&gt;"",(IF('[1]T6 Wine production'!E80&lt;&gt;"",('[1]T6 Wine production'!E80/'[1]T61 Real GDP'!E80),"")),"")</f>
        <v>41.133843809333463</v>
      </c>
      <c r="F49" s="8">
        <f>IF('[1]T61 Real GDP'!F80&lt;&gt;"",(IF('[1]T6 Wine production'!F80&lt;&gt;"",('[1]T6 Wine production'!F80/'[1]T61 Real GDP'!F80),"")),"")</f>
        <v>1.5982600324037566</v>
      </c>
      <c r="G49" s="8"/>
      <c r="H49" s="8">
        <f>IF('[1]T61 Real GDP'!G80&lt;&gt;"",(IF('[1]T6 Wine production'!G80&lt;&gt;"",('[1]T6 Wine production'!G80/'[1]T61 Real GDP'!G80),"")),"")</f>
        <v>0.12761951938461449</v>
      </c>
      <c r="I49" s="8" t="str">
        <f>IF('[1]T61 Real GDP'!H80&lt;&gt;"",(IF('[1]T6 Wine production'!H80&lt;&gt;"",('[1]T6 Wine production'!H80/'[1]T61 Real GDP'!H80),"")),"")</f>
        <v/>
      </c>
      <c r="J49" s="8" t="str">
        <f>IF('[1]T61 Real GDP'!I80&lt;&gt;"",(IF('[1]T6 Wine production'!I80&lt;&gt;"",('[1]T6 Wine production'!I80/'[1]T61 Real GDP'!I80),"")),"")</f>
        <v/>
      </c>
      <c r="K49" s="8">
        <f>IF('[1]T61 Real GDP'!J80&lt;&gt;"",(IF('[1]T6 Wine production'!J80&lt;&gt;"",('[1]T6 Wine production'!J80/'[1]T61 Real GDP'!J80),"")),"")</f>
        <v>0.72654418244503893</v>
      </c>
      <c r="L49" s="8">
        <f>IF('[1]T61 Real GDP'!K80&lt;&gt;"",(IF('[1]T6 Wine production'!K80&lt;&gt;"",('[1]T6 Wine production'!K80/'[1]T61 Real GDP'!K80),"")),"")</f>
        <v>29.164586022726336</v>
      </c>
      <c r="M49" s="8" t="str">
        <f>IF('[1]T61 Real GDP'!L80&lt;&gt;"",(IF('[1]T6 Wine production'!L80&lt;&gt;"",('[1]T6 Wine production'!L80/'[1]T61 Real GDP'!L80),"")),"")</f>
        <v/>
      </c>
      <c r="N49" s="8" t="str">
        <f>IF('[1]T61 Real GDP'!M80&lt;&gt;"",(IF('[1]T6 Wine production'!M80&lt;&gt;"",('[1]T6 Wine production'!M80/'[1]T61 Real GDP'!M80),"")),"")</f>
        <v/>
      </c>
      <c r="O49" s="8" t="str">
        <f>IF('[1]T61 Real GDP'!N80&lt;&gt;"",(IF('[1]T6 Wine production'!N80&lt;&gt;"",('[1]T6 Wine production'!N80/'[1]T61 Real GDP'!N80),"")),"")</f>
        <v/>
      </c>
      <c r="P49" s="8">
        <f>IF('[1]T61 Real GDP'!O80&lt;&gt;"",(IF('[1]T6 Wine production'!O80&lt;&gt;"",('[1]T6 Wine production'!O80/'[1]T61 Real GDP'!O80),"")),"")</f>
        <v>2.3926773305767082</v>
      </c>
      <c r="Q49" s="8">
        <f>IF('[1]T61 Real GDP'!P80&lt;&gt;"",(IF('[1]T6 Wine production'!P80&lt;&gt;"",('[1]T6 Wine production'!P80/'[1]T61 Real GDP'!P80),"")),"")</f>
        <v>0</v>
      </c>
      <c r="R49" s="8" t="str">
        <f>IF('[1]T61 Real GDP'!Q80&lt;&gt;"",(IF('[1]T6 Wine production'!Q80&lt;&gt;"",('[1]T6 Wine production'!Q80/'[1]T61 Real GDP'!Q80),"")),"")</f>
        <v/>
      </c>
      <c r="S49" s="8" t="str">
        <f>IF('[1]T61 Real GDP'!R80&lt;&gt;"",(IF('[1]T6 Wine production'!R80&lt;&gt;"",('[1]T6 Wine production'!R80/'[1]T61 Real GDP'!R80),"")),"")</f>
        <v/>
      </c>
      <c r="T49" s="8" t="str">
        <f>IF('[1]T61 Real GDP'!S80&lt;&gt;"",(IF('[1]T6 Wine production'!S80&lt;&gt;"",('[1]T6 Wine production'!S80/'[1]T61 Real GDP'!S80),"")),"")</f>
        <v/>
      </c>
      <c r="U49" s="8" t="str">
        <f>IF('[1]T61 Real GDP'!T80&lt;&gt;"",(IF('[1]T6 Wine production'!T80&lt;&gt;"",('[1]T6 Wine production'!T80/'[1]T61 Real GDP'!T80),"")),"")</f>
        <v/>
      </c>
      <c r="V49" s="8" t="str">
        <f>IF('[1]T61 Real GDP'!U80&lt;&gt;"",(IF('[1]T6 Wine production'!U80&lt;&gt;"",('[1]T6 Wine production'!U80/'[1]T61 Real GDP'!U80),"")),"")</f>
        <v/>
      </c>
      <c r="W49" s="8" t="str">
        <f>IF('[1]T61 Real GDP'!V80&lt;&gt;"",(IF('[1]T6 Wine production'!V80&lt;&gt;"",('[1]T6 Wine production'!V80/'[1]T61 Real GDP'!V80),"")),"")</f>
        <v/>
      </c>
      <c r="X49" s="8" t="str">
        <f>IF('[1]T61 Real GDP'!W80&lt;&gt;"",(IF('[1]T6 Wine production'!W80&lt;&gt;"",('[1]T6 Wine production'!W80/'[1]T61 Real GDP'!W80),"")),"")</f>
        <v/>
      </c>
      <c r="Y49" s="8" t="str">
        <f>IF('[1]T61 Real GDP'!X80&lt;&gt;"",(IF('[1]T6 Wine production'!X80&lt;&gt;"",('[1]T6 Wine production'!X80/'[1]T61 Real GDP'!X80),"")),"")</f>
        <v/>
      </c>
      <c r="Z49" s="8" t="str">
        <f>IF('[1]T61 Real GDP'!Y80&lt;&gt;"",(IF('[1]T6 Wine production'!Y80&lt;&gt;"",('[1]T6 Wine production'!Y80/'[1]T61 Real GDP'!Y80),"")),"")</f>
        <v/>
      </c>
      <c r="AA49" s="8" t="str">
        <f>IF('[1]T61 Real GDP'!Z80&lt;&gt;"",(IF('[1]T6 Wine production'!Z80&lt;&gt;"",('[1]T6 Wine production'!Z80/'[1]T61 Real GDP'!Z80),"")),"")</f>
        <v/>
      </c>
      <c r="AB49" s="8">
        <f>IF('[1]T61 Real GDP'!AA80&lt;&gt;"",(IF('[1]T6 Wine production'!AA80&lt;&gt;"",('[1]T6 Wine production'!AA80/'[1]T61 Real GDP'!AA80),"")),"")</f>
        <v>0.95174213095438476</v>
      </c>
      <c r="AC49" s="8">
        <f>IF('[1]T61 Real GDP'!AB80&lt;&gt;"",(IF('[1]T6 Wine production'!AB80&lt;&gt;"",('[1]T6 Wine production'!AB80/'[1]T61 Real GDP'!AB80),"")),"")</f>
        <v>3.1959193489184502E-2</v>
      </c>
      <c r="AD49" s="8">
        <f>IF('[1]T61 Real GDP'!AC80&lt;&gt;"",(IF('[1]T6 Wine production'!AC80&lt;&gt;"",('[1]T6 Wine production'!AC80/'[1]T61 Real GDP'!AC80),"")),"")</f>
        <v>0.1352368755016537</v>
      </c>
      <c r="AE49" s="8">
        <f>IF('[1]T61 Real GDP'!AD80&lt;&gt;"",(IF('[1]T6 Wine production'!AD80&lt;&gt;"",('[1]T6 Wine production'!AD80/'[1]T61 Real GDP'!AD80),"")),"")</f>
        <v>0.42624006955073113</v>
      </c>
      <c r="AF49" s="8">
        <f>IF('[1]T61 Real GDP'!AE80&lt;&gt;"",(IF('[1]T6 Wine production'!AE80&lt;&gt;"",('[1]T6 Wine production'!AE80/'[1]T61 Real GDP'!AE80),"")),"")</f>
        <v>14.904117567647392</v>
      </c>
      <c r="AG49" s="8">
        <f>IF('[1]T61 Real GDP'!AF80&lt;&gt;"",(IF('[1]T6 Wine production'!AF80&lt;&gt;"",('[1]T6 Wine production'!AF80/'[1]T61 Real GDP'!AF80),"")),"")</f>
        <v>2.1358452639039474</v>
      </c>
      <c r="AH49" s="8">
        <f>IF('[1]T61 Real GDP'!AG80&lt;&gt;"",(IF('[1]T6 Wine production'!AG80&lt;&gt;"",('[1]T6 Wine production'!AG80/'[1]T61 Real GDP'!AG80),"")),"")</f>
        <v>13.981202108623666</v>
      </c>
      <c r="AI49" s="8">
        <f>IF('[1]T61 Real GDP'!AH80&lt;&gt;"",(IF('[1]T6 Wine production'!AH80&lt;&gt;"",('[1]T6 Wine production'!AH80/'[1]T61 Real GDP'!AH80),"")),"")</f>
        <v>2.5135606703626315E-2</v>
      </c>
      <c r="AJ49" s="8">
        <f>IF('[1]T61 Real GDP'!AI80&lt;&gt;"",(IF('[1]T6 Wine production'!AI79&lt;&gt;"",('[1]T6 Wine production'!AI79/'[1]T61 Real GDP'!AI80),"")),"")</f>
        <v>2.614867342114084</v>
      </c>
      <c r="AK49" s="8" t="str">
        <f>IF('[1]T61 Real GDP'!AJ80&lt;&gt;"",(IF('[1]T6 Wine production'!AJ81&lt;&gt;"",('[1]T6 Wine production'!AJ81/'[1]T61 Real GDP'!AJ80),"")),"")</f>
        <v/>
      </c>
      <c r="AL49" s="8" t="str">
        <f>IF('[1]T61 Real GDP'!AK80&lt;&gt;"",(IF('[1]T6 Wine production'!AK80&lt;&gt;"",('[1]T6 Wine production'!AK80/'[1]T61 Real GDP'!AK80),"")),"")</f>
        <v/>
      </c>
      <c r="AM49" s="8" t="str">
        <f>IF('[1]T61 Real GDP'!AL80&lt;&gt;"",(IF('[1]T6 Wine production'!AL80&lt;&gt;"",('[1]T6 Wine production'!AL80/'[1]T61 Real GDP'!AL80),"")),"")</f>
        <v/>
      </c>
      <c r="AN49" s="8" t="str">
        <f>IF('[1]T61 Real GDP'!AM80&lt;&gt;"",(IF('[1]T6 Wine production'!AM80&lt;&gt;"",('[1]T6 Wine production'!AM80/'[1]T61 Real GDP'!AM80),"")),"")</f>
        <v/>
      </c>
      <c r="AO49" s="8" t="str">
        <f>IF('[1]T61 Real GDP'!AN80&lt;&gt;"",(IF('[1]T6 Wine production'!AN80&lt;&gt;"",('[1]T6 Wine production'!AN80/'[1]T61 Real GDP'!AN80),"")),"")</f>
        <v/>
      </c>
      <c r="AP49" s="8" t="str">
        <f>IF('[1]T61 Real GDP'!AO80&lt;&gt;"",(IF('[1]T6 Wine production'!AO80&lt;&gt;"",('[1]T6 Wine production'!AO80/'[1]T61 Real GDP'!AO80),"")),"")</f>
        <v/>
      </c>
      <c r="AQ49" s="8" t="str">
        <f>IF('[1]T61 Real GDP'!AP80&lt;&gt;"",(IF('[1]T6 Wine production'!AP80&lt;&gt;"",('[1]T6 Wine production'!AP80/'[1]T61 Real GDP'!AP80),"")),"")</f>
        <v/>
      </c>
      <c r="AR49" s="8" t="str">
        <f>IF('[1]T61 Real GDP'!AQ80&lt;&gt;"",(IF('[1]T6 Wine production'!AQ80&lt;&gt;"",('[1]T6 Wine production'!AQ80/'[1]T61 Real GDP'!AQ80),"")),"")</f>
        <v/>
      </c>
      <c r="AS49" s="8" t="str">
        <f>IF('[1]T61 Real GDP'!AR80&lt;&gt;"",(IF('[1]T6 Wine production'!AR80&lt;&gt;"",('[1]T6 Wine production'!AR80/'[1]T61 Real GDP'!AR80),"")),"")</f>
        <v/>
      </c>
      <c r="AT49" s="8" t="str">
        <f>IF('[1]T61 Real GDP'!AS80&lt;&gt;"",(IF('[1]T6 Wine production'!AS80&lt;&gt;"",('[1]T6 Wine production'!AS80/'[1]T61 Real GDP'!AS80),"")),"")</f>
        <v/>
      </c>
      <c r="AU49" s="8">
        <f>IF('[1]T61 Real GDP'!AT80&lt;&gt;"",(IF('[1]T6 Wine production'!AT80&lt;&gt;"",('[1]T6 Wine production'!AT80/'[1]T61 Real GDP'!AT80),"")),"")</f>
        <v>2.0565464611005235E-2</v>
      </c>
      <c r="AV49" s="8" t="str">
        <f>IF('[1]T61 Real GDP'!AU80&lt;&gt;"",(IF('[1]T6 Wine production'!AU80&lt;&gt;"",('[1]T6 Wine production'!AU80/'[1]T61 Real GDP'!AU80),"")),"")</f>
        <v/>
      </c>
      <c r="AW49" s="8" t="str">
        <f>IF('[1]T61 Real GDP'!AV80&lt;&gt;"",(IF('[1]T6 Wine production'!AV80&lt;&gt;"",('[1]T6 Wine production'!AV80/'[1]T61 Real GDP'!AV80),"")),"")</f>
        <v/>
      </c>
      <c r="AX49" s="8" t="str">
        <f>IF('[1]T61 Real GDP'!AW80&lt;&gt;"",(IF('[1]T6 Wine production'!AW80&lt;&gt;"",('[1]T6 Wine production'!AW80/'[1]T61 Real GDP'!AW80),"")),"")</f>
        <v/>
      </c>
      <c r="AY49" s="8" t="str">
        <f>IF('[1]T61 Real GDP'!AX80&lt;&gt;"",(IF('[1]T6 Wine production'!AX80&lt;&gt;"",('[1]T6 Wine production'!AX80/'[1]T61 Real GDP'!AX80),"")),"")</f>
        <v/>
      </c>
      <c r="AZ49" s="8" t="str">
        <f>IF('[1]T61 Real GDP'!AY80&lt;&gt;"",(IF('[1]T6 Wine production'!AY80&lt;&gt;"",('[1]T6 Wine production'!AY80/'[1]T61 Real GDP'!AY80),"")),"")</f>
        <v/>
      </c>
      <c r="BA49" s="8" t="str">
        <f>IF('[1]T61 Real GDP'!AZ80&lt;&gt;"",(IF('[1]T6 Wine production'!AZ80&lt;&gt;"",('[1]T6 Wine production'!AZ80/'[1]T61 Real GDP'!AZ80),"")),"")</f>
        <v/>
      </c>
      <c r="BB49" s="8" t="s">
        <v>54</v>
      </c>
      <c r="BC49" s="9"/>
      <c r="BD49" s="9"/>
      <c r="BI49" s="8"/>
      <c r="BJ49" s="8"/>
      <c r="BK49" s="8"/>
      <c r="BL49" s="8"/>
      <c r="BM49" s="8"/>
      <c r="BN49" s="8"/>
    </row>
    <row r="50" spans="1:66" x14ac:dyDescent="0.5">
      <c r="A50" s="12">
        <f>'[1]T6 Wine production'!A81</f>
        <v>1913</v>
      </c>
      <c r="B50" s="8">
        <f>IF('[1]T61 Real GDP'!B81&lt;&gt;"",(IF('[1]T6 Wine production'!B81&lt;&gt;"",('[1]T6 Wine production'!B81/'[1]T61 Real GDP'!B81),"")),"")</f>
        <v>30.924070462111295</v>
      </c>
      <c r="C50" s="8">
        <f>IF('[1]T61 Real GDP'!C81&lt;&gt;"",(IF('[1]T6 Wine production'!C81&lt;&gt;"",('[1]T6 Wine production'!C81/'[1]T61 Real GDP'!C81),"")),"")</f>
        <v>38.194431279598419</v>
      </c>
      <c r="D50" s="8">
        <f>IF('[1]T61 Real GDP'!D81&lt;&gt;"",(IF('[1]T6 Wine production'!D81&lt;&gt;"",('[1]T6 Wine production'!D81/'[1]T61 Real GDP'!D81),"")),"")</f>
        <v>67.740163385563136</v>
      </c>
      <c r="E50" s="8">
        <f>IF('[1]T61 Real GDP'!E81&lt;&gt;"",(IF('[1]T6 Wine production'!E81&lt;&gt;"",('[1]T6 Wine production'!E81/'[1]T61 Real GDP'!E81),"")),"")</f>
        <v>41.065956833841504</v>
      </c>
      <c r="F50" s="8">
        <f>IF('[1]T61 Real GDP'!F81&lt;&gt;"",(IF('[1]T6 Wine production'!F81&lt;&gt;"",('[1]T6 Wine production'!F81/'[1]T61 Real GDP'!F81),"")),"")</f>
        <v>2.6509317299901922</v>
      </c>
      <c r="G50" s="8"/>
      <c r="H50" s="8">
        <f>IF('[1]T61 Real GDP'!G81&lt;&gt;"",(IF('[1]T6 Wine production'!G81&lt;&gt;"",('[1]T6 Wine production'!G81/'[1]T61 Real GDP'!G81),"")),"")</f>
        <v>1.2068352552014099E-2</v>
      </c>
      <c r="I50" s="8" t="str">
        <f>IF('[1]T61 Real GDP'!H81&lt;&gt;"",(IF('[1]T6 Wine production'!H81&lt;&gt;"",('[1]T6 Wine production'!H81/'[1]T61 Real GDP'!H81),"")),"")</f>
        <v/>
      </c>
      <c r="J50" s="8" t="str">
        <f>IF('[1]T61 Real GDP'!I81&lt;&gt;"",(IF('[1]T6 Wine production'!I81&lt;&gt;"",('[1]T6 Wine production'!I81/'[1]T61 Real GDP'!I81),"")),"")</f>
        <v/>
      </c>
      <c r="K50" s="8">
        <f>IF('[1]T61 Real GDP'!J81&lt;&gt;"",(IF('[1]T6 Wine production'!J81&lt;&gt;"",('[1]T6 Wine production'!J81/'[1]T61 Real GDP'!J81),"")),"")</f>
        <v>0.34808243304737668</v>
      </c>
      <c r="L50" s="8">
        <f>IF('[1]T61 Real GDP'!K81&lt;&gt;"",(IF('[1]T6 Wine production'!K81&lt;&gt;"",('[1]T6 Wine production'!K81/'[1]T61 Real GDP'!K81),"")),"")</f>
        <v>51.308680874551314</v>
      </c>
      <c r="M50" s="8" t="str">
        <f>IF('[1]T61 Real GDP'!L81&lt;&gt;"",(IF('[1]T6 Wine production'!L81&lt;&gt;"",('[1]T6 Wine production'!L81/'[1]T61 Real GDP'!L81),"")),"")</f>
        <v/>
      </c>
      <c r="N50" s="8" t="str">
        <f>IF('[1]T61 Real GDP'!M81&lt;&gt;"",(IF('[1]T6 Wine production'!M81&lt;&gt;"",('[1]T6 Wine production'!M81/'[1]T61 Real GDP'!M81),"")),"")</f>
        <v/>
      </c>
      <c r="O50" s="8" t="str">
        <f>IF('[1]T61 Real GDP'!N81&lt;&gt;"",(IF('[1]T6 Wine production'!N81&lt;&gt;"",('[1]T6 Wine production'!N81/'[1]T61 Real GDP'!N81),"")),"")</f>
        <v/>
      </c>
      <c r="P50" s="8">
        <f>IF('[1]T61 Real GDP'!O81&lt;&gt;"",(IF('[1]T6 Wine production'!O81&lt;&gt;"",('[1]T6 Wine production'!O81/'[1]T61 Real GDP'!O81),"")),"")</f>
        <v>0.66044286770650651</v>
      </c>
      <c r="Q50" s="8">
        <f>IF('[1]T61 Real GDP'!P81&lt;&gt;"",(IF('[1]T6 Wine production'!P81&lt;&gt;"",('[1]T6 Wine production'!P81/'[1]T61 Real GDP'!P81),"")),"")</f>
        <v>0</v>
      </c>
      <c r="R50" s="8" t="str">
        <f>IF('[1]T61 Real GDP'!Q81&lt;&gt;"",(IF('[1]T6 Wine production'!Q81&lt;&gt;"",('[1]T6 Wine production'!Q81/'[1]T61 Real GDP'!Q81),"")),"")</f>
        <v/>
      </c>
      <c r="S50" s="8" t="str">
        <f>IF('[1]T61 Real GDP'!R81&lt;&gt;"",(IF('[1]T6 Wine production'!R81&lt;&gt;"",('[1]T6 Wine production'!R81/'[1]T61 Real GDP'!R81),"")),"")</f>
        <v/>
      </c>
      <c r="T50" s="8" t="str">
        <f>IF('[1]T61 Real GDP'!S81&lt;&gt;"",(IF('[1]T6 Wine production'!S81&lt;&gt;"",('[1]T6 Wine production'!S81/'[1]T61 Real GDP'!S81),"")),"")</f>
        <v/>
      </c>
      <c r="U50" s="8" t="str">
        <f>IF('[1]T61 Real GDP'!T81&lt;&gt;"",(IF('[1]T6 Wine production'!T81&lt;&gt;"",('[1]T6 Wine production'!T81/'[1]T61 Real GDP'!T81),"")),"")</f>
        <v/>
      </c>
      <c r="V50" s="8">
        <f>IF('[1]T61 Real GDP'!U81&lt;&gt;"",(IF('[1]T6 Wine production'!U81&lt;&gt;"",('[1]T6 Wine production'!U81/'[1]T61 Real GDP'!U81),"")),"")</f>
        <v>15.293697492288899</v>
      </c>
      <c r="W50" s="8" t="str">
        <f>IF('[1]T61 Real GDP'!V81&lt;&gt;"",(IF('[1]T6 Wine production'!V81&lt;&gt;"",('[1]T6 Wine production'!V81/'[1]T61 Real GDP'!V81),"")),"")</f>
        <v/>
      </c>
      <c r="X50" s="8">
        <f>IF('[1]T61 Real GDP'!W81&lt;&gt;"",(IF('[1]T6 Wine production'!W81&lt;&gt;"",('[1]T6 Wine production'!W81/'[1]T61 Real GDP'!W81),"")),"")</f>
        <v>13.570426409903714</v>
      </c>
      <c r="Y50" s="8" t="str">
        <f>IF('[1]T61 Real GDP'!X81&lt;&gt;"",(IF('[1]T6 Wine production'!X81&lt;&gt;"",('[1]T6 Wine production'!X81/'[1]T61 Real GDP'!X81),"")),"")</f>
        <v/>
      </c>
      <c r="Z50" s="8" t="str">
        <f>IF('[1]T61 Real GDP'!Y81&lt;&gt;"",(IF('[1]T6 Wine production'!Y81&lt;&gt;"",('[1]T6 Wine production'!Y81/'[1]T61 Real GDP'!Y81),"")),"")</f>
        <v/>
      </c>
      <c r="AA50" s="8" t="str">
        <f>IF('[1]T61 Real GDP'!Z81&lt;&gt;"",(IF('[1]T6 Wine production'!Z81&lt;&gt;"",('[1]T6 Wine production'!Z81/'[1]T61 Real GDP'!Z81),"")),"")</f>
        <v/>
      </c>
      <c r="AB50" s="8">
        <f>IF('[1]T61 Real GDP'!AA81&lt;&gt;"",(IF('[1]T6 Wine production'!AA81&lt;&gt;"",('[1]T6 Wine production'!AA81/'[1]T61 Real GDP'!AA81),"")),"")</f>
        <v>1.1161256586621615</v>
      </c>
      <c r="AC50" s="8">
        <f>IF('[1]T61 Real GDP'!AB81&lt;&gt;"",(IF('[1]T6 Wine production'!AB81&lt;&gt;"",('[1]T6 Wine production'!AB81/'[1]T61 Real GDP'!AB81),"")),"")</f>
        <v>6.3310845874416197E-2</v>
      </c>
      <c r="AD50" s="8">
        <f>IF('[1]T61 Real GDP'!AC81&lt;&gt;"",(IF('[1]T6 Wine production'!AC81&lt;&gt;"",('[1]T6 Wine production'!AC81/'[1]T61 Real GDP'!AC81),"")),"")</f>
        <v>0.14504197829893786</v>
      </c>
      <c r="AE50" s="8">
        <f>IF('[1]T61 Real GDP'!AD81&lt;&gt;"",(IF('[1]T6 Wine production'!AD81&lt;&gt;"",('[1]T6 Wine production'!AD81/'[1]T61 Real GDP'!AD81),"")),"")</f>
        <v>0.34805732890334629</v>
      </c>
      <c r="AF50" s="8">
        <f>IF('[1]T61 Real GDP'!AE81&lt;&gt;"",(IF('[1]T6 Wine production'!AE81&lt;&gt;"",('[1]T6 Wine production'!AE81/'[1]T61 Real GDP'!AE81),"")),"")</f>
        <v>17.253960268201116</v>
      </c>
      <c r="AG50" s="8">
        <f>IF('[1]T61 Real GDP'!AF81&lt;&gt;"",(IF('[1]T6 Wine production'!AF81&lt;&gt;"",('[1]T6 Wine production'!AF81/'[1]T61 Real GDP'!AF81),"")),"")</f>
        <v>2.0957129763076892</v>
      </c>
      <c r="AH50" s="8">
        <f>IF('[1]T61 Real GDP'!AG81&lt;&gt;"",(IF('[1]T6 Wine production'!AG81&lt;&gt;"",('[1]T6 Wine production'!AG81/'[1]T61 Real GDP'!AG81),"")),"")</f>
        <v>12.58190950140148</v>
      </c>
      <c r="AI50" s="8">
        <f>IF('[1]T61 Real GDP'!AH81&lt;&gt;"",(IF('[1]T6 Wine production'!AH81&lt;&gt;"",('[1]T6 Wine production'!AH81/'[1]T61 Real GDP'!AH81),"")),"")</f>
        <v>2.6861494239892595E-2</v>
      </c>
      <c r="AJ50" s="8">
        <f>IF('[1]T61 Real GDP'!AI81&lt;&gt;"",(IF('[1]T6 Wine production'!AI80&lt;&gt;"",('[1]T6 Wine production'!AI80/'[1]T61 Real GDP'!AI81),"")),"")</f>
        <v>4.9301644743529796</v>
      </c>
      <c r="AK50" s="8" t="str">
        <f>IF('[1]T61 Real GDP'!AJ81&lt;&gt;"",(IF('[1]T6 Wine production'!AJ82&lt;&gt;"",('[1]T6 Wine production'!AJ82/'[1]T61 Real GDP'!AJ81),"")),"")</f>
        <v/>
      </c>
      <c r="AL50" s="8">
        <f>IF('[1]T61 Real GDP'!AK81&lt;&gt;"",(IF('[1]T6 Wine production'!AK81&lt;&gt;"",('[1]T6 Wine production'!AK81/'[1]T61 Real GDP'!AK81),"")),"")</f>
        <v>114.50455597782532</v>
      </c>
      <c r="AM50" s="8">
        <f>IF('[1]T61 Real GDP'!AL81&lt;&gt;"",(IF('[1]T6 Wine production'!AL81&lt;&gt;"",('[1]T6 Wine production'!AL81/'[1]T61 Real GDP'!AL81),"")),"")</f>
        <v>1.9808190136952566</v>
      </c>
      <c r="AN50" s="8" t="str">
        <f>IF('[1]T61 Real GDP'!AM81&lt;&gt;"",(IF('[1]T6 Wine production'!AM81&lt;&gt;"",('[1]T6 Wine production'!AM81/'[1]T61 Real GDP'!AM81),"")),"")</f>
        <v/>
      </c>
      <c r="AO50" s="8">
        <f>IF('[1]T61 Real GDP'!AN81&lt;&gt;"",(IF('[1]T6 Wine production'!AN81&lt;&gt;"",('[1]T6 Wine production'!AN81/'[1]T61 Real GDP'!AN81),"")),"")</f>
        <v>15.538085180433747</v>
      </c>
      <c r="AP50" s="8">
        <f>IF('[1]T61 Real GDP'!AO81&lt;&gt;"",(IF('[1]T6 Wine production'!AO81&lt;&gt;"",('[1]T6 Wine production'!AO81/'[1]T61 Real GDP'!AO81),"")),"")</f>
        <v>2.6930475405331133</v>
      </c>
      <c r="AQ50" s="8" t="str">
        <f>IF('[1]T61 Real GDP'!AP81&lt;&gt;"",(IF('[1]T6 Wine production'!AP81&lt;&gt;"",('[1]T6 Wine production'!AP81/'[1]T61 Real GDP'!AP81),"")),"")</f>
        <v/>
      </c>
      <c r="AR50" s="8" t="str">
        <f>IF('[1]T61 Real GDP'!AQ81&lt;&gt;"",(IF('[1]T6 Wine production'!AQ81&lt;&gt;"",('[1]T6 Wine production'!AQ81/'[1]T61 Real GDP'!AQ81),"")),"")</f>
        <v/>
      </c>
      <c r="AS50" s="8" t="str">
        <f>IF('[1]T61 Real GDP'!AR81&lt;&gt;"",(IF('[1]T6 Wine production'!AR81&lt;&gt;"",('[1]T6 Wine production'!AR81/'[1]T61 Real GDP'!AR81),"")),"")</f>
        <v/>
      </c>
      <c r="AT50" s="8" t="str">
        <f>IF('[1]T61 Real GDP'!AS81&lt;&gt;"",(IF('[1]T6 Wine production'!AS81&lt;&gt;"",('[1]T6 Wine production'!AS81/'[1]T61 Real GDP'!AS81),"")),"")</f>
        <v/>
      </c>
      <c r="AU50" s="8">
        <f>IF('[1]T61 Real GDP'!AT81&lt;&gt;"",(IF('[1]T6 Wine production'!AT81&lt;&gt;"",('[1]T6 Wine production'!AT81/'[1]T61 Real GDP'!AT81),"")),"")</f>
        <v>2.0236417177229148E-2</v>
      </c>
      <c r="AV50" s="8" t="str">
        <f>IF('[1]T61 Real GDP'!AU81&lt;&gt;"",(IF('[1]T6 Wine production'!AU81&lt;&gt;"",('[1]T6 Wine production'!AU81/'[1]T61 Real GDP'!AU81),"")),"")</f>
        <v/>
      </c>
      <c r="AW50" s="8" t="str">
        <f>IF('[1]T61 Real GDP'!AV81&lt;&gt;"",(IF('[1]T6 Wine production'!AV81&lt;&gt;"",('[1]T6 Wine production'!AV81/'[1]T61 Real GDP'!AV81),"")),"")</f>
        <v/>
      </c>
      <c r="AX50" s="8" t="str">
        <f>IF('[1]T61 Real GDP'!AW81&lt;&gt;"",(IF('[1]T6 Wine production'!AW81&lt;&gt;"",('[1]T6 Wine production'!AW81/'[1]T61 Real GDP'!AW81),"")),"")</f>
        <v/>
      </c>
      <c r="AY50" s="8" t="str">
        <f>IF('[1]T61 Real GDP'!AX81&lt;&gt;"",(IF('[1]T6 Wine production'!AX81&lt;&gt;"",('[1]T6 Wine production'!AX81/'[1]T61 Real GDP'!AX81),"")),"")</f>
        <v/>
      </c>
      <c r="AZ50" s="8" t="str">
        <f>IF('[1]T61 Real GDP'!AY81&lt;&gt;"",(IF('[1]T6 Wine production'!AY81&lt;&gt;"",('[1]T6 Wine production'!AY81/'[1]T61 Real GDP'!AY81),"")),"")</f>
        <v/>
      </c>
      <c r="BA50" s="8" t="str">
        <f>IF('[1]T61 Real GDP'!AZ81&lt;&gt;"",(IF('[1]T6 Wine production'!AZ81&lt;&gt;"",('[1]T6 Wine production'!AZ81/'[1]T61 Real GDP'!AZ81),"")),"")</f>
        <v/>
      </c>
      <c r="BB50" s="8">
        <v>5.5933325634387927</v>
      </c>
      <c r="BC50" s="9"/>
      <c r="BD50" s="9"/>
      <c r="BI50" s="8"/>
      <c r="BJ50" s="8"/>
      <c r="BK50" s="8"/>
      <c r="BL50" s="8"/>
      <c r="BM50" s="8"/>
      <c r="BN50" s="8"/>
    </row>
    <row r="51" spans="1:66" x14ac:dyDescent="0.5">
      <c r="A51" s="12">
        <f>'[1]T6 Wine production'!A82</f>
        <v>1914</v>
      </c>
      <c r="B51" s="8">
        <f>IF('[1]T61 Real GDP'!B82&lt;&gt;"",(IF('[1]T6 Wine production'!B82&lt;&gt;"",('[1]T6 Wine production'!B82/'[1]T61 Real GDP'!B82),"")),"")</f>
        <v>45.034943972515414</v>
      </c>
      <c r="C51" s="8">
        <f>IF('[1]T61 Real GDP'!C82&lt;&gt;"",(IF('[1]T6 Wine production'!C82&lt;&gt;"",('[1]T6 Wine production'!C82/'[1]T61 Real GDP'!C82),"")),"")</f>
        <v>50.138777805534751</v>
      </c>
      <c r="D51" s="8">
        <f>IF('[1]T61 Real GDP'!D82&lt;&gt;"",(IF('[1]T6 Wine production'!D82&lt;&gt;"",('[1]T6 Wine production'!D82/'[1]T61 Real GDP'!D82),"")),"")</f>
        <v>66.054960106382978</v>
      </c>
      <c r="E51" s="8">
        <f>IF('[1]T61 Real GDP'!E82&lt;&gt;"",(IF('[1]T6 Wine production'!E82&lt;&gt;"",('[1]T6 Wine production'!E82/'[1]T61 Real GDP'!E82),"")),"")</f>
        <v>39.362006086427265</v>
      </c>
      <c r="F51" s="8">
        <f>IF('[1]T61 Real GDP'!F82&lt;&gt;"",(IF('[1]T6 Wine production'!F82&lt;&gt;"",('[1]T6 Wine production'!F82/'[1]T61 Real GDP'!F82),"")),"")</f>
        <v>6.0953319508298707</v>
      </c>
      <c r="G51" s="8"/>
      <c r="H51" s="8">
        <f>IF('[1]T61 Real GDP'!G82&lt;&gt;"",(IF('[1]T6 Wine production'!G82&lt;&gt;"",('[1]T6 Wine production'!G82/'[1]T61 Real GDP'!G82),"")),"")</f>
        <v>0.1620606319072786</v>
      </c>
      <c r="I51" s="8" t="str">
        <f>IF('[1]T61 Real GDP'!H82&lt;&gt;"",(IF('[1]T6 Wine production'!H82&lt;&gt;"",('[1]T6 Wine production'!H82/'[1]T61 Real GDP'!H82),"")),"")</f>
        <v/>
      </c>
      <c r="J51" s="8" t="str">
        <f>IF('[1]T61 Real GDP'!I82&lt;&gt;"",(IF('[1]T6 Wine production'!I82&lt;&gt;"",('[1]T6 Wine production'!I82/'[1]T61 Real GDP'!I82),"")),"")</f>
        <v/>
      </c>
      <c r="K51" s="8">
        <f>IF('[1]T61 Real GDP'!J82&lt;&gt;"",(IF('[1]T6 Wine production'!J82&lt;&gt;"",('[1]T6 Wine production'!J82/'[1]T61 Real GDP'!J82),"")),"")</f>
        <v>0.38394888513774678</v>
      </c>
      <c r="L51" s="8">
        <f>IF('[1]T61 Real GDP'!K82&lt;&gt;"",(IF('[1]T6 Wine production'!K82&lt;&gt;"",('[1]T6 Wine production'!K82/'[1]T61 Real GDP'!K82),"")),"")</f>
        <v>42.162927631578945</v>
      </c>
      <c r="M51" s="8" t="str">
        <f>IF('[1]T61 Real GDP'!L82&lt;&gt;"",(IF('[1]T6 Wine production'!L82&lt;&gt;"",('[1]T6 Wine production'!L82/'[1]T61 Real GDP'!L82),"")),"")</f>
        <v/>
      </c>
      <c r="N51" s="8" t="str">
        <f>IF('[1]T61 Real GDP'!M82&lt;&gt;"",(IF('[1]T6 Wine production'!M82&lt;&gt;"",('[1]T6 Wine production'!M82/'[1]T61 Real GDP'!M82),"")),"")</f>
        <v/>
      </c>
      <c r="O51" s="8" t="str">
        <f>IF('[1]T61 Real GDP'!N82&lt;&gt;"",(IF('[1]T6 Wine production'!N82&lt;&gt;"",('[1]T6 Wine production'!N82/'[1]T61 Real GDP'!N82),"")),"")</f>
        <v/>
      </c>
      <c r="P51" s="8">
        <f>IF('[1]T61 Real GDP'!O82&lt;&gt;"",(IF('[1]T6 Wine production'!O82&lt;&gt;"",('[1]T6 Wine production'!O82/'[1]T61 Real GDP'!O82),"")),"")</f>
        <v>1.4224393706093525</v>
      </c>
      <c r="Q51" s="8">
        <f>IF('[1]T61 Real GDP'!P82&lt;&gt;"",(IF('[1]T6 Wine production'!P82&lt;&gt;"",('[1]T6 Wine production'!P82/'[1]T61 Real GDP'!P82),"")),"")</f>
        <v>0</v>
      </c>
      <c r="R51" s="8" t="str">
        <f>IF('[1]T61 Real GDP'!Q82&lt;&gt;"",(IF('[1]T6 Wine production'!Q82&lt;&gt;"",('[1]T6 Wine production'!Q82/'[1]T61 Real GDP'!Q82),"")),"")</f>
        <v/>
      </c>
      <c r="S51" s="8" t="str">
        <f>IF('[1]T61 Real GDP'!R82&lt;&gt;"",(IF('[1]T6 Wine production'!R82&lt;&gt;"",('[1]T6 Wine production'!R82/'[1]T61 Real GDP'!R82),"")),"")</f>
        <v/>
      </c>
      <c r="T51" s="8" t="str">
        <f>IF('[1]T61 Real GDP'!S82&lt;&gt;"",(IF('[1]T6 Wine production'!S82&lt;&gt;"",('[1]T6 Wine production'!S82/'[1]T61 Real GDP'!S82),"")),"")</f>
        <v/>
      </c>
      <c r="U51" s="8" t="str">
        <f>IF('[1]T61 Real GDP'!T82&lt;&gt;"",(IF('[1]T6 Wine production'!T82&lt;&gt;"",('[1]T6 Wine production'!T82/'[1]T61 Real GDP'!T82),"")),"")</f>
        <v/>
      </c>
      <c r="V51" s="8" t="str">
        <f>IF('[1]T61 Real GDP'!U82&lt;&gt;"",(IF('[1]T6 Wine production'!U82&lt;&gt;"",('[1]T6 Wine production'!U82/'[1]T61 Real GDP'!U82),"")),"")</f>
        <v/>
      </c>
      <c r="W51" s="8" t="str">
        <f>IF('[1]T61 Real GDP'!V82&lt;&gt;"",(IF('[1]T6 Wine production'!V82&lt;&gt;"",('[1]T6 Wine production'!V82/'[1]T61 Real GDP'!V82),"")),"")</f>
        <v/>
      </c>
      <c r="X51" s="8" t="str">
        <f>IF('[1]T61 Real GDP'!W82&lt;&gt;"",(IF('[1]T6 Wine production'!W82&lt;&gt;"",('[1]T6 Wine production'!W82/'[1]T61 Real GDP'!W82),"")),"")</f>
        <v/>
      </c>
      <c r="Y51" s="8" t="str">
        <f>IF('[1]T61 Real GDP'!X82&lt;&gt;"",(IF('[1]T6 Wine production'!X82&lt;&gt;"",('[1]T6 Wine production'!X82/'[1]T61 Real GDP'!X82),"")),"")</f>
        <v/>
      </c>
      <c r="Z51" s="8" t="str">
        <f>IF('[1]T61 Real GDP'!Y82&lt;&gt;"",(IF('[1]T6 Wine production'!Y82&lt;&gt;"",('[1]T6 Wine production'!Y82/'[1]T61 Real GDP'!Y82),"")),"")</f>
        <v/>
      </c>
      <c r="AA51" s="8" t="str">
        <f>IF('[1]T61 Real GDP'!Z82&lt;&gt;"",(IF('[1]T6 Wine production'!Z82&lt;&gt;"",('[1]T6 Wine production'!Z82/'[1]T61 Real GDP'!Z82),"")),"")</f>
        <v/>
      </c>
      <c r="AB51" s="8">
        <f>IF('[1]T61 Real GDP'!AA82&lt;&gt;"",(IF('[1]T6 Wine production'!AA82&lt;&gt;"",('[1]T6 Wine production'!AA82/'[1]T61 Real GDP'!AA82),"")),"")</f>
        <v>0.8634512239383797</v>
      </c>
      <c r="AC51" s="8">
        <f>IF('[1]T61 Real GDP'!AB82&lt;&gt;"",(IF('[1]T6 Wine production'!AB82&lt;&gt;"",('[1]T6 Wine production'!AB82/'[1]T61 Real GDP'!AB82),"")),"")</f>
        <v>6.8821268031020497E-2</v>
      </c>
      <c r="AD51" s="8">
        <f>IF('[1]T61 Real GDP'!AC82&lt;&gt;"",(IF('[1]T6 Wine production'!AC82&lt;&gt;"",('[1]T6 Wine production'!AC82/'[1]T61 Real GDP'!AC82),"")),"")</f>
        <v>0.1727794364896032</v>
      </c>
      <c r="AE51" s="8">
        <f>IF('[1]T61 Real GDP'!AD82&lt;&gt;"",(IF('[1]T6 Wine production'!AD82&lt;&gt;"",('[1]T6 Wine production'!AD82/'[1]T61 Real GDP'!AD82),"")),"")</f>
        <v>0.37853605599724321</v>
      </c>
      <c r="AF51" s="8">
        <f>IF('[1]T61 Real GDP'!AE82&lt;&gt;"",(IF('[1]T6 Wine production'!AE82&lt;&gt;"",('[1]T6 Wine production'!AE82/'[1]T61 Real GDP'!AE82),"")),"")</f>
        <v>19.697359106522981</v>
      </c>
      <c r="AG51" s="8">
        <f>IF('[1]T61 Real GDP'!AF82&lt;&gt;"",(IF('[1]T6 Wine production'!AF82&lt;&gt;"",('[1]T6 Wine production'!AF82/'[1]T61 Real GDP'!AF82),"")),"")</f>
        <v>2.1427232799268081</v>
      </c>
      <c r="AH51" s="8">
        <f>IF('[1]T61 Real GDP'!AG82&lt;&gt;"",(IF('[1]T6 Wine production'!AG82&lt;&gt;"",('[1]T6 Wine production'!AG82/'[1]T61 Real GDP'!AG82),"")),"")</f>
        <v>13.989686109135226</v>
      </c>
      <c r="AI51" s="8">
        <f>IF('[1]T61 Real GDP'!AH82&lt;&gt;"",(IF('[1]T6 Wine production'!AH82&lt;&gt;"",('[1]T6 Wine production'!AH82/'[1]T61 Real GDP'!AH82),"")),"")</f>
        <v>2.1440514035893775E-2</v>
      </c>
      <c r="AJ51" s="8">
        <f>IF('[1]T61 Real GDP'!AI82&lt;&gt;"",(IF('[1]T6 Wine production'!AI81&lt;&gt;"",('[1]T6 Wine production'!AI81/'[1]T61 Real GDP'!AI82),"")),"")</f>
        <v>5.0324393065188069</v>
      </c>
      <c r="AK51" s="8" t="str">
        <f>IF('[1]T61 Real GDP'!AJ82&lt;&gt;"",(IF('[1]T6 Wine production'!AJ83&lt;&gt;"",('[1]T6 Wine production'!AJ83/'[1]T61 Real GDP'!AJ82),"")),"")</f>
        <v/>
      </c>
      <c r="AL51" s="8" t="str">
        <f>IF('[1]T61 Real GDP'!AK82&lt;&gt;"",(IF('[1]T6 Wine production'!AK82&lt;&gt;"",('[1]T6 Wine production'!AK82/'[1]T61 Real GDP'!AK82),"")),"")</f>
        <v/>
      </c>
      <c r="AM51" s="8" t="str">
        <f>IF('[1]T61 Real GDP'!AL82&lt;&gt;"",(IF('[1]T6 Wine production'!AL82&lt;&gt;"",('[1]T6 Wine production'!AL82/'[1]T61 Real GDP'!AL82),"")),"")</f>
        <v/>
      </c>
      <c r="AN51" s="8" t="str">
        <f>IF('[1]T61 Real GDP'!AM82&lt;&gt;"",(IF('[1]T6 Wine production'!AM82&lt;&gt;"",('[1]T6 Wine production'!AM82/'[1]T61 Real GDP'!AM82),"")),"")</f>
        <v/>
      </c>
      <c r="AO51" s="8" t="str">
        <f>IF('[1]T61 Real GDP'!AN82&lt;&gt;"",(IF('[1]T6 Wine production'!AN82&lt;&gt;"",('[1]T6 Wine production'!AN82/'[1]T61 Real GDP'!AN82),"")),"")</f>
        <v/>
      </c>
      <c r="AP51" s="8" t="str">
        <f>IF('[1]T61 Real GDP'!AO82&lt;&gt;"",(IF('[1]T6 Wine production'!AO82&lt;&gt;"",('[1]T6 Wine production'!AO82/'[1]T61 Real GDP'!AO82),"")),"")</f>
        <v/>
      </c>
      <c r="AQ51" s="8" t="str">
        <f>IF('[1]T61 Real GDP'!AP82&lt;&gt;"",(IF('[1]T6 Wine production'!AP82&lt;&gt;"",('[1]T6 Wine production'!AP82/'[1]T61 Real GDP'!AP82),"")),"")</f>
        <v/>
      </c>
      <c r="AR51" s="8" t="str">
        <f>IF('[1]T61 Real GDP'!AQ82&lt;&gt;"",(IF('[1]T6 Wine production'!AQ82&lt;&gt;"",('[1]T6 Wine production'!AQ82/'[1]T61 Real GDP'!AQ82),"")),"")</f>
        <v/>
      </c>
      <c r="AS51" s="8" t="str">
        <f>IF('[1]T61 Real GDP'!AR82&lt;&gt;"",(IF('[1]T6 Wine production'!AR82&lt;&gt;"",('[1]T6 Wine production'!AR82/'[1]T61 Real GDP'!AR82),"")),"")</f>
        <v/>
      </c>
      <c r="AT51" s="8" t="str">
        <f>IF('[1]T61 Real GDP'!AS82&lt;&gt;"",(IF('[1]T6 Wine production'!AS82&lt;&gt;"",('[1]T6 Wine production'!AS82/'[1]T61 Real GDP'!AS82),"")),"")</f>
        <v/>
      </c>
      <c r="AU51" s="8">
        <f>IF('[1]T61 Real GDP'!AT82&lt;&gt;"",(IF('[1]T6 Wine production'!AT82&lt;&gt;"",('[1]T6 Wine production'!AT82/'[1]T61 Real GDP'!AT82),"")),"")</f>
        <v>2.0862285749720762E-2</v>
      </c>
      <c r="AV51" s="8" t="str">
        <f>IF('[1]T61 Real GDP'!AU82&lt;&gt;"",(IF('[1]T6 Wine production'!AU82&lt;&gt;"",('[1]T6 Wine production'!AU82/'[1]T61 Real GDP'!AU82),"")),"")</f>
        <v/>
      </c>
      <c r="AW51" s="8" t="str">
        <f>IF('[1]T61 Real GDP'!AV82&lt;&gt;"",(IF('[1]T6 Wine production'!AV82&lt;&gt;"",('[1]T6 Wine production'!AV82/'[1]T61 Real GDP'!AV82),"")),"")</f>
        <v/>
      </c>
      <c r="AX51" s="8" t="str">
        <f>IF('[1]T61 Real GDP'!AW82&lt;&gt;"",(IF('[1]T6 Wine production'!AW82&lt;&gt;"",('[1]T6 Wine production'!AW82/'[1]T61 Real GDP'!AW82),"")),"")</f>
        <v/>
      </c>
      <c r="AY51" s="8" t="str">
        <f>IF('[1]T61 Real GDP'!AX82&lt;&gt;"",(IF('[1]T6 Wine production'!AX82&lt;&gt;"",('[1]T6 Wine production'!AX82/'[1]T61 Real GDP'!AX82),"")),"")</f>
        <v/>
      </c>
      <c r="AZ51" s="8" t="str">
        <f>IF('[1]T61 Real GDP'!AY82&lt;&gt;"",(IF('[1]T6 Wine production'!AY82&lt;&gt;"",('[1]T6 Wine production'!AY82/'[1]T61 Real GDP'!AY82),"")),"")</f>
        <v/>
      </c>
      <c r="BA51" s="8" t="str">
        <f>IF('[1]T61 Real GDP'!AZ82&lt;&gt;"",(IF('[1]T6 Wine production'!AZ82&lt;&gt;"",('[1]T6 Wine production'!AZ82/'[1]T61 Real GDP'!AZ82),"")),"")</f>
        <v/>
      </c>
      <c r="BB51" s="8" t="s">
        <v>54</v>
      </c>
      <c r="BC51" s="9"/>
      <c r="BD51" s="9"/>
      <c r="BI51" s="8"/>
      <c r="BJ51" s="8"/>
      <c r="BK51" s="8"/>
      <c r="BL51" s="8"/>
      <c r="BM51" s="8"/>
      <c r="BN51" s="8"/>
    </row>
    <row r="52" spans="1:66" x14ac:dyDescent="0.5">
      <c r="A52" s="12">
        <f>'[1]T6 Wine production'!A83</f>
        <v>1915</v>
      </c>
      <c r="B52" s="8">
        <f>IF('[1]T61 Real GDP'!B83&lt;&gt;"",(IF('[1]T6 Wine production'!B83&lt;&gt;"",('[1]T6 Wine production'!B83/'[1]T61 Real GDP'!B83),"")),"")</f>
        <v>15.927247435239568</v>
      </c>
      <c r="C52" s="8">
        <f>IF('[1]T61 Real GDP'!C83&lt;&gt;"",(IF('[1]T6 Wine production'!C83&lt;&gt;"",('[1]T6 Wine production'!C83/'[1]T61 Real GDP'!C83),"")),"")</f>
        <v>19.878764060818416</v>
      </c>
      <c r="D52" s="8">
        <f>IF('[1]T61 Real GDP'!D83&lt;&gt;"",(IF('[1]T6 Wine production'!D83&lt;&gt;"",('[1]T6 Wine production'!D83/'[1]T61 Real GDP'!D83),"")),"")</f>
        <v>66.269831338411322</v>
      </c>
      <c r="E52" s="8">
        <f>IF('[1]T61 Real GDP'!E83&lt;&gt;"",(IF('[1]T6 Wine production'!E83&lt;&gt;"",('[1]T6 Wine production'!E83/'[1]T61 Real GDP'!E83),"")),"")</f>
        <v>21.055861639438508</v>
      </c>
      <c r="F52" s="8">
        <f>IF('[1]T61 Real GDP'!F83&lt;&gt;"",(IF('[1]T6 Wine production'!F83&lt;&gt;"",('[1]T6 Wine production'!F83/'[1]T61 Real GDP'!F83),"")),"")</f>
        <v>5.8149462174780862</v>
      </c>
      <c r="G52" s="8"/>
      <c r="H52" s="8">
        <f>IF('[1]T61 Real GDP'!G83&lt;&gt;"",(IF('[1]T6 Wine production'!G83&lt;&gt;"",('[1]T6 Wine production'!G83/'[1]T61 Real GDP'!G83),"")),"")</f>
        <v>0.86734301776654765</v>
      </c>
      <c r="I52" s="8" t="str">
        <f>IF('[1]T61 Real GDP'!H83&lt;&gt;"",(IF('[1]T6 Wine production'!H83&lt;&gt;"",('[1]T6 Wine production'!H83/'[1]T61 Real GDP'!H83),"")),"")</f>
        <v/>
      </c>
      <c r="J52" s="8" t="str">
        <f>IF('[1]T61 Real GDP'!I83&lt;&gt;"",(IF('[1]T6 Wine production'!I83&lt;&gt;"",('[1]T6 Wine production'!I83/'[1]T61 Real GDP'!I83),"")),"")</f>
        <v/>
      </c>
      <c r="K52" s="8">
        <f>IF('[1]T61 Real GDP'!J83&lt;&gt;"",(IF('[1]T6 Wine production'!J83&lt;&gt;"",('[1]T6 Wine production'!J83/'[1]T61 Real GDP'!J83),"")),"")</f>
        <v>1.2035718162914362</v>
      </c>
      <c r="L52" s="8">
        <f>IF('[1]T61 Real GDP'!K83&lt;&gt;"",(IF('[1]T6 Wine production'!K83&lt;&gt;"",('[1]T6 Wine production'!K83/'[1]T61 Real GDP'!K83),"")),"")</f>
        <v>48.545891238670698</v>
      </c>
      <c r="M52" s="8" t="str">
        <f>IF('[1]T61 Real GDP'!L83&lt;&gt;"",(IF('[1]T6 Wine production'!L83&lt;&gt;"",('[1]T6 Wine production'!L83/'[1]T61 Real GDP'!L83),"")),"")</f>
        <v/>
      </c>
      <c r="N52" s="8" t="str">
        <f>IF('[1]T61 Real GDP'!M83&lt;&gt;"",(IF('[1]T6 Wine production'!M83&lt;&gt;"",('[1]T6 Wine production'!M83/'[1]T61 Real GDP'!M83),"")),"")</f>
        <v/>
      </c>
      <c r="O52" s="8" t="str">
        <f>IF('[1]T61 Real GDP'!N83&lt;&gt;"",(IF('[1]T6 Wine production'!N83&lt;&gt;"",('[1]T6 Wine production'!N83/'[1]T61 Real GDP'!N83),"")),"")</f>
        <v/>
      </c>
      <c r="P52" s="8">
        <f>IF('[1]T61 Real GDP'!O83&lt;&gt;"",(IF('[1]T6 Wine production'!O83&lt;&gt;"",('[1]T6 Wine production'!O83/'[1]T61 Real GDP'!O83),"")),"")</f>
        <v>2.5895852769624406</v>
      </c>
      <c r="Q52" s="8">
        <f>IF('[1]T61 Real GDP'!P83&lt;&gt;"",(IF('[1]T6 Wine production'!P83&lt;&gt;"",('[1]T6 Wine production'!P83/'[1]T61 Real GDP'!P83),"")),"")</f>
        <v>0</v>
      </c>
      <c r="R52" s="8" t="str">
        <f>IF('[1]T61 Real GDP'!Q83&lt;&gt;"",(IF('[1]T6 Wine production'!Q83&lt;&gt;"",('[1]T6 Wine production'!Q83/'[1]T61 Real GDP'!Q83),"")),"")</f>
        <v/>
      </c>
      <c r="S52" s="8" t="str">
        <f>IF('[1]T61 Real GDP'!R83&lt;&gt;"",(IF('[1]T6 Wine production'!R83&lt;&gt;"",('[1]T6 Wine production'!R83/'[1]T61 Real GDP'!R83),"")),"")</f>
        <v/>
      </c>
      <c r="T52" s="8" t="str">
        <f>IF('[1]T61 Real GDP'!S83&lt;&gt;"",(IF('[1]T6 Wine production'!S83&lt;&gt;"",('[1]T6 Wine production'!S83/'[1]T61 Real GDP'!S83),"")),"")</f>
        <v/>
      </c>
      <c r="U52" s="8" t="str">
        <f>IF('[1]T61 Real GDP'!T83&lt;&gt;"",(IF('[1]T6 Wine production'!T83&lt;&gt;"",('[1]T6 Wine production'!T83/'[1]T61 Real GDP'!T83),"")),"")</f>
        <v/>
      </c>
      <c r="V52" s="8" t="str">
        <f>IF('[1]T61 Real GDP'!U83&lt;&gt;"",(IF('[1]T6 Wine production'!U83&lt;&gt;"",('[1]T6 Wine production'!U83/'[1]T61 Real GDP'!U83),"")),"")</f>
        <v/>
      </c>
      <c r="W52" s="8" t="str">
        <f>IF('[1]T61 Real GDP'!V83&lt;&gt;"",(IF('[1]T6 Wine production'!V83&lt;&gt;"",('[1]T6 Wine production'!V83/'[1]T61 Real GDP'!V83),"")),"")</f>
        <v/>
      </c>
      <c r="X52" s="8" t="str">
        <f>IF('[1]T61 Real GDP'!W83&lt;&gt;"",(IF('[1]T6 Wine production'!W83&lt;&gt;"",('[1]T6 Wine production'!W83/'[1]T61 Real GDP'!W83),"")),"")</f>
        <v/>
      </c>
      <c r="Y52" s="8" t="str">
        <f>IF('[1]T61 Real GDP'!X83&lt;&gt;"",(IF('[1]T6 Wine production'!X83&lt;&gt;"",('[1]T6 Wine production'!X83/'[1]T61 Real GDP'!X83),"")),"")</f>
        <v/>
      </c>
      <c r="Z52" s="8" t="str">
        <f>IF('[1]T61 Real GDP'!Y83&lt;&gt;"",(IF('[1]T6 Wine production'!Y83&lt;&gt;"",('[1]T6 Wine production'!Y83/'[1]T61 Real GDP'!Y83),"")),"")</f>
        <v/>
      </c>
      <c r="AA52" s="8" t="str">
        <f>IF('[1]T61 Real GDP'!Z83&lt;&gt;"",(IF('[1]T6 Wine production'!Z83&lt;&gt;"",('[1]T6 Wine production'!Z83/'[1]T61 Real GDP'!Z83),"")),"")</f>
        <v/>
      </c>
      <c r="AB52" s="8">
        <f>IF('[1]T61 Real GDP'!AA83&lt;&gt;"",(IF('[1]T6 Wine production'!AA83&lt;&gt;"",('[1]T6 Wine production'!AA83/'[1]T61 Real GDP'!AA83),"")),"")</f>
        <v>0.53699519329526313</v>
      </c>
      <c r="AC52" s="8">
        <f>IF('[1]T61 Real GDP'!AB83&lt;&gt;"",(IF('[1]T6 Wine production'!AB83&lt;&gt;"",('[1]T6 Wine production'!AB83/'[1]T61 Real GDP'!AB83),"")),"")</f>
        <v>6.6428398713950343E-2</v>
      </c>
      <c r="AD52" s="8">
        <f>IF('[1]T61 Real GDP'!AC83&lt;&gt;"",(IF('[1]T6 Wine production'!AC83&lt;&gt;"",('[1]T6 Wine production'!AC83/'[1]T61 Real GDP'!AC83),"")),"")</f>
        <v>0.17861475346491615</v>
      </c>
      <c r="AE52" s="8">
        <f>IF('[1]T61 Real GDP'!AD83&lt;&gt;"",(IF('[1]T6 Wine production'!AD83&lt;&gt;"",('[1]T6 Wine production'!AD83/'[1]T61 Real GDP'!AD83),"")),"")</f>
        <v>0.34624134067343504</v>
      </c>
      <c r="AF52" s="8">
        <f>IF('[1]T61 Real GDP'!AE83&lt;&gt;"",(IF('[1]T6 Wine production'!AE83&lt;&gt;"",('[1]T6 Wine production'!AE83/'[1]T61 Real GDP'!AE83),"")),"")</f>
        <v>14.748725850298095</v>
      </c>
      <c r="AG52" s="8">
        <f>IF('[1]T61 Real GDP'!AF83&lt;&gt;"",(IF('[1]T6 Wine production'!AF83&lt;&gt;"",('[1]T6 Wine production'!AF83/'[1]T61 Real GDP'!AF83),"")),"")</f>
        <v>2.0591347048202913</v>
      </c>
      <c r="AH52" s="8">
        <f>IF('[1]T61 Real GDP'!AG83&lt;&gt;"",(IF('[1]T6 Wine production'!AG83&lt;&gt;"",('[1]T6 Wine production'!AG83/'[1]T61 Real GDP'!AG83),"")),"")</f>
        <v>13.556769866721623</v>
      </c>
      <c r="AI52" s="8">
        <f>IF('[1]T61 Real GDP'!AH83&lt;&gt;"",(IF('[1]T6 Wine production'!AH83&lt;&gt;"",('[1]T6 Wine production'!AH83/'[1]T61 Real GDP'!AH83),"")),"")</f>
        <v>1.247870762615075E-2</v>
      </c>
      <c r="AJ52" s="8">
        <f>IF('[1]T61 Real GDP'!AI83&lt;&gt;"",(IF('[1]T6 Wine production'!AI82&lt;&gt;"",('[1]T6 Wine production'!AI82/'[1]T61 Real GDP'!AI83),"")),"")</f>
        <v>3.6677280600696194</v>
      </c>
      <c r="AK52" s="8" t="str">
        <f>IF('[1]T61 Real GDP'!AJ83&lt;&gt;"",(IF('[1]T6 Wine production'!#REF!&lt;&gt;"",('[1]T6 Wine production'!#REF!/'[1]T61 Real GDP'!AJ83),"")),"")</f>
        <v/>
      </c>
      <c r="AL52" s="8" t="str">
        <f>IF('[1]T61 Real GDP'!AK83&lt;&gt;"",(IF('[1]T6 Wine production'!AK83&lt;&gt;"",('[1]T6 Wine production'!AK83/'[1]T61 Real GDP'!AK83),"")),"")</f>
        <v/>
      </c>
      <c r="AM52" s="8" t="str">
        <f>IF('[1]T61 Real GDP'!AL83&lt;&gt;"",(IF('[1]T6 Wine production'!AL83&lt;&gt;"",('[1]T6 Wine production'!AL83/'[1]T61 Real GDP'!AL83),"")),"")</f>
        <v/>
      </c>
      <c r="AN52" s="8" t="str">
        <f>IF('[1]T61 Real GDP'!AM83&lt;&gt;"",(IF('[1]T6 Wine production'!AM83&lt;&gt;"",('[1]T6 Wine production'!AM83/'[1]T61 Real GDP'!AM83),"")),"")</f>
        <v/>
      </c>
      <c r="AO52" s="8" t="str">
        <f>IF('[1]T61 Real GDP'!AN83&lt;&gt;"",(IF('[1]T6 Wine production'!AN83&lt;&gt;"",('[1]T6 Wine production'!AN83/'[1]T61 Real GDP'!AN83),"")),"")</f>
        <v/>
      </c>
      <c r="AP52" s="8" t="str">
        <f>IF('[1]T61 Real GDP'!AO83&lt;&gt;"",(IF('[1]T6 Wine production'!AO83&lt;&gt;"",('[1]T6 Wine production'!AO83/'[1]T61 Real GDP'!AO83),"")),"")</f>
        <v/>
      </c>
      <c r="AQ52" s="8" t="str">
        <f>IF('[1]T61 Real GDP'!AP83&lt;&gt;"",(IF('[1]T6 Wine production'!AP83&lt;&gt;"",('[1]T6 Wine production'!AP83/'[1]T61 Real GDP'!AP83),"")),"")</f>
        <v/>
      </c>
      <c r="AR52" s="8" t="str">
        <f>IF('[1]T61 Real GDP'!AQ83&lt;&gt;"",(IF('[1]T6 Wine production'!AQ83&lt;&gt;"",('[1]T6 Wine production'!AQ83/'[1]T61 Real GDP'!AQ83),"")),"")</f>
        <v/>
      </c>
      <c r="AS52" s="8" t="str">
        <f>IF('[1]T61 Real GDP'!AR83&lt;&gt;"",(IF('[1]T6 Wine production'!AR83&lt;&gt;"",('[1]T6 Wine production'!AR83/'[1]T61 Real GDP'!AR83),"")),"")</f>
        <v/>
      </c>
      <c r="AT52" s="8" t="str">
        <f>IF('[1]T61 Real GDP'!AS83&lt;&gt;"",(IF('[1]T6 Wine production'!AS83&lt;&gt;"",('[1]T6 Wine production'!AS83/'[1]T61 Real GDP'!AS83),"")),"")</f>
        <v/>
      </c>
      <c r="AU52" s="8">
        <f>IF('[1]T61 Real GDP'!AT83&lt;&gt;"",(IF('[1]T6 Wine production'!AT83&lt;&gt;"",('[1]T6 Wine production'!AT83/'[1]T61 Real GDP'!AT83),"")),"")</f>
        <v>1.9090959601159578E-2</v>
      </c>
      <c r="AV52" s="8" t="str">
        <f>IF('[1]T61 Real GDP'!AU83&lt;&gt;"",(IF('[1]T6 Wine production'!AU83&lt;&gt;"",('[1]T6 Wine production'!AU83/'[1]T61 Real GDP'!AU83),"")),"")</f>
        <v/>
      </c>
      <c r="AW52" s="8" t="str">
        <f>IF('[1]T61 Real GDP'!AV83&lt;&gt;"",(IF('[1]T6 Wine production'!AV83&lt;&gt;"",('[1]T6 Wine production'!AV83/'[1]T61 Real GDP'!AV83),"")),"")</f>
        <v/>
      </c>
      <c r="AX52" s="8" t="str">
        <f>IF('[1]T61 Real GDP'!AW83&lt;&gt;"",(IF('[1]T6 Wine production'!AW83&lt;&gt;"",('[1]T6 Wine production'!AW83/'[1]T61 Real GDP'!AW83),"")),"")</f>
        <v/>
      </c>
      <c r="AY52" s="8" t="str">
        <f>IF('[1]T61 Real GDP'!AX83&lt;&gt;"",(IF('[1]T6 Wine production'!AX83&lt;&gt;"",('[1]T6 Wine production'!AX83/'[1]T61 Real GDP'!AX83),"")),"")</f>
        <v/>
      </c>
      <c r="AZ52" s="8" t="str">
        <f>IF('[1]T61 Real GDP'!AY83&lt;&gt;"",(IF('[1]T6 Wine production'!AY83&lt;&gt;"",('[1]T6 Wine production'!AY83/'[1]T61 Real GDP'!AY83),"")),"")</f>
        <v/>
      </c>
      <c r="BA52" s="8" t="str">
        <f>IF('[1]T61 Real GDP'!AZ83&lt;&gt;"",(IF('[1]T6 Wine production'!AZ83&lt;&gt;"",('[1]T6 Wine production'!AZ83/'[1]T61 Real GDP'!AZ83),"")),"")</f>
        <v/>
      </c>
      <c r="BB52" s="8" t="s">
        <v>54</v>
      </c>
      <c r="BC52" s="9"/>
      <c r="BD52" s="9"/>
      <c r="BI52" s="8"/>
      <c r="BJ52" s="8"/>
      <c r="BK52" s="8"/>
      <c r="BL52" s="8"/>
      <c r="BM52" s="8"/>
      <c r="BN52" s="8"/>
    </row>
    <row r="53" spans="1:66" x14ac:dyDescent="0.5">
      <c r="A53" s="12">
        <f>'[1]T6 Wine production'!A84</f>
        <v>1916</v>
      </c>
      <c r="B53" s="8">
        <f>IF('[1]T61 Real GDP'!B84&lt;&gt;"",(IF('[1]T6 Wine production'!B84&lt;&gt;"",('[1]T6 Wine production'!B84/'[1]T61 Real GDP'!B84),"")),"")</f>
        <v>26.378437167155905</v>
      </c>
      <c r="C53" s="8">
        <f>IF('[1]T61 Real GDP'!C84&lt;&gt;"",(IF('[1]T6 Wine production'!C84&lt;&gt;"",('[1]T6 Wine production'!C84/'[1]T61 Real GDP'!C84),"")),"")</f>
        <v>36.217203492683474</v>
      </c>
      <c r="D53" s="8">
        <f>IF('[1]T61 Real GDP'!D84&lt;&gt;"",(IF('[1]T6 Wine production'!D84&lt;&gt;"",('[1]T6 Wine production'!D84/'[1]T61 Real GDP'!D84),"")),"")</f>
        <v>55.853535216979857</v>
      </c>
      <c r="E53" s="8">
        <f>IF('[1]T61 Real GDP'!E84&lt;&gt;"",(IF('[1]T6 Wine production'!E84&lt;&gt;"",('[1]T6 Wine production'!E84/'[1]T61 Real GDP'!E84),"")),"")</f>
        <v>53.553842104058418</v>
      </c>
      <c r="F53" s="8">
        <f>IF('[1]T61 Real GDP'!F84&lt;&gt;"",(IF('[1]T6 Wine production'!F84&lt;&gt;"",('[1]T6 Wine production'!F84/'[1]T61 Real GDP'!F84),"")),"")</f>
        <v>3.1227355841466098</v>
      </c>
      <c r="G53" s="8"/>
      <c r="H53" s="8">
        <f>IF('[1]T61 Real GDP'!G84&lt;&gt;"",(IF('[1]T6 Wine production'!G84&lt;&gt;"",('[1]T6 Wine production'!G84/'[1]T61 Real GDP'!G84),"")),"")</f>
        <v>7.8757436006510223E-2</v>
      </c>
      <c r="I53" s="8" t="str">
        <f>IF('[1]T61 Real GDP'!H84&lt;&gt;"",(IF('[1]T6 Wine production'!H84&lt;&gt;"",('[1]T6 Wine production'!H84/'[1]T61 Real GDP'!H84),"")),"")</f>
        <v/>
      </c>
      <c r="J53" s="8" t="str">
        <f>IF('[1]T61 Real GDP'!I84&lt;&gt;"",(IF('[1]T6 Wine production'!I84&lt;&gt;"",('[1]T6 Wine production'!I84/'[1]T61 Real GDP'!I84),"")),"")</f>
        <v/>
      </c>
      <c r="K53" s="8">
        <f>IF('[1]T61 Real GDP'!J84&lt;&gt;"",(IF('[1]T6 Wine production'!J84&lt;&gt;"",('[1]T6 Wine production'!J84/'[1]T61 Real GDP'!J84),"")),"")</f>
        <v>0.47801280745165015</v>
      </c>
      <c r="L53" s="8">
        <f>IF('[1]T61 Real GDP'!K84&lt;&gt;"",(IF('[1]T6 Wine production'!K84&lt;&gt;"",('[1]T6 Wine production'!K84/'[1]T61 Real GDP'!K84),"")),"")</f>
        <v>45.918167130919215</v>
      </c>
      <c r="M53" s="8" t="str">
        <f>IF('[1]T61 Real GDP'!L84&lt;&gt;"",(IF('[1]T6 Wine production'!L84&lt;&gt;"",('[1]T6 Wine production'!L84/'[1]T61 Real GDP'!L84),"")),"")</f>
        <v/>
      </c>
      <c r="N53" s="8" t="str">
        <f>IF('[1]T61 Real GDP'!M84&lt;&gt;"",(IF('[1]T6 Wine production'!M84&lt;&gt;"",('[1]T6 Wine production'!M84/'[1]T61 Real GDP'!M84),"")),"")</f>
        <v/>
      </c>
      <c r="O53" s="8" t="str">
        <f>IF('[1]T61 Real GDP'!N84&lt;&gt;"",(IF('[1]T6 Wine production'!N84&lt;&gt;"",('[1]T6 Wine production'!N84/'[1]T61 Real GDP'!N84),"")),"")</f>
        <v/>
      </c>
      <c r="P53" s="8">
        <f>IF('[1]T61 Real GDP'!O84&lt;&gt;"",(IF('[1]T6 Wine production'!O84&lt;&gt;"",('[1]T6 Wine production'!O84/'[1]T61 Real GDP'!O84),"")),"")</f>
        <v>1.2076920576187866</v>
      </c>
      <c r="Q53" s="8">
        <f>IF('[1]T61 Real GDP'!P84&lt;&gt;"",(IF('[1]T6 Wine production'!P84&lt;&gt;"",('[1]T6 Wine production'!P84/'[1]T61 Real GDP'!P84),"")),"")</f>
        <v>0</v>
      </c>
      <c r="R53" s="8" t="str">
        <f>IF('[1]T61 Real GDP'!Q84&lt;&gt;"",(IF('[1]T6 Wine production'!Q84&lt;&gt;"",('[1]T6 Wine production'!Q84/'[1]T61 Real GDP'!Q84),"")),"")</f>
        <v/>
      </c>
      <c r="S53" s="8" t="str">
        <f>IF('[1]T61 Real GDP'!R84&lt;&gt;"",(IF('[1]T6 Wine production'!R84&lt;&gt;"",('[1]T6 Wine production'!R84/'[1]T61 Real GDP'!R84),"")),"")</f>
        <v/>
      </c>
      <c r="T53" s="8" t="str">
        <f>IF('[1]T61 Real GDP'!S84&lt;&gt;"",(IF('[1]T6 Wine production'!S84&lt;&gt;"",('[1]T6 Wine production'!S84/'[1]T61 Real GDP'!S84),"")),"")</f>
        <v/>
      </c>
      <c r="U53" s="8" t="str">
        <f>IF('[1]T61 Real GDP'!T84&lt;&gt;"",(IF('[1]T6 Wine production'!T84&lt;&gt;"",('[1]T6 Wine production'!T84/'[1]T61 Real GDP'!T84),"")),"")</f>
        <v/>
      </c>
      <c r="V53" s="8" t="str">
        <f>IF('[1]T61 Real GDP'!U84&lt;&gt;"",(IF('[1]T6 Wine production'!U84&lt;&gt;"",('[1]T6 Wine production'!U84/'[1]T61 Real GDP'!U84),"")),"")</f>
        <v/>
      </c>
      <c r="W53" s="8" t="str">
        <f>IF('[1]T61 Real GDP'!V84&lt;&gt;"",(IF('[1]T6 Wine production'!V84&lt;&gt;"",('[1]T6 Wine production'!V84/'[1]T61 Real GDP'!V84),"")),"")</f>
        <v/>
      </c>
      <c r="X53" s="8" t="str">
        <f>IF('[1]T61 Real GDP'!W84&lt;&gt;"",(IF('[1]T6 Wine production'!W84&lt;&gt;"",('[1]T6 Wine production'!W84/'[1]T61 Real GDP'!W84),"")),"")</f>
        <v/>
      </c>
      <c r="Y53" s="8" t="str">
        <f>IF('[1]T61 Real GDP'!X84&lt;&gt;"",(IF('[1]T6 Wine production'!X84&lt;&gt;"",('[1]T6 Wine production'!X84/'[1]T61 Real GDP'!X84),"")),"")</f>
        <v/>
      </c>
      <c r="Z53" s="8" t="str">
        <f>IF('[1]T61 Real GDP'!Y84&lt;&gt;"",(IF('[1]T6 Wine production'!Y84&lt;&gt;"",('[1]T6 Wine production'!Y84/'[1]T61 Real GDP'!Y84),"")),"")</f>
        <v/>
      </c>
      <c r="AA53" s="8" t="str">
        <f>IF('[1]T61 Real GDP'!Z84&lt;&gt;"",(IF('[1]T6 Wine production'!Z84&lt;&gt;"",('[1]T6 Wine production'!Z84/'[1]T61 Real GDP'!Z84),"")),"")</f>
        <v/>
      </c>
      <c r="AB53" s="8">
        <f>IF('[1]T61 Real GDP'!AA84&lt;&gt;"",(IF('[1]T6 Wine production'!AA84&lt;&gt;"",('[1]T6 Wine production'!AA84/'[1]T61 Real GDP'!AA84),"")),"")</f>
        <v>1.1071818633129242</v>
      </c>
      <c r="AC53" s="8">
        <f>IF('[1]T61 Real GDP'!AB84&lt;&gt;"",(IF('[1]T6 Wine production'!AB84&lt;&gt;"",('[1]T6 Wine production'!AB84/'[1]T61 Real GDP'!AB84),"")),"")</f>
        <v>6.5269261914557133E-2</v>
      </c>
      <c r="AD53" s="8">
        <f>IF('[1]T61 Real GDP'!AC84&lt;&gt;"",(IF('[1]T6 Wine production'!AC84&lt;&gt;"",('[1]T6 Wine production'!AC84/'[1]T61 Real GDP'!AC84),"")),"")</f>
        <v>0.17705918219261083</v>
      </c>
      <c r="AE53" s="8">
        <f>IF('[1]T61 Real GDP'!AD84&lt;&gt;"",(IF('[1]T6 Wine production'!AD84&lt;&gt;"",('[1]T6 Wine production'!AD84/'[1]T61 Real GDP'!AD84),"")),"")</f>
        <v>0.21050822118237361</v>
      </c>
      <c r="AF53" s="8">
        <f>IF('[1]T61 Real GDP'!AE84&lt;&gt;"",(IF('[1]T6 Wine production'!AE84&lt;&gt;"",('[1]T6 Wine production'!AE84/'[1]T61 Real GDP'!AE84),"")),"")</f>
        <v>17.013138397314439</v>
      </c>
      <c r="AG53" s="8">
        <f>IF('[1]T61 Real GDP'!AF84&lt;&gt;"",(IF('[1]T6 Wine production'!AF84&lt;&gt;"",('[1]T6 Wine production'!AF84/'[1]T61 Real GDP'!AF84),"")),"")</f>
        <v>2.008448227491884</v>
      </c>
      <c r="AH53" s="8">
        <f>IF('[1]T61 Real GDP'!AG84&lt;&gt;"",(IF('[1]T6 Wine production'!AG84&lt;&gt;"",('[1]T6 Wine production'!AG84/'[1]T61 Real GDP'!AG84),"")),"")</f>
        <v>10.388203484129164</v>
      </c>
      <c r="AI53" s="8">
        <f>IF('[1]T61 Real GDP'!AH84&lt;&gt;"",(IF('[1]T6 Wine production'!AH84&lt;&gt;"",('[1]T6 Wine production'!AH84/'[1]T61 Real GDP'!AH84),"")),"")</f>
        <v>3.5573110679433789E-3</v>
      </c>
      <c r="AJ53" s="8">
        <f>IF('[1]T61 Real GDP'!AI84&lt;&gt;"",(IF('[1]T6 Wine production'!AI83&lt;&gt;"",('[1]T6 Wine production'!AI83/'[1]T61 Real GDP'!AI84),"")),"")</f>
        <v>6.4085663979566618</v>
      </c>
      <c r="AK53" s="8" t="str">
        <f>IF('[1]T61 Real GDP'!AJ84&lt;&gt;"",(IF('[1]T6 Wine production'!AJ84&lt;&gt;"",('[1]T6 Wine production'!AJ84/'[1]T61 Real GDP'!AJ84),"")),"")</f>
        <v/>
      </c>
      <c r="AL53" s="8" t="str">
        <f>IF('[1]T61 Real GDP'!AK84&lt;&gt;"",(IF('[1]T6 Wine production'!AK84&lt;&gt;"",('[1]T6 Wine production'!AK84/'[1]T61 Real GDP'!AK84),"")),"")</f>
        <v/>
      </c>
      <c r="AM53" s="8" t="str">
        <f>IF('[1]T61 Real GDP'!AL84&lt;&gt;"",(IF('[1]T6 Wine production'!AL84&lt;&gt;"",('[1]T6 Wine production'!AL84/'[1]T61 Real GDP'!AL84),"")),"")</f>
        <v/>
      </c>
      <c r="AN53" s="8" t="str">
        <f>IF('[1]T61 Real GDP'!AM84&lt;&gt;"",(IF('[1]T6 Wine production'!AM84&lt;&gt;"",('[1]T6 Wine production'!AM84/'[1]T61 Real GDP'!AM84),"")),"")</f>
        <v/>
      </c>
      <c r="AO53" s="8" t="str">
        <f>IF('[1]T61 Real GDP'!AN84&lt;&gt;"",(IF('[1]T6 Wine production'!AN84&lt;&gt;"",('[1]T6 Wine production'!AN84/'[1]T61 Real GDP'!AN84),"")),"")</f>
        <v/>
      </c>
      <c r="AP53" s="8" t="str">
        <f>IF('[1]T61 Real GDP'!AO84&lt;&gt;"",(IF('[1]T6 Wine production'!AO84&lt;&gt;"",('[1]T6 Wine production'!AO84/'[1]T61 Real GDP'!AO84),"")),"")</f>
        <v/>
      </c>
      <c r="AQ53" s="8" t="str">
        <f>IF('[1]T61 Real GDP'!AP84&lt;&gt;"",(IF('[1]T6 Wine production'!AP84&lt;&gt;"",('[1]T6 Wine production'!AP84/'[1]T61 Real GDP'!AP84),"")),"")</f>
        <v/>
      </c>
      <c r="AR53" s="8" t="str">
        <f>IF('[1]T61 Real GDP'!AQ84&lt;&gt;"",(IF('[1]T6 Wine production'!AQ84&lt;&gt;"",('[1]T6 Wine production'!AQ84/'[1]T61 Real GDP'!AQ84),"")),"")</f>
        <v/>
      </c>
      <c r="AS53" s="8" t="str">
        <f>IF('[1]T61 Real GDP'!AR84&lt;&gt;"",(IF('[1]T6 Wine production'!AR84&lt;&gt;"",('[1]T6 Wine production'!AR84/'[1]T61 Real GDP'!AR84),"")),"")</f>
        <v/>
      </c>
      <c r="AT53" s="8" t="str">
        <f>IF('[1]T61 Real GDP'!AS84&lt;&gt;"",(IF('[1]T6 Wine production'!AS84&lt;&gt;"",('[1]T6 Wine production'!AS84/'[1]T61 Real GDP'!AS84),"")),"")</f>
        <v/>
      </c>
      <c r="AU53" s="8">
        <f>IF('[1]T61 Real GDP'!AT84&lt;&gt;"",(IF('[1]T6 Wine production'!AT84&lt;&gt;"",('[1]T6 Wine production'!AT84/'[1]T61 Real GDP'!AT84),"")),"")</f>
        <v>1.6533020569631653E-2</v>
      </c>
      <c r="AV53" s="8" t="str">
        <f>IF('[1]T61 Real GDP'!AU84&lt;&gt;"",(IF('[1]T6 Wine production'!AU84&lt;&gt;"",('[1]T6 Wine production'!AU84/'[1]T61 Real GDP'!AU84),"")),"")</f>
        <v/>
      </c>
      <c r="AW53" s="8" t="str">
        <f>IF('[1]T61 Real GDP'!AV84&lt;&gt;"",(IF('[1]T6 Wine production'!AV84&lt;&gt;"",('[1]T6 Wine production'!AV84/'[1]T61 Real GDP'!AV84),"")),"")</f>
        <v/>
      </c>
      <c r="AX53" s="8" t="str">
        <f>IF('[1]T61 Real GDP'!AW84&lt;&gt;"",(IF('[1]T6 Wine production'!AW84&lt;&gt;"",('[1]T6 Wine production'!AW84/'[1]T61 Real GDP'!AW84),"")),"")</f>
        <v/>
      </c>
      <c r="AY53" s="8" t="str">
        <f>IF('[1]T61 Real GDP'!AX84&lt;&gt;"",(IF('[1]T6 Wine production'!AX84&lt;&gt;"",('[1]T6 Wine production'!AX84/'[1]T61 Real GDP'!AX84),"")),"")</f>
        <v/>
      </c>
      <c r="AZ53" s="8" t="str">
        <f>IF('[1]T61 Real GDP'!AY84&lt;&gt;"",(IF('[1]T6 Wine production'!AY84&lt;&gt;"",('[1]T6 Wine production'!AY84/'[1]T61 Real GDP'!AY84),"")),"")</f>
        <v/>
      </c>
      <c r="BA53" s="8" t="str">
        <f>IF('[1]T61 Real GDP'!AZ84&lt;&gt;"",(IF('[1]T6 Wine production'!AZ84&lt;&gt;"",('[1]T6 Wine production'!AZ84/'[1]T61 Real GDP'!AZ84),"")),"")</f>
        <v/>
      </c>
      <c r="BB53" s="8" t="s">
        <v>54</v>
      </c>
      <c r="BC53" s="9"/>
      <c r="BD53" s="9"/>
      <c r="BI53" s="8"/>
      <c r="BJ53" s="8"/>
      <c r="BK53" s="8"/>
      <c r="BL53" s="8"/>
      <c r="BM53" s="8"/>
      <c r="BN53" s="8"/>
    </row>
    <row r="54" spans="1:66" x14ac:dyDescent="0.5">
      <c r="A54" s="12">
        <f>'[1]T6 Wine production'!A85</f>
        <v>1917</v>
      </c>
      <c r="B54" s="8">
        <f>IF('[1]T61 Real GDP'!B85&lt;&gt;"",(IF('[1]T6 Wine production'!B85&lt;&gt;"",('[1]T6 Wine production'!B85/'[1]T61 Real GDP'!B85),"")),"")</f>
        <v>33.011364949478406</v>
      </c>
      <c r="C54" s="8">
        <f>IF('[1]T61 Real GDP'!C85&lt;&gt;"",(IF('[1]T6 Wine production'!C85&lt;&gt;"",('[1]T6 Wine production'!C85/'[1]T61 Real GDP'!C85),"")),"")</f>
        <v>43.201013125858424</v>
      </c>
      <c r="D54" s="8">
        <f>IF('[1]T61 Real GDP'!D85&lt;&gt;"",(IF('[1]T6 Wine production'!D85&lt;&gt;"",('[1]T6 Wine production'!D85/'[1]T61 Real GDP'!D85),"")),"")</f>
        <v>55.598681499793976</v>
      </c>
      <c r="E54" s="8">
        <f>IF('[1]T61 Real GDP'!E85&lt;&gt;"",(IF('[1]T6 Wine production'!E85&lt;&gt;"",('[1]T6 Wine production'!E85/'[1]T61 Real GDP'!E85),"")),"")</f>
        <v>55.069812282734645</v>
      </c>
      <c r="F54" s="8">
        <f>IF('[1]T61 Real GDP'!F85&lt;&gt;"",(IF('[1]T6 Wine production'!F85&lt;&gt;"",('[1]T6 Wine production'!F85/'[1]T61 Real GDP'!F85),"")),"")</f>
        <v>1.9670563607977303</v>
      </c>
      <c r="G54" s="8"/>
      <c r="H54" s="8">
        <f>IF('[1]T61 Real GDP'!G85&lt;&gt;"",(IF('[1]T6 Wine production'!G85&lt;&gt;"",('[1]T6 Wine production'!G85/'[1]T61 Real GDP'!G85),"")),"")</f>
        <v>0.29528727954244494</v>
      </c>
      <c r="I54" s="8" t="str">
        <f>IF('[1]T61 Real GDP'!H85&lt;&gt;"",(IF('[1]T6 Wine production'!H85&lt;&gt;"",('[1]T6 Wine production'!H85/'[1]T61 Real GDP'!H85),"")),"")</f>
        <v/>
      </c>
      <c r="J54" s="8" t="str">
        <f>IF('[1]T61 Real GDP'!I85&lt;&gt;"",(IF('[1]T6 Wine production'!I85&lt;&gt;"",('[1]T6 Wine production'!I85/'[1]T61 Real GDP'!I85),"")),"")</f>
        <v/>
      </c>
      <c r="K54" s="8">
        <f>IF('[1]T61 Real GDP'!J85&lt;&gt;"",(IF('[1]T6 Wine production'!J85&lt;&gt;"",('[1]T6 Wine production'!J85/'[1]T61 Real GDP'!J85),"")),"")</f>
        <v>0.94498449903381931</v>
      </c>
      <c r="L54" s="8">
        <f>IF('[1]T61 Real GDP'!K85&lt;&gt;"",(IF('[1]T6 Wine production'!K85&lt;&gt;"",('[1]T6 Wine production'!K85/'[1]T61 Real GDP'!K85),"")),"")</f>
        <v>57.550179590111981</v>
      </c>
      <c r="M54" s="8" t="str">
        <f>IF('[1]T61 Real GDP'!L85&lt;&gt;"",(IF('[1]T6 Wine production'!L85&lt;&gt;"",('[1]T6 Wine production'!L85/'[1]T61 Real GDP'!L85),"")),"")</f>
        <v/>
      </c>
      <c r="N54" s="8" t="str">
        <f>IF('[1]T61 Real GDP'!M85&lt;&gt;"",(IF('[1]T6 Wine production'!M85&lt;&gt;"",('[1]T6 Wine production'!M85/'[1]T61 Real GDP'!M85),"")),"")</f>
        <v/>
      </c>
      <c r="O54" s="8" t="str">
        <f>IF('[1]T61 Real GDP'!N85&lt;&gt;"",(IF('[1]T6 Wine production'!N85&lt;&gt;"",('[1]T6 Wine production'!N85/'[1]T61 Real GDP'!N85),"")),"")</f>
        <v/>
      </c>
      <c r="P54" s="8">
        <f>IF('[1]T61 Real GDP'!O85&lt;&gt;"",(IF('[1]T6 Wine production'!O85&lt;&gt;"",('[1]T6 Wine production'!O85/'[1]T61 Real GDP'!O85),"")),"")</f>
        <v>2.2927190173020189</v>
      </c>
      <c r="Q54" s="8">
        <f>IF('[1]T61 Real GDP'!P85&lt;&gt;"",(IF('[1]T6 Wine production'!P85&lt;&gt;"",('[1]T6 Wine production'!P85/'[1]T61 Real GDP'!P85),"")),"")</f>
        <v>0</v>
      </c>
      <c r="R54" s="8" t="str">
        <f>IF('[1]T61 Real GDP'!Q85&lt;&gt;"",(IF('[1]T6 Wine production'!Q85&lt;&gt;"",('[1]T6 Wine production'!Q85/'[1]T61 Real GDP'!Q85),"")),"")</f>
        <v/>
      </c>
      <c r="S54" s="8" t="str">
        <f>IF('[1]T61 Real GDP'!R85&lt;&gt;"",(IF('[1]T6 Wine production'!R85&lt;&gt;"",('[1]T6 Wine production'!R85/'[1]T61 Real GDP'!R85),"")),"")</f>
        <v/>
      </c>
      <c r="T54" s="8" t="str">
        <f>IF('[1]T61 Real GDP'!S85&lt;&gt;"",(IF('[1]T6 Wine production'!S85&lt;&gt;"",('[1]T6 Wine production'!S85/'[1]T61 Real GDP'!S85),"")),"")</f>
        <v/>
      </c>
      <c r="U54" s="8" t="str">
        <f>IF('[1]T61 Real GDP'!T85&lt;&gt;"",(IF('[1]T6 Wine production'!T85&lt;&gt;"",('[1]T6 Wine production'!T85/'[1]T61 Real GDP'!T85),"")),"")</f>
        <v/>
      </c>
      <c r="V54" s="8" t="str">
        <f>IF('[1]T61 Real GDP'!U85&lt;&gt;"",(IF('[1]T6 Wine production'!U85&lt;&gt;"",('[1]T6 Wine production'!U85/'[1]T61 Real GDP'!U85),"")),"")</f>
        <v/>
      </c>
      <c r="W54" s="8" t="str">
        <f>IF('[1]T61 Real GDP'!V85&lt;&gt;"",(IF('[1]T6 Wine production'!V85&lt;&gt;"",('[1]T6 Wine production'!V85/'[1]T61 Real GDP'!V85),"")),"")</f>
        <v/>
      </c>
      <c r="X54" s="8" t="str">
        <f>IF('[1]T61 Real GDP'!W85&lt;&gt;"",(IF('[1]T6 Wine production'!W85&lt;&gt;"",('[1]T6 Wine production'!W85/'[1]T61 Real GDP'!W85),"")),"")</f>
        <v/>
      </c>
      <c r="Y54" s="8" t="str">
        <f>IF('[1]T61 Real GDP'!X85&lt;&gt;"",(IF('[1]T6 Wine production'!X85&lt;&gt;"",('[1]T6 Wine production'!X85/'[1]T61 Real GDP'!X85),"")),"")</f>
        <v/>
      </c>
      <c r="Z54" s="8" t="str">
        <f>IF('[1]T61 Real GDP'!Y85&lt;&gt;"",(IF('[1]T6 Wine production'!Y85&lt;&gt;"",('[1]T6 Wine production'!Y85/'[1]T61 Real GDP'!Y85),"")),"")</f>
        <v/>
      </c>
      <c r="AA54" s="8" t="str">
        <f>IF('[1]T61 Real GDP'!Z85&lt;&gt;"",(IF('[1]T6 Wine production'!Z85&lt;&gt;"",('[1]T6 Wine production'!Z85/'[1]T61 Real GDP'!Z85),"")),"")</f>
        <v/>
      </c>
      <c r="AB54" s="8">
        <f>IF('[1]T61 Real GDP'!AA85&lt;&gt;"",(IF('[1]T6 Wine production'!AA85&lt;&gt;"",('[1]T6 Wine production'!AA85/'[1]T61 Real GDP'!AA85),"")),"")</f>
        <v>0.98261932872322499</v>
      </c>
      <c r="AC54" s="8">
        <f>IF('[1]T61 Real GDP'!AB85&lt;&gt;"",(IF('[1]T6 Wine production'!AB85&lt;&gt;"",('[1]T6 Wine production'!AB85/'[1]T61 Real GDP'!AB85),"")),"")</f>
        <v>6.4370536295184771E-2</v>
      </c>
      <c r="AD54" s="8">
        <f>IF('[1]T61 Real GDP'!AC85&lt;&gt;"",(IF('[1]T6 Wine production'!AC85&lt;&gt;"",('[1]T6 Wine production'!AC85/'[1]T61 Real GDP'!AC85),"")),"")</f>
        <v>0.18425915824462702</v>
      </c>
      <c r="AE54" s="8">
        <f>IF('[1]T61 Real GDP'!AD85&lt;&gt;"",(IF('[1]T6 Wine production'!AD85&lt;&gt;"",('[1]T6 Wine production'!AD85/'[1]T61 Real GDP'!AD85),"")),"")</f>
        <v>0.28041293044201915</v>
      </c>
      <c r="AF54" s="8">
        <f>IF('[1]T61 Real GDP'!AE85&lt;&gt;"",(IF('[1]T6 Wine production'!AE85&lt;&gt;"",('[1]T6 Wine production'!AE85/'[1]T61 Real GDP'!AE85),"")),"")</f>
        <v>21.585634095873804</v>
      </c>
      <c r="AG54" s="8">
        <f>IF('[1]T61 Real GDP'!AF85&lt;&gt;"",(IF('[1]T6 Wine production'!AF85&lt;&gt;"",('[1]T6 Wine production'!AF85/'[1]T61 Real GDP'!AF85),"")),"")</f>
        <v>1.8856739621491971</v>
      </c>
      <c r="AH54" s="8">
        <f>IF('[1]T61 Real GDP'!AG85&lt;&gt;"",(IF('[1]T6 Wine production'!AG85&lt;&gt;"",('[1]T6 Wine production'!AG85/'[1]T61 Real GDP'!AG85),"")),"")</f>
        <v>14.137892830832529</v>
      </c>
      <c r="AI54" s="8">
        <f>IF('[1]T61 Real GDP'!AH85&lt;&gt;"",(IF('[1]T6 Wine production'!AH85&lt;&gt;"",('[1]T6 Wine production'!AH85/'[1]T61 Real GDP'!AH85),"")),"")</f>
        <v>1.5971328821920858E-2</v>
      </c>
      <c r="AJ54" s="8">
        <f>IF('[1]T61 Real GDP'!AI85&lt;&gt;"",(IF('[1]T6 Wine production'!AI84&lt;&gt;"",('[1]T6 Wine production'!AI84/'[1]T61 Real GDP'!AI85),"")),"")</f>
        <v>5.4128712286592551</v>
      </c>
      <c r="AK54" s="8" t="str">
        <f>IF('[1]T61 Real GDP'!AJ85&lt;&gt;"",(IF('[1]T6 Wine production'!AJ85&lt;&gt;"",('[1]T6 Wine production'!AJ85/'[1]T61 Real GDP'!AJ85),"")),"")</f>
        <v/>
      </c>
      <c r="AL54" s="8" t="str">
        <f>IF('[1]T61 Real GDP'!AK85&lt;&gt;"",(IF('[1]T6 Wine production'!AK85&lt;&gt;"",('[1]T6 Wine production'!AK85/'[1]T61 Real GDP'!AK85),"")),"")</f>
        <v/>
      </c>
      <c r="AM54" s="8" t="str">
        <f>IF('[1]T61 Real GDP'!AL85&lt;&gt;"",(IF('[1]T6 Wine production'!AL85&lt;&gt;"",('[1]T6 Wine production'!AL85/'[1]T61 Real GDP'!AL85),"")),"")</f>
        <v/>
      </c>
      <c r="AN54" s="8" t="str">
        <f>IF('[1]T61 Real GDP'!AM85&lt;&gt;"",(IF('[1]T6 Wine production'!AM85&lt;&gt;"",('[1]T6 Wine production'!AM85/'[1]T61 Real GDP'!AM85),"")),"")</f>
        <v/>
      </c>
      <c r="AO54" s="8" t="str">
        <f>IF('[1]T61 Real GDP'!AN85&lt;&gt;"",(IF('[1]T6 Wine production'!AN85&lt;&gt;"",('[1]T6 Wine production'!AN85/'[1]T61 Real GDP'!AN85),"")),"")</f>
        <v/>
      </c>
      <c r="AP54" s="8" t="str">
        <f>IF('[1]T61 Real GDP'!AO85&lt;&gt;"",(IF('[1]T6 Wine production'!AO85&lt;&gt;"",('[1]T6 Wine production'!AO85/'[1]T61 Real GDP'!AO85),"")),"")</f>
        <v/>
      </c>
      <c r="AQ54" s="8" t="str">
        <f>IF('[1]T61 Real GDP'!AP85&lt;&gt;"",(IF('[1]T6 Wine production'!AP85&lt;&gt;"",('[1]T6 Wine production'!AP85/'[1]T61 Real GDP'!AP85),"")),"")</f>
        <v/>
      </c>
      <c r="AR54" s="8" t="str">
        <f>IF('[1]T61 Real GDP'!AQ85&lt;&gt;"",(IF('[1]T6 Wine production'!AQ85&lt;&gt;"",('[1]T6 Wine production'!AQ85/'[1]T61 Real GDP'!AQ85),"")),"")</f>
        <v/>
      </c>
      <c r="AS54" s="8" t="str">
        <f>IF('[1]T61 Real GDP'!AR85&lt;&gt;"",(IF('[1]T6 Wine production'!AR85&lt;&gt;"",('[1]T6 Wine production'!AR85/'[1]T61 Real GDP'!AR85),"")),"")</f>
        <v/>
      </c>
      <c r="AT54" s="8" t="str">
        <f>IF('[1]T61 Real GDP'!AS85&lt;&gt;"",(IF('[1]T6 Wine production'!AS85&lt;&gt;"",('[1]T6 Wine production'!AS85/'[1]T61 Real GDP'!AS85),"")),"")</f>
        <v/>
      </c>
      <c r="AU54" s="8">
        <f>IF('[1]T61 Real GDP'!AT85&lt;&gt;"",(IF('[1]T6 Wine production'!AT85&lt;&gt;"",('[1]T6 Wine production'!AT85/'[1]T61 Real GDP'!AT85),"")),"")</f>
        <v>1.5997167729034898E-2</v>
      </c>
      <c r="AV54" s="8" t="str">
        <f>IF('[1]T61 Real GDP'!AU85&lt;&gt;"",(IF('[1]T6 Wine production'!AU85&lt;&gt;"",('[1]T6 Wine production'!AU85/'[1]T61 Real GDP'!AU85),"")),"")</f>
        <v/>
      </c>
      <c r="AW54" s="8" t="str">
        <f>IF('[1]T61 Real GDP'!AV85&lt;&gt;"",(IF('[1]T6 Wine production'!AV85&lt;&gt;"",('[1]T6 Wine production'!AV85/'[1]T61 Real GDP'!AV85),"")),"")</f>
        <v/>
      </c>
      <c r="AX54" s="8" t="str">
        <f>IF('[1]T61 Real GDP'!AW85&lt;&gt;"",(IF('[1]T6 Wine production'!AW85&lt;&gt;"",('[1]T6 Wine production'!AW85/'[1]T61 Real GDP'!AW85),"")),"")</f>
        <v/>
      </c>
      <c r="AY54" s="8" t="str">
        <f>IF('[1]T61 Real GDP'!AX85&lt;&gt;"",(IF('[1]T6 Wine production'!AX85&lt;&gt;"",('[1]T6 Wine production'!AX85/'[1]T61 Real GDP'!AX85),"")),"")</f>
        <v/>
      </c>
      <c r="AZ54" s="8" t="str">
        <f>IF('[1]T61 Real GDP'!AY85&lt;&gt;"",(IF('[1]T6 Wine production'!AY85&lt;&gt;"",('[1]T6 Wine production'!AY85/'[1]T61 Real GDP'!AY85),"")),"")</f>
        <v/>
      </c>
      <c r="BA54" s="8" t="str">
        <f>IF('[1]T61 Real GDP'!AZ85&lt;&gt;"",(IF('[1]T6 Wine production'!AZ85&lt;&gt;"",('[1]T6 Wine production'!AZ85/'[1]T61 Real GDP'!AZ85),"")),"")</f>
        <v/>
      </c>
      <c r="BB54" s="8" t="s">
        <v>54</v>
      </c>
      <c r="BC54" s="9"/>
      <c r="BD54" s="9"/>
      <c r="BI54" s="8"/>
      <c r="BJ54" s="8"/>
      <c r="BK54" s="8"/>
      <c r="BL54" s="8"/>
      <c r="BM54" s="8"/>
      <c r="BN54" s="8"/>
    </row>
    <row r="55" spans="1:66" x14ac:dyDescent="0.5">
      <c r="A55" s="12">
        <f>'[1]T6 Wine production'!A86</f>
        <v>1918</v>
      </c>
      <c r="B55" s="8">
        <f>IF('[1]T61 Real GDP'!B86&lt;&gt;"",(IF('[1]T6 Wine production'!B86&lt;&gt;"",('[1]T6 Wine production'!B86/'[1]T61 Real GDP'!B86),"")),"")</f>
        <v>49.272098831176542</v>
      </c>
      <c r="C55" s="8">
        <f>IF('[1]T61 Real GDP'!C86&lt;&gt;"",(IF('[1]T6 Wine production'!C86&lt;&gt;"",('[1]T6 Wine production'!C86/'[1]T61 Real GDP'!C86),"")),"")</f>
        <v>31.932979615684257</v>
      </c>
      <c r="D55" s="8">
        <f>IF('[1]T61 Real GDP'!D86&lt;&gt;"",(IF('[1]T6 Wine production'!D86&lt;&gt;"",('[1]T6 Wine production'!D86/'[1]T61 Real GDP'!D86),"")),"")</f>
        <v>56.792781715608271</v>
      </c>
      <c r="E55" s="8">
        <f>IF('[1]T61 Real GDP'!E86&lt;&gt;"",(IF('[1]T6 Wine production'!E86&lt;&gt;"",('[1]T6 Wine production'!E86/'[1]T61 Real GDP'!E86),"")),"")</f>
        <v>52.673928671459251</v>
      </c>
      <c r="F55" s="8">
        <f>IF('[1]T61 Real GDP'!F86&lt;&gt;"",(IF('[1]T6 Wine production'!F86&lt;&gt;"",('[1]T6 Wine production'!F86/'[1]T61 Real GDP'!F86),"")),"")</f>
        <v>2.016148639903883</v>
      </c>
      <c r="G55" s="8"/>
      <c r="H55" s="8">
        <f>IF('[1]T61 Real GDP'!G86&lt;&gt;"",(IF('[1]T6 Wine production'!G86&lt;&gt;"",('[1]T6 Wine production'!G86/'[1]T61 Real GDP'!G86),"")),"")</f>
        <v>0.47708507751082135</v>
      </c>
      <c r="I55" s="8" t="str">
        <f>IF('[1]T61 Real GDP'!H86&lt;&gt;"",(IF('[1]T6 Wine production'!H86&lt;&gt;"",('[1]T6 Wine production'!H86/'[1]T61 Real GDP'!H86),"")),"")</f>
        <v/>
      </c>
      <c r="J55" s="8" t="str">
        <f>IF('[1]T61 Real GDP'!I86&lt;&gt;"",(IF('[1]T6 Wine production'!I86&lt;&gt;"",('[1]T6 Wine production'!I86/'[1]T61 Real GDP'!I86),"")),"")</f>
        <v/>
      </c>
      <c r="K55" s="8">
        <f>IF('[1]T61 Real GDP'!J86&lt;&gt;"",(IF('[1]T6 Wine production'!J86&lt;&gt;"",('[1]T6 Wine production'!J86/'[1]T61 Real GDP'!J86),"")),"")</f>
        <v>1.1565382526813321</v>
      </c>
      <c r="L55" s="8">
        <f>IF('[1]T61 Real GDP'!K86&lt;&gt;"",(IF('[1]T6 Wine production'!K86&lt;&gt;"",('[1]T6 Wine production'!K86/'[1]T61 Real GDP'!K86),"")),"")</f>
        <v>35.541500559910418</v>
      </c>
      <c r="M55" s="8" t="str">
        <f>IF('[1]T61 Real GDP'!L86&lt;&gt;"",(IF('[1]T6 Wine production'!L86&lt;&gt;"",('[1]T6 Wine production'!L86/'[1]T61 Real GDP'!L86),"")),"")</f>
        <v/>
      </c>
      <c r="N55" s="8" t="str">
        <f>IF('[1]T61 Real GDP'!M86&lt;&gt;"",(IF('[1]T6 Wine production'!M86&lt;&gt;"",('[1]T6 Wine production'!M86/'[1]T61 Real GDP'!M86),"")),"")</f>
        <v/>
      </c>
      <c r="O55" s="8" t="str">
        <f>IF('[1]T61 Real GDP'!N86&lt;&gt;"",(IF('[1]T6 Wine production'!N86&lt;&gt;"",('[1]T6 Wine production'!N86/'[1]T61 Real GDP'!N86),"")),"")</f>
        <v/>
      </c>
      <c r="P55" s="8">
        <f>IF('[1]T61 Real GDP'!O86&lt;&gt;"",(IF('[1]T6 Wine production'!O86&lt;&gt;"",('[1]T6 Wine production'!O86/'[1]T61 Real GDP'!O86),"")),"")</f>
        <v>2.9225633468059931</v>
      </c>
      <c r="Q55" s="8">
        <f>IF('[1]T61 Real GDP'!P86&lt;&gt;"",(IF('[1]T6 Wine production'!P86&lt;&gt;"",('[1]T6 Wine production'!P86/'[1]T61 Real GDP'!P86),"")),"")</f>
        <v>0</v>
      </c>
      <c r="R55" s="8" t="str">
        <f>IF('[1]T61 Real GDP'!Q86&lt;&gt;"",(IF('[1]T6 Wine production'!Q86&lt;&gt;"",('[1]T6 Wine production'!Q86/'[1]T61 Real GDP'!Q86),"")),"")</f>
        <v/>
      </c>
      <c r="S55" s="8" t="str">
        <f>IF('[1]T61 Real GDP'!R86&lt;&gt;"",(IF('[1]T6 Wine production'!R86&lt;&gt;"",('[1]T6 Wine production'!R86/'[1]T61 Real GDP'!R86),"")),"")</f>
        <v/>
      </c>
      <c r="T55" s="8" t="str">
        <f>IF('[1]T61 Real GDP'!S86&lt;&gt;"",(IF('[1]T6 Wine production'!S86&lt;&gt;"",('[1]T6 Wine production'!S86/'[1]T61 Real GDP'!S86),"")),"")</f>
        <v/>
      </c>
      <c r="U55" s="8" t="str">
        <f>IF('[1]T61 Real GDP'!T86&lt;&gt;"",(IF('[1]T6 Wine production'!T86&lt;&gt;"",('[1]T6 Wine production'!T86/'[1]T61 Real GDP'!T86),"")),"")</f>
        <v/>
      </c>
      <c r="V55" s="8" t="str">
        <f>IF('[1]T61 Real GDP'!U86&lt;&gt;"",(IF('[1]T6 Wine production'!U86&lt;&gt;"",('[1]T6 Wine production'!U86/'[1]T61 Real GDP'!U86),"")),"")</f>
        <v/>
      </c>
      <c r="W55" s="8" t="str">
        <f>IF('[1]T61 Real GDP'!V86&lt;&gt;"",(IF('[1]T6 Wine production'!V86&lt;&gt;"",('[1]T6 Wine production'!V86/'[1]T61 Real GDP'!V86),"")),"")</f>
        <v/>
      </c>
      <c r="X55" s="8" t="str">
        <f>IF('[1]T61 Real GDP'!W86&lt;&gt;"",(IF('[1]T6 Wine production'!W86&lt;&gt;"",('[1]T6 Wine production'!W86/'[1]T61 Real GDP'!W86),"")),"")</f>
        <v/>
      </c>
      <c r="Y55" s="8" t="str">
        <f>IF('[1]T61 Real GDP'!X86&lt;&gt;"",(IF('[1]T6 Wine production'!X86&lt;&gt;"",('[1]T6 Wine production'!X86/'[1]T61 Real GDP'!X86),"")),"")</f>
        <v/>
      </c>
      <c r="Z55" s="8" t="str">
        <f>IF('[1]T61 Real GDP'!Y86&lt;&gt;"",(IF('[1]T6 Wine production'!Y86&lt;&gt;"",('[1]T6 Wine production'!Y86/'[1]T61 Real GDP'!Y86),"")),"")</f>
        <v/>
      </c>
      <c r="AA55" s="8" t="str">
        <f>IF('[1]T61 Real GDP'!Z86&lt;&gt;"",(IF('[1]T6 Wine production'!Z86&lt;&gt;"",('[1]T6 Wine production'!Z86/'[1]T61 Real GDP'!Z86),"")),"")</f>
        <v/>
      </c>
      <c r="AB55" s="8">
        <f>IF('[1]T61 Real GDP'!AA86&lt;&gt;"",(IF('[1]T6 Wine production'!AA86&lt;&gt;"",('[1]T6 Wine production'!AA86/'[1]T61 Real GDP'!AA86),"")),"")</f>
        <v>1.3478298423666595</v>
      </c>
      <c r="AC55" s="8">
        <f>IF('[1]T61 Real GDP'!AB86&lt;&gt;"",(IF('[1]T6 Wine production'!AB86&lt;&gt;"",('[1]T6 Wine production'!AB86/'[1]T61 Real GDP'!AB86),"")),"")</f>
        <v>6.3257488082332169E-2</v>
      </c>
      <c r="AD55" s="8">
        <f>IF('[1]T61 Real GDP'!AC86&lt;&gt;"",(IF('[1]T6 Wine production'!AC86&lt;&gt;"",('[1]T6 Wine production'!AC86/'[1]T61 Real GDP'!AC86),"")),"")</f>
        <v>0.21206399814858914</v>
      </c>
      <c r="AE55" s="8">
        <f>IF('[1]T61 Real GDP'!AD86&lt;&gt;"",(IF('[1]T6 Wine production'!AD86&lt;&gt;"",('[1]T6 Wine production'!AD86/'[1]T61 Real GDP'!AD86),"")),"")</f>
        <v>0.24780217441272942</v>
      </c>
      <c r="AF55" s="8">
        <f>IF('[1]T61 Real GDP'!AE86&lt;&gt;"",(IF('[1]T6 Wine production'!AE86&lt;&gt;"",('[1]T6 Wine production'!AE86/'[1]T61 Real GDP'!AE86),"")),"")</f>
        <v>16.083366237011791</v>
      </c>
      <c r="AG55" s="8">
        <f>IF('[1]T61 Real GDP'!AF86&lt;&gt;"",(IF('[1]T6 Wine production'!AF86&lt;&gt;"",('[1]T6 Wine production'!AF86/'[1]T61 Real GDP'!AF86),"")),"")</f>
        <v>1.9318144969887576</v>
      </c>
      <c r="AH55" s="8">
        <f>IF('[1]T61 Real GDP'!AG86&lt;&gt;"",(IF('[1]T6 Wine production'!AG86&lt;&gt;"",('[1]T6 Wine production'!AG86/'[1]T61 Real GDP'!AG86),"")),"")</f>
        <v>13.663382262723299</v>
      </c>
      <c r="AI55" s="8">
        <f>IF('[1]T61 Real GDP'!AH86&lt;&gt;"",(IF('[1]T6 Wine production'!AH86&lt;&gt;"",('[1]T6 Wine production'!AH86/'[1]T61 Real GDP'!AH86),"")),"")</f>
        <v>1.5934951990298193E-2</v>
      </c>
      <c r="AJ55" s="8">
        <f>IF('[1]T61 Real GDP'!AI86&lt;&gt;"",(IF('[1]T6 Wine production'!AI85&lt;&gt;"",('[1]T6 Wine production'!AI85/'[1]T61 Real GDP'!AI86),"")),"")</f>
        <v>6.8101596006007252</v>
      </c>
      <c r="AK55" s="8" t="str">
        <f>IF('[1]T61 Real GDP'!AJ86&lt;&gt;"",(IF('[1]T6 Wine production'!AJ86&lt;&gt;"",('[1]T6 Wine production'!AJ86/'[1]T61 Real GDP'!AJ86),"")),"")</f>
        <v/>
      </c>
      <c r="AL55" s="8" t="str">
        <f>IF('[1]T61 Real GDP'!AK86&lt;&gt;"",(IF('[1]T6 Wine production'!AK86&lt;&gt;"",('[1]T6 Wine production'!AK86/'[1]T61 Real GDP'!AK86),"")),"")</f>
        <v/>
      </c>
      <c r="AM55" s="8" t="str">
        <f>IF('[1]T61 Real GDP'!AL86&lt;&gt;"",(IF('[1]T6 Wine production'!AL86&lt;&gt;"",('[1]T6 Wine production'!AL86/'[1]T61 Real GDP'!AL86),"")),"")</f>
        <v/>
      </c>
      <c r="AN55" s="8">
        <f>IF('[1]T61 Real GDP'!AM86&lt;&gt;"",(IF('[1]T6 Wine production'!AM86&lt;&gt;"",('[1]T6 Wine production'!AM86/'[1]T61 Real GDP'!AM86),"")),"")</f>
        <v>7.420901367895322</v>
      </c>
      <c r="AO55" s="8" t="str">
        <f>IF('[1]T61 Real GDP'!AN86&lt;&gt;"",(IF('[1]T6 Wine production'!AN86&lt;&gt;"",('[1]T6 Wine production'!AN86/'[1]T61 Real GDP'!AN86),"")),"")</f>
        <v/>
      </c>
      <c r="AP55" s="8" t="str">
        <f>IF('[1]T61 Real GDP'!AO86&lt;&gt;"",(IF('[1]T6 Wine production'!AO86&lt;&gt;"",('[1]T6 Wine production'!AO86/'[1]T61 Real GDP'!AO86),"")),"")</f>
        <v/>
      </c>
      <c r="AQ55" s="8" t="str">
        <f>IF('[1]T61 Real GDP'!AP86&lt;&gt;"",(IF('[1]T6 Wine production'!AP86&lt;&gt;"",('[1]T6 Wine production'!AP86/'[1]T61 Real GDP'!AP86),"")),"")</f>
        <v/>
      </c>
      <c r="AR55" s="8" t="str">
        <f>IF('[1]T61 Real GDP'!AQ86&lt;&gt;"",(IF('[1]T6 Wine production'!AQ86&lt;&gt;"",('[1]T6 Wine production'!AQ86/'[1]T61 Real GDP'!AQ86),"")),"")</f>
        <v/>
      </c>
      <c r="AS55" s="8" t="str">
        <f>IF('[1]T61 Real GDP'!AR86&lt;&gt;"",(IF('[1]T6 Wine production'!AR86&lt;&gt;"",('[1]T6 Wine production'!AR86/'[1]T61 Real GDP'!AR86),"")),"")</f>
        <v/>
      </c>
      <c r="AT55" s="8" t="str">
        <f>IF('[1]T61 Real GDP'!AS86&lt;&gt;"",(IF('[1]T6 Wine production'!AS86&lt;&gt;"",('[1]T6 Wine production'!AS86/'[1]T61 Real GDP'!AS86),"")),"")</f>
        <v/>
      </c>
      <c r="AU55" s="8">
        <f>IF('[1]T61 Real GDP'!AT86&lt;&gt;"",(IF('[1]T6 Wine production'!AT86&lt;&gt;"",('[1]T6 Wine production'!AT86/'[1]T61 Real GDP'!AT86),"")),"")</f>
        <v>1.5834442235703558E-2</v>
      </c>
      <c r="AV55" s="8" t="str">
        <f>IF('[1]T61 Real GDP'!AU86&lt;&gt;"",(IF('[1]T6 Wine production'!AU86&lt;&gt;"",('[1]T6 Wine production'!AU86/'[1]T61 Real GDP'!AU86),"")),"")</f>
        <v/>
      </c>
      <c r="AW55" s="8" t="str">
        <f>IF('[1]T61 Real GDP'!AV86&lt;&gt;"",(IF('[1]T6 Wine production'!AV86&lt;&gt;"",('[1]T6 Wine production'!AV86/'[1]T61 Real GDP'!AV86),"")),"")</f>
        <v/>
      </c>
      <c r="AX55" s="8" t="str">
        <f>IF('[1]T61 Real GDP'!AW86&lt;&gt;"",(IF('[1]T6 Wine production'!AW86&lt;&gt;"",('[1]T6 Wine production'!AW86/'[1]T61 Real GDP'!AW86),"")),"")</f>
        <v/>
      </c>
      <c r="AY55" s="8" t="str">
        <f>IF('[1]T61 Real GDP'!AX86&lt;&gt;"",(IF('[1]T6 Wine production'!AX86&lt;&gt;"",('[1]T6 Wine production'!AX86/'[1]T61 Real GDP'!AX86),"")),"")</f>
        <v/>
      </c>
      <c r="AZ55" s="8" t="str">
        <f>IF('[1]T61 Real GDP'!AY86&lt;&gt;"",(IF('[1]T6 Wine production'!AY86&lt;&gt;"",('[1]T6 Wine production'!AY86/'[1]T61 Real GDP'!AY86),"")),"")</f>
        <v/>
      </c>
      <c r="BA55" s="8" t="str">
        <f>IF('[1]T61 Real GDP'!AZ86&lt;&gt;"",(IF('[1]T6 Wine production'!AZ86&lt;&gt;"",('[1]T6 Wine production'!AZ86/'[1]T61 Real GDP'!AZ86),"")),"")</f>
        <v/>
      </c>
      <c r="BB55" s="8" t="s">
        <v>54</v>
      </c>
      <c r="BC55" s="9"/>
      <c r="BD55" s="9"/>
      <c r="BI55" s="8"/>
      <c r="BJ55" s="8"/>
      <c r="BK55" s="8"/>
      <c r="BL55" s="8"/>
      <c r="BM55" s="8"/>
      <c r="BN55" s="8"/>
    </row>
    <row r="56" spans="1:66" x14ac:dyDescent="0.5">
      <c r="A56" s="12">
        <f>'[1]T6 Wine production'!A87</f>
        <v>1919</v>
      </c>
      <c r="B56" s="8">
        <f>IF('[1]T61 Real GDP'!B87&lt;&gt;"",(IF('[1]T6 Wine production'!B87&lt;&gt;"",('[1]T6 Wine production'!B87/'[1]T61 Real GDP'!B87),"")),"")</f>
        <v>50.643281345661293</v>
      </c>
      <c r="C56" s="8">
        <f>IF('[1]T61 Real GDP'!C87&lt;&gt;"",(IF('[1]T6 Wine production'!C87&lt;&gt;"",('[1]T6 Wine production'!C87/'[1]T61 Real GDP'!C87),"")),"")</f>
        <v>36.688393373232728</v>
      </c>
      <c r="D56" s="8">
        <f>IF('[1]T61 Real GDP'!D87&lt;&gt;"",(IF('[1]T6 Wine production'!D87&lt;&gt;"",('[1]T6 Wine production'!D87/'[1]T61 Real GDP'!D87),"")),"")</f>
        <v>72.669620611551537</v>
      </c>
      <c r="E56" s="8">
        <f>IF('[1]T61 Real GDP'!E87&lt;&gt;"",(IF('[1]T6 Wine production'!E87&lt;&gt;"",('[1]T6 Wine production'!E87/'[1]T61 Real GDP'!E87),"")),"")</f>
        <v>47.607809890517721</v>
      </c>
      <c r="F56" s="8">
        <f>IF('[1]T61 Real GDP'!F87&lt;&gt;"",(IF('[1]T6 Wine production'!F87&lt;&gt;"",('[1]T6 Wine production'!F87/'[1]T61 Real GDP'!F87),"")),"")</f>
        <v>1.9858277501874788</v>
      </c>
      <c r="G56" s="8"/>
      <c r="H56" s="8">
        <f>IF('[1]T61 Real GDP'!G87&lt;&gt;"",(IF('[1]T6 Wine production'!G87&lt;&gt;"",('[1]T6 Wine production'!G87/'[1]T61 Real GDP'!G87),"")),"")</f>
        <v>0.34715653189829537</v>
      </c>
      <c r="I56" s="8" t="str">
        <f>IF('[1]T61 Real GDP'!H87&lt;&gt;"",(IF('[1]T6 Wine production'!H87&lt;&gt;"",('[1]T6 Wine production'!H87/'[1]T61 Real GDP'!H87),"")),"")</f>
        <v/>
      </c>
      <c r="J56" s="8" t="str">
        <f>IF('[1]T61 Real GDP'!I87&lt;&gt;"",(IF('[1]T6 Wine production'!I87&lt;&gt;"",('[1]T6 Wine production'!I87/'[1]T61 Real GDP'!I87),"")),"")</f>
        <v/>
      </c>
      <c r="K56" s="8">
        <f>IF('[1]T61 Real GDP'!J87&lt;&gt;"",(IF('[1]T6 Wine production'!J87&lt;&gt;"",('[1]T6 Wine production'!J87/'[1]T61 Real GDP'!J87),"")),"")</f>
        <v>1.1119764226551976</v>
      </c>
      <c r="L56" s="8">
        <f>IF('[1]T61 Real GDP'!K87&lt;&gt;"",(IF('[1]T6 Wine production'!K87&lt;&gt;"",('[1]T6 Wine production'!K87/'[1]T61 Real GDP'!K87),"")),"")</f>
        <v>33.275790349417633</v>
      </c>
      <c r="M56" s="8" t="str">
        <f>IF('[1]T61 Real GDP'!L87&lt;&gt;"",(IF('[1]T6 Wine production'!L87&lt;&gt;"",('[1]T6 Wine production'!L87/'[1]T61 Real GDP'!L87),"")),"")</f>
        <v/>
      </c>
      <c r="N56" s="8" t="str">
        <f>IF('[1]T61 Real GDP'!M87&lt;&gt;"",(IF('[1]T6 Wine production'!M87&lt;&gt;"",('[1]T6 Wine production'!M87/'[1]T61 Real GDP'!M87),"")),"")</f>
        <v/>
      </c>
      <c r="O56" s="8" t="str">
        <f>IF('[1]T61 Real GDP'!N87&lt;&gt;"",(IF('[1]T6 Wine production'!N87&lt;&gt;"",('[1]T6 Wine production'!N87/'[1]T61 Real GDP'!N87),"")),"")</f>
        <v/>
      </c>
      <c r="P56" s="8">
        <f>IF('[1]T61 Real GDP'!O87&lt;&gt;"",(IF('[1]T6 Wine production'!O87&lt;&gt;"",('[1]T6 Wine production'!O87/'[1]T61 Real GDP'!O87),"")),"")</f>
        <v>2.4692383691788531</v>
      </c>
      <c r="Q56" s="8">
        <f>IF('[1]T61 Real GDP'!P87&lt;&gt;"",(IF('[1]T6 Wine production'!P87&lt;&gt;"",('[1]T6 Wine production'!P87/'[1]T61 Real GDP'!P87),"")),"")</f>
        <v>0</v>
      </c>
      <c r="R56" s="8" t="str">
        <f>IF('[1]T61 Real GDP'!Q87&lt;&gt;"",(IF('[1]T6 Wine production'!Q87&lt;&gt;"",('[1]T6 Wine production'!Q87/'[1]T61 Real GDP'!Q87),"")),"")</f>
        <v/>
      </c>
      <c r="S56" s="8" t="str">
        <f>IF('[1]T61 Real GDP'!R87&lt;&gt;"",(IF('[1]T6 Wine production'!R87&lt;&gt;"",('[1]T6 Wine production'!R87/'[1]T61 Real GDP'!R87),"")),"")</f>
        <v/>
      </c>
      <c r="T56" s="8" t="str">
        <f>IF('[1]T61 Real GDP'!S87&lt;&gt;"",(IF('[1]T6 Wine production'!S87&lt;&gt;"",('[1]T6 Wine production'!S87/'[1]T61 Real GDP'!S87),"")),"")</f>
        <v/>
      </c>
      <c r="U56" s="8" t="str">
        <f>IF('[1]T61 Real GDP'!T87&lt;&gt;"",(IF('[1]T6 Wine production'!T87&lt;&gt;"",('[1]T6 Wine production'!T87/'[1]T61 Real GDP'!T87),"")),"")</f>
        <v/>
      </c>
      <c r="V56" s="8" t="str">
        <f>IF('[1]T61 Real GDP'!U87&lt;&gt;"",(IF('[1]T6 Wine production'!U87&lt;&gt;"",('[1]T6 Wine production'!U87/'[1]T61 Real GDP'!U87),"")),"")</f>
        <v/>
      </c>
      <c r="W56" s="8" t="str">
        <f>IF('[1]T61 Real GDP'!V87&lt;&gt;"",(IF('[1]T6 Wine production'!V87&lt;&gt;"",('[1]T6 Wine production'!V87/'[1]T61 Real GDP'!V87),"")),"")</f>
        <v/>
      </c>
      <c r="X56" s="8" t="str">
        <f>IF('[1]T61 Real GDP'!W87&lt;&gt;"",(IF('[1]T6 Wine production'!W87&lt;&gt;"",('[1]T6 Wine production'!W87/'[1]T61 Real GDP'!W87),"")),"")</f>
        <v/>
      </c>
      <c r="Y56" s="8" t="str">
        <f>IF('[1]T61 Real GDP'!X87&lt;&gt;"",(IF('[1]T6 Wine production'!X87&lt;&gt;"",('[1]T6 Wine production'!X87/'[1]T61 Real GDP'!X87),"")),"")</f>
        <v/>
      </c>
      <c r="Z56" s="8" t="str">
        <f>IF('[1]T61 Real GDP'!Y87&lt;&gt;"",(IF('[1]T6 Wine production'!Y87&lt;&gt;"",('[1]T6 Wine production'!Y87/'[1]T61 Real GDP'!Y87),"")),"")</f>
        <v/>
      </c>
      <c r="AA56" s="8" t="str">
        <f>IF('[1]T61 Real GDP'!Z87&lt;&gt;"",(IF('[1]T6 Wine production'!Z87&lt;&gt;"",('[1]T6 Wine production'!Z87/'[1]T61 Real GDP'!Z87),"")),"")</f>
        <v/>
      </c>
      <c r="AB56" s="8">
        <f>IF('[1]T61 Real GDP'!AA87&lt;&gt;"",(IF('[1]T6 Wine production'!AA87&lt;&gt;"",('[1]T6 Wine production'!AA87/'[1]T61 Real GDP'!AA87),"")),"")</f>
        <v>1.6137700098007188</v>
      </c>
      <c r="AC56" s="8">
        <f>IF('[1]T61 Real GDP'!AB87&lt;&gt;"",(IF('[1]T6 Wine production'!AB87&lt;&gt;"",('[1]T6 Wine production'!AB87/'[1]T61 Real GDP'!AB87),"")),"")</f>
        <v>5.4941310779401085E-2</v>
      </c>
      <c r="AD56" s="8">
        <f>IF('[1]T61 Real GDP'!AC87&lt;&gt;"",(IF('[1]T6 Wine production'!AC87&lt;&gt;"",('[1]T6 Wine production'!AC87/'[1]T61 Real GDP'!AC87),"")),"")</f>
        <v>0.24594450607124929</v>
      </c>
      <c r="AE56" s="8">
        <f>IF('[1]T61 Real GDP'!AD87&lt;&gt;"",(IF('[1]T6 Wine production'!AD87&lt;&gt;"",('[1]T6 Wine production'!AD87/'[1]T61 Real GDP'!AD87),"")),"")</f>
        <v>0.22130198379778038</v>
      </c>
      <c r="AF56" s="8">
        <f>IF('[1]T61 Real GDP'!AE87&lt;&gt;"",(IF('[1]T6 Wine production'!AE87&lt;&gt;"",('[1]T6 Wine production'!AE87/'[1]T61 Real GDP'!AE87),"")),"")</f>
        <v>15.682833522679346</v>
      </c>
      <c r="AG56" s="8">
        <f>IF('[1]T61 Real GDP'!AF87&lt;&gt;"",(IF('[1]T6 Wine production'!AF87&lt;&gt;"",('[1]T6 Wine production'!AF87/'[1]T61 Real GDP'!AF87),"")),"")</f>
        <v>1.7126438057267466</v>
      </c>
      <c r="AH56" s="8">
        <f>IF('[1]T61 Real GDP'!AG87&lt;&gt;"",(IF('[1]T6 Wine production'!AG87&lt;&gt;"",('[1]T6 Wine production'!AG87/'[1]T61 Real GDP'!AG87),"")),"")</f>
        <v>12.653458078186803</v>
      </c>
      <c r="AI56" s="8">
        <f>IF('[1]T61 Real GDP'!AH87&lt;&gt;"",(IF('[1]T6 Wine production'!AH87&lt;&gt;"",('[1]T6 Wine production'!AH87/'[1]T61 Real GDP'!AH87),"")),"")</f>
        <v>1.5898770752151504E-2</v>
      </c>
      <c r="AJ56" s="8">
        <f>IF('[1]T61 Real GDP'!AI87&lt;&gt;"",(IF('[1]T6 Wine production'!AI86&lt;&gt;"",('[1]T6 Wine production'!AI86/'[1]T61 Real GDP'!AI87),"")),"")</f>
        <v>4.5699854490035952</v>
      </c>
      <c r="AK56" s="8" t="str">
        <f>IF('[1]T61 Real GDP'!AJ87&lt;&gt;"",(IF('[1]T6 Wine production'!AJ87&lt;&gt;"",('[1]T6 Wine production'!AJ87/'[1]T61 Real GDP'!AJ87),"")),"")</f>
        <v/>
      </c>
      <c r="AL56" s="8" t="str">
        <f>IF('[1]T61 Real GDP'!AK87&lt;&gt;"",(IF('[1]T6 Wine production'!AK87&lt;&gt;"",('[1]T6 Wine production'!AK87/'[1]T61 Real GDP'!AK87),"")),"")</f>
        <v/>
      </c>
      <c r="AM56" s="8" t="str">
        <f>IF('[1]T61 Real GDP'!AL87&lt;&gt;"",(IF('[1]T6 Wine production'!AL87&lt;&gt;"",('[1]T6 Wine production'!AL87/'[1]T61 Real GDP'!AL87),"")),"")</f>
        <v/>
      </c>
      <c r="AN56" s="8" t="str">
        <f>IF('[1]T61 Real GDP'!AM87&lt;&gt;"",(IF('[1]T6 Wine production'!AM87&lt;&gt;"",('[1]T6 Wine production'!AM87/'[1]T61 Real GDP'!AM87),"")),"")</f>
        <v/>
      </c>
      <c r="AO56" s="8" t="str">
        <f>IF('[1]T61 Real GDP'!AN87&lt;&gt;"",(IF('[1]T6 Wine production'!AN87&lt;&gt;"",('[1]T6 Wine production'!AN87/'[1]T61 Real GDP'!AN87),"")),"")</f>
        <v/>
      </c>
      <c r="AP56" s="8" t="str">
        <f>IF('[1]T61 Real GDP'!AO87&lt;&gt;"",(IF('[1]T6 Wine production'!AO87&lt;&gt;"",('[1]T6 Wine production'!AO87/'[1]T61 Real GDP'!AO87),"")),"")</f>
        <v/>
      </c>
      <c r="AQ56" s="8" t="str">
        <f>IF('[1]T61 Real GDP'!AP87&lt;&gt;"",(IF('[1]T6 Wine production'!AP87&lt;&gt;"",('[1]T6 Wine production'!AP87/'[1]T61 Real GDP'!AP87),"")),"")</f>
        <v/>
      </c>
      <c r="AR56" s="8" t="str">
        <f>IF('[1]T61 Real GDP'!AQ87&lt;&gt;"",(IF('[1]T6 Wine production'!AQ87&lt;&gt;"",('[1]T6 Wine production'!AQ87/'[1]T61 Real GDP'!AQ87),"")),"")</f>
        <v/>
      </c>
      <c r="AS56" s="8" t="str">
        <f>IF('[1]T61 Real GDP'!AR87&lt;&gt;"",(IF('[1]T6 Wine production'!AR87&lt;&gt;"",('[1]T6 Wine production'!AR87/'[1]T61 Real GDP'!AR87),"")),"")</f>
        <v/>
      </c>
      <c r="AT56" s="8" t="str">
        <f>IF('[1]T61 Real GDP'!AS87&lt;&gt;"",(IF('[1]T6 Wine production'!AS87&lt;&gt;"",('[1]T6 Wine production'!AS87/'[1]T61 Real GDP'!AS87),"")),"")</f>
        <v/>
      </c>
      <c r="AU56" s="8">
        <f>IF('[1]T61 Real GDP'!AT87&lt;&gt;"",(IF('[1]T6 Wine production'!AT87&lt;&gt;"",('[1]T6 Wine production'!AT87/'[1]T61 Real GDP'!AT87),"")),"")</f>
        <v>1.4362254916415289E-2</v>
      </c>
      <c r="AV56" s="8" t="str">
        <f>IF('[1]T61 Real GDP'!AU87&lt;&gt;"",(IF('[1]T6 Wine production'!AU87&lt;&gt;"",('[1]T6 Wine production'!AU87/'[1]T61 Real GDP'!AU87),"")),"")</f>
        <v/>
      </c>
      <c r="AW56" s="8" t="str">
        <f>IF('[1]T61 Real GDP'!AV87&lt;&gt;"",(IF('[1]T6 Wine production'!AV87&lt;&gt;"",('[1]T6 Wine production'!AV87/'[1]T61 Real GDP'!AV87),"")),"")</f>
        <v/>
      </c>
      <c r="AX56" s="8" t="str">
        <f>IF('[1]T61 Real GDP'!AW87&lt;&gt;"",(IF('[1]T6 Wine production'!AW87&lt;&gt;"",('[1]T6 Wine production'!AW87/'[1]T61 Real GDP'!AW87),"")),"")</f>
        <v/>
      </c>
      <c r="AY56" s="8" t="str">
        <f>IF('[1]T61 Real GDP'!AX87&lt;&gt;"",(IF('[1]T6 Wine production'!AX87&lt;&gt;"",('[1]T6 Wine production'!AX87/'[1]T61 Real GDP'!AX87),"")),"")</f>
        <v/>
      </c>
      <c r="AZ56" s="8" t="str">
        <f>IF('[1]T61 Real GDP'!AY87&lt;&gt;"",(IF('[1]T6 Wine production'!AY87&lt;&gt;"",('[1]T6 Wine production'!AY87/'[1]T61 Real GDP'!AY87),"")),"")</f>
        <v/>
      </c>
      <c r="BA56" s="8" t="str">
        <f>IF('[1]T61 Real GDP'!AZ87&lt;&gt;"",(IF('[1]T6 Wine production'!AZ87&lt;&gt;"",('[1]T6 Wine production'!AZ87/'[1]T61 Real GDP'!AZ87),"")),"")</f>
        <v/>
      </c>
      <c r="BB56" s="8" t="s">
        <v>54</v>
      </c>
      <c r="BC56" s="9"/>
      <c r="BD56" s="9"/>
      <c r="BI56" s="8"/>
      <c r="BJ56" s="8"/>
      <c r="BK56" s="8"/>
      <c r="BL56" s="8"/>
      <c r="BM56" s="8"/>
      <c r="BN56" s="8"/>
    </row>
    <row r="57" spans="1:66" x14ac:dyDescent="0.5">
      <c r="A57" s="12">
        <f>'[1]T6 Wine production'!A88</f>
        <v>1920</v>
      </c>
      <c r="B57" s="8">
        <f>IF('[1]T61 Real GDP'!B88&lt;&gt;"",(IF('[1]T6 Wine production'!B88&lt;&gt;"",('[1]T6 Wine production'!B88/'[1]T61 Real GDP'!B88),"")),"")</f>
        <v>46.563399059478151</v>
      </c>
      <c r="C57" s="8">
        <f>IF('[1]T61 Real GDP'!C88&lt;&gt;"",(IF('[1]T6 Wine production'!C88&lt;&gt;"",('[1]T6 Wine production'!C88/'[1]T61 Real GDP'!C88),"")),"")</f>
        <v>48.643663234918918</v>
      </c>
      <c r="D57" s="8">
        <f>IF('[1]T61 Real GDP'!D88&lt;&gt;"",(IF('[1]T6 Wine production'!D88&lt;&gt;"",('[1]T6 Wine production'!D88/'[1]T61 Real GDP'!D88),"")),"")</f>
        <v>45.656753474564844</v>
      </c>
      <c r="E57" s="8">
        <f>IF('[1]T61 Real GDP'!E88&lt;&gt;"",(IF('[1]T6 Wine production'!E88&lt;&gt;"",('[1]T6 Wine production'!E88/'[1]T61 Real GDP'!E88),"")),"")</f>
        <v>57.913436161467573</v>
      </c>
      <c r="F57" s="8">
        <f>IF('[1]T61 Real GDP'!F88&lt;&gt;"",(IF('[1]T6 Wine production'!F88&lt;&gt;"",('[1]T6 Wine production'!F88/'[1]T61 Real GDP'!F88),"")),"")</f>
        <v>1.8944911024422622</v>
      </c>
      <c r="G57" s="8"/>
      <c r="H57" s="8">
        <f>IF('[1]T61 Real GDP'!G88&lt;&gt;"",(IF('[1]T6 Wine production'!G88&lt;&gt;"",('[1]T6 Wine production'!G88/'[1]T61 Real GDP'!G88),"")),"")</f>
        <v>0.58165376386540657</v>
      </c>
      <c r="I57" s="8" t="str">
        <f>IF('[1]T61 Real GDP'!H88&lt;&gt;"",(IF('[1]T6 Wine production'!H88&lt;&gt;"",('[1]T6 Wine production'!H88/'[1]T61 Real GDP'!H88),"")),"")</f>
        <v/>
      </c>
      <c r="J57" s="8" t="str">
        <f>IF('[1]T61 Real GDP'!I88&lt;&gt;"",(IF('[1]T6 Wine production'!I88&lt;&gt;"",('[1]T6 Wine production'!I88/'[1]T61 Real GDP'!I88),"")),"")</f>
        <v/>
      </c>
      <c r="K57" s="8">
        <f>IF('[1]T61 Real GDP'!J88&lt;&gt;"",(IF('[1]T6 Wine production'!J88&lt;&gt;"",('[1]T6 Wine production'!J88/'[1]T61 Real GDP'!J88),"")),"")</f>
        <v>1.433399712162599</v>
      </c>
      <c r="L57" s="8">
        <f>IF('[1]T61 Real GDP'!K88&lt;&gt;"",(IF('[1]T6 Wine production'!K88&lt;&gt;"",('[1]T6 Wine production'!K88/'[1]T61 Real GDP'!K88),"")),"")</f>
        <v>20.023512123438646</v>
      </c>
      <c r="M57" s="8" t="str">
        <f>IF('[1]T61 Real GDP'!L88&lt;&gt;"",(IF('[1]T6 Wine production'!L88&lt;&gt;"",('[1]T6 Wine production'!L88/'[1]T61 Real GDP'!L88),"")),"")</f>
        <v/>
      </c>
      <c r="N57" s="8" t="str">
        <f>IF('[1]T61 Real GDP'!M88&lt;&gt;"",(IF('[1]T6 Wine production'!M88&lt;&gt;"",('[1]T6 Wine production'!M88/'[1]T61 Real GDP'!M88),"")),"")</f>
        <v/>
      </c>
      <c r="O57" s="8" t="str">
        <f>IF('[1]T61 Real GDP'!N88&lt;&gt;"",(IF('[1]T6 Wine production'!N88&lt;&gt;"",('[1]T6 Wine production'!N88/'[1]T61 Real GDP'!N88),"")),"")</f>
        <v/>
      </c>
      <c r="P57" s="8">
        <f>IF('[1]T61 Real GDP'!O88&lt;&gt;"",(IF('[1]T6 Wine production'!O88&lt;&gt;"",('[1]T6 Wine production'!O88/'[1]T61 Real GDP'!O88),"")),"")</f>
        <v>2.3798300972288415</v>
      </c>
      <c r="Q57" s="8">
        <f>IF('[1]T61 Real GDP'!P88&lt;&gt;"",(IF('[1]T6 Wine production'!P88&lt;&gt;"",('[1]T6 Wine production'!P88/'[1]T61 Real GDP'!P88),"")),"")</f>
        <v>0</v>
      </c>
      <c r="R57" s="8" t="str">
        <f>IF('[1]T61 Real GDP'!Q88&lt;&gt;"",(IF('[1]T6 Wine production'!Q88&lt;&gt;"",('[1]T6 Wine production'!Q88/'[1]T61 Real GDP'!Q88),"")),"")</f>
        <v/>
      </c>
      <c r="S57" s="8" t="str">
        <f>IF('[1]T61 Real GDP'!R88&lt;&gt;"",(IF('[1]T6 Wine production'!R88&lt;&gt;"",('[1]T6 Wine production'!R88/'[1]T61 Real GDP'!R88),"")),"")</f>
        <v/>
      </c>
      <c r="T57" s="8" t="str">
        <f>IF('[1]T61 Real GDP'!S88&lt;&gt;"",(IF('[1]T6 Wine production'!S88&lt;&gt;"",('[1]T6 Wine production'!S88/'[1]T61 Real GDP'!S88),"")),"")</f>
        <v/>
      </c>
      <c r="U57" s="8" t="str">
        <f>IF('[1]T61 Real GDP'!T88&lt;&gt;"",(IF('[1]T6 Wine production'!T88&lt;&gt;"",('[1]T6 Wine production'!T88/'[1]T61 Real GDP'!T88),"")),"")</f>
        <v/>
      </c>
      <c r="V57" s="8">
        <f>IF('[1]T61 Real GDP'!U88&lt;&gt;"",(IF('[1]T6 Wine production'!U88&lt;&gt;"",('[1]T6 Wine production'!U88/'[1]T61 Real GDP'!U88),"")),"")</f>
        <v>14.929594457197364</v>
      </c>
      <c r="W57" s="8" t="str">
        <f>IF('[1]T61 Real GDP'!V88&lt;&gt;"",(IF('[1]T6 Wine production'!V88&lt;&gt;"",('[1]T6 Wine production'!V88/'[1]T61 Real GDP'!V88),"")),"")</f>
        <v/>
      </c>
      <c r="X57" s="8" t="str">
        <f>IF('[1]T61 Real GDP'!W88&lt;&gt;"",(IF('[1]T6 Wine production'!W88&lt;&gt;"",('[1]T6 Wine production'!W88/'[1]T61 Real GDP'!W88),"")),"")</f>
        <v/>
      </c>
      <c r="Y57" s="8" t="str">
        <f>IF('[1]T61 Real GDP'!X88&lt;&gt;"",(IF('[1]T6 Wine production'!X88&lt;&gt;"",('[1]T6 Wine production'!X88/'[1]T61 Real GDP'!X88),"")),"")</f>
        <v/>
      </c>
      <c r="Z57" s="8" t="str">
        <f>IF('[1]T61 Real GDP'!Y88&lt;&gt;"",(IF('[1]T6 Wine production'!Y88&lt;&gt;"",('[1]T6 Wine production'!Y88/'[1]T61 Real GDP'!Y88),"")),"")</f>
        <v/>
      </c>
      <c r="AA57" s="8" t="str">
        <f>IF('[1]T61 Real GDP'!Z88&lt;&gt;"",(IF('[1]T6 Wine production'!Z88&lt;&gt;"",('[1]T6 Wine production'!Z88/'[1]T61 Real GDP'!Z88),"")),"")</f>
        <v/>
      </c>
      <c r="AB57" s="8">
        <f>IF('[1]T61 Real GDP'!AA88&lt;&gt;"",(IF('[1]T6 Wine production'!AA88&lt;&gt;"",('[1]T6 Wine production'!AA88/'[1]T61 Real GDP'!AA88),"")),"")</f>
        <v>1.3618704472468082</v>
      </c>
      <c r="AC57" s="8">
        <f>IF('[1]T61 Real GDP'!AB88&lt;&gt;"",(IF('[1]T6 Wine production'!AB88&lt;&gt;"",('[1]T6 Wine production'!AB88/'[1]T61 Real GDP'!AB88),"")),"")</f>
        <v>4.7789404992041103E-2</v>
      </c>
      <c r="AD57" s="8">
        <f>IF('[1]T61 Real GDP'!AC88&lt;&gt;"",(IF('[1]T6 Wine production'!AC88&lt;&gt;"",('[1]T6 Wine production'!AC88/'[1]T61 Real GDP'!AC88),"")),"")</f>
        <v>0.26533466589925103</v>
      </c>
      <c r="AE57" s="8">
        <f>IF('[1]T61 Real GDP'!AD88&lt;&gt;"",(IF('[1]T6 Wine production'!AD88&lt;&gt;"",('[1]T6 Wine production'!AD88/'[1]T61 Real GDP'!AD88),"")),"")</f>
        <v>0.12809925670773312</v>
      </c>
      <c r="AF57" s="8">
        <f>IF('[1]T61 Real GDP'!AE88&lt;&gt;"",(IF('[1]T6 Wine production'!AE88&lt;&gt;"",('[1]T6 Wine production'!AE88/'[1]T61 Real GDP'!AE88),"")),"")</f>
        <v>16.475223012475425</v>
      </c>
      <c r="AG57" s="8">
        <f>IF('[1]T61 Real GDP'!AF88&lt;&gt;"",(IF('[1]T6 Wine production'!AF88&lt;&gt;"",('[1]T6 Wine production'!AF88/'[1]T61 Real GDP'!AF88),"")),"")</f>
        <v>1.5642315395708506</v>
      </c>
      <c r="AH57" s="8">
        <f>IF('[1]T61 Real GDP'!AG88&lt;&gt;"",(IF('[1]T6 Wine production'!AG88&lt;&gt;"",('[1]T6 Wine production'!AG88/'[1]T61 Real GDP'!AG88),"")),"")</f>
        <v>11.281413392897129</v>
      </c>
      <c r="AI57" s="8">
        <f>IF('[1]T61 Real GDP'!AH88&lt;&gt;"",(IF('[1]T6 Wine production'!AH88&lt;&gt;"",('[1]T6 Wine production'!AH88/'[1]T61 Real GDP'!AH88),"")),"")</f>
        <v>1.5862786472454218E-2</v>
      </c>
      <c r="AJ57" s="8">
        <f>IF('[1]T61 Real GDP'!AI88&lt;&gt;"",(IF('[1]T6 Wine production'!AI87&lt;&gt;"",('[1]T6 Wine production'!AI87/'[1]T61 Real GDP'!AI88),"")),"")</f>
        <v>5.240038326657146</v>
      </c>
      <c r="AK57" s="8" t="str">
        <f>IF('[1]T61 Real GDP'!AJ88&lt;&gt;"",(IF('[1]T6 Wine production'!AJ88&lt;&gt;"",('[1]T6 Wine production'!AJ88/'[1]T61 Real GDP'!AJ88),"")),"")</f>
        <v/>
      </c>
      <c r="AL57" s="8" t="str">
        <f>IF('[1]T61 Real GDP'!AK88&lt;&gt;"",(IF('[1]T6 Wine production'!AK88&lt;&gt;"",('[1]T6 Wine production'!AK88/'[1]T61 Real GDP'!AK88),"")),"")</f>
        <v/>
      </c>
      <c r="AM57" s="8" t="str">
        <f>IF('[1]T61 Real GDP'!AL88&lt;&gt;"",(IF('[1]T6 Wine production'!AL88&lt;&gt;"",('[1]T6 Wine production'!AL88/'[1]T61 Real GDP'!AL88),"")),"")</f>
        <v/>
      </c>
      <c r="AN57" s="8" t="str">
        <f>IF('[1]T61 Real GDP'!AM88&lt;&gt;"",(IF('[1]T6 Wine production'!AM88&lt;&gt;"",('[1]T6 Wine production'!AM88/'[1]T61 Real GDP'!AM88),"")),"")</f>
        <v/>
      </c>
      <c r="AO57" s="8" t="str">
        <f>IF('[1]T61 Real GDP'!AN88&lt;&gt;"",(IF('[1]T6 Wine production'!AN88&lt;&gt;"",('[1]T6 Wine production'!AN88/'[1]T61 Real GDP'!AN88),"")),"")</f>
        <v/>
      </c>
      <c r="AP57" s="8" t="str">
        <f>IF('[1]T61 Real GDP'!AO88&lt;&gt;"",(IF('[1]T6 Wine production'!AO88&lt;&gt;"",('[1]T6 Wine production'!AO88/'[1]T61 Real GDP'!AO88),"")),"")</f>
        <v/>
      </c>
      <c r="AQ57" s="8" t="str">
        <f>IF('[1]T61 Real GDP'!AP88&lt;&gt;"",(IF('[1]T6 Wine production'!AP88&lt;&gt;"",('[1]T6 Wine production'!AP88/'[1]T61 Real GDP'!AP88),"")),"")</f>
        <v/>
      </c>
      <c r="AR57" s="8" t="str">
        <f>IF('[1]T61 Real GDP'!AQ88&lt;&gt;"",(IF('[1]T6 Wine production'!AQ88&lt;&gt;"",('[1]T6 Wine production'!AQ88/'[1]T61 Real GDP'!AQ88),"")),"")</f>
        <v/>
      </c>
      <c r="AS57" s="8" t="str">
        <f>IF('[1]T61 Real GDP'!AR88&lt;&gt;"",(IF('[1]T6 Wine production'!AR88&lt;&gt;"",('[1]T6 Wine production'!AR88/'[1]T61 Real GDP'!AR88),"")),"")</f>
        <v/>
      </c>
      <c r="AT57" s="8" t="str">
        <f>IF('[1]T61 Real GDP'!AS88&lt;&gt;"",(IF('[1]T6 Wine production'!AS88&lt;&gt;"",('[1]T6 Wine production'!AS88/'[1]T61 Real GDP'!AS88),"")),"")</f>
        <v/>
      </c>
      <c r="AU57" s="8">
        <f>IF('[1]T61 Real GDP'!AT88&lt;&gt;"",(IF('[1]T6 Wine production'!AT88&lt;&gt;"",('[1]T6 Wine production'!AT88/'[1]T61 Real GDP'!AT88),"")),"")</f>
        <v>1.5319013760203747E-2</v>
      </c>
      <c r="AV57" s="8" t="str">
        <f>IF('[1]T61 Real GDP'!AU88&lt;&gt;"",(IF('[1]T6 Wine production'!AU88&lt;&gt;"",('[1]T6 Wine production'!AU88/'[1]T61 Real GDP'!AU88),"")),"")</f>
        <v/>
      </c>
      <c r="AW57" s="8" t="str">
        <f>IF('[1]T61 Real GDP'!AV88&lt;&gt;"",(IF('[1]T6 Wine production'!AV88&lt;&gt;"",('[1]T6 Wine production'!AV88/'[1]T61 Real GDP'!AV88),"")),"")</f>
        <v/>
      </c>
      <c r="AX57" s="8" t="str">
        <f>IF('[1]T61 Real GDP'!AW88&lt;&gt;"",(IF('[1]T6 Wine production'!AW88&lt;&gt;"",('[1]T6 Wine production'!AW88/'[1]T61 Real GDP'!AW88),"")),"")</f>
        <v/>
      </c>
      <c r="AY57" s="8" t="str">
        <f>IF('[1]T61 Real GDP'!AX88&lt;&gt;"",(IF('[1]T6 Wine production'!AX88&lt;&gt;"",('[1]T6 Wine production'!AX88/'[1]T61 Real GDP'!AX88),"")),"")</f>
        <v/>
      </c>
      <c r="AZ57" s="8" t="str">
        <f>IF('[1]T61 Real GDP'!AY88&lt;&gt;"",(IF('[1]T6 Wine production'!AY88&lt;&gt;"",('[1]T6 Wine production'!AY88/'[1]T61 Real GDP'!AY88),"")),"")</f>
        <v/>
      </c>
      <c r="BA57" s="8" t="str">
        <f>IF('[1]T61 Real GDP'!AZ88&lt;&gt;"",(IF('[1]T6 Wine production'!AZ88&lt;&gt;"",('[1]T6 Wine production'!AZ88/'[1]T61 Real GDP'!AZ88),"")),"")</f>
        <v/>
      </c>
      <c r="BB57" s="8" t="s">
        <v>54</v>
      </c>
      <c r="BC57" s="9"/>
      <c r="BD57" s="9"/>
      <c r="BI57" s="8"/>
      <c r="BJ57" s="8"/>
      <c r="BK57" s="8"/>
      <c r="BL57" s="8"/>
      <c r="BM57" s="8"/>
      <c r="BN57" s="8"/>
    </row>
    <row r="58" spans="1:66" x14ac:dyDescent="0.5">
      <c r="A58" s="12">
        <f>'[1]T6 Wine production'!A89</f>
        <v>1921</v>
      </c>
      <c r="B58" s="8">
        <f>IF('[1]T61 Real GDP'!B89&lt;&gt;"",(IF('[1]T6 Wine production'!B89&lt;&gt;"",('[1]T6 Wine production'!B89/'[1]T61 Real GDP'!B89),"")),"")</f>
        <v>39.702170726545162</v>
      </c>
      <c r="C58" s="8">
        <f>IF('[1]T61 Real GDP'!C89&lt;&gt;"",(IF('[1]T6 Wine production'!C89&lt;&gt;"",('[1]T6 Wine production'!C89/'[1]T61 Real GDP'!C89),"")),"")</f>
        <v>36.949435160824933</v>
      </c>
      <c r="D58" s="8">
        <f>IF('[1]T61 Real GDP'!D89&lt;&gt;"",(IF('[1]T6 Wine production'!D89&lt;&gt;"",('[1]T6 Wine production'!D89/'[1]T61 Real GDP'!D89),"")),"")</f>
        <v>58.830928361639636</v>
      </c>
      <c r="E58" s="8">
        <f>IF('[1]T61 Real GDP'!E89&lt;&gt;"",(IF('[1]T6 Wine production'!E89&lt;&gt;"",('[1]T6 Wine production'!E89/'[1]T61 Real GDP'!E89),"")),"")</f>
        <v>40.541066075575259</v>
      </c>
      <c r="F58" s="8">
        <f>IF('[1]T61 Real GDP'!F89&lt;&gt;"",(IF('[1]T6 Wine production'!F89&lt;&gt;"",('[1]T6 Wine production'!F89/'[1]T61 Real GDP'!F89),"")),"")</f>
        <v>2.3032538246632073</v>
      </c>
      <c r="G58" s="8"/>
      <c r="H58" s="8">
        <f>IF('[1]T61 Real GDP'!G89&lt;&gt;"",(IF('[1]T6 Wine production'!G89&lt;&gt;"",('[1]T6 Wine production'!G89/'[1]T61 Real GDP'!G89),"")),"")</f>
        <v>9.6851314902208108E-2</v>
      </c>
      <c r="I58" s="8" t="str">
        <f>IF('[1]T61 Real GDP'!H89&lt;&gt;"",(IF('[1]T6 Wine production'!H89&lt;&gt;"",('[1]T6 Wine production'!H89/'[1]T61 Real GDP'!H89),"")),"")</f>
        <v/>
      </c>
      <c r="J58" s="8" t="str">
        <f>IF('[1]T61 Real GDP'!I89&lt;&gt;"",(IF('[1]T6 Wine production'!I89&lt;&gt;"",('[1]T6 Wine production'!I89/'[1]T61 Real GDP'!I89),"")),"")</f>
        <v/>
      </c>
      <c r="K58" s="8">
        <f>IF('[1]T61 Real GDP'!J89&lt;&gt;"",(IF('[1]T6 Wine production'!J89&lt;&gt;"",('[1]T6 Wine production'!J89/'[1]T61 Real GDP'!J89),"")),"")</f>
        <v>0.92602329152397489</v>
      </c>
      <c r="L58" s="8">
        <f>IF('[1]T61 Real GDP'!K89&lt;&gt;"",(IF('[1]T6 Wine production'!K89&lt;&gt;"",('[1]T6 Wine production'!K89/'[1]T61 Real GDP'!K89),"")),"")</f>
        <v>15.056446945337621</v>
      </c>
      <c r="M58" s="8" t="str">
        <f>IF('[1]T61 Real GDP'!L89&lt;&gt;"",(IF('[1]T6 Wine production'!L89&lt;&gt;"",('[1]T6 Wine production'!L89/'[1]T61 Real GDP'!L89),"")),"")</f>
        <v/>
      </c>
      <c r="N58" s="8" t="str">
        <f>IF('[1]T61 Real GDP'!M89&lt;&gt;"",(IF('[1]T6 Wine production'!M89&lt;&gt;"",('[1]T6 Wine production'!M89/'[1]T61 Real GDP'!M89),"")),"")</f>
        <v/>
      </c>
      <c r="O58" s="8" t="str">
        <f>IF('[1]T61 Real GDP'!N89&lt;&gt;"",(IF('[1]T6 Wine production'!N89&lt;&gt;"",('[1]T6 Wine production'!N89/'[1]T61 Real GDP'!N89),"")),"")</f>
        <v/>
      </c>
      <c r="P58" s="8">
        <f>IF('[1]T61 Real GDP'!O89&lt;&gt;"",(IF('[1]T6 Wine production'!O89&lt;&gt;"",('[1]T6 Wine production'!O89/'[1]T61 Real GDP'!O89),"")),"")</f>
        <v>2.2294912660528041</v>
      </c>
      <c r="Q58" s="8">
        <f>IF('[1]T61 Real GDP'!P89&lt;&gt;"",(IF('[1]T6 Wine production'!P89&lt;&gt;"",('[1]T6 Wine production'!P89/'[1]T61 Real GDP'!P89),"")),"")</f>
        <v>0</v>
      </c>
      <c r="R58" s="8" t="str">
        <f>IF('[1]T61 Real GDP'!Q89&lt;&gt;"",(IF('[1]T6 Wine production'!Q89&lt;&gt;"",('[1]T6 Wine production'!Q89/'[1]T61 Real GDP'!Q89),"")),"")</f>
        <v/>
      </c>
      <c r="S58" s="8">
        <f>IF('[1]T61 Real GDP'!R89&lt;&gt;"",(IF('[1]T6 Wine production'!R89&lt;&gt;"",('[1]T6 Wine production'!R89/'[1]T61 Real GDP'!R89),"")),"")</f>
        <v>10.64351725151557</v>
      </c>
      <c r="T58" s="8" t="str">
        <f>IF('[1]T61 Real GDP'!S89&lt;&gt;"",(IF('[1]T6 Wine production'!S89&lt;&gt;"",('[1]T6 Wine production'!S89/'[1]T61 Real GDP'!S89),"")),"")</f>
        <v/>
      </c>
      <c r="U58" s="8" t="str">
        <f>IF('[1]T61 Real GDP'!T89&lt;&gt;"",(IF('[1]T6 Wine production'!T89&lt;&gt;"",('[1]T6 Wine production'!T89/'[1]T61 Real GDP'!T89),"")),"")</f>
        <v/>
      </c>
      <c r="V58" s="8" t="str">
        <f>IF('[1]T61 Real GDP'!U89&lt;&gt;"",(IF('[1]T6 Wine production'!U89&lt;&gt;"",('[1]T6 Wine production'!U89/'[1]T61 Real GDP'!U89),"")),"")</f>
        <v/>
      </c>
      <c r="W58" s="8" t="str">
        <f>IF('[1]T61 Real GDP'!V89&lt;&gt;"",(IF('[1]T6 Wine production'!V89&lt;&gt;"",('[1]T6 Wine production'!V89/'[1]T61 Real GDP'!V89),"")),"")</f>
        <v/>
      </c>
      <c r="X58" s="8" t="str">
        <f>IF('[1]T61 Real GDP'!W89&lt;&gt;"",(IF('[1]T6 Wine production'!W89&lt;&gt;"",('[1]T6 Wine production'!W89/'[1]T61 Real GDP'!W89),"")),"")</f>
        <v/>
      </c>
      <c r="Y58" s="8" t="str">
        <f>IF('[1]T61 Real GDP'!X89&lt;&gt;"",(IF('[1]T6 Wine production'!X89&lt;&gt;"",('[1]T6 Wine production'!X89/'[1]T61 Real GDP'!X89),"")),"")</f>
        <v/>
      </c>
      <c r="Z58" s="8" t="str">
        <f>IF('[1]T61 Real GDP'!Y89&lt;&gt;"",(IF('[1]T6 Wine production'!Y89&lt;&gt;"",('[1]T6 Wine production'!Y89/'[1]T61 Real GDP'!Y89),"")),"")</f>
        <v/>
      </c>
      <c r="AA58" s="8" t="str">
        <f>IF('[1]T61 Real GDP'!Z89&lt;&gt;"",(IF('[1]T6 Wine production'!Z89&lt;&gt;"",('[1]T6 Wine production'!Z89/'[1]T61 Real GDP'!Z89),"")),"")</f>
        <v/>
      </c>
      <c r="AB58" s="8">
        <f>IF('[1]T61 Real GDP'!AA89&lt;&gt;"",(IF('[1]T6 Wine production'!AA89&lt;&gt;"",('[1]T6 Wine production'!AA89/'[1]T61 Real GDP'!AA89),"")),"")</f>
        <v>1.8670668953687821</v>
      </c>
      <c r="AC58" s="8">
        <f>IF('[1]T61 Real GDP'!AB89&lt;&gt;"",(IF('[1]T6 Wine production'!AB89&lt;&gt;"",('[1]T6 Wine production'!AB89/'[1]T61 Real GDP'!AB89),"")),"")</f>
        <v>4.9292685693737917E-2</v>
      </c>
      <c r="AD58" s="8">
        <f>IF('[1]T61 Real GDP'!AC89&lt;&gt;"",(IF('[1]T6 Wine production'!AC89&lt;&gt;"",('[1]T6 Wine production'!AC89/'[1]T61 Real GDP'!AC89),"")),"")</f>
        <v>0.31605053671178934</v>
      </c>
      <c r="AE58" s="8">
        <f>IF('[1]T61 Real GDP'!AD89&lt;&gt;"",(IF('[1]T6 Wine production'!AD89&lt;&gt;"",('[1]T6 Wine production'!AD89/'[1]T61 Real GDP'!AD89),"")),"")</f>
        <v>0.13400737741164365</v>
      </c>
      <c r="AF58" s="8">
        <f>IF('[1]T61 Real GDP'!AE89&lt;&gt;"",(IF('[1]T6 Wine production'!AE89&lt;&gt;"",('[1]T6 Wine production'!AE89/'[1]T61 Real GDP'!AE89),"")),"")</f>
        <v>19.178521835320637</v>
      </c>
      <c r="AG58" s="8">
        <f>IF('[1]T61 Real GDP'!AF89&lt;&gt;"",(IF('[1]T6 Wine production'!AF89&lt;&gt;"",('[1]T6 Wine production'!AF89/'[1]T61 Real GDP'!AF89),"")),"")</f>
        <v>1.5183021965388173</v>
      </c>
      <c r="AH58" s="8">
        <f>IF('[1]T61 Real GDP'!AG89&lt;&gt;"",(IF('[1]T6 Wine production'!AG89&lt;&gt;"",('[1]T6 Wine production'!AG89/'[1]T61 Real GDP'!AG89),"")),"")</f>
        <v>13.213725742859795</v>
      </c>
      <c r="AI58" s="8">
        <f>IF('[1]T61 Real GDP'!AH89&lt;&gt;"",(IF('[1]T6 Wine production'!AH89&lt;&gt;"",('[1]T6 Wine production'!AH89/'[1]T61 Real GDP'!AH89),"")),"")</f>
        <v>1.583231508275602E-2</v>
      </c>
      <c r="AJ58" s="8">
        <f>IF('[1]T61 Real GDP'!AI89&lt;&gt;"",(IF('[1]T6 Wine production'!AI88&lt;&gt;"",('[1]T6 Wine production'!AI88/'[1]T61 Real GDP'!AI89),"")),"")</f>
        <v>9.2690257128651066</v>
      </c>
      <c r="AK58" s="8" t="str">
        <f>IF('[1]T61 Real GDP'!AJ89&lt;&gt;"",(IF('[1]T6 Wine production'!AJ89&lt;&gt;"",('[1]T6 Wine production'!AJ89/'[1]T61 Real GDP'!AJ89),"")),"")</f>
        <v/>
      </c>
      <c r="AL58" s="8" t="str">
        <f>IF('[1]T61 Real GDP'!AK89&lt;&gt;"",(IF('[1]T6 Wine production'!AK89&lt;&gt;"",('[1]T6 Wine production'!AK89/'[1]T61 Real GDP'!AK89),"")),"")</f>
        <v/>
      </c>
      <c r="AM58" s="8" t="str">
        <f>IF('[1]T61 Real GDP'!AL89&lt;&gt;"",(IF('[1]T6 Wine production'!AL89&lt;&gt;"",('[1]T6 Wine production'!AL89/'[1]T61 Real GDP'!AL89),"")),"")</f>
        <v/>
      </c>
      <c r="AN58" s="8" t="str">
        <f>IF('[1]T61 Real GDP'!AM89&lt;&gt;"",(IF('[1]T6 Wine production'!AM89&lt;&gt;"",('[1]T6 Wine production'!AM89/'[1]T61 Real GDP'!AM89),"")),"")</f>
        <v/>
      </c>
      <c r="AO58" s="8" t="str">
        <f>IF('[1]T61 Real GDP'!AN89&lt;&gt;"",(IF('[1]T6 Wine production'!AN89&lt;&gt;"",('[1]T6 Wine production'!AN89/'[1]T61 Real GDP'!AN89),"")),"")</f>
        <v/>
      </c>
      <c r="AP58" s="8" t="str">
        <f>IF('[1]T61 Real GDP'!AO89&lt;&gt;"",(IF('[1]T6 Wine production'!AO89&lt;&gt;"",('[1]T6 Wine production'!AO89/'[1]T61 Real GDP'!AO89),"")),"")</f>
        <v/>
      </c>
      <c r="AQ58" s="8" t="str">
        <f>IF('[1]T61 Real GDP'!AP89&lt;&gt;"",(IF('[1]T6 Wine production'!AP89&lt;&gt;"",('[1]T6 Wine production'!AP89/'[1]T61 Real GDP'!AP89),"")),"")</f>
        <v/>
      </c>
      <c r="AR58" s="8" t="str">
        <f>IF('[1]T61 Real GDP'!AQ89&lt;&gt;"",(IF('[1]T6 Wine production'!AQ89&lt;&gt;"",('[1]T6 Wine production'!AQ89/'[1]T61 Real GDP'!AQ89),"")),"")</f>
        <v/>
      </c>
      <c r="AS58" s="8" t="str">
        <f>IF('[1]T61 Real GDP'!AR89&lt;&gt;"",(IF('[1]T6 Wine production'!AR89&lt;&gt;"",('[1]T6 Wine production'!AR89/'[1]T61 Real GDP'!AR89),"")),"")</f>
        <v/>
      </c>
      <c r="AT58" s="8" t="str">
        <f>IF('[1]T61 Real GDP'!AS89&lt;&gt;"",(IF('[1]T6 Wine production'!AS89&lt;&gt;"",('[1]T6 Wine production'!AS89/'[1]T61 Real GDP'!AS89),"")),"")</f>
        <v/>
      </c>
      <c r="AU58" s="8">
        <f>IF('[1]T61 Real GDP'!AT89&lt;&gt;"",(IF('[1]T6 Wine production'!AT89&lt;&gt;"",('[1]T6 Wine production'!AT89/'[1]T61 Real GDP'!AT89),"")),"")</f>
        <v>1.2299689981173288E-2</v>
      </c>
      <c r="AV58" s="8" t="str">
        <f>IF('[1]T61 Real GDP'!AU89&lt;&gt;"",(IF('[1]T6 Wine production'!AU89&lt;&gt;"",('[1]T6 Wine production'!AU89/'[1]T61 Real GDP'!AU89),"")),"")</f>
        <v/>
      </c>
      <c r="AW58" s="8" t="str">
        <f>IF('[1]T61 Real GDP'!AV89&lt;&gt;"",(IF('[1]T6 Wine production'!AV89&lt;&gt;"",('[1]T6 Wine production'!AV89/'[1]T61 Real GDP'!AV89),"")),"")</f>
        <v/>
      </c>
      <c r="AX58" s="8" t="str">
        <f>IF('[1]T61 Real GDP'!AW89&lt;&gt;"",(IF('[1]T6 Wine production'!AW89&lt;&gt;"",('[1]T6 Wine production'!AW89/'[1]T61 Real GDP'!AW89),"")),"")</f>
        <v/>
      </c>
      <c r="AY58" s="8" t="str">
        <f>IF('[1]T61 Real GDP'!AX89&lt;&gt;"",(IF('[1]T6 Wine production'!AX89&lt;&gt;"",('[1]T6 Wine production'!AX89/'[1]T61 Real GDP'!AX89),"")),"")</f>
        <v/>
      </c>
      <c r="AZ58" s="8" t="str">
        <f>IF('[1]T61 Real GDP'!AY89&lt;&gt;"",(IF('[1]T6 Wine production'!AY89&lt;&gt;"",('[1]T6 Wine production'!AY89/'[1]T61 Real GDP'!AY89),"")),"")</f>
        <v/>
      </c>
      <c r="BA58" s="8" t="str">
        <f>IF('[1]T61 Real GDP'!AZ89&lt;&gt;"",(IF('[1]T6 Wine production'!AZ89&lt;&gt;"",('[1]T6 Wine production'!AZ89/'[1]T61 Real GDP'!AZ89),"")),"")</f>
        <v/>
      </c>
      <c r="BB58" s="8" t="s">
        <v>54</v>
      </c>
      <c r="BC58" s="9"/>
      <c r="BD58" s="9"/>
      <c r="BI58" s="8"/>
      <c r="BJ58" s="8"/>
      <c r="BK58" s="8"/>
      <c r="BL58" s="8"/>
      <c r="BM58" s="8"/>
      <c r="BN58" s="8"/>
    </row>
    <row r="59" spans="1:66" x14ac:dyDescent="0.5">
      <c r="A59" s="12">
        <f>'[1]T6 Wine production'!A90</f>
        <v>1922</v>
      </c>
      <c r="B59" s="8">
        <f>IF('[1]T61 Real GDP'!B90&lt;&gt;"",(IF('[1]T6 Wine production'!B90&lt;&gt;"",('[1]T6 Wine production'!B90/'[1]T61 Real GDP'!B90),"")),"")</f>
        <v>53.962269201951784</v>
      </c>
      <c r="C59" s="8">
        <f>IF('[1]T61 Real GDP'!C90&lt;&gt;"",(IF('[1]T6 Wine production'!C90&lt;&gt;"",('[1]T6 Wine production'!C90/'[1]T61 Real GDP'!C90),"")),"")</f>
        <v>39.182800500783081</v>
      </c>
      <c r="D59" s="8">
        <f>IF('[1]T61 Real GDP'!D90&lt;&gt;"",(IF('[1]T6 Wine production'!D90&lt;&gt;"",('[1]T6 Wine production'!D90/'[1]T61 Real GDP'!D90),"")),"")</f>
        <v>65.929722348657251</v>
      </c>
      <c r="E59" s="8">
        <f>IF('[1]T61 Real GDP'!E90&lt;&gt;"",(IF('[1]T6 Wine production'!E90&lt;&gt;"",('[1]T6 Wine production'!E90/'[1]T61 Real GDP'!E90),"")),"")</f>
        <v>51.977865964770196</v>
      </c>
      <c r="F59" s="8">
        <f>IF('[1]T61 Real GDP'!F90&lt;&gt;"",(IF('[1]T6 Wine production'!F90&lt;&gt;"",('[1]T6 Wine production'!F90/'[1]T61 Real GDP'!F90),"")),"")</f>
        <v>4.4026243047966087</v>
      </c>
      <c r="G59" s="8"/>
      <c r="H59" s="8">
        <f>IF('[1]T61 Real GDP'!G90&lt;&gt;"",(IF('[1]T6 Wine production'!G90&lt;&gt;"",('[1]T6 Wine production'!G90/'[1]T61 Real GDP'!G90),"")),"")</f>
        <v>0.73620841473648635</v>
      </c>
      <c r="I59" s="8" t="str">
        <f>IF('[1]T61 Real GDP'!H90&lt;&gt;"",(IF('[1]T6 Wine production'!H90&lt;&gt;"",('[1]T6 Wine production'!H90/'[1]T61 Real GDP'!H90),"")),"")</f>
        <v/>
      </c>
      <c r="J59" s="8" t="str">
        <f>IF('[1]T61 Real GDP'!I90&lt;&gt;"",(IF('[1]T6 Wine production'!I90&lt;&gt;"",('[1]T6 Wine production'!I90/'[1]T61 Real GDP'!I90),"")),"")</f>
        <v/>
      </c>
      <c r="K59" s="8">
        <f>IF('[1]T61 Real GDP'!J90&lt;&gt;"",(IF('[1]T6 Wine production'!J90&lt;&gt;"",('[1]T6 Wine production'!J90/'[1]T61 Real GDP'!J90),"")),"")</f>
        <v>1.6519816866160979</v>
      </c>
      <c r="L59" s="8">
        <f>IF('[1]T61 Real GDP'!K90&lt;&gt;"",(IF('[1]T6 Wine production'!K90&lt;&gt;"",('[1]T6 Wine production'!K90/'[1]T61 Real GDP'!K90),"")),"")</f>
        <v>14.825587548638131</v>
      </c>
      <c r="M59" s="8" t="str">
        <f>IF('[1]T61 Real GDP'!L90&lt;&gt;"",(IF('[1]T6 Wine production'!L90&lt;&gt;"",('[1]T6 Wine production'!L90/'[1]T61 Real GDP'!L90),"")),"")</f>
        <v/>
      </c>
      <c r="N59" s="8" t="str">
        <f>IF('[1]T61 Real GDP'!M90&lt;&gt;"",(IF('[1]T6 Wine production'!M90&lt;&gt;"",('[1]T6 Wine production'!M90/'[1]T61 Real GDP'!M90),"")),"")</f>
        <v/>
      </c>
      <c r="O59" s="8" t="str">
        <f>IF('[1]T61 Real GDP'!N90&lt;&gt;"",(IF('[1]T6 Wine production'!N90&lt;&gt;"",('[1]T6 Wine production'!N90/'[1]T61 Real GDP'!N90),"")),"")</f>
        <v/>
      </c>
      <c r="P59" s="8">
        <f>IF('[1]T61 Real GDP'!O90&lt;&gt;"",(IF('[1]T6 Wine production'!O90&lt;&gt;"",('[1]T6 Wine production'!O90/'[1]T61 Real GDP'!O90),"")),"")</f>
        <v>4.0549869659702562</v>
      </c>
      <c r="Q59" s="8">
        <f>IF('[1]T61 Real GDP'!P90&lt;&gt;"",(IF('[1]T6 Wine production'!P90&lt;&gt;"",('[1]T6 Wine production'!P90/'[1]T61 Real GDP'!P90),"")),"")</f>
        <v>0</v>
      </c>
      <c r="R59" s="8" t="str">
        <f>IF('[1]T61 Real GDP'!Q90&lt;&gt;"",(IF('[1]T6 Wine production'!Q90&lt;&gt;"",('[1]T6 Wine production'!Q90/'[1]T61 Real GDP'!Q90),"")),"")</f>
        <v/>
      </c>
      <c r="S59" s="8" t="str">
        <f>IF('[1]T61 Real GDP'!R90&lt;&gt;"",(IF('[1]T6 Wine production'!R90&lt;&gt;"",('[1]T6 Wine production'!R90/'[1]T61 Real GDP'!R90),"")),"")</f>
        <v/>
      </c>
      <c r="T59" s="8" t="str">
        <f>IF('[1]T61 Real GDP'!S90&lt;&gt;"",(IF('[1]T6 Wine production'!S90&lt;&gt;"",('[1]T6 Wine production'!S90/'[1]T61 Real GDP'!S90),"")),"")</f>
        <v/>
      </c>
      <c r="U59" s="8" t="str">
        <f>IF('[1]T61 Real GDP'!T90&lt;&gt;"",(IF('[1]T6 Wine production'!T90&lt;&gt;"",('[1]T6 Wine production'!T90/'[1]T61 Real GDP'!T90),"")),"")</f>
        <v/>
      </c>
      <c r="V59" s="8" t="str">
        <f>IF('[1]T61 Real GDP'!U90&lt;&gt;"",(IF('[1]T6 Wine production'!U90&lt;&gt;"",('[1]T6 Wine production'!U90/'[1]T61 Real GDP'!U90),"")),"")</f>
        <v/>
      </c>
      <c r="W59" s="8" t="str">
        <f>IF('[1]T61 Real GDP'!V90&lt;&gt;"",(IF('[1]T6 Wine production'!V90&lt;&gt;"",('[1]T6 Wine production'!V90/'[1]T61 Real GDP'!V90),"")),"")</f>
        <v/>
      </c>
      <c r="X59" s="8" t="str">
        <f>IF('[1]T61 Real GDP'!W90&lt;&gt;"",(IF('[1]T6 Wine production'!W90&lt;&gt;"",('[1]T6 Wine production'!W90/'[1]T61 Real GDP'!W90),"")),"")</f>
        <v/>
      </c>
      <c r="Y59" s="8" t="str">
        <f>IF('[1]T61 Real GDP'!X90&lt;&gt;"",(IF('[1]T6 Wine production'!X90&lt;&gt;"",('[1]T6 Wine production'!X90/'[1]T61 Real GDP'!X90),"")),"")</f>
        <v/>
      </c>
      <c r="Z59" s="8" t="str">
        <f>IF('[1]T61 Real GDP'!Y90&lt;&gt;"",(IF('[1]T6 Wine production'!Y90&lt;&gt;"",('[1]T6 Wine production'!Y90/'[1]T61 Real GDP'!Y90),"")),"")</f>
        <v/>
      </c>
      <c r="AA59" s="8" t="str">
        <f>IF('[1]T61 Real GDP'!Z90&lt;&gt;"",(IF('[1]T6 Wine production'!Z90&lt;&gt;"",('[1]T6 Wine production'!Z90/'[1]T61 Real GDP'!Z90),"")),"")</f>
        <v/>
      </c>
      <c r="AB59" s="8">
        <f>IF('[1]T61 Real GDP'!AA90&lt;&gt;"",(IF('[1]T6 Wine production'!AA90&lt;&gt;"",('[1]T6 Wine production'!AA90/'[1]T61 Real GDP'!AA90),"")),"")</f>
        <v>1.3759007971656336</v>
      </c>
      <c r="AC59" s="8">
        <f>IF('[1]T61 Real GDP'!AB90&lt;&gt;"",(IF('[1]T6 Wine production'!AB90&lt;&gt;"",('[1]T6 Wine production'!AB90/'[1]T61 Real GDP'!AB90),"")),"")</f>
        <v>4.9109052741642269E-2</v>
      </c>
      <c r="AD59" s="8">
        <f>IF('[1]T61 Real GDP'!AC90&lt;&gt;"",(IF('[1]T6 Wine production'!AC90&lt;&gt;"",('[1]T6 Wine production'!AC90/'[1]T61 Real GDP'!AC90),"")),"")</f>
        <v>0.29195286614240712</v>
      </c>
      <c r="AE59" s="8">
        <f>IF('[1]T61 Real GDP'!AD90&lt;&gt;"",(IF('[1]T6 Wine production'!AD90&lt;&gt;"",('[1]T6 Wine production'!AD90/'[1]T61 Real GDP'!AD90),"")),"")</f>
        <v>3.9316109117455506E-2</v>
      </c>
      <c r="AF59" s="8">
        <f>IF('[1]T61 Real GDP'!AE90&lt;&gt;"",(IF('[1]T6 Wine production'!AE90&lt;&gt;"",('[1]T6 Wine production'!AE90/'[1]T61 Real GDP'!AE90),"")),"")</f>
        <v>14.882442549093238</v>
      </c>
      <c r="AG59" s="8">
        <f>IF('[1]T61 Real GDP'!AF90&lt;&gt;"",(IF('[1]T6 Wine production'!AF90&lt;&gt;"",('[1]T6 Wine production'!AF90/'[1]T61 Real GDP'!AF90),"")),"")</f>
        <v>2.2644770268252712</v>
      </c>
      <c r="AH59" s="8">
        <f>IF('[1]T61 Real GDP'!AG90&lt;&gt;"",(IF('[1]T6 Wine production'!AG90&lt;&gt;"",('[1]T6 Wine production'!AG90/'[1]T61 Real GDP'!AG90),"")),"")</f>
        <v>15.04209572396257</v>
      </c>
      <c r="AI59" s="8">
        <f>IF('[1]T61 Real GDP'!AH90&lt;&gt;"",(IF('[1]T6 Wine production'!AH90&lt;&gt;"",('[1]T6 Wine production'!AH90/'[1]T61 Real GDP'!AH90),"")),"")</f>
        <v>2.7483903866411509E-2</v>
      </c>
      <c r="AJ59" s="8">
        <f>IF('[1]T61 Real GDP'!AI90&lt;&gt;"",(IF('[1]T6 Wine production'!AI89&lt;&gt;"",('[1]T6 Wine production'!AI89/'[1]T61 Real GDP'!AI90),"")),"")</f>
        <v>5.1618617797772472</v>
      </c>
      <c r="AK59" s="8" t="str">
        <f>IF('[1]T61 Real GDP'!AJ90&lt;&gt;"",(IF('[1]T6 Wine production'!AJ90&lt;&gt;"",('[1]T6 Wine production'!AJ90/'[1]T61 Real GDP'!AJ90),"")),"")</f>
        <v/>
      </c>
      <c r="AL59" s="8" t="str">
        <f>IF('[1]T61 Real GDP'!AK90&lt;&gt;"",(IF('[1]T6 Wine production'!AK90&lt;&gt;"",('[1]T6 Wine production'!AK90/'[1]T61 Real GDP'!AK90),"")),"")</f>
        <v/>
      </c>
      <c r="AM59" s="8" t="str">
        <f>IF('[1]T61 Real GDP'!AL90&lt;&gt;"",(IF('[1]T6 Wine production'!AL90&lt;&gt;"",('[1]T6 Wine production'!AL90/'[1]T61 Real GDP'!AL90),"")),"")</f>
        <v/>
      </c>
      <c r="AN59" s="8" t="str">
        <f>IF('[1]T61 Real GDP'!AM90&lt;&gt;"",(IF('[1]T6 Wine production'!AM90&lt;&gt;"",('[1]T6 Wine production'!AM90/'[1]T61 Real GDP'!AM90),"")),"")</f>
        <v/>
      </c>
      <c r="AO59" s="8" t="str">
        <f>IF('[1]T61 Real GDP'!AN90&lt;&gt;"",(IF('[1]T6 Wine production'!AN90&lt;&gt;"",('[1]T6 Wine production'!AN90/'[1]T61 Real GDP'!AN90),"")),"")</f>
        <v/>
      </c>
      <c r="AP59" s="8" t="str">
        <f>IF('[1]T61 Real GDP'!AO90&lt;&gt;"",(IF('[1]T6 Wine production'!AO90&lt;&gt;"",('[1]T6 Wine production'!AO90/'[1]T61 Real GDP'!AO90),"")),"")</f>
        <v/>
      </c>
      <c r="AQ59" s="8" t="str">
        <f>IF('[1]T61 Real GDP'!AP90&lt;&gt;"",(IF('[1]T6 Wine production'!AP90&lt;&gt;"",('[1]T6 Wine production'!AP90/'[1]T61 Real GDP'!AP90),"")),"")</f>
        <v/>
      </c>
      <c r="AR59" s="8" t="str">
        <f>IF('[1]T61 Real GDP'!AQ90&lt;&gt;"",(IF('[1]T6 Wine production'!AQ90&lt;&gt;"",('[1]T6 Wine production'!AQ90/'[1]T61 Real GDP'!AQ90),"")),"")</f>
        <v/>
      </c>
      <c r="AS59" s="8" t="str">
        <f>IF('[1]T61 Real GDP'!AR90&lt;&gt;"",(IF('[1]T6 Wine production'!AR90&lt;&gt;"",('[1]T6 Wine production'!AR90/'[1]T61 Real GDP'!AR90),"")),"")</f>
        <v/>
      </c>
      <c r="AT59" s="8" t="str">
        <f>IF('[1]T61 Real GDP'!AS90&lt;&gt;"",(IF('[1]T6 Wine production'!AS90&lt;&gt;"",('[1]T6 Wine production'!AS90/'[1]T61 Real GDP'!AS90),"")),"")</f>
        <v/>
      </c>
      <c r="AU59" s="8">
        <f>IF('[1]T61 Real GDP'!AT90&lt;&gt;"",(IF('[1]T6 Wine production'!AT90&lt;&gt;"",('[1]T6 Wine production'!AT90/'[1]T61 Real GDP'!AT90),"")),"")</f>
        <v>1.3006329734409506E-2</v>
      </c>
      <c r="AV59" s="8" t="str">
        <f>IF('[1]T61 Real GDP'!AU90&lt;&gt;"",(IF('[1]T6 Wine production'!AU90&lt;&gt;"",('[1]T6 Wine production'!AU90/'[1]T61 Real GDP'!AU90),"")),"")</f>
        <v/>
      </c>
      <c r="AW59" s="8" t="str">
        <f>IF('[1]T61 Real GDP'!AV90&lt;&gt;"",(IF('[1]T6 Wine production'!AV90&lt;&gt;"",('[1]T6 Wine production'!AV90/'[1]T61 Real GDP'!AV90),"")),"")</f>
        <v/>
      </c>
      <c r="AX59" s="8" t="str">
        <f>IF('[1]T61 Real GDP'!AW90&lt;&gt;"",(IF('[1]T6 Wine production'!AW90&lt;&gt;"",('[1]T6 Wine production'!AW90/'[1]T61 Real GDP'!AW90),"")),"")</f>
        <v/>
      </c>
      <c r="AY59" s="8" t="str">
        <f>IF('[1]T61 Real GDP'!AX90&lt;&gt;"",(IF('[1]T6 Wine production'!AX90&lt;&gt;"",('[1]T6 Wine production'!AX90/'[1]T61 Real GDP'!AX90),"")),"")</f>
        <v/>
      </c>
      <c r="AZ59" s="8" t="str">
        <f>IF('[1]T61 Real GDP'!AY90&lt;&gt;"",(IF('[1]T6 Wine production'!AY90&lt;&gt;"",('[1]T6 Wine production'!AY90/'[1]T61 Real GDP'!AY90),"")),"")</f>
        <v/>
      </c>
      <c r="BA59" s="8" t="str">
        <f>IF('[1]T61 Real GDP'!AZ90&lt;&gt;"",(IF('[1]T6 Wine production'!AZ90&lt;&gt;"",('[1]T6 Wine production'!AZ90/'[1]T61 Real GDP'!AZ90),"")),"")</f>
        <v/>
      </c>
      <c r="BB59" s="8" t="s">
        <v>54</v>
      </c>
      <c r="BC59" s="9"/>
      <c r="BD59" s="9"/>
      <c r="BI59" s="8"/>
      <c r="BJ59" s="8"/>
      <c r="BK59" s="8"/>
      <c r="BL59" s="8"/>
      <c r="BM59" s="8"/>
      <c r="BN59" s="8"/>
    </row>
    <row r="60" spans="1:66" x14ac:dyDescent="0.5">
      <c r="A60" s="12">
        <f>'[1]T6 Wine production'!A91</f>
        <v>1923</v>
      </c>
      <c r="B60" s="8">
        <f>IF('[1]T61 Real GDP'!B91&lt;&gt;"",(IF('[1]T6 Wine production'!B91&lt;&gt;"",('[1]T6 Wine production'!B91/'[1]T61 Real GDP'!B91),"")),"")</f>
        <v>40.01587167087655</v>
      </c>
      <c r="C60" s="8">
        <f>IF('[1]T61 Real GDP'!C91&lt;&gt;"",(IF('[1]T6 Wine production'!C91&lt;&gt;"",('[1]T6 Wine production'!C91/'[1]T61 Real GDP'!C91),"")),"")</f>
        <v>55.82652227821761</v>
      </c>
      <c r="D60" s="8">
        <f>IF('[1]T61 Real GDP'!D91&lt;&gt;"",(IF('[1]T6 Wine production'!D91&lt;&gt;"",('[1]T6 Wine production'!D91/'[1]T61 Real GDP'!D91),"")),"")</f>
        <v>66.86879703348238</v>
      </c>
      <c r="E60" s="8">
        <f>IF('[1]T61 Real GDP'!E91&lt;&gt;"",(IF('[1]T6 Wine production'!E91&lt;&gt;"",('[1]T6 Wine production'!E91/'[1]T61 Real GDP'!E91),"")),"")</f>
        <v>44.131806188534419</v>
      </c>
      <c r="F60" s="8">
        <f>IF('[1]T61 Real GDP'!F91&lt;&gt;"",(IF('[1]T6 Wine production'!F91&lt;&gt;"",('[1]T6 Wine production'!F91/'[1]T61 Real GDP'!F91),"")),"")</f>
        <v>4.4201526049620883</v>
      </c>
      <c r="G60" s="8"/>
      <c r="H60" s="8">
        <f>IF('[1]T61 Real GDP'!G91&lt;&gt;"",(IF('[1]T6 Wine production'!G91&lt;&gt;"",('[1]T6 Wine production'!G91/'[1]T61 Real GDP'!G91),"")),"")</f>
        <v>2.3113845222180393E-2</v>
      </c>
      <c r="I60" s="8" t="str">
        <f>IF('[1]T61 Real GDP'!H91&lt;&gt;"",(IF('[1]T6 Wine production'!H91&lt;&gt;"",('[1]T6 Wine production'!H91/'[1]T61 Real GDP'!H91),"")),"")</f>
        <v/>
      </c>
      <c r="J60" s="8" t="str">
        <f>IF('[1]T61 Real GDP'!I91&lt;&gt;"",(IF('[1]T6 Wine production'!I91&lt;&gt;"",('[1]T6 Wine production'!I91/'[1]T61 Real GDP'!I91),"")),"")</f>
        <v/>
      </c>
      <c r="K60" s="8">
        <f>IF('[1]T61 Real GDP'!J91&lt;&gt;"",(IF('[1]T6 Wine production'!J91&lt;&gt;"",('[1]T6 Wine production'!J91/'[1]T61 Real GDP'!J91),"")),"")</f>
        <v>0.47948843670834357</v>
      </c>
      <c r="L60" s="8">
        <f>IF('[1]T61 Real GDP'!K91&lt;&gt;"",(IF('[1]T6 Wine production'!K91&lt;&gt;"",('[1]T6 Wine production'!K91/'[1]T61 Real GDP'!K91),"")),"")</f>
        <v>15.819871097346613</v>
      </c>
      <c r="M60" s="8" t="str">
        <f>IF('[1]T61 Real GDP'!L91&lt;&gt;"",(IF('[1]T6 Wine production'!L91&lt;&gt;"",('[1]T6 Wine production'!L91/'[1]T61 Real GDP'!L91),"")),"")</f>
        <v/>
      </c>
      <c r="N60" s="8" t="str">
        <f>IF('[1]T61 Real GDP'!M91&lt;&gt;"",(IF('[1]T6 Wine production'!M91&lt;&gt;"",('[1]T6 Wine production'!M91/'[1]T61 Real GDP'!M91),"")),"")</f>
        <v/>
      </c>
      <c r="O60" s="8" t="str">
        <f>IF('[1]T61 Real GDP'!N91&lt;&gt;"",(IF('[1]T6 Wine production'!N91&lt;&gt;"",('[1]T6 Wine production'!N91/'[1]T61 Real GDP'!N91),"")),"")</f>
        <v/>
      </c>
      <c r="P60" s="8">
        <f>IF('[1]T61 Real GDP'!O91&lt;&gt;"",(IF('[1]T6 Wine production'!O91&lt;&gt;"",('[1]T6 Wine production'!O91/'[1]T61 Real GDP'!O91),"")),"")</f>
        <v>2.8703894823171798</v>
      </c>
      <c r="Q60" s="8">
        <f>IF('[1]T61 Real GDP'!P91&lt;&gt;"",(IF('[1]T6 Wine production'!P91&lt;&gt;"",('[1]T6 Wine production'!P91/'[1]T61 Real GDP'!P91),"")),"")</f>
        <v>0</v>
      </c>
      <c r="R60" s="8" t="str">
        <f>IF('[1]T61 Real GDP'!Q91&lt;&gt;"",(IF('[1]T6 Wine production'!Q91&lt;&gt;"",('[1]T6 Wine production'!Q91/'[1]T61 Real GDP'!Q91),"")),"")</f>
        <v/>
      </c>
      <c r="S60" s="8" t="str">
        <f>IF('[1]T61 Real GDP'!R91&lt;&gt;"",(IF('[1]T6 Wine production'!R91&lt;&gt;"",('[1]T6 Wine production'!R91/'[1]T61 Real GDP'!R91),"")),"")</f>
        <v/>
      </c>
      <c r="T60" s="8" t="str">
        <f>IF('[1]T61 Real GDP'!S91&lt;&gt;"",(IF('[1]T6 Wine production'!S91&lt;&gt;"",('[1]T6 Wine production'!S91/'[1]T61 Real GDP'!S91),"")),"")</f>
        <v/>
      </c>
      <c r="U60" s="8" t="str">
        <f>IF('[1]T61 Real GDP'!T91&lt;&gt;"",(IF('[1]T6 Wine production'!T91&lt;&gt;"",('[1]T6 Wine production'!T91/'[1]T61 Real GDP'!T91),"")),"")</f>
        <v/>
      </c>
      <c r="V60" s="8" t="str">
        <f>IF('[1]T61 Real GDP'!U91&lt;&gt;"",(IF('[1]T6 Wine production'!U91&lt;&gt;"",('[1]T6 Wine production'!U91/'[1]T61 Real GDP'!U91),"")),"")</f>
        <v/>
      </c>
      <c r="W60" s="8" t="str">
        <f>IF('[1]T61 Real GDP'!V91&lt;&gt;"",(IF('[1]T6 Wine production'!V91&lt;&gt;"",('[1]T6 Wine production'!V91/'[1]T61 Real GDP'!V91),"")),"")</f>
        <v/>
      </c>
      <c r="X60" s="8" t="str">
        <f>IF('[1]T61 Real GDP'!W91&lt;&gt;"",(IF('[1]T6 Wine production'!W91&lt;&gt;"",('[1]T6 Wine production'!W91/'[1]T61 Real GDP'!W91),"")),"")</f>
        <v/>
      </c>
      <c r="Y60" s="8" t="str">
        <f>IF('[1]T61 Real GDP'!X91&lt;&gt;"",(IF('[1]T6 Wine production'!X91&lt;&gt;"",('[1]T6 Wine production'!X91/'[1]T61 Real GDP'!X91),"")),"")</f>
        <v/>
      </c>
      <c r="Z60" s="8" t="str">
        <f>IF('[1]T61 Real GDP'!Y91&lt;&gt;"",(IF('[1]T6 Wine production'!Y91&lt;&gt;"",('[1]T6 Wine production'!Y91/'[1]T61 Real GDP'!Y91),"")),"")</f>
        <v/>
      </c>
      <c r="AA60" s="8" t="str">
        <f>IF('[1]T61 Real GDP'!Z91&lt;&gt;"",(IF('[1]T6 Wine production'!Z91&lt;&gt;"",('[1]T6 Wine production'!Z91/'[1]T61 Real GDP'!Z91),"")),"")</f>
        <v/>
      </c>
      <c r="AB60" s="8">
        <f>IF('[1]T61 Real GDP'!AA91&lt;&gt;"",(IF('[1]T6 Wine production'!AA91&lt;&gt;"",('[1]T6 Wine production'!AA91/'[1]T61 Real GDP'!AA91),"")),"")</f>
        <v>1.7563474086345043</v>
      </c>
      <c r="AC60" s="8">
        <f>IF('[1]T61 Real GDP'!AB91&lt;&gt;"",(IF('[1]T6 Wine production'!AB91&lt;&gt;"",('[1]T6 Wine production'!AB91/'[1]T61 Real GDP'!AB91),"")),"")</f>
        <v>4.3647579379770485E-2</v>
      </c>
      <c r="AD60" s="8">
        <f>IF('[1]T61 Real GDP'!AC91&lt;&gt;"",(IF('[1]T6 Wine production'!AC91&lt;&gt;"",('[1]T6 Wine production'!AC91/'[1]T61 Real GDP'!AC91),"")),"")</f>
        <v>0.29094339445688505</v>
      </c>
      <c r="AE60" s="8">
        <f>IF('[1]T61 Real GDP'!AD91&lt;&gt;"",(IF('[1]T6 Wine production'!AD91&lt;&gt;"",('[1]T6 Wine production'!AD91/'[1]T61 Real GDP'!AD91),"")),"")</f>
        <v>8.035576676731003E-2</v>
      </c>
      <c r="AF60" s="8">
        <f>IF('[1]T61 Real GDP'!AE91&lt;&gt;"",(IF('[1]T6 Wine production'!AE91&lt;&gt;"",('[1]T6 Wine production'!AE91/'[1]T61 Real GDP'!AE91),"")),"")</f>
        <v>14.202625787410888</v>
      </c>
      <c r="AG60" s="8">
        <f>IF('[1]T61 Real GDP'!AF91&lt;&gt;"",(IF('[1]T6 Wine production'!AF91&lt;&gt;"",('[1]T6 Wine production'!AF91/'[1]T61 Real GDP'!AF91),"")),"")</f>
        <v>1.2689257275725665</v>
      </c>
      <c r="AH60" s="8">
        <f>IF('[1]T61 Real GDP'!AG91&lt;&gt;"",(IF('[1]T6 Wine production'!AG91&lt;&gt;"",('[1]T6 Wine production'!AG91/'[1]T61 Real GDP'!AG91),"")),"")</f>
        <v>14.135809938398769</v>
      </c>
      <c r="AI60" s="8">
        <f>IF('[1]T61 Real GDP'!AH91&lt;&gt;"",(IF('[1]T6 Wine production'!AH91&lt;&gt;"",('[1]T6 Wine production'!AH91/'[1]T61 Real GDP'!AH91),"")),"")</f>
        <v>2.6563581769788656E-2</v>
      </c>
      <c r="AJ60" s="8">
        <f>IF('[1]T61 Real GDP'!AI91&lt;&gt;"",(IF('[1]T6 Wine production'!AI90&lt;&gt;"",('[1]T6 Wine production'!AI90/'[1]T61 Real GDP'!AI91),"")),"")</f>
        <v>6.8203299273566218</v>
      </c>
      <c r="AK60" s="8" t="str">
        <f>IF('[1]T61 Real GDP'!AJ91&lt;&gt;"",(IF('[1]T6 Wine production'!AJ91&lt;&gt;"",('[1]T6 Wine production'!AJ91/'[1]T61 Real GDP'!AJ91),"")),"")</f>
        <v/>
      </c>
      <c r="AL60" s="8" t="str">
        <f>IF('[1]T61 Real GDP'!AK91&lt;&gt;"",(IF('[1]T6 Wine production'!AK91&lt;&gt;"",('[1]T6 Wine production'!AK91/'[1]T61 Real GDP'!AK91),"")),"")</f>
        <v/>
      </c>
      <c r="AM60" s="8" t="str">
        <f>IF('[1]T61 Real GDP'!AL91&lt;&gt;"",(IF('[1]T6 Wine production'!AL91&lt;&gt;"",('[1]T6 Wine production'!AL91/'[1]T61 Real GDP'!AL91),"")),"")</f>
        <v/>
      </c>
      <c r="AN60" s="8" t="str">
        <f>IF('[1]T61 Real GDP'!AM91&lt;&gt;"",(IF('[1]T6 Wine production'!AM91&lt;&gt;"",('[1]T6 Wine production'!AM91/'[1]T61 Real GDP'!AM91),"")),"")</f>
        <v/>
      </c>
      <c r="AO60" s="8" t="str">
        <f>IF('[1]T61 Real GDP'!AN91&lt;&gt;"",(IF('[1]T6 Wine production'!AN91&lt;&gt;"",('[1]T6 Wine production'!AN91/'[1]T61 Real GDP'!AN91),"")),"")</f>
        <v/>
      </c>
      <c r="AP60" s="8">
        <f>IF('[1]T61 Real GDP'!AO91&lt;&gt;"",(IF('[1]T6 Wine production'!AO91&lt;&gt;"",('[1]T6 Wine production'!AO91/'[1]T61 Real GDP'!AO91),"")),"")</f>
        <v>0.21534102408419348</v>
      </c>
      <c r="AQ60" s="8" t="str">
        <f>IF('[1]T61 Real GDP'!AP91&lt;&gt;"",(IF('[1]T6 Wine production'!AP91&lt;&gt;"",('[1]T6 Wine production'!AP91/'[1]T61 Real GDP'!AP91),"")),"")</f>
        <v/>
      </c>
      <c r="AR60" s="8" t="str">
        <f>IF('[1]T61 Real GDP'!AQ91&lt;&gt;"",(IF('[1]T6 Wine production'!AQ91&lt;&gt;"",('[1]T6 Wine production'!AQ91/'[1]T61 Real GDP'!AQ91),"")),"")</f>
        <v/>
      </c>
      <c r="AS60" s="8" t="str">
        <f>IF('[1]T61 Real GDP'!AR91&lt;&gt;"",(IF('[1]T6 Wine production'!AR91&lt;&gt;"",('[1]T6 Wine production'!AR91/'[1]T61 Real GDP'!AR91),"")),"")</f>
        <v/>
      </c>
      <c r="AT60" s="8" t="str">
        <f>IF('[1]T61 Real GDP'!AS91&lt;&gt;"",(IF('[1]T6 Wine production'!AS91&lt;&gt;"",('[1]T6 Wine production'!AS91/'[1]T61 Real GDP'!AS91),"")),"")</f>
        <v/>
      </c>
      <c r="AU60" s="8">
        <f>IF('[1]T61 Real GDP'!AT91&lt;&gt;"",(IF('[1]T6 Wine production'!AT91&lt;&gt;"",('[1]T6 Wine production'!AT91/'[1]T61 Real GDP'!AT91),"")),"")</f>
        <v>1.0736600529366395E-2</v>
      </c>
      <c r="AV60" s="8" t="str">
        <f>IF('[1]T61 Real GDP'!AU91&lt;&gt;"",(IF('[1]T6 Wine production'!AU91&lt;&gt;"",('[1]T6 Wine production'!AU91/'[1]T61 Real GDP'!AU91),"")),"")</f>
        <v/>
      </c>
      <c r="AW60" s="8" t="str">
        <f>IF('[1]T61 Real GDP'!AV91&lt;&gt;"",(IF('[1]T6 Wine production'!AV91&lt;&gt;"",('[1]T6 Wine production'!AV91/'[1]T61 Real GDP'!AV91),"")),"")</f>
        <v/>
      </c>
      <c r="AX60" s="8" t="str">
        <f>IF('[1]T61 Real GDP'!AW91&lt;&gt;"",(IF('[1]T6 Wine production'!AW91&lt;&gt;"",('[1]T6 Wine production'!AW91/'[1]T61 Real GDP'!AW91),"")),"")</f>
        <v/>
      </c>
      <c r="AY60" s="8" t="str">
        <f>IF('[1]T61 Real GDP'!AX91&lt;&gt;"",(IF('[1]T6 Wine production'!AX91&lt;&gt;"",('[1]T6 Wine production'!AX91/'[1]T61 Real GDP'!AX91),"")),"")</f>
        <v/>
      </c>
      <c r="AZ60" s="8" t="str">
        <f>IF('[1]T61 Real GDP'!AY91&lt;&gt;"",(IF('[1]T6 Wine production'!AY91&lt;&gt;"",('[1]T6 Wine production'!AY91/'[1]T61 Real GDP'!AY91),"")),"")</f>
        <v/>
      </c>
      <c r="BA60" s="8" t="str">
        <f>IF('[1]T61 Real GDP'!AZ91&lt;&gt;"",(IF('[1]T6 Wine production'!AZ91&lt;&gt;"",('[1]T6 Wine production'!AZ91/'[1]T61 Real GDP'!AZ91),"")),"")</f>
        <v/>
      </c>
      <c r="BB60" s="8" t="s">
        <v>54</v>
      </c>
      <c r="BC60" s="9"/>
      <c r="BD60" s="9"/>
      <c r="BI60" s="8"/>
      <c r="BJ60" s="8"/>
      <c r="BK60" s="8"/>
      <c r="BL60" s="8"/>
      <c r="BM60" s="8"/>
      <c r="BN60" s="8"/>
    </row>
    <row r="61" spans="1:66" x14ac:dyDescent="0.5">
      <c r="A61" s="12">
        <f>'[1]T6 Wine production'!A92</f>
        <v>1924</v>
      </c>
      <c r="B61" s="8">
        <f>IF('[1]T61 Real GDP'!B92&lt;&gt;"",(IF('[1]T6 Wine production'!B92&lt;&gt;"",('[1]T6 Wine production'!B92/'[1]T61 Real GDP'!B92),"")),"")</f>
        <v>42.083601490160753</v>
      </c>
      <c r="C61" s="8">
        <f>IF('[1]T61 Real GDP'!C92&lt;&gt;"",(IF('[1]T6 Wine production'!C92&lt;&gt;"",('[1]T6 Wine production'!C92/'[1]T61 Real GDP'!C92),"")),"")</f>
        <v>45.819817614348608</v>
      </c>
      <c r="D61" s="8">
        <f>IF('[1]T61 Real GDP'!D92&lt;&gt;"",(IF('[1]T6 Wine production'!D92&lt;&gt;"",('[1]T6 Wine production'!D92/'[1]T61 Real GDP'!D92),"")),"")</f>
        <v>65.802809243316716</v>
      </c>
      <c r="E61" s="8">
        <f>IF('[1]T61 Real GDP'!E92&lt;&gt;"",(IF('[1]T6 Wine production'!E92&lt;&gt;"",('[1]T6 Wine production'!E92/'[1]T61 Real GDP'!E92),"")),"")</f>
        <v>42.269432187080852</v>
      </c>
      <c r="F61" s="8">
        <f>IF('[1]T61 Real GDP'!F92&lt;&gt;"",(IF('[1]T6 Wine production'!F92&lt;&gt;"",('[1]T6 Wine production'!F92/'[1]T61 Real GDP'!F92),"")),"")</f>
        <v>1.4695866630914756</v>
      </c>
      <c r="G61" s="8"/>
      <c r="H61" s="8">
        <f>IF('[1]T61 Real GDP'!G92&lt;&gt;"",(IF('[1]T6 Wine production'!G92&lt;&gt;"",('[1]T6 Wine production'!G92/'[1]T61 Real GDP'!G92),"")),"")</f>
        <v>0.38048945211896962</v>
      </c>
      <c r="I61" s="8" t="str">
        <f>IF('[1]T61 Real GDP'!H92&lt;&gt;"",(IF('[1]T6 Wine production'!H92&lt;&gt;"",('[1]T6 Wine production'!H92/'[1]T61 Real GDP'!H92),"")),"")</f>
        <v/>
      </c>
      <c r="J61" s="8" t="str">
        <f>IF('[1]T61 Real GDP'!I92&lt;&gt;"",(IF('[1]T6 Wine production'!I92&lt;&gt;"",('[1]T6 Wine production'!I92/'[1]T61 Real GDP'!I92),"")),"")</f>
        <v/>
      </c>
      <c r="K61" s="8">
        <f>IF('[1]T61 Real GDP'!J92&lt;&gt;"",(IF('[1]T6 Wine production'!J92&lt;&gt;"",('[1]T6 Wine production'!J92/'[1]T61 Real GDP'!J92),"")),"")</f>
        <v>0.8994719705619848</v>
      </c>
      <c r="L61" s="8">
        <f>IF('[1]T61 Real GDP'!K92&lt;&gt;"",(IF('[1]T6 Wine production'!K92&lt;&gt;"",('[1]T6 Wine production'!K92/'[1]T61 Real GDP'!K92),"")),"")</f>
        <v>17.273859492747754</v>
      </c>
      <c r="M61" s="8" t="str">
        <f>IF('[1]T61 Real GDP'!L92&lt;&gt;"",(IF('[1]T6 Wine production'!L92&lt;&gt;"",('[1]T6 Wine production'!L92/'[1]T61 Real GDP'!L92),"")),"")</f>
        <v/>
      </c>
      <c r="N61" s="8" t="str">
        <f>IF('[1]T61 Real GDP'!M92&lt;&gt;"",(IF('[1]T6 Wine production'!M92&lt;&gt;"",('[1]T6 Wine production'!M92/'[1]T61 Real GDP'!M92),"")),"")</f>
        <v/>
      </c>
      <c r="O61" s="8" t="str">
        <f>IF('[1]T61 Real GDP'!N92&lt;&gt;"",(IF('[1]T6 Wine production'!N92&lt;&gt;"",('[1]T6 Wine production'!N92/'[1]T61 Real GDP'!N92),"")),"")</f>
        <v/>
      </c>
      <c r="P61" s="8">
        <f>IF('[1]T61 Real GDP'!O92&lt;&gt;"",(IF('[1]T6 Wine production'!O92&lt;&gt;"",('[1]T6 Wine production'!O92/'[1]T61 Real GDP'!O92),"")),"")</f>
        <v>1.0868781000486651</v>
      </c>
      <c r="Q61" s="8">
        <f>IF('[1]T61 Real GDP'!P92&lt;&gt;"",(IF('[1]T6 Wine production'!P92&lt;&gt;"",('[1]T6 Wine production'!P92/'[1]T61 Real GDP'!P92),"")),"")</f>
        <v>0</v>
      </c>
      <c r="R61" s="8" t="str">
        <f>IF('[1]T61 Real GDP'!Q92&lt;&gt;"",(IF('[1]T6 Wine production'!Q92&lt;&gt;"",('[1]T6 Wine production'!Q92/'[1]T61 Real GDP'!Q92),"")),"")</f>
        <v/>
      </c>
      <c r="S61" s="8">
        <f>IF('[1]T61 Real GDP'!R92&lt;&gt;"",(IF('[1]T6 Wine production'!R92&lt;&gt;"",('[1]T6 Wine production'!R92/'[1]T61 Real GDP'!R92),"")),"")</f>
        <v>20.52926296868997</v>
      </c>
      <c r="T61" s="8" t="str">
        <f>IF('[1]T61 Real GDP'!S92&lt;&gt;"",(IF('[1]T6 Wine production'!S92&lt;&gt;"",('[1]T6 Wine production'!S92/'[1]T61 Real GDP'!S92),"")),"")</f>
        <v/>
      </c>
      <c r="U61" s="8" t="str">
        <f>IF('[1]T61 Real GDP'!T92&lt;&gt;"",(IF('[1]T6 Wine production'!T92&lt;&gt;"",('[1]T6 Wine production'!T92/'[1]T61 Real GDP'!T92),"")),"")</f>
        <v/>
      </c>
      <c r="V61" s="8">
        <f>IF('[1]T61 Real GDP'!U92&lt;&gt;"",(IF('[1]T6 Wine production'!U92&lt;&gt;"",('[1]T6 Wine production'!U92/'[1]T61 Real GDP'!U92),"")),"")</f>
        <v>7.8230027010067014</v>
      </c>
      <c r="W61" s="8" t="str">
        <f>IF('[1]T61 Real GDP'!V92&lt;&gt;"",(IF('[1]T6 Wine production'!V92&lt;&gt;"",('[1]T6 Wine production'!V92/'[1]T61 Real GDP'!V92),"")),"")</f>
        <v/>
      </c>
      <c r="X61" s="8" t="str">
        <f>IF('[1]T61 Real GDP'!W92&lt;&gt;"",(IF('[1]T6 Wine production'!W92&lt;&gt;"",('[1]T6 Wine production'!W92/'[1]T61 Real GDP'!W92),"")),"")</f>
        <v/>
      </c>
      <c r="Y61" s="8" t="str">
        <f>IF('[1]T61 Real GDP'!X92&lt;&gt;"",(IF('[1]T6 Wine production'!X92&lt;&gt;"",('[1]T6 Wine production'!X92/'[1]T61 Real GDP'!X92),"")),"")</f>
        <v/>
      </c>
      <c r="Z61" s="8" t="str">
        <f>IF('[1]T61 Real GDP'!Y92&lt;&gt;"",(IF('[1]T6 Wine production'!Y92&lt;&gt;"",('[1]T6 Wine production'!Y92/'[1]T61 Real GDP'!Y92),"")),"")</f>
        <v/>
      </c>
      <c r="AA61" s="8" t="str">
        <f>IF('[1]T61 Real GDP'!Z92&lt;&gt;"",(IF('[1]T6 Wine production'!Z92&lt;&gt;"",('[1]T6 Wine production'!Z92/'[1]T61 Real GDP'!Z92),"")),"")</f>
        <v/>
      </c>
      <c r="AB61" s="8">
        <f>IF('[1]T61 Real GDP'!AA92&lt;&gt;"",(IF('[1]T6 Wine production'!AA92&lt;&gt;"",('[1]T6 Wine production'!AA92/'[1]T61 Real GDP'!AA92),"")),"")</f>
        <v>2.1146301230808269</v>
      </c>
      <c r="AC61" s="8">
        <f>IF('[1]T61 Real GDP'!AB92&lt;&gt;"",(IF('[1]T6 Wine production'!AB92&lt;&gt;"",('[1]T6 Wine production'!AB92/'[1]T61 Real GDP'!AB92),"")),"")</f>
        <v>4.111673750406742E-2</v>
      </c>
      <c r="AD61" s="8">
        <f>IF('[1]T61 Real GDP'!AC92&lt;&gt;"",(IF('[1]T6 Wine production'!AC92&lt;&gt;"",('[1]T6 Wine production'!AC92/'[1]T61 Real GDP'!AC92),"")),"")</f>
        <v>0.30169679785366238</v>
      </c>
      <c r="AE61" s="8">
        <f>IF('[1]T61 Real GDP'!AD92&lt;&gt;"",(IF('[1]T6 Wine production'!AD92&lt;&gt;"",('[1]T6 Wine production'!AD92/'[1]T61 Real GDP'!AD92),"")),"")</f>
        <v>4.8013171303841931E-2</v>
      </c>
      <c r="AF61" s="8">
        <f>IF('[1]T61 Real GDP'!AE92&lt;&gt;"",(IF('[1]T6 Wine production'!AE92&lt;&gt;"",('[1]T6 Wine production'!AE92/'[1]T61 Real GDP'!AE92),"")),"")</f>
        <v>13.31607609421004</v>
      </c>
      <c r="AG61" s="8">
        <f>IF('[1]T61 Real GDP'!AF92&lt;&gt;"",(IF('[1]T6 Wine production'!AF92&lt;&gt;"",('[1]T6 Wine production'!AF92/'[1]T61 Real GDP'!AF92),"")),"")</f>
        <v>2.0421049654193251</v>
      </c>
      <c r="AH61" s="8">
        <f>IF('[1]T61 Real GDP'!AG92&lt;&gt;"",(IF('[1]T6 Wine production'!AG92&lt;&gt;"",('[1]T6 Wine production'!AG92/'[1]T61 Real GDP'!AG92),"")),"")</f>
        <v>12.795619080908482</v>
      </c>
      <c r="AI61" s="8">
        <f>IF('[1]T61 Real GDP'!AH92&lt;&gt;"",(IF('[1]T6 Wine production'!AH92&lt;&gt;"",('[1]T6 Wine production'!AH92/'[1]T61 Real GDP'!AH92),"")),"")</f>
        <v>2.6988418422680602E-2</v>
      </c>
      <c r="AJ61" s="8">
        <f>IF('[1]T61 Real GDP'!AI92&lt;&gt;"",(IF('[1]T6 Wine production'!AI91&lt;&gt;"",('[1]T6 Wine production'!AI91/'[1]T61 Real GDP'!AI92),"")),"")</f>
        <v>6.6715131192439721</v>
      </c>
      <c r="AK61" s="8" t="str">
        <f>IF('[1]T61 Real GDP'!AJ92&lt;&gt;"",(IF('[1]T6 Wine production'!AJ92&lt;&gt;"",('[1]T6 Wine production'!AJ92/'[1]T61 Real GDP'!AJ92),"")),"")</f>
        <v/>
      </c>
      <c r="AL61" s="8" t="str">
        <f>IF('[1]T61 Real GDP'!AK92&lt;&gt;"",(IF('[1]T6 Wine production'!AK92&lt;&gt;"",('[1]T6 Wine production'!AK92/'[1]T61 Real GDP'!AK92),"")),"")</f>
        <v/>
      </c>
      <c r="AM61" s="8" t="str">
        <f>IF('[1]T61 Real GDP'!AL92&lt;&gt;"",(IF('[1]T6 Wine production'!AL92&lt;&gt;"",('[1]T6 Wine production'!AL92/'[1]T61 Real GDP'!AL92),"")),"")</f>
        <v/>
      </c>
      <c r="AN61" s="8">
        <f>IF('[1]T61 Real GDP'!AM92&lt;&gt;"",(IF('[1]T6 Wine production'!AM92&lt;&gt;"",('[1]T6 Wine production'!AM92/'[1]T61 Real GDP'!AM92),"")),"")</f>
        <v>5.847022132344514</v>
      </c>
      <c r="AO61" s="8" t="str">
        <f>IF('[1]T61 Real GDP'!AN92&lt;&gt;"",(IF('[1]T6 Wine production'!AN92&lt;&gt;"",('[1]T6 Wine production'!AN92/'[1]T61 Real GDP'!AN92),"")),"")</f>
        <v/>
      </c>
      <c r="AP61" s="8">
        <f>IF('[1]T61 Real GDP'!AO92&lt;&gt;"",(IF('[1]T6 Wine production'!AO92&lt;&gt;"",('[1]T6 Wine production'!AO92/'[1]T61 Real GDP'!AO92),"")),"")</f>
        <v>0.1896945596074118</v>
      </c>
      <c r="AQ61" s="8" t="str">
        <f>IF('[1]T61 Real GDP'!AP92&lt;&gt;"",(IF('[1]T6 Wine production'!AP92&lt;&gt;"",('[1]T6 Wine production'!AP92/'[1]T61 Real GDP'!AP92),"")),"")</f>
        <v/>
      </c>
      <c r="AR61" s="8" t="str">
        <f>IF('[1]T61 Real GDP'!AQ92&lt;&gt;"",(IF('[1]T6 Wine production'!AQ92&lt;&gt;"",('[1]T6 Wine production'!AQ92/'[1]T61 Real GDP'!AQ92),"")),"")</f>
        <v/>
      </c>
      <c r="AS61" s="8" t="str">
        <f>IF('[1]T61 Real GDP'!AR92&lt;&gt;"",(IF('[1]T6 Wine production'!AR92&lt;&gt;"",('[1]T6 Wine production'!AR92/'[1]T61 Real GDP'!AR92),"")),"")</f>
        <v/>
      </c>
      <c r="AT61" s="8" t="str">
        <f>IF('[1]T61 Real GDP'!AS92&lt;&gt;"",(IF('[1]T6 Wine production'!AS92&lt;&gt;"",('[1]T6 Wine production'!AS92/'[1]T61 Real GDP'!AS92),"")),"")</f>
        <v/>
      </c>
      <c r="AU61" s="8">
        <f>IF('[1]T61 Real GDP'!AT92&lt;&gt;"",(IF('[1]T6 Wine production'!AT92&lt;&gt;"",('[1]T6 Wine production'!AT92/'[1]T61 Real GDP'!AT92),"")),"")</f>
        <v>9.2793549051857788E-3</v>
      </c>
      <c r="AV61" s="8" t="str">
        <f>IF('[1]T61 Real GDP'!AU92&lt;&gt;"",(IF('[1]T6 Wine production'!AU92&lt;&gt;"",('[1]T6 Wine production'!AU92/'[1]T61 Real GDP'!AU92),"")),"")</f>
        <v/>
      </c>
      <c r="AW61" s="8" t="str">
        <f>IF('[1]T61 Real GDP'!AV92&lt;&gt;"",(IF('[1]T6 Wine production'!AV92&lt;&gt;"",('[1]T6 Wine production'!AV92/'[1]T61 Real GDP'!AV92),"")),"")</f>
        <v/>
      </c>
      <c r="AX61" s="8" t="str">
        <f>IF('[1]T61 Real GDP'!AW92&lt;&gt;"",(IF('[1]T6 Wine production'!AW92&lt;&gt;"",('[1]T6 Wine production'!AW92/'[1]T61 Real GDP'!AW92),"")),"")</f>
        <v/>
      </c>
      <c r="AY61" s="8" t="str">
        <f>IF('[1]T61 Real GDP'!AX92&lt;&gt;"",(IF('[1]T6 Wine production'!AX92&lt;&gt;"",('[1]T6 Wine production'!AX92/'[1]T61 Real GDP'!AX92),"")),"")</f>
        <v/>
      </c>
      <c r="AZ61" s="8" t="str">
        <f>IF('[1]T61 Real GDP'!AY92&lt;&gt;"",(IF('[1]T6 Wine production'!AY92&lt;&gt;"",('[1]T6 Wine production'!AY92/'[1]T61 Real GDP'!AY92),"")),"")</f>
        <v/>
      </c>
      <c r="BA61" s="8" t="str">
        <f>IF('[1]T61 Real GDP'!AZ92&lt;&gt;"",(IF('[1]T6 Wine production'!AZ92&lt;&gt;"",('[1]T6 Wine production'!AZ92/'[1]T61 Real GDP'!AZ92),"")),"")</f>
        <v/>
      </c>
      <c r="BB61" s="8" t="s">
        <v>54</v>
      </c>
      <c r="BC61" s="9"/>
      <c r="BD61" s="9"/>
      <c r="BI61" s="8"/>
      <c r="BJ61" s="8"/>
      <c r="BK61" s="8"/>
      <c r="BL61" s="8"/>
      <c r="BM61" s="8"/>
      <c r="BN61" s="8"/>
    </row>
    <row r="62" spans="1:66" x14ac:dyDescent="0.5">
      <c r="A62" s="12">
        <f>'[1]T6 Wine production'!A93</f>
        <v>1925</v>
      </c>
      <c r="B62" s="8">
        <f>IF('[1]T61 Real GDP'!B93&lt;&gt;"",(IF('[1]T6 Wine production'!B93&lt;&gt;"",('[1]T6 Wine production'!B93/'[1]T61 Real GDP'!B93),"")),"")</f>
        <v>38.475946141689747</v>
      </c>
      <c r="C62" s="8">
        <f>IF('[1]T61 Real GDP'!C93&lt;&gt;"",(IF('[1]T6 Wine production'!C93&lt;&gt;"",('[1]T6 Wine production'!C93/'[1]T61 Real GDP'!C93),"")),"")</f>
        <v>43.610006550144369</v>
      </c>
      <c r="D62" s="8">
        <f>IF('[1]T61 Real GDP'!D93&lt;&gt;"",(IF('[1]T6 Wine production'!D93&lt;&gt;"",('[1]T6 Wine production'!D93/'[1]T61 Real GDP'!D93),"")),"")</f>
        <v>59.491976580288409</v>
      </c>
      <c r="E62" s="8">
        <f>IF('[1]T61 Real GDP'!E93&lt;&gt;"",(IF('[1]T6 Wine production'!E93&lt;&gt;"",('[1]T6 Wine production'!E93/'[1]T61 Real GDP'!E93),"")),"")</f>
        <v>48.872520914566067</v>
      </c>
      <c r="F62" s="8">
        <f>IF('[1]T61 Real GDP'!F93&lt;&gt;"",(IF('[1]T6 Wine production'!F93&lt;&gt;"",('[1]T6 Wine production'!F93/'[1]T61 Real GDP'!F93),"")),"")</f>
        <v>3.8806571577029128</v>
      </c>
      <c r="G62" s="8"/>
      <c r="H62" s="8">
        <f>IF('[1]T61 Real GDP'!G93&lt;&gt;"",(IF('[1]T6 Wine production'!G93&lt;&gt;"",('[1]T6 Wine production'!G93/'[1]T61 Real GDP'!G93),"")),"")</f>
        <v>5.7861865211942219E-2</v>
      </c>
      <c r="I62" s="8" t="str">
        <f>IF('[1]T61 Real GDP'!H93&lt;&gt;"",(IF('[1]T6 Wine production'!H93&lt;&gt;"",('[1]T6 Wine production'!H93/'[1]T61 Real GDP'!H93),"")),"")</f>
        <v/>
      </c>
      <c r="J62" s="8" t="str">
        <f>IF('[1]T61 Real GDP'!I93&lt;&gt;"",(IF('[1]T6 Wine production'!I93&lt;&gt;"",('[1]T6 Wine production'!I93/'[1]T61 Real GDP'!I93),"")),"")</f>
        <v/>
      </c>
      <c r="K62" s="8">
        <f>IF('[1]T61 Real GDP'!J93&lt;&gt;"",(IF('[1]T6 Wine production'!J93&lt;&gt;"",('[1]T6 Wine production'!J93/'[1]T61 Real GDP'!J93),"")),"")</f>
        <v>0.71316421764194338</v>
      </c>
      <c r="L62" s="8">
        <f>IF('[1]T61 Real GDP'!K93&lt;&gt;"",(IF('[1]T6 Wine production'!K93&lt;&gt;"",('[1]T6 Wine production'!K93/'[1]T61 Real GDP'!K93),"")),"")</f>
        <v>16.681007216818323</v>
      </c>
      <c r="M62" s="8" t="str">
        <f>IF('[1]T61 Real GDP'!L93&lt;&gt;"",(IF('[1]T6 Wine production'!L93&lt;&gt;"",('[1]T6 Wine production'!L93/'[1]T61 Real GDP'!L93),"")),"")</f>
        <v/>
      </c>
      <c r="N62" s="8" t="str">
        <f>IF('[1]T61 Real GDP'!M93&lt;&gt;"",(IF('[1]T6 Wine production'!M93&lt;&gt;"",('[1]T6 Wine production'!M93/'[1]T61 Real GDP'!M93),"")),"")</f>
        <v/>
      </c>
      <c r="O62" s="8" t="str">
        <f>IF('[1]T61 Real GDP'!N93&lt;&gt;"",(IF('[1]T6 Wine production'!N93&lt;&gt;"",('[1]T6 Wine production'!N93/'[1]T61 Real GDP'!N93),"")),"")</f>
        <v/>
      </c>
      <c r="P62" s="8">
        <f>IF('[1]T61 Real GDP'!O93&lt;&gt;"",(IF('[1]T6 Wine production'!O93&lt;&gt;"",('[1]T6 Wine production'!O93/'[1]T61 Real GDP'!O93),"")),"")</f>
        <v>1.2403682776865961</v>
      </c>
      <c r="Q62" s="8">
        <f>IF('[1]T61 Real GDP'!P93&lt;&gt;"",(IF('[1]T6 Wine production'!P93&lt;&gt;"",('[1]T6 Wine production'!P93/'[1]T61 Real GDP'!P93),"")),"")</f>
        <v>0</v>
      </c>
      <c r="R62" s="8" t="str">
        <f>IF('[1]T61 Real GDP'!Q93&lt;&gt;"",(IF('[1]T6 Wine production'!Q93&lt;&gt;"",('[1]T6 Wine production'!Q93/'[1]T61 Real GDP'!Q93),"")),"")</f>
        <v/>
      </c>
      <c r="S62" s="8">
        <f>IF('[1]T61 Real GDP'!R93&lt;&gt;"",(IF('[1]T6 Wine production'!R93&lt;&gt;"",('[1]T6 Wine production'!R93/'[1]T61 Real GDP'!R93),"")),"")</f>
        <v>15.175611535554115</v>
      </c>
      <c r="T62" s="8" t="str">
        <f>IF('[1]T61 Real GDP'!S93&lt;&gt;"",(IF('[1]T6 Wine production'!S93&lt;&gt;"",('[1]T6 Wine production'!S93/'[1]T61 Real GDP'!S93),"")),"")</f>
        <v/>
      </c>
      <c r="U62" s="8" t="str">
        <f>IF('[1]T61 Real GDP'!T93&lt;&gt;"",(IF('[1]T6 Wine production'!T93&lt;&gt;"",('[1]T6 Wine production'!T93/'[1]T61 Real GDP'!T93),"")),"")</f>
        <v/>
      </c>
      <c r="V62" s="8">
        <f>IF('[1]T61 Real GDP'!U93&lt;&gt;"",(IF('[1]T6 Wine production'!U93&lt;&gt;"",('[1]T6 Wine production'!U93/'[1]T61 Real GDP'!U93),"")),"")</f>
        <v>16.372232366284393</v>
      </c>
      <c r="W62" s="8" t="str">
        <f>IF('[1]T61 Real GDP'!V93&lt;&gt;"",(IF('[1]T6 Wine production'!V93&lt;&gt;"",('[1]T6 Wine production'!V93/'[1]T61 Real GDP'!V93),"")),"")</f>
        <v/>
      </c>
      <c r="X62" s="8" t="str">
        <f>IF('[1]T61 Real GDP'!W93&lt;&gt;"",(IF('[1]T6 Wine production'!W93&lt;&gt;"",('[1]T6 Wine production'!W93/'[1]T61 Real GDP'!W93),"")),"")</f>
        <v/>
      </c>
      <c r="Y62" s="8" t="str">
        <f>IF('[1]T61 Real GDP'!X93&lt;&gt;"",(IF('[1]T6 Wine production'!X93&lt;&gt;"",('[1]T6 Wine production'!X93/'[1]T61 Real GDP'!X93),"")),"")</f>
        <v/>
      </c>
      <c r="Z62" s="8" t="str">
        <f>IF('[1]T61 Real GDP'!Y93&lt;&gt;"",(IF('[1]T6 Wine production'!Y93&lt;&gt;"",('[1]T6 Wine production'!Y93/'[1]T61 Real GDP'!Y93),"")),"")</f>
        <v/>
      </c>
      <c r="AA62" s="8" t="str">
        <f>IF('[1]T61 Real GDP'!Z93&lt;&gt;"",(IF('[1]T6 Wine production'!Z93&lt;&gt;"",('[1]T6 Wine production'!Z93/'[1]T61 Real GDP'!Z93),"")),"")</f>
        <v/>
      </c>
      <c r="AB62" s="8">
        <f>IF('[1]T61 Real GDP'!AA93&lt;&gt;"",(IF('[1]T6 Wine production'!AA93&lt;&gt;"",('[1]T6 Wine production'!AA93/'[1]T61 Real GDP'!AA93),"")),"")</f>
        <v>1.8319798800072722</v>
      </c>
      <c r="AC62" s="8">
        <f>IF('[1]T61 Real GDP'!AB93&lt;&gt;"",(IF('[1]T6 Wine production'!AB93&lt;&gt;"",('[1]T6 Wine production'!AB93/'[1]T61 Real GDP'!AB93),"")),"")</f>
        <v>3.7303610778938505E-2</v>
      </c>
      <c r="AD62" s="8">
        <f>IF('[1]T61 Real GDP'!AC93&lt;&gt;"",(IF('[1]T6 Wine production'!AC93&lt;&gt;"",('[1]T6 Wine production'!AC93/'[1]T61 Real GDP'!AC93),"")),"")</f>
        <v>0.28557439734564505</v>
      </c>
      <c r="AE62" s="8">
        <f>IF('[1]T61 Real GDP'!AD93&lt;&gt;"",(IF('[1]T6 Wine production'!AD93&lt;&gt;"",('[1]T6 Wine production'!AD93/'[1]T61 Real GDP'!AD93),"")),"")</f>
        <v>1.885085543748093E-2</v>
      </c>
      <c r="AF62" s="8">
        <f>IF('[1]T61 Real GDP'!AE93&lt;&gt;"",(IF('[1]T6 Wine production'!AE93&lt;&gt;"",('[1]T6 Wine production'!AE93/'[1]T61 Real GDP'!AE93),"")),"")</f>
        <v>16.238768511847823</v>
      </c>
      <c r="AG62" s="8">
        <f>IF('[1]T61 Real GDP'!AF93&lt;&gt;"",(IF('[1]T6 Wine production'!AF93&lt;&gt;"",('[1]T6 Wine production'!AF93/'[1]T61 Real GDP'!AF93),"")),"")</f>
        <v>2.0739407958783982</v>
      </c>
      <c r="AH62" s="8">
        <f>IF('[1]T61 Real GDP'!AG93&lt;&gt;"",(IF('[1]T6 Wine production'!AG93&lt;&gt;"",('[1]T6 Wine production'!AG93/'[1]T61 Real GDP'!AG93),"")),"")</f>
        <v>9.1383194481991357</v>
      </c>
      <c r="AI62" s="8">
        <f>IF('[1]T61 Real GDP'!AH93&lt;&gt;"",(IF('[1]T6 Wine production'!AH93&lt;&gt;"",('[1]T6 Wine production'!AH93/'[1]T61 Real GDP'!AH93),"")),"")</f>
        <v>2.5405076168822004E-2</v>
      </c>
      <c r="AJ62" s="8">
        <f>IF('[1]T61 Real GDP'!AI93&lt;&gt;"",(IF('[1]T6 Wine production'!AI92&lt;&gt;"",('[1]T6 Wine production'!AI92/'[1]T61 Real GDP'!AI93),"")),"")</f>
        <v>7.3297058793590235</v>
      </c>
      <c r="AK62" s="8" t="str">
        <f>IF('[1]T61 Real GDP'!AJ93&lt;&gt;"",(IF('[1]T6 Wine production'!AJ93&lt;&gt;"",('[1]T6 Wine production'!AJ93/'[1]T61 Real GDP'!AJ93),"")),"")</f>
        <v/>
      </c>
      <c r="AL62" s="8" t="str">
        <f>IF('[1]T61 Real GDP'!AK93&lt;&gt;"",(IF('[1]T6 Wine production'!AK93&lt;&gt;"",('[1]T6 Wine production'!AK93/'[1]T61 Real GDP'!AK93),"")),"")</f>
        <v/>
      </c>
      <c r="AM62" s="8" t="str">
        <f>IF('[1]T61 Real GDP'!AL93&lt;&gt;"",(IF('[1]T6 Wine production'!AL93&lt;&gt;"",('[1]T6 Wine production'!AL93/'[1]T61 Real GDP'!AL93),"")),"")</f>
        <v/>
      </c>
      <c r="AN62" s="8">
        <f>IF('[1]T61 Real GDP'!AM93&lt;&gt;"",(IF('[1]T6 Wine production'!AM93&lt;&gt;"",('[1]T6 Wine production'!AM93/'[1]T61 Real GDP'!AM93),"")),"")</f>
        <v>5.9235753679296081</v>
      </c>
      <c r="AO62" s="8" t="str">
        <f>IF('[1]T61 Real GDP'!AN93&lt;&gt;"",(IF('[1]T6 Wine production'!AN93&lt;&gt;"",('[1]T6 Wine production'!AN93/'[1]T61 Real GDP'!AN93),"")),"")</f>
        <v/>
      </c>
      <c r="AP62" s="8">
        <f>IF('[1]T61 Real GDP'!AO93&lt;&gt;"",(IF('[1]T6 Wine production'!AO93&lt;&gt;"",('[1]T6 Wine production'!AO93/'[1]T61 Real GDP'!AO93),"")),"")</f>
        <v>0.17904096055931301</v>
      </c>
      <c r="AQ62" s="8" t="str">
        <f>IF('[1]T61 Real GDP'!AP93&lt;&gt;"",(IF('[1]T6 Wine production'!AP93&lt;&gt;"",('[1]T6 Wine production'!AP93/'[1]T61 Real GDP'!AP93),"")),"")</f>
        <v/>
      </c>
      <c r="AR62" s="8" t="str">
        <f>IF('[1]T61 Real GDP'!AQ93&lt;&gt;"",(IF('[1]T6 Wine production'!AQ93&lt;&gt;"",('[1]T6 Wine production'!AQ93/'[1]T61 Real GDP'!AQ93),"")),"")</f>
        <v/>
      </c>
      <c r="AS62" s="8" t="str">
        <f>IF('[1]T61 Real GDP'!AR93&lt;&gt;"",(IF('[1]T6 Wine production'!AR93&lt;&gt;"",('[1]T6 Wine production'!AR93/'[1]T61 Real GDP'!AR93),"")),"")</f>
        <v/>
      </c>
      <c r="AT62" s="8" t="str">
        <f>IF('[1]T61 Real GDP'!AS93&lt;&gt;"",(IF('[1]T6 Wine production'!AS93&lt;&gt;"",('[1]T6 Wine production'!AS93/'[1]T61 Real GDP'!AS93),"")),"")</f>
        <v/>
      </c>
      <c r="AU62" s="8">
        <f>IF('[1]T61 Real GDP'!AT93&lt;&gt;"",(IF('[1]T6 Wine production'!AT93&lt;&gt;"",('[1]T6 Wine production'!AT93/'[1]T61 Real GDP'!AT93),"")),"")</f>
        <v>8.3211092255158561E-3</v>
      </c>
      <c r="AV62" s="8" t="str">
        <f>IF('[1]T61 Real GDP'!AU93&lt;&gt;"",(IF('[1]T6 Wine production'!AU93&lt;&gt;"",('[1]T6 Wine production'!AU93/'[1]T61 Real GDP'!AU93),"")),"")</f>
        <v/>
      </c>
      <c r="AW62" s="8" t="str">
        <f>IF('[1]T61 Real GDP'!AV93&lt;&gt;"",(IF('[1]T6 Wine production'!AV93&lt;&gt;"",('[1]T6 Wine production'!AV93/'[1]T61 Real GDP'!AV93),"")),"")</f>
        <v/>
      </c>
      <c r="AX62" s="8" t="str">
        <f>IF('[1]T61 Real GDP'!AW93&lt;&gt;"",(IF('[1]T6 Wine production'!AW93&lt;&gt;"",('[1]T6 Wine production'!AW93/'[1]T61 Real GDP'!AW93),"")),"")</f>
        <v/>
      </c>
      <c r="AY62" s="8" t="str">
        <f>IF('[1]T61 Real GDP'!AX93&lt;&gt;"",(IF('[1]T6 Wine production'!AX93&lt;&gt;"",('[1]T6 Wine production'!AX93/'[1]T61 Real GDP'!AX93),"")),"")</f>
        <v/>
      </c>
      <c r="AZ62" s="8" t="str">
        <f>IF('[1]T61 Real GDP'!AY93&lt;&gt;"",(IF('[1]T6 Wine production'!AY93&lt;&gt;"",('[1]T6 Wine production'!AY93/'[1]T61 Real GDP'!AY93),"")),"")</f>
        <v/>
      </c>
      <c r="BA62" s="8" t="str">
        <f>IF('[1]T61 Real GDP'!AZ93&lt;&gt;"",(IF('[1]T6 Wine production'!AZ93&lt;&gt;"",('[1]T6 Wine production'!AZ93/'[1]T61 Real GDP'!AZ93),"")),"")</f>
        <v/>
      </c>
      <c r="BB62" s="8" t="s">
        <v>54</v>
      </c>
      <c r="BC62" s="9"/>
      <c r="BD62" s="9"/>
      <c r="BI62" s="8"/>
      <c r="BJ62" s="8"/>
      <c r="BK62" s="8"/>
      <c r="BL62" s="8"/>
      <c r="BM62" s="8"/>
      <c r="BN62" s="8"/>
    </row>
    <row r="63" spans="1:66" x14ac:dyDescent="0.5">
      <c r="A63" s="12">
        <f>'[1]T6 Wine production'!A94</f>
        <v>1926</v>
      </c>
      <c r="B63" s="8">
        <f>IF('[1]T61 Real GDP'!B94&lt;&gt;"",(IF('[1]T6 Wine production'!B94&lt;&gt;"",('[1]T6 Wine production'!B94/'[1]T61 Real GDP'!B94),"")),"")</f>
        <v>24.528463606479423</v>
      </c>
      <c r="C63" s="8">
        <f>IF('[1]T61 Real GDP'!C94&lt;&gt;"",(IF('[1]T6 Wine production'!C94&lt;&gt;"",('[1]T6 Wine production'!C94/'[1]T61 Real GDP'!C94),"")),"")</f>
        <v>35.270653928710097</v>
      </c>
      <c r="D63" s="8">
        <f>IF('[1]T61 Real GDP'!D94&lt;&gt;"",(IF('[1]T6 Wine production'!D94&lt;&gt;"",('[1]T6 Wine production'!D94/'[1]T61 Real GDP'!D94),"")),"")</f>
        <v>39.944264978718756</v>
      </c>
      <c r="E63" s="8">
        <f>IF('[1]T61 Real GDP'!E94&lt;&gt;"",(IF('[1]T6 Wine production'!E94&lt;&gt;"",('[1]T6 Wine production'!E94/'[1]T61 Real GDP'!E94),"")),"")</f>
        <v>28.945939291489051</v>
      </c>
      <c r="F63" s="8">
        <f>IF('[1]T61 Real GDP'!F94&lt;&gt;"",(IF('[1]T6 Wine production'!F94&lt;&gt;"",('[1]T6 Wine production'!F94/'[1]T61 Real GDP'!F94),"")),"")</f>
        <v>2.0411413334625466</v>
      </c>
      <c r="G63" s="8"/>
      <c r="H63" s="8">
        <f>IF('[1]T61 Real GDP'!G94&lt;&gt;"",(IF('[1]T6 Wine production'!G94&lt;&gt;"",('[1]T6 Wine production'!G94/'[1]T61 Real GDP'!G94),"")),"")</f>
        <v>9.3277317195113771E-2</v>
      </c>
      <c r="I63" s="8" t="str">
        <f>IF('[1]T61 Real GDP'!H94&lt;&gt;"",(IF('[1]T6 Wine production'!H94&lt;&gt;"",('[1]T6 Wine production'!H94/'[1]T61 Real GDP'!H94),"")),"")</f>
        <v/>
      </c>
      <c r="J63" s="8" t="str">
        <f>IF('[1]T61 Real GDP'!I94&lt;&gt;"",(IF('[1]T6 Wine production'!I94&lt;&gt;"",('[1]T6 Wine production'!I94/'[1]T61 Real GDP'!I94),"")),"")</f>
        <v/>
      </c>
      <c r="K63" s="8">
        <f>IF('[1]T61 Real GDP'!J94&lt;&gt;"",(IF('[1]T6 Wine production'!J94&lt;&gt;"",('[1]T6 Wine production'!J94/'[1]T61 Real GDP'!J94),"")),"")</f>
        <v>0.431343765123407</v>
      </c>
      <c r="L63" s="8">
        <f>IF('[1]T61 Real GDP'!K94&lt;&gt;"",(IF('[1]T6 Wine production'!K94&lt;&gt;"",('[1]T6 Wine production'!K94/'[1]T61 Real GDP'!K94),"")),"")</f>
        <v>18.397806970916545</v>
      </c>
      <c r="M63" s="8" t="str">
        <f>IF('[1]T61 Real GDP'!L94&lt;&gt;"",(IF('[1]T6 Wine production'!L94&lt;&gt;"",('[1]T6 Wine production'!L94/'[1]T61 Real GDP'!L94),"")),"")</f>
        <v/>
      </c>
      <c r="N63" s="8" t="str">
        <f>IF('[1]T61 Real GDP'!M94&lt;&gt;"",(IF('[1]T6 Wine production'!M94&lt;&gt;"",('[1]T6 Wine production'!M94/'[1]T61 Real GDP'!M94),"")),"")</f>
        <v/>
      </c>
      <c r="O63" s="8" t="str">
        <f>IF('[1]T61 Real GDP'!N94&lt;&gt;"",(IF('[1]T6 Wine production'!N94&lt;&gt;"",('[1]T6 Wine production'!N94/'[1]T61 Real GDP'!N94),"")),"")</f>
        <v/>
      </c>
      <c r="P63" s="8">
        <f>IF('[1]T61 Real GDP'!O94&lt;&gt;"",(IF('[1]T6 Wine production'!O94&lt;&gt;"",('[1]T6 Wine production'!O94/'[1]T61 Real GDP'!O94),"")),"")</f>
        <v>1.5400709217210471</v>
      </c>
      <c r="Q63" s="8">
        <f>IF('[1]T61 Real GDP'!P94&lt;&gt;"",(IF('[1]T6 Wine production'!P94&lt;&gt;"",('[1]T6 Wine production'!P94/'[1]T61 Real GDP'!P94),"")),"")</f>
        <v>0</v>
      </c>
      <c r="R63" s="8" t="str">
        <f>IF('[1]T61 Real GDP'!Q94&lt;&gt;"",(IF('[1]T6 Wine production'!Q94&lt;&gt;"",('[1]T6 Wine production'!Q94/'[1]T61 Real GDP'!Q94),"")),"")</f>
        <v/>
      </c>
      <c r="S63" s="8">
        <f>IF('[1]T61 Real GDP'!R94&lt;&gt;"",(IF('[1]T6 Wine production'!R94&lt;&gt;"",('[1]T6 Wine production'!R94/'[1]T61 Real GDP'!R94),"")),"")</f>
        <v>19.402552126763275</v>
      </c>
      <c r="T63" s="8" t="str">
        <f>IF('[1]T61 Real GDP'!S94&lt;&gt;"",(IF('[1]T6 Wine production'!S94&lt;&gt;"",('[1]T6 Wine production'!S94/'[1]T61 Real GDP'!S94),"")),"")</f>
        <v/>
      </c>
      <c r="U63" s="8" t="str">
        <f>IF('[1]T61 Real GDP'!T94&lt;&gt;"",(IF('[1]T6 Wine production'!T94&lt;&gt;"",('[1]T6 Wine production'!T94/'[1]T61 Real GDP'!T94),"")),"")</f>
        <v/>
      </c>
      <c r="V63" s="8">
        <f>IF('[1]T61 Real GDP'!U94&lt;&gt;"",(IF('[1]T6 Wine production'!U94&lt;&gt;"",('[1]T6 Wine production'!U94/'[1]T61 Real GDP'!U94),"")),"")</f>
        <v>6.4225764769994393</v>
      </c>
      <c r="W63" s="8" t="str">
        <f>IF('[1]T61 Real GDP'!V94&lt;&gt;"",(IF('[1]T6 Wine production'!V94&lt;&gt;"",('[1]T6 Wine production'!V94/'[1]T61 Real GDP'!V94),"")),"")</f>
        <v/>
      </c>
      <c r="X63" s="8">
        <f>IF('[1]T61 Real GDP'!W94&lt;&gt;"",(IF('[1]T6 Wine production'!W94&lt;&gt;"",('[1]T6 Wine production'!W94/'[1]T61 Real GDP'!W94),"")),"")</f>
        <v>30.059904993148869</v>
      </c>
      <c r="Y63" s="8" t="str">
        <f>IF('[1]T61 Real GDP'!X94&lt;&gt;"",(IF('[1]T6 Wine production'!X94&lt;&gt;"",('[1]T6 Wine production'!X94/'[1]T61 Real GDP'!X94),"")),"")</f>
        <v/>
      </c>
      <c r="Z63" s="8" t="str">
        <f>IF('[1]T61 Real GDP'!Y94&lt;&gt;"",(IF('[1]T6 Wine production'!Y94&lt;&gt;"",('[1]T6 Wine production'!Y94/'[1]T61 Real GDP'!Y94),"")),"")</f>
        <v/>
      </c>
      <c r="AA63" s="8" t="str">
        <f>IF('[1]T61 Real GDP'!Z94&lt;&gt;"",(IF('[1]T6 Wine production'!Z94&lt;&gt;"",('[1]T6 Wine production'!Z94/'[1]T61 Real GDP'!Z94),"")),"")</f>
        <v/>
      </c>
      <c r="AB63" s="8">
        <f>IF('[1]T61 Real GDP'!AA94&lt;&gt;"",(IF('[1]T6 Wine production'!AA94&lt;&gt;"",('[1]T6 Wine production'!AA94/'[1]T61 Real GDP'!AA94),"")),"")</f>
        <v>2.1835523200757567</v>
      </c>
      <c r="AC63" s="8">
        <f>IF('[1]T61 Real GDP'!AB94&lt;&gt;"",(IF('[1]T6 Wine production'!AB94&lt;&gt;"",('[1]T6 Wine production'!AB94/'[1]T61 Real GDP'!AB94),"")),"")</f>
        <v>4.9887100654120248E-2</v>
      </c>
      <c r="AD63" s="8">
        <f>IF('[1]T61 Real GDP'!AC94&lt;&gt;"",(IF('[1]T6 Wine production'!AC94&lt;&gt;"",('[1]T6 Wine production'!AC94/'[1]T61 Real GDP'!AC94),"")),"")</f>
        <v>0.28388332981226433</v>
      </c>
      <c r="AE63" s="8">
        <f>IF('[1]T61 Real GDP'!AD94&lt;&gt;"",(IF('[1]T6 Wine production'!AD94&lt;&gt;"",('[1]T6 Wine production'!AD94/'[1]T61 Real GDP'!AD94),"")),"")</f>
        <v>2.8414658110492319E-2</v>
      </c>
      <c r="AF63" s="8">
        <f>IF('[1]T61 Real GDP'!AE94&lt;&gt;"",(IF('[1]T6 Wine production'!AE94&lt;&gt;"",('[1]T6 Wine production'!AE94/'[1]T61 Real GDP'!AE94),"")),"")</f>
        <v>12.347092971235043</v>
      </c>
      <c r="AG63" s="8">
        <f>IF('[1]T61 Real GDP'!AF94&lt;&gt;"",(IF('[1]T6 Wine production'!AF94&lt;&gt;"",('[1]T6 Wine production'!AF94/'[1]T61 Real GDP'!AF94),"")),"")</f>
        <v>2.3319172999304607</v>
      </c>
      <c r="AH63" s="8">
        <f>IF('[1]T61 Real GDP'!AG94&lt;&gt;"",(IF('[1]T6 Wine production'!AG94&lt;&gt;"",('[1]T6 Wine production'!AG94/'[1]T61 Real GDP'!AG94),"")),"")</f>
        <v>12.367860875108986</v>
      </c>
      <c r="AI63" s="8">
        <f>IF('[1]T61 Real GDP'!AH94&lt;&gt;"",(IF('[1]T6 Wine production'!AH94&lt;&gt;"",('[1]T6 Wine production'!AH94/'[1]T61 Real GDP'!AH94),"")),"")</f>
        <v>2.3958193947487976E-2</v>
      </c>
      <c r="AJ63" s="8">
        <f>IF('[1]T61 Real GDP'!AI94&lt;&gt;"",(IF('[1]T6 Wine production'!AI93&lt;&gt;"",('[1]T6 Wine production'!AI93/'[1]T61 Real GDP'!AI94),"")),"")</f>
        <v>5.4367260162641449</v>
      </c>
      <c r="AK63" s="8" t="str">
        <f>IF('[1]T61 Real GDP'!AJ94&lt;&gt;"",(IF('[1]T6 Wine production'!AJ94&lt;&gt;"",('[1]T6 Wine production'!AJ94/'[1]T61 Real GDP'!AJ94),"")),"")</f>
        <v/>
      </c>
      <c r="AL63" s="8" t="str">
        <f>IF('[1]T61 Real GDP'!AK94&lt;&gt;"",(IF('[1]T6 Wine production'!AK94&lt;&gt;"",('[1]T6 Wine production'!AK94/'[1]T61 Real GDP'!AK94),"")),"")</f>
        <v/>
      </c>
      <c r="AM63" s="8" t="str">
        <f>IF('[1]T61 Real GDP'!AL94&lt;&gt;"",(IF('[1]T6 Wine production'!AL94&lt;&gt;"",('[1]T6 Wine production'!AL94/'[1]T61 Real GDP'!AL94),"")),"")</f>
        <v/>
      </c>
      <c r="AN63" s="8">
        <f>IF('[1]T61 Real GDP'!AM94&lt;&gt;"",(IF('[1]T6 Wine production'!AM94&lt;&gt;"",('[1]T6 Wine production'!AM94/'[1]T61 Real GDP'!AM94),"")),"")</f>
        <v>5.4043589698454486</v>
      </c>
      <c r="AO63" s="8" t="str">
        <f>IF('[1]T61 Real GDP'!AN94&lt;&gt;"",(IF('[1]T6 Wine production'!AN94&lt;&gt;"",('[1]T6 Wine production'!AN94/'[1]T61 Real GDP'!AN94),"")),"")</f>
        <v/>
      </c>
      <c r="AP63" s="8">
        <f>IF('[1]T61 Real GDP'!AO94&lt;&gt;"",(IF('[1]T6 Wine production'!AO94&lt;&gt;"",('[1]T6 Wine production'!AO94/'[1]T61 Real GDP'!AO94),"")),"")</f>
        <v>0.16170212765957448</v>
      </c>
      <c r="AQ63" s="8" t="str">
        <f>IF('[1]T61 Real GDP'!AP94&lt;&gt;"",(IF('[1]T6 Wine production'!AP94&lt;&gt;"",('[1]T6 Wine production'!AP94/'[1]T61 Real GDP'!AP94),"")),"")</f>
        <v/>
      </c>
      <c r="AR63" s="8" t="str">
        <f>IF('[1]T61 Real GDP'!AQ94&lt;&gt;"",(IF('[1]T6 Wine production'!AQ94&lt;&gt;"",('[1]T6 Wine production'!AQ94/'[1]T61 Real GDP'!AQ94),"")),"")</f>
        <v/>
      </c>
      <c r="AS63" s="8" t="str">
        <f>IF('[1]T61 Real GDP'!AR94&lt;&gt;"",(IF('[1]T6 Wine production'!AR94&lt;&gt;"",('[1]T6 Wine production'!AR94/'[1]T61 Real GDP'!AR94),"")),"")</f>
        <v/>
      </c>
      <c r="AT63" s="8" t="str">
        <f>IF('[1]T61 Real GDP'!AS94&lt;&gt;"",(IF('[1]T6 Wine production'!AS94&lt;&gt;"",('[1]T6 Wine production'!AS94/'[1]T61 Real GDP'!AS94),"")),"")</f>
        <v/>
      </c>
      <c r="AU63" s="8">
        <f>IF('[1]T61 Real GDP'!AT94&lt;&gt;"",(IF('[1]T6 Wine production'!AT94&lt;&gt;"",('[1]T6 Wine production'!AT94/'[1]T61 Real GDP'!AT94),"")),"")</f>
        <v>4.5843302116900598E-3</v>
      </c>
      <c r="AV63" s="8" t="str">
        <f>IF('[1]T61 Real GDP'!AU94&lt;&gt;"",(IF('[1]T6 Wine production'!AU94&lt;&gt;"",('[1]T6 Wine production'!AU94/'[1]T61 Real GDP'!AU94),"")),"")</f>
        <v/>
      </c>
      <c r="AW63" s="8" t="str">
        <f>IF('[1]T61 Real GDP'!AV94&lt;&gt;"",(IF('[1]T6 Wine production'!AV94&lt;&gt;"",('[1]T6 Wine production'!AV94/'[1]T61 Real GDP'!AV94),"")),"")</f>
        <v/>
      </c>
      <c r="AX63" s="8" t="str">
        <f>IF('[1]T61 Real GDP'!AW94&lt;&gt;"",(IF('[1]T6 Wine production'!AW94&lt;&gt;"",('[1]T6 Wine production'!AW94/'[1]T61 Real GDP'!AW94),"")),"")</f>
        <v/>
      </c>
      <c r="AY63" s="8" t="str">
        <f>IF('[1]T61 Real GDP'!AX94&lt;&gt;"",(IF('[1]T6 Wine production'!AX94&lt;&gt;"",('[1]T6 Wine production'!AX94/'[1]T61 Real GDP'!AX94),"")),"")</f>
        <v/>
      </c>
      <c r="AZ63" s="8" t="str">
        <f>IF('[1]T61 Real GDP'!AY94&lt;&gt;"",(IF('[1]T6 Wine production'!AY94&lt;&gt;"",('[1]T6 Wine production'!AY94/'[1]T61 Real GDP'!AY94),"")),"")</f>
        <v/>
      </c>
      <c r="BA63" s="8" t="str">
        <f>IF('[1]T61 Real GDP'!AZ94&lt;&gt;"",(IF('[1]T6 Wine production'!AZ94&lt;&gt;"",('[1]T6 Wine production'!AZ94/'[1]T61 Real GDP'!AZ94),"")),"")</f>
        <v/>
      </c>
      <c r="BB63" s="8" t="s">
        <v>54</v>
      </c>
      <c r="BC63" s="9"/>
      <c r="BD63" s="9"/>
      <c r="BI63" s="8"/>
      <c r="BJ63" s="8"/>
      <c r="BK63" s="8"/>
      <c r="BL63" s="8"/>
      <c r="BM63" s="8"/>
      <c r="BN63" s="8"/>
    </row>
    <row r="64" spans="1:66" x14ac:dyDescent="0.5">
      <c r="A64" s="12">
        <f>'[1]T6 Wine production'!A95</f>
        <v>1927</v>
      </c>
      <c r="B64" s="8">
        <f>IF('[1]T61 Real GDP'!B95&lt;&gt;"",(IF('[1]T6 Wine production'!B95&lt;&gt;"",('[1]T6 Wine production'!B95/'[1]T61 Real GDP'!B95),"")),"")</f>
        <v>30.106392049800341</v>
      </c>
      <c r="C64" s="8">
        <f>IF('[1]T61 Real GDP'!C95&lt;&gt;"",(IF('[1]T6 Wine production'!C95&lt;&gt;"",('[1]T6 Wine production'!C95/'[1]T61 Real GDP'!C95),"")),"")</f>
        <v>34.663933220216194</v>
      </c>
      <c r="D64" s="8">
        <f>IF('[1]T61 Real GDP'!D95&lt;&gt;"",(IF('[1]T6 Wine production'!D95&lt;&gt;"",('[1]T6 Wine production'!D95/'[1]T61 Real GDP'!D95),"")),"")</f>
        <v>86.029121797252131</v>
      </c>
      <c r="E64" s="8">
        <f>IF('[1]T61 Real GDP'!E95&lt;&gt;"",(IF('[1]T6 Wine production'!E95&lt;&gt;"",('[1]T6 Wine production'!E95/'[1]T61 Real GDP'!E95),"")),"")</f>
        <v>47.895150490361857</v>
      </c>
      <c r="F64" s="8">
        <f>IF('[1]T61 Real GDP'!F95&lt;&gt;"",(IF('[1]T6 Wine production'!F95&lt;&gt;"",('[1]T6 Wine production'!F95/'[1]T61 Real GDP'!F95),"")),"")</f>
        <v>0.97344602909397571</v>
      </c>
      <c r="G64" s="8"/>
      <c r="H64" s="8">
        <f>IF('[1]T61 Real GDP'!G95&lt;&gt;"",(IF('[1]T6 Wine production'!G95&lt;&gt;"",('[1]T6 Wine production'!G95/'[1]T61 Real GDP'!G95),"")),"")</f>
        <v>0.115641276750622</v>
      </c>
      <c r="I64" s="8" t="str">
        <f>IF('[1]T61 Real GDP'!H95&lt;&gt;"",(IF('[1]T6 Wine production'!H95&lt;&gt;"",('[1]T6 Wine production'!H95/'[1]T61 Real GDP'!H95),"")),"")</f>
        <v/>
      </c>
      <c r="J64" s="8" t="str">
        <f>IF('[1]T61 Real GDP'!I95&lt;&gt;"",(IF('[1]T6 Wine production'!I95&lt;&gt;"",('[1]T6 Wine production'!I95/'[1]T61 Real GDP'!I95),"")),"")</f>
        <v/>
      </c>
      <c r="K64" s="8">
        <f>IF('[1]T61 Real GDP'!J95&lt;&gt;"",(IF('[1]T6 Wine production'!J95&lt;&gt;"",('[1]T6 Wine production'!J95/'[1]T61 Real GDP'!J95),"")),"")</f>
        <v>0.56579476143483898</v>
      </c>
      <c r="L64" s="8">
        <f>IF('[1]T61 Real GDP'!K95&lt;&gt;"",(IF('[1]T6 Wine production'!K95&lt;&gt;"",('[1]T6 Wine production'!K95/'[1]T61 Real GDP'!K95),"")),"")</f>
        <v>15.019539807395427</v>
      </c>
      <c r="M64" s="8" t="str">
        <f>IF('[1]T61 Real GDP'!L95&lt;&gt;"",(IF('[1]T6 Wine production'!L95&lt;&gt;"",('[1]T6 Wine production'!L95/'[1]T61 Real GDP'!L95),"")),"")</f>
        <v/>
      </c>
      <c r="N64" s="8" t="str">
        <f>IF('[1]T61 Real GDP'!M95&lt;&gt;"",(IF('[1]T6 Wine production'!M95&lt;&gt;"",('[1]T6 Wine production'!M95/'[1]T61 Real GDP'!M95),"")),"")</f>
        <v/>
      </c>
      <c r="O64" s="8" t="str">
        <f>IF('[1]T61 Real GDP'!N95&lt;&gt;"",(IF('[1]T6 Wine production'!N95&lt;&gt;"",('[1]T6 Wine production'!N95/'[1]T61 Real GDP'!N95),"")),"")</f>
        <v/>
      </c>
      <c r="P64" s="8">
        <f>IF('[1]T61 Real GDP'!O95&lt;&gt;"",(IF('[1]T6 Wine production'!O95&lt;&gt;"",('[1]T6 Wine production'!O95/'[1]T61 Real GDP'!O95),"")),"")</f>
        <v>0.98102317640286374</v>
      </c>
      <c r="Q64" s="8">
        <f>IF('[1]T61 Real GDP'!P95&lt;&gt;"",(IF('[1]T6 Wine production'!P95&lt;&gt;"",('[1]T6 Wine production'!P95/'[1]T61 Real GDP'!P95),"")),"")</f>
        <v>0</v>
      </c>
      <c r="R64" s="8" t="str">
        <f>IF('[1]T61 Real GDP'!Q95&lt;&gt;"",(IF('[1]T6 Wine production'!Q95&lt;&gt;"",('[1]T6 Wine production'!Q95/'[1]T61 Real GDP'!Q95),"")),"")</f>
        <v/>
      </c>
      <c r="S64" s="8">
        <f>IF('[1]T61 Real GDP'!R95&lt;&gt;"",(IF('[1]T6 Wine production'!R95&lt;&gt;"",('[1]T6 Wine production'!R95/'[1]T61 Real GDP'!R95),"")),"")</f>
        <v>20.069754765446184</v>
      </c>
      <c r="T64" s="8" t="str">
        <f>IF('[1]T61 Real GDP'!S95&lt;&gt;"",(IF('[1]T6 Wine production'!S95&lt;&gt;"",('[1]T6 Wine production'!S95/'[1]T61 Real GDP'!S95),"")),"")</f>
        <v/>
      </c>
      <c r="U64" s="8" t="str">
        <f>IF('[1]T61 Real GDP'!T95&lt;&gt;"",(IF('[1]T6 Wine production'!T95&lt;&gt;"",('[1]T6 Wine production'!T95/'[1]T61 Real GDP'!T95),"")),"")</f>
        <v/>
      </c>
      <c r="V64" s="8">
        <f>IF('[1]T61 Real GDP'!U95&lt;&gt;"",(IF('[1]T6 Wine production'!U95&lt;&gt;"",('[1]T6 Wine production'!U95/'[1]T61 Real GDP'!U95),"")),"")</f>
        <v>8.6905475460970827</v>
      </c>
      <c r="W64" s="8" t="str">
        <f>IF('[1]T61 Real GDP'!V95&lt;&gt;"",(IF('[1]T6 Wine production'!V95&lt;&gt;"",('[1]T6 Wine production'!V95/'[1]T61 Real GDP'!V95),"")),"")</f>
        <v/>
      </c>
      <c r="X64" s="8">
        <f>IF('[1]T61 Real GDP'!W95&lt;&gt;"",(IF('[1]T6 Wine production'!W95&lt;&gt;"",('[1]T6 Wine production'!W95/'[1]T61 Real GDP'!W95),"")),"")</f>
        <v>42.143215272724596</v>
      </c>
      <c r="Y64" s="8" t="str">
        <f>IF('[1]T61 Real GDP'!X95&lt;&gt;"",(IF('[1]T6 Wine production'!X95&lt;&gt;"",('[1]T6 Wine production'!X95/'[1]T61 Real GDP'!X95),"")),"")</f>
        <v/>
      </c>
      <c r="Z64" s="8" t="str">
        <f>IF('[1]T61 Real GDP'!Y95&lt;&gt;"",(IF('[1]T6 Wine production'!Y95&lt;&gt;"",('[1]T6 Wine production'!Y95/'[1]T61 Real GDP'!Y95),"")),"")</f>
        <v/>
      </c>
      <c r="AA64" s="8" t="str">
        <f>IF('[1]T61 Real GDP'!Z95&lt;&gt;"",(IF('[1]T6 Wine production'!Z95&lt;&gt;"",('[1]T6 Wine production'!Z95/'[1]T61 Real GDP'!Z95),"")),"")</f>
        <v/>
      </c>
      <c r="AB64" s="8">
        <f>IF('[1]T61 Real GDP'!AA95&lt;&gt;"",(IF('[1]T6 Wine production'!AA95&lt;&gt;"",('[1]T6 Wine production'!AA95/'[1]T61 Real GDP'!AA95),"")),"")</f>
        <v>2.7108293251712579</v>
      </c>
      <c r="AC64" s="8">
        <f>IF('[1]T61 Real GDP'!AB95&lt;&gt;"",(IF('[1]T6 Wine production'!AB95&lt;&gt;"",('[1]T6 Wine production'!AB95/'[1]T61 Real GDP'!AB95),"")),"")</f>
        <v>5.7362933796041196E-2</v>
      </c>
      <c r="AD64" s="8">
        <f>IF('[1]T61 Real GDP'!AC95&lt;&gt;"",(IF('[1]T6 Wine production'!AC95&lt;&gt;"",('[1]T6 Wine production'!AC95/'[1]T61 Real GDP'!AC95),"")),"")</f>
        <v>0.25828221497828557</v>
      </c>
      <c r="AE64" s="8">
        <f>IF('[1]T61 Real GDP'!AD95&lt;&gt;"",(IF('[1]T6 Wine production'!AD95&lt;&gt;"",('[1]T6 Wine production'!AD95/'[1]T61 Real GDP'!AD95),"")),"")</f>
        <v>2.122698639608854E-2</v>
      </c>
      <c r="AF64" s="8">
        <f>IF('[1]T61 Real GDP'!AE95&lt;&gt;"",(IF('[1]T6 Wine production'!AE95&lt;&gt;"",('[1]T6 Wine production'!AE95/'[1]T61 Real GDP'!AE95),"")),"")</f>
        <v>10.165809195615278</v>
      </c>
      <c r="AG64" s="8">
        <f>IF('[1]T61 Real GDP'!AF95&lt;&gt;"",(IF('[1]T6 Wine production'!AF95&lt;&gt;"",('[1]T6 Wine production'!AF95/'[1]T61 Real GDP'!AF95),"")),"")</f>
        <v>2.2979778955035468</v>
      </c>
      <c r="AH64" s="8">
        <f>IF('[1]T61 Real GDP'!AG95&lt;&gt;"",(IF('[1]T6 Wine production'!AG95&lt;&gt;"",('[1]T6 Wine production'!AG95/'[1]T61 Real GDP'!AG95),"")),"")</f>
        <v>25.501097746338367</v>
      </c>
      <c r="AI64" s="8">
        <f>IF('[1]T61 Real GDP'!AH95&lt;&gt;"",(IF('[1]T6 Wine production'!AH95&lt;&gt;"",('[1]T6 Wine production'!AH95/'[1]T61 Real GDP'!AH95),"")),"")</f>
        <v>2.5042128263500593E-2</v>
      </c>
      <c r="AJ64" s="8">
        <f>IF('[1]T61 Real GDP'!AI95&lt;&gt;"",(IF('[1]T6 Wine production'!AI94&lt;&gt;"",('[1]T6 Wine production'!AI94/'[1]T61 Real GDP'!AI95),"")),"")</f>
        <v>6.4712057661400566</v>
      </c>
      <c r="AK64" s="8" t="str">
        <f>IF('[1]T61 Real GDP'!AJ95&lt;&gt;"",(IF('[1]T6 Wine production'!AJ95&lt;&gt;"",('[1]T6 Wine production'!AJ95/'[1]T61 Real GDP'!AJ95),"")),"")</f>
        <v/>
      </c>
      <c r="AL64" s="8" t="str">
        <f>IF('[1]T61 Real GDP'!AK95&lt;&gt;"",(IF('[1]T6 Wine production'!AK95&lt;&gt;"",('[1]T6 Wine production'!AK95/'[1]T61 Real GDP'!AK95),"")),"")</f>
        <v/>
      </c>
      <c r="AM64" s="8" t="str">
        <f>IF('[1]T61 Real GDP'!AL95&lt;&gt;"",(IF('[1]T6 Wine production'!AL95&lt;&gt;"",('[1]T6 Wine production'!AL95/'[1]T61 Real GDP'!AL95),"")),"")</f>
        <v/>
      </c>
      <c r="AN64" s="8">
        <f>IF('[1]T61 Real GDP'!AM95&lt;&gt;"",(IF('[1]T6 Wine production'!AM95&lt;&gt;"",('[1]T6 Wine production'!AM95/'[1]T61 Real GDP'!AM95),"")),"")</f>
        <v>6.0254774241017737</v>
      </c>
      <c r="AO64" s="8" t="str">
        <f>IF('[1]T61 Real GDP'!AN95&lt;&gt;"",(IF('[1]T6 Wine production'!AN95&lt;&gt;"",('[1]T6 Wine production'!AN95/'[1]T61 Real GDP'!AN95),"")),"")</f>
        <v/>
      </c>
      <c r="AP64" s="8">
        <f>IF('[1]T61 Real GDP'!AO95&lt;&gt;"",(IF('[1]T6 Wine production'!AO95&lt;&gt;"",('[1]T6 Wine production'!AO95/'[1]T61 Real GDP'!AO95),"")),"")</f>
        <v>0.18608670603485522</v>
      </c>
      <c r="AQ64" s="8" t="str">
        <f>IF('[1]T61 Real GDP'!AP95&lt;&gt;"",(IF('[1]T6 Wine production'!AP95&lt;&gt;"",('[1]T6 Wine production'!AP95/'[1]T61 Real GDP'!AP95),"")),"")</f>
        <v/>
      </c>
      <c r="AR64" s="8" t="str">
        <f>IF('[1]T61 Real GDP'!AQ95&lt;&gt;"",(IF('[1]T6 Wine production'!AQ95&lt;&gt;"",('[1]T6 Wine production'!AQ95/'[1]T61 Real GDP'!AQ95),"")),"")</f>
        <v/>
      </c>
      <c r="AS64" s="8" t="str">
        <f>IF('[1]T61 Real GDP'!AR95&lt;&gt;"",(IF('[1]T6 Wine production'!AR95&lt;&gt;"",('[1]T6 Wine production'!AR95/'[1]T61 Real GDP'!AR95),"")),"")</f>
        <v/>
      </c>
      <c r="AT64" s="8" t="str">
        <f>IF('[1]T61 Real GDP'!AS95&lt;&gt;"",(IF('[1]T6 Wine production'!AS95&lt;&gt;"",('[1]T6 Wine production'!AS95/'[1]T61 Real GDP'!AS95),"")),"")</f>
        <v/>
      </c>
      <c r="AU64" s="8">
        <f>IF('[1]T61 Real GDP'!AT95&lt;&gt;"",(IF('[1]T6 Wine production'!AT95&lt;&gt;"",('[1]T6 Wine production'!AT95/'[1]T61 Real GDP'!AT95),"")),"")</f>
        <v>4.7840950110299291E-3</v>
      </c>
      <c r="AV64" s="8" t="str">
        <f>IF('[1]T61 Real GDP'!AU95&lt;&gt;"",(IF('[1]T6 Wine production'!AU95&lt;&gt;"",('[1]T6 Wine production'!AU95/'[1]T61 Real GDP'!AU95),"")),"")</f>
        <v/>
      </c>
      <c r="AW64" s="8" t="str">
        <f>IF('[1]T61 Real GDP'!AV95&lt;&gt;"",(IF('[1]T6 Wine production'!AV95&lt;&gt;"",('[1]T6 Wine production'!AV95/'[1]T61 Real GDP'!AV95),"")),"")</f>
        <v/>
      </c>
      <c r="AX64" s="8" t="str">
        <f>IF('[1]T61 Real GDP'!AW95&lt;&gt;"",(IF('[1]T6 Wine production'!AW95&lt;&gt;"",('[1]T6 Wine production'!AW95/'[1]T61 Real GDP'!AW95),"")),"")</f>
        <v/>
      </c>
      <c r="AY64" s="8" t="str">
        <f>IF('[1]T61 Real GDP'!AX95&lt;&gt;"",(IF('[1]T6 Wine production'!AX95&lt;&gt;"",('[1]T6 Wine production'!AX95/'[1]T61 Real GDP'!AX95),"")),"")</f>
        <v/>
      </c>
      <c r="AZ64" s="8" t="str">
        <f>IF('[1]T61 Real GDP'!AY95&lt;&gt;"",(IF('[1]T6 Wine production'!AY95&lt;&gt;"",('[1]T6 Wine production'!AY95/'[1]T61 Real GDP'!AY95),"")),"")</f>
        <v/>
      </c>
      <c r="BA64" s="8" t="str">
        <f>IF('[1]T61 Real GDP'!AZ95&lt;&gt;"",(IF('[1]T6 Wine production'!AZ95&lt;&gt;"",('[1]T6 Wine production'!AZ95/'[1]T61 Real GDP'!AZ95),"")),"")</f>
        <v/>
      </c>
      <c r="BB64" s="8" t="s">
        <v>54</v>
      </c>
      <c r="BC64" s="9"/>
      <c r="BD64" s="9"/>
      <c r="BI64" s="8"/>
      <c r="BJ64" s="8"/>
      <c r="BK64" s="8"/>
      <c r="BL64" s="8"/>
      <c r="BM64" s="8"/>
      <c r="BN64" s="8"/>
    </row>
    <row r="65" spans="1:66" x14ac:dyDescent="0.5">
      <c r="A65" s="12">
        <f>'[1]T6 Wine production'!A96</f>
        <v>1928</v>
      </c>
      <c r="B65" s="8">
        <f>IF('[1]T61 Real GDP'!B96&lt;&gt;"",(IF('[1]T6 Wine production'!B96&lt;&gt;"",('[1]T6 Wine production'!B96/'[1]T61 Real GDP'!B96),"")),"")</f>
        <v>33.147959280519082</v>
      </c>
      <c r="C65" s="8">
        <f>IF('[1]T61 Real GDP'!C96&lt;&gt;"",(IF('[1]T6 Wine production'!C96&lt;&gt;"",('[1]T6 Wine production'!C96/'[1]T61 Real GDP'!C96),"")),"")</f>
        <v>42.488866422380909</v>
      </c>
      <c r="D65" s="8">
        <f>IF('[1]T61 Real GDP'!D96&lt;&gt;"",(IF('[1]T6 Wine production'!D96&lt;&gt;"",('[1]T6 Wine production'!D96/'[1]T61 Real GDP'!D96),"")),"")</f>
        <v>46.49275585696671</v>
      </c>
      <c r="E65" s="8">
        <f>IF('[1]T61 Real GDP'!E96&lt;&gt;"",(IF('[1]T6 Wine production'!E96&lt;&gt;"",('[1]T6 Wine production'!E96/'[1]T61 Real GDP'!E96),"")),"")</f>
        <v>36.656692661400349</v>
      </c>
      <c r="F65" s="8">
        <f>IF('[1]T61 Real GDP'!F96&lt;&gt;"",(IF('[1]T6 Wine production'!F96&lt;&gt;"",('[1]T6 Wine production'!F96/'[1]T61 Real GDP'!F96),"")),"")</f>
        <v>3.1899257945055566</v>
      </c>
      <c r="G65" s="8"/>
      <c r="H65" s="8">
        <f>IF('[1]T61 Real GDP'!G96&lt;&gt;"",(IF('[1]T6 Wine production'!G96&lt;&gt;"",('[1]T6 Wine production'!G96/'[1]T61 Real GDP'!G96),"")),"")</f>
        <v>6.8373894436860636E-2</v>
      </c>
      <c r="I65" s="8" t="str">
        <f>IF('[1]T61 Real GDP'!H96&lt;&gt;"",(IF('[1]T6 Wine production'!H96&lt;&gt;"",('[1]T6 Wine production'!H96/'[1]T61 Real GDP'!H96),"")),"")</f>
        <v/>
      </c>
      <c r="J65" s="8" t="str">
        <f>IF('[1]T61 Real GDP'!I96&lt;&gt;"",(IF('[1]T6 Wine production'!I96&lt;&gt;"",('[1]T6 Wine production'!I96/'[1]T61 Real GDP'!I96),"")),"")</f>
        <v/>
      </c>
      <c r="K65" s="8">
        <f>IF('[1]T61 Real GDP'!J96&lt;&gt;"",(IF('[1]T6 Wine production'!J96&lt;&gt;"",('[1]T6 Wine production'!J96/'[1]T61 Real GDP'!J96),"")),"")</f>
        <v>0.77944731116654709</v>
      </c>
      <c r="L65" s="8">
        <f>IF('[1]T61 Real GDP'!K96&lt;&gt;"",(IF('[1]T6 Wine production'!K96&lt;&gt;"",('[1]T6 Wine production'!K96/'[1]T61 Real GDP'!K96),"")),"")</f>
        <v>19.963277553375651</v>
      </c>
      <c r="M65" s="8" t="str">
        <f>IF('[1]T61 Real GDP'!L96&lt;&gt;"",(IF('[1]T6 Wine production'!L96&lt;&gt;"",('[1]T6 Wine production'!L96/'[1]T61 Real GDP'!L96),"")),"")</f>
        <v/>
      </c>
      <c r="N65" s="8" t="str">
        <f>IF('[1]T61 Real GDP'!M96&lt;&gt;"",(IF('[1]T6 Wine production'!M96&lt;&gt;"",('[1]T6 Wine production'!M96/'[1]T61 Real GDP'!M96),"")),"")</f>
        <v/>
      </c>
      <c r="O65" s="8" t="str">
        <f>IF('[1]T61 Real GDP'!N96&lt;&gt;"",(IF('[1]T6 Wine production'!N96&lt;&gt;"",('[1]T6 Wine production'!N96/'[1]T61 Real GDP'!N96),"")),"")</f>
        <v/>
      </c>
      <c r="P65" s="8">
        <f>IF('[1]T61 Real GDP'!O96&lt;&gt;"",(IF('[1]T6 Wine production'!O96&lt;&gt;"",('[1]T6 Wine production'!O96/'[1]T61 Real GDP'!O96),"")),"")</f>
        <v>1.8280818198746482</v>
      </c>
      <c r="Q65" s="8">
        <f>IF('[1]T61 Real GDP'!P96&lt;&gt;"",(IF('[1]T6 Wine production'!P96&lt;&gt;"",('[1]T6 Wine production'!P96/'[1]T61 Real GDP'!P96),"")),"")</f>
        <v>0</v>
      </c>
      <c r="R65" s="8" t="str">
        <f>IF('[1]T61 Real GDP'!Q96&lt;&gt;"",(IF('[1]T6 Wine production'!Q96&lt;&gt;"",('[1]T6 Wine production'!Q96/'[1]T61 Real GDP'!Q96),"")),"")</f>
        <v/>
      </c>
      <c r="S65" s="8">
        <f>IF('[1]T61 Real GDP'!R96&lt;&gt;"",(IF('[1]T6 Wine production'!R96&lt;&gt;"",('[1]T6 Wine production'!R96/'[1]T61 Real GDP'!R96),"")),"")</f>
        <v>20.81279682640513</v>
      </c>
      <c r="T65" s="8" t="str">
        <f>IF('[1]T61 Real GDP'!S96&lt;&gt;"",(IF('[1]T6 Wine production'!S96&lt;&gt;"",('[1]T6 Wine production'!S96/'[1]T61 Real GDP'!S96),"")),"")</f>
        <v/>
      </c>
      <c r="U65" s="8" t="str">
        <f>IF('[1]T61 Real GDP'!T96&lt;&gt;"",(IF('[1]T6 Wine production'!T96&lt;&gt;"",('[1]T6 Wine production'!T96/'[1]T61 Real GDP'!T96),"")),"")</f>
        <v/>
      </c>
      <c r="V65" s="8">
        <f>IF('[1]T61 Real GDP'!U96&lt;&gt;"",(IF('[1]T6 Wine production'!U96&lt;&gt;"",('[1]T6 Wine production'!U96/'[1]T61 Real GDP'!U96),"")),"")</f>
        <v>13.7612059643821</v>
      </c>
      <c r="W65" s="8" t="str">
        <f>IF('[1]T61 Real GDP'!V96&lt;&gt;"",(IF('[1]T6 Wine production'!V96&lt;&gt;"",('[1]T6 Wine production'!V96/'[1]T61 Real GDP'!V96),"")),"")</f>
        <v/>
      </c>
      <c r="X65" s="8">
        <f>IF('[1]T61 Real GDP'!W96&lt;&gt;"",(IF('[1]T6 Wine production'!W96&lt;&gt;"",('[1]T6 Wine production'!W96/'[1]T61 Real GDP'!W96),"")),"")</f>
        <v>42.297520806746682</v>
      </c>
      <c r="Y65" s="8" t="str">
        <f>IF('[1]T61 Real GDP'!X96&lt;&gt;"",(IF('[1]T6 Wine production'!X96&lt;&gt;"",('[1]T6 Wine production'!X96/'[1]T61 Real GDP'!X96),"")),"")</f>
        <v/>
      </c>
      <c r="Z65" s="8" t="str">
        <f>IF('[1]T61 Real GDP'!Y96&lt;&gt;"",(IF('[1]T6 Wine production'!Y96&lt;&gt;"",('[1]T6 Wine production'!Y96/'[1]T61 Real GDP'!Y96),"")),"")</f>
        <v/>
      </c>
      <c r="AA65" s="8" t="str">
        <f>IF('[1]T61 Real GDP'!Z96&lt;&gt;"",(IF('[1]T6 Wine production'!Z96&lt;&gt;"",('[1]T6 Wine production'!Z96/'[1]T61 Real GDP'!Z96),"")),"")</f>
        <v/>
      </c>
      <c r="AB65" s="8">
        <f>IF('[1]T61 Real GDP'!AA96&lt;&gt;"",(IF('[1]T6 Wine production'!AA96&lt;&gt;"",('[1]T6 Wine production'!AA96/'[1]T61 Real GDP'!AA96),"")),"")</f>
        <v>2.2886871508379891</v>
      </c>
      <c r="AC65" s="8">
        <f>IF('[1]T61 Real GDP'!AB96&lt;&gt;"",(IF('[1]T6 Wine production'!AB96&lt;&gt;"",('[1]T6 Wine production'!AB96/'[1]T61 Real GDP'!AB96),"")),"")</f>
        <v>5.6322328538978721E-2</v>
      </c>
      <c r="AD65" s="8">
        <f>IF('[1]T61 Real GDP'!AC96&lt;&gt;"",(IF('[1]T6 Wine production'!AC96&lt;&gt;"",('[1]T6 Wine production'!AC96/'[1]T61 Real GDP'!AC96),"")),"")</f>
        <v>0.37880779315533353</v>
      </c>
      <c r="AE65" s="8">
        <f>IF('[1]T61 Real GDP'!AD96&lt;&gt;"",(IF('[1]T6 Wine production'!AD96&lt;&gt;"",('[1]T6 Wine production'!AD96/'[1]T61 Real GDP'!AD96),"")),"")</f>
        <v>2.3449937254835875E-2</v>
      </c>
      <c r="AF65" s="8">
        <f>IF('[1]T61 Real GDP'!AE96&lt;&gt;"",(IF('[1]T6 Wine production'!AE96&lt;&gt;"",('[1]T6 Wine production'!AE96/'[1]T61 Real GDP'!AE96),"")),"")</f>
        <v>15.778889362411761</v>
      </c>
      <c r="AG65" s="8">
        <f>IF('[1]T61 Real GDP'!AF96&lt;&gt;"",(IF('[1]T6 Wine production'!AF96&lt;&gt;"",('[1]T6 Wine production'!AF96/'[1]T61 Real GDP'!AF96),"")),"")</f>
        <v>2.0236378408277633</v>
      </c>
      <c r="AH65" s="8">
        <f>IF('[1]T61 Real GDP'!AG96&lt;&gt;"",(IF('[1]T6 Wine production'!AG96&lt;&gt;"",('[1]T6 Wine production'!AG96/'[1]T61 Real GDP'!AG96),"")),"")</f>
        <v>23.301632467724232</v>
      </c>
      <c r="AI65" s="8">
        <f>IF('[1]T61 Real GDP'!AH96&lt;&gt;"",(IF('[1]T6 Wine production'!AH96&lt;&gt;"",('[1]T6 Wine production'!AH96/'[1]T61 Real GDP'!AH96),"")),"")</f>
        <v>2.4884568106324733E-2</v>
      </c>
      <c r="AJ65" s="8">
        <f>IF('[1]T61 Real GDP'!AI96&lt;&gt;"",(IF('[1]T6 Wine production'!AI95&lt;&gt;"",('[1]T6 Wine production'!AI95/'[1]T61 Real GDP'!AI96),"")),"")</f>
        <v>5.5293554052581868</v>
      </c>
      <c r="AK65" s="8" t="str">
        <f>IF('[1]T61 Real GDP'!AJ96&lt;&gt;"",(IF('[1]T6 Wine production'!AJ96&lt;&gt;"",('[1]T6 Wine production'!AJ96/'[1]T61 Real GDP'!AJ96),"")),"")</f>
        <v/>
      </c>
      <c r="AL65" s="8" t="str">
        <f>IF('[1]T61 Real GDP'!AK96&lt;&gt;"",(IF('[1]T6 Wine production'!AK96&lt;&gt;"",('[1]T6 Wine production'!AK96/'[1]T61 Real GDP'!AK96),"")),"")</f>
        <v/>
      </c>
      <c r="AM65" s="8" t="str">
        <f>IF('[1]T61 Real GDP'!AL96&lt;&gt;"",(IF('[1]T6 Wine production'!AL96&lt;&gt;"",('[1]T6 Wine production'!AL96/'[1]T61 Real GDP'!AL96),"")),"")</f>
        <v/>
      </c>
      <c r="AN65" s="8">
        <f>IF('[1]T61 Real GDP'!AM96&lt;&gt;"",(IF('[1]T6 Wine production'!AM96&lt;&gt;"",('[1]T6 Wine production'!AM96/'[1]T61 Real GDP'!AM96),"")),"")</f>
        <v>6.7556256330167868</v>
      </c>
      <c r="AO65" s="8" t="str">
        <f>IF('[1]T61 Real GDP'!AN96&lt;&gt;"",(IF('[1]T6 Wine production'!AN96&lt;&gt;"",('[1]T6 Wine production'!AN96/'[1]T61 Real GDP'!AN96),"")),"")</f>
        <v/>
      </c>
      <c r="AP65" s="8">
        <f>IF('[1]T61 Real GDP'!AO96&lt;&gt;"",(IF('[1]T6 Wine production'!AO96&lt;&gt;"",('[1]T6 Wine production'!AO96/'[1]T61 Real GDP'!AO96),"")),"")</f>
        <v>0.17546139849233172</v>
      </c>
      <c r="AQ65" s="8" t="str">
        <f>IF('[1]T61 Real GDP'!AP96&lt;&gt;"",(IF('[1]T6 Wine production'!AP96&lt;&gt;"",('[1]T6 Wine production'!AP96/'[1]T61 Real GDP'!AP96),"")),"")</f>
        <v/>
      </c>
      <c r="AR65" s="8" t="str">
        <f>IF('[1]T61 Real GDP'!AQ96&lt;&gt;"",(IF('[1]T6 Wine production'!AQ96&lt;&gt;"",('[1]T6 Wine production'!AQ96/'[1]T61 Real GDP'!AQ96),"")),"")</f>
        <v/>
      </c>
      <c r="AS65" s="8" t="str">
        <f>IF('[1]T61 Real GDP'!AR96&lt;&gt;"",(IF('[1]T6 Wine production'!AR96&lt;&gt;"",('[1]T6 Wine production'!AR96/'[1]T61 Real GDP'!AR96),"")),"")</f>
        <v/>
      </c>
      <c r="AT65" s="8" t="str">
        <f>IF('[1]T61 Real GDP'!AS96&lt;&gt;"",(IF('[1]T6 Wine production'!AS96&lt;&gt;"",('[1]T6 Wine production'!AS96/'[1]T61 Real GDP'!AS96),"")),"")</f>
        <v/>
      </c>
      <c r="AU65" s="8">
        <f>IF('[1]T61 Real GDP'!AT96&lt;&gt;"",(IF('[1]T6 Wine production'!AT96&lt;&gt;"",('[1]T6 Wine production'!AT96/'[1]T61 Real GDP'!AT96),"")),"")</f>
        <v>4.0242646416953319E-3</v>
      </c>
      <c r="AV65" s="8" t="str">
        <f>IF('[1]T61 Real GDP'!AU96&lt;&gt;"",(IF('[1]T6 Wine production'!AU96&lt;&gt;"",('[1]T6 Wine production'!AU96/'[1]T61 Real GDP'!AU96),"")),"")</f>
        <v/>
      </c>
      <c r="AW65" s="8" t="str">
        <f>IF('[1]T61 Real GDP'!AV96&lt;&gt;"",(IF('[1]T6 Wine production'!AV96&lt;&gt;"",('[1]T6 Wine production'!AV96/'[1]T61 Real GDP'!AV96),"")),"")</f>
        <v/>
      </c>
      <c r="AX65" s="8" t="str">
        <f>IF('[1]T61 Real GDP'!AW96&lt;&gt;"",(IF('[1]T6 Wine production'!AW96&lt;&gt;"",('[1]T6 Wine production'!AW96/'[1]T61 Real GDP'!AW96),"")),"")</f>
        <v/>
      </c>
      <c r="AY65" s="8" t="str">
        <f>IF('[1]T61 Real GDP'!AX96&lt;&gt;"",(IF('[1]T6 Wine production'!AX96&lt;&gt;"",('[1]T6 Wine production'!AX96/'[1]T61 Real GDP'!AX96),"")),"")</f>
        <v/>
      </c>
      <c r="AZ65" s="8" t="str">
        <f>IF('[1]T61 Real GDP'!AY96&lt;&gt;"",(IF('[1]T6 Wine production'!AY96&lt;&gt;"",('[1]T6 Wine production'!AY96/'[1]T61 Real GDP'!AY96),"")),"")</f>
        <v/>
      </c>
      <c r="BA65" s="8" t="str">
        <f>IF('[1]T61 Real GDP'!AZ96&lt;&gt;"",(IF('[1]T6 Wine production'!AZ96&lt;&gt;"",('[1]T6 Wine production'!AZ96/'[1]T61 Real GDP'!AZ96),"")),"")</f>
        <v/>
      </c>
      <c r="BB65" s="8" t="s">
        <v>54</v>
      </c>
      <c r="BC65" s="9"/>
      <c r="BD65" s="9"/>
      <c r="BI65" s="8"/>
      <c r="BJ65" s="8"/>
      <c r="BK65" s="8"/>
      <c r="BL65" s="8"/>
      <c r="BM65" s="8"/>
      <c r="BN65" s="8"/>
    </row>
    <row r="66" spans="1:66" x14ac:dyDescent="0.5">
      <c r="A66" s="12">
        <f>'[1]T6 Wine production'!A97</f>
        <v>1929</v>
      </c>
      <c r="B66" s="8">
        <f>IF('[1]T61 Real GDP'!B97&lt;&gt;"",(IF('[1]T6 Wine production'!B97&lt;&gt;"",('[1]T6 Wine production'!B97/'[1]T61 Real GDP'!B97),"")),"")</f>
        <v>33.471818088640141</v>
      </c>
      <c r="C66" s="8">
        <f>IF('[1]T61 Real GDP'!C97&lt;&gt;"",(IF('[1]T6 Wine production'!C97&lt;&gt;"",('[1]T6 Wine production'!C97/'[1]T61 Real GDP'!C97),"")),"")</f>
        <v>36.988064180841867</v>
      </c>
      <c r="D66" s="8">
        <f>IF('[1]T61 Real GDP'!D97&lt;&gt;"",(IF('[1]T6 Wine production'!D97&lt;&gt;"",('[1]T6 Wine production'!D97/'[1]T61 Real GDP'!D97),"")),"")</f>
        <v>61.180684030030598</v>
      </c>
      <c r="E66" s="8">
        <f>IF('[1]T61 Real GDP'!E97&lt;&gt;"",(IF('[1]T6 Wine production'!E97&lt;&gt;"",('[1]T6 Wine production'!E97/'[1]T61 Real GDP'!E97),"")),"")</f>
        <v>38.687100833726603</v>
      </c>
      <c r="F66" s="8">
        <f>IF('[1]T61 Real GDP'!F97&lt;&gt;"",(IF('[1]T6 Wine production'!F97&lt;&gt;"",('[1]T6 Wine production'!F97/'[1]T61 Real GDP'!F97),"")),"")</f>
        <v>2.3248264565737631</v>
      </c>
      <c r="G66" s="8"/>
      <c r="H66" s="8">
        <f>IF('[1]T61 Real GDP'!G97&lt;&gt;"",(IF('[1]T6 Wine production'!G97&lt;&gt;"",('[1]T6 Wine production'!G97/'[1]T61 Real GDP'!G97),"")),"")</f>
        <v>0.25618612513189581</v>
      </c>
      <c r="I66" s="8" t="str">
        <f>IF('[1]T61 Real GDP'!H97&lt;&gt;"",(IF('[1]T6 Wine production'!H97&lt;&gt;"",('[1]T6 Wine production'!H97/'[1]T61 Real GDP'!H97),"")),"")</f>
        <v/>
      </c>
      <c r="J66" s="8" t="str">
        <f>IF('[1]T61 Real GDP'!I97&lt;&gt;"",(IF('[1]T6 Wine production'!I97&lt;&gt;"",('[1]T6 Wine production'!I97/'[1]T61 Real GDP'!I97),"")),"")</f>
        <v/>
      </c>
      <c r="K66" s="8">
        <f>IF('[1]T61 Real GDP'!J97&lt;&gt;"",(IF('[1]T6 Wine production'!J97&lt;&gt;"",('[1]T6 Wine production'!J97/'[1]T61 Real GDP'!J97),"")),"")</f>
        <v>0.7699390736758629</v>
      </c>
      <c r="L66" s="8">
        <f>IF('[1]T61 Real GDP'!K97&lt;&gt;"",(IF('[1]T6 Wine production'!K97&lt;&gt;"",('[1]T6 Wine production'!K97/'[1]T61 Real GDP'!K97),"")),"")</f>
        <v>15.593467610234077</v>
      </c>
      <c r="M66" s="8" t="str">
        <f>IF('[1]T61 Real GDP'!L97&lt;&gt;"",(IF('[1]T6 Wine production'!L97&lt;&gt;"",('[1]T6 Wine production'!L97/'[1]T61 Real GDP'!L97),"")),"")</f>
        <v/>
      </c>
      <c r="N66" s="8" t="str">
        <f>IF('[1]T61 Real GDP'!M97&lt;&gt;"",(IF('[1]T6 Wine production'!M97&lt;&gt;"",('[1]T6 Wine production'!M97/'[1]T61 Real GDP'!M97),"")),"")</f>
        <v/>
      </c>
      <c r="O66" s="8" t="str">
        <f>IF('[1]T61 Real GDP'!N97&lt;&gt;"",(IF('[1]T6 Wine production'!N97&lt;&gt;"",('[1]T6 Wine production'!N97/'[1]T61 Real GDP'!N97),"")),"")</f>
        <v/>
      </c>
      <c r="P66" s="8">
        <f>IF('[1]T61 Real GDP'!O97&lt;&gt;"",(IF('[1]T6 Wine production'!O97&lt;&gt;"",('[1]T6 Wine production'!O97/'[1]T61 Real GDP'!O97),"")),"")</f>
        <v>2.147801155532167</v>
      </c>
      <c r="Q66" s="8">
        <f>IF('[1]T61 Real GDP'!P97&lt;&gt;"",(IF('[1]T6 Wine production'!P97&lt;&gt;"",('[1]T6 Wine production'!P97/'[1]T61 Real GDP'!P97),"")),"")</f>
        <v>0</v>
      </c>
      <c r="R66" s="8" t="str">
        <f>IF('[1]T61 Real GDP'!Q97&lt;&gt;"",(IF('[1]T6 Wine production'!Q97&lt;&gt;"",('[1]T6 Wine production'!Q97/'[1]T61 Real GDP'!Q97),"")),"")</f>
        <v/>
      </c>
      <c r="S66" s="8">
        <f>IF('[1]T61 Real GDP'!R97&lt;&gt;"",(IF('[1]T6 Wine production'!R97&lt;&gt;"",('[1]T6 Wine production'!R97/'[1]T61 Real GDP'!R97),"")),"")</f>
        <v>20.145456725956336</v>
      </c>
      <c r="T66" s="8" t="str">
        <f>IF('[1]T61 Real GDP'!S97&lt;&gt;"",(IF('[1]T6 Wine production'!S97&lt;&gt;"",('[1]T6 Wine production'!S97/'[1]T61 Real GDP'!S97),"")),"")</f>
        <v/>
      </c>
      <c r="U66" s="8" t="str">
        <f>IF('[1]T61 Real GDP'!T97&lt;&gt;"",(IF('[1]T6 Wine production'!T97&lt;&gt;"",('[1]T6 Wine production'!T97/'[1]T61 Real GDP'!T97),"")),"")</f>
        <v/>
      </c>
      <c r="V66" s="8">
        <f>IF('[1]T61 Real GDP'!U97&lt;&gt;"",(IF('[1]T6 Wine production'!U97&lt;&gt;"",('[1]T6 Wine production'!U97/'[1]T61 Real GDP'!U97),"")),"")</f>
        <v>10.544217416351131</v>
      </c>
      <c r="W66" s="8" t="str">
        <f>IF('[1]T61 Real GDP'!V97&lt;&gt;"",(IF('[1]T6 Wine production'!V97&lt;&gt;"",('[1]T6 Wine production'!V97/'[1]T61 Real GDP'!V97),"")),"")</f>
        <v/>
      </c>
      <c r="X66" s="8">
        <f>IF('[1]T61 Real GDP'!W97&lt;&gt;"",(IF('[1]T6 Wine production'!W97&lt;&gt;"",('[1]T6 Wine production'!W97/'[1]T61 Real GDP'!W97),"")),"")</f>
        <v>31.383457082011802</v>
      </c>
      <c r="Y66" s="8" t="str">
        <f>IF('[1]T61 Real GDP'!X97&lt;&gt;"",(IF('[1]T6 Wine production'!X97&lt;&gt;"",('[1]T6 Wine production'!X97/'[1]T61 Real GDP'!X97),"")),"")</f>
        <v/>
      </c>
      <c r="Z66" s="8" t="str">
        <f>IF('[1]T61 Real GDP'!Y97&lt;&gt;"",(IF('[1]T6 Wine production'!Y97&lt;&gt;"",('[1]T6 Wine production'!Y97/'[1]T61 Real GDP'!Y97),"")),"")</f>
        <v/>
      </c>
      <c r="AA66" s="8" t="str">
        <f>IF('[1]T61 Real GDP'!Z97&lt;&gt;"",(IF('[1]T6 Wine production'!Z97&lt;&gt;"",('[1]T6 Wine production'!Z97/'[1]T61 Real GDP'!Z97),"")),"")</f>
        <v/>
      </c>
      <c r="AB66" s="8">
        <f>IF('[1]T61 Real GDP'!AA97&lt;&gt;"",(IF('[1]T6 Wine production'!AA97&lt;&gt;"",('[1]T6 Wine production'!AA97/'[1]T61 Real GDP'!AA97),"")),"")</f>
        <v>2.5119303665854673</v>
      </c>
      <c r="AC66" s="8">
        <f>IF('[1]T61 Real GDP'!AB97&lt;&gt;"",(IF('[1]T6 Wine production'!AB97&lt;&gt;"",('[1]T6 Wine production'!AB97/'[1]T61 Real GDP'!AB97),"")),"")</f>
        <v>5.8908951951610951E-2</v>
      </c>
      <c r="AD66" s="8">
        <f>IF('[1]T61 Real GDP'!AC97&lt;&gt;"",(IF('[1]T6 Wine production'!AC97&lt;&gt;"",('[1]T6 Wine production'!AC97/'[1]T61 Real GDP'!AC97),"")),"")</f>
        <v>0.53832015758029506</v>
      </c>
      <c r="AE66" s="8">
        <f>IF('[1]T61 Real GDP'!AD97&lt;&gt;"",(IF('[1]T6 Wine production'!AD97&lt;&gt;"",('[1]T6 Wine production'!AD97/'[1]T61 Real GDP'!AD97),"")),"")</f>
        <v>5.1089781087876783E-2</v>
      </c>
      <c r="AF66" s="8">
        <f>IF('[1]T61 Real GDP'!AE97&lt;&gt;"",(IF('[1]T6 Wine production'!AE97&lt;&gt;"",('[1]T6 Wine production'!AE97/'[1]T61 Real GDP'!AE97),"")),"")</f>
        <v>16.494489499886217</v>
      </c>
      <c r="AG66" s="8">
        <f>IF('[1]T61 Real GDP'!AF97&lt;&gt;"",(IF('[1]T6 Wine production'!AF97&lt;&gt;"",('[1]T6 Wine production'!AF97/'[1]T61 Real GDP'!AF97),"")),"")</f>
        <v>1.8177284732280581</v>
      </c>
      <c r="AH66" s="8">
        <f>IF('[1]T61 Real GDP'!AG97&lt;&gt;"",(IF('[1]T6 Wine production'!AG97&lt;&gt;"",('[1]T6 Wine production'!AG97/'[1]T61 Real GDP'!AG97),"")),"")</f>
        <v>21.047173793713103</v>
      </c>
      <c r="AI66" s="8">
        <f>IF('[1]T61 Real GDP'!AH97&lt;&gt;"",(IF('[1]T6 Wine production'!AH97&lt;&gt;"",('[1]T6 Wine production'!AH97/'[1]T61 Real GDP'!AH97),"")),"")</f>
        <v>2.5877004267487388E-2</v>
      </c>
      <c r="AJ66" s="8">
        <f>IF('[1]T61 Real GDP'!AI97&lt;&gt;"",(IF('[1]T6 Wine production'!AI96&lt;&gt;"",('[1]T6 Wine production'!AI96/'[1]T61 Real GDP'!AI97),"")),"")</f>
        <v>6.2467149336139158</v>
      </c>
      <c r="AK66" s="8" t="str">
        <f>IF('[1]T61 Real GDP'!AJ97&lt;&gt;"",(IF('[1]T6 Wine production'!AJ97&lt;&gt;"",('[1]T6 Wine production'!AJ97/'[1]T61 Real GDP'!AJ97),"")),"")</f>
        <v/>
      </c>
      <c r="AL66" s="8" t="str">
        <f>IF('[1]T61 Real GDP'!AK97&lt;&gt;"",(IF('[1]T6 Wine production'!AK97&lt;&gt;"",('[1]T6 Wine production'!AK97/'[1]T61 Real GDP'!AK97),"")),"")</f>
        <v/>
      </c>
      <c r="AM66" s="8" t="str">
        <f>IF('[1]T61 Real GDP'!AL97&lt;&gt;"",(IF('[1]T6 Wine production'!AL97&lt;&gt;"",('[1]T6 Wine production'!AL97/'[1]T61 Real GDP'!AL97),"")),"")</f>
        <v/>
      </c>
      <c r="AN66" s="8">
        <f>IF('[1]T61 Real GDP'!AM97&lt;&gt;"",(IF('[1]T6 Wine production'!AM97&lt;&gt;"",('[1]T6 Wine production'!AM97/'[1]T61 Real GDP'!AM97),"")),"")</f>
        <v>6.8653944037263681</v>
      </c>
      <c r="AO66" s="8" t="str">
        <f>IF('[1]T61 Real GDP'!AN97&lt;&gt;"",(IF('[1]T6 Wine production'!AN97&lt;&gt;"",('[1]T6 Wine production'!AN97/'[1]T61 Real GDP'!AN97),"")),"")</f>
        <v/>
      </c>
      <c r="AP66" s="8">
        <f>IF('[1]T61 Real GDP'!AO97&lt;&gt;"",(IF('[1]T6 Wine production'!AO97&lt;&gt;"",('[1]T6 Wine production'!AO97/'[1]T61 Real GDP'!AO97),"")),"")</f>
        <v>0.17935209057280577</v>
      </c>
      <c r="AQ66" s="8" t="str">
        <f>IF('[1]T61 Real GDP'!AP97&lt;&gt;"",(IF('[1]T6 Wine production'!AP97&lt;&gt;"",('[1]T6 Wine production'!AP97/'[1]T61 Real GDP'!AP97),"")),"")</f>
        <v/>
      </c>
      <c r="AR66" s="8" t="str">
        <f>IF('[1]T61 Real GDP'!AQ97&lt;&gt;"",(IF('[1]T6 Wine production'!AQ97&lt;&gt;"",('[1]T6 Wine production'!AQ97/'[1]T61 Real GDP'!AQ97),"")),"")</f>
        <v/>
      </c>
      <c r="AS66" s="8" t="str">
        <f>IF('[1]T61 Real GDP'!AR97&lt;&gt;"",(IF('[1]T6 Wine production'!AR97&lt;&gt;"",('[1]T6 Wine production'!AR97/'[1]T61 Real GDP'!AR97),"")),"")</f>
        <v/>
      </c>
      <c r="AT66" s="8" t="str">
        <f>IF('[1]T61 Real GDP'!AS97&lt;&gt;"",(IF('[1]T6 Wine production'!AS97&lt;&gt;"",('[1]T6 Wine production'!AS97/'[1]T61 Real GDP'!AS97),"")),"")</f>
        <v/>
      </c>
      <c r="AU66" s="8">
        <f>IF('[1]T61 Real GDP'!AT97&lt;&gt;"",(IF('[1]T6 Wine production'!AT97&lt;&gt;"",('[1]T6 Wine production'!AT97/'[1]T61 Real GDP'!AT97),"")),"")</f>
        <v>4.0947405890513038E-3</v>
      </c>
      <c r="AV66" s="8" t="str">
        <f>IF('[1]T61 Real GDP'!AU97&lt;&gt;"",(IF('[1]T6 Wine production'!AU97&lt;&gt;"",('[1]T6 Wine production'!AU97/'[1]T61 Real GDP'!AU97),"")),"")</f>
        <v/>
      </c>
      <c r="AW66" s="8" t="str">
        <f>IF('[1]T61 Real GDP'!AV97&lt;&gt;"",(IF('[1]T6 Wine production'!AV97&lt;&gt;"",('[1]T6 Wine production'!AV97/'[1]T61 Real GDP'!AV97),"")),"")</f>
        <v/>
      </c>
      <c r="AX66" s="8" t="str">
        <f>IF('[1]T61 Real GDP'!AW97&lt;&gt;"",(IF('[1]T6 Wine production'!AW97&lt;&gt;"",('[1]T6 Wine production'!AW97/'[1]T61 Real GDP'!AW97),"")),"")</f>
        <v/>
      </c>
      <c r="AY66" s="8" t="str">
        <f>IF('[1]T61 Real GDP'!AX97&lt;&gt;"",(IF('[1]T6 Wine production'!AX97&lt;&gt;"",('[1]T6 Wine production'!AX97/'[1]T61 Real GDP'!AX97),"")),"")</f>
        <v/>
      </c>
      <c r="AZ66" s="8" t="str">
        <f>IF('[1]T61 Real GDP'!AY97&lt;&gt;"",(IF('[1]T6 Wine production'!AY97&lt;&gt;"",('[1]T6 Wine production'!AY97/'[1]T61 Real GDP'!AY97),"")),"")</f>
        <v/>
      </c>
      <c r="BA66" s="8" t="str">
        <f>IF('[1]T61 Real GDP'!AZ97&lt;&gt;"",(IF('[1]T6 Wine production'!AZ97&lt;&gt;"",('[1]T6 Wine production'!AZ97/'[1]T61 Real GDP'!AZ97),"")),"")</f>
        <v/>
      </c>
      <c r="BB66" s="8" t="s">
        <v>54</v>
      </c>
      <c r="BC66" s="9"/>
      <c r="BD66" s="9"/>
      <c r="BI66" s="8"/>
      <c r="BJ66" s="8"/>
      <c r="BK66" s="8"/>
      <c r="BL66" s="8"/>
      <c r="BM66" s="8"/>
      <c r="BN66" s="8"/>
    </row>
    <row r="67" spans="1:66" x14ac:dyDescent="0.5">
      <c r="A67" s="12">
        <f>'[1]T6 Wine production'!A98</f>
        <v>1930</v>
      </c>
      <c r="B67" s="8">
        <f>IF('[1]T61 Real GDP'!B98&lt;&gt;"",(IF('[1]T6 Wine production'!B98&lt;&gt;"",('[1]T6 Wine production'!B98/'[1]T61 Real GDP'!B98),"")),"")</f>
        <v>24.183521746037545</v>
      </c>
      <c r="C67" s="8">
        <f>IF('[1]T61 Real GDP'!C98&lt;&gt;"",(IF('[1]T6 Wine production'!C98&lt;&gt;"",('[1]T6 Wine production'!C98/'[1]T61 Real GDP'!C98),"")),"")</f>
        <v>35.322499036458787</v>
      </c>
      <c r="D67" s="8">
        <f>IF('[1]T61 Real GDP'!D98&lt;&gt;"",(IF('[1]T6 Wine production'!D98&lt;&gt;"",('[1]T6 Wine production'!D98/'[1]T61 Real GDP'!D98),"")),"")</f>
        <v>54.28585773273273</v>
      </c>
      <c r="E67" s="8">
        <f>IF('[1]T61 Real GDP'!E98&lt;&gt;"",(IF('[1]T6 Wine production'!E98&lt;&gt;"",('[1]T6 Wine production'!E98/'[1]T61 Real GDP'!E98),"")),"")</f>
        <v>29.271784813217224</v>
      </c>
      <c r="F67" s="8">
        <f>IF('[1]T61 Real GDP'!F98&lt;&gt;"",(IF('[1]T6 Wine production'!F98&lt;&gt;"",('[1]T6 Wine production'!F98/'[1]T61 Real GDP'!F98),"")),"")</f>
        <v>5.0152455955754345</v>
      </c>
      <c r="G67" s="8"/>
      <c r="H67" s="8">
        <f>IF('[1]T61 Real GDP'!G98&lt;&gt;"",(IF('[1]T6 Wine production'!G98&lt;&gt;"",('[1]T6 Wine production'!G98/'[1]T61 Real GDP'!G98),"")),"")</f>
        <v>8.953593302075509E-2</v>
      </c>
      <c r="I67" s="8" t="str">
        <f>IF('[1]T61 Real GDP'!H98&lt;&gt;"",(IF('[1]T6 Wine production'!H98&lt;&gt;"",('[1]T6 Wine production'!H98/'[1]T61 Real GDP'!H98),"")),"")</f>
        <v/>
      </c>
      <c r="J67" s="8" t="str">
        <f>IF('[1]T61 Real GDP'!I98&lt;&gt;"",(IF('[1]T6 Wine production'!I98&lt;&gt;"",('[1]T6 Wine production'!I98/'[1]T61 Real GDP'!I98),"")),"")</f>
        <v/>
      </c>
      <c r="K67" s="8">
        <f>IF('[1]T61 Real GDP'!J98&lt;&gt;"",(IF('[1]T6 Wine production'!J98&lt;&gt;"",('[1]T6 Wine production'!J98/'[1]T61 Real GDP'!J98),"")),"")</f>
        <v>1.0861261707179375</v>
      </c>
      <c r="L67" s="8">
        <f>IF('[1]T61 Real GDP'!K98&lt;&gt;"",(IF('[1]T6 Wine production'!K98&lt;&gt;"",('[1]T6 Wine production'!K98/'[1]T61 Real GDP'!K98),"")),"")</f>
        <v>13.865114349463116</v>
      </c>
      <c r="M67" s="8" t="str">
        <f>IF('[1]T61 Real GDP'!L98&lt;&gt;"",(IF('[1]T6 Wine production'!L98&lt;&gt;"",('[1]T6 Wine production'!L98/'[1]T61 Real GDP'!L98),"")),"")</f>
        <v/>
      </c>
      <c r="N67" s="8" t="str">
        <f>IF('[1]T61 Real GDP'!M98&lt;&gt;"",(IF('[1]T6 Wine production'!M98&lt;&gt;"",('[1]T6 Wine production'!M98/'[1]T61 Real GDP'!M98),"")),"")</f>
        <v/>
      </c>
      <c r="O67" s="8" t="str">
        <f>IF('[1]T61 Real GDP'!N98&lt;&gt;"",(IF('[1]T6 Wine production'!N98&lt;&gt;"",('[1]T6 Wine production'!N98/'[1]T61 Real GDP'!N98),"")),"")</f>
        <v/>
      </c>
      <c r="P67" s="8">
        <f>IF('[1]T61 Real GDP'!O98&lt;&gt;"",(IF('[1]T6 Wine production'!O98&lt;&gt;"",('[1]T6 Wine production'!O98/'[1]T61 Real GDP'!O98),"")),"")</f>
        <v>1.6628026781017826</v>
      </c>
      <c r="Q67" s="8">
        <f>IF('[1]T61 Real GDP'!P98&lt;&gt;"",(IF('[1]T6 Wine production'!P98&lt;&gt;"",('[1]T6 Wine production'!P98/'[1]T61 Real GDP'!P98),"")),"")</f>
        <v>0</v>
      </c>
      <c r="R67" s="8" t="str">
        <f>IF('[1]T61 Real GDP'!Q98&lt;&gt;"",(IF('[1]T6 Wine production'!Q98&lt;&gt;"",('[1]T6 Wine production'!Q98/'[1]T61 Real GDP'!Q98),"")),"")</f>
        <v/>
      </c>
      <c r="S67" s="8">
        <f>IF('[1]T61 Real GDP'!R98&lt;&gt;"",(IF('[1]T6 Wine production'!R98&lt;&gt;"",('[1]T6 Wine production'!R98/'[1]T61 Real GDP'!R98),"")),"")</f>
        <v>18.231822198756163</v>
      </c>
      <c r="T67" s="8" t="str">
        <f>IF('[1]T61 Real GDP'!S98&lt;&gt;"",(IF('[1]T6 Wine production'!S98&lt;&gt;"",('[1]T6 Wine production'!S98/'[1]T61 Real GDP'!S98),"")),"")</f>
        <v/>
      </c>
      <c r="U67" s="8" t="str">
        <f>IF('[1]T61 Real GDP'!T98&lt;&gt;"",(IF('[1]T6 Wine production'!T98&lt;&gt;"",('[1]T6 Wine production'!T98/'[1]T61 Real GDP'!T98),"")),"")</f>
        <v/>
      </c>
      <c r="V67" s="8">
        <f>IF('[1]T61 Real GDP'!U98&lt;&gt;"",(IF('[1]T6 Wine production'!U98&lt;&gt;"",('[1]T6 Wine production'!U98/'[1]T61 Real GDP'!U98),"")),"")</f>
        <v>17.410046373230649</v>
      </c>
      <c r="W67" s="8" t="str">
        <f>IF('[1]T61 Real GDP'!V98&lt;&gt;"",(IF('[1]T6 Wine production'!V98&lt;&gt;"",('[1]T6 Wine production'!V98/'[1]T61 Real GDP'!V98),"")),"")</f>
        <v/>
      </c>
      <c r="X67" s="8">
        <f>IF('[1]T61 Real GDP'!W98&lt;&gt;"",(IF('[1]T6 Wine production'!W98&lt;&gt;"",('[1]T6 Wine production'!W98/'[1]T61 Real GDP'!W98),"")),"")</f>
        <v>48.650256540420067</v>
      </c>
      <c r="Y67" s="8" t="str">
        <f>IF('[1]T61 Real GDP'!X98&lt;&gt;"",(IF('[1]T6 Wine production'!X98&lt;&gt;"",('[1]T6 Wine production'!X98/'[1]T61 Real GDP'!X98),"")),"")</f>
        <v/>
      </c>
      <c r="Z67" s="8" t="str">
        <f>IF('[1]T61 Real GDP'!Y98&lt;&gt;"",(IF('[1]T6 Wine production'!Y98&lt;&gt;"",('[1]T6 Wine production'!Y98/'[1]T61 Real GDP'!Y98),"")),"")</f>
        <v/>
      </c>
      <c r="AA67" s="8" t="str">
        <f>IF('[1]T61 Real GDP'!Z98&lt;&gt;"",(IF('[1]T6 Wine production'!Z98&lt;&gt;"",('[1]T6 Wine production'!Z98/'[1]T61 Real GDP'!Z98),"")),"")</f>
        <v/>
      </c>
      <c r="AB67" s="8">
        <f>IF('[1]T61 Real GDP'!AA98&lt;&gt;"",(IF('[1]T6 Wine production'!AA98&lt;&gt;"",('[1]T6 Wine production'!AA98/'[1]T61 Real GDP'!AA98),"")),"")</f>
        <v>2.3983912272637737</v>
      </c>
      <c r="AC67" s="8">
        <f>IF('[1]T61 Real GDP'!AB98&lt;&gt;"",(IF('[1]T6 Wine production'!AB98&lt;&gt;"",('[1]T6 Wine production'!AB98/'[1]T61 Real GDP'!AB98),"")),"")</f>
        <v>6.6302421955905244E-2</v>
      </c>
      <c r="AD67" s="8">
        <f>IF('[1]T61 Real GDP'!AC98&lt;&gt;"",(IF('[1]T6 Wine production'!AC98&lt;&gt;"",('[1]T6 Wine production'!AC98/'[1]T61 Real GDP'!AC98),"")),"")</f>
        <v>0.51532476757861967</v>
      </c>
      <c r="AE67" s="8">
        <f>IF('[1]T61 Real GDP'!AD98&lt;&gt;"",(IF('[1]T6 Wine production'!AD98&lt;&gt;"",('[1]T6 Wine production'!AD98/'[1]T61 Real GDP'!AD98),"")),"")</f>
        <v>1.5544471997641121E-2</v>
      </c>
      <c r="AF67" s="8">
        <f>IF('[1]T61 Real GDP'!AE98&lt;&gt;"",(IF('[1]T6 Wine production'!AE98&lt;&gt;"",('[1]T6 Wine production'!AE98/'[1]T61 Real GDP'!AE98),"")),"")</f>
        <v>11.775863128381848</v>
      </c>
      <c r="AG67" s="8">
        <f>IF('[1]T61 Real GDP'!AF98&lt;&gt;"",(IF('[1]T6 Wine production'!AF98&lt;&gt;"",('[1]T6 Wine production'!AF98/'[1]T61 Real GDP'!AF98),"")),"")</f>
        <v>3.5279502002825596</v>
      </c>
      <c r="AH67" s="8">
        <f>IF('[1]T61 Real GDP'!AG98&lt;&gt;"",(IF('[1]T6 Wine production'!AG98&lt;&gt;"",('[1]T6 Wine production'!AG98/'[1]T61 Real GDP'!AG98),"")),"")</f>
        <v>24.506597307998426</v>
      </c>
      <c r="AI67" s="8">
        <f>IF('[1]T61 Real GDP'!AH98&lt;&gt;"",(IF('[1]T6 Wine production'!AH98&lt;&gt;"",('[1]T6 Wine production'!AH98/'[1]T61 Real GDP'!AH98),"")),"")</f>
        <v>2.7659982114472612E-2</v>
      </c>
      <c r="AJ67" s="8">
        <f>IF('[1]T61 Real GDP'!AI98&lt;&gt;"",(IF('[1]T6 Wine production'!AI97&lt;&gt;"",('[1]T6 Wine production'!AI97/'[1]T61 Real GDP'!AI98),"")),"")</f>
        <v>6.6528617427089163</v>
      </c>
      <c r="AK67" s="8" t="str">
        <f>IF('[1]T61 Real GDP'!AJ98&lt;&gt;"",(IF('[1]T6 Wine production'!AJ98&lt;&gt;"",('[1]T6 Wine production'!AJ98/'[1]T61 Real GDP'!AJ98),"")),"")</f>
        <v/>
      </c>
      <c r="AL67" s="8" t="str">
        <f>IF('[1]T61 Real GDP'!AK98&lt;&gt;"",(IF('[1]T6 Wine production'!AK98&lt;&gt;"",('[1]T6 Wine production'!AK98/'[1]T61 Real GDP'!AK98),"")),"")</f>
        <v/>
      </c>
      <c r="AM67" s="8" t="str">
        <f>IF('[1]T61 Real GDP'!AL98&lt;&gt;"",(IF('[1]T6 Wine production'!AL98&lt;&gt;"",('[1]T6 Wine production'!AL98/'[1]T61 Real GDP'!AL98),"")),"")</f>
        <v/>
      </c>
      <c r="AN67" s="8">
        <f>IF('[1]T61 Real GDP'!AM98&lt;&gt;"",(IF('[1]T6 Wine production'!AM98&lt;&gt;"",('[1]T6 Wine production'!AM98/'[1]T61 Real GDP'!AM98),"")),"")</f>
        <v>7.9580204910488508</v>
      </c>
      <c r="AO67" s="8" t="str">
        <f>IF('[1]T61 Real GDP'!AN98&lt;&gt;"",(IF('[1]T6 Wine production'!AN98&lt;&gt;"",('[1]T6 Wine production'!AN98/'[1]T61 Real GDP'!AN98),"")),"")</f>
        <v/>
      </c>
      <c r="AP67" s="8">
        <f>IF('[1]T61 Real GDP'!AO98&lt;&gt;"",(IF('[1]T6 Wine production'!AO98&lt;&gt;"",('[1]T6 Wine production'!AO98/'[1]T61 Real GDP'!AO98),"")),"")</f>
        <v>0.11796879189232666</v>
      </c>
      <c r="AQ67" s="8" t="str">
        <f>IF('[1]T61 Real GDP'!AP98&lt;&gt;"",(IF('[1]T6 Wine production'!AP98&lt;&gt;"",('[1]T6 Wine production'!AP98/'[1]T61 Real GDP'!AP98),"")),"")</f>
        <v/>
      </c>
      <c r="AR67" s="8" t="str">
        <f>IF('[1]T61 Real GDP'!AQ98&lt;&gt;"",(IF('[1]T6 Wine production'!AQ98&lt;&gt;"",('[1]T6 Wine production'!AQ98/'[1]T61 Real GDP'!AQ98),"")),"")</f>
        <v/>
      </c>
      <c r="AS67" s="8" t="str">
        <f>IF('[1]T61 Real GDP'!AR98&lt;&gt;"",(IF('[1]T6 Wine production'!AR98&lt;&gt;"",('[1]T6 Wine production'!AR98/'[1]T61 Real GDP'!AR98),"")),"")</f>
        <v/>
      </c>
      <c r="AT67" s="8" t="str">
        <f>IF('[1]T61 Real GDP'!AS98&lt;&gt;"",(IF('[1]T6 Wine production'!AS98&lt;&gt;"",('[1]T6 Wine production'!AS98/'[1]T61 Real GDP'!AS98),"")),"")</f>
        <v/>
      </c>
      <c r="AU67" s="8">
        <f>IF('[1]T61 Real GDP'!AT98&lt;&gt;"",(IF('[1]T6 Wine production'!AT98&lt;&gt;"",('[1]T6 Wine production'!AT98/'[1]T61 Real GDP'!AT98),"")),"")</f>
        <v>1.2626190992822145E-2</v>
      </c>
      <c r="AV67" s="8" t="str">
        <f>IF('[1]T61 Real GDP'!AU98&lt;&gt;"",(IF('[1]T6 Wine production'!AU98&lt;&gt;"",('[1]T6 Wine production'!AU98/'[1]T61 Real GDP'!AU98),"")),"")</f>
        <v/>
      </c>
      <c r="AW67" s="8" t="str">
        <f>IF('[1]T61 Real GDP'!AV98&lt;&gt;"",(IF('[1]T6 Wine production'!AV98&lt;&gt;"",('[1]T6 Wine production'!AV98/'[1]T61 Real GDP'!AV98),"")),"")</f>
        <v/>
      </c>
      <c r="AX67" s="8" t="str">
        <f>IF('[1]T61 Real GDP'!AW98&lt;&gt;"",(IF('[1]T6 Wine production'!AW98&lt;&gt;"",('[1]T6 Wine production'!AW98/'[1]T61 Real GDP'!AW98),"")),"")</f>
        <v/>
      </c>
      <c r="AY67" s="8" t="str">
        <f>IF('[1]T61 Real GDP'!AX98&lt;&gt;"",(IF('[1]T6 Wine production'!AX98&lt;&gt;"",('[1]T6 Wine production'!AX98/'[1]T61 Real GDP'!AX98),"")),"")</f>
        <v/>
      </c>
      <c r="AZ67" s="8" t="str">
        <f>IF('[1]T61 Real GDP'!AY98&lt;&gt;"",(IF('[1]T6 Wine production'!AY98&lt;&gt;"",('[1]T6 Wine production'!AY98/'[1]T61 Real GDP'!AY98),"")),"")</f>
        <v/>
      </c>
      <c r="BA67" s="8" t="str">
        <f>IF('[1]T61 Real GDP'!AZ98&lt;&gt;"",(IF('[1]T6 Wine production'!AZ98&lt;&gt;"",('[1]T6 Wine production'!AZ98/'[1]T61 Real GDP'!AZ98),"")),"")</f>
        <v/>
      </c>
      <c r="BB67" s="8" t="s">
        <v>54</v>
      </c>
      <c r="BC67" s="9"/>
      <c r="BD67" s="9"/>
      <c r="BI67" s="8"/>
      <c r="BJ67" s="8"/>
      <c r="BK67" s="8"/>
      <c r="BL67" s="8"/>
      <c r="BM67" s="8"/>
      <c r="BN67" s="8"/>
    </row>
    <row r="68" spans="1:66" x14ac:dyDescent="0.5">
      <c r="A68" s="12">
        <f>'[1]T6 Wine production'!A99</f>
        <v>1931</v>
      </c>
      <c r="B68" s="8">
        <f>IF('[1]T61 Real GDP'!B99&lt;&gt;"",(IF('[1]T6 Wine production'!B99&lt;&gt;"",('[1]T6 Wine production'!B99/'[1]T61 Real GDP'!B99),"")),"")</f>
        <v>33.448399776943731</v>
      </c>
      <c r="C68" s="8">
        <f>IF('[1]T61 Real GDP'!C99&lt;&gt;"",(IF('[1]T6 Wine production'!C99&lt;&gt;"",('[1]T6 Wine production'!C99/'[1]T61 Real GDP'!C99),"")),"")</f>
        <v>32.158290254217668</v>
      </c>
      <c r="D68" s="8">
        <f>IF('[1]T61 Real GDP'!D99&lt;&gt;"",(IF('[1]T6 Wine production'!D99&lt;&gt;"",('[1]T6 Wine production'!D99/'[1]T61 Real GDP'!D99),"")),"")</f>
        <v>66.140860406997504</v>
      </c>
      <c r="E68" s="8">
        <f>IF('[1]T61 Real GDP'!E99&lt;&gt;"",(IF('[1]T6 Wine production'!E99&lt;&gt;"",('[1]T6 Wine production'!E99/'[1]T61 Real GDP'!E99),"")),"")</f>
        <v>31.858621035225735</v>
      </c>
      <c r="F68" s="8">
        <f>IF('[1]T61 Real GDP'!F99&lt;&gt;"",(IF('[1]T6 Wine production'!F99&lt;&gt;"",('[1]T6 Wine production'!F99/'[1]T61 Real GDP'!F99),"")),"")</f>
        <v>6.2829058689145407</v>
      </c>
      <c r="G68" s="8"/>
      <c r="H68" s="8">
        <f>IF('[1]T61 Real GDP'!G99&lt;&gt;"",(IF('[1]T6 Wine production'!G99&lt;&gt;"",('[1]T6 Wine production'!G99/'[1]T61 Real GDP'!G99),"")),"")</f>
        <v>0.20255376238929584</v>
      </c>
      <c r="I68" s="8" t="str">
        <f>IF('[1]T61 Real GDP'!H99&lt;&gt;"",(IF('[1]T6 Wine production'!H99&lt;&gt;"",('[1]T6 Wine production'!H99/'[1]T61 Real GDP'!H99),"")),"")</f>
        <v/>
      </c>
      <c r="J68" s="8" t="str">
        <f>IF('[1]T61 Real GDP'!I99&lt;&gt;"",(IF('[1]T6 Wine production'!I99&lt;&gt;"",('[1]T6 Wine production'!I99/'[1]T61 Real GDP'!I99),"")),"")</f>
        <v/>
      </c>
      <c r="K68" s="8">
        <f>IF('[1]T61 Real GDP'!J99&lt;&gt;"",(IF('[1]T6 Wine production'!J99&lt;&gt;"",('[1]T6 Wine production'!J99/'[1]T61 Real GDP'!J99),"")),"")</f>
        <v>1.1886225213798645</v>
      </c>
      <c r="L68" s="8">
        <f>IF('[1]T61 Real GDP'!K99&lt;&gt;"",(IF('[1]T6 Wine production'!K99&lt;&gt;"",('[1]T6 Wine production'!K99/'[1]T61 Real GDP'!K99),"")),"")</f>
        <v>12.737003491924924</v>
      </c>
      <c r="M68" s="8" t="str">
        <f>IF('[1]T61 Real GDP'!L99&lt;&gt;"",(IF('[1]T6 Wine production'!L99&lt;&gt;"",('[1]T6 Wine production'!L99/'[1]T61 Real GDP'!L99),"")),"")</f>
        <v/>
      </c>
      <c r="N68" s="8" t="str">
        <f>IF('[1]T61 Real GDP'!M99&lt;&gt;"",(IF('[1]T6 Wine production'!M99&lt;&gt;"",('[1]T6 Wine production'!M99/'[1]T61 Real GDP'!M99),"")),"")</f>
        <v/>
      </c>
      <c r="O68" s="8" t="str">
        <f>IF('[1]T61 Real GDP'!N99&lt;&gt;"",(IF('[1]T6 Wine production'!N99&lt;&gt;"",('[1]T6 Wine production'!N99/'[1]T61 Real GDP'!N99),"")),"")</f>
        <v/>
      </c>
      <c r="P68" s="8">
        <f>IF('[1]T61 Real GDP'!O99&lt;&gt;"",(IF('[1]T6 Wine production'!O99&lt;&gt;"",('[1]T6 Wine production'!O99/'[1]T61 Real GDP'!O99),"")),"")</f>
        <v>1.5251103442617613</v>
      </c>
      <c r="Q68" s="8">
        <f>IF('[1]T61 Real GDP'!P99&lt;&gt;"",(IF('[1]T6 Wine production'!P99&lt;&gt;"",('[1]T6 Wine production'!P99/'[1]T61 Real GDP'!P99),"")),"")</f>
        <v>0</v>
      </c>
      <c r="R68" s="8" t="str">
        <f>IF('[1]T61 Real GDP'!Q99&lt;&gt;"",(IF('[1]T6 Wine production'!Q99&lt;&gt;"",('[1]T6 Wine production'!Q99/'[1]T61 Real GDP'!Q99),"")),"")</f>
        <v/>
      </c>
      <c r="S68" s="8">
        <f>IF('[1]T61 Real GDP'!R99&lt;&gt;"",(IF('[1]T6 Wine production'!R99&lt;&gt;"",('[1]T6 Wine production'!R99/'[1]T61 Real GDP'!R99),"")),"")</f>
        <v>24.772357506396499</v>
      </c>
      <c r="T68" s="8" t="str">
        <f>IF('[1]T61 Real GDP'!S99&lt;&gt;"",(IF('[1]T6 Wine production'!S99&lt;&gt;"",('[1]T6 Wine production'!S99/'[1]T61 Real GDP'!S99),"")),"")</f>
        <v/>
      </c>
      <c r="U68" s="8" t="str">
        <f>IF('[1]T61 Real GDP'!T99&lt;&gt;"",(IF('[1]T6 Wine production'!T99&lt;&gt;"",('[1]T6 Wine production'!T99/'[1]T61 Real GDP'!T99),"")),"")</f>
        <v/>
      </c>
      <c r="V68" s="8">
        <f>IF('[1]T61 Real GDP'!U99&lt;&gt;"",(IF('[1]T6 Wine production'!U99&lt;&gt;"",('[1]T6 Wine production'!U99/'[1]T61 Real GDP'!U99),"")),"")</f>
        <v>17.73849852194413</v>
      </c>
      <c r="W68" s="8" t="str">
        <f>IF('[1]T61 Real GDP'!V99&lt;&gt;"",(IF('[1]T6 Wine production'!V99&lt;&gt;"",('[1]T6 Wine production'!V99/'[1]T61 Real GDP'!V99),"")),"")</f>
        <v/>
      </c>
      <c r="X68" s="8">
        <f>IF('[1]T61 Real GDP'!W99&lt;&gt;"",(IF('[1]T6 Wine production'!W99&lt;&gt;"",('[1]T6 Wine production'!W99/'[1]T61 Real GDP'!W99),"")),"")</f>
        <v>49.591502537218979</v>
      </c>
      <c r="Y68" s="8" t="str">
        <f>IF('[1]T61 Real GDP'!X99&lt;&gt;"",(IF('[1]T6 Wine production'!X99&lt;&gt;"",('[1]T6 Wine production'!X99/'[1]T61 Real GDP'!X99),"")),"")</f>
        <v/>
      </c>
      <c r="Z68" s="8" t="str">
        <f>IF('[1]T61 Real GDP'!Y99&lt;&gt;"",(IF('[1]T6 Wine production'!Y99&lt;&gt;"",('[1]T6 Wine production'!Y99/'[1]T61 Real GDP'!Y99),"")),"")</f>
        <v/>
      </c>
      <c r="AA68" s="8" t="str">
        <f>IF('[1]T61 Real GDP'!Z99&lt;&gt;"",(IF('[1]T6 Wine production'!Z99&lt;&gt;"",('[1]T6 Wine production'!Z99/'[1]T61 Real GDP'!Z99),"")),"")</f>
        <v/>
      </c>
      <c r="AB68" s="8">
        <f>IF('[1]T61 Real GDP'!AA99&lt;&gt;"",(IF('[1]T6 Wine production'!AA99&lt;&gt;"",('[1]T6 Wine production'!AA99/'[1]T61 Real GDP'!AA99),"")),"")</f>
        <v>2.0922578828828833</v>
      </c>
      <c r="AC68" s="8">
        <f>IF('[1]T61 Real GDP'!AB99&lt;&gt;"",(IF('[1]T6 Wine production'!AB99&lt;&gt;"",('[1]T6 Wine production'!AB99/'[1]T61 Real GDP'!AB99),"")),"")</f>
        <v>7.7634572003261237E-2</v>
      </c>
      <c r="AD68" s="8">
        <f>IF('[1]T61 Real GDP'!AC99&lt;&gt;"",(IF('[1]T6 Wine production'!AC99&lt;&gt;"",('[1]T6 Wine production'!AC99/'[1]T61 Real GDP'!AC99),"")),"")</f>
        <v>0.71717598036081565</v>
      </c>
      <c r="AE68" s="8">
        <f>IF('[1]T61 Real GDP'!AD99&lt;&gt;"",(IF('[1]T6 Wine production'!AD99&lt;&gt;"",('[1]T6 Wine production'!AD99/'[1]T61 Real GDP'!AD99),"")),"")</f>
        <v>3.5536497810765198E-2</v>
      </c>
      <c r="AF68" s="8">
        <f>IF('[1]T61 Real GDP'!AE99&lt;&gt;"",(IF('[1]T6 Wine production'!AE99&lt;&gt;"",('[1]T6 Wine production'!AE99/'[1]T61 Real GDP'!AE99),"")),"")</f>
        <v>12.375744824491099</v>
      </c>
      <c r="AG68" s="8">
        <f>IF('[1]T61 Real GDP'!AF99&lt;&gt;"",(IF('[1]T6 Wine production'!AF99&lt;&gt;"",('[1]T6 Wine production'!AF99/'[1]T61 Real GDP'!AF99),"")),"")</f>
        <v>3.3123672703959794</v>
      </c>
      <c r="AH68" s="8">
        <f>IF('[1]T61 Real GDP'!AG99&lt;&gt;"",(IF('[1]T6 Wine production'!AG99&lt;&gt;"",('[1]T6 Wine production'!AG99/'[1]T61 Real GDP'!AG99),"")),"")</f>
        <v>23.54748337890662</v>
      </c>
      <c r="AI68" s="8">
        <f>IF('[1]T61 Real GDP'!AH99&lt;&gt;"",(IF('[1]T6 Wine production'!AH99&lt;&gt;"",('[1]T6 Wine production'!AH99/'[1]T61 Real GDP'!AH99),"")),"")</f>
        <v>2.6772975460101957E-2</v>
      </c>
      <c r="AJ68" s="8">
        <f>IF('[1]T61 Real GDP'!AI99&lt;&gt;"",(IF('[1]T6 Wine production'!AI98&lt;&gt;"",('[1]T6 Wine production'!AI98/'[1]T61 Real GDP'!AI99),"")),"")</f>
        <v>6.1577509731642106</v>
      </c>
      <c r="AK68" s="8" t="str">
        <f>IF('[1]T61 Real GDP'!AJ99&lt;&gt;"",(IF('[1]T6 Wine production'!AJ99&lt;&gt;"",('[1]T6 Wine production'!AJ99/'[1]T61 Real GDP'!AJ99),"")),"")</f>
        <v/>
      </c>
      <c r="AL68" s="8" t="str">
        <f>IF('[1]T61 Real GDP'!AK99&lt;&gt;"",(IF('[1]T6 Wine production'!AK99&lt;&gt;"",('[1]T6 Wine production'!AK99/'[1]T61 Real GDP'!AK99),"")),"")</f>
        <v/>
      </c>
      <c r="AM68" s="8" t="str">
        <f>IF('[1]T61 Real GDP'!AL99&lt;&gt;"",(IF('[1]T6 Wine production'!AL99&lt;&gt;"",('[1]T6 Wine production'!AL99/'[1]T61 Real GDP'!AL99),"")),"")</f>
        <v/>
      </c>
      <c r="AN68" s="8">
        <f>IF('[1]T61 Real GDP'!AM99&lt;&gt;"",(IF('[1]T6 Wine production'!AM99&lt;&gt;"",('[1]T6 Wine production'!AM99/'[1]T61 Real GDP'!AM99),"")),"")</f>
        <v>7.5930586450734809</v>
      </c>
      <c r="AO68" s="8" t="str">
        <f>IF('[1]T61 Real GDP'!AN99&lt;&gt;"",(IF('[1]T6 Wine production'!AN99&lt;&gt;"",('[1]T6 Wine production'!AN99/'[1]T61 Real GDP'!AN99),"")),"")</f>
        <v/>
      </c>
      <c r="AP68" s="8">
        <f>IF('[1]T61 Real GDP'!AO99&lt;&gt;"",(IF('[1]T6 Wine production'!AO99&lt;&gt;"",('[1]T6 Wine production'!AO99/'[1]T61 Real GDP'!AO99),"")),"")</f>
        <v>0.19227850022769821</v>
      </c>
      <c r="AQ68" s="8" t="str">
        <f>IF('[1]T61 Real GDP'!AP99&lt;&gt;"",(IF('[1]T6 Wine production'!AP99&lt;&gt;"",('[1]T6 Wine production'!AP99/'[1]T61 Real GDP'!AP99),"")),"")</f>
        <v/>
      </c>
      <c r="AR68" s="8" t="str">
        <f>IF('[1]T61 Real GDP'!AQ99&lt;&gt;"",(IF('[1]T6 Wine production'!AQ99&lt;&gt;"",('[1]T6 Wine production'!AQ99/'[1]T61 Real GDP'!AQ99),"")),"")</f>
        <v/>
      </c>
      <c r="AS68" s="8" t="str">
        <f>IF('[1]T61 Real GDP'!AR99&lt;&gt;"",(IF('[1]T6 Wine production'!AR99&lt;&gt;"",('[1]T6 Wine production'!AR99/'[1]T61 Real GDP'!AR99),"")),"")</f>
        <v/>
      </c>
      <c r="AT68" s="8" t="str">
        <f>IF('[1]T61 Real GDP'!AS99&lt;&gt;"",(IF('[1]T6 Wine production'!AS99&lt;&gt;"",('[1]T6 Wine production'!AS99/'[1]T61 Real GDP'!AS99),"")),"")</f>
        <v/>
      </c>
      <c r="AU68" s="8">
        <f>IF('[1]T61 Real GDP'!AT99&lt;&gt;"",(IF('[1]T6 Wine production'!AT99&lt;&gt;"",('[1]T6 Wine production'!AT99/'[1]T61 Real GDP'!AT99),"")),"")</f>
        <v>1.252046929790617E-2</v>
      </c>
      <c r="AV68" s="8" t="str">
        <f>IF('[1]T61 Real GDP'!AU99&lt;&gt;"",(IF('[1]T6 Wine production'!AU99&lt;&gt;"",('[1]T6 Wine production'!AU99/'[1]T61 Real GDP'!AU99),"")),"")</f>
        <v/>
      </c>
      <c r="AW68" s="8" t="str">
        <f>IF('[1]T61 Real GDP'!AV99&lt;&gt;"",(IF('[1]T6 Wine production'!AV99&lt;&gt;"",('[1]T6 Wine production'!AV99/'[1]T61 Real GDP'!AV99),"")),"")</f>
        <v/>
      </c>
      <c r="AX68" s="8" t="str">
        <f>IF('[1]T61 Real GDP'!AW99&lt;&gt;"",(IF('[1]T6 Wine production'!AW99&lt;&gt;"",('[1]T6 Wine production'!AW99/'[1]T61 Real GDP'!AW99),"")),"")</f>
        <v/>
      </c>
      <c r="AY68" s="8" t="str">
        <f>IF('[1]T61 Real GDP'!AX99&lt;&gt;"",(IF('[1]T6 Wine production'!AX99&lt;&gt;"",('[1]T6 Wine production'!AX99/'[1]T61 Real GDP'!AX99),"")),"")</f>
        <v/>
      </c>
      <c r="AZ68" s="8" t="str">
        <f>IF('[1]T61 Real GDP'!AY99&lt;&gt;"",(IF('[1]T6 Wine production'!AY99&lt;&gt;"",('[1]T6 Wine production'!AY99/'[1]T61 Real GDP'!AY99),"")),"")</f>
        <v/>
      </c>
      <c r="BA68" s="8" t="str">
        <f>IF('[1]T61 Real GDP'!AZ99&lt;&gt;"",(IF('[1]T6 Wine production'!AZ99&lt;&gt;"",('[1]T6 Wine production'!AZ99/'[1]T61 Real GDP'!AZ99),"")),"")</f>
        <v/>
      </c>
      <c r="BB68" s="8" t="s">
        <v>54</v>
      </c>
      <c r="BC68" s="9"/>
      <c r="BD68" s="9"/>
      <c r="BI68" s="8"/>
      <c r="BJ68" s="8"/>
      <c r="BK68" s="8"/>
      <c r="BL68" s="8"/>
      <c r="BM68" s="8"/>
      <c r="BN68" s="8"/>
    </row>
    <row r="69" spans="1:66" x14ac:dyDescent="0.5">
      <c r="A69" s="12">
        <f>'[1]T6 Wine production'!A100</f>
        <v>1932</v>
      </c>
      <c r="B69" s="8">
        <f>IF('[1]T61 Real GDP'!B100&lt;&gt;"",(IF('[1]T6 Wine production'!B100&lt;&gt;"",('[1]T6 Wine production'!B100/'[1]T61 Real GDP'!B100),"")),"")</f>
        <v>29.928398177884297</v>
      </c>
      <c r="C69" s="8">
        <f>IF('[1]T61 Real GDP'!C100&lt;&gt;"",(IF('[1]T6 Wine production'!C100&lt;&gt;"",('[1]T6 Wine production'!C100/'[1]T61 Real GDP'!C100),"")),"")</f>
        <v>40.182185443698202</v>
      </c>
      <c r="D69" s="8">
        <f>IF('[1]T61 Real GDP'!D100&lt;&gt;"",(IF('[1]T6 Wine production'!D100&lt;&gt;"",('[1]T6 Wine production'!D100/'[1]T61 Real GDP'!D100),"")),"")</f>
        <v>53.842295569952718</v>
      </c>
      <c r="E69" s="8">
        <f>IF('[1]T61 Real GDP'!E100&lt;&gt;"",(IF('[1]T6 Wine production'!E100&lt;&gt;"",('[1]T6 Wine production'!E100/'[1]T61 Real GDP'!E100),"")),"")</f>
        <v>34.641310923270602</v>
      </c>
      <c r="F69" s="8">
        <f>IF('[1]T61 Real GDP'!F100&lt;&gt;"",(IF('[1]T6 Wine production'!F100&lt;&gt;"",('[1]T6 Wine production'!F100/'[1]T61 Real GDP'!F100),"")),"")</f>
        <v>5.4529287057898612</v>
      </c>
      <c r="G69" s="8"/>
      <c r="H69" s="8">
        <f>IF('[1]T61 Real GDP'!G100&lt;&gt;"",(IF('[1]T6 Wine production'!G100&lt;&gt;"",('[1]T6 Wine production'!G100/'[1]T61 Real GDP'!G100),"")),"")</f>
        <v>9.8100035628872401E-2</v>
      </c>
      <c r="I69" s="8" t="str">
        <f>IF('[1]T61 Real GDP'!H100&lt;&gt;"",(IF('[1]T6 Wine production'!H100&lt;&gt;"",('[1]T6 Wine production'!H100/'[1]T61 Real GDP'!H100),"")),"")</f>
        <v/>
      </c>
      <c r="J69" s="8" t="str">
        <f>IF('[1]T61 Real GDP'!I100&lt;&gt;"",(IF('[1]T6 Wine production'!I100&lt;&gt;"",('[1]T6 Wine production'!I100/'[1]T61 Real GDP'!I100),"")),"")</f>
        <v/>
      </c>
      <c r="K69" s="8">
        <f>IF('[1]T61 Real GDP'!J100&lt;&gt;"",(IF('[1]T6 Wine production'!J100&lt;&gt;"",('[1]T6 Wine production'!J100/'[1]T61 Real GDP'!J100),"")),"")</f>
        <v>0.77934690108457516</v>
      </c>
      <c r="L69" s="8">
        <f>IF('[1]T61 Real GDP'!K100&lt;&gt;"",(IF('[1]T6 Wine production'!K100&lt;&gt;"",('[1]T6 Wine production'!K100/'[1]T61 Real GDP'!K100),"")),"")</f>
        <v>23.022376609442066</v>
      </c>
      <c r="M69" s="8" t="str">
        <f>IF('[1]T61 Real GDP'!L100&lt;&gt;"",(IF('[1]T6 Wine production'!L100&lt;&gt;"",('[1]T6 Wine production'!L100/'[1]T61 Real GDP'!L100),"")),"")</f>
        <v/>
      </c>
      <c r="N69" s="8" t="str">
        <f>IF('[1]T61 Real GDP'!M100&lt;&gt;"",(IF('[1]T6 Wine production'!M100&lt;&gt;"",('[1]T6 Wine production'!M100/'[1]T61 Real GDP'!M100),"")),"")</f>
        <v/>
      </c>
      <c r="O69" s="8" t="str">
        <f>IF('[1]T61 Real GDP'!N100&lt;&gt;"",(IF('[1]T6 Wine production'!N100&lt;&gt;"",('[1]T6 Wine production'!N100/'[1]T61 Real GDP'!N100),"")),"")</f>
        <v/>
      </c>
      <c r="P69" s="8">
        <f>IF('[1]T61 Real GDP'!O100&lt;&gt;"",(IF('[1]T6 Wine production'!O100&lt;&gt;"",('[1]T6 Wine production'!O100/'[1]T61 Real GDP'!O100),"")),"")</f>
        <v>1.203079138431715</v>
      </c>
      <c r="Q69" s="8">
        <f>IF('[1]T61 Real GDP'!P100&lt;&gt;"",(IF('[1]T6 Wine production'!P100&lt;&gt;"",('[1]T6 Wine production'!P100/'[1]T61 Real GDP'!P100),"")),"")</f>
        <v>0</v>
      </c>
      <c r="R69" s="8" t="str">
        <f>IF('[1]T61 Real GDP'!Q100&lt;&gt;"",(IF('[1]T6 Wine production'!Q100&lt;&gt;"",('[1]T6 Wine production'!Q100/'[1]T61 Real GDP'!Q100),"")),"")</f>
        <v/>
      </c>
      <c r="S69" s="8">
        <f>IF('[1]T61 Real GDP'!R100&lt;&gt;"",(IF('[1]T6 Wine production'!R100&lt;&gt;"",('[1]T6 Wine production'!R100/'[1]T61 Real GDP'!R100),"")),"")</f>
        <v>26.662876279224651</v>
      </c>
      <c r="T69" s="8" t="str">
        <f>IF('[1]T61 Real GDP'!S100&lt;&gt;"",(IF('[1]T6 Wine production'!S100&lt;&gt;"",('[1]T6 Wine production'!S100/'[1]T61 Real GDP'!S100),"")),"")</f>
        <v/>
      </c>
      <c r="U69" s="8" t="str">
        <f>IF('[1]T61 Real GDP'!T100&lt;&gt;"",(IF('[1]T6 Wine production'!T100&lt;&gt;"",('[1]T6 Wine production'!T100/'[1]T61 Real GDP'!T100),"")),"")</f>
        <v/>
      </c>
      <c r="V69" s="8">
        <f>IF('[1]T61 Real GDP'!U100&lt;&gt;"",(IF('[1]T6 Wine production'!U100&lt;&gt;"",('[1]T6 Wine production'!U100/'[1]T61 Real GDP'!U100),"")),"")</f>
        <v>16.619407864258008</v>
      </c>
      <c r="W69" s="8" t="str">
        <f>IF('[1]T61 Real GDP'!V100&lt;&gt;"",(IF('[1]T6 Wine production'!V100&lt;&gt;"",('[1]T6 Wine production'!V100/'[1]T61 Real GDP'!V100),"")),"")</f>
        <v/>
      </c>
      <c r="X69" s="8">
        <f>IF('[1]T61 Real GDP'!W100&lt;&gt;"",(IF('[1]T6 Wine production'!W100&lt;&gt;"",('[1]T6 Wine production'!W100/'[1]T61 Real GDP'!W100),"")),"")</f>
        <v>46.917496086467274</v>
      </c>
      <c r="Y69" s="8" t="str">
        <f>IF('[1]T61 Real GDP'!X100&lt;&gt;"",(IF('[1]T6 Wine production'!X100&lt;&gt;"",('[1]T6 Wine production'!X100/'[1]T61 Real GDP'!X100),"")),"")</f>
        <v/>
      </c>
      <c r="Z69" s="8" t="str">
        <f>IF('[1]T61 Real GDP'!Y100&lt;&gt;"",(IF('[1]T6 Wine production'!Y100&lt;&gt;"",('[1]T6 Wine production'!Y100/'[1]T61 Real GDP'!Y100),"")),"")</f>
        <v/>
      </c>
      <c r="AA69" s="8" t="str">
        <f>IF('[1]T61 Real GDP'!Z100&lt;&gt;"",(IF('[1]T6 Wine production'!Z100&lt;&gt;"",('[1]T6 Wine production'!Z100/'[1]T61 Real GDP'!Z100),"")),"")</f>
        <v/>
      </c>
      <c r="AB69" s="8">
        <f>IF('[1]T61 Real GDP'!AA100&lt;&gt;"",(IF('[1]T6 Wine production'!AA100&lt;&gt;"",('[1]T6 Wine production'!AA100/'[1]T61 Real GDP'!AA100),"")),"")</f>
        <v>2.1485428809325566</v>
      </c>
      <c r="AC69" s="8">
        <f>IF('[1]T61 Real GDP'!AB100&lt;&gt;"",(IF('[1]T6 Wine production'!AB100&lt;&gt;"",('[1]T6 Wine production'!AB100/'[1]T61 Real GDP'!AB100),"")),"")</f>
        <v>8.4901167322948168E-2</v>
      </c>
      <c r="AD69" s="8">
        <f>IF('[1]T61 Real GDP'!AC100&lt;&gt;"",(IF('[1]T6 Wine production'!AC100&lt;&gt;"",('[1]T6 Wine production'!AC100/'[1]T61 Real GDP'!AC100),"")),"")</f>
        <v>0.64598081336049795</v>
      </c>
      <c r="AE69" s="8">
        <f>IF('[1]T61 Real GDP'!AD100&lt;&gt;"",(IF('[1]T6 Wine production'!AD100&lt;&gt;"",('[1]T6 Wine production'!AD100/'[1]T61 Real GDP'!AD100),"")),"")</f>
        <v>3.2032720684773988E-2</v>
      </c>
      <c r="AF69" s="8">
        <f>IF('[1]T61 Real GDP'!AE100&lt;&gt;"",(IF('[1]T6 Wine production'!AE100&lt;&gt;"",('[1]T6 Wine production'!AE100/'[1]T61 Real GDP'!AE100),"")),"")</f>
        <v>5.0137456583546749</v>
      </c>
      <c r="AG69" s="8">
        <f>IF('[1]T61 Real GDP'!AF100&lt;&gt;"",(IF('[1]T6 Wine production'!AF100&lt;&gt;"",('[1]T6 Wine production'!AF100/'[1]T61 Real GDP'!AF100),"")),"")</f>
        <v>2.405935204896875</v>
      </c>
      <c r="AH69" s="8">
        <f>IF('[1]T61 Real GDP'!AG100&lt;&gt;"",(IF('[1]T6 Wine production'!AG100&lt;&gt;"",('[1]T6 Wine production'!AG100/'[1]T61 Real GDP'!AG100),"")),"")</f>
        <v>27.709792699401742</v>
      </c>
      <c r="AI69" s="8">
        <f>IF('[1]T61 Real GDP'!AH100&lt;&gt;"",(IF('[1]T6 Wine production'!AH100&lt;&gt;"",('[1]T6 Wine production'!AH100/'[1]T61 Real GDP'!AH100),"")),"")</f>
        <v>3.1504031206412896E-2</v>
      </c>
      <c r="AJ69" s="8">
        <f>IF('[1]T61 Real GDP'!AI100&lt;&gt;"",(IF('[1]T6 Wine production'!AI99&lt;&gt;"",('[1]T6 Wine production'!AI99/'[1]T61 Real GDP'!AI100),"")),"")</f>
        <v>9.3302234529612296</v>
      </c>
      <c r="AK69" s="8" t="str">
        <f>IF('[1]T61 Real GDP'!AJ100&lt;&gt;"",(IF('[1]T6 Wine production'!AJ100&lt;&gt;"",('[1]T6 Wine production'!AJ100/'[1]T61 Real GDP'!AJ100),"")),"")</f>
        <v/>
      </c>
      <c r="AL69" s="8" t="str">
        <f>IF('[1]T61 Real GDP'!AK100&lt;&gt;"",(IF('[1]T6 Wine production'!AK100&lt;&gt;"",('[1]T6 Wine production'!AK100/'[1]T61 Real GDP'!AK100),"")),"")</f>
        <v/>
      </c>
      <c r="AM69" s="8" t="str">
        <f>IF('[1]T61 Real GDP'!AL100&lt;&gt;"",(IF('[1]T6 Wine production'!AL100&lt;&gt;"",('[1]T6 Wine production'!AL100/'[1]T61 Real GDP'!AL100),"")),"")</f>
        <v/>
      </c>
      <c r="AN69" s="8">
        <f>IF('[1]T61 Real GDP'!AM100&lt;&gt;"",(IF('[1]T6 Wine production'!AM100&lt;&gt;"",('[1]T6 Wine production'!AM100/'[1]T61 Real GDP'!AM100),"")),"")</f>
        <v>9.6364282418146239</v>
      </c>
      <c r="AO69" s="8" t="str">
        <f>IF('[1]T61 Real GDP'!AN100&lt;&gt;"",(IF('[1]T6 Wine production'!AN100&lt;&gt;"",('[1]T6 Wine production'!AN100/'[1]T61 Real GDP'!AN100),"")),"")</f>
        <v/>
      </c>
      <c r="AP69" s="8">
        <f>IF('[1]T61 Real GDP'!AO100&lt;&gt;"",(IF('[1]T6 Wine production'!AO100&lt;&gt;"",('[1]T6 Wine production'!AO100/'[1]T61 Real GDP'!AO100),"")),"")</f>
        <v>0.28543731150366219</v>
      </c>
      <c r="AQ69" s="8" t="str">
        <f>IF('[1]T61 Real GDP'!AP100&lt;&gt;"",(IF('[1]T6 Wine production'!AP100&lt;&gt;"",('[1]T6 Wine production'!AP100/'[1]T61 Real GDP'!AP100),"")),"")</f>
        <v/>
      </c>
      <c r="AR69" s="8" t="str">
        <f>IF('[1]T61 Real GDP'!AQ100&lt;&gt;"",(IF('[1]T6 Wine production'!AQ100&lt;&gt;"",('[1]T6 Wine production'!AQ100/'[1]T61 Real GDP'!AQ100),"")),"")</f>
        <v/>
      </c>
      <c r="AS69" s="8" t="str">
        <f>IF('[1]T61 Real GDP'!AR100&lt;&gt;"",(IF('[1]T10 Wine export vol'!AI100&lt;&gt;"",('[1]T10 Wine export vol'!AI100/'[1]T61 Real GDP'!AR100),"")),"")</f>
        <v/>
      </c>
      <c r="AT69" s="8" t="str">
        <f>IF('[1]T61 Real GDP'!AS100&lt;&gt;"",(IF('[1]T6 Wine production'!AS100&lt;&gt;"",('[1]T6 Wine production'!AS100/'[1]T61 Real GDP'!AS100),"")),"")</f>
        <v/>
      </c>
      <c r="AU69" s="8">
        <f>IF('[1]T61 Real GDP'!AT100&lt;&gt;"",(IF('[1]T6 Wine production'!AT100&lt;&gt;"",('[1]T6 Wine production'!AT100/'[1]T61 Real GDP'!AT100),"")),"")</f>
        <v>1.1553104120363752E-2</v>
      </c>
      <c r="AV69" s="8" t="str">
        <f>IF('[1]T61 Real GDP'!AU100&lt;&gt;"",(IF('[1]T6 Wine production'!AU100&lt;&gt;"",('[1]T6 Wine production'!AU100/'[1]T61 Real GDP'!AU100),"")),"")</f>
        <v/>
      </c>
      <c r="AW69" s="8" t="str">
        <f>IF('[1]T61 Real GDP'!AV100&lt;&gt;"",(IF('[1]T6 Wine production'!AV100&lt;&gt;"",('[1]T6 Wine production'!AV100/'[1]T61 Real GDP'!AV100),"")),"")</f>
        <v/>
      </c>
      <c r="AX69" s="8" t="str">
        <f>IF('[1]T61 Real GDP'!AW100&lt;&gt;"",(IF('[1]T6 Wine production'!AW100&lt;&gt;"",('[1]T6 Wine production'!AW100/'[1]T61 Real GDP'!AW100),"")),"")</f>
        <v/>
      </c>
      <c r="AY69" s="8" t="str">
        <f>IF('[1]T61 Real GDP'!AX100&lt;&gt;"",(IF('[1]T6 Wine production'!AX100&lt;&gt;"",('[1]T6 Wine production'!AX100/'[1]T61 Real GDP'!AX100),"")),"")</f>
        <v/>
      </c>
      <c r="AZ69" s="8" t="str">
        <f>IF('[1]T61 Real GDP'!AY100&lt;&gt;"",(IF('[1]T6 Wine production'!AY100&lt;&gt;"",('[1]T6 Wine production'!AY100/'[1]T61 Real GDP'!AY100),"")),"")</f>
        <v/>
      </c>
      <c r="BA69" s="8" t="str">
        <f>IF('[1]T61 Real GDP'!AZ100&lt;&gt;"",(IF('[1]T6 Wine production'!AZ100&lt;&gt;"",('[1]T6 Wine production'!AZ100/'[1]T61 Real GDP'!AZ100),"")),"")</f>
        <v/>
      </c>
      <c r="BB69" s="8" t="s">
        <v>54</v>
      </c>
      <c r="BC69" s="9"/>
      <c r="BD69" s="9"/>
      <c r="BI69" s="8"/>
      <c r="BJ69" s="8"/>
      <c r="BK69" s="8"/>
      <c r="BL69" s="8"/>
      <c r="BM69" s="8"/>
      <c r="BN69" s="8"/>
    </row>
    <row r="70" spans="1:66" x14ac:dyDescent="0.5">
      <c r="A70" s="12">
        <f>'[1]T6 Wine production'!A101</f>
        <v>1933</v>
      </c>
      <c r="B70" s="8">
        <f>IF('[1]T61 Real GDP'!B101&lt;&gt;"",(IF('[1]T6 Wine production'!B101&lt;&gt;"",('[1]T6 Wine production'!B101/'[1]T61 Real GDP'!B101),"")),"")</f>
        <v>29.17044749172754</v>
      </c>
      <c r="C70" s="8">
        <f>IF('[1]T61 Real GDP'!C101&lt;&gt;"",(IF('[1]T6 Wine production'!C101&lt;&gt;"",('[1]T6 Wine production'!C101/'[1]T61 Real GDP'!C101),"")),"")</f>
        <v>28.597511687116079</v>
      </c>
      <c r="D70" s="8">
        <f>IF('[1]T61 Real GDP'!D101&lt;&gt;"",(IF('[1]T6 Wine production'!D101&lt;&gt;"",('[1]T6 Wine production'!D101/'[1]T61 Real GDP'!D101),"")),"")</f>
        <v>73.809914712153514</v>
      </c>
      <c r="E70" s="8">
        <f>IF('[1]T61 Real GDP'!E101&lt;&gt;"",(IF('[1]T6 Wine production'!E101&lt;&gt;"",('[1]T6 Wine production'!E101/'[1]T61 Real GDP'!E101),"")),"")</f>
        <v>32.958249674815725</v>
      </c>
      <c r="F70" s="8">
        <f>IF('[1]T61 Real GDP'!F101&lt;&gt;"",(IF('[1]T6 Wine production'!F101&lt;&gt;"",('[1]T6 Wine production'!F101/'[1]T61 Real GDP'!F101),"")),"")</f>
        <v>4.8659088929193963</v>
      </c>
      <c r="G70" s="8"/>
      <c r="H70" s="8">
        <f>IF('[1]T61 Real GDP'!G101&lt;&gt;"",(IF('[1]T6 Wine production'!G101&lt;&gt;"",('[1]T6 Wine production'!G101/'[1]T61 Real GDP'!G101),"")),"")</f>
        <v>0.13757201538096661</v>
      </c>
      <c r="I70" s="8" t="str">
        <f>IF('[1]T61 Real GDP'!H101&lt;&gt;"",(IF('[1]T6 Wine production'!H101&lt;&gt;"",('[1]T6 Wine production'!H101/'[1]T61 Real GDP'!H101),"")),"")</f>
        <v/>
      </c>
      <c r="J70" s="8" t="str">
        <f>IF('[1]T61 Real GDP'!I101&lt;&gt;"",(IF('[1]T6 Wine production'!I101&lt;&gt;"",('[1]T6 Wine production'!I101/'[1]T61 Real GDP'!I101),"")),"")</f>
        <v/>
      </c>
      <c r="K70" s="8">
        <f>IF('[1]T61 Real GDP'!J101&lt;&gt;"",(IF('[1]T6 Wine production'!J101&lt;&gt;"",('[1]T6 Wine production'!J101/'[1]T61 Real GDP'!J101),"")),"")</f>
        <v>0.76605814854884191</v>
      </c>
      <c r="L70" s="8">
        <f>IF('[1]T61 Real GDP'!K101&lt;&gt;"",(IF('[1]T6 Wine production'!K101&lt;&gt;"",('[1]T6 Wine production'!K101/'[1]T61 Real GDP'!K101),"")),"")</f>
        <v>22.294728839330972</v>
      </c>
      <c r="M70" s="8" t="str">
        <f>IF('[1]T61 Real GDP'!L101&lt;&gt;"",(IF('[1]T6 Wine production'!L101&lt;&gt;"",('[1]T6 Wine production'!L101/'[1]T61 Real GDP'!L101),"")),"")</f>
        <v/>
      </c>
      <c r="N70" s="8" t="str">
        <f>IF('[1]T61 Real GDP'!M101&lt;&gt;"",(IF('[1]T6 Wine production'!M101&lt;&gt;"",('[1]T6 Wine production'!M101/'[1]T61 Real GDP'!M101),"")),"")</f>
        <v/>
      </c>
      <c r="O70" s="8" t="str">
        <f>IF('[1]T61 Real GDP'!N101&lt;&gt;"",(IF('[1]T6 Wine production'!N101&lt;&gt;"",('[1]T6 Wine production'!N101/'[1]T61 Real GDP'!N101),"")),"")</f>
        <v/>
      </c>
      <c r="P70" s="8">
        <f>IF('[1]T61 Real GDP'!O101&lt;&gt;"",(IF('[1]T6 Wine production'!O101&lt;&gt;"",('[1]T6 Wine production'!O101/'[1]T61 Real GDP'!O101),"")),"")</f>
        <v>0.72262685249518221</v>
      </c>
      <c r="Q70" s="8">
        <f>IF('[1]T61 Real GDP'!P101&lt;&gt;"",(IF('[1]T6 Wine production'!P101&lt;&gt;"",('[1]T6 Wine production'!P101/'[1]T61 Real GDP'!P101),"")),"")</f>
        <v>0</v>
      </c>
      <c r="R70" s="8" t="str">
        <f>IF('[1]T61 Real GDP'!Q101&lt;&gt;"",(IF('[1]T6 Wine production'!Q101&lt;&gt;"",('[1]T6 Wine production'!Q101/'[1]T61 Real GDP'!Q101),"")),"")</f>
        <v/>
      </c>
      <c r="S70" s="8">
        <f>IF('[1]T61 Real GDP'!R101&lt;&gt;"",(IF('[1]T6 Wine production'!R101&lt;&gt;"",('[1]T6 Wine production'!R101/'[1]T61 Real GDP'!R101),"")),"")</f>
        <v>16.783849895364565</v>
      </c>
      <c r="T70" s="8" t="str">
        <f>IF('[1]T61 Real GDP'!S101&lt;&gt;"",(IF('[1]T6 Wine production'!S101&lt;&gt;"",('[1]T6 Wine production'!S101/'[1]T61 Real GDP'!S101),"")),"")</f>
        <v/>
      </c>
      <c r="U70" s="8" t="str">
        <f>IF('[1]T61 Real GDP'!T101&lt;&gt;"",(IF('[1]T6 Wine production'!T101&lt;&gt;"",('[1]T6 Wine production'!T101/'[1]T61 Real GDP'!T101),"")),"")</f>
        <v/>
      </c>
      <c r="V70" s="8">
        <f>IF('[1]T61 Real GDP'!U101&lt;&gt;"",(IF('[1]T6 Wine production'!U101&lt;&gt;"",('[1]T6 Wine production'!U101/'[1]T61 Real GDP'!U101),"")),"")</f>
        <v>12.426649309969592</v>
      </c>
      <c r="W70" s="8" t="str">
        <f>IF('[1]T61 Real GDP'!V101&lt;&gt;"",(IF('[1]T6 Wine production'!V101&lt;&gt;"",('[1]T6 Wine production'!V101/'[1]T61 Real GDP'!V101),"")),"")</f>
        <v/>
      </c>
      <c r="X70" s="8">
        <f>IF('[1]T61 Real GDP'!W101&lt;&gt;"",(IF('[1]T6 Wine production'!W101&lt;&gt;"",('[1]T6 Wine production'!W101/'[1]T61 Real GDP'!W101),"")),"")</f>
        <v>43.066759797240728</v>
      </c>
      <c r="Y70" s="8" t="str">
        <f>IF('[1]T61 Real GDP'!X101&lt;&gt;"",(IF('[1]T6 Wine production'!X101&lt;&gt;"",('[1]T6 Wine production'!X101/'[1]T61 Real GDP'!X101),"")),"")</f>
        <v/>
      </c>
      <c r="Z70" s="8" t="str">
        <f>IF('[1]T61 Real GDP'!Y101&lt;&gt;"",(IF('[1]T6 Wine production'!Y101&lt;&gt;"",('[1]T6 Wine production'!Y101/'[1]T61 Real GDP'!Y101),"")),"")</f>
        <v/>
      </c>
      <c r="AA70" s="8" t="str">
        <f>IF('[1]T61 Real GDP'!Z101&lt;&gt;"",(IF('[1]T6 Wine production'!Z101&lt;&gt;"",('[1]T6 Wine production'!Z101/'[1]T61 Real GDP'!Z101),"")),"")</f>
        <v/>
      </c>
      <c r="AB70" s="8">
        <f>IF('[1]T61 Real GDP'!AA101&lt;&gt;"",(IF('[1]T6 Wine production'!AA101&lt;&gt;"",('[1]T6 Wine production'!AA101/'[1]T61 Real GDP'!AA101),"")),"")</f>
        <v>2.3243475552787292</v>
      </c>
      <c r="AC70" s="8">
        <f>IF('[1]T61 Real GDP'!AB101&lt;&gt;"",(IF('[1]T6 Wine production'!AB101&lt;&gt;"",('[1]T6 Wine production'!AB101/'[1]T61 Real GDP'!AB101),"")),"")</f>
        <v>8.4574528394124104E-2</v>
      </c>
      <c r="AD70" s="8">
        <f>IF('[1]T61 Real GDP'!AC101&lt;&gt;"",(IF('[1]T6 Wine production'!AC101&lt;&gt;"",('[1]T6 Wine production'!AC101/'[1]T61 Real GDP'!AC101),"")),"")</f>
        <v>0.57334675598775076</v>
      </c>
      <c r="AE70" s="8">
        <f>IF('[1]T61 Real GDP'!AD101&lt;&gt;"",(IF('[1]T6 Wine production'!AD101&lt;&gt;"",('[1]T6 Wine production'!AD101/'[1]T61 Real GDP'!AD101),"")),"")</f>
        <v>0.11779242524770109</v>
      </c>
      <c r="AF70" s="8">
        <f>IF('[1]T61 Real GDP'!AE101&lt;&gt;"",(IF('[1]T6 Wine production'!AE101&lt;&gt;"",('[1]T6 Wine production'!AE101/'[1]T61 Real GDP'!AE101),"")),"")</f>
        <v>16.080138453749065</v>
      </c>
      <c r="AG70" s="8">
        <f>IF('[1]T61 Real GDP'!AF101&lt;&gt;"",(IF('[1]T6 Wine production'!AF101&lt;&gt;"",('[1]T6 Wine production'!AF101/'[1]T61 Real GDP'!AF101),"")),"")</f>
        <v>1.6499858363491735</v>
      </c>
      <c r="AH70" s="8">
        <f>IF('[1]T61 Real GDP'!AG101&lt;&gt;"",(IF('[1]T6 Wine production'!AG101&lt;&gt;"",('[1]T6 Wine production'!AG101/'[1]T61 Real GDP'!AG101),"")),"")</f>
        <v>30.372656930426295</v>
      </c>
      <c r="AI70" s="8">
        <f>IF('[1]T61 Real GDP'!AH101&lt;&gt;"",(IF('[1]T6 Wine production'!AH101&lt;&gt;"",('[1]T6 Wine production'!AH101/'[1]T61 Real GDP'!AH101),"")),"")</f>
        <v>2.831642874857989E-2</v>
      </c>
      <c r="AJ70" s="8">
        <f>IF('[1]T61 Real GDP'!AI101&lt;&gt;"",(IF('[1]T6 Wine production'!AI100&lt;&gt;"",('[1]T6 Wine production'!AI100/'[1]T61 Real GDP'!AI101),"")),"")</f>
        <v>9.4652332461628674</v>
      </c>
      <c r="AK70" s="8" t="str">
        <f>IF('[1]T61 Real GDP'!AJ101&lt;&gt;"",(IF('[1]T6 Wine production'!AJ101&lt;&gt;"",('[1]T6 Wine production'!AJ101/'[1]T61 Real GDP'!AJ101),"")),"")</f>
        <v/>
      </c>
      <c r="AL70" s="8" t="str">
        <f>IF('[1]T61 Real GDP'!AK101&lt;&gt;"",(IF('[1]T6 Wine production'!AK101&lt;&gt;"",('[1]T6 Wine production'!AK101/'[1]T61 Real GDP'!AK101),"")),"")</f>
        <v/>
      </c>
      <c r="AM70" s="8" t="str">
        <f>IF('[1]T61 Real GDP'!AL101&lt;&gt;"",(IF('[1]T6 Wine production'!AL101&lt;&gt;"",('[1]T6 Wine production'!AL101/'[1]T61 Real GDP'!AL101),"")),"")</f>
        <v/>
      </c>
      <c r="AN70" s="8">
        <f>IF('[1]T61 Real GDP'!AM101&lt;&gt;"",(IF('[1]T6 Wine production'!AM101&lt;&gt;"",('[1]T6 Wine production'!AM101/'[1]T61 Real GDP'!AM101),"")),"")</f>
        <v>8.3570581146110925</v>
      </c>
      <c r="AO70" s="8" t="str">
        <f>IF('[1]T61 Real GDP'!AN101&lt;&gt;"",(IF('[1]T6 Wine production'!AN101&lt;&gt;"",('[1]T6 Wine production'!AN101/'[1]T61 Real GDP'!AN101),"")),"")</f>
        <v/>
      </c>
      <c r="AP70" s="8">
        <f>IF('[1]T61 Real GDP'!AO101&lt;&gt;"",(IF('[1]T6 Wine production'!AO101&lt;&gt;"",('[1]T6 Wine production'!AO101/'[1]T61 Real GDP'!AO101),"")),"")</f>
        <v>0.24277621745132574</v>
      </c>
      <c r="AQ70" s="8" t="str">
        <f>IF('[1]T61 Real GDP'!AP101&lt;&gt;"",(IF('[1]T6 Wine production'!AP101&lt;&gt;"",('[1]T6 Wine production'!AP101/'[1]T61 Real GDP'!AP101),"")),"")</f>
        <v/>
      </c>
      <c r="AR70" s="8" t="str">
        <f>IF('[1]T61 Real GDP'!AQ101&lt;&gt;"",(IF('[1]T6 Wine production'!AQ101&lt;&gt;"",('[1]T6 Wine production'!AQ101/'[1]T61 Real GDP'!AQ101),"")),"")</f>
        <v/>
      </c>
      <c r="AS70" s="8" t="str">
        <f>IF('[1]T61 Real GDP'!AR101&lt;&gt;"",(IF('[1]T6 Wine production'!AR101&lt;&gt;"",('[1]T6 Wine production'!AR101/'[1]T61 Real GDP'!AR101),"")),"")</f>
        <v/>
      </c>
      <c r="AT70" s="8" t="str">
        <f>IF('[1]T61 Real GDP'!AS101&lt;&gt;"",(IF('[1]T6 Wine production'!AS101&lt;&gt;"",('[1]T6 Wine production'!AS101/'[1]T61 Real GDP'!AS101),"")),"")</f>
        <v/>
      </c>
      <c r="AU70" s="8">
        <f>IF('[1]T61 Real GDP'!AT101&lt;&gt;"",(IF('[1]T6 Wine production'!AT101&lt;&gt;"",('[1]T6 Wine production'!AT101/'[1]T61 Real GDP'!AT101),"")),"")</f>
        <v>1.0519710887486993E-2</v>
      </c>
      <c r="AV70" s="8" t="str">
        <f>IF('[1]T61 Real GDP'!AU101&lt;&gt;"",(IF('[1]T6 Wine production'!AU101&lt;&gt;"",('[1]T6 Wine production'!AU101/'[1]T61 Real GDP'!AU101),"")),"")</f>
        <v/>
      </c>
      <c r="AW70" s="8" t="str">
        <f>IF('[1]T61 Real GDP'!AV101&lt;&gt;"",(IF('[1]T6 Wine production'!AV101&lt;&gt;"",('[1]T6 Wine production'!AV101/'[1]T61 Real GDP'!AV101),"")),"")</f>
        <v/>
      </c>
      <c r="AX70" s="8" t="str">
        <f>IF('[1]T61 Real GDP'!AW101&lt;&gt;"",(IF('[1]T6 Wine production'!AW101&lt;&gt;"",('[1]T6 Wine production'!AW101/'[1]T61 Real GDP'!AW101),"")),"")</f>
        <v/>
      </c>
      <c r="AY70" s="8" t="str">
        <f>IF('[1]T61 Real GDP'!AX101&lt;&gt;"",(IF('[1]T6 Wine production'!AX101&lt;&gt;"",('[1]T6 Wine production'!AX101/'[1]T61 Real GDP'!AX101),"")),"")</f>
        <v/>
      </c>
      <c r="AZ70" s="8" t="str">
        <f>IF('[1]T61 Real GDP'!AY101&lt;&gt;"",(IF('[1]T6 Wine production'!AY101&lt;&gt;"",('[1]T6 Wine production'!AY101/'[1]T61 Real GDP'!AY101),"")),"")</f>
        <v/>
      </c>
      <c r="BA70" s="8" t="str">
        <f>IF('[1]T61 Real GDP'!AZ101&lt;&gt;"",(IF('[1]T6 Wine production'!AZ101&lt;&gt;"",('[1]T6 Wine production'!AZ101/'[1]T61 Real GDP'!AZ101),"")),"")</f>
        <v/>
      </c>
      <c r="BB70" s="8" t="s">
        <v>54</v>
      </c>
      <c r="BC70" s="9"/>
      <c r="BD70" s="9"/>
      <c r="BI70" s="8"/>
      <c r="BJ70" s="8"/>
      <c r="BK70" s="8"/>
      <c r="BL70" s="8"/>
      <c r="BM70" s="8"/>
      <c r="BN70" s="8"/>
    </row>
    <row r="71" spans="1:66" x14ac:dyDescent="0.5">
      <c r="A71" s="12">
        <f>'[1]T6 Wine production'!A102</f>
        <v>1934</v>
      </c>
      <c r="B71" s="8">
        <f>IF('[1]T61 Real GDP'!B102&lt;&gt;"",(IF('[1]T6 Wine production'!B102&lt;&gt;"",('[1]T6 Wine production'!B102/'[1]T61 Real GDP'!B102),"")),"")</f>
        <v>44.41459131811434</v>
      </c>
      <c r="C71" s="8">
        <f>IF('[1]T61 Real GDP'!C102&lt;&gt;"",(IF('[1]T6 Wine production'!C102&lt;&gt;"",('[1]T6 Wine production'!C102/'[1]T61 Real GDP'!C102),"")),"")</f>
        <v>25.771716874667629</v>
      </c>
      <c r="D71" s="8">
        <f>IF('[1]T61 Real GDP'!D102&lt;&gt;"",(IF('[1]T6 Wine production'!D102&lt;&gt;"",('[1]T6 Wine production'!D102/'[1]T61 Real GDP'!D102),"")),"")</f>
        <v>84.982814220544284</v>
      </c>
      <c r="E71" s="8">
        <f>IF('[1]T61 Real GDP'!E102&lt;&gt;"",(IF('[1]T6 Wine production'!E102&lt;&gt;"",('[1]T6 Wine production'!E102/'[1]T61 Real GDP'!E102),"")),"")</f>
        <v>34.900231395928067</v>
      </c>
      <c r="F71" s="8">
        <f>IF('[1]T61 Real GDP'!F102&lt;&gt;"",(IF('[1]T6 Wine production'!F102&lt;&gt;"",('[1]T6 Wine production'!F102/'[1]T61 Real GDP'!F102),"")),"")</f>
        <v>4.7155320287339304</v>
      </c>
      <c r="G71" s="8"/>
      <c r="H71" s="8">
        <f>IF('[1]T61 Real GDP'!G102&lt;&gt;"",(IF('[1]T6 Wine production'!G102&lt;&gt;"",('[1]T6 Wine production'!G102/'[1]T61 Real GDP'!G102),"")),"")</f>
        <v>0.34553339322404303</v>
      </c>
      <c r="I71" s="8" t="str">
        <f>IF('[1]T61 Real GDP'!H102&lt;&gt;"",(IF('[1]T6 Wine production'!H102&lt;&gt;"",('[1]T6 Wine production'!H102/'[1]T61 Real GDP'!H102),"")),"")</f>
        <v/>
      </c>
      <c r="J71" s="8" t="str">
        <f>IF('[1]T61 Real GDP'!I102&lt;&gt;"",(IF('[1]T6 Wine production'!I102&lt;&gt;"",('[1]T6 Wine production'!I102/'[1]T61 Real GDP'!I102),"")),"")</f>
        <v/>
      </c>
      <c r="K71" s="8">
        <f>IF('[1]T61 Real GDP'!J102&lt;&gt;"",(IF('[1]T6 Wine production'!J102&lt;&gt;"",('[1]T6 Wine production'!J102/'[1]T61 Real GDP'!J102),"")),"")</f>
        <v>1.7659921161501835</v>
      </c>
      <c r="L71" s="8">
        <f>IF('[1]T61 Real GDP'!K102&lt;&gt;"",(IF('[1]T6 Wine production'!K102&lt;&gt;"",('[1]T6 Wine production'!K102/'[1]T61 Real GDP'!K102),"")),"")</f>
        <v>20.033388981636062</v>
      </c>
      <c r="M71" s="8" t="str">
        <f>IF('[1]T61 Real GDP'!L102&lt;&gt;"",(IF('[1]T6 Wine production'!L102&lt;&gt;"",('[1]T6 Wine production'!L102/'[1]T61 Real GDP'!L102),"")),"")</f>
        <v/>
      </c>
      <c r="N71" s="8" t="str">
        <f>IF('[1]T61 Real GDP'!M102&lt;&gt;"",(IF('[1]T6 Wine production'!M102&lt;&gt;"",('[1]T6 Wine production'!M102/'[1]T61 Real GDP'!M102),"")),"")</f>
        <v/>
      </c>
      <c r="O71" s="8" t="str">
        <f>IF('[1]T61 Real GDP'!N102&lt;&gt;"",(IF('[1]T6 Wine production'!N102&lt;&gt;"",('[1]T6 Wine production'!N102/'[1]T61 Real GDP'!N102),"")),"")</f>
        <v/>
      </c>
      <c r="P71" s="8">
        <f>IF('[1]T61 Real GDP'!O102&lt;&gt;"",(IF('[1]T6 Wine production'!O102&lt;&gt;"",('[1]T6 Wine production'!O102/'[1]T61 Real GDP'!O102),"")),"")</f>
        <v>2.530088503513849</v>
      </c>
      <c r="Q71" s="8">
        <f>IF('[1]T61 Real GDP'!P102&lt;&gt;"",(IF('[1]T6 Wine production'!P102&lt;&gt;"",('[1]T6 Wine production'!P102/'[1]T61 Real GDP'!P102),"")),"")</f>
        <v>0</v>
      </c>
      <c r="R71" s="8" t="str">
        <f>IF('[1]T61 Real GDP'!Q102&lt;&gt;"",(IF('[1]T6 Wine production'!Q102&lt;&gt;"",('[1]T6 Wine production'!Q102/'[1]T61 Real GDP'!Q102),"")),"")</f>
        <v/>
      </c>
      <c r="S71" s="8">
        <f>IF('[1]T61 Real GDP'!R102&lt;&gt;"",(IF('[1]T6 Wine production'!R102&lt;&gt;"",('[1]T6 Wine production'!R102/'[1]T61 Real GDP'!R102),"")),"")</f>
        <v>18.193549054774195</v>
      </c>
      <c r="T71" s="8" t="str">
        <f>IF('[1]T61 Real GDP'!S102&lt;&gt;"",(IF('[1]T6 Wine production'!S102&lt;&gt;"",('[1]T6 Wine production'!S102/'[1]T61 Real GDP'!S102),"")),"")</f>
        <v/>
      </c>
      <c r="U71" s="8" t="str">
        <f>IF('[1]T61 Real GDP'!T102&lt;&gt;"",(IF('[1]T6 Wine production'!T102&lt;&gt;"",('[1]T6 Wine production'!T102/'[1]T61 Real GDP'!T102),"")),"")</f>
        <v/>
      </c>
      <c r="V71" s="8">
        <f>IF('[1]T61 Real GDP'!U102&lt;&gt;"",(IF('[1]T6 Wine production'!U102&lt;&gt;"",('[1]T6 Wine production'!U102/'[1]T61 Real GDP'!U102),"")),"")</f>
        <v>10.134930412402571</v>
      </c>
      <c r="W71" s="8" t="str">
        <f>IF('[1]T61 Real GDP'!V102&lt;&gt;"",(IF('[1]T6 Wine production'!V102&lt;&gt;"",('[1]T6 Wine production'!V102/'[1]T61 Real GDP'!V102),"")),"")</f>
        <v/>
      </c>
      <c r="X71" s="8">
        <f>IF('[1]T61 Real GDP'!W102&lt;&gt;"",(IF('[1]T6 Wine production'!W102&lt;&gt;"",('[1]T6 Wine production'!W102/'[1]T61 Real GDP'!W102),"")),"")</f>
        <v>49.342071111563108</v>
      </c>
      <c r="Y71" s="8" t="str">
        <f>IF('[1]T61 Real GDP'!X102&lt;&gt;"",(IF('[1]T6 Wine production'!X102&lt;&gt;"",('[1]T6 Wine production'!X102/'[1]T61 Real GDP'!X102),"")),"")</f>
        <v/>
      </c>
      <c r="Z71" s="8" t="str">
        <f>IF('[1]T61 Real GDP'!Y102&lt;&gt;"",(IF('[1]T6 Wine production'!Y102&lt;&gt;"",('[1]T6 Wine production'!Y102/'[1]T61 Real GDP'!Y102),"")),"")</f>
        <v/>
      </c>
      <c r="AA71" s="8" t="str">
        <f>IF('[1]T61 Real GDP'!Z102&lt;&gt;"",(IF('[1]T6 Wine production'!Z102&lt;&gt;"",('[1]T6 Wine production'!Z102/'[1]T61 Real GDP'!Z102),"")),"")</f>
        <v/>
      </c>
      <c r="AB71" s="8">
        <f>IF('[1]T61 Real GDP'!AA102&lt;&gt;"",(IF('[1]T6 Wine production'!AA102&lt;&gt;"",('[1]T6 Wine production'!AA102/'[1]T61 Real GDP'!AA102),"")),"")</f>
        <v>1.884826974267968</v>
      </c>
      <c r="AC71" s="8">
        <f>IF('[1]T61 Real GDP'!AB102&lt;&gt;"",(IF('[1]T6 Wine production'!AB102&lt;&gt;"",('[1]T6 Wine production'!AB102/'[1]T61 Real GDP'!AB102),"")),"")</f>
        <v>8.5273957792769417E-2</v>
      </c>
      <c r="AD71" s="8">
        <f>IF('[1]T61 Real GDP'!AC102&lt;&gt;"",(IF('[1]T6 Wine production'!AC102&lt;&gt;"",('[1]T6 Wine production'!AC102/'[1]T61 Real GDP'!AC102),"")),"")</f>
        <v>0.41265417791722436</v>
      </c>
      <c r="AE71" s="8">
        <f>IF('[1]T61 Real GDP'!AD102&lt;&gt;"",(IF('[1]T6 Wine production'!AD102&lt;&gt;"",('[1]T6 Wine production'!AD102/'[1]T61 Real GDP'!AD102),"")),"")</f>
        <v>0.238162106192217</v>
      </c>
      <c r="AF71" s="8">
        <f>IF('[1]T61 Real GDP'!AE102&lt;&gt;"",(IF('[1]T6 Wine production'!AE102&lt;&gt;"",('[1]T6 Wine production'!AE102/'[1]T61 Real GDP'!AE102),"")),"")</f>
        <v>15.274508026820147</v>
      </c>
      <c r="AG71" s="8">
        <f>IF('[1]T61 Real GDP'!AF102&lt;&gt;"",(IF('[1]T6 Wine production'!AF102&lt;&gt;"",('[1]T6 Wine production'!AF102/'[1]T61 Real GDP'!AF102),"")),"")</f>
        <v>1.1738140203214893</v>
      </c>
      <c r="AH71" s="8">
        <f>IF('[1]T61 Real GDP'!AG102&lt;&gt;"",(IF('[1]T6 Wine production'!AG102&lt;&gt;"",('[1]T6 Wine production'!AG102/'[1]T61 Real GDP'!AG102),"")),"")</f>
        <v>22.620941582850456</v>
      </c>
      <c r="AI71" s="8">
        <f>IF('[1]T61 Real GDP'!AH102&lt;&gt;"",(IF('[1]T6 Wine production'!AH102&lt;&gt;"",('[1]T6 Wine production'!AH102/'[1]T61 Real GDP'!AH102),"")),"")</f>
        <v>2.6545127869792479E-2</v>
      </c>
      <c r="AJ71" s="8">
        <f>IF('[1]T61 Real GDP'!AI102&lt;&gt;"",(IF('[1]T6 Wine production'!AI101&lt;&gt;"",('[1]T6 Wine production'!AI101/'[1]T61 Real GDP'!AI102),"")),"")</f>
        <v>9.8006109211291488</v>
      </c>
      <c r="AK71" s="8" t="str">
        <f>IF('[1]T61 Real GDP'!AJ102&lt;&gt;"",(IF('[1]T6 Wine production'!AJ102&lt;&gt;"",('[1]T6 Wine production'!AJ102/'[1]T61 Real GDP'!AJ102),"")),"")</f>
        <v/>
      </c>
      <c r="AL71" s="8" t="str">
        <f>IF('[1]T61 Real GDP'!AK102&lt;&gt;"",(IF('[1]T6 Wine production'!AK102&lt;&gt;"",('[1]T6 Wine production'!AK102/'[1]T61 Real GDP'!AK102),"")),"")</f>
        <v/>
      </c>
      <c r="AM71" s="8" t="str">
        <f>IF('[1]T61 Real GDP'!AL102&lt;&gt;"",(IF('[1]T6 Wine production'!AL102&lt;&gt;"",('[1]T6 Wine production'!AL102/'[1]T61 Real GDP'!AL102),"")),"")</f>
        <v/>
      </c>
      <c r="AN71" s="8">
        <f>IF('[1]T61 Real GDP'!AM102&lt;&gt;"",(IF('[1]T6 Wine production'!AM102&lt;&gt;"",('[1]T6 Wine production'!AM102/'[1]T61 Real GDP'!AM102),"")),"")</f>
        <v>8.2081050625828613</v>
      </c>
      <c r="AO71" s="8" t="str">
        <f>IF('[1]T61 Real GDP'!AN102&lt;&gt;"",(IF('[1]T6 Wine production'!AN102&lt;&gt;"",('[1]T6 Wine production'!AN102/'[1]T61 Real GDP'!AN102),"")),"")</f>
        <v/>
      </c>
      <c r="AP71" s="8">
        <f>IF('[1]T61 Real GDP'!AO102&lt;&gt;"",(IF('[1]T6 Wine production'!AO102&lt;&gt;"",('[1]T6 Wine production'!AO102/'[1]T61 Real GDP'!AO102),"")),"")</f>
        <v>0.20938997719975805</v>
      </c>
      <c r="AQ71" s="8" t="str">
        <f>IF('[1]T61 Real GDP'!AP102&lt;&gt;"",(IF('[1]T6 Wine production'!AP102&lt;&gt;"",('[1]T6 Wine production'!AP102/'[1]T61 Real GDP'!AP102),"")),"")</f>
        <v/>
      </c>
      <c r="AR71" s="8" t="str">
        <f>IF('[1]T61 Real GDP'!AQ102&lt;&gt;"",(IF('[1]T6 Wine production'!AQ102&lt;&gt;"",('[1]T6 Wine production'!AQ102/'[1]T61 Real GDP'!AQ102),"")),"")</f>
        <v/>
      </c>
      <c r="AS71" s="8" t="str">
        <f>IF('[1]T61 Real GDP'!AR102&lt;&gt;"",(IF('[1]T6 Wine production'!AR102&lt;&gt;"",('[1]T6 Wine production'!AR102/'[1]T61 Real GDP'!AR102),"")),"")</f>
        <v/>
      </c>
      <c r="AT71" s="8" t="str">
        <f>IF('[1]T61 Real GDP'!AS102&lt;&gt;"",(IF('[1]T6 Wine production'!AS102&lt;&gt;"",('[1]T6 Wine production'!AS102/'[1]T61 Real GDP'!AS102),"")),"")</f>
        <v/>
      </c>
      <c r="AU71" s="8">
        <f>IF('[1]T61 Real GDP'!AT102&lt;&gt;"",(IF('[1]T6 Wine production'!AT102&lt;&gt;"",('[1]T6 Wine production'!AT102/'[1]T61 Real GDP'!AT102),"")),"")</f>
        <v>1.0498608157522123E-2</v>
      </c>
      <c r="AV71" s="8" t="str">
        <f>IF('[1]T61 Real GDP'!AU102&lt;&gt;"",(IF('[1]T6 Wine production'!AU102&lt;&gt;"",('[1]T6 Wine production'!AU102/'[1]T61 Real GDP'!AU102),"")),"")</f>
        <v/>
      </c>
      <c r="AW71" s="8" t="str">
        <f>IF('[1]T61 Real GDP'!AV102&lt;&gt;"",(IF('[1]T6 Wine production'!AV102&lt;&gt;"",('[1]T6 Wine production'!AV102/'[1]T61 Real GDP'!AV102),"")),"")</f>
        <v/>
      </c>
      <c r="AX71" s="8" t="str">
        <f>IF('[1]T61 Real GDP'!AW102&lt;&gt;"",(IF('[1]T6 Wine production'!AW102&lt;&gt;"",('[1]T6 Wine production'!AW102/'[1]T61 Real GDP'!AW102),"")),"")</f>
        <v/>
      </c>
      <c r="AY71" s="8" t="str">
        <f>IF('[1]T61 Real GDP'!AX102&lt;&gt;"",(IF('[1]T6 Wine production'!AX102&lt;&gt;"",('[1]T6 Wine production'!AX102/'[1]T61 Real GDP'!AX102),"")),"")</f>
        <v/>
      </c>
      <c r="AZ71" s="8" t="str">
        <f>IF('[1]T61 Real GDP'!AY102&lt;&gt;"",(IF('[1]T6 Wine production'!AY102&lt;&gt;"",('[1]T6 Wine production'!AY102/'[1]T61 Real GDP'!AY102),"")),"")</f>
        <v/>
      </c>
      <c r="BA71" s="8" t="str">
        <f>IF('[1]T61 Real GDP'!AZ102&lt;&gt;"",(IF('[1]T6 Wine production'!AZ102&lt;&gt;"",('[1]T6 Wine production'!AZ102/'[1]T61 Real GDP'!AZ102),"")),"")</f>
        <v/>
      </c>
      <c r="BB71" s="8" t="s">
        <v>54</v>
      </c>
      <c r="BC71" s="9"/>
      <c r="BD71" s="9"/>
      <c r="BI71" s="8"/>
      <c r="BJ71" s="8"/>
      <c r="BK71" s="8"/>
      <c r="BL71" s="8"/>
      <c r="BM71" s="8"/>
      <c r="BN71" s="8"/>
    </row>
    <row r="72" spans="1:66" x14ac:dyDescent="0.5">
      <c r="A72" s="12">
        <f>'[1]T6 Wine production'!A103</f>
        <v>1935</v>
      </c>
      <c r="B72" s="8">
        <f>IF('[1]T61 Real GDP'!B103&lt;&gt;"",(IF('[1]T6 Wine production'!B103&lt;&gt;"",('[1]T6 Wine production'!B103/'[1]T61 Real GDP'!B103),"")),"")</f>
        <v>44.408405749087699</v>
      </c>
      <c r="C72" s="8">
        <f>IF('[1]T61 Real GDP'!C103&lt;&gt;"",(IF('[1]T6 Wine production'!C103&lt;&gt;"",('[1]T6 Wine production'!C103/'[1]T61 Real GDP'!C103),"")),"")</f>
        <v>35.540607989136753</v>
      </c>
      <c r="D72" s="8">
        <f>IF('[1]T61 Real GDP'!D103&lt;&gt;"",(IF('[1]T6 Wine production'!D103&lt;&gt;"",('[1]T6 Wine production'!D103/'[1]T61 Real GDP'!D103),"")),"")</f>
        <v>49.286280209284939</v>
      </c>
      <c r="E72" s="8">
        <f>IF('[1]T61 Real GDP'!E103&lt;&gt;"",(IF('[1]T6 Wine production'!E103&lt;&gt;"",('[1]T6 Wine production'!E103/'[1]T61 Real GDP'!E103),"")),"")</f>
        <v>26.837810717998803</v>
      </c>
      <c r="F72" s="8">
        <f>IF('[1]T61 Real GDP'!F103&lt;&gt;"",(IF('[1]T6 Wine production'!F103&lt;&gt;"",('[1]T6 Wine production'!F103/'[1]T61 Real GDP'!F103),"")),"")</f>
        <v>7.0171196347149065</v>
      </c>
      <c r="G72" s="8"/>
      <c r="H72" s="8">
        <f>IF('[1]T61 Real GDP'!G103&lt;&gt;"",(IF('[1]T6 Wine production'!G103&lt;&gt;"",('[1]T6 Wine production'!G103/'[1]T61 Real GDP'!G103),"")),"")</f>
        <v>0.16270930518245405</v>
      </c>
      <c r="I72" s="8" t="str">
        <f>IF('[1]T61 Real GDP'!H103&lt;&gt;"",(IF('[1]T6 Wine production'!H103&lt;&gt;"",('[1]T6 Wine production'!H103/'[1]T61 Real GDP'!H103),"")),"")</f>
        <v/>
      </c>
      <c r="J72" s="8" t="str">
        <f>IF('[1]T61 Real GDP'!I103&lt;&gt;"",(IF('[1]T6 Wine production'!I103&lt;&gt;"",('[1]T6 Wine production'!I103/'[1]T61 Real GDP'!I103),"")),"")</f>
        <v/>
      </c>
      <c r="K72" s="8">
        <f>IF('[1]T61 Real GDP'!J103&lt;&gt;"",(IF('[1]T6 Wine production'!J103&lt;&gt;"",('[1]T6 Wine production'!J103/'[1]T61 Real GDP'!J103),"")),"")</f>
        <v>1.5152543049626852</v>
      </c>
      <c r="L72" s="8">
        <f>IF('[1]T61 Real GDP'!K103&lt;&gt;"",(IF('[1]T6 Wine production'!K103&lt;&gt;"",('[1]T6 Wine production'!K103/'[1]T61 Real GDP'!K103),"")),"")</f>
        <v>27.246824171910244</v>
      </c>
      <c r="M72" s="8" t="str">
        <f>IF('[1]T61 Real GDP'!L103&lt;&gt;"",(IF('[1]T6 Wine production'!L103&lt;&gt;"",('[1]T6 Wine production'!L103/'[1]T61 Real GDP'!L103),"")),"")</f>
        <v/>
      </c>
      <c r="N72" s="8" t="str">
        <f>IF('[1]T61 Real GDP'!M103&lt;&gt;"",(IF('[1]T6 Wine production'!M103&lt;&gt;"",('[1]T6 Wine production'!M103/'[1]T61 Real GDP'!M103),"")),"")</f>
        <v/>
      </c>
      <c r="O72" s="8" t="str">
        <f>IF('[1]T61 Real GDP'!N103&lt;&gt;"",(IF('[1]T6 Wine production'!N103&lt;&gt;"",('[1]T6 Wine production'!N103/'[1]T61 Real GDP'!N103),"")),"")</f>
        <v/>
      </c>
      <c r="P72" s="8">
        <f>IF('[1]T61 Real GDP'!O103&lt;&gt;"",(IF('[1]T6 Wine production'!O103&lt;&gt;"",('[1]T6 Wine production'!O103/'[1]T61 Real GDP'!O103),"")),"")</f>
        <v>3.4391824152331676</v>
      </c>
      <c r="Q72" s="8">
        <f>IF('[1]T61 Real GDP'!P103&lt;&gt;"",(IF('[1]T6 Wine production'!P103&lt;&gt;"",('[1]T6 Wine production'!P103/'[1]T61 Real GDP'!P103),"")),"")</f>
        <v>0</v>
      </c>
      <c r="R72" s="8" t="str">
        <f>IF('[1]T61 Real GDP'!Q103&lt;&gt;"",(IF('[1]T6 Wine production'!Q103&lt;&gt;"",('[1]T6 Wine production'!Q103/'[1]T61 Real GDP'!Q103),"")),"")</f>
        <v/>
      </c>
      <c r="S72" s="8">
        <f>IF('[1]T61 Real GDP'!R103&lt;&gt;"",(IF('[1]T6 Wine production'!R103&lt;&gt;"",('[1]T6 Wine production'!R103/'[1]T61 Real GDP'!R103),"")),"")</f>
        <v>22.713199095383786</v>
      </c>
      <c r="T72" s="8" t="str">
        <f>IF('[1]T61 Real GDP'!S103&lt;&gt;"",(IF('[1]T6 Wine production'!S103&lt;&gt;"",('[1]T6 Wine production'!S103/'[1]T61 Real GDP'!S103),"")),"")</f>
        <v/>
      </c>
      <c r="U72" s="8" t="str">
        <f>IF('[1]T61 Real GDP'!T103&lt;&gt;"",(IF('[1]T6 Wine production'!T103&lt;&gt;"",('[1]T6 Wine production'!T103/'[1]T61 Real GDP'!T103),"")),"")</f>
        <v/>
      </c>
      <c r="V72" s="8">
        <f>IF('[1]T61 Real GDP'!U103&lt;&gt;"",(IF('[1]T6 Wine production'!U103&lt;&gt;"",('[1]T6 Wine production'!U103/'[1]T61 Real GDP'!U103),"")),"")</f>
        <v>10.903488082798429</v>
      </c>
      <c r="W72" s="8" t="str">
        <f>IF('[1]T61 Real GDP'!V103&lt;&gt;"",(IF('[1]T6 Wine production'!V103&lt;&gt;"",('[1]T6 Wine production'!V103/'[1]T61 Real GDP'!V103),"")),"")</f>
        <v/>
      </c>
      <c r="X72" s="8">
        <f>IF('[1]T61 Real GDP'!W103&lt;&gt;"",(IF('[1]T6 Wine production'!W103&lt;&gt;"",('[1]T6 Wine production'!W103/'[1]T61 Real GDP'!W103),"")),"")</f>
        <v>58.017179686458633</v>
      </c>
      <c r="Y72" s="8" t="str">
        <f>IF('[1]T61 Real GDP'!X103&lt;&gt;"",(IF('[1]T6 Wine production'!X103&lt;&gt;"",('[1]T6 Wine production'!X103/'[1]T61 Real GDP'!X103),"")),"")</f>
        <v/>
      </c>
      <c r="Z72" s="8" t="str">
        <f>IF('[1]T61 Real GDP'!Y103&lt;&gt;"",(IF('[1]T6 Wine production'!Y103&lt;&gt;"",('[1]T6 Wine production'!Y103/'[1]T61 Real GDP'!Y103),"")),"")</f>
        <v/>
      </c>
      <c r="AA72" s="8" t="str">
        <f>IF('[1]T61 Real GDP'!Z103&lt;&gt;"",(IF('[1]T6 Wine production'!Z103&lt;&gt;"",('[1]T6 Wine production'!Z103/'[1]T61 Real GDP'!Z103),"")),"")</f>
        <v/>
      </c>
      <c r="AB72" s="8">
        <f>IF('[1]T61 Real GDP'!AA103&lt;&gt;"",(IF('[1]T6 Wine production'!AA103&lt;&gt;"",('[1]T6 Wine production'!AA103/'[1]T61 Real GDP'!AA103),"")),"")</f>
        <v>2.0654505838314989</v>
      </c>
      <c r="AC72" s="8">
        <f>IF('[1]T61 Real GDP'!AB103&lt;&gt;"",(IF('[1]T6 Wine production'!AB103&lt;&gt;"",('[1]T6 Wine production'!AB103/'[1]T61 Real GDP'!AB103),"")),"")</f>
        <v>8.5973867042576424E-2</v>
      </c>
      <c r="AD72" s="8">
        <f>IF('[1]T61 Real GDP'!AC103&lt;&gt;"",(IF('[1]T6 Wine production'!AC103&lt;&gt;"",('[1]T6 Wine production'!AC103/'[1]T61 Real GDP'!AC103),"")),"")</f>
        <v>0.26367136001687491</v>
      </c>
      <c r="AE72" s="8">
        <f>IF('[1]T61 Real GDP'!AD103&lt;&gt;"",(IF('[1]T6 Wine production'!AD103&lt;&gt;"",('[1]T6 Wine production'!AD103/'[1]T61 Real GDP'!AD103),"")),"")</f>
        <v>0.24448790170696116</v>
      </c>
      <c r="AF72" s="8">
        <f>IF('[1]T61 Real GDP'!AE103&lt;&gt;"",(IF('[1]T6 Wine production'!AE103&lt;&gt;"",('[1]T6 Wine production'!AE103/'[1]T61 Real GDP'!AE103),"")),"")</f>
        <v>8.4403873736830342</v>
      </c>
      <c r="AG72" s="8">
        <f>IF('[1]T61 Real GDP'!AF103&lt;&gt;"",(IF('[1]T6 Wine production'!AF103&lt;&gt;"",('[1]T6 Wine production'!AF103/'[1]T61 Real GDP'!AF103),"")),"")</f>
        <v>1.664220904231807</v>
      </c>
      <c r="AH72" s="8">
        <f>IF('[1]T61 Real GDP'!AG103&lt;&gt;"",(IF('[1]T6 Wine production'!AG103&lt;&gt;"",('[1]T6 Wine production'!AG103/'[1]T61 Real GDP'!AG103),"")),"")</f>
        <v>16.249782418977354</v>
      </c>
      <c r="AI72" s="8">
        <f>IF('[1]T61 Real GDP'!AH103&lt;&gt;"",(IF('[1]T6 Wine production'!AH103&lt;&gt;"",('[1]T6 Wine production'!AH103/'[1]T61 Real GDP'!AH103),"")),"")</f>
        <v>2.4734994196147126E-2</v>
      </c>
      <c r="AJ72" s="8">
        <f>IF('[1]T61 Real GDP'!AI103&lt;&gt;"",(IF('[1]T6 Wine production'!AI102&lt;&gt;"",('[1]T6 Wine production'!AI102/'[1]T61 Real GDP'!AI103),"")),"")</f>
        <v>5.6670046850290197</v>
      </c>
      <c r="AK72" s="8" t="str">
        <f>IF('[1]T61 Real GDP'!AJ103&lt;&gt;"",(IF('[1]T6 Wine production'!AJ103&lt;&gt;"",('[1]T6 Wine production'!AJ103/'[1]T61 Real GDP'!AJ103),"")),"")</f>
        <v/>
      </c>
      <c r="AL72" s="8" t="str">
        <f>IF('[1]T61 Real GDP'!AK103&lt;&gt;"",(IF('[1]T6 Wine production'!AK103&lt;&gt;"",('[1]T6 Wine production'!AK103/'[1]T61 Real GDP'!AK103),"")),"")</f>
        <v/>
      </c>
      <c r="AM72" s="8" t="str">
        <f>IF('[1]T61 Real GDP'!AL103&lt;&gt;"",(IF('[1]T6 Wine production'!AL103&lt;&gt;"",('[1]T6 Wine production'!AL103/'[1]T61 Real GDP'!AL103),"")),"")</f>
        <v/>
      </c>
      <c r="AN72" s="8">
        <f>IF('[1]T61 Real GDP'!AM103&lt;&gt;"",(IF('[1]T6 Wine production'!AM103&lt;&gt;"",('[1]T6 Wine production'!AM103/'[1]T61 Real GDP'!AM103),"")),"")</f>
        <v>7.0344356770874139</v>
      </c>
      <c r="AO72" s="8" t="str">
        <f>IF('[1]T61 Real GDP'!AN103&lt;&gt;"",(IF('[1]T6 Wine production'!AN103&lt;&gt;"",('[1]T6 Wine production'!AN103/'[1]T61 Real GDP'!AN103),"")),"")</f>
        <v/>
      </c>
      <c r="AP72" s="8">
        <f>IF('[1]T61 Real GDP'!AO103&lt;&gt;"",(IF('[1]T6 Wine production'!AO103&lt;&gt;"",('[1]T6 Wine production'!AO103/'[1]T61 Real GDP'!AO103),"")),"")</f>
        <v>0.39677110411821043</v>
      </c>
      <c r="AQ72" s="8" t="str">
        <f>IF('[1]T61 Real GDP'!AP103&lt;&gt;"",(IF('[1]T6 Wine production'!AP103&lt;&gt;"",('[1]T6 Wine production'!AP103/'[1]T61 Real GDP'!AP103),"")),"")</f>
        <v/>
      </c>
      <c r="AR72" s="8" t="str">
        <f>IF('[1]T61 Real GDP'!AQ103&lt;&gt;"",(IF('[1]T6 Wine production'!AQ103&lt;&gt;"",('[1]T6 Wine production'!AQ103/'[1]T61 Real GDP'!AQ103),"")),"")</f>
        <v/>
      </c>
      <c r="AS72" s="8" t="str">
        <f>IF('[1]T61 Real GDP'!AR103&lt;&gt;"",(IF('[1]T6 Wine production'!AR103&lt;&gt;"",('[1]T6 Wine production'!AR103/'[1]T61 Real GDP'!AR103),"")),"")</f>
        <v/>
      </c>
      <c r="AT72" s="8" t="str">
        <f>IF('[1]T61 Real GDP'!AS103&lt;&gt;"",(IF('[1]T6 Wine production'!AS103&lt;&gt;"",('[1]T6 Wine production'!AS103/'[1]T61 Real GDP'!AS103),"")),"")</f>
        <v/>
      </c>
      <c r="AU72" s="8">
        <f>IF('[1]T61 Real GDP'!AT103&lt;&gt;"",(IF('[1]T6 Wine production'!AT103&lt;&gt;"",('[1]T6 Wine production'!AT103/'[1]T61 Real GDP'!AT103),"")),"")</f>
        <v>1.0216800715519335E-2</v>
      </c>
      <c r="AV72" s="8" t="str">
        <f>IF('[1]T61 Real GDP'!AU103&lt;&gt;"",(IF('[1]T6 Wine production'!AU103&lt;&gt;"",('[1]T6 Wine production'!AU103/'[1]T61 Real GDP'!AU103),"")),"")</f>
        <v/>
      </c>
      <c r="AW72" s="8" t="str">
        <f>IF('[1]T61 Real GDP'!AV103&lt;&gt;"",(IF('[1]T6 Wine production'!AV103&lt;&gt;"",('[1]T6 Wine production'!AV103/'[1]T61 Real GDP'!AV103),"")),"")</f>
        <v/>
      </c>
      <c r="AX72" s="8" t="str">
        <f>IF('[1]T61 Real GDP'!AW103&lt;&gt;"",(IF('[1]T6 Wine production'!AW103&lt;&gt;"",('[1]T6 Wine production'!AW103/'[1]T61 Real GDP'!AW103),"")),"")</f>
        <v/>
      </c>
      <c r="AY72" s="8" t="str">
        <f>IF('[1]T61 Real GDP'!AX103&lt;&gt;"",(IF('[1]T6 Wine production'!AX103&lt;&gt;"",('[1]T6 Wine production'!AX103/'[1]T61 Real GDP'!AX103),"")),"")</f>
        <v/>
      </c>
      <c r="AZ72" s="8" t="str">
        <f>IF('[1]T61 Real GDP'!AY103&lt;&gt;"",(IF('[1]T6 Wine production'!AY103&lt;&gt;"",('[1]T6 Wine production'!AY103/'[1]T61 Real GDP'!AY103),"")),"")</f>
        <v/>
      </c>
      <c r="BA72" s="8" t="str">
        <f>IF('[1]T61 Real GDP'!AZ103&lt;&gt;"",(IF('[1]T6 Wine production'!AZ103&lt;&gt;"",('[1]T6 Wine production'!AZ103/'[1]T61 Real GDP'!AZ103),"")),"")</f>
        <v/>
      </c>
      <c r="BB72" s="8" t="s">
        <v>54</v>
      </c>
      <c r="BC72" s="9"/>
      <c r="BD72" s="9"/>
      <c r="BI72" s="8"/>
      <c r="BJ72" s="8"/>
      <c r="BK72" s="8"/>
      <c r="BL72" s="8"/>
      <c r="BM72" s="8"/>
      <c r="BN72" s="8"/>
    </row>
    <row r="73" spans="1:66" x14ac:dyDescent="0.5">
      <c r="A73" s="12">
        <f>'[1]T6 Wine production'!A104</f>
        <v>1936</v>
      </c>
      <c r="B73" s="8">
        <f>IF('[1]T61 Real GDP'!B104&lt;&gt;"",(IF('[1]T6 Wine production'!B104&lt;&gt;"",('[1]T6 Wine production'!B104/'[1]T61 Real GDP'!B104),"")),"")</f>
        <v>24.569063268593176</v>
      </c>
      <c r="C73" s="8">
        <f>IF('[1]T61 Real GDP'!C104&lt;&gt;"",(IF('[1]T6 Wine production'!C104&lt;&gt;"",('[1]T6 Wine production'!C104/'[1]T61 Real GDP'!C104),"")),"")</f>
        <v>25.494832772481761</v>
      </c>
      <c r="D73" s="8">
        <f>IF('[1]T61 Real GDP'!D104&lt;&gt;"",(IF('[1]T6 Wine production'!D104&lt;&gt;"",('[1]T6 Wine production'!D104/'[1]T61 Real GDP'!D104),"")),"")</f>
        <v>33.341459906508447</v>
      </c>
      <c r="E73" s="8">
        <f>IF('[1]T61 Real GDP'!E104&lt;&gt;"",(IF('[1]T6 Wine production'!E104&lt;&gt;"",('[1]T6 Wine production'!E104/'[1]T61 Real GDP'!E104),"")),"")</f>
        <v>31.270899621020206</v>
      </c>
      <c r="F73" s="8">
        <f>IF('[1]T61 Real GDP'!F104&lt;&gt;"",(IF('[1]T6 Wine production'!F104&lt;&gt;"",('[1]T6 Wine production'!F104/'[1]T61 Real GDP'!F104),"")),"")</f>
        <v>4.8620893554188802</v>
      </c>
      <c r="G73" s="8"/>
      <c r="H73" s="8">
        <f>IF('[1]T61 Real GDP'!G104&lt;&gt;"",(IF('[1]T6 Wine production'!G104&lt;&gt;"",('[1]T6 Wine production'!G104/'[1]T61 Real GDP'!G104),"")),"")</f>
        <v>0.15910213135418119</v>
      </c>
      <c r="I73" s="8" t="str">
        <f>IF('[1]T61 Real GDP'!H104&lt;&gt;"",(IF('[1]T6 Wine production'!H104&lt;&gt;"",('[1]T6 Wine production'!H104/'[1]T61 Real GDP'!H104),"")),"")</f>
        <v/>
      </c>
      <c r="J73" s="8" t="str">
        <f>IF('[1]T61 Real GDP'!I104&lt;&gt;"",(IF('[1]T6 Wine production'!I104&lt;&gt;"",('[1]T6 Wine production'!I104/'[1]T61 Real GDP'!I104),"")),"")</f>
        <v/>
      </c>
      <c r="K73" s="8">
        <f>IF('[1]T61 Real GDP'!J104&lt;&gt;"",(IF('[1]T6 Wine production'!J104&lt;&gt;"",('[1]T6 Wine production'!J104/'[1]T61 Real GDP'!J104),"")),"")</f>
        <v>1.1060396393030263</v>
      </c>
      <c r="L73" s="8">
        <f>IF('[1]T61 Real GDP'!K104&lt;&gt;"",(IF('[1]T6 Wine production'!K104&lt;&gt;"",('[1]T6 Wine production'!K104/'[1]T61 Real GDP'!K104),"")),"")</f>
        <v>10.327083456556457</v>
      </c>
      <c r="M73" s="8" t="str">
        <f>IF('[1]T61 Real GDP'!L104&lt;&gt;"",(IF('[1]T6 Wine production'!L104&lt;&gt;"",('[1]T6 Wine production'!L104/'[1]T61 Real GDP'!L104),"")),"")</f>
        <v/>
      </c>
      <c r="N73" s="8" t="str">
        <f>IF('[1]T61 Real GDP'!M104&lt;&gt;"",(IF('[1]T6 Wine production'!M104&lt;&gt;"",('[1]T6 Wine production'!M104/'[1]T61 Real GDP'!M104),"")),"")</f>
        <v/>
      </c>
      <c r="O73" s="8" t="str">
        <f>IF('[1]T61 Real GDP'!N104&lt;&gt;"",(IF('[1]T6 Wine production'!N104&lt;&gt;"",('[1]T6 Wine production'!N104/'[1]T61 Real GDP'!N104),"")),"")</f>
        <v/>
      </c>
      <c r="P73" s="8">
        <f>IF('[1]T61 Real GDP'!O104&lt;&gt;"",(IF('[1]T6 Wine production'!O104&lt;&gt;"",('[1]T6 Wine production'!O104/'[1]T61 Real GDP'!O104),"")),"")</f>
        <v>1.5458005387113216</v>
      </c>
      <c r="Q73" s="8">
        <f>IF('[1]T61 Real GDP'!P104&lt;&gt;"",(IF('[1]T6 Wine production'!P104&lt;&gt;"",('[1]T6 Wine production'!P104/'[1]T61 Real GDP'!P104),"")),"")</f>
        <v>0</v>
      </c>
      <c r="R73" s="8" t="str">
        <f>IF('[1]T61 Real GDP'!Q104&lt;&gt;"",(IF('[1]T6 Wine production'!Q104&lt;&gt;"",('[1]T6 Wine production'!Q104/'[1]T61 Real GDP'!Q104),"")),"")</f>
        <v/>
      </c>
      <c r="S73" s="8">
        <f>IF('[1]T61 Real GDP'!R104&lt;&gt;"",(IF('[1]T6 Wine production'!R104&lt;&gt;"",('[1]T6 Wine production'!R104/'[1]T61 Real GDP'!R104),"")),"")</f>
        <v>8.284086078177225</v>
      </c>
      <c r="T73" s="8" t="str">
        <f>IF('[1]T61 Real GDP'!S104&lt;&gt;"",(IF('[1]T6 Wine production'!S104&lt;&gt;"",('[1]T6 Wine production'!S104/'[1]T61 Real GDP'!S104),"")),"")</f>
        <v/>
      </c>
      <c r="U73" s="8" t="str">
        <f>IF('[1]T61 Real GDP'!T104&lt;&gt;"",(IF('[1]T6 Wine production'!T104&lt;&gt;"",('[1]T6 Wine production'!T104/'[1]T61 Real GDP'!T104),"")),"")</f>
        <v/>
      </c>
      <c r="V73" s="8">
        <f>IF('[1]T61 Real GDP'!U104&lt;&gt;"",(IF('[1]T6 Wine production'!U104&lt;&gt;"",('[1]T6 Wine production'!U104/'[1]T61 Real GDP'!U104),"")),"")</f>
        <v>16.226031870428418</v>
      </c>
      <c r="W73" s="8" t="str">
        <f>IF('[1]T61 Real GDP'!V104&lt;&gt;"",(IF('[1]T6 Wine production'!V104&lt;&gt;"",('[1]T6 Wine production'!V104/'[1]T61 Real GDP'!V104),"")),"")</f>
        <v/>
      </c>
      <c r="X73" s="8">
        <f>IF('[1]T61 Real GDP'!W104&lt;&gt;"",(IF('[1]T6 Wine production'!W104&lt;&gt;"",('[1]T6 Wine production'!W104/'[1]T61 Real GDP'!W104),"")),"")</f>
        <v>36.814260780776713</v>
      </c>
      <c r="Y73" s="8" t="str">
        <f>IF('[1]T61 Real GDP'!X104&lt;&gt;"",(IF('[1]T6 Wine production'!X104&lt;&gt;"",('[1]T6 Wine production'!X104/'[1]T61 Real GDP'!X104),"")),"")</f>
        <v/>
      </c>
      <c r="Z73" s="8" t="str">
        <f>IF('[1]T61 Real GDP'!Y104&lt;&gt;"",(IF('[1]T6 Wine production'!Y104&lt;&gt;"",('[1]T6 Wine production'!Y104/'[1]T61 Real GDP'!Y104),"")),"")</f>
        <v/>
      </c>
      <c r="AA73" s="8" t="str">
        <f>IF('[1]T61 Real GDP'!Z104&lt;&gt;"",(IF('[1]T6 Wine production'!Z104&lt;&gt;"",('[1]T6 Wine production'!Z104/'[1]T61 Real GDP'!Z104),"")),"")</f>
        <v/>
      </c>
      <c r="AB73" s="8">
        <f>IF('[1]T61 Real GDP'!AA104&lt;&gt;"",(IF('[1]T6 Wine production'!AA104&lt;&gt;"",('[1]T6 Wine production'!AA104/'[1]T61 Real GDP'!AA104),"")),"")</f>
        <v>2.1540332495857166</v>
      </c>
      <c r="AC73" s="8">
        <f>IF('[1]T61 Real GDP'!AB104&lt;&gt;"",(IF('[1]T6 Wine production'!AB104&lt;&gt;"",('[1]T6 Wine production'!AB104/'[1]T61 Real GDP'!AB104),"")),"")</f>
        <v>7.6311704027287583E-2</v>
      </c>
      <c r="AD73" s="8">
        <f>IF('[1]T61 Real GDP'!AC104&lt;&gt;"",(IF('[1]T6 Wine production'!AC104&lt;&gt;"",('[1]T6 Wine production'!AC104/'[1]T61 Real GDP'!AC104),"")),"")</f>
        <v>0.15959128069155989</v>
      </c>
      <c r="AE73" s="8">
        <f>IF('[1]T61 Real GDP'!AD104&lt;&gt;"",(IF('[1]T6 Wine production'!AD104&lt;&gt;"",('[1]T6 Wine production'!AD104/'[1]T61 Real GDP'!AD104),"")),"")</f>
        <v>0.35176075571584314</v>
      </c>
      <c r="AF73" s="8">
        <f>IF('[1]T61 Real GDP'!AE104&lt;&gt;"",(IF('[1]T6 Wine production'!AE104&lt;&gt;"",('[1]T6 Wine production'!AE104/'[1]T61 Real GDP'!AE104),"")),"")</f>
        <v>11.172340742195265</v>
      </c>
      <c r="AG73" s="8">
        <f>IF('[1]T61 Real GDP'!AF104&lt;&gt;"",(IF('[1]T6 Wine production'!AF104&lt;&gt;"",('[1]T6 Wine production'!AF104/'[1]T61 Real GDP'!AF104),"")),"")</f>
        <v>1.7190178513184458</v>
      </c>
      <c r="AH73" s="8">
        <f>IF('[1]T61 Real GDP'!AG104&lt;&gt;"",(IF('[1]T6 Wine production'!AG104&lt;&gt;"",('[1]T6 Wine production'!AG104/'[1]T61 Real GDP'!AG104),"")),"")</f>
        <v>20.429241621909394</v>
      </c>
      <c r="AI73" s="8">
        <f>IF('[1]T61 Real GDP'!AH104&lt;&gt;"",(IF('[1]T6 Wine production'!AH104&lt;&gt;"",('[1]T6 Wine production'!AH104/'[1]T61 Real GDP'!AH104),"")),"")</f>
        <v>2.282783690403322E-2</v>
      </c>
      <c r="AJ73" s="8">
        <f>IF('[1]T61 Real GDP'!AI104&lt;&gt;"",(IF('[1]T6 Wine production'!AI103&lt;&gt;"",('[1]T6 Wine production'!AI103/'[1]T61 Real GDP'!AI104),"")),"")</f>
        <v>8.4988164878393615</v>
      </c>
      <c r="AK73" s="8" t="str">
        <f>IF('[1]T61 Real GDP'!AJ104&lt;&gt;"",(IF('[1]T6 Wine production'!AJ104&lt;&gt;"",('[1]T6 Wine production'!AJ104/'[1]T61 Real GDP'!AJ104),"")),"")</f>
        <v/>
      </c>
      <c r="AL73" s="8" t="str">
        <f>IF('[1]T61 Real GDP'!AK104&lt;&gt;"",(IF('[1]T6 Wine production'!AK104&lt;&gt;"",('[1]T6 Wine production'!AK104/'[1]T61 Real GDP'!AK104),"")),"")</f>
        <v/>
      </c>
      <c r="AM73" s="8" t="str">
        <f>IF('[1]T61 Real GDP'!AL104&lt;&gt;"",(IF('[1]T6 Wine production'!AL104&lt;&gt;"",('[1]T6 Wine production'!AL104/'[1]T61 Real GDP'!AL104),"")),"")</f>
        <v/>
      </c>
      <c r="AN73" s="8">
        <f>IF('[1]T61 Real GDP'!AM104&lt;&gt;"",(IF('[1]T6 Wine production'!AM104&lt;&gt;"",('[1]T6 Wine production'!AM104/'[1]T61 Real GDP'!AM104),"")),"")</f>
        <v>7.8772841994971436</v>
      </c>
      <c r="AO73" s="8" t="str">
        <f>IF('[1]T61 Real GDP'!AN104&lt;&gt;"",(IF('[1]T6 Wine production'!AN104&lt;&gt;"",('[1]T6 Wine production'!AN104/'[1]T61 Real GDP'!AN104),"")),"")</f>
        <v/>
      </c>
      <c r="AP73" s="8">
        <f>IF('[1]T61 Real GDP'!AO104&lt;&gt;"",(IF('[1]T6 Wine production'!AO104&lt;&gt;"",('[1]T6 Wine production'!AO104/'[1]T61 Real GDP'!AO104),"")),"")</f>
        <v>0.20695205610700187</v>
      </c>
      <c r="AQ73" s="8" t="str">
        <f>IF('[1]T61 Real GDP'!AP104&lt;&gt;"",(IF('[1]T6 Wine production'!AP104&lt;&gt;"",('[1]T6 Wine production'!AP104/'[1]T61 Real GDP'!AP104),"")),"")</f>
        <v/>
      </c>
      <c r="AR73" s="8" t="str">
        <f>IF('[1]T61 Real GDP'!AQ104&lt;&gt;"",(IF('[1]T6 Wine production'!AQ104&lt;&gt;"",('[1]T6 Wine production'!AQ104/'[1]T61 Real GDP'!AQ104),"")),"")</f>
        <v/>
      </c>
      <c r="AS73" s="8" t="str">
        <f>IF('[1]T61 Real GDP'!AR104&lt;&gt;"",(IF('[1]T6 Wine production'!AR104&lt;&gt;"",('[1]T6 Wine production'!AR104/'[1]T61 Real GDP'!AR104),"")),"")</f>
        <v/>
      </c>
      <c r="AT73" s="8" t="str">
        <f>IF('[1]T61 Real GDP'!AS104&lt;&gt;"",(IF('[1]T6 Wine production'!AS104&lt;&gt;"",('[1]T6 Wine production'!AS104/'[1]T61 Real GDP'!AS104),"")),"")</f>
        <v/>
      </c>
      <c r="AU73" s="8">
        <f>IF('[1]T61 Real GDP'!AT104&lt;&gt;"",(IF('[1]T6 Wine production'!AT104&lt;&gt;"",('[1]T6 Wine production'!AT104/'[1]T61 Real GDP'!AT104),"")),"")</f>
        <v>9.5242150437211629E-3</v>
      </c>
      <c r="AV73" s="8" t="str">
        <f>IF('[1]T61 Real GDP'!AU104&lt;&gt;"",(IF('[1]T6 Wine production'!AU104&lt;&gt;"",('[1]T6 Wine production'!AU104/'[1]T61 Real GDP'!AU104),"")),"")</f>
        <v/>
      </c>
      <c r="AW73" s="8" t="str">
        <f>IF('[1]T61 Real GDP'!AV104&lt;&gt;"",(IF('[1]T6 Wine production'!AV104&lt;&gt;"",('[1]T6 Wine production'!AV104/'[1]T61 Real GDP'!AV104),"")),"")</f>
        <v/>
      </c>
      <c r="AX73" s="8" t="str">
        <f>IF('[1]T61 Real GDP'!AW104&lt;&gt;"",(IF('[1]T6 Wine production'!AW104&lt;&gt;"",('[1]T6 Wine production'!AW104/'[1]T61 Real GDP'!AW104),"")),"")</f>
        <v/>
      </c>
      <c r="AY73" s="8" t="str">
        <f>IF('[1]T61 Real GDP'!AX104&lt;&gt;"",(IF('[1]T6 Wine production'!AX104&lt;&gt;"",('[1]T6 Wine production'!AX104/'[1]T61 Real GDP'!AX104),"")),"")</f>
        <v/>
      </c>
      <c r="AZ73" s="8" t="str">
        <f>IF('[1]T61 Real GDP'!AY104&lt;&gt;"",(IF('[1]T6 Wine production'!AY104&lt;&gt;"",('[1]T6 Wine production'!AY104/'[1]T61 Real GDP'!AY104),"")),"")</f>
        <v/>
      </c>
      <c r="BA73" s="8" t="str">
        <f>IF('[1]T61 Real GDP'!AZ104&lt;&gt;"",(IF('[1]T6 Wine production'!AZ104&lt;&gt;"",('[1]T6 Wine production'!AZ104/'[1]T61 Real GDP'!AZ104),"")),"")</f>
        <v/>
      </c>
      <c r="BB73" s="8" t="s">
        <v>54</v>
      </c>
      <c r="BC73" s="9"/>
      <c r="BD73" s="9"/>
      <c r="BI73" s="8"/>
      <c r="BJ73" s="8"/>
      <c r="BK73" s="8"/>
      <c r="BL73" s="8"/>
      <c r="BM73" s="8"/>
      <c r="BN73" s="8"/>
    </row>
    <row r="74" spans="1:66" x14ac:dyDescent="0.5">
      <c r="A74" s="12">
        <f>'[1]T6 Wine production'!A105</f>
        <v>1937</v>
      </c>
      <c r="B74" s="8">
        <f>IF('[1]T61 Real GDP'!B105&lt;&gt;"",(IF('[1]T6 Wine production'!B105&lt;&gt;"",('[1]T6 Wine production'!B105/'[1]T61 Real GDP'!B105),"")),"")</f>
        <v>28.863836779563822</v>
      </c>
      <c r="C74" s="8">
        <f>IF('[1]T61 Real GDP'!C105&lt;&gt;"",(IF('[1]T6 Wine production'!C105&lt;&gt;"",('[1]T6 Wine production'!C105/'[1]T61 Real GDP'!C105),"")),"")</f>
        <v>25.590260110941085</v>
      </c>
      <c r="D74" s="8">
        <f>IF('[1]T61 Real GDP'!D105&lt;&gt;"",(IF('[1]T6 Wine production'!D105&lt;&gt;"",('[1]T6 Wine production'!D105/'[1]T61 Real GDP'!D105),"")),"")</f>
        <v>62.67836423790105</v>
      </c>
      <c r="E74" s="8">
        <f>IF('[1]T61 Real GDP'!E105&lt;&gt;"",(IF('[1]T6 Wine production'!E105&lt;&gt;"",('[1]T6 Wine production'!E105/'[1]T61 Real GDP'!E105),"")),"")</f>
        <v>35.955999293161334</v>
      </c>
      <c r="F74" s="8">
        <f>IF('[1]T61 Real GDP'!F105&lt;&gt;"",(IF('[1]T6 Wine production'!F105&lt;&gt;"",('[1]T6 Wine production'!F105/'[1]T61 Real GDP'!F105),"")),"")</f>
        <v>4.0015088456097327</v>
      </c>
      <c r="G74" s="8"/>
      <c r="H74" s="8">
        <f>IF('[1]T61 Real GDP'!G105&lt;&gt;"",(IF('[1]T6 Wine production'!G105&lt;&gt;"",('[1]T6 Wine production'!G105/'[1]T61 Real GDP'!G105),"")),"")</f>
        <v>0.13042167743531083</v>
      </c>
      <c r="I74" s="8" t="str">
        <f>IF('[1]T61 Real GDP'!H105&lt;&gt;"",(IF('[1]T6 Wine production'!H105&lt;&gt;"",('[1]T6 Wine production'!H105/'[1]T61 Real GDP'!H105),"")),"")</f>
        <v/>
      </c>
      <c r="J74" s="8" t="str">
        <f>IF('[1]T61 Real GDP'!I105&lt;&gt;"",(IF('[1]T6 Wine production'!I105&lt;&gt;"",('[1]T6 Wine production'!I105/'[1]T61 Real GDP'!I105),"")),"")</f>
        <v/>
      </c>
      <c r="K74" s="8">
        <f>IF('[1]T61 Real GDP'!J105&lt;&gt;"",(IF('[1]T6 Wine production'!J105&lt;&gt;"",('[1]T6 Wine production'!J105/'[1]T61 Real GDP'!J105),"")),"")</f>
        <v>0.79362867113722257</v>
      </c>
      <c r="L74" s="8">
        <f>IF('[1]T61 Real GDP'!K105&lt;&gt;"",(IF('[1]T6 Wine production'!K105&lt;&gt;"",('[1]T6 Wine production'!K105/'[1]T61 Real GDP'!K105),"")),"")</f>
        <v>15.849173874760449</v>
      </c>
      <c r="M74" s="8" t="str">
        <f>IF('[1]T61 Real GDP'!L105&lt;&gt;"",(IF('[1]T6 Wine production'!L105&lt;&gt;"",('[1]T6 Wine production'!L105/'[1]T61 Real GDP'!L105),"")),"")</f>
        <v/>
      </c>
      <c r="N74" s="8" t="str">
        <f>IF('[1]T61 Real GDP'!M105&lt;&gt;"",(IF('[1]T6 Wine production'!M105&lt;&gt;"",('[1]T6 Wine production'!M105/'[1]T61 Real GDP'!M105),"")),"")</f>
        <v/>
      </c>
      <c r="O74" s="8" t="str">
        <f>IF('[1]T61 Real GDP'!N105&lt;&gt;"",(IF('[1]T6 Wine production'!N105&lt;&gt;"",('[1]T6 Wine production'!N105/'[1]T61 Real GDP'!N105),"")),"")</f>
        <v/>
      </c>
      <c r="P74" s="8">
        <f>IF('[1]T61 Real GDP'!O105&lt;&gt;"",(IF('[1]T6 Wine production'!O105&lt;&gt;"",('[1]T6 Wine production'!O105/'[1]T61 Real GDP'!O105),"")),"")</f>
        <v>1.3420553575054266</v>
      </c>
      <c r="Q74" s="8">
        <f>IF('[1]T61 Real GDP'!P105&lt;&gt;"",(IF('[1]T6 Wine production'!P105&lt;&gt;"",('[1]T6 Wine production'!P105/'[1]T61 Real GDP'!P105),"")),"")</f>
        <v>0</v>
      </c>
      <c r="R74" s="8" t="str">
        <f>IF('[1]T61 Real GDP'!Q105&lt;&gt;"",(IF('[1]T6 Wine production'!Q105&lt;&gt;"",('[1]T6 Wine production'!Q105/'[1]T61 Real GDP'!Q105),"")),"")</f>
        <v/>
      </c>
      <c r="S74" s="8">
        <f>IF('[1]T61 Real GDP'!R105&lt;&gt;"",(IF('[1]T6 Wine production'!R105&lt;&gt;"",('[1]T6 Wine production'!R105/'[1]T61 Real GDP'!R105),"")),"")</f>
        <v>13.21363270941861</v>
      </c>
      <c r="T74" s="8" t="str">
        <f>IF('[1]T61 Real GDP'!S105&lt;&gt;"",(IF('[1]T6 Wine production'!S105&lt;&gt;"",('[1]T6 Wine production'!S105/'[1]T61 Real GDP'!S105),"")),"")</f>
        <v/>
      </c>
      <c r="U74" s="8" t="str">
        <f>IF('[1]T61 Real GDP'!T105&lt;&gt;"",(IF('[1]T6 Wine production'!T105&lt;&gt;"",('[1]T6 Wine production'!T105/'[1]T61 Real GDP'!T105),"")),"")</f>
        <v/>
      </c>
      <c r="V74" s="8">
        <f>IF('[1]T61 Real GDP'!U105&lt;&gt;"",(IF('[1]T6 Wine production'!U105&lt;&gt;"",('[1]T6 Wine production'!U105/'[1]T61 Real GDP'!U105),"")),"")</f>
        <v>16.322759333143345</v>
      </c>
      <c r="W74" s="8" t="str">
        <f>IF('[1]T61 Real GDP'!V105&lt;&gt;"",(IF('[1]T6 Wine production'!V105&lt;&gt;"",('[1]T6 Wine production'!V105/'[1]T61 Real GDP'!V105),"")),"")</f>
        <v/>
      </c>
      <c r="X74" s="8">
        <f>IF('[1]T61 Real GDP'!W105&lt;&gt;"",(IF('[1]T6 Wine production'!W105&lt;&gt;"",('[1]T6 Wine production'!W105/'[1]T61 Real GDP'!W105),"")),"")</f>
        <v>61.115365945964584</v>
      </c>
      <c r="Y74" s="8" t="str">
        <f>IF('[1]T61 Real GDP'!X105&lt;&gt;"",(IF('[1]T6 Wine production'!X105&lt;&gt;"",('[1]T6 Wine production'!X105/'[1]T61 Real GDP'!X105),"")),"")</f>
        <v/>
      </c>
      <c r="Z74" s="8" t="str">
        <f>IF('[1]T61 Real GDP'!Y105&lt;&gt;"",(IF('[1]T6 Wine production'!Y105&lt;&gt;"",('[1]T6 Wine production'!Y105/'[1]T61 Real GDP'!Y105),"")),"")</f>
        <v/>
      </c>
      <c r="AA74" s="8" t="str">
        <f>IF('[1]T61 Real GDP'!Z105&lt;&gt;"",(IF('[1]T6 Wine production'!Z105&lt;&gt;"",('[1]T6 Wine production'!Z105/'[1]T61 Real GDP'!Z105),"")),"")</f>
        <v/>
      </c>
      <c r="AB74" s="8">
        <f>IF('[1]T61 Real GDP'!AA105&lt;&gt;"",(IF('[1]T6 Wine production'!AA105&lt;&gt;"",('[1]T6 Wine production'!AA105/'[1]T61 Real GDP'!AA105),"")),"")</f>
        <v>2.2375769602605202</v>
      </c>
      <c r="AC74" s="8">
        <f>IF('[1]T61 Real GDP'!AB105&lt;&gt;"",(IF('[1]T6 Wine production'!AB105&lt;&gt;"",('[1]T6 Wine production'!AB105/'[1]T61 Real GDP'!AB105),"")),"")</f>
        <v>7.6008127499503003E-2</v>
      </c>
      <c r="AD74" s="8">
        <f>IF('[1]T61 Real GDP'!AC105&lt;&gt;"",(IF('[1]T6 Wine production'!AC105&lt;&gt;"",('[1]T6 Wine production'!AC105/'[1]T61 Real GDP'!AC105),"")),"")</f>
        <v>0.35874122670734609</v>
      </c>
      <c r="AE74" s="8">
        <f>IF('[1]T61 Real GDP'!AD105&lt;&gt;"",(IF('[1]T6 Wine production'!AD105&lt;&gt;"",('[1]T6 Wine production'!AD105/'[1]T61 Real GDP'!AD105),"")),"")</f>
        <v>0.25517696428490405</v>
      </c>
      <c r="AF74" s="8">
        <f>IF('[1]T61 Real GDP'!AE105&lt;&gt;"",(IF('[1]T6 Wine production'!AE105&lt;&gt;"",('[1]T6 Wine production'!AE105/'[1]T61 Real GDP'!AE105),"")),"")</f>
        <v>14.264332990123188</v>
      </c>
      <c r="AG74" s="8">
        <f>IF('[1]T61 Real GDP'!AF105&lt;&gt;"",(IF('[1]T6 Wine production'!AF105&lt;&gt;"",('[1]T6 Wine production'!AF105/'[1]T61 Real GDP'!AF105),"")),"")</f>
        <v>1.5058612108406391</v>
      </c>
      <c r="AH74" s="8">
        <f>IF('[1]T61 Real GDP'!AG105&lt;&gt;"",(IF('[1]T6 Wine production'!AG105&lt;&gt;"",('[1]T6 Wine production'!AG105/'[1]T61 Real GDP'!AG105),"")),"")</f>
        <v>17.586093171239565</v>
      </c>
      <c r="AI74" s="8">
        <f>IF('[1]T61 Real GDP'!AH105&lt;&gt;"",(IF('[1]T6 Wine production'!AH105&lt;&gt;"",('[1]T6 Wine production'!AH105/'[1]T61 Real GDP'!AH105),"")),"")</f>
        <v>2.2096413921207491E-2</v>
      </c>
      <c r="AJ74" s="8">
        <f>IF('[1]T61 Real GDP'!AI105&lt;&gt;"",(IF('[1]T6 Wine production'!AI104&lt;&gt;"",('[1]T6 Wine production'!AI104/'[1]T61 Real GDP'!AI105),"")),"")</f>
        <v>10.844618188507365</v>
      </c>
      <c r="AK74" s="8" t="str">
        <f>IF('[1]T61 Real GDP'!AJ105&lt;&gt;"",(IF('[1]T6 Wine production'!AJ105&lt;&gt;"",('[1]T6 Wine production'!AJ105/'[1]T61 Real GDP'!AJ105),"")),"")</f>
        <v/>
      </c>
      <c r="AL74" s="8" t="str">
        <f>IF('[1]T61 Real GDP'!AK105&lt;&gt;"",(IF('[1]T6 Wine production'!AK105&lt;&gt;"",('[1]T6 Wine production'!AK105/'[1]T61 Real GDP'!AK105),"")),"")</f>
        <v/>
      </c>
      <c r="AM74" s="8" t="str">
        <f>IF('[1]T61 Real GDP'!AL105&lt;&gt;"",(IF('[1]T6 Wine production'!AL105&lt;&gt;"",('[1]T6 Wine production'!AL105/'[1]T61 Real GDP'!AL105),"")),"")</f>
        <v/>
      </c>
      <c r="AN74" s="8">
        <f>IF('[1]T61 Real GDP'!AM105&lt;&gt;"",(IF('[1]T6 Wine production'!AM105&lt;&gt;"",('[1]T6 Wine production'!AM105/'[1]T61 Real GDP'!AM105),"")),"")</f>
        <v>7.3816167459028046</v>
      </c>
      <c r="AO74" s="8" t="str">
        <f>IF('[1]T61 Real GDP'!AN105&lt;&gt;"",(IF('[1]T6 Wine production'!AN105&lt;&gt;"",('[1]T6 Wine production'!AN105/'[1]T61 Real GDP'!AN105),"")),"")</f>
        <v/>
      </c>
      <c r="AP74" s="8">
        <f>IF('[1]T61 Real GDP'!AO105&lt;&gt;"",(IF('[1]T6 Wine production'!AO105&lt;&gt;"",('[1]T6 Wine production'!AO105/'[1]T61 Real GDP'!AO105),"")),"")</f>
        <v>0.26330428333024292</v>
      </c>
      <c r="AQ74" s="8" t="str">
        <f>IF('[1]T61 Real GDP'!AP105&lt;&gt;"",(IF('[1]T6 Wine production'!AP105&lt;&gt;"",('[1]T6 Wine production'!AP105/'[1]T61 Real GDP'!AP105),"")),"")</f>
        <v/>
      </c>
      <c r="AR74" s="8" t="str">
        <f>IF('[1]T61 Real GDP'!AQ105&lt;&gt;"",(IF('[1]T6 Wine production'!AQ105&lt;&gt;"",('[1]T6 Wine production'!AQ105/'[1]T61 Real GDP'!AQ105),"")),"")</f>
        <v/>
      </c>
      <c r="AS74" s="8" t="str">
        <f>IF('[1]T61 Real GDP'!AR105&lt;&gt;"",(IF('[1]T6 Wine production'!AR105&lt;&gt;"",('[1]T6 Wine production'!AR105/'[1]T61 Real GDP'!AR105),"")),"")</f>
        <v/>
      </c>
      <c r="AT74" s="8" t="str">
        <f>IF('[1]T61 Real GDP'!AS105&lt;&gt;"",(IF('[1]T6 Wine production'!AS105&lt;&gt;"",('[1]T6 Wine production'!AS105/'[1]T61 Real GDP'!AS105),"")),"")</f>
        <v/>
      </c>
      <c r="AU74" s="8">
        <f>IF('[1]T61 Real GDP'!AT105&lt;&gt;"",(IF('[1]T6 Wine production'!AT105&lt;&gt;"",('[1]T6 Wine production'!AT105/'[1]T61 Real GDP'!AT105),"")),"")</f>
        <v>9.089980315284029E-3</v>
      </c>
      <c r="AV74" s="8" t="str">
        <f>IF('[1]T61 Real GDP'!AU105&lt;&gt;"",(IF('[1]T6 Wine production'!AU105&lt;&gt;"",('[1]T6 Wine production'!AU105/'[1]T61 Real GDP'!AU105),"")),"")</f>
        <v/>
      </c>
      <c r="AW74" s="8" t="str">
        <f>IF('[1]T61 Real GDP'!AV105&lt;&gt;"",(IF('[1]T6 Wine production'!AV105&lt;&gt;"",('[1]T6 Wine production'!AV105/'[1]T61 Real GDP'!AV105),"")),"")</f>
        <v/>
      </c>
      <c r="AX74" s="8" t="str">
        <f>IF('[1]T61 Real GDP'!AW105&lt;&gt;"",(IF('[1]T6 Wine production'!AW105&lt;&gt;"",('[1]T6 Wine production'!AW105/'[1]T61 Real GDP'!AW105),"")),"")</f>
        <v/>
      </c>
      <c r="AY74" s="8" t="str">
        <f>IF('[1]T61 Real GDP'!AX105&lt;&gt;"",(IF('[1]T6 Wine production'!AX105&lt;&gt;"",('[1]T6 Wine production'!AX105/'[1]T61 Real GDP'!AX105),"")),"")</f>
        <v/>
      </c>
      <c r="AZ74" s="8" t="str">
        <f>IF('[1]T61 Real GDP'!AY105&lt;&gt;"",(IF('[1]T6 Wine production'!AY105&lt;&gt;"",('[1]T6 Wine production'!AY105/'[1]T61 Real GDP'!AY105),"")),"")</f>
        <v/>
      </c>
      <c r="BA74" s="8" t="str">
        <f>IF('[1]T61 Real GDP'!AZ105&lt;&gt;"",(IF('[1]T6 Wine production'!AZ105&lt;&gt;"",('[1]T6 Wine production'!AZ105/'[1]T61 Real GDP'!AZ105),"")),"")</f>
        <v/>
      </c>
      <c r="BB74" s="8" t="s">
        <v>54</v>
      </c>
      <c r="BC74" s="9"/>
      <c r="BD74" s="9"/>
      <c r="BI74" s="8"/>
      <c r="BJ74" s="8"/>
      <c r="BK74" s="8"/>
      <c r="BL74" s="8"/>
      <c r="BM74" s="8"/>
      <c r="BN74" s="8"/>
    </row>
    <row r="75" spans="1:66" x14ac:dyDescent="0.5">
      <c r="A75" s="12">
        <f>'[1]T6 Wine production'!A106</f>
        <v>1938</v>
      </c>
      <c r="B75" s="8">
        <f>IF('[1]T61 Real GDP'!B106&lt;&gt;"",(IF('[1]T6 Wine production'!B106&lt;&gt;"",('[1]T6 Wine production'!B106/'[1]T61 Real GDP'!B106),"")),"")</f>
        <v>32.176777744158471</v>
      </c>
      <c r="C75" s="8">
        <f>IF('[1]T61 Real GDP'!C106&lt;&gt;"",(IF('[1]T6 Wine production'!C106&lt;&gt;"",('[1]T6 Wine production'!C106/'[1]T61 Real GDP'!C106),"")),"")</f>
        <v>29.017407855441082</v>
      </c>
      <c r="D75" s="8">
        <f>IF('[1]T61 Real GDP'!D106&lt;&gt;"",(IF('[1]T6 Wine production'!D106&lt;&gt;"",('[1]T6 Wine production'!D106/'[1]T61 Real GDP'!D106),"")),"")</f>
        <v>83.728936105166611</v>
      </c>
      <c r="E75" s="8">
        <f>IF('[1]T61 Real GDP'!E106&lt;&gt;"",(IF('[1]T6 Wine production'!E106&lt;&gt;"",('[1]T6 Wine production'!E106/'[1]T61 Real GDP'!E106),"")),"")</f>
        <v>35.355209369130485</v>
      </c>
      <c r="F75" s="8">
        <f>IF('[1]T61 Real GDP'!F106&lt;&gt;"",(IF('[1]T6 Wine production'!F106&lt;&gt;"",('[1]T6 Wine production'!F106/'[1]T61 Real GDP'!F106),"")),"")</f>
        <v>4.3474145883840816</v>
      </c>
      <c r="G75" s="8"/>
      <c r="H75" s="8">
        <f>IF('[1]T61 Real GDP'!G106&lt;&gt;"",(IF('[1]T6 Wine production'!G106&lt;&gt;"",('[1]T6 Wine production'!G106/'[1]T61 Real GDP'!G106),"")),"")</f>
        <v>0.19028274458987238</v>
      </c>
      <c r="I75" s="8" t="str">
        <f>IF('[1]T61 Real GDP'!H106&lt;&gt;"",(IF('[1]T6 Wine production'!H106&lt;&gt;"",('[1]T6 Wine production'!H106/'[1]T61 Real GDP'!H106),"")),"")</f>
        <v/>
      </c>
      <c r="J75" s="8" t="str">
        <f>IF('[1]T61 Real GDP'!I106&lt;&gt;"",(IF('[1]T6 Wine production'!I106&lt;&gt;"",('[1]T6 Wine production'!I106/'[1]T61 Real GDP'!I106),"")),"")</f>
        <v/>
      </c>
      <c r="K75" s="8">
        <f>IF('[1]T61 Real GDP'!J106&lt;&gt;"",(IF('[1]T6 Wine production'!J106&lt;&gt;"",('[1]T6 Wine production'!J106/'[1]T61 Real GDP'!J106),"")),"")</f>
        <v>0.71213462206916278</v>
      </c>
      <c r="L75" s="8">
        <f>IF('[1]T61 Real GDP'!K106&lt;&gt;"",(IF('[1]T6 Wine production'!K106&lt;&gt;"",('[1]T6 Wine production'!K106/'[1]T61 Real GDP'!K106),"")),"")</f>
        <v>19.71324268557219</v>
      </c>
      <c r="M75" s="8" t="str">
        <f>IF('[1]T61 Real GDP'!L106&lt;&gt;"",(IF('[1]T6 Wine production'!L106&lt;&gt;"",('[1]T6 Wine production'!L106/'[1]T61 Real GDP'!L106),"")),"")</f>
        <v/>
      </c>
      <c r="N75" s="8" t="str">
        <f>IF('[1]T61 Real GDP'!M106&lt;&gt;"",(IF('[1]T6 Wine production'!M106&lt;&gt;"",('[1]T6 Wine production'!M106/'[1]T61 Real GDP'!M106),"")),"")</f>
        <v/>
      </c>
      <c r="O75" s="8" t="str">
        <f>IF('[1]T61 Real GDP'!N106&lt;&gt;"",(IF('[1]T6 Wine production'!N106&lt;&gt;"",('[1]T6 Wine production'!N106/'[1]T61 Real GDP'!N106),"")),"")</f>
        <v/>
      </c>
      <c r="P75" s="8">
        <f>IF('[1]T61 Real GDP'!O106&lt;&gt;"",(IF('[1]T6 Wine production'!O106&lt;&gt;"",('[1]T6 Wine production'!O106/'[1]T61 Real GDP'!O106),"")),"")</f>
        <v>1.0330529250977352</v>
      </c>
      <c r="Q75" s="8">
        <f>IF('[1]T61 Real GDP'!P106&lt;&gt;"",(IF('[1]T6 Wine production'!P106&lt;&gt;"",('[1]T6 Wine production'!P106/'[1]T61 Real GDP'!P106),"")),"")</f>
        <v>0</v>
      </c>
      <c r="R75" s="8" t="str">
        <f>IF('[1]T61 Real GDP'!Q106&lt;&gt;"",(IF('[1]T6 Wine production'!Q106&lt;&gt;"",('[1]T6 Wine production'!Q106/'[1]T61 Real GDP'!Q106),"")),"")</f>
        <v/>
      </c>
      <c r="S75" s="8">
        <f>IF('[1]T61 Real GDP'!R106&lt;&gt;"",(IF('[1]T6 Wine production'!R106&lt;&gt;"",('[1]T6 Wine production'!R106/'[1]T61 Real GDP'!R106),"")),"")</f>
        <v>21.460343254614095</v>
      </c>
      <c r="T75" s="8" t="str">
        <f>IF('[1]T61 Real GDP'!S106&lt;&gt;"",(IF('[1]T6 Wine production'!S106&lt;&gt;"",('[1]T6 Wine production'!S106/'[1]T61 Real GDP'!S106),"")),"")</f>
        <v/>
      </c>
      <c r="U75" s="8" t="str">
        <f>IF('[1]T61 Real GDP'!T106&lt;&gt;"",(IF('[1]T6 Wine production'!T106&lt;&gt;"",('[1]T6 Wine production'!T106/'[1]T61 Real GDP'!T106),"")),"")</f>
        <v/>
      </c>
      <c r="V75" s="8">
        <f>IF('[1]T61 Real GDP'!U106&lt;&gt;"",(IF('[1]T6 Wine production'!U106&lt;&gt;"",('[1]T6 Wine production'!U106/'[1]T61 Real GDP'!U106),"")),"")</f>
        <v>11.313751951682987</v>
      </c>
      <c r="W75" s="8" t="str">
        <f>IF('[1]T61 Real GDP'!V106&lt;&gt;"",(IF('[1]T6 Wine production'!V106&lt;&gt;"",('[1]T6 Wine production'!V106/'[1]T61 Real GDP'!V106),"")),"")</f>
        <v/>
      </c>
      <c r="X75" s="8">
        <f>IF('[1]T61 Real GDP'!W106&lt;&gt;"",(IF('[1]T6 Wine production'!W106&lt;&gt;"",('[1]T6 Wine production'!W106/'[1]T61 Real GDP'!W106),"")),"")</f>
        <v>51.220083297403633</v>
      </c>
      <c r="Y75" s="8" t="str">
        <f>IF('[1]T61 Real GDP'!X106&lt;&gt;"",(IF('[1]T6 Wine production'!X106&lt;&gt;"",('[1]T6 Wine production'!X106/'[1]T61 Real GDP'!X106),"")),"")</f>
        <v/>
      </c>
      <c r="Z75" s="8" t="str">
        <f>IF('[1]T61 Real GDP'!Y106&lt;&gt;"",(IF('[1]T6 Wine production'!Y106&lt;&gt;"",('[1]T6 Wine production'!Y106/'[1]T61 Real GDP'!Y106),"")),"")</f>
        <v/>
      </c>
      <c r="AA75" s="8" t="str">
        <f>IF('[1]T61 Real GDP'!Z106&lt;&gt;"",(IF('[1]T6 Wine production'!Z106&lt;&gt;"",('[1]T6 Wine production'!Z106/'[1]T61 Real GDP'!Z106),"")),"")</f>
        <v/>
      </c>
      <c r="AB75" s="8">
        <f>IF('[1]T61 Real GDP'!AA106&lt;&gt;"",(IF('[1]T6 Wine production'!AA106&lt;&gt;"",('[1]T6 Wine production'!AA106/'[1]T61 Real GDP'!AA106),"")),"")</f>
        <v>2.2021348845449715</v>
      </c>
      <c r="AC75" s="8">
        <f>IF('[1]T61 Real GDP'!AB106&lt;&gt;"",(IF('[1]T6 Wine production'!AB106&lt;&gt;"",('[1]T6 Wine production'!AB106/'[1]T61 Real GDP'!AB106),"")),"")</f>
        <v>7.4382559634118842E-2</v>
      </c>
      <c r="AD75" s="8">
        <f>IF('[1]T61 Real GDP'!AC106&lt;&gt;"",(IF('[1]T6 Wine production'!AC106&lt;&gt;"",('[1]T6 Wine production'!AC106/'[1]T61 Real GDP'!AC106),"")),"")</f>
        <v>0.34767738826897304</v>
      </c>
      <c r="AE75" s="8">
        <f>IF('[1]T61 Real GDP'!AD106&lt;&gt;"",(IF('[1]T6 Wine production'!AD106&lt;&gt;"",('[1]T6 Wine production'!AD106/'[1]T61 Real GDP'!AD106),"")),"")</f>
        <v>0.47005992540989849</v>
      </c>
      <c r="AF75" s="8">
        <f>IF('[1]T61 Real GDP'!AE106&lt;&gt;"",(IF('[1]T6 Wine production'!AE106&lt;&gt;"",('[1]T6 Wine production'!AE106/'[1]T61 Real GDP'!AE106),"")),"")</f>
        <v>16.580354969689012</v>
      </c>
      <c r="AG75" s="8">
        <f>IF('[1]T61 Real GDP'!AF106&lt;&gt;"",(IF('[1]T6 Wine production'!AF106&lt;&gt;"",('[1]T6 Wine production'!AF106/'[1]T61 Real GDP'!AF106),"")),"")</f>
        <v>1.558746141560502</v>
      </c>
      <c r="AH75" s="8">
        <f>IF('[1]T61 Real GDP'!AG106&lt;&gt;"",(IF('[1]T6 Wine production'!AG106&lt;&gt;"",('[1]T6 Wine production'!AG106/'[1]T61 Real GDP'!AG106),"")),"")</f>
        <v>17.012799414163489</v>
      </c>
      <c r="AI75" s="8">
        <f>IF('[1]T61 Real GDP'!AH106&lt;&gt;"",(IF('[1]T6 Wine production'!AH106&lt;&gt;"",('[1]T6 Wine production'!AH106/'[1]T61 Real GDP'!AH106),"")),"")</f>
        <v>2.1739663599944861E-2</v>
      </c>
      <c r="AJ75" s="8">
        <f>IF('[1]T61 Real GDP'!AI106&lt;&gt;"",(IF('[1]T6 Wine production'!AI105&lt;&gt;"",('[1]T6 Wine production'!AI105/'[1]T61 Real GDP'!AI106),"")),"")</f>
        <v>2.784558212570976</v>
      </c>
      <c r="AK75" s="8" t="str">
        <f>IF('[1]T61 Real GDP'!AJ106&lt;&gt;"",(IF('[1]T6 Wine production'!AJ106&lt;&gt;"",('[1]T6 Wine production'!AJ106/'[1]T61 Real GDP'!AJ106),"")),"")</f>
        <v/>
      </c>
      <c r="AL75" s="8" t="str">
        <f>IF('[1]T61 Real GDP'!AK106&lt;&gt;"",(IF('[1]T6 Wine production'!AK106&lt;&gt;"",('[1]T6 Wine production'!AK106/'[1]T61 Real GDP'!AK106),"")),"")</f>
        <v/>
      </c>
      <c r="AM75" s="8" t="str">
        <f>IF('[1]T61 Real GDP'!AL106&lt;&gt;"",(IF('[1]T6 Wine production'!AL106&lt;&gt;"",('[1]T6 Wine production'!AL106/'[1]T61 Real GDP'!AL106),"")),"")</f>
        <v/>
      </c>
      <c r="AN75" s="8">
        <f>IF('[1]T61 Real GDP'!AM106&lt;&gt;"",(IF('[1]T6 Wine production'!AM106&lt;&gt;"",('[1]T6 Wine production'!AM106/'[1]T61 Real GDP'!AM106),"")),"")</f>
        <v>9.2498090861581819</v>
      </c>
      <c r="AO75" s="8" t="str">
        <f>IF('[1]T61 Real GDP'!AN106&lt;&gt;"",(IF('[1]T6 Wine production'!AN106&lt;&gt;"",('[1]T6 Wine production'!AN106/'[1]T61 Real GDP'!AN106),"")),"")</f>
        <v/>
      </c>
      <c r="AP75" s="8">
        <f>IF('[1]T61 Real GDP'!AO106&lt;&gt;"",(IF('[1]T6 Wine production'!AO106&lt;&gt;"",('[1]T6 Wine production'!AO106/'[1]T61 Real GDP'!AO106),"")),"")</f>
        <v>0.41243438543868022</v>
      </c>
      <c r="AQ75" s="8" t="str">
        <f>IF('[1]T61 Real GDP'!AP106&lt;&gt;"",(IF('[1]T6 Wine production'!AP106&lt;&gt;"",('[1]T6 Wine production'!AP106/'[1]T61 Real GDP'!AP106),"")),"")</f>
        <v/>
      </c>
      <c r="AR75" s="8" t="str">
        <f>IF('[1]T61 Real GDP'!AQ106&lt;&gt;"",(IF('[1]T6 Wine production'!AQ106&lt;&gt;"",('[1]T6 Wine production'!AQ106/'[1]T61 Real GDP'!AQ106),"")),"")</f>
        <v/>
      </c>
      <c r="AS75" s="8" t="str">
        <f>IF('[1]T61 Real GDP'!AR106&lt;&gt;"",(IF('[1]T6 Wine production'!AR106&lt;&gt;"",('[1]T6 Wine production'!AR106/'[1]T61 Real GDP'!AR106),"")),"")</f>
        <v/>
      </c>
      <c r="AT75" s="8" t="str">
        <f>IF('[1]T61 Real GDP'!AS106&lt;&gt;"",(IF('[1]T6 Wine production'!AS106&lt;&gt;"",('[1]T6 Wine production'!AS106/'[1]T61 Real GDP'!AS106),"")),"")</f>
        <v/>
      </c>
      <c r="AU75" s="8">
        <f>IF('[1]T61 Real GDP'!AT106&lt;&gt;"",(IF('[1]T6 Wine production'!AT106&lt;&gt;"",('[1]T6 Wine production'!AT106/'[1]T61 Real GDP'!AT106),"")),"")</f>
        <v>8.5202379593403016E-3</v>
      </c>
      <c r="AV75" s="8" t="str">
        <f>IF('[1]T61 Real GDP'!AU106&lt;&gt;"",(IF('[1]T6 Wine production'!AU106&lt;&gt;"",('[1]T6 Wine production'!AU106/'[1]T61 Real GDP'!AU106),"")),"")</f>
        <v/>
      </c>
      <c r="AW75" s="8" t="str">
        <f>IF('[1]T61 Real GDP'!AV106&lt;&gt;"",(IF('[1]T6 Wine production'!AV106&lt;&gt;"",('[1]T6 Wine production'!AV106/'[1]T61 Real GDP'!AV106),"")),"")</f>
        <v/>
      </c>
      <c r="AX75" s="8" t="str">
        <f>IF('[1]T61 Real GDP'!AW106&lt;&gt;"",(IF('[1]T6 Wine production'!AW106&lt;&gt;"",('[1]T6 Wine production'!AW106/'[1]T61 Real GDP'!AW106),"")),"")</f>
        <v/>
      </c>
      <c r="AY75" s="8" t="str">
        <f>IF('[1]T61 Real GDP'!AX106&lt;&gt;"",(IF('[1]T6 Wine production'!AX106&lt;&gt;"",('[1]T6 Wine production'!AX106/'[1]T61 Real GDP'!AX106),"")),"")</f>
        <v/>
      </c>
      <c r="AZ75" s="8" t="str">
        <f>IF('[1]T61 Real GDP'!AY106&lt;&gt;"",(IF('[1]T6 Wine production'!AY106&lt;&gt;"",('[1]T6 Wine production'!AY106/'[1]T61 Real GDP'!AY106),"")),"")</f>
        <v/>
      </c>
      <c r="BA75" s="8" t="str">
        <f>IF('[1]T61 Real GDP'!AZ106&lt;&gt;"",(IF('[1]T6 Wine production'!AZ106&lt;&gt;"",('[1]T6 Wine production'!AZ106/'[1]T61 Real GDP'!AZ106),"")),"")</f>
        <v/>
      </c>
      <c r="BB75" s="8" t="s">
        <v>54</v>
      </c>
      <c r="BC75" s="9"/>
      <c r="BD75" s="9"/>
      <c r="BI75" s="8"/>
      <c r="BJ75" s="8"/>
      <c r="BK75" s="8"/>
      <c r="BL75" s="8"/>
      <c r="BM75" s="8"/>
      <c r="BN75" s="8"/>
    </row>
    <row r="76" spans="1:66" x14ac:dyDescent="0.5">
      <c r="A76" s="12">
        <f>'[1]T6 Wine production'!A107</f>
        <v>1939</v>
      </c>
      <c r="B76" s="8">
        <f>IF('[1]T61 Real GDP'!B107&lt;&gt;"",(IF('[1]T6 Wine production'!B107&lt;&gt;"",('[1]T6 Wine production'!B107/'[1]T61 Real GDP'!B107),"")),"")</f>
        <v>34.355755642148665</v>
      </c>
      <c r="C76" s="8">
        <f>IF('[1]T61 Real GDP'!C107&lt;&gt;"",(IF('[1]T6 Wine production'!C107&lt;&gt;"",('[1]T6 Wine production'!C107/'[1]T61 Real GDP'!C107),"")),"")</f>
        <v>27.545658862030329</v>
      </c>
      <c r="D76" s="8">
        <f>IF('[1]T61 Real GDP'!D107&lt;&gt;"",(IF('[1]T6 Wine production'!D107&lt;&gt;"",('[1]T6 Wine production'!D107/'[1]T61 Real GDP'!D107),"")),"")</f>
        <v>58.225605249264653</v>
      </c>
      <c r="E76" s="8">
        <f>IF('[1]T61 Real GDP'!E107&lt;&gt;"",(IF('[1]T6 Wine production'!E107&lt;&gt;"",('[1]T6 Wine production'!E107/'[1]T61 Real GDP'!E107),"")),"")</f>
        <v>41.245468315048306</v>
      </c>
      <c r="F76" s="8">
        <f>IF('[1]T61 Real GDP'!F107&lt;&gt;"",(IF('[1]T6 Wine production'!F107&lt;&gt;"",('[1]T6 Wine production'!F107/'[1]T61 Real GDP'!F107),"")),"")</f>
        <v>3.4091665552907724</v>
      </c>
      <c r="G76" s="8"/>
      <c r="H76" s="8">
        <f>IF('[1]T61 Real GDP'!G107&lt;&gt;"",(IF('[1]T6 Wine production'!G107&lt;&gt;"",('[1]T6 Wine production'!G107/'[1]T61 Real GDP'!G107),"")),"")</f>
        <v>0.22908398431751203</v>
      </c>
      <c r="I76" s="8" t="str">
        <f>IF('[1]T61 Real GDP'!H107&lt;&gt;"",(IF('[1]T6 Wine production'!H107&lt;&gt;"",('[1]T6 Wine production'!H107/'[1]T61 Real GDP'!H107),"")),"")</f>
        <v/>
      </c>
      <c r="J76" s="8" t="str">
        <f>IF('[1]T61 Real GDP'!I107&lt;&gt;"",(IF('[1]T6 Wine production'!I107&lt;&gt;"",('[1]T6 Wine production'!I107/'[1]T61 Real GDP'!I107),"")),"")</f>
        <v/>
      </c>
      <c r="K76" s="8">
        <f>IF('[1]T61 Real GDP'!J107&lt;&gt;"",(IF('[1]T6 Wine production'!J107&lt;&gt;"",('[1]T6 Wine production'!J107/'[1]T61 Real GDP'!J107),"")),"")</f>
        <v>0.7986921247166805</v>
      </c>
      <c r="L76" s="8">
        <f>IF('[1]T61 Real GDP'!K107&lt;&gt;"",(IF('[1]T6 Wine production'!K107&lt;&gt;"",('[1]T6 Wine production'!K107/'[1]T61 Real GDP'!K107),"")),"")</f>
        <v>20.397350993377486</v>
      </c>
      <c r="M76" s="8" t="str">
        <f>IF('[1]T61 Real GDP'!L107&lt;&gt;"",(IF('[1]T6 Wine production'!L107&lt;&gt;"",('[1]T6 Wine production'!L107/'[1]T61 Real GDP'!L107),"")),"")</f>
        <v/>
      </c>
      <c r="N76" s="8" t="str">
        <f>IF('[1]T61 Real GDP'!M107&lt;&gt;"",(IF('[1]T6 Wine production'!M107&lt;&gt;"",('[1]T6 Wine production'!M107/'[1]T61 Real GDP'!M107),"")),"")</f>
        <v/>
      </c>
      <c r="O76" s="8" t="str">
        <f>IF('[1]T61 Real GDP'!N107&lt;&gt;"",(IF('[1]T6 Wine production'!N107&lt;&gt;"",('[1]T6 Wine production'!N107/'[1]T61 Real GDP'!N107),"")),"")</f>
        <v/>
      </c>
      <c r="P76" s="8">
        <f>IF('[1]T61 Real GDP'!O107&lt;&gt;"",(IF('[1]T6 Wine production'!O107&lt;&gt;"",('[1]T6 Wine production'!O107/'[1]T61 Real GDP'!O107),"")),"")</f>
        <v>2.1536134525543389</v>
      </c>
      <c r="Q76" s="8">
        <f>IF('[1]T61 Real GDP'!P107&lt;&gt;"",(IF('[1]T6 Wine production'!P107&lt;&gt;"",('[1]T6 Wine production'!P107/'[1]T61 Real GDP'!P107),"")),"")</f>
        <v>0</v>
      </c>
      <c r="R76" s="8" t="str">
        <f>IF('[1]T61 Real GDP'!Q107&lt;&gt;"",(IF('[1]T6 Wine production'!Q107&lt;&gt;"",('[1]T6 Wine production'!Q107/'[1]T61 Real GDP'!Q107),"")),"")</f>
        <v/>
      </c>
      <c r="S76" s="8">
        <f>IF('[1]T61 Real GDP'!R107&lt;&gt;"",(IF('[1]T6 Wine production'!R107&lt;&gt;"",('[1]T6 Wine production'!R107/'[1]T61 Real GDP'!R107),"")),"")</f>
        <v>19.841241123153811</v>
      </c>
      <c r="T76" s="8" t="str">
        <f>IF('[1]T61 Real GDP'!S107&lt;&gt;"",(IF('[1]T6 Wine production'!S107&lt;&gt;"",('[1]T6 Wine production'!S107/'[1]T61 Real GDP'!S107),"")),"")</f>
        <v/>
      </c>
      <c r="U76" s="8" t="str">
        <f>IF('[1]T61 Real GDP'!T107&lt;&gt;"",(IF('[1]T6 Wine production'!T107&lt;&gt;"",('[1]T6 Wine production'!T107/'[1]T61 Real GDP'!T107),"")),"")</f>
        <v/>
      </c>
      <c r="V76" s="8">
        <f>IF('[1]T61 Real GDP'!U107&lt;&gt;"",(IF('[1]T6 Wine production'!U107&lt;&gt;"",('[1]T6 Wine production'!U107/'[1]T61 Real GDP'!U107),"")),"")</f>
        <v>14.989979191374097</v>
      </c>
      <c r="W76" s="8" t="str">
        <f>IF('[1]T61 Real GDP'!V107&lt;&gt;"",(IF('[1]T6 Wine production'!V107&lt;&gt;"",('[1]T6 Wine production'!V107/'[1]T61 Real GDP'!V107),"")),"")</f>
        <v/>
      </c>
      <c r="X76" s="8" t="str">
        <f>IF('[1]T61 Real GDP'!W107&lt;&gt;"",(IF('[1]T6 Wine production'!W107&lt;&gt;"",('[1]T6 Wine production'!W107/'[1]T61 Real GDP'!W107),"")),"")</f>
        <v/>
      </c>
      <c r="Y76" s="8" t="str">
        <f>IF('[1]T61 Real GDP'!X107&lt;&gt;"",(IF('[1]T6 Wine production'!X120&lt;&gt;"",('[1]T6 Wine production'!X120/'[1]T61 Real GDP'!X107),"")),"")</f>
        <v/>
      </c>
      <c r="Z76" s="8" t="str">
        <f>IF('[1]T61 Real GDP'!Y107&lt;&gt;"",(IF('[1]T6 Wine production'!Y107&lt;&gt;"",('[1]T6 Wine production'!Y107/'[1]T61 Real GDP'!Y107),"")),"")</f>
        <v/>
      </c>
      <c r="AA76" s="8" t="str">
        <f>IF('[1]T61 Real GDP'!Z107&lt;&gt;"",(IF('[1]T6 Wine production'!Z107&lt;&gt;"",('[1]T6 Wine production'!Z107/'[1]T61 Real GDP'!Z107),"")),"")</f>
        <v/>
      </c>
      <c r="AB76" s="8">
        <f>IF('[1]T61 Real GDP'!AA107&lt;&gt;"",(IF('[1]T6 Wine production'!AA107&lt;&gt;"",('[1]T6 Wine production'!AA107/'[1]T61 Real GDP'!AA107),"")),"")</f>
        <v>1.5906243349596634</v>
      </c>
      <c r="AC76" s="8">
        <f>IF('[1]T61 Real GDP'!AB107&lt;&gt;"",(IF('[1]T6 Wine production'!AB107&lt;&gt;"",('[1]T6 Wine production'!AB107/'[1]T61 Real GDP'!AB107),"")),"")</f>
        <v>7.6689903897845246E-2</v>
      </c>
      <c r="AD76" s="8">
        <f>IF('[1]T61 Real GDP'!AC107&lt;&gt;"",(IF('[1]T6 Wine production'!AC107&lt;&gt;"",('[1]T6 Wine production'!AC107/'[1]T61 Real GDP'!AC107),"")),"")</f>
        <v>0.32990569772517331</v>
      </c>
      <c r="AE76" s="8">
        <f>IF('[1]T61 Real GDP'!AD107&lt;&gt;"",(IF('[1]T6 Wine production'!AD107&lt;&gt;"",('[1]T6 Wine production'!AD107/'[1]T61 Real GDP'!AD107),"")),"")</f>
        <v>0.79954127744475834</v>
      </c>
      <c r="AF76" s="8">
        <f>IF('[1]T61 Real GDP'!AE107&lt;&gt;"",(IF('[1]T6 Wine production'!AE107&lt;&gt;"",('[1]T6 Wine production'!AE107/'[1]T61 Real GDP'!AE107),"")),"")</f>
        <v>11.472940269162034</v>
      </c>
      <c r="AG76" s="8">
        <f>IF('[1]T61 Real GDP'!AF107&lt;&gt;"",(IF('[1]T6 Wine production'!AF107&lt;&gt;"",('[1]T6 Wine production'!AF107/'[1]T61 Real GDP'!AF107),"")),"")</f>
        <v>1.5030973158536196</v>
      </c>
      <c r="AH76" s="8">
        <f>IF('[1]T61 Real GDP'!AG107&lt;&gt;"",(IF('[1]T6 Wine production'!AG107&lt;&gt;"",('[1]T6 Wine production'!AG107/'[1]T61 Real GDP'!AG107),"")),"")</f>
        <v>16.300321468693163</v>
      </c>
      <c r="AI76" s="8">
        <f>IF('[1]T61 Real GDP'!AH107&lt;&gt;"",(IF('[1]T6 Wine production'!AH107&lt;&gt;"",('[1]T6 Wine production'!AH107/'[1]T61 Real GDP'!AH107),"")),"")</f>
        <v>5.2556865265587421E-2</v>
      </c>
      <c r="AJ76" s="8">
        <f>IF('[1]T61 Real GDP'!AI107&lt;&gt;"",(IF('[1]T6 Wine production'!AI107&lt;&gt;"",('[1]T6 Wine production'!AI107/'[1]T61 Real GDP'!AI107),"")),"")</f>
        <v>6.1109703345911823</v>
      </c>
      <c r="AK76" s="8" t="str">
        <f>IF('[1]T61 Real GDP'!AJ107&lt;&gt;"",(IF('[1]T6 Wine production'!AJ107&lt;&gt;"",('[1]T6 Wine production'!AJ107/'[1]T61 Real GDP'!AJ107),"")),"")</f>
        <v/>
      </c>
      <c r="AL76" s="8" t="str">
        <f>IF('[1]T61 Real GDP'!AK107&lt;&gt;"",(IF('[1]T6 Wine production'!AK107&lt;&gt;"",('[1]T6 Wine production'!AK107/'[1]T61 Real GDP'!AK107),"")),"")</f>
        <v/>
      </c>
      <c r="AM76" s="8" t="str">
        <f>IF('[1]T61 Real GDP'!AL107&lt;&gt;"",(IF('[1]T6 Wine production'!AL107&lt;&gt;"",('[1]T6 Wine production'!AL107/'[1]T61 Real GDP'!AL107),"")),"")</f>
        <v/>
      </c>
      <c r="AN76" s="8">
        <f>IF('[1]T61 Real GDP'!AM107&lt;&gt;"",(IF('[1]T6 Wine production'!AM107&lt;&gt;"",('[1]T6 Wine production'!AM107/'[1]T61 Real GDP'!AM107),"")),"")</f>
        <v>8.8022948163821582</v>
      </c>
      <c r="AO76" s="8" t="str">
        <f>IF('[1]T61 Real GDP'!AN107&lt;&gt;"",(IF('[1]T6 Wine production'!AN107&lt;&gt;"",('[1]T6 Wine production'!AN107/'[1]T61 Real GDP'!AN107),"")),"")</f>
        <v/>
      </c>
      <c r="AP76" s="8">
        <f>IF('[1]T61 Real GDP'!AO107&lt;&gt;"",(IF('[1]T6 Wine production'!AO107&lt;&gt;"",('[1]T6 Wine production'!AO107/'[1]T61 Real GDP'!AO107),"")),"")</f>
        <v>0.32099697885196377</v>
      </c>
      <c r="AQ76" s="8" t="str">
        <f>IF('[1]T61 Real GDP'!AP107&lt;&gt;"",(IF('[1]T6 Wine production'!AP107&lt;&gt;"",('[1]T6 Wine production'!AP107/'[1]T61 Real GDP'!AP107),"")),"")</f>
        <v/>
      </c>
      <c r="AR76" s="8" t="str">
        <f>IF('[1]T61 Real GDP'!AQ107&lt;&gt;"",(IF('[1]T6 Wine production'!AQ107&lt;&gt;"",('[1]T6 Wine production'!AQ107/'[1]T61 Real GDP'!AQ107),"")),"")</f>
        <v/>
      </c>
      <c r="AS76" s="8" t="str">
        <f>IF('[1]T61 Real GDP'!AR107&lt;&gt;"",(IF('[1]T6 Wine production'!AR107&lt;&gt;"",('[1]T6 Wine production'!AR107/'[1]T61 Real GDP'!AR107),"")),"")</f>
        <v/>
      </c>
      <c r="AT76" s="8" t="str">
        <f>IF('[1]T61 Real GDP'!AS107&lt;&gt;"",(IF('[1]T6 Wine production'!AS107&lt;&gt;"",('[1]T6 Wine production'!AS107/'[1]T61 Real GDP'!AS107),"")),"")</f>
        <v/>
      </c>
      <c r="AU76" s="8">
        <f>IF('[1]T61 Real GDP'!AT107&lt;&gt;"",(IF('[1]T6 Wine production'!AT107&lt;&gt;"",('[1]T6 Wine production'!AT107/'[1]T61 Real GDP'!AT107),"")),"")</f>
        <v>7.3608384901895632E-3</v>
      </c>
      <c r="AV76" s="8" t="str">
        <f>IF('[1]T61 Real GDP'!AU107&lt;&gt;"",(IF('[1]T6 Wine production'!AU107&lt;&gt;"",('[1]T6 Wine production'!AU107/'[1]T61 Real GDP'!AU107),"")),"")</f>
        <v/>
      </c>
      <c r="AW76" s="8" t="str">
        <f>IF('[1]T61 Real GDP'!AV107&lt;&gt;"",(IF('[1]T6 Wine production'!AV107&lt;&gt;"",('[1]T6 Wine production'!AV107/'[1]T61 Real GDP'!AV107),"")),"")</f>
        <v/>
      </c>
      <c r="AX76" s="8" t="str">
        <f>IF('[1]T61 Real GDP'!AW107&lt;&gt;"",(IF('[1]T6 Wine production'!AW107&lt;&gt;"",('[1]T6 Wine production'!AW107/'[1]T61 Real GDP'!AW107),"")),"")</f>
        <v/>
      </c>
      <c r="AY76" s="8" t="str">
        <f>IF('[1]T61 Real GDP'!AX107&lt;&gt;"",(IF('[1]T6 Wine production'!AX107&lt;&gt;"",('[1]T6 Wine production'!AX107/'[1]T61 Real GDP'!AX107),"")),"")</f>
        <v/>
      </c>
      <c r="AZ76" s="8" t="str">
        <f>IF('[1]T61 Real GDP'!AY107&lt;&gt;"",(IF('[1]T6 Wine production'!AY107&lt;&gt;"",('[1]T6 Wine production'!AY107/'[1]T61 Real GDP'!AY107),"")),"")</f>
        <v/>
      </c>
      <c r="BA76" s="8" t="str">
        <f>IF('[1]T61 Real GDP'!AZ107&lt;&gt;"",(IF('[1]T6 Wine production'!AZ107&lt;&gt;"",('[1]T6 Wine production'!AZ107/'[1]T61 Real GDP'!AZ107),"")),"")</f>
        <v/>
      </c>
      <c r="BB76" s="8" t="s">
        <v>54</v>
      </c>
      <c r="BC76" s="9"/>
      <c r="BD76" s="9"/>
      <c r="BI76" s="8"/>
      <c r="BJ76" s="8"/>
      <c r="BK76" s="8"/>
      <c r="BL76" s="8"/>
      <c r="BM76" s="8"/>
      <c r="BN76" s="8"/>
    </row>
    <row r="77" spans="1:66" x14ac:dyDescent="0.5">
      <c r="A77" s="12">
        <f>'[1]T6 Wine production'!A108</f>
        <v>1940</v>
      </c>
      <c r="B77" s="8">
        <f>IF('[1]T61 Real GDP'!B108&lt;&gt;"",(IF('[1]T6 Wine production'!B108&lt;&gt;"",('[1]T6 Wine production'!B108/'[1]T61 Real GDP'!B108),"")),"")</f>
        <v>29.807719152973473</v>
      </c>
      <c r="C77" s="8">
        <f>IF('[1]T61 Real GDP'!C108&lt;&gt;"",(IF('[1]T6 Wine production'!C108&lt;&gt;"",('[1]T6 Wine production'!C108/'[1]T61 Real GDP'!C108),"")),"")</f>
        <v>19.620145703836037</v>
      </c>
      <c r="D77" s="8">
        <f>IF('[1]T61 Real GDP'!D108&lt;&gt;"",(IF('[1]T6 Wine production'!D108&lt;&gt;"",('[1]T6 Wine production'!D108/'[1]T61 Real GDP'!D108),"")),"")</f>
        <v>41.857413681832853</v>
      </c>
      <c r="E77" s="8">
        <f>IF('[1]T61 Real GDP'!E108&lt;&gt;"",(IF('[1]T6 Wine production'!E108&lt;&gt;"",('[1]T6 Wine production'!E108/'[1]T61 Real GDP'!E108),"")),"")</f>
        <v>26.440516935709624</v>
      </c>
      <c r="F77" s="8">
        <f>IF('[1]T61 Real GDP'!F108&lt;&gt;"",(IF('[1]T6 Wine production'!F108&lt;&gt;"",('[1]T6 Wine production'!F108/'[1]T61 Real GDP'!F108),"")),"")</f>
        <v>1.0170820052879221</v>
      </c>
      <c r="G77" s="8"/>
      <c r="H77" s="8">
        <f>IF('[1]T61 Real GDP'!G108&lt;&gt;"",(IF('[1]T6 Wine production'!G108&lt;&gt;"",('[1]T6 Wine production'!G108/'[1]T61 Real GDP'!G108),"")),"")</f>
        <v>0.23376502554250622</v>
      </c>
      <c r="I77" s="8" t="str">
        <f>IF('[1]T61 Real GDP'!H108&lt;&gt;"",(IF('[1]T6 Wine production'!H108&lt;&gt;"",('[1]T6 Wine production'!H108/'[1]T61 Real GDP'!H108),"")),"")</f>
        <v/>
      </c>
      <c r="J77" s="8" t="str">
        <f>IF('[1]T61 Real GDP'!I108&lt;&gt;"",(IF('[1]T6 Wine production'!I108&lt;&gt;"",('[1]T6 Wine production'!I108/'[1]T61 Real GDP'!I108),"")),"")</f>
        <v/>
      </c>
      <c r="K77" s="8">
        <f>IF('[1]T61 Real GDP'!J108&lt;&gt;"",(IF('[1]T6 Wine production'!J108&lt;&gt;"",('[1]T6 Wine production'!J108/'[1]T61 Real GDP'!J108),"")),"")</f>
        <v>0.28776465474284624</v>
      </c>
      <c r="L77" s="8">
        <f>IF('[1]T61 Real GDP'!K108&lt;&gt;"",(IF('[1]T6 Wine production'!K108&lt;&gt;"",('[1]T6 Wine production'!K108/'[1]T61 Real GDP'!K108),"")),"")</f>
        <v>21.565840697027745</v>
      </c>
      <c r="M77" s="8" t="str">
        <f>IF('[1]T61 Real GDP'!L108&lt;&gt;"",(IF('[1]T6 Wine production'!L108&lt;&gt;"",('[1]T6 Wine production'!L108/'[1]T61 Real GDP'!L108),"")),"")</f>
        <v/>
      </c>
      <c r="N77" s="8" t="str">
        <f>IF('[1]T61 Real GDP'!M108&lt;&gt;"",(IF('[1]T6 Wine production'!M108&lt;&gt;"",('[1]T6 Wine production'!M108/'[1]T61 Real GDP'!M108),"")),"")</f>
        <v/>
      </c>
      <c r="O77" s="8" t="str">
        <f>IF('[1]T61 Real GDP'!N108&lt;&gt;"",(IF('[1]T6 Wine production'!N108&lt;&gt;"",('[1]T6 Wine production'!N108/'[1]T61 Real GDP'!N108),"")),"")</f>
        <v/>
      </c>
      <c r="P77" s="8">
        <f>IF('[1]T61 Real GDP'!O108&lt;&gt;"",(IF('[1]T6 Wine production'!O108&lt;&gt;"",('[1]T6 Wine production'!O108/'[1]T61 Real GDP'!O108),"")),"")</f>
        <v>1.3432374454127047</v>
      </c>
      <c r="Q77" s="8">
        <f>IF('[1]T61 Real GDP'!P108&lt;&gt;"",(IF('[1]T6 Wine production'!P108&lt;&gt;"",('[1]T6 Wine production'!P108/'[1]T61 Real GDP'!P108),"")),"")</f>
        <v>0</v>
      </c>
      <c r="R77" s="8" t="str">
        <f>IF('[1]T61 Real GDP'!Q108&lt;&gt;"",(IF('[1]T6 Wine production'!Q108&lt;&gt;"",('[1]T6 Wine production'!Q108/'[1]T61 Real GDP'!Q108),"")),"")</f>
        <v/>
      </c>
      <c r="S77" s="8">
        <f>IF('[1]T61 Real GDP'!R108&lt;&gt;"",(IF('[1]T6 Wine production'!R108&lt;&gt;"",('[1]T6 Wine production'!R108/'[1]T61 Real GDP'!R108),"")),"")</f>
        <v>6.9261302978785579</v>
      </c>
      <c r="T77" s="8" t="str">
        <f>IF('[1]T61 Real GDP'!S108&lt;&gt;"",(IF('[1]T6 Wine production'!S108&lt;&gt;"",('[1]T6 Wine production'!S108/'[1]T61 Real GDP'!S108),"")),"")</f>
        <v/>
      </c>
      <c r="U77" s="8" t="str">
        <f>IF('[1]T61 Real GDP'!T108&lt;&gt;"",(IF('[1]T6 Wine production'!T108&lt;&gt;"",('[1]T6 Wine production'!T108/'[1]T61 Real GDP'!T108),"")),"")</f>
        <v/>
      </c>
      <c r="V77" s="8">
        <f>IF('[1]T61 Real GDP'!U108&lt;&gt;"",(IF('[1]T6 Wine production'!U108&lt;&gt;"",('[1]T6 Wine production'!U108/'[1]T61 Real GDP'!U108),"")),"")</f>
        <v>3.4028387808005078</v>
      </c>
      <c r="W77" s="8" t="str">
        <f>IF('[1]T61 Real GDP'!V108&lt;&gt;"",(IF('[1]T6 Wine production'!V108&lt;&gt;"",('[1]T6 Wine production'!V108/'[1]T61 Real GDP'!V108),"")),"")</f>
        <v/>
      </c>
      <c r="X77" s="8" t="str">
        <f>IF('[1]T61 Real GDP'!W108&lt;&gt;"",(IF('[1]T6 Wine production'!W108&lt;&gt;"",('[1]T6 Wine production'!W108/'[1]T61 Real GDP'!W108),"")),"")</f>
        <v/>
      </c>
      <c r="Y77" s="8" t="str">
        <f>IF('[1]T61 Real GDP'!X108&lt;&gt;"",(IF('[1]T6 Wine production'!X108&lt;&gt;"",('[1]T6 Wine production'!X108/'[1]T61 Real GDP'!X108),"")),"")</f>
        <v/>
      </c>
      <c r="Z77" s="8" t="str">
        <f>IF('[1]T61 Real GDP'!Y108&lt;&gt;"",(IF('[1]T6 Wine production'!Y108&lt;&gt;"",('[1]T6 Wine production'!Y108/'[1]T61 Real GDP'!Y108),"")),"")</f>
        <v/>
      </c>
      <c r="AA77" s="8" t="str">
        <f>IF('[1]T61 Real GDP'!Z108&lt;&gt;"",(IF('[1]T6 Wine production'!Z108&lt;&gt;"",('[1]T6 Wine production'!Z108/'[1]T61 Real GDP'!Z108),"")),"")</f>
        <v/>
      </c>
      <c r="AB77" s="8">
        <f>IF('[1]T61 Real GDP'!AA108&lt;&gt;"",(IF('[1]T6 Wine production'!AA108&lt;&gt;"",('[1]T6 Wine production'!AA108/'[1]T61 Real GDP'!AA108),"")),"")</f>
        <v>1.4769142575626262</v>
      </c>
      <c r="AC77" s="8">
        <f>IF('[1]T61 Real GDP'!AB108&lt;&gt;"",(IF('[1]T6 Wine production'!AB108&lt;&gt;"",('[1]T6 Wine production'!AB108/'[1]T61 Real GDP'!AB108),"")),"")</f>
        <v>8.1590892399657985E-2</v>
      </c>
      <c r="AD77" s="8">
        <f>IF('[1]T61 Real GDP'!AC108&lt;&gt;"",(IF('[1]T6 Wine production'!AC108&lt;&gt;"",('[1]T6 Wine production'!AC108/'[1]T61 Real GDP'!AC108),"")),"")</f>
        <v>0.3729437174379493</v>
      </c>
      <c r="AE77" s="8">
        <f>IF('[1]T61 Real GDP'!AD108&lt;&gt;"",(IF('[1]T6 Wine production'!AD108&lt;&gt;"",('[1]T6 Wine production'!AD108/'[1]T61 Real GDP'!AD108),"")),"")</f>
        <v>0.58080925489345592</v>
      </c>
      <c r="AF77" s="8">
        <f>IF('[1]T61 Real GDP'!AE108&lt;&gt;"",(IF('[1]T6 Wine production'!AE108&lt;&gt;"",('[1]T6 Wine production'!AE108/'[1]T61 Real GDP'!AE108),"")),"")</f>
        <v>11.387999890408611</v>
      </c>
      <c r="AG77" s="8">
        <f>IF('[1]T61 Real GDP'!AF108&lt;&gt;"",(IF('[1]T6 Wine production'!AF108&lt;&gt;"",('[1]T6 Wine production'!AF108/'[1]T61 Real GDP'!AF108),"")),"")</f>
        <v>1.3993786854493331</v>
      </c>
      <c r="AH77" s="8">
        <f>IF('[1]T61 Real GDP'!AG108&lt;&gt;"",(IF('[1]T6 Wine production'!AG108&lt;&gt;"",('[1]T6 Wine production'!AG108/'[1]T61 Real GDP'!AG108),"")),"")</f>
        <v>15.325820952828101</v>
      </c>
      <c r="AI77" s="8">
        <f>IF('[1]T61 Real GDP'!AH108&lt;&gt;"",(IF('[1]T6 Wine production'!AH108&lt;&gt;"",('[1]T6 Wine production'!AH108/'[1]T61 Real GDP'!AH108),"")),"")</f>
        <v>8.3311792597265941E-2</v>
      </c>
      <c r="AJ77" s="8">
        <f>IF('[1]T61 Real GDP'!AI108&lt;&gt;"",(IF('[1]T6 Wine production'!AI108&lt;&gt;"",('[1]T6 Wine production'!AI108/'[1]T61 Real GDP'!AI108),"")),"")</f>
        <v>8.412949632752337</v>
      </c>
      <c r="AK77" s="8" t="str">
        <f>IF('[1]T61 Real GDP'!AJ108&lt;&gt;"",(IF('[1]T6 Wine production'!AJ109&lt;&gt;"",('[1]T6 Wine production'!AJ109/'[1]T61 Real GDP'!AJ108),"")),"")</f>
        <v/>
      </c>
      <c r="AL77" s="8" t="str">
        <f>IF('[1]T61 Real GDP'!AK108&lt;&gt;"",(IF('[1]T6 Wine production'!AK108&lt;&gt;"",('[1]T6 Wine production'!AK108/'[1]T61 Real GDP'!AK108),"")),"")</f>
        <v/>
      </c>
      <c r="AM77" s="8" t="str">
        <f>IF('[1]T61 Real GDP'!AL108&lt;&gt;"",(IF('[1]T6 Wine production'!AL108&lt;&gt;"",('[1]T6 Wine production'!AL108/'[1]T61 Real GDP'!AL108),"")),"")</f>
        <v/>
      </c>
      <c r="AN77" s="8">
        <f>IF('[1]T61 Real GDP'!AM108&lt;&gt;"",(IF('[1]T6 Wine production'!AM108&lt;&gt;"",('[1]T6 Wine production'!AM108/'[1]T61 Real GDP'!AM108),"")),"")</f>
        <v>8.4845326471113101</v>
      </c>
      <c r="AO77" s="8" t="str">
        <f>IF('[1]T61 Real GDP'!AN108&lt;&gt;"",(IF('[1]T6 Wine production'!AN108&lt;&gt;"",('[1]T6 Wine production'!AN108/'[1]T61 Real GDP'!AN108),"")),"")</f>
        <v/>
      </c>
      <c r="AP77" s="8">
        <f>IF('[1]T61 Real GDP'!AO108&lt;&gt;"",(IF('[1]T6 Wine production'!AO108&lt;&gt;"",('[1]T6 Wine production'!AO108/'[1]T61 Real GDP'!AO108),"")),"")</f>
        <v>0.25121420197621841</v>
      </c>
      <c r="AQ77" s="8" t="str">
        <f>IF('[1]T61 Real GDP'!AP108&lt;&gt;"",(IF('[1]T6 Wine production'!AP108&lt;&gt;"",('[1]T6 Wine production'!AP108/'[1]T61 Real GDP'!AP108),"")),"")</f>
        <v/>
      </c>
      <c r="AR77" s="8" t="str">
        <f>IF('[1]T61 Real GDP'!AQ108&lt;&gt;"",(IF('[1]T6 Wine production'!AQ108&lt;&gt;"",('[1]T6 Wine production'!AQ108/'[1]T61 Real GDP'!AQ108),"")),"")</f>
        <v/>
      </c>
      <c r="AS77" s="8" t="str">
        <f>IF('[1]T61 Real GDP'!AR108&lt;&gt;"",(IF('[1]T6 Wine production'!AR108&lt;&gt;"",('[1]T6 Wine production'!AR108/'[1]T61 Real GDP'!AR108),"")),"")</f>
        <v/>
      </c>
      <c r="AT77" s="8" t="str">
        <f>IF('[1]T61 Real GDP'!AS108&lt;&gt;"",(IF('[1]T6 Wine production'!AS108&lt;&gt;"",('[1]T6 Wine production'!AS108/'[1]T61 Real GDP'!AS108),"")),"")</f>
        <v/>
      </c>
      <c r="AU77" s="8">
        <f>IF('[1]T61 Real GDP'!AT108&lt;&gt;"",(IF('[1]T6 Wine production'!AT108&lt;&gt;"",('[1]T6 Wine production'!AT108/'[1]T61 Real GDP'!AT108),"")),"")</f>
        <v>7.1521095545265178E-3</v>
      </c>
      <c r="AV77" s="8" t="str">
        <f>IF('[1]T61 Real GDP'!AU108&lt;&gt;"",(IF('[1]T6 Wine production'!AU108&lt;&gt;"",('[1]T6 Wine production'!AU108/'[1]T61 Real GDP'!AU108),"")),"")</f>
        <v/>
      </c>
      <c r="AW77" s="8" t="str">
        <f>IF('[1]T61 Real GDP'!AV108&lt;&gt;"",(IF('[1]T6 Wine production'!AV108&lt;&gt;"",('[1]T6 Wine production'!AV108/'[1]T61 Real GDP'!AV108),"")),"")</f>
        <v/>
      </c>
      <c r="AX77" s="8" t="str">
        <f>IF('[1]T61 Real GDP'!AW108&lt;&gt;"",(IF('[1]T6 Wine production'!AW108&lt;&gt;"",('[1]T6 Wine production'!AW108/'[1]T61 Real GDP'!AW108),"")),"")</f>
        <v/>
      </c>
      <c r="AY77" s="8" t="str">
        <f>IF('[1]T61 Real GDP'!AX108&lt;&gt;"",(IF('[1]T6 Wine production'!AX108&lt;&gt;"",('[1]T6 Wine production'!AX108/'[1]T61 Real GDP'!AX108),"")),"")</f>
        <v/>
      </c>
      <c r="AZ77" s="8" t="str">
        <f>IF('[1]T61 Real GDP'!AY108&lt;&gt;"",(IF('[1]T6 Wine production'!AY108&lt;&gt;"",('[1]T6 Wine production'!AY108/'[1]T61 Real GDP'!AY108),"")),"")</f>
        <v/>
      </c>
      <c r="BA77" s="8" t="str">
        <f>IF('[1]T61 Real GDP'!AZ108&lt;&gt;"",(IF('[1]T6 Wine production'!AZ108&lt;&gt;"",('[1]T6 Wine production'!AZ108/'[1]T61 Real GDP'!AZ108),"")),"")</f>
        <v/>
      </c>
      <c r="BB77" s="8">
        <v>2.9380011251791638</v>
      </c>
      <c r="BC77" s="9"/>
      <c r="BD77" s="9"/>
      <c r="BI77" s="8"/>
      <c r="BJ77" s="8"/>
      <c r="BK77" s="8"/>
      <c r="BL77" s="8"/>
      <c r="BM77" s="8"/>
      <c r="BN77" s="8"/>
    </row>
    <row r="78" spans="1:66" x14ac:dyDescent="0.5">
      <c r="A78" s="12">
        <f>'[1]T6 Wine production'!A109</f>
        <v>1941</v>
      </c>
      <c r="B78" s="8">
        <f>IF('[1]T61 Real GDP'!B109&lt;&gt;"",(IF('[1]T6 Wine production'!B109&lt;&gt;"",('[1]T6 Wine production'!B109/'[1]T61 Real GDP'!B109),"")),"")</f>
        <v>36.321592386225078</v>
      </c>
      <c r="C78" s="8">
        <f>IF('[1]T61 Real GDP'!C109&lt;&gt;"",(IF('[1]T6 Wine production'!C109&lt;&gt;"",('[1]T6 Wine production'!C109/'[1]T61 Real GDP'!C109),"")),"")</f>
        <v>23.887464408397729</v>
      </c>
      <c r="D78" s="8">
        <f>IF('[1]T61 Real GDP'!D109&lt;&gt;"",(IF('[1]T6 Wine production'!D109&lt;&gt;"",('[1]T6 Wine production'!D109/'[1]T61 Real GDP'!D109),"")),"")</f>
        <v>54.436809091579953</v>
      </c>
      <c r="E78" s="8">
        <f>IF('[1]T61 Real GDP'!E109&lt;&gt;"",(IF('[1]T6 Wine production'!E109&lt;&gt;"",('[1]T6 Wine production'!E109/'[1]T61 Real GDP'!E109),"")),"")</f>
        <v>32.13594810909229</v>
      </c>
      <c r="F78" s="8">
        <f>IF('[1]T61 Real GDP'!F109&lt;&gt;"",(IF('[1]T6 Wine production'!F109&lt;&gt;"",('[1]T6 Wine production'!F109/'[1]T61 Real GDP'!F109),"")),"")</f>
        <v>2.5557139488863538</v>
      </c>
      <c r="G78" s="8"/>
      <c r="H78" s="8">
        <f>IF('[1]T61 Real GDP'!G109&lt;&gt;"",(IF('[1]T6 Wine production'!G109&lt;&gt;"",('[1]T6 Wine production'!G109/'[1]T61 Real GDP'!G109),"")),"")</f>
        <v>0.18853849533249389</v>
      </c>
      <c r="I78" s="8" t="str">
        <f>IF('[1]T61 Real GDP'!H109&lt;&gt;"",(IF('[1]T6 Wine production'!H109&lt;&gt;"",('[1]T6 Wine production'!H109/'[1]T61 Real GDP'!H109),"")),"")</f>
        <v/>
      </c>
      <c r="J78" s="8" t="str">
        <f>IF('[1]T61 Real GDP'!I109&lt;&gt;"",(IF('[1]T6 Wine production'!I109&lt;&gt;"",('[1]T6 Wine production'!I109/'[1]T61 Real GDP'!I109),"")),"")</f>
        <v/>
      </c>
      <c r="K78" s="8">
        <f>IF('[1]T61 Real GDP'!J109&lt;&gt;"",(IF('[1]T6 Wine production'!J109&lt;&gt;"",('[1]T6 Wine production'!J109/'[1]T61 Real GDP'!J109),"")),"")</f>
        <v>0.60784497499837975</v>
      </c>
      <c r="L78" s="8">
        <f>IF('[1]T61 Real GDP'!K109&lt;&gt;"",(IF('[1]T6 Wine production'!K109&lt;&gt;"",('[1]T6 Wine production'!K109/'[1]T61 Real GDP'!K109),"")),"")</f>
        <v>20.078283560452306</v>
      </c>
      <c r="M78" s="8" t="str">
        <f>IF('[1]T61 Real GDP'!L109&lt;&gt;"",(IF('[1]T6 Wine production'!L109&lt;&gt;"",('[1]T6 Wine production'!L109/'[1]T61 Real GDP'!L109),"")),"")</f>
        <v/>
      </c>
      <c r="N78" s="8" t="str">
        <f>IF('[1]T61 Real GDP'!M109&lt;&gt;"",(IF('[1]T6 Wine production'!M109&lt;&gt;"",('[1]T6 Wine production'!M109/'[1]T61 Real GDP'!M109),"")),"")</f>
        <v/>
      </c>
      <c r="O78" s="8" t="str">
        <f>IF('[1]T61 Real GDP'!N109&lt;&gt;"",(IF('[1]T6 Wine production'!N109&lt;&gt;"",('[1]T6 Wine production'!N109/'[1]T61 Real GDP'!N109),"")),"")</f>
        <v/>
      </c>
      <c r="P78" s="8">
        <f>IF('[1]T61 Real GDP'!O109&lt;&gt;"",(IF('[1]T6 Wine production'!O109&lt;&gt;"",('[1]T6 Wine production'!O109/'[1]T61 Real GDP'!O109),"")),"")</f>
        <v>2.4130492233277687</v>
      </c>
      <c r="Q78" s="8">
        <f>IF('[1]T61 Real GDP'!P109&lt;&gt;"",(IF('[1]T6 Wine production'!P109&lt;&gt;"",('[1]T6 Wine production'!P109/'[1]T61 Real GDP'!P109),"")),"")</f>
        <v>0</v>
      </c>
      <c r="R78" s="8" t="str">
        <f>IF('[1]T61 Real GDP'!Q109&lt;&gt;"",(IF('[1]T6 Wine production'!Q109&lt;&gt;"",('[1]T6 Wine production'!Q109/'[1]T61 Real GDP'!Q109),"")),"")</f>
        <v/>
      </c>
      <c r="S78" s="8">
        <f>IF('[1]T61 Real GDP'!R109&lt;&gt;"",(IF('[1]T6 Wine production'!R109&lt;&gt;"",('[1]T6 Wine production'!R109/'[1]T61 Real GDP'!R109),"")),"")</f>
        <v>13.261782941518861</v>
      </c>
      <c r="T78" s="8" t="str">
        <f>IF('[1]T61 Real GDP'!S109&lt;&gt;"",(IF('[1]T6 Wine production'!S109&lt;&gt;"",('[1]T6 Wine production'!S109/'[1]T61 Real GDP'!S109),"")),"")</f>
        <v/>
      </c>
      <c r="U78" s="8" t="str">
        <f>IF('[1]T61 Real GDP'!T109&lt;&gt;"",(IF('[1]T6 Wine production'!T109&lt;&gt;"",('[1]T6 Wine production'!T109/'[1]T61 Real GDP'!T109),"")),"")</f>
        <v/>
      </c>
      <c r="V78" s="8">
        <f>IF('[1]T61 Real GDP'!U109&lt;&gt;"",(IF('[1]T6 Wine production'!U109&lt;&gt;"",('[1]T6 Wine production'!U109/'[1]T61 Real GDP'!U109),"")),"")</f>
        <v>6.0351861167706602</v>
      </c>
      <c r="W78" s="8" t="str">
        <f>IF('[1]T61 Real GDP'!V109&lt;&gt;"",(IF('[1]T6 Wine production'!V109&lt;&gt;"",('[1]T6 Wine production'!V109/'[1]T61 Real GDP'!V109),"")),"")</f>
        <v/>
      </c>
      <c r="X78" s="8" t="str">
        <f>IF('[1]T61 Real GDP'!W109&lt;&gt;"",(IF('[1]T6 Wine production'!W109&lt;&gt;"",('[1]T6 Wine production'!W109/'[1]T61 Real GDP'!W109),"")),"")</f>
        <v/>
      </c>
      <c r="Y78" s="8" t="str">
        <f>IF('[1]T61 Real GDP'!X109&lt;&gt;"",(IF('[1]T6 Wine production'!X109&lt;&gt;"",('[1]T6 Wine production'!X109/'[1]T61 Real GDP'!X109),"")),"")</f>
        <v/>
      </c>
      <c r="Z78" s="8" t="str">
        <f>IF('[1]T61 Real GDP'!Y109&lt;&gt;"",(IF('[1]T6 Wine production'!Y109&lt;&gt;"",('[1]T6 Wine production'!Y109/'[1]T61 Real GDP'!Y109),"")),"")</f>
        <v/>
      </c>
      <c r="AA78" s="8" t="str">
        <f>IF('[1]T61 Real GDP'!Z109&lt;&gt;"",(IF('[1]T6 Wine production'!Z109&lt;&gt;"",('[1]T6 Wine production'!Z109/'[1]T61 Real GDP'!Z109),"")),"")</f>
        <v/>
      </c>
      <c r="AB78" s="8">
        <f>IF('[1]T61 Real GDP'!AA109&lt;&gt;"",(IF('[1]T6 Wine production'!AA109&lt;&gt;"",('[1]T6 Wine production'!AA109/'[1]T61 Real GDP'!AA109),"")),"")</f>
        <v>1.4585537550580987</v>
      </c>
      <c r="AC78" s="8">
        <f>IF('[1]T61 Real GDP'!AB109&lt;&gt;"",(IF('[1]T6 Wine production'!AB109&lt;&gt;"",('[1]T6 Wine production'!AB109/'[1]T61 Real GDP'!AB109),"")),"")</f>
        <v>0.1001623932882382</v>
      </c>
      <c r="AD78" s="8">
        <f>IF('[1]T61 Real GDP'!AC109&lt;&gt;"",(IF('[1]T6 Wine production'!AC109&lt;&gt;"",('[1]T6 Wine production'!AC109/'[1]T61 Real GDP'!AC109),"")),"")</f>
        <v>0.30765802211020732</v>
      </c>
      <c r="AE78" s="8">
        <f>IF('[1]T61 Real GDP'!AD109&lt;&gt;"",(IF('[1]T6 Wine production'!AD109&lt;&gt;"",('[1]T6 Wine production'!AD109/'[1]T61 Real GDP'!AD109),"")),"")</f>
        <v>0.77323995042950711</v>
      </c>
      <c r="AF78" s="8">
        <f>IF('[1]T61 Real GDP'!AE109&lt;&gt;"",(IF('[1]T6 Wine production'!AE109&lt;&gt;"",('[1]T6 Wine production'!AE109/'[1]T61 Real GDP'!AE109),"")),"")</f>
        <v>12.309678274842593</v>
      </c>
      <c r="AG78" s="8">
        <f>IF('[1]T61 Real GDP'!AF109&lt;&gt;"",(IF('[1]T6 Wine production'!AF109&lt;&gt;"",('[1]T6 Wine production'!AF109/'[1]T61 Real GDP'!AF109),"")),"")</f>
        <v>1.0966333714805208</v>
      </c>
      <c r="AH78" s="8">
        <f>IF('[1]T61 Real GDP'!AG109&lt;&gt;"",(IF('[1]T6 Wine production'!AG109&lt;&gt;"",('[1]T6 Wine production'!AG109/'[1]T61 Real GDP'!AG109),"")),"")</f>
        <v>15.514552524486447</v>
      </c>
      <c r="AI78" s="8">
        <f>IF('[1]T61 Real GDP'!AH109&lt;&gt;"",(IF('[1]T6 Wine production'!AH109&lt;&gt;"",('[1]T6 Wine production'!AH109/'[1]T61 Real GDP'!AH109),"")),"")</f>
        <v>0.10612683769644517</v>
      </c>
      <c r="AJ78" s="8">
        <f>IF('[1]T61 Real GDP'!AI109&lt;&gt;"",(IF('[1]T6 Wine production'!AI109&lt;&gt;"",('[1]T6 Wine production'!AI109/'[1]T61 Real GDP'!AI109),"")),"")</f>
        <v>9.2446866688786198</v>
      </c>
      <c r="AK78" s="8" t="str">
        <f>IF('[1]T61 Real GDP'!AJ109&lt;&gt;"",(IF('[1]T6 Wine production'!AJ110&lt;&gt;"",('[1]T6 Wine production'!AJ110/'[1]T61 Real GDP'!AJ109),"")),"")</f>
        <v/>
      </c>
      <c r="AL78" s="8" t="str">
        <f>IF('[1]T61 Real GDP'!AK109&lt;&gt;"",(IF('[1]T6 Wine production'!AK109&lt;&gt;"",('[1]T6 Wine production'!AK109/'[1]T61 Real GDP'!AK109),"")),"")</f>
        <v/>
      </c>
      <c r="AM78" s="8" t="str">
        <f>IF('[1]T61 Real GDP'!AL109&lt;&gt;"",(IF('[1]T6 Wine production'!AL109&lt;&gt;"",('[1]T6 Wine production'!AL109/'[1]T61 Real GDP'!AL109),"")),"")</f>
        <v/>
      </c>
      <c r="AN78" s="8">
        <f>IF('[1]T61 Real GDP'!AM109&lt;&gt;"",(IF('[1]T6 Wine production'!AM109&lt;&gt;"",('[1]T6 Wine production'!AM109/'[1]T61 Real GDP'!AM109),"")),"")</f>
        <v>8.3211351938961702</v>
      </c>
      <c r="AO78" s="8" t="str">
        <f>IF('[1]T61 Real GDP'!AN109&lt;&gt;"",(IF('[1]T6 Wine production'!AN109&lt;&gt;"",('[1]T6 Wine production'!AN109/'[1]T61 Real GDP'!AN109),"")),"")</f>
        <v/>
      </c>
      <c r="AP78" s="8">
        <f>IF('[1]T61 Real GDP'!AO109&lt;&gt;"",(IF('[1]T6 Wine production'!AO109&lt;&gt;"",('[1]T6 Wine production'!AO109/'[1]T61 Real GDP'!AO109),"")),"")</f>
        <v>0.36821562707121291</v>
      </c>
      <c r="AQ78" s="8" t="str">
        <f>IF('[1]T61 Real GDP'!AP109&lt;&gt;"",(IF('[1]T6 Wine production'!AP109&lt;&gt;"",('[1]T6 Wine production'!AP109/'[1]T61 Real GDP'!AP109),"")),"")</f>
        <v/>
      </c>
      <c r="AR78" s="8" t="str">
        <f>IF('[1]T61 Real GDP'!AQ109&lt;&gt;"",(IF('[1]T6 Wine production'!AQ109&lt;&gt;"",('[1]T6 Wine production'!AQ109/'[1]T61 Real GDP'!AQ109),"")),"")</f>
        <v/>
      </c>
      <c r="AS78" s="8" t="str">
        <f>IF('[1]T61 Real GDP'!AR109&lt;&gt;"",(IF('[1]T6 Wine production'!AR109&lt;&gt;"",('[1]T6 Wine production'!AR109/'[1]T61 Real GDP'!AR109),"")),"")</f>
        <v/>
      </c>
      <c r="AT78" s="8" t="str">
        <f>IF('[1]T61 Real GDP'!AS109&lt;&gt;"",(IF('[1]T6 Wine production'!AS109&lt;&gt;"",('[1]T6 Wine production'!AS109/'[1]T61 Real GDP'!AS109),"")),"")</f>
        <v/>
      </c>
      <c r="AU78" s="8">
        <f>IF('[1]T61 Real GDP'!AT109&lt;&gt;"",(IF('[1]T6 Wine production'!AT109&lt;&gt;"",('[1]T6 Wine production'!AT109/'[1]T61 Real GDP'!AT109),"")),"")</f>
        <v>7.0556874506569325E-3</v>
      </c>
      <c r="AV78" s="8" t="str">
        <f>IF('[1]T61 Real GDP'!AU109&lt;&gt;"",(IF('[1]T6 Wine production'!AU109&lt;&gt;"",('[1]T6 Wine production'!AU109/'[1]T61 Real GDP'!AU109),"")),"")</f>
        <v/>
      </c>
      <c r="AW78" s="8" t="str">
        <f>IF('[1]T61 Real GDP'!AV109&lt;&gt;"",(IF('[1]T6 Wine production'!AV109&lt;&gt;"",('[1]T6 Wine production'!AV109/'[1]T61 Real GDP'!AV109),"")),"")</f>
        <v/>
      </c>
      <c r="AX78" s="8" t="str">
        <f>IF('[1]T61 Real GDP'!AW109&lt;&gt;"",(IF('[1]T6 Wine production'!AW109&lt;&gt;"",('[1]T6 Wine production'!AW109/'[1]T61 Real GDP'!AW109),"")),"")</f>
        <v/>
      </c>
      <c r="AY78" s="8" t="str">
        <f>IF('[1]T61 Real GDP'!AX109&lt;&gt;"",(IF('[1]T6 Wine production'!AX109&lt;&gt;"",('[1]T6 Wine production'!AX109/'[1]T61 Real GDP'!AX109),"")),"")</f>
        <v/>
      </c>
      <c r="AZ78" s="8" t="str">
        <f>IF('[1]T61 Real GDP'!AY109&lt;&gt;"",(IF('[1]T6 Wine production'!AY109&lt;&gt;"",('[1]T6 Wine production'!AY109/'[1]T61 Real GDP'!AY109),"")),"")</f>
        <v/>
      </c>
      <c r="BA78" s="8" t="str">
        <f>IF('[1]T61 Real GDP'!AZ109&lt;&gt;"",(IF('[1]T6 Wine production'!AZ109&lt;&gt;"",('[1]T6 Wine production'!AZ109/'[1]T61 Real GDP'!AZ109),"")),"")</f>
        <v/>
      </c>
      <c r="BB78" s="8" t="s">
        <v>54</v>
      </c>
      <c r="BC78" s="9"/>
      <c r="BD78" s="9"/>
      <c r="BI78" s="8"/>
      <c r="BJ78" s="8"/>
      <c r="BK78" s="8"/>
      <c r="BL78" s="8"/>
      <c r="BM78" s="8"/>
      <c r="BN78" s="8"/>
    </row>
    <row r="79" spans="1:66" x14ac:dyDescent="0.5">
      <c r="A79" s="12">
        <f>'[1]T6 Wine production'!A110</f>
        <v>1942</v>
      </c>
      <c r="B79" s="8">
        <f>IF('[1]T61 Real GDP'!B110&lt;&gt;"",(IF('[1]T6 Wine production'!B110&lt;&gt;"",('[1]T6 Wine production'!B110/'[1]T61 Real GDP'!B110),"")),"")</f>
        <v>29.794953598062865</v>
      </c>
      <c r="C79" s="8">
        <f>IF('[1]T61 Real GDP'!C110&lt;&gt;"",(IF('[1]T6 Wine production'!C110&lt;&gt;"",('[1]T6 Wine production'!C110/'[1]T61 Real GDP'!C110),"")),"")</f>
        <v>25.05572377362946</v>
      </c>
      <c r="D79" s="8">
        <f>IF('[1]T61 Real GDP'!D110&lt;&gt;"",(IF('[1]T6 Wine production'!D110&lt;&gt;"",('[1]T6 Wine production'!D110/'[1]T61 Real GDP'!D110),"")),"")</f>
        <v>62.07803126636248</v>
      </c>
      <c r="E79" s="8">
        <f>IF('[1]T61 Real GDP'!E110&lt;&gt;"",(IF('[1]T6 Wine production'!E110&lt;&gt;"",('[1]T6 Wine production'!E110/'[1]T61 Real GDP'!E110),"")),"")</f>
        <v>36.554697323513565</v>
      </c>
      <c r="F79" s="8">
        <f>IF('[1]T61 Real GDP'!F110&lt;&gt;"",(IF('[1]T6 Wine production'!F110&lt;&gt;"",('[1]T6 Wine production'!F110/'[1]T61 Real GDP'!F110),"")),"")</f>
        <v>1.8952046584130502</v>
      </c>
      <c r="G79" s="8"/>
      <c r="H79" s="8">
        <f>IF('[1]T61 Real GDP'!G110&lt;&gt;"",(IF('[1]T6 Wine production'!G110&lt;&gt;"",('[1]T6 Wine production'!G110/'[1]T61 Real GDP'!G110),"")),"")</f>
        <v>0.11528569022741103</v>
      </c>
      <c r="I79" s="8" t="str">
        <f>IF('[1]T61 Real GDP'!H110&lt;&gt;"",(IF('[1]T6 Wine production'!H110&lt;&gt;"",('[1]T6 Wine production'!H110/'[1]T61 Real GDP'!H110),"")),"")</f>
        <v/>
      </c>
      <c r="J79" s="8" t="str">
        <f>IF('[1]T61 Real GDP'!I110&lt;&gt;"",(IF('[1]T6 Wine production'!I110&lt;&gt;"",('[1]T6 Wine production'!I110/'[1]T61 Real GDP'!I110),"")),"")</f>
        <v/>
      </c>
      <c r="K79" s="8">
        <f>IF('[1]T61 Real GDP'!J110&lt;&gt;"",(IF('[1]T6 Wine production'!J110&lt;&gt;"",('[1]T6 Wine production'!J110/'[1]T61 Real GDP'!J110),"")),"")</f>
        <v>0.24679744799327072</v>
      </c>
      <c r="L79" s="8">
        <f>IF('[1]T61 Real GDP'!K110&lt;&gt;"",(IF('[1]T6 Wine production'!K110&lt;&gt;"",('[1]T6 Wine production'!K110/'[1]T61 Real GDP'!K110),"")),"")</f>
        <v>20.883672764929237</v>
      </c>
      <c r="M79" s="8" t="str">
        <f>IF('[1]T61 Real GDP'!L110&lt;&gt;"",(IF('[1]T6 Wine production'!L110&lt;&gt;"",('[1]T6 Wine production'!L110/'[1]T61 Real GDP'!L110),"")),"")</f>
        <v/>
      </c>
      <c r="N79" s="8" t="str">
        <f>IF('[1]T61 Real GDP'!M110&lt;&gt;"",(IF('[1]T6 Wine production'!M110&lt;&gt;"",('[1]T6 Wine production'!M110/'[1]T61 Real GDP'!M110),"")),"")</f>
        <v/>
      </c>
      <c r="O79" s="8" t="str">
        <f>IF('[1]T61 Real GDP'!N110&lt;&gt;"",(IF('[1]T6 Wine production'!N110&lt;&gt;"",('[1]T6 Wine production'!N110/'[1]T61 Real GDP'!N110),"")),"")</f>
        <v/>
      </c>
      <c r="P79" s="8">
        <f>IF('[1]T61 Real GDP'!O110&lt;&gt;"",(IF('[1]T6 Wine production'!O110&lt;&gt;"",('[1]T6 Wine production'!O110/'[1]T61 Real GDP'!O110),"")),"")</f>
        <v>2.2818337782761704</v>
      </c>
      <c r="Q79" s="8">
        <f>IF('[1]T61 Real GDP'!P110&lt;&gt;"",(IF('[1]T6 Wine production'!P110&lt;&gt;"",('[1]T6 Wine production'!P110/'[1]T61 Real GDP'!P110),"")),"")</f>
        <v>0</v>
      </c>
      <c r="R79" s="8" t="str">
        <f>IF('[1]T61 Real GDP'!Q110&lt;&gt;"",(IF('[1]T6 Wine production'!Q110&lt;&gt;"",('[1]T6 Wine production'!Q110/'[1]T61 Real GDP'!Q110),"")),"")</f>
        <v/>
      </c>
      <c r="S79" s="8">
        <f>IF('[1]T61 Real GDP'!R110&lt;&gt;"",(IF('[1]T6 Wine production'!R110&lt;&gt;"",('[1]T6 Wine production'!R110/'[1]T61 Real GDP'!R110),"")),"")</f>
        <v>20.909965249036855</v>
      </c>
      <c r="T79" s="8" t="str">
        <f>IF('[1]T61 Real GDP'!S110&lt;&gt;"",(IF('[1]T6 Wine production'!S110&lt;&gt;"",('[1]T6 Wine production'!S110/'[1]T61 Real GDP'!S110),"")),"")</f>
        <v/>
      </c>
      <c r="U79" s="8" t="str">
        <f>IF('[1]T61 Real GDP'!T110&lt;&gt;"",(IF('[1]T6 Wine production'!T110&lt;&gt;"",('[1]T6 Wine production'!T110/'[1]T61 Real GDP'!T110),"")),"")</f>
        <v/>
      </c>
      <c r="V79" s="8">
        <f>IF('[1]T61 Real GDP'!U110&lt;&gt;"",(IF('[1]T6 Wine production'!U110&lt;&gt;"",('[1]T6 Wine production'!U110/'[1]T61 Real GDP'!U110),"")),"")</f>
        <v>15.337771031937352</v>
      </c>
      <c r="W79" s="8" t="str">
        <f>IF('[1]T61 Real GDP'!V110&lt;&gt;"",(IF('[1]T6 Wine production'!V110&lt;&gt;"",('[1]T6 Wine production'!V110/'[1]T61 Real GDP'!V110),"")),"")</f>
        <v/>
      </c>
      <c r="X79" s="8" t="str">
        <f>IF('[1]T61 Real GDP'!W110&lt;&gt;"",(IF('[1]T6 Wine production'!W110&lt;&gt;"",('[1]T6 Wine production'!W110/'[1]T61 Real GDP'!W110),"")),"")</f>
        <v/>
      </c>
      <c r="Y79" s="8" t="str">
        <f>IF('[1]T61 Real GDP'!X110&lt;&gt;"",(IF('[1]T6 Wine production'!X110&lt;&gt;"",('[1]T6 Wine production'!X110/'[1]T61 Real GDP'!X110),"")),"")</f>
        <v/>
      </c>
      <c r="Z79" s="8" t="str">
        <f>IF('[1]T61 Real GDP'!Y110&lt;&gt;"",(IF('[1]T6 Wine production'!Y110&lt;&gt;"",('[1]T6 Wine production'!Y110/'[1]T61 Real GDP'!Y110),"")),"")</f>
        <v/>
      </c>
      <c r="AA79" s="8" t="str">
        <f>IF('[1]T61 Real GDP'!Z110&lt;&gt;"",(IF('[1]T6 Wine production'!Z110&lt;&gt;"",('[1]T6 Wine production'!Z110/'[1]T61 Real GDP'!Z110),"")),"")</f>
        <v/>
      </c>
      <c r="AB79" s="8">
        <f>IF('[1]T61 Real GDP'!AA110&lt;&gt;"",(IF('[1]T6 Wine production'!AA110&lt;&gt;"",('[1]T6 Wine production'!AA110/'[1]T61 Real GDP'!AA110),"")),"")</f>
        <v>1.3164276620102069</v>
      </c>
      <c r="AC79" s="8">
        <f>IF('[1]T61 Real GDP'!AB110&lt;&gt;"",(IF('[1]T6 Wine production'!AB110&lt;&gt;"",('[1]T6 Wine production'!AB110/'[1]T61 Real GDP'!AB110),"")),"")</f>
        <v>0.1010631755836421</v>
      </c>
      <c r="AD79" s="8">
        <f>IF('[1]T61 Real GDP'!AC110&lt;&gt;"",(IF('[1]T6 Wine production'!AC110&lt;&gt;"",('[1]T6 Wine production'!AC110/'[1]T61 Real GDP'!AC110),"")),"")</f>
        <v>0.2352033456464265</v>
      </c>
      <c r="AE79" s="8">
        <f>IF('[1]T61 Real GDP'!AD110&lt;&gt;"",(IF('[1]T6 Wine production'!AD110&lt;&gt;"",('[1]T6 Wine production'!AD110/'[1]T61 Real GDP'!AD110),"")),"")</f>
        <v>0.38449835976167729</v>
      </c>
      <c r="AF79" s="8">
        <f>IF('[1]T61 Real GDP'!AE110&lt;&gt;"",(IF('[1]T6 Wine production'!AE110&lt;&gt;"",('[1]T6 Wine production'!AE110/'[1]T61 Real GDP'!AE110),"")),"")</f>
        <v>11.05892705683366</v>
      </c>
      <c r="AG79" s="8">
        <f>IF('[1]T61 Real GDP'!AF110&lt;&gt;"",(IF('[1]T6 Wine production'!AF110&lt;&gt;"",('[1]T6 Wine production'!AF110/'[1]T61 Real GDP'!AF110),"")),"")</f>
        <v>1.1338564515777367</v>
      </c>
      <c r="AH79" s="8">
        <f>IF('[1]T61 Real GDP'!AG110&lt;&gt;"",(IF('[1]T6 Wine production'!AG110&lt;&gt;"",('[1]T6 Wine production'!AG110/'[1]T61 Real GDP'!AG110),"")),"")</f>
        <v>14.184424963971097</v>
      </c>
      <c r="AI79" s="8">
        <f>IF('[1]T61 Real GDP'!AH110&lt;&gt;"",(IF('[1]T6 Wine production'!AH110&lt;&gt;"",('[1]T6 Wine production'!AH110/'[1]T61 Real GDP'!AH110),"")),"")</f>
        <v>0.12625666422706905</v>
      </c>
      <c r="AJ79" s="8">
        <f>IF('[1]T61 Real GDP'!AI110&lt;&gt;"",(IF('[1]T6 Wine production'!AI110&lt;&gt;"",('[1]T6 Wine production'!AI110/'[1]T61 Real GDP'!AI110),"")),"")</f>
        <v>11.308864526907371</v>
      </c>
      <c r="AK79" s="8" t="str">
        <f>IF('[1]T61 Real GDP'!AJ110&lt;&gt;"",(IF('[1]T6 Wine production'!AJ111&lt;&gt;"",('[1]T6 Wine production'!AJ111/'[1]T61 Real GDP'!AJ110),"")),"")</f>
        <v/>
      </c>
      <c r="AL79" s="8" t="str">
        <f>IF('[1]T61 Real GDP'!AK110&lt;&gt;"",(IF('[1]T6 Wine production'!AK110&lt;&gt;"",('[1]T6 Wine production'!AK110/'[1]T61 Real GDP'!AK110),"")),"")</f>
        <v/>
      </c>
      <c r="AM79" s="8" t="str">
        <f>IF('[1]T61 Real GDP'!AL110&lt;&gt;"",(IF('[1]T6 Wine production'!AL110&lt;&gt;"",('[1]T6 Wine production'!AL110/'[1]T61 Real GDP'!AL110),"")),"")</f>
        <v/>
      </c>
      <c r="AN79" s="8">
        <f>IF('[1]T61 Real GDP'!AM110&lt;&gt;"",(IF('[1]T6 Wine production'!AM110&lt;&gt;"",('[1]T6 Wine production'!AM110/'[1]T61 Real GDP'!AM110),"")),"")</f>
        <v>8.2840347757404675</v>
      </c>
      <c r="AO79" s="8" t="str">
        <f>IF('[1]T61 Real GDP'!AN110&lt;&gt;"",(IF('[1]T6 Wine production'!AN110&lt;&gt;"",('[1]T6 Wine production'!AN110/'[1]T61 Real GDP'!AN110),"")),"")</f>
        <v/>
      </c>
      <c r="AP79" s="8">
        <f>IF('[1]T61 Real GDP'!AO110&lt;&gt;"",(IF('[1]T6 Wine production'!AO110&lt;&gt;"",('[1]T6 Wine production'!AO110/'[1]T61 Real GDP'!AO110),"")),"")</f>
        <v>0.38465610332780464</v>
      </c>
      <c r="AQ79" s="8" t="str">
        <f>IF('[1]T61 Real GDP'!AP110&lt;&gt;"",(IF('[1]T6 Wine production'!AP110&lt;&gt;"",('[1]T6 Wine production'!AP110/'[1]T61 Real GDP'!AP110),"")),"")</f>
        <v/>
      </c>
      <c r="AR79" s="8" t="str">
        <f>IF('[1]T61 Real GDP'!AQ110&lt;&gt;"",(IF('[1]T6 Wine production'!AQ110&lt;&gt;"",('[1]T6 Wine production'!AQ110/'[1]T61 Real GDP'!AQ110),"")),"")</f>
        <v/>
      </c>
      <c r="AS79" s="8" t="str">
        <f>IF('[1]T61 Real GDP'!AR110&lt;&gt;"",(IF('[1]T6 Wine production'!AR110&lt;&gt;"",('[1]T6 Wine production'!AR110/'[1]T61 Real GDP'!AR110),"")),"")</f>
        <v/>
      </c>
      <c r="AT79" s="8" t="str">
        <f>IF('[1]T61 Real GDP'!AS110&lt;&gt;"",(IF('[1]T6 Wine production'!AS110&lt;&gt;"",('[1]T6 Wine production'!AS110/'[1]T61 Real GDP'!AS110),"")),"")</f>
        <v/>
      </c>
      <c r="AU79" s="8">
        <f>IF('[1]T61 Real GDP'!AT110&lt;&gt;"",(IF('[1]T6 Wine production'!AT110&lt;&gt;"",('[1]T6 Wine production'!AT110/'[1]T61 Real GDP'!AT110),"")),"")</f>
        <v>7.0939426181291492E-3</v>
      </c>
      <c r="AV79" s="8" t="str">
        <f>IF('[1]T61 Real GDP'!AU110&lt;&gt;"",(IF('[1]T6 Wine production'!AU110&lt;&gt;"",('[1]T6 Wine production'!AU110/'[1]T61 Real GDP'!AU110),"")),"")</f>
        <v/>
      </c>
      <c r="AW79" s="8" t="str">
        <f>IF('[1]T61 Real GDP'!AV110&lt;&gt;"",(IF('[1]T6 Wine production'!AV110&lt;&gt;"",('[1]T6 Wine production'!AV110/'[1]T61 Real GDP'!AV110),"")),"")</f>
        <v/>
      </c>
      <c r="AX79" s="8" t="str">
        <f>IF('[1]T61 Real GDP'!AW110&lt;&gt;"",(IF('[1]T6 Wine production'!AW110&lt;&gt;"",('[1]T6 Wine production'!AW110/'[1]T61 Real GDP'!AW110),"")),"")</f>
        <v/>
      </c>
      <c r="AY79" s="8" t="str">
        <f>IF('[1]T61 Real GDP'!AX110&lt;&gt;"",(IF('[1]T6 Wine production'!AX110&lt;&gt;"",('[1]T6 Wine production'!AX110/'[1]T61 Real GDP'!AX110),"")),"")</f>
        <v/>
      </c>
      <c r="AZ79" s="8" t="str">
        <f>IF('[1]T61 Real GDP'!AY110&lt;&gt;"",(IF('[1]T6 Wine production'!AY110&lt;&gt;"",('[1]T6 Wine production'!AY110/'[1]T61 Real GDP'!AY110),"")),"")</f>
        <v/>
      </c>
      <c r="BA79" s="8" t="str">
        <f>IF('[1]T61 Real GDP'!AZ110&lt;&gt;"",(IF('[1]T6 Wine production'!AZ110&lt;&gt;"",('[1]T6 Wine production'!AZ110/'[1]T61 Real GDP'!AZ110),"")),"")</f>
        <v/>
      </c>
      <c r="BB79" s="8" t="s">
        <v>54</v>
      </c>
      <c r="BC79" s="9"/>
      <c r="BD79" s="9"/>
      <c r="BI79" s="8"/>
      <c r="BJ79" s="8"/>
      <c r="BK79" s="8"/>
      <c r="BL79" s="8"/>
      <c r="BM79" s="8"/>
      <c r="BN79" s="8"/>
    </row>
    <row r="80" spans="1:66" x14ac:dyDescent="0.5">
      <c r="A80" s="12">
        <f>'[1]T6 Wine production'!A111</f>
        <v>1943</v>
      </c>
      <c r="B80" s="8">
        <f>IF('[1]T61 Real GDP'!B111&lt;&gt;"",(IF('[1]T6 Wine production'!B111&lt;&gt;"",('[1]T6 Wine production'!B111/'[1]T61 Real GDP'!B111),"")),"")</f>
        <v>36.756298604153564</v>
      </c>
      <c r="C80" s="8">
        <f>IF('[1]T61 Real GDP'!C111&lt;&gt;"",(IF('[1]T6 Wine production'!C111&lt;&gt;"",('[1]T6 Wine production'!C111/'[1]T61 Real GDP'!C111),"")),"")</f>
        <v>27.551316103973559</v>
      </c>
      <c r="D80" s="8">
        <f>IF('[1]T61 Real GDP'!D111&lt;&gt;"",(IF('[1]T6 Wine production'!D111&lt;&gt;"",('[1]T6 Wine production'!D111/'[1]T61 Real GDP'!D111),"")),"")</f>
        <v>95.562406225899196</v>
      </c>
      <c r="E80" s="8">
        <f>IF('[1]T61 Real GDP'!E111&lt;&gt;"",(IF('[1]T6 Wine production'!E111&lt;&gt;"",('[1]T6 Wine production'!E111/'[1]T61 Real GDP'!E111),"")),"")</f>
        <v>38.016838749913383</v>
      </c>
      <c r="F80" s="8">
        <f>IF('[1]T61 Real GDP'!F111&lt;&gt;"",(IF('[1]T6 Wine production'!F111&lt;&gt;"",('[1]T6 Wine production'!F111/'[1]T61 Real GDP'!F111),"")),"")</f>
        <v>3.2306815003371612</v>
      </c>
      <c r="G80" s="8"/>
      <c r="H80" s="8">
        <f>IF('[1]T61 Real GDP'!G111&lt;&gt;"",(IF('[1]T6 Wine production'!G111&lt;&gt;"",('[1]T6 Wine production'!G111/'[1]T61 Real GDP'!G111),"")),"")</f>
        <v>0.2174034316783845</v>
      </c>
      <c r="I80" s="8" t="str">
        <f>IF('[1]T61 Real GDP'!H111&lt;&gt;"",(IF('[1]T6 Wine production'!H111&lt;&gt;"",('[1]T6 Wine production'!H111/'[1]T61 Real GDP'!H111),"")),"")</f>
        <v/>
      </c>
      <c r="J80" s="8" t="str">
        <f>IF('[1]T61 Real GDP'!I111&lt;&gt;"",(IF('[1]T6 Wine production'!I111&lt;&gt;"",('[1]T6 Wine production'!I111/'[1]T61 Real GDP'!I111),"")),"")</f>
        <v/>
      </c>
      <c r="K80" s="8">
        <f>IF('[1]T61 Real GDP'!J111&lt;&gt;"",(IF('[1]T6 Wine production'!J111&lt;&gt;"",('[1]T6 Wine production'!J111/'[1]T61 Real GDP'!J111),"")),"")</f>
        <v>0.47280996199625747</v>
      </c>
      <c r="L80" s="8">
        <f>IF('[1]T61 Real GDP'!K111&lt;&gt;"",(IF('[1]T6 Wine production'!K111&lt;&gt;"",('[1]T6 Wine production'!K111/'[1]T61 Real GDP'!K111),"")),"")</f>
        <v>36.662191469585871</v>
      </c>
      <c r="M80" s="8" t="str">
        <f>IF('[1]T61 Real GDP'!L111&lt;&gt;"",(IF('[1]T6 Wine production'!L111&lt;&gt;"",('[1]T6 Wine production'!L111/'[1]T61 Real GDP'!L111),"")),"")</f>
        <v/>
      </c>
      <c r="N80" s="8" t="str">
        <f>IF('[1]T61 Real GDP'!M111&lt;&gt;"",(IF('[1]T6 Wine production'!M111&lt;&gt;"",('[1]T6 Wine production'!M111/'[1]T61 Real GDP'!M111),"")),"")</f>
        <v/>
      </c>
      <c r="O80" s="8" t="str">
        <f>IF('[1]T61 Real GDP'!N111&lt;&gt;"",(IF('[1]T6 Wine production'!N111&lt;&gt;"",('[1]T6 Wine production'!N111/'[1]T61 Real GDP'!N111),"")),"")</f>
        <v/>
      </c>
      <c r="P80" s="8">
        <f>IF('[1]T61 Real GDP'!O111&lt;&gt;"",(IF('[1]T6 Wine production'!O111&lt;&gt;"",('[1]T6 Wine production'!O111/'[1]T61 Real GDP'!O111),"")),"")</f>
        <v>2.2609097838904737</v>
      </c>
      <c r="Q80" s="8">
        <f>IF('[1]T61 Real GDP'!P111&lt;&gt;"",(IF('[1]T6 Wine production'!P111&lt;&gt;"",('[1]T6 Wine production'!P111/'[1]T61 Real GDP'!P111),"")),"")</f>
        <v>0</v>
      </c>
      <c r="R80" s="8" t="str">
        <f>IF('[1]T61 Real GDP'!Q111&lt;&gt;"",(IF('[1]T6 Wine production'!Q111&lt;&gt;"",('[1]T6 Wine production'!Q111/'[1]T61 Real GDP'!Q111),"")),"")</f>
        <v/>
      </c>
      <c r="S80" s="8">
        <f>IF('[1]T61 Real GDP'!R111&lt;&gt;"",(IF('[1]T6 Wine production'!R111&lt;&gt;"",('[1]T6 Wine production'!R111/'[1]T61 Real GDP'!R111),"")),"")</f>
        <v>21.34736638019211</v>
      </c>
      <c r="T80" s="8" t="str">
        <f>IF('[1]T61 Real GDP'!S111&lt;&gt;"",(IF('[1]T6 Wine production'!S111&lt;&gt;"",('[1]T6 Wine production'!S111/'[1]T61 Real GDP'!S111),"")),"")</f>
        <v/>
      </c>
      <c r="U80" s="8" t="str">
        <f>IF('[1]T61 Real GDP'!T111&lt;&gt;"",(IF('[1]T6 Wine production'!T111&lt;&gt;"",('[1]T6 Wine production'!T111/'[1]T61 Real GDP'!T111),"")),"")</f>
        <v/>
      </c>
      <c r="V80" s="8" t="str">
        <f>IF('[1]T61 Real GDP'!U111&lt;&gt;"",(IF('[1]T6 Wine production'!U111&lt;&gt;"",('[1]T6 Wine production'!U111/'[1]T61 Real GDP'!U111),"")),"")</f>
        <v/>
      </c>
      <c r="W80" s="8" t="str">
        <f>IF('[1]T61 Real GDP'!V111&lt;&gt;"",(IF('[1]T6 Wine production'!V111&lt;&gt;"",('[1]T6 Wine production'!V111/'[1]T61 Real GDP'!V111),"")),"")</f>
        <v/>
      </c>
      <c r="X80" s="8" t="str">
        <f>IF('[1]T61 Real GDP'!W111&lt;&gt;"",(IF('[1]T6 Wine production'!W111&lt;&gt;"",('[1]T6 Wine production'!W111/'[1]T61 Real GDP'!W111),"")),"")</f>
        <v/>
      </c>
      <c r="Y80" s="8" t="str">
        <f>IF('[1]T61 Real GDP'!X111&lt;&gt;"",(IF('[1]T6 Wine production'!X111&lt;&gt;"",('[1]T6 Wine production'!X111/'[1]T61 Real GDP'!X111),"")),"")</f>
        <v/>
      </c>
      <c r="Z80" s="8" t="str">
        <f>IF('[1]T61 Real GDP'!Y111&lt;&gt;"",(IF('[1]T6 Wine production'!Y111&lt;&gt;"",('[1]T6 Wine production'!Y111/'[1]T61 Real GDP'!Y111),"")),"")</f>
        <v/>
      </c>
      <c r="AA80" s="8" t="str">
        <f>IF('[1]T61 Real GDP'!Z111&lt;&gt;"",(IF('[1]T6 Wine production'!Z111&lt;&gt;"",('[1]T6 Wine production'!Z111/'[1]T61 Real GDP'!Z111),"")),"")</f>
        <v/>
      </c>
      <c r="AB80" s="8">
        <f>IF('[1]T61 Real GDP'!AA111&lt;&gt;"",(IF('[1]T6 Wine production'!AA111&lt;&gt;"",('[1]T6 Wine production'!AA111/'[1]T61 Real GDP'!AA111),"")),"")</f>
        <v>1.5599963084229385</v>
      </c>
      <c r="AC80" s="8">
        <f>IF('[1]T61 Real GDP'!AB111&lt;&gt;"",(IF('[1]T6 Wine production'!AB111&lt;&gt;"",('[1]T6 Wine production'!AB111/'[1]T61 Real GDP'!AB111),"")),"")</f>
        <v>0.10960437505308962</v>
      </c>
      <c r="AD80" s="8">
        <f>IF('[1]T61 Real GDP'!AC111&lt;&gt;"",(IF('[1]T6 Wine production'!AC111&lt;&gt;"",('[1]T6 Wine production'!AC111/'[1]T61 Real GDP'!AC111),"")),"")</f>
        <v>0.17843277380452313</v>
      </c>
      <c r="AE80" s="8">
        <f>IF('[1]T61 Real GDP'!AD111&lt;&gt;"",(IF('[1]T6 Wine production'!AD111&lt;&gt;"",('[1]T6 Wine production'!AD111/'[1]T61 Real GDP'!AD111),"")),"")</f>
        <v>0.3420038724287342</v>
      </c>
      <c r="AF80" s="8">
        <f>IF('[1]T61 Real GDP'!AE111&lt;&gt;"",(IF('[1]T6 Wine production'!AE111&lt;&gt;"",('[1]T6 Wine production'!AE111/'[1]T61 Real GDP'!AE111),"")),"")</f>
        <v>17.19681204982583</v>
      </c>
      <c r="AG80" s="8">
        <f>IF('[1]T61 Real GDP'!AF111&lt;&gt;"",(IF('[1]T6 Wine production'!AF111&lt;&gt;"",('[1]T6 Wine production'!AF111/'[1]T61 Real GDP'!AF111),"")),"")</f>
        <v>1.1276810970130011</v>
      </c>
      <c r="AH80" s="8">
        <f>IF('[1]T61 Real GDP'!AG111&lt;&gt;"",(IF('[1]T6 Wine production'!AG111&lt;&gt;"",('[1]T6 Wine production'!AG111/'[1]T61 Real GDP'!AG111),"")),"")</f>
        <v>13.331817828571872</v>
      </c>
      <c r="AI80" s="8">
        <f>IF('[1]T61 Real GDP'!AH111&lt;&gt;"",(IF('[1]T6 Wine production'!AH111&lt;&gt;"",('[1]T6 Wine production'!AH111/'[1]T61 Real GDP'!AH111),"")),"")</f>
        <v>0.14790758858435796</v>
      </c>
      <c r="AJ80" s="8">
        <f>IF('[1]T61 Real GDP'!AI111&lt;&gt;"",(IF('[1]T6 Wine production'!AI111&lt;&gt;"",('[1]T6 Wine production'!AI111/'[1]T61 Real GDP'!AI111),"")),"")</f>
        <v>10.403563439305529</v>
      </c>
      <c r="AK80" s="8" t="str">
        <f>IF('[1]T61 Real GDP'!AJ111&lt;&gt;"",(IF('[1]T6 Wine production'!AJ112&lt;&gt;"",('[1]T6 Wine production'!AJ112/'[1]T61 Real GDP'!AJ111),"")),"")</f>
        <v/>
      </c>
      <c r="AL80" s="8" t="str">
        <f>IF('[1]T61 Real GDP'!AK111&lt;&gt;"",(IF('[1]T6 Wine production'!AK111&lt;&gt;"",('[1]T6 Wine production'!AK111/'[1]T61 Real GDP'!AK111),"")),"")</f>
        <v/>
      </c>
      <c r="AM80" s="8" t="str">
        <f>IF('[1]T61 Real GDP'!AL111&lt;&gt;"",(IF('[1]T6 Wine production'!AL111&lt;&gt;"",('[1]T6 Wine production'!AL111/'[1]T61 Real GDP'!AL111),"")),"")</f>
        <v/>
      </c>
      <c r="AN80" s="8">
        <f>IF('[1]T61 Real GDP'!AM111&lt;&gt;"",(IF('[1]T6 Wine production'!AM111&lt;&gt;"",('[1]T6 Wine production'!AM111/'[1]T61 Real GDP'!AM111),"")),"")</f>
        <v>8.3107694064432671</v>
      </c>
      <c r="AO80" s="8" t="str">
        <f>IF('[1]T61 Real GDP'!AN111&lt;&gt;"",(IF('[1]T6 Wine production'!AN111&lt;&gt;"",('[1]T6 Wine production'!AN111/'[1]T61 Real GDP'!AN111),"")),"")</f>
        <v/>
      </c>
      <c r="AP80" s="8">
        <f>IF('[1]T61 Real GDP'!AO111&lt;&gt;"",(IF('[1]T6 Wine production'!AO111&lt;&gt;"",('[1]T6 Wine production'!AO111/'[1]T61 Real GDP'!AO111),"")),"")</f>
        <v>0.49375996267641237</v>
      </c>
      <c r="AQ80" s="8" t="str">
        <f>IF('[1]T61 Real GDP'!AP111&lt;&gt;"",(IF('[1]T6 Wine production'!AP111&lt;&gt;"",('[1]T6 Wine production'!AP111/'[1]T61 Real GDP'!AP111),"")),"")</f>
        <v/>
      </c>
      <c r="AR80" s="8" t="str">
        <f>IF('[1]T61 Real GDP'!AQ111&lt;&gt;"",(IF('[1]T6 Wine production'!AQ111&lt;&gt;"",('[1]T6 Wine production'!AQ111/'[1]T61 Real GDP'!AQ111),"")),"")</f>
        <v/>
      </c>
      <c r="AS80" s="8" t="str">
        <f>IF('[1]T61 Real GDP'!AR111&lt;&gt;"",(IF('[1]T6 Wine production'!AR111&lt;&gt;"",('[1]T6 Wine production'!AR111/'[1]T61 Real GDP'!AR111),"")),"")</f>
        <v/>
      </c>
      <c r="AT80" s="8" t="str">
        <f>IF('[1]T61 Real GDP'!AS111&lt;&gt;"",(IF('[1]T6 Wine production'!AS111&lt;&gt;"",('[1]T6 Wine production'!AS111/'[1]T61 Real GDP'!AS111),"")),"")</f>
        <v/>
      </c>
      <c r="AU80" s="8">
        <f>IF('[1]T61 Real GDP'!AT111&lt;&gt;"",(IF('[1]T6 Wine production'!AT111&lt;&gt;"",('[1]T6 Wine production'!AT111/'[1]T61 Real GDP'!AT111),"")),"")</f>
        <v>6.9943951440357881E-3</v>
      </c>
      <c r="AV80" s="8" t="str">
        <f>IF('[1]T61 Real GDP'!AU111&lt;&gt;"",(IF('[1]T6 Wine production'!AU111&lt;&gt;"",('[1]T6 Wine production'!AU111/'[1]T61 Real GDP'!AU111),"")),"")</f>
        <v/>
      </c>
      <c r="AW80" s="8" t="str">
        <f>IF('[1]T61 Real GDP'!AV111&lt;&gt;"",(IF('[1]T6 Wine production'!AV111&lt;&gt;"",('[1]T6 Wine production'!AV111/'[1]T61 Real GDP'!AV111),"")),"")</f>
        <v/>
      </c>
      <c r="AX80" s="8" t="str">
        <f>IF('[1]T61 Real GDP'!AW111&lt;&gt;"",(IF('[1]T6 Wine production'!AW111&lt;&gt;"",('[1]T6 Wine production'!AW111/'[1]T61 Real GDP'!AW111),"")),"")</f>
        <v/>
      </c>
      <c r="AY80" s="8" t="str">
        <f>IF('[1]T61 Real GDP'!AX111&lt;&gt;"",(IF('[1]T6 Wine production'!AX111&lt;&gt;"",('[1]T6 Wine production'!AX111/'[1]T61 Real GDP'!AX111),"")),"")</f>
        <v/>
      </c>
      <c r="AZ80" s="8" t="str">
        <f>IF('[1]T61 Real GDP'!AY111&lt;&gt;"",(IF('[1]T6 Wine production'!AY111&lt;&gt;"",('[1]T6 Wine production'!AY111/'[1]T61 Real GDP'!AY111),"")),"")</f>
        <v/>
      </c>
      <c r="BA80" s="8" t="str">
        <f>IF('[1]T61 Real GDP'!AZ111&lt;&gt;"",(IF('[1]T6 Wine production'!AZ111&lt;&gt;"",('[1]T6 Wine production'!AZ111/'[1]T61 Real GDP'!AZ111),"")),"")</f>
        <v/>
      </c>
      <c r="BB80" s="8" t="s">
        <v>54</v>
      </c>
      <c r="BC80" s="9"/>
      <c r="BD80" s="9"/>
      <c r="BI80" s="8"/>
      <c r="BJ80" s="8"/>
      <c r="BK80" s="8"/>
      <c r="BL80" s="8"/>
      <c r="BM80" s="8"/>
      <c r="BN80" s="8"/>
    </row>
    <row r="81" spans="1:66" x14ac:dyDescent="0.5">
      <c r="A81" s="12">
        <f>'[1]T6 Wine production'!A112</f>
        <v>1944</v>
      </c>
      <c r="B81" s="8">
        <f>IF('[1]T61 Real GDP'!B112&lt;&gt;"",(IF('[1]T6 Wine production'!B112&lt;&gt;"",('[1]T6 Wine production'!B112/'[1]T61 Real GDP'!B112),"")),"")</f>
        <v>47.024192344104826</v>
      </c>
      <c r="C81" s="8">
        <f>IF('[1]T61 Real GDP'!C112&lt;&gt;"",(IF('[1]T6 Wine production'!C112&lt;&gt;"",('[1]T6 Wine production'!C112/'[1]T61 Real GDP'!C112),"")),"")</f>
        <v>29.822060862650435</v>
      </c>
      <c r="D81" s="8">
        <f>IF('[1]T61 Real GDP'!D112&lt;&gt;"",(IF('[1]T6 Wine production'!D112&lt;&gt;"",('[1]T6 Wine production'!D112/'[1]T61 Real GDP'!D112),"")),"")</f>
        <v>93.328350686385036</v>
      </c>
      <c r="E81" s="8">
        <f>IF('[1]T61 Real GDP'!E112&lt;&gt;"",(IF('[1]T6 Wine production'!E112&lt;&gt;"",('[1]T6 Wine production'!E112/'[1]T61 Real GDP'!E112),"")),"")</f>
        <v>35.061400168854604</v>
      </c>
      <c r="F81" s="8">
        <f>IF('[1]T61 Real GDP'!F112&lt;&gt;"",(IF('[1]T6 Wine production'!F112&lt;&gt;"",('[1]T6 Wine production'!F112/'[1]T61 Real GDP'!F112),"")),"")</f>
        <v>2.2025880585895474</v>
      </c>
      <c r="G81" s="8"/>
      <c r="H81" s="8">
        <f>IF('[1]T61 Real GDP'!G112&lt;&gt;"",(IF('[1]T6 Wine production'!G112&lt;&gt;"",('[1]T6 Wine production'!G112/'[1]T61 Real GDP'!G112),"")),"")</f>
        <v>0.14665449708095954</v>
      </c>
      <c r="I81" s="8" t="str">
        <f>IF('[1]T61 Real GDP'!H112&lt;&gt;"",(IF('[1]T6 Wine production'!H112&lt;&gt;"",('[1]T6 Wine production'!H112/'[1]T61 Real GDP'!H112),"")),"")</f>
        <v/>
      </c>
      <c r="J81" s="8" t="str">
        <f>IF('[1]T61 Real GDP'!I112&lt;&gt;"",(IF('[1]T6 Wine production'!I112&lt;&gt;"",('[1]T6 Wine production'!I112/'[1]T61 Real GDP'!I112),"")),"")</f>
        <v/>
      </c>
      <c r="K81" s="8">
        <f>IF('[1]T61 Real GDP'!J112&lt;&gt;"",(IF('[1]T6 Wine production'!J112&lt;&gt;"",('[1]T6 Wine production'!J112/'[1]T61 Real GDP'!J112),"")),"")</f>
        <v>0.47434906279629491</v>
      </c>
      <c r="L81" s="8">
        <f>IF('[1]T61 Real GDP'!K112&lt;&gt;"",(IF('[1]T6 Wine production'!K112&lt;&gt;"",('[1]T6 Wine production'!K112/'[1]T61 Real GDP'!K112),"")),"")</f>
        <v>46.746217246893835</v>
      </c>
      <c r="M81" s="8" t="str">
        <f>IF('[1]T61 Real GDP'!L112&lt;&gt;"",(IF('[1]T6 Wine production'!L112&lt;&gt;"",('[1]T6 Wine production'!L112/'[1]T61 Real GDP'!L112),"")),"")</f>
        <v/>
      </c>
      <c r="N81" s="8" t="str">
        <f>IF('[1]T61 Real GDP'!M112&lt;&gt;"",(IF('[1]T6 Wine production'!M112&lt;&gt;"",('[1]T6 Wine production'!M112/'[1]T61 Real GDP'!M112),"")),"")</f>
        <v/>
      </c>
      <c r="O81" s="8" t="str">
        <f>IF('[1]T61 Real GDP'!N112&lt;&gt;"",(IF('[1]T6 Wine production'!N112&lt;&gt;"",('[1]T6 Wine production'!N112/'[1]T61 Real GDP'!N112),"")),"")</f>
        <v/>
      </c>
      <c r="P81" s="8">
        <f>IF('[1]T61 Real GDP'!O112&lt;&gt;"",(IF('[1]T6 Wine production'!O112&lt;&gt;"",('[1]T6 Wine production'!O112/'[1]T61 Real GDP'!O112),"")),"")</f>
        <v>3.1179409997173027</v>
      </c>
      <c r="Q81" s="8">
        <f>IF('[1]T61 Real GDP'!P112&lt;&gt;"",(IF('[1]T6 Wine production'!P112&lt;&gt;"",('[1]T6 Wine production'!P112/'[1]T61 Real GDP'!P112),"")),"")</f>
        <v>0</v>
      </c>
      <c r="R81" s="8" t="str">
        <f>IF('[1]T61 Real GDP'!Q112&lt;&gt;"",(IF('[1]T6 Wine production'!Q112&lt;&gt;"",('[1]T6 Wine production'!Q112/'[1]T61 Real GDP'!Q112),"")),"")</f>
        <v/>
      </c>
      <c r="S81" s="8">
        <f>IF('[1]T61 Real GDP'!R112&lt;&gt;"",(IF('[1]T6 Wine production'!R112&lt;&gt;"",('[1]T6 Wine production'!R112/'[1]T61 Real GDP'!R112),"")),"")</f>
        <v>24.874403634054225</v>
      </c>
      <c r="T81" s="8" t="str">
        <f>IF('[1]T61 Real GDP'!S112&lt;&gt;"",(IF('[1]T6 Wine production'!S112&lt;&gt;"",('[1]T6 Wine production'!S112/'[1]T61 Real GDP'!S112),"")),"")</f>
        <v/>
      </c>
      <c r="U81" s="8" t="str">
        <f>IF('[1]T61 Real GDP'!T112&lt;&gt;"",(IF('[1]T6 Wine production'!T112&lt;&gt;"",('[1]T6 Wine production'!T112/'[1]T61 Real GDP'!T112),"")),"")</f>
        <v/>
      </c>
      <c r="V81" s="8" t="str">
        <f>IF('[1]T61 Real GDP'!U112&lt;&gt;"",(IF('[1]T6 Wine production'!U112&lt;&gt;"",('[1]T6 Wine production'!U112/'[1]T61 Real GDP'!U112),"")),"")</f>
        <v/>
      </c>
      <c r="W81" s="8" t="str">
        <f>IF('[1]T61 Real GDP'!V112&lt;&gt;"",(IF('[1]T6 Wine production'!V112&lt;&gt;"",('[1]T6 Wine production'!V112/'[1]T61 Real GDP'!V112),"")),"")</f>
        <v/>
      </c>
      <c r="X81" s="8" t="str">
        <f>IF('[1]T61 Real GDP'!W112&lt;&gt;"",(IF('[1]T6 Wine production'!W112&lt;&gt;"",('[1]T6 Wine production'!W112/'[1]T61 Real GDP'!W112),"")),"")</f>
        <v/>
      </c>
      <c r="Y81" s="8" t="str">
        <f>IF('[1]T61 Real GDP'!X112&lt;&gt;"",(IF('[1]T6 Wine production'!X112&lt;&gt;"",('[1]T6 Wine production'!X112/'[1]T61 Real GDP'!X112),"")),"")</f>
        <v/>
      </c>
      <c r="Z81" s="8" t="str">
        <f>IF('[1]T61 Real GDP'!Y112&lt;&gt;"",(IF('[1]T6 Wine production'!Y112&lt;&gt;"",('[1]T6 Wine production'!Y112/'[1]T61 Real GDP'!Y112),"")),"")</f>
        <v/>
      </c>
      <c r="AA81" s="8" t="str">
        <f>IF('[1]T61 Real GDP'!Z112&lt;&gt;"",(IF('[1]T6 Wine production'!Z112&lt;&gt;"",('[1]T6 Wine production'!Z112/'[1]T61 Real GDP'!Z112),"")),"")</f>
        <v/>
      </c>
      <c r="AB81" s="8">
        <f>IF('[1]T61 Real GDP'!AA112&lt;&gt;"",(IF('[1]T6 Wine production'!AA112&lt;&gt;"",('[1]T6 Wine production'!AA112/'[1]T61 Real GDP'!AA112),"")),"")</f>
        <v>1.6144958945200598</v>
      </c>
      <c r="AC81" s="8">
        <f>IF('[1]T61 Real GDP'!AB112&lt;&gt;"",(IF('[1]T6 Wine production'!AB112&lt;&gt;"",('[1]T6 Wine production'!AB112/'[1]T61 Real GDP'!AB112),"")),"")</f>
        <v>0.11972184038877906</v>
      </c>
      <c r="AD81" s="8">
        <f>IF('[1]T61 Real GDP'!AC112&lt;&gt;"",(IF('[1]T6 Wine production'!AC112&lt;&gt;"",('[1]T6 Wine production'!AC112/'[1]T61 Real GDP'!AC112),"")),"")</f>
        <v>0.21028342920578358</v>
      </c>
      <c r="AE81" s="8">
        <f>IF('[1]T61 Real GDP'!AD112&lt;&gt;"",(IF('[1]T6 Wine production'!AD112&lt;&gt;"",('[1]T6 Wine production'!AD112/'[1]T61 Real GDP'!AD112),"")),"")</f>
        <v>0.36614149763991077</v>
      </c>
      <c r="AF81" s="8">
        <f>IF('[1]T61 Real GDP'!AE112&lt;&gt;"",(IF('[1]T6 Wine production'!AE112&lt;&gt;"",('[1]T6 Wine production'!AE112/'[1]T61 Real GDP'!AE112),"")),"")</f>
        <v>12.313531642499314</v>
      </c>
      <c r="AG81" s="8">
        <f>IF('[1]T61 Real GDP'!AF112&lt;&gt;"",(IF('[1]T6 Wine production'!AF112&lt;&gt;"",('[1]T6 Wine production'!AF112/'[1]T61 Real GDP'!AF112),"")),"")</f>
        <v>1.1249845899733577</v>
      </c>
      <c r="AH81" s="8">
        <f>IF('[1]T61 Real GDP'!AG112&lt;&gt;"",(IF('[1]T6 Wine production'!AG112&lt;&gt;"",('[1]T6 Wine production'!AG112/'[1]T61 Real GDP'!AG112),"")),"")</f>
        <v>15.907124529304919</v>
      </c>
      <c r="AI81" s="8">
        <f>IF('[1]T61 Real GDP'!AH112&lt;&gt;"",(IF('[1]T6 Wine production'!AH112&lt;&gt;"",('[1]T6 Wine production'!AH112/'[1]T61 Real GDP'!AH112),"")),"")</f>
        <v>0.16095231932071305</v>
      </c>
      <c r="AJ81" s="8">
        <f>IF('[1]T61 Real GDP'!AI112&lt;&gt;"",(IF('[1]T6 Wine production'!AI112&lt;&gt;"",('[1]T6 Wine production'!AI112/'[1]T61 Real GDP'!AI112),"")),"")</f>
        <v>6.8365645599476386</v>
      </c>
      <c r="AK81" s="8" t="str">
        <f>IF('[1]T61 Real GDP'!AJ112&lt;&gt;"",(IF('[1]T6 Wine production'!AJ113&lt;&gt;"",('[1]T6 Wine production'!AJ113/'[1]T61 Real GDP'!AJ112),"")),"")</f>
        <v/>
      </c>
      <c r="AL81" s="8" t="str">
        <f>IF('[1]T61 Real GDP'!AK112&lt;&gt;"",(IF('[1]T6 Wine production'!AK112&lt;&gt;"",('[1]T6 Wine production'!AK112/'[1]T61 Real GDP'!AK112),"")),"")</f>
        <v/>
      </c>
      <c r="AM81" s="8" t="str">
        <f>IF('[1]T61 Real GDP'!AL112&lt;&gt;"",(IF('[1]T6 Wine production'!AL112&lt;&gt;"",('[1]T6 Wine production'!AL112/'[1]T61 Real GDP'!AL112),"")),"")</f>
        <v/>
      </c>
      <c r="AN81" s="8">
        <f>IF('[1]T61 Real GDP'!AM112&lt;&gt;"",(IF('[1]T6 Wine production'!AM112&lt;&gt;"",('[1]T6 Wine production'!AM112/'[1]T61 Real GDP'!AM112),"")),"")</f>
        <v>8.2194803409328898</v>
      </c>
      <c r="AO81" s="8" t="str">
        <f>IF('[1]T61 Real GDP'!AN112&lt;&gt;"",(IF('[1]T6 Wine production'!AN112&lt;&gt;"",('[1]T6 Wine production'!AN112/'[1]T61 Real GDP'!AN112),"")),"")</f>
        <v/>
      </c>
      <c r="AP81" s="8">
        <f>IF('[1]T61 Real GDP'!AO112&lt;&gt;"",(IF('[1]T6 Wine production'!AO112&lt;&gt;"",('[1]T6 Wine production'!AO112/'[1]T61 Real GDP'!AO112),"")),"")</f>
        <v>0.78788124923851688</v>
      </c>
      <c r="AQ81" s="8" t="str">
        <f>IF('[1]T61 Real GDP'!AP112&lt;&gt;"",(IF('[1]T6 Wine production'!AP112&lt;&gt;"",('[1]T6 Wine production'!AP112/'[1]T61 Real GDP'!AP112),"")),"")</f>
        <v/>
      </c>
      <c r="AR81" s="8" t="str">
        <f>IF('[1]T61 Real GDP'!AQ112&lt;&gt;"",(IF('[1]T6 Wine production'!AQ112&lt;&gt;"",('[1]T6 Wine production'!AQ112/'[1]T61 Real GDP'!AQ112),"")),"")</f>
        <v/>
      </c>
      <c r="AS81" s="8" t="str">
        <f>IF('[1]T61 Real GDP'!AR112&lt;&gt;"",(IF('[1]T6 Wine production'!AR112&lt;&gt;"",('[1]T6 Wine production'!AR112/'[1]T61 Real GDP'!AR112),"")),"")</f>
        <v/>
      </c>
      <c r="AT81" s="8" t="str">
        <f>IF('[1]T61 Real GDP'!AS112&lt;&gt;"",(IF('[1]T6 Wine production'!AS112&lt;&gt;"",('[1]T6 Wine production'!AS112/'[1]T61 Real GDP'!AS112),"")),"")</f>
        <v/>
      </c>
      <c r="AU81" s="8">
        <f>IF('[1]T61 Real GDP'!AT112&lt;&gt;"",(IF('[1]T6 Wine production'!AT112&lt;&gt;"",('[1]T6 Wine production'!AT112/'[1]T61 Real GDP'!AT112),"")),"")</f>
        <v>7.3094359867664519E-3</v>
      </c>
      <c r="AV81" s="8" t="str">
        <f>IF('[1]T61 Real GDP'!AU112&lt;&gt;"",(IF('[1]T6 Wine production'!AU112&lt;&gt;"",('[1]T6 Wine production'!AU112/'[1]T61 Real GDP'!AU112),"")),"")</f>
        <v/>
      </c>
      <c r="AW81" s="8" t="str">
        <f>IF('[1]T61 Real GDP'!AV112&lt;&gt;"",(IF('[1]T6 Wine production'!AV112&lt;&gt;"",('[1]T6 Wine production'!AV112/'[1]T61 Real GDP'!AV112),"")),"")</f>
        <v/>
      </c>
      <c r="AX81" s="8" t="str">
        <f>IF('[1]T61 Real GDP'!AW112&lt;&gt;"",(IF('[1]T6 Wine production'!AW112&lt;&gt;"",('[1]T6 Wine production'!AW112/'[1]T61 Real GDP'!AW112),"")),"")</f>
        <v/>
      </c>
      <c r="AY81" s="8" t="str">
        <f>IF('[1]T61 Real GDP'!AX112&lt;&gt;"",(IF('[1]T6 Wine production'!AX112&lt;&gt;"",('[1]T6 Wine production'!AX112/'[1]T61 Real GDP'!AX112),"")),"")</f>
        <v/>
      </c>
      <c r="AZ81" s="8" t="str">
        <f>IF('[1]T61 Real GDP'!AY112&lt;&gt;"",(IF('[1]T6 Wine production'!AY112&lt;&gt;"",('[1]T6 Wine production'!AY112/'[1]T61 Real GDP'!AY112),"")),"")</f>
        <v/>
      </c>
      <c r="BA81" s="8" t="str">
        <f>IF('[1]T61 Real GDP'!AZ112&lt;&gt;"",(IF('[1]T6 Wine production'!AZ112&lt;&gt;"",('[1]T6 Wine production'!AZ112/'[1]T61 Real GDP'!AZ112),"")),"")</f>
        <v/>
      </c>
      <c r="BB81" s="8" t="s">
        <v>54</v>
      </c>
      <c r="BC81" s="9"/>
      <c r="BD81" s="9"/>
      <c r="BI81" s="8"/>
      <c r="BJ81" s="8"/>
      <c r="BK81" s="8"/>
      <c r="BL81" s="8"/>
      <c r="BM81" s="8"/>
      <c r="BN81" s="8"/>
    </row>
    <row r="82" spans="1:66" x14ac:dyDescent="0.5">
      <c r="A82" s="12">
        <f>'[1]T6 Wine production'!A113</f>
        <v>1945</v>
      </c>
      <c r="B82" s="8">
        <f>IF('[1]T61 Real GDP'!B113&lt;&gt;"",(IF('[1]T6 Wine production'!B113&lt;&gt;"",('[1]T6 Wine production'!B113/'[1]T61 Real GDP'!B113),"")),"")</f>
        <v>27.997021704240776</v>
      </c>
      <c r="C82" s="8">
        <f>IF('[1]T61 Real GDP'!C113&lt;&gt;"",(IF('[1]T6 Wine production'!C113&lt;&gt;"",('[1]T6 Wine production'!C113/'[1]T61 Real GDP'!C113),"")),"")</f>
        <v>33.543384110575658</v>
      </c>
      <c r="D82" s="8">
        <f>IF('[1]T61 Real GDP'!D113&lt;&gt;"",(IF('[1]T6 Wine production'!D113&lt;&gt;"",('[1]T6 Wine production'!D113/'[1]T61 Real GDP'!D113),"")),"")</f>
        <v>69.104180175208668</v>
      </c>
      <c r="E82" s="8">
        <f>IF('[1]T61 Real GDP'!E113&lt;&gt;"",(IF('[1]T6 Wine production'!E113&lt;&gt;"",('[1]T6 Wine production'!E113/'[1]T61 Real GDP'!E113),"")),"")</f>
        <v>24.592058729538756</v>
      </c>
      <c r="F82" s="8">
        <f>IF('[1]T61 Real GDP'!F113&lt;&gt;"",(IF('[1]T6 Wine production'!F113&lt;&gt;"",('[1]T6 Wine production'!F113/'[1]T61 Real GDP'!F113),"")),"")</f>
        <v>7.5135388682785385</v>
      </c>
      <c r="G82" s="8"/>
      <c r="H82" s="8">
        <f>IF('[1]T61 Real GDP'!G113&lt;&gt;"",(IF('[1]T6 Wine production'!G113&lt;&gt;"",('[1]T6 Wine production'!G113/'[1]T61 Real GDP'!G113),"")),"")</f>
        <v>8.3029815536256782E-2</v>
      </c>
      <c r="I82" s="8" t="str">
        <f>IF('[1]T61 Real GDP'!H113&lt;&gt;"",(IF('[1]T6 Wine production'!H113&lt;&gt;"",('[1]T6 Wine production'!H113/'[1]T61 Real GDP'!H113),"")),"")</f>
        <v/>
      </c>
      <c r="J82" s="8" t="str">
        <f>IF('[1]T61 Real GDP'!I113&lt;&gt;"",(IF('[1]T6 Wine production'!I113&lt;&gt;"",('[1]T6 Wine production'!I113/'[1]T61 Real GDP'!I113),"")),"")</f>
        <v/>
      </c>
      <c r="K82" s="8">
        <f>IF('[1]T61 Real GDP'!J113&lt;&gt;"",(IF('[1]T6 Wine production'!J113&lt;&gt;"",('[1]T6 Wine production'!J113/'[1]T61 Real GDP'!J113),"")),"")</f>
        <v>0.67778229632641995</v>
      </c>
      <c r="L82" s="8">
        <f>IF('[1]T61 Real GDP'!K113&lt;&gt;"",(IF('[1]T6 Wine production'!K113&lt;&gt;"",('[1]T6 Wine production'!K113/'[1]T61 Real GDP'!K113),"")),"")</f>
        <v>34.959941733430448</v>
      </c>
      <c r="M82" s="8" t="str">
        <f>IF('[1]T61 Real GDP'!L113&lt;&gt;"",(IF('[1]T6 Wine production'!L113&lt;&gt;"",('[1]T6 Wine production'!L113/'[1]T61 Real GDP'!L113),"")),"")</f>
        <v/>
      </c>
      <c r="N82" s="8" t="str">
        <f>IF('[1]T61 Real GDP'!M113&lt;&gt;"",(IF('[1]T6 Wine production'!M113&lt;&gt;"",('[1]T6 Wine production'!M113/'[1]T61 Real GDP'!M113),"")),"")</f>
        <v/>
      </c>
      <c r="O82" s="8" t="str">
        <f>IF('[1]T61 Real GDP'!N113&lt;&gt;"",(IF('[1]T6 Wine production'!N113&lt;&gt;"",('[1]T6 Wine production'!N113/'[1]T61 Real GDP'!N113),"")),"")</f>
        <v/>
      </c>
      <c r="P82" s="8">
        <f>IF('[1]T61 Real GDP'!O113&lt;&gt;"",(IF('[1]T6 Wine production'!O113&lt;&gt;"",('[1]T6 Wine production'!O113/'[1]T61 Real GDP'!O113),"")),"")</f>
        <v>1.8586956848489706</v>
      </c>
      <c r="Q82" s="8">
        <f>IF('[1]T61 Real GDP'!P113&lt;&gt;"",(IF('[1]T6 Wine production'!P113&lt;&gt;"",('[1]T6 Wine production'!P113/'[1]T61 Real GDP'!P113),"")),"")</f>
        <v>0</v>
      </c>
      <c r="R82" s="8" t="str">
        <f>IF('[1]T61 Real GDP'!Q113&lt;&gt;"",(IF('[1]T6 Wine production'!Q113&lt;&gt;"",('[1]T6 Wine production'!Q113/'[1]T61 Real GDP'!Q113),"")),"")</f>
        <v/>
      </c>
      <c r="S82" s="8">
        <f>IF('[1]T61 Real GDP'!R113&lt;&gt;"",(IF('[1]T6 Wine production'!R113&lt;&gt;"",('[1]T6 Wine production'!R113/'[1]T61 Real GDP'!R113),"")),"")</f>
        <v>31.705135735631334</v>
      </c>
      <c r="T82" s="8" t="str">
        <f>IF('[1]T61 Real GDP'!S113&lt;&gt;"",(IF('[1]T6 Wine production'!S113&lt;&gt;"",('[1]T6 Wine production'!S113/'[1]T61 Real GDP'!S113),"")),"")</f>
        <v/>
      </c>
      <c r="U82" s="8" t="str">
        <f>IF('[1]T61 Real GDP'!T113&lt;&gt;"",(IF('[1]T6 Wine production'!T113&lt;&gt;"",('[1]T6 Wine production'!T113/'[1]T61 Real GDP'!T113),"")),"")</f>
        <v/>
      </c>
      <c r="V82" s="8" t="str">
        <f>IF('[1]T61 Real GDP'!U113&lt;&gt;"",(IF('[1]T6 Wine production'!U113&lt;&gt;"",('[1]T6 Wine production'!U113/'[1]T61 Real GDP'!U113),"")),"")</f>
        <v/>
      </c>
      <c r="W82" s="8" t="str">
        <f>IF('[1]T61 Real GDP'!V113&lt;&gt;"",(IF('[1]T6 Wine production'!V113&lt;&gt;"",('[1]T6 Wine production'!V113/'[1]T61 Real GDP'!V113),"")),"")</f>
        <v/>
      </c>
      <c r="X82" s="8" t="str">
        <f>IF('[1]T61 Real GDP'!W113&lt;&gt;"",(IF('[1]T6 Wine production'!W113&lt;&gt;"",('[1]T6 Wine production'!W113/'[1]T61 Real GDP'!W113),"")),"")</f>
        <v/>
      </c>
      <c r="Y82" s="8" t="str">
        <f>IF('[1]T61 Real GDP'!X113&lt;&gt;"",(IF('[1]T6 Wine production'!X113&lt;&gt;"",('[1]T6 Wine production'!X113/'[1]T61 Real GDP'!X113),"")),"")</f>
        <v/>
      </c>
      <c r="Z82" s="8" t="str">
        <f>IF('[1]T61 Real GDP'!Y113&lt;&gt;"",(IF('[1]T6 Wine production'!Y113&lt;&gt;"",('[1]T6 Wine production'!Y113/'[1]T61 Real GDP'!Y113),"")),"")</f>
        <v/>
      </c>
      <c r="AA82" s="8" t="str">
        <f>IF('[1]T61 Real GDP'!Z113&lt;&gt;"",(IF('[1]T6 Wine production'!Z113&lt;&gt;"",('[1]T6 Wine production'!Z113/'[1]T61 Real GDP'!Z113),"")),"")</f>
        <v/>
      </c>
      <c r="AB82" s="8">
        <f>IF('[1]T61 Real GDP'!AA113&lt;&gt;"",(IF('[1]T6 Wine production'!AA113&lt;&gt;"",('[1]T6 Wine production'!AA113/'[1]T61 Real GDP'!AA113),"")),"")</f>
        <v>1.2359574524701735</v>
      </c>
      <c r="AC82" s="8">
        <f>IF('[1]T61 Real GDP'!AB113&lt;&gt;"",(IF('[1]T6 Wine production'!AB113&lt;&gt;"",('[1]T6 Wine production'!AB113/'[1]T61 Real GDP'!AB113),"")),"")</f>
        <v>0.12655020798270161</v>
      </c>
      <c r="AD82" s="8">
        <f>IF('[1]T61 Real GDP'!AC113&lt;&gt;"",(IF('[1]T6 Wine production'!AC113&lt;&gt;"",('[1]T6 Wine production'!AC113/'[1]T61 Real GDP'!AC113),"")),"")</f>
        <v>0.21248425469068033</v>
      </c>
      <c r="AE82" s="8">
        <f>IF('[1]T61 Real GDP'!AD113&lt;&gt;"",(IF('[1]T6 Wine production'!AD113&lt;&gt;"",('[1]T6 Wine production'!AD113/'[1]T61 Real GDP'!AD113),"")),"")</f>
        <v>0.50956353277871069</v>
      </c>
      <c r="AF82" s="8">
        <f>IF('[1]T61 Real GDP'!AE113&lt;&gt;"",(IF('[1]T6 Wine production'!AE113&lt;&gt;"",('[1]T6 Wine production'!AE113/'[1]T61 Real GDP'!AE113),"")),"")</f>
        <v>10.660727184170005</v>
      </c>
      <c r="AG82" s="8">
        <f>IF('[1]T61 Real GDP'!AF113&lt;&gt;"",(IF('[1]T6 Wine production'!AF113&lt;&gt;"",('[1]T6 Wine production'!AF113/'[1]T61 Real GDP'!AF113),"")),"")</f>
        <v>1.1325090741879049</v>
      </c>
      <c r="AH82" s="8">
        <f>IF('[1]T61 Real GDP'!AG113&lt;&gt;"",(IF('[1]T6 Wine production'!AG113&lt;&gt;"",('[1]T6 Wine production'!AG113/'[1]T61 Real GDP'!AG113),"")),"")</f>
        <v>12.973364683304144</v>
      </c>
      <c r="AI82" s="8">
        <f>IF('[1]T61 Real GDP'!AH113&lt;&gt;"",(IF('[1]T6 Wine production'!AH113&lt;&gt;"",('[1]T6 Wine production'!AH113/'[1]T61 Real GDP'!AH113),"")),"")</f>
        <v>0.18237148623770758</v>
      </c>
      <c r="AJ82" s="8">
        <f>IF('[1]T61 Real GDP'!AI113&lt;&gt;"",(IF('[1]T6 Wine production'!AI113&lt;&gt;"",('[1]T6 Wine production'!AI113/'[1]T61 Real GDP'!AI113),"")),"")</f>
        <v>7.1810355270424617</v>
      </c>
      <c r="AK82" s="8" t="str">
        <f>IF('[1]T61 Real GDP'!AJ113&lt;&gt;"",(IF('[1]T6 Wine production'!#REF!&lt;&gt;"",('[1]T6 Wine production'!#REF!/'[1]T61 Real GDP'!AJ113),"")),"")</f>
        <v/>
      </c>
      <c r="AL82" s="8" t="str">
        <f>IF('[1]T61 Real GDP'!AK113&lt;&gt;"",(IF('[1]T6 Wine production'!AK113&lt;&gt;"",('[1]T6 Wine production'!AK113/'[1]T61 Real GDP'!AK113),"")),"")</f>
        <v/>
      </c>
      <c r="AM82" s="8" t="str">
        <f>IF('[1]T61 Real GDP'!AL113&lt;&gt;"",(IF('[1]T6 Wine production'!AL113&lt;&gt;"",('[1]T6 Wine production'!AL113/'[1]T61 Real GDP'!AL113),"")),"")</f>
        <v/>
      </c>
      <c r="AN82" s="8">
        <f>IF('[1]T61 Real GDP'!AM113&lt;&gt;"",(IF('[1]T6 Wine production'!AM113&lt;&gt;"",('[1]T6 Wine production'!AM113/'[1]T61 Real GDP'!AM113),"")),"")</f>
        <v>8.2197094605785264</v>
      </c>
      <c r="AO82" s="8" t="str">
        <f>IF('[1]T61 Real GDP'!AN113&lt;&gt;"",(IF('[1]T6 Wine production'!AN113&lt;&gt;"",('[1]T6 Wine production'!AN113/'[1]T61 Real GDP'!AN113),"")),"")</f>
        <v/>
      </c>
      <c r="AP82" s="8">
        <f>IF('[1]T61 Real GDP'!AO113&lt;&gt;"",(IF('[1]T6 Wine production'!AO113&lt;&gt;"",('[1]T6 Wine production'!AO113/'[1]T61 Real GDP'!AO113),"")),"")</f>
        <v>1.2349157158285204</v>
      </c>
      <c r="AQ82" s="8" t="str">
        <f>IF('[1]T61 Real GDP'!AP113&lt;&gt;"",(IF('[1]T6 Wine production'!AP113&lt;&gt;"",('[1]T6 Wine production'!AP113/'[1]T61 Real GDP'!AP113),"")),"")</f>
        <v/>
      </c>
      <c r="AR82" s="8" t="str">
        <f>IF('[1]T61 Real GDP'!AQ113&lt;&gt;"",(IF('[1]T6 Wine production'!AQ113&lt;&gt;"",('[1]T6 Wine production'!AQ113/'[1]T61 Real GDP'!AQ113),"")),"")</f>
        <v/>
      </c>
      <c r="AS82" s="8" t="str">
        <f>IF('[1]T61 Real GDP'!AR113&lt;&gt;"",(IF('[1]T6 Wine production'!AR113&lt;&gt;"",('[1]T6 Wine production'!AR113/'[1]T61 Real GDP'!AR113),"")),"")</f>
        <v/>
      </c>
      <c r="AT82" s="8" t="str">
        <f>IF('[1]T61 Real GDP'!AS113&lt;&gt;"",(IF('[1]T6 Wine production'!AS113&lt;&gt;"",('[1]T6 Wine production'!AS113/'[1]T61 Real GDP'!AS113),"")),"")</f>
        <v/>
      </c>
      <c r="AU82" s="8">
        <f>IF('[1]T61 Real GDP'!AT113&lt;&gt;"",(IF('[1]T6 Wine production'!AT113&lt;&gt;"",('[1]T6 Wine production'!AT113/'[1]T61 Real GDP'!AT113),"")),"")</f>
        <v>1.4618871973532902E-2</v>
      </c>
      <c r="AV82" s="8" t="str">
        <f>IF('[1]T61 Real GDP'!AU113&lt;&gt;"",(IF('[1]T6 Wine production'!AU113&lt;&gt;"",('[1]T6 Wine production'!AU113/'[1]T61 Real GDP'!AU113),"")),"")</f>
        <v/>
      </c>
      <c r="AW82" s="8" t="str">
        <f>IF('[1]T61 Real GDP'!AV113&lt;&gt;"",(IF('[1]T6 Wine production'!AV113&lt;&gt;"",('[1]T6 Wine production'!AV113/'[1]T61 Real GDP'!AV113),"")),"")</f>
        <v/>
      </c>
      <c r="AX82" s="8" t="str">
        <f>IF('[1]T61 Real GDP'!AW113&lt;&gt;"",(IF('[1]T6 Wine production'!AW113&lt;&gt;"",('[1]T6 Wine production'!AW113/'[1]T61 Real GDP'!AW113),"")),"")</f>
        <v/>
      </c>
      <c r="AY82" s="8" t="str">
        <f>IF('[1]T61 Real GDP'!AX113&lt;&gt;"",(IF('[1]T6 Wine production'!AX113&lt;&gt;"",('[1]T6 Wine production'!AX113/'[1]T61 Real GDP'!AX113),"")),"")</f>
        <v/>
      </c>
      <c r="AZ82" s="8" t="str">
        <f>IF('[1]T61 Real GDP'!AY113&lt;&gt;"",(IF('[1]T6 Wine production'!AY113&lt;&gt;"",('[1]T6 Wine production'!AY113/'[1]T61 Real GDP'!AY113),"")),"")</f>
        <v/>
      </c>
      <c r="BA82" s="8" t="str">
        <f>IF('[1]T61 Real GDP'!AZ113&lt;&gt;"",(IF('[1]T6 Wine production'!AZ113&lt;&gt;"",('[1]T6 Wine production'!AZ113/'[1]T61 Real GDP'!AZ113),"")),"")</f>
        <v/>
      </c>
      <c r="BB82" s="8" t="s">
        <v>54</v>
      </c>
      <c r="BC82" s="9"/>
      <c r="BD82" s="9"/>
      <c r="BI82" s="8"/>
      <c r="BJ82" s="8"/>
      <c r="BK82" s="8"/>
      <c r="BL82" s="8"/>
      <c r="BM82" s="8"/>
      <c r="BN82" s="8"/>
    </row>
    <row r="83" spans="1:66" x14ac:dyDescent="0.5">
      <c r="A83" s="12">
        <f>'[1]T6 Wine production'!A114</f>
        <v>1946</v>
      </c>
      <c r="B83" s="8">
        <f>IF('[1]T61 Real GDP'!B114&lt;&gt;"",(IF('[1]T6 Wine production'!B114&lt;&gt;"",('[1]T6 Wine production'!B114/'[1]T61 Real GDP'!B114),"")),"")</f>
        <v>23.30587006945246</v>
      </c>
      <c r="C83" s="8">
        <f>IF('[1]T61 Real GDP'!C114&lt;&gt;"",(IF('[1]T6 Wine production'!C114&lt;&gt;"",('[1]T6 Wine production'!C114/'[1]T61 Real GDP'!C114),"")),"")</f>
        <v>29.49630501589581</v>
      </c>
      <c r="D83" s="8">
        <f>IF('[1]T61 Real GDP'!D114&lt;&gt;"",(IF('[1]T6 Wine production'!D114&lt;&gt;"",('[1]T6 Wine production'!D114/'[1]T61 Real GDP'!D114),"")),"")</f>
        <v>40.807496002558359</v>
      </c>
      <c r="E83" s="8">
        <f>IF('[1]T61 Real GDP'!E114&lt;&gt;"",(IF('[1]T6 Wine production'!E114&lt;&gt;"",('[1]T6 Wine production'!E114/'[1]T61 Real GDP'!E114),"")),"")</f>
        <v>29.47133244979101</v>
      </c>
      <c r="F83" s="8">
        <f>IF('[1]T61 Real GDP'!F114&lt;&gt;"",(IF('[1]T6 Wine production'!F114&lt;&gt;"",('[1]T6 Wine production'!F114/'[1]T61 Real GDP'!F114),"")),"")</f>
        <v>9.2439905299479026</v>
      </c>
      <c r="G83" s="8"/>
      <c r="H83" s="8">
        <f>IF('[1]T61 Real GDP'!G114&lt;&gt;"",(IF('[1]T6 Wine production'!G114&lt;&gt;"",('[1]T6 Wine production'!G114/'[1]T61 Real GDP'!G114),"")),"")</f>
        <v>9.3237555218335752E-2</v>
      </c>
      <c r="I83" s="8" t="str">
        <f>IF('[1]T61 Real GDP'!H114&lt;&gt;"",(IF('[1]T6 Wine production'!H114&lt;&gt;"",('[1]T6 Wine production'!H114/'[1]T61 Real GDP'!H114),"")),"")</f>
        <v/>
      </c>
      <c r="J83" s="8" t="str">
        <f>IF('[1]T61 Real GDP'!I114&lt;&gt;"",(IF('[1]T6 Wine production'!I114&lt;&gt;"",('[1]T6 Wine production'!I114/'[1]T61 Real GDP'!I114),"")),"")</f>
        <v/>
      </c>
      <c r="K83" s="8">
        <f>IF('[1]T61 Real GDP'!J114&lt;&gt;"",(IF('[1]T6 Wine production'!J114&lt;&gt;"",('[1]T6 Wine production'!J114/'[1]T61 Real GDP'!J114),"")),"")</f>
        <v>1.4576547799220256</v>
      </c>
      <c r="L83" s="8">
        <f>IF('[1]T61 Real GDP'!K114&lt;&gt;"",(IF('[1]T6 Wine production'!K114&lt;&gt;"",('[1]T6 Wine production'!K114/'[1]T61 Real GDP'!K114),"")),"")</f>
        <v>30.046674445740958</v>
      </c>
      <c r="M83" s="8" t="str">
        <f>IF('[1]T61 Real GDP'!L114&lt;&gt;"",(IF('[1]T6 Wine production'!L114&lt;&gt;"",('[1]T6 Wine production'!L114/'[1]T61 Real GDP'!L114),"")),"")</f>
        <v/>
      </c>
      <c r="N83" s="8" t="str">
        <f>IF('[1]T61 Real GDP'!M114&lt;&gt;"",(IF('[1]T6 Wine production'!M114&lt;&gt;"",('[1]T6 Wine production'!M114/'[1]T61 Real GDP'!M114),"")),"")</f>
        <v/>
      </c>
      <c r="O83" s="8" t="str">
        <f>IF('[1]T61 Real GDP'!N114&lt;&gt;"",(IF('[1]T6 Wine production'!N114&lt;&gt;"",('[1]T6 Wine production'!N114/'[1]T61 Real GDP'!N114),"")),"")</f>
        <v/>
      </c>
      <c r="P83" s="8">
        <f>IF('[1]T61 Real GDP'!O114&lt;&gt;"",(IF('[1]T6 Wine production'!O114&lt;&gt;"",('[1]T6 Wine production'!O114/'[1]T61 Real GDP'!O114),"")),"")</f>
        <v>1.8188924928556944</v>
      </c>
      <c r="Q83" s="8">
        <f>IF('[1]T61 Real GDP'!P114&lt;&gt;"",(IF('[1]T6 Wine production'!P114&lt;&gt;"",('[1]T6 Wine production'!P114/'[1]T61 Real GDP'!P114),"")),"")</f>
        <v>0</v>
      </c>
      <c r="R83" s="8" t="str">
        <f>IF('[1]T61 Real GDP'!Q114&lt;&gt;"",(IF('[1]T6 Wine production'!Q114&lt;&gt;"",('[1]T6 Wine production'!Q114/'[1]T61 Real GDP'!Q114),"")),"")</f>
        <v/>
      </c>
      <c r="S83" s="8" t="str">
        <f>IF('[1]T61 Real GDP'!R114&lt;&gt;"",(IF('[1]T6 Wine production'!R114&lt;&gt;"",('[1]T6 Wine production'!R114/'[1]T61 Real GDP'!R114),"")),"")</f>
        <v/>
      </c>
      <c r="T83" s="8" t="str">
        <f>IF('[1]T61 Real GDP'!S114&lt;&gt;"",(IF('[1]T6 Wine production'!S114&lt;&gt;"",('[1]T6 Wine production'!S114/'[1]T61 Real GDP'!S114),"")),"")</f>
        <v/>
      </c>
      <c r="U83" s="8" t="str">
        <f>IF('[1]T61 Real GDP'!T114&lt;&gt;"",(IF('[1]T6 Wine production'!T114&lt;&gt;"",('[1]T6 Wine production'!T114/'[1]T61 Real GDP'!T114),"")),"")</f>
        <v/>
      </c>
      <c r="V83" s="8">
        <f>IF('[1]T61 Real GDP'!U114&lt;&gt;"",(IF('[1]T6 Wine production'!U114&lt;&gt;"",('[1]T6 Wine production'!U114/'[1]T61 Real GDP'!U114),"")),"")</f>
        <v>23.503809378636234</v>
      </c>
      <c r="W83" s="8" t="str">
        <f>IF('[1]T61 Real GDP'!V114&lt;&gt;"",(IF('[1]T6 Wine production'!V114&lt;&gt;"",('[1]T6 Wine production'!V114/'[1]T61 Real GDP'!V114),"")),"")</f>
        <v/>
      </c>
      <c r="X83" s="8" t="str">
        <f>IF('[1]T61 Real GDP'!W114&lt;&gt;"",(IF('[1]T6 Wine production'!W114&lt;&gt;"",('[1]T6 Wine production'!W114/'[1]T61 Real GDP'!W114),"")),"")</f>
        <v/>
      </c>
      <c r="Y83" s="8" t="str">
        <f>IF('[1]T61 Real GDP'!X114&lt;&gt;"",(IF('[1]T6 Wine production'!X114&lt;&gt;"",('[1]T6 Wine production'!X114/'[1]T61 Real GDP'!X114),"")),"")</f>
        <v/>
      </c>
      <c r="Z83" s="8" t="str">
        <f>IF('[1]T61 Real GDP'!Y114&lt;&gt;"",(IF('[1]T6 Wine production'!Y114&lt;&gt;"",('[1]T6 Wine production'!Y114/'[1]T61 Real GDP'!Y114),"")),"")</f>
        <v/>
      </c>
      <c r="AA83" s="8" t="str">
        <f>IF('[1]T61 Real GDP'!Z114&lt;&gt;"",(IF('[1]T6 Wine production'!Z114&lt;&gt;"",('[1]T6 Wine production'!Z114/'[1]T61 Real GDP'!Z114),"")),"")</f>
        <v/>
      </c>
      <c r="AB83" s="8">
        <f>IF('[1]T61 Real GDP'!AA114&lt;&gt;"",(IF('[1]T6 Wine production'!AA114&lt;&gt;"",('[1]T6 Wine production'!AA114/'[1]T61 Real GDP'!AA114),"")),"")</f>
        <v>2.3008274530960593</v>
      </c>
      <c r="AC83" s="8">
        <f>IF('[1]T61 Real GDP'!AB114&lt;&gt;"",(IF('[1]T6 Wine production'!AB114&lt;&gt;"",('[1]T6 Wine production'!AB114/'[1]T61 Real GDP'!AB114),"")),"")</f>
        <v>0.12701639519690677</v>
      </c>
      <c r="AD83" s="8">
        <f>IF('[1]T61 Real GDP'!AC114&lt;&gt;"",(IF('[1]T6 Wine production'!AC114&lt;&gt;"",('[1]T6 Wine production'!AC114/'[1]T61 Real GDP'!AC114),"")),"")</f>
        <v>0.21684747312437982</v>
      </c>
      <c r="AE83" s="8">
        <f>IF('[1]T61 Real GDP'!AD114&lt;&gt;"",(IF('[1]T6 Wine production'!AD114&lt;&gt;"",('[1]T6 Wine production'!AD114/'[1]T61 Real GDP'!AD114),"")),"")</f>
        <v>0.63266442015992108</v>
      </c>
      <c r="AF83" s="8">
        <f>IF('[1]T61 Real GDP'!AE114&lt;&gt;"",(IF('[1]T6 Wine production'!AE114&lt;&gt;"",('[1]T6 Wine production'!AE114/'[1]T61 Real GDP'!AE114),"")),"")</f>
        <v>12.248328465329813</v>
      </c>
      <c r="AG83" s="8">
        <f>IF('[1]T61 Real GDP'!AF114&lt;&gt;"",(IF('[1]T6 Wine production'!AF114&lt;&gt;"",('[1]T6 Wine production'!AF114/'[1]T61 Real GDP'!AF114),"")),"")</f>
        <v>1.0577495926530589</v>
      </c>
      <c r="AH83" s="8">
        <f>IF('[1]T61 Real GDP'!AG114&lt;&gt;"",(IF('[1]T6 Wine production'!AG114&lt;&gt;"",('[1]T6 Wine production'!AG114/'[1]T61 Real GDP'!AG114),"")),"")</f>
        <v>11.80747432036091</v>
      </c>
      <c r="AI83" s="8">
        <f>IF('[1]T61 Real GDP'!AH114&lt;&gt;"",(IF('[1]T6 Wine production'!AH114&lt;&gt;"",('[1]T6 Wine production'!AH114/'[1]T61 Real GDP'!AH114),"")),"")</f>
        <v>0.19372461521418019</v>
      </c>
      <c r="AJ83" s="8">
        <f>IF('[1]T61 Real GDP'!AI114&lt;&gt;"",(IF('[1]T6 Wine production'!AI114&lt;&gt;"",('[1]T6 Wine production'!AI114/'[1]T61 Real GDP'!AI114),"")),"")</f>
        <v>7.0247975883409985</v>
      </c>
      <c r="AK83" s="8" t="str">
        <f>IF('[1]T61 Real GDP'!AJ114&lt;&gt;"",(IF('[1]T6 Wine production'!AJ114&lt;&gt;"",('[1]T6 Wine production'!AJ114/'[1]T61 Real GDP'!AJ114),"")),"")</f>
        <v/>
      </c>
      <c r="AL83" s="8" t="str">
        <f>IF('[1]T61 Real GDP'!AK114&lt;&gt;"",(IF('[1]T6 Wine production'!AK114&lt;&gt;"",('[1]T6 Wine production'!AK114/'[1]T61 Real GDP'!AK114),"")),"")</f>
        <v/>
      </c>
      <c r="AM83" s="8" t="str">
        <f>IF('[1]T61 Real GDP'!AL114&lt;&gt;"",(IF('[1]T6 Wine production'!AL114&lt;&gt;"",('[1]T6 Wine production'!AL114/'[1]T61 Real GDP'!AL114),"")),"")</f>
        <v/>
      </c>
      <c r="AN83" s="8">
        <f>IF('[1]T61 Real GDP'!AM114&lt;&gt;"",(IF('[1]T6 Wine production'!AM114&lt;&gt;"",('[1]T6 Wine production'!AM114/'[1]T61 Real GDP'!AM114),"")),"")</f>
        <v>8.1360619866059913</v>
      </c>
      <c r="AO83" s="8" t="str">
        <f>IF('[1]T61 Real GDP'!AN114&lt;&gt;"",(IF('[1]T6 Wine production'!AN114&lt;&gt;"",('[1]T6 Wine production'!AN114/'[1]T61 Real GDP'!AN114),"")),"")</f>
        <v/>
      </c>
      <c r="AP83" s="8">
        <f>IF('[1]T61 Real GDP'!AO114&lt;&gt;"",(IF('[1]T6 Wine production'!AO114&lt;&gt;"",('[1]T6 Wine production'!AO114/'[1]T61 Real GDP'!AO114),"")),"")</f>
        <v>0.63967434760485575</v>
      </c>
      <c r="AQ83" s="8" t="str">
        <f>IF('[1]T61 Real GDP'!AP114&lt;&gt;"",(IF('[1]T6 Wine production'!AP114&lt;&gt;"",('[1]T6 Wine production'!AP114/'[1]T61 Real GDP'!AP114),"")),"")</f>
        <v/>
      </c>
      <c r="AR83" s="8" t="str">
        <f>IF('[1]T61 Real GDP'!AQ114&lt;&gt;"",(IF('[1]T6 Wine production'!AQ114&lt;&gt;"",('[1]T6 Wine production'!AQ114/'[1]T61 Real GDP'!AQ114),"")),"")</f>
        <v/>
      </c>
      <c r="AS83" s="8" t="str">
        <f>IF('[1]T61 Real GDP'!AR114&lt;&gt;"",(IF('[1]T6 Wine production'!AR114&lt;&gt;"",('[1]T6 Wine production'!AR114/'[1]T61 Real GDP'!AR114),"")),"")</f>
        <v/>
      </c>
      <c r="AT83" s="8" t="str">
        <f>IF('[1]T61 Real GDP'!AS114&lt;&gt;"",(IF('[1]T6 Wine production'!AS114&lt;&gt;"",('[1]T6 Wine production'!AS114/'[1]T61 Real GDP'!AS114),"")),"")</f>
        <v/>
      </c>
      <c r="AU83" s="8">
        <f>IF('[1]T61 Real GDP'!AT114&lt;&gt;"",(IF('[1]T6 Wine production'!AT114&lt;&gt;"",('[1]T6 Wine production'!AT114/'[1]T61 Real GDP'!AT114),"")),"")</f>
        <v>1.3453871893379895E-2</v>
      </c>
      <c r="AV83" s="8" t="str">
        <f>IF('[1]T61 Real GDP'!AU114&lt;&gt;"",(IF('[1]T6 Wine production'!AU114&lt;&gt;"",('[1]T6 Wine production'!AU114/'[1]T61 Real GDP'!AU114),"")),"")</f>
        <v/>
      </c>
      <c r="AW83" s="8" t="str">
        <f>IF('[1]T61 Real GDP'!AV114&lt;&gt;"",(IF('[1]T6 Wine production'!AV114&lt;&gt;"",('[1]T6 Wine production'!AV114/'[1]T61 Real GDP'!AV114),"")),"")</f>
        <v/>
      </c>
      <c r="AX83" s="8" t="str">
        <f>IF('[1]T61 Real GDP'!AW114&lt;&gt;"",(IF('[1]T6 Wine production'!AW114&lt;&gt;"",('[1]T6 Wine production'!AW114/'[1]T61 Real GDP'!AW114),"")),"")</f>
        <v/>
      </c>
      <c r="AY83" s="8" t="str">
        <f>IF('[1]T61 Real GDP'!AX114&lt;&gt;"",(IF('[1]T6 Wine production'!AX114&lt;&gt;"",('[1]T6 Wine production'!AX114/'[1]T61 Real GDP'!AX114),"")),"")</f>
        <v/>
      </c>
      <c r="AZ83" s="8" t="str">
        <f>IF('[1]T61 Real GDP'!AY114&lt;&gt;"",(IF('[1]T6 Wine production'!AY114&lt;&gt;"",('[1]T6 Wine production'!AY114/'[1]T61 Real GDP'!AY114),"")),"")</f>
        <v/>
      </c>
      <c r="BA83" s="8" t="str">
        <f>IF('[1]T61 Real GDP'!AZ114&lt;&gt;"",(IF('[1]T6 Wine production'!AZ114&lt;&gt;"",('[1]T6 Wine production'!AZ114/'[1]T61 Real GDP'!AZ114),"")),"")</f>
        <v/>
      </c>
      <c r="BB83" s="8" t="s">
        <v>54</v>
      </c>
      <c r="BC83" s="9"/>
      <c r="BD83" s="9"/>
      <c r="BI83" s="8"/>
      <c r="BJ83" s="8"/>
      <c r="BK83" s="8"/>
      <c r="BL83" s="8"/>
      <c r="BM83" s="8"/>
      <c r="BN83" s="8"/>
    </row>
    <row r="84" spans="1:66" x14ac:dyDescent="0.5">
      <c r="A84" s="12">
        <f>'[1]T6 Wine production'!A115</f>
        <v>1947</v>
      </c>
      <c r="B84" s="8">
        <f>IF('[1]T61 Real GDP'!B115&lt;&gt;"",(IF('[1]T6 Wine production'!B115&lt;&gt;"",('[1]T6 Wine production'!B115/'[1]T61 Real GDP'!B115),"")),"")</f>
        <v>26.25799483911587</v>
      </c>
      <c r="C84" s="8">
        <f>IF('[1]T61 Real GDP'!C115&lt;&gt;"",(IF('[1]T6 Wine production'!C115&lt;&gt;"",('[1]T6 Wine production'!C115/'[1]T61 Real GDP'!C115),"")),"")</f>
        <v>27.108218147378093</v>
      </c>
      <c r="D84" s="8">
        <f>IF('[1]T61 Real GDP'!D115&lt;&gt;"",(IF('[1]T6 Wine production'!D115&lt;&gt;"",('[1]T6 Wine production'!D115/'[1]T61 Real GDP'!D115),"")),"")</f>
        <v>56.914359912648294</v>
      </c>
      <c r="E84" s="8">
        <f>IF('[1]T61 Real GDP'!E115&lt;&gt;"",(IF('[1]T6 Wine production'!E115&lt;&gt;"",('[1]T6 Wine production'!E115/'[1]T61 Real GDP'!E115),"")),"")</f>
        <v>35.027713421259378</v>
      </c>
      <c r="F84" s="8">
        <f>IF('[1]T61 Real GDP'!F115&lt;&gt;"",(IF('[1]T6 Wine production'!F115&lt;&gt;"",('[1]T6 Wine production'!F115/'[1]T61 Real GDP'!F115),"")),"")</f>
        <v>6.9723814238278239</v>
      </c>
      <c r="G84" s="8"/>
      <c r="H84" s="8">
        <f>IF('[1]T61 Real GDP'!G115&lt;&gt;"",(IF('[1]T6 Wine production'!G115&lt;&gt;"",('[1]T6 Wine production'!G115/'[1]T61 Real GDP'!G115),"")),"")</f>
        <v>0.10195833468308096</v>
      </c>
      <c r="I84" s="8" t="str">
        <f>IF('[1]T61 Real GDP'!H115&lt;&gt;"",(IF('[1]T6 Wine production'!H115&lt;&gt;"",('[1]T6 Wine production'!H115/'[1]T61 Real GDP'!H115),"")),"")</f>
        <v/>
      </c>
      <c r="J84" s="8" t="str">
        <f>IF('[1]T61 Real GDP'!I115&lt;&gt;"",(IF('[1]T6 Wine production'!I115&lt;&gt;"",('[1]T6 Wine production'!I115/'[1]T61 Real GDP'!I115),"")),"")</f>
        <v/>
      </c>
      <c r="K84" s="8">
        <f>IF('[1]T61 Real GDP'!J115&lt;&gt;"",(IF('[1]T6 Wine production'!J115&lt;&gt;"",('[1]T6 Wine production'!J115/'[1]T61 Real GDP'!J115),"")),"")</f>
        <v>1.3291017383905448</v>
      </c>
      <c r="L84" s="8">
        <f>IF('[1]T61 Real GDP'!K115&lt;&gt;"",(IF('[1]T6 Wine production'!K115&lt;&gt;"",('[1]T6 Wine production'!K115/'[1]T61 Real GDP'!K115),"")),"")</f>
        <v>28.405666063893907</v>
      </c>
      <c r="M84" s="8" t="str">
        <f>IF('[1]T61 Real GDP'!L115&lt;&gt;"",(IF('[1]T6 Wine production'!L115&lt;&gt;"",('[1]T6 Wine production'!L115/'[1]T61 Real GDP'!L115),"")),"")</f>
        <v/>
      </c>
      <c r="N84" s="8" t="str">
        <f>IF('[1]T61 Real GDP'!M115&lt;&gt;"",(IF('[1]T6 Wine production'!M115&lt;&gt;"",('[1]T6 Wine production'!M115/'[1]T61 Real GDP'!M115),"")),"")</f>
        <v/>
      </c>
      <c r="O84" s="8" t="str">
        <f>IF('[1]T61 Real GDP'!N115&lt;&gt;"",(IF('[1]T6 Wine production'!N115&lt;&gt;"",('[1]T6 Wine production'!N115/'[1]T61 Real GDP'!N115),"")),"")</f>
        <v/>
      </c>
      <c r="P84" s="8">
        <f>IF('[1]T61 Real GDP'!O115&lt;&gt;"",(IF('[1]T6 Wine production'!O115&lt;&gt;"",('[1]T6 Wine production'!O115/'[1]T61 Real GDP'!O115),"")),"")</f>
        <v>2.1208406338796832</v>
      </c>
      <c r="Q84" s="8">
        <f>IF('[1]T61 Real GDP'!P115&lt;&gt;"",(IF('[1]T6 Wine production'!P115&lt;&gt;"",('[1]T6 Wine production'!P115/'[1]T61 Real GDP'!P115),"")),"")</f>
        <v>0</v>
      </c>
      <c r="R84" s="8" t="str">
        <f>IF('[1]T61 Real GDP'!Q115&lt;&gt;"",(IF('[1]T6 Wine production'!Q115&lt;&gt;"",('[1]T6 Wine production'!Q115/'[1]T61 Real GDP'!Q115),"")),"")</f>
        <v/>
      </c>
      <c r="S84" s="8" t="str">
        <f>IF('[1]T61 Real GDP'!R115&lt;&gt;"",(IF('[1]T6 Wine production'!R115&lt;&gt;"",('[1]T6 Wine production'!R115/'[1]T61 Real GDP'!R115),"")),"")</f>
        <v/>
      </c>
      <c r="T84" s="8" t="str">
        <f>IF('[1]T61 Real GDP'!S115&lt;&gt;"",(IF('[1]T6 Wine production'!S115&lt;&gt;"",('[1]T6 Wine production'!S115/'[1]T61 Real GDP'!S115),"")),"")</f>
        <v/>
      </c>
      <c r="U84" s="8" t="str">
        <f>IF('[1]T61 Real GDP'!T115&lt;&gt;"",(IF('[1]T6 Wine production'!T115&lt;&gt;"",('[1]T6 Wine production'!T115/'[1]T61 Real GDP'!T115),"")),"")</f>
        <v/>
      </c>
      <c r="V84" s="8">
        <f>IF('[1]T61 Real GDP'!U115&lt;&gt;"",(IF('[1]T6 Wine production'!U115&lt;&gt;"",('[1]T6 Wine production'!U115/'[1]T61 Real GDP'!U115),"")),"")</f>
        <v>14.681458867292404</v>
      </c>
      <c r="W84" s="8" t="str">
        <f>IF('[1]T61 Real GDP'!V115&lt;&gt;"",(IF('[1]T6 Wine production'!V115&lt;&gt;"",('[1]T6 Wine production'!V115/'[1]T61 Real GDP'!V115),"")),"")</f>
        <v/>
      </c>
      <c r="X84" s="8" t="str">
        <f>IF('[1]T61 Real GDP'!W115&lt;&gt;"",(IF('[1]T6 Wine production'!W115&lt;&gt;"",('[1]T6 Wine production'!W115/'[1]T61 Real GDP'!W115),"")),"")</f>
        <v/>
      </c>
      <c r="Y84" s="8" t="str">
        <f>IF('[1]T61 Real GDP'!X115&lt;&gt;"",(IF('[1]T6 Wine production'!X115&lt;&gt;"",('[1]T6 Wine production'!X115/'[1]T61 Real GDP'!X115),"")),"")</f>
        <v/>
      </c>
      <c r="Z84" s="8" t="str">
        <f>IF('[1]T61 Real GDP'!Y115&lt;&gt;"",(IF('[1]T6 Wine production'!Y115&lt;&gt;"",('[1]T6 Wine production'!Y115/'[1]T61 Real GDP'!Y115),"")),"")</f>
        <v/>
      </c>
      <c r="AA84" s="8" t="str">
        <f>IF('[1]T61 Real GDP'!Z115&lt;&gt;"",(IF('[1]T6 Wine production'!Z115&lt;&gt;"",('[1]T6 Wine production'!Z115/'[1]T61 Real GDP'!Z115),"")),"")</f>
        <v/>
      </c>
      <c r="AB84" s="8">
        <f>IF('[1]T61 Real GDP'!AA115&lt;&gt;"",(IF('[1]T6 Wine production'!AA115&lt;&gt;"",('[1]T6 Wine production'!AA115/'[1]T61 Real GDP'!AA115),"")),"")</f>
        <v>2.8824531289502748</v>
      </c>
      <c r="AC84" s="8">
        <f>IF('[1]T61 Real GDP'!AB115&lt;&gt;"",(IF('[1]T6 Wine production'!AB115&lt;&gt;"",('[1]T6 Wine production'!AB115/'[1]T61 Real GDP'!AB115),"")),"")</f>
        <v>0.12198703547319158</v>
      </c>
      <c r="AD84" s="8">
        <f>IF('[1]T61 Real GDP'!AC115&lt;&gt;"",(IF('[1]T6 Wine production'!AC115&lt;&gt;"",('[1]T6 Wine production'!AC115/'[1]T61 Real GDP'!AC115),"")),"")</f>
        <v>0.20972578228549263</v>
      </c>
      <c r="AE84" s="8">
        <f>IF('[1]T61 Real GDP'!AD115&lt;&gt;"",(IF('[1]T6 Wine production'!AD115&lt;&gt;"",('[1]T6 Wine production'!AD115/'[1]T61 Real GDP'!AD115),"")),"")</f>
        <v>0.63280571163921173</v>
      </c>
      <c r="AF84" s="8">
        <f>IF('[1]T61 Real GDP'!AE115&lt;&gt;"",(IF('[1]T6 Wine production'!AE115&lt;&gt;"",('[1]T6 Wine production'!AE115/'[1]T61 Real GDP'!AE115),"")),"")</f>
        <v>12.695580252740831</v>
      </c>
      <c r="AG84" s="8">
        <f>IF('[1]T61 Real GDP'!AF115&lt;&gt;"",(IF('[1]T6 Wine production'!AF115&lt;&gt;"",('[1]T6 Wine production'!AF115/'[1]T61 Real GDP'!AF115),"")),"")</f>
        <v>1.1109380514670257</v>
      </c>
      <c r="AH84" s="8">
        <f>IF('[1]T61 Real GDP'!AG115&lt;&gt;"",(IF('[1]T6 Wine production'!AG115&lt;&gt;"",('[1]T6 Wine production'!AG115/'[1]T61 Real GDP'!AG115),"")),"")</f>
        <v>13.676514476213232</v>
      </c>
      <c r="AI84" s="8">
        <f>IF('[1]T61 Real GDP'!AH115&lt;&gt;"",(IF('[1]T6 Wine production'!AH115&lt;&gt;"",('[1]T6 Wine production'!AH115/'[1]T61 Real GDP'!AH115),"")),"")</f>
        <v>0.2093072363260973</v>
      </c>
      <c r="AJ84" s="8">
        <f>IF('[1]T61 Real GDP'!AI115&lt;&gt;"",(IF('[1]T6 Wine production'!AI115&lt;&gt;"",('[1]T6 Wine production'!AI115/'[1]T61 Real GDP'!AI115),"")),"")</f>
        <v>7.025181163418531</v>
      </c>
      <c r="AK84" s="8" t="str">
        <f>IF('[1]T61 Real GDP'!AJ115&lt;&gt;"",(IF('[1]T6 Wine production'!AJ115&lt;&gt;"",('[1]T6 Wine production'!AJ115/'[1]T61 Real GDP'!AJ115),"")),"")</f>
        <v/>
      </c>
      <c r="AL84" s="8" t="str">
        <f>IF('[1]T61 Real GDP'!AK115&lt;&gt;"",(IF('[1]T6 Wine production'!AK115&lt;&gt;"",('[1]T6 Wine production'!AK115/'[1]T61 Real GDP'!AK115),"")),"")</f>
        <v/>
      </c>
      <c r="AM84" s="8" t="str">
        <f>IF('[1]T61 Real GDP'!AL115&lt;&gt;"",(IF('[1]T6 Wine production'!AL115&lt;&gt;"",('[1]T6 Wine production'!AL115/'[1]T61 Real GDP'!AL115),"")),"")</f>
        <v/>
      </c>
      <c r="AN84" s="8">
        <f>IF('[1]T61 Real GDP'!AM115&lt;&gt;"",(IF('[1]T6 Wine production'!AM115&lt;&gt;"",('[1]T6 Wine production'!AM115/'[1]T61 Real GDP'!AM115),"")),"")</f>
        <v>8.2477726893826677</v>
      </c>
      <c r="AO84" s="8" t="str">
        <f>IF('[1]T61 Real GDP'!AN115&lt;&gt;"",(IF('[1]T6 Wine production'!AN115&lt;&gt;"",('[1]T6 Wine production'!AN115/'[1]T61 Real GDP'!AN115),"")),"")</f>
        <v/>
      </c>
      <c r="AP84" s="8">
        <f>IF('[1]T61 Real GDP'!AO115&lt;&gt;"",(IF('[1]T6 Wine production'!AO115&lt;&gt;"",('[1]T6 Wine production'!AO115/'[1]T61 Real GDP'!AO115),"")),"")</f>
        <v>0.48513625103220481</v>
      </c>
      <c r="AQ84" s="8" t="str">
        <f>IF('[1]T61 Real GDP'!AP115&lt;&gt;"",(IF('[1]T6 Wine production'!AP115&lt;&gt;"",('[1]T6 Wine production'!AP115/'[1]T61 Real GDP'!AP115),"")),"")</f>
        <v/>
      </c>
      <c r="AR84" s="8" t="str">
        <f>IF('[1]T61 Real GDP'!AQ115&lt;&gt;"",(IF('[1]T6 Wine production'!AQ115&lt;&gt;"",('[1]T6 Wine production'!AQ115/'[1]T61 Real GDP'!AQ115),"")),"")</f>
        <v/>
      </c>
      <c r="AS84" s="8" t="str">
        <f>IF('[1]T61 Real GDP'!AR115&lt;&gt;"",(IF('[1]T6 Wine production'!AR115&lt;&gt;"",('[1]T6 Wine production'!AR115/'[1]T61 Real GDP'!AR115),"")),"")</f>
        <v/>
      </c>
      <c r="AT84" s="8" t="str">
        <f>IF('[1]T61 Real GDP'!AS115&lt;&gt;"",(IF('[1]T6 Wine production'!AS115&lt;&gt;"",('[1]T6 Wine production'!AS115/'[1]T61 Real GDP'!AS115),"")),"")</f>
        <v/>
      </c>
      <c r="AU84" s="8">
        <f>IF('[1]T61 Real GDP'!AT115&lt;&gt;"",(IF('[1]T6 Wine production'!AT115&lt;&gt;"",('[1]T6 Wine production'!AT115/'[1]T61 Real GDP'!AT115),"")),"")</f>
        <v>1.246084801553519E-2</v>
      </c>
      <c r="AV84" s="8" t="str">
        <f>IF('[1]T61 Real GDP'!AU115&lt;&gt;"",(IF('[1]T6 Wine production'!AU115&lt;&gt;"",('[1]T6 Wine production'!AU115/'[1]T61 Real GDP'!AU115),"")),"")</f>
        <v/>
      </c>
      <c r="AW84" s="8" t="str">
        <f>IF('[1]T61 Real GDP'!AV115&lt;&gt;"",(IF('[1]T6 Wine production'!AV115&lt;&gt;"",('[1]T6 Wine production'!AV115/'[1]T61 Real GDP'!AV115),"")),"")</f>
        <v/>
      </c>
      <c r="AX84" s="8" t="str">
        <f>IF('[1]T61 Real GDP'!AW115&lt;&gt;"",(IF('[1]T6 Wine production'!AW115&lt;&gt;"",('[1]T6 Wine production'!AW115/'[1]T61 Real GDP'!AW115),"")),"")</f>
        <v/>
      </c>
      <c r="AY84" s="8" t="str">
        <f>IF('[1]T61 Real GDP'!AX115&lt;&gt;"",(IF('[1]T6 Wine production'!AX115&lt;&gt;"",('[1]T6 Wine production'!AX115/'[1]T61 Real GDP'!AX115),"")),"")</f>
        <v/>
      </c>
      <c r="AZ84" s="8" t="str">
        <f>IF('[1]T61 Real GDP'!AY115&lt;&gt;"",(IF('[1]T6 Wine production'!AY115&lt;&gt;"",('[1]T6 Wine production'!AY115/'[1]T61 Real GDP'!AY115),"")),"")</f>
        <v/>
      </c>
      <c r="BA84" s="8" t="str">
        <f>IF('[1]T61 Real GDP'!AZ115&lt;&gt;"",(IF('[1]T6 Wine production'!AZ115&lt;&gt;"",('[1]T6 Wine production'!AZ115/'[1]T61 Real GDP'!AZ115),"")),"")</f>
        <v/>
      </c>
      <c r="BB84" s="8" t="s">
        <v>54</v>
      </c>
      <c r="BC84" s="9"/>
      <c r="BD84" s="9"/>
      <c r="BI84" s="8"/>
      <c r="BJ84" s="8"/>
      <c r="BK84" s="8"/>
      <c r="BL84" s="8"/>
      <c r="BM84" s="8"/>
      <c r="BN84" s="8"/>
    </row>
    <row r="85" spans="1:66" x14ac:dyDescent="0.5">
      <c r="A85" s="12">
        <f>'[1]T6 Wine production'!A116</f>
        <v>1948</v>
      </c>
      <c r="B85" s="8">
        <f>IF('[1]T61 Real GDP'!B116&lt;&gt;"",(IF('[1]T6 Wine production'!B116&lt;&gt;"",('[1]T6 Wine production'!B116/'[1]T61 Real GDP'!B116),"")),"")</f>
        <v>26.244212362186737</v>
      </c>
      <c r="C85" s="8">
        <f>IF('[1]T61 Real GDP'!C116&lt;&gt;"",(IF('[1]T6 Wine production'!C116&lt;&gt;"",('[1]T6 Wine production'!C116/'[1]T61 Real GDP'!C116),"")),"")</f>
        <v>28.430773822650043</v>
      </c>
      <c r="D85" s="8">
        <f>IF('[1]T61 Real GDP'!D116&lt;&gt;"",(IF('[1]T6 Wine production'!D116&lt;&gt;"",('[1]T6 Wine production'!D116/'[1]T61 Real GDP'!D116),"")),"")</f>
        <v>45.702616313484079</v>
      </c>
      <c r="E85" s="8">
        <f>IF('[1]T61 Real GDP'!E116&lt;&gt;"",(IF('[1]T6 Wine production'!E116&lt;&gt;"",('[1]T6 Wine production'!E116/'[1]T61 Real GDP'!E116),"")),"")</f>
        <v>23.652242788060697</v>
      </c>
      <c r="F85" s="8">
        <f>IF('[1]T61 Real GDP'!F116&lt;&gt;"",(IF('[1]T6 Wine production'!F116&lt;&gt;"",('[1]T6 Wine production'!F116/'[1]T61 Real GDP'!F116),"")),"")</f>
        <v>5.2834607916246759</v>
      </c>
      <c r="G85" s="8"/>
      <c r="H85" s="8">
        <f>IF('[1]T61 Real GDP'!G116&lt;&gt;"",(IF('[1]T6 Wine production'!G116&lt;&gt;"",('[1]T6 Wine production'!G116/'[1]T61 Real GDP'!G116),"")),"")</f>
        <v>0.10941420283060642</v>
      </c>
      <c r="I85" s="8" t="str">
        <f>IF('[1]T61 Real GDP'!H116&lt;&gt;"",(IF('[1]T6 Wine production'!H116&lt;&gt;"",('[1]T6 Wine production'!H116/'[1]T61 Real GDP'!H116),"")),"")</f>
        <v/>
      </c>
      <c r="J85" s="8" t="str">
        <f>IF('[1]T61 Real GDP'!I116&lt;&gt;"",(IF('[1]T6 Wine production'!I116&lt;&gt;"",('[1]T6 Wine production'!I116/'[1]T61 Real GDP'!I116),"")),"")</f>
        <v/>
      </c>
      <c r="K85" s="8">
        <f>IF('[1]T61 Real GDP'!J116&lt;&gt;"",(IF('[1]T6 Wine production'!J116&lt;&gt;"",('[1]T6 Wine production'!J116/'[1]T61 Real GDP'!J116),"")),"")</f>
        <v>1.145808752195915</v>
      </c>
      <c r="L85" s="8">
        <f>IF('[1]T61 Real GDP'!K116&lt;&gt;"",(IF('[1]T6 Wine production'!K116&lt;&gt;"",('[1]T6 Wine production'!K116/'[1]T61 Real GDP'!K116),"")),"")</f>
        <v>27.626291618828933</v>
      </c>
      <c r="M85" s="8" t="str">
        <f>IF('[1]T61 Real GDP'!L116&lt;&gt;"",(IF('[1]T6 Wine production'!L116&lt;&gt;"",('[1]T6 Wine production'!L116/'[1]T61 Real GDP'!L116),"")),"")</f>
        <v/>
      </c>
      <c r="N85" s="8" t="str">
        <f>IF('[1]T61 Real GDP'!M116&lt;&gt;"",(IF('[1]T6 Wine production'!M116&lt;&gt;"",('[1]T6 Wine production'!M116/'[1]T61 Real GDP'!M116),"")),"")</f>
        <v/>
      </c>
      <c r="O85" s="8" t="str">
        <f>IF('[1]T61 Real GDP'!N116&lt;&gt;"",(IF('[1]T6 Wine production'!N116&lt;&gt;"",('[1]T6 Wine production'!N116/'[1]T61 Real GDP'!N116),"")),"")</f>
        <v/>
      </c>
      <c r="P85" s="8">
        <f>IF('[1]T61 Real GDP'!O116&lt;&gt;"",(IF('[1]T6 Wine production'!O116&lt;&gt;"",('[1]T6 Wine production'!O116/'[1]T61 Real GDP'!O116),"")),"")</f>
        <v>1.8937978288697246</v>
      </c>
      <c r="Q85" s="8">
        <f>IF('[1]T61 Real GDP'!P116&lt;&gt;"",(IF('[1]T6 Wine production'!P116&lt;&gt;"",('[1]T6 Wine production'!P116/'[1]T61 Real GDP'!P116),"")),"")</f>
        <v>0</v>
      </c>
      <c r="R85" s="8" t="str">
        <f>IF('[1]T61 Real GDP'!Q116&lt;&gt;"",(IF('[1]T6 Wine production'!Q116&lt;&gt;"",('[1]T6 Wine production'!Q116/'[1]T61 Real GDP'!Q116),"")),"")</f>
        <v/>
      </c>
      <c r="S85" s="8" t="str">
        <f>IF('[1]T61 Real GDP'!R116&lt;&gt;"",(IF('[1]T6 Wine production'!R116&lt;&gt;"",('[1]T6 Wine production'!R116/'[1]T61 Real GDP'!R116),"")),"")</f>
        <v/>
      </c>
      <c r="T85" s="8" t="str">
        <f>IF('[1]T61 Real GDP'!S116&lt;&gt;"",(IF('[1]T6 Wine production'!S116&lt;&gt;"",('[1]T6 Wine production'!S116/'[1]T61 Real GDP'!S116),"")),"")</f>
        <v/>
      </c>
      <c r="U85" s="8" t="str">
        <f>IF('[1]T61 Real GDP'!T116&lt;&gt;"",(IF('[1]T6 Wine production'!T116&lt;&gt;"",('[1]T6 Wine production'!T116/'[1]T61 Real GDP'!T116),"")),"")</f>
        <v/>
      </c>
      <c r="V85" s="8">
        <f>IF('[1]T61 Real GDP'!U116&lt;&gt;"",(IF('[1]T6 Wine production'!U116&lt;&gt;"",('[1]T6 Wine production'!U116/'[1]T61 Real GDP'!U116),"")),"")</f>
        <v>13.296613871701837</v>
      </c>
      <c r="W85" s="8" t="str">
        <f>IF('[1]T61 Real GDP'!V116&lt;&gt;"",(IF('[1]T6 Wine production'!V116&lt;&gt;"",('[1]T6 Wine production'!V116/'[1]T61 Real GDP'!V116),"")),"")</f>
        <v/>
      </c>
      <c r="X85" s="8">
        <f>IF('[1]T61 Real GDP'!W116&lt;&gt;"",(IF('[1]T6 Wine production'!W116&lt;&gt;"",('[1]T6 Wine production'!W116/'[1]T61 Real GDP'!W116),"")),"")</f>
        <v>26.282029675813618</v>
      </c>
      <c r="Y85" s="8" t="str">
        <f>IF('[1]T61 Real GDP'!X116&lt;&gt;"",(IF('[1]T6 Wine production'!X116&lt;&gt;"",('[1]T6 Wine production'!X116/'[1]T61 Real GDP'!X116),"")),"")</f>
        <v/>
      </c>
      <c r="Z85" s="8" t="str">
        <f>IF('[1]T61 Real GDP'!Y116&lt;&gt;"",(IF('[1]T6 Wine production'!Y116&lt;&gt;"",('[1]T6 Wine production'!Y116/'[1]T61 Real GDP'!Y116),"")),"")</f>
        <v/>
      </c>
      <c r="AA85" s="8" t="str">
        <f>IF('[1]T61 Real GDP'!Z116&lt;&gt;"",(IF('[1]T6 Wine production'!Z116&lt;&gt;"",('[1]T6 Wine production'!Z116/'[1]T61 Real GDP'!Z116),"")),"")</f>
        <v/>
      </c>
      <c r="AB85" s="8">
        <f>IF('[1]T61 Real GDP'!AA116&lt;&gt;"",(IF('[1]T6 Wine production'!AA116&lt;&gt;"",('[1]T6 Wine production'!AA116/'[1]T61 Real GDP'!AA116),"")),"")</f>
        <v>2.7806327616618773</v>
      </c>
      <c r="AC85" s="8">
        <f>IF('[1]T61 Real GDP'!AB116&lt;&gt;"",(IF('[1]T6 Wine production'!AB116&lt;&gt;"",('[1]T6 Wine production'!AB116/'[1]T61 Real GDP'!AB116),"")),"")</f>
        <v>0.14487211374791481</v>
      </c>
      <c r="AD85" s="8">
        <f>IF('[1]T61 Real GDP'!AC116&lt;&gt;"",(IF('[1]T6 Wine production'!AC116&lt;&gt;"",('[1]T6 Wine production'!AC116/'[1]T61 Real GDP'!AC116),"")),"")</f>
        <v>0.20798282152810865</v>
      </c>
      <c r="AE85" s="8">
        <f>IF('[1]T61 Real GDP'!AD116&lt;&gt;"",(IF('[1]T6 Wine production'!AD116&lt;&gt;"",('[1]T6 Wine production'!AD116/'[1]T61 Real GDP'!AD116),"")),"")</f>
        <v>0.60055527521651819</v>
      </c>
      <c r="AF85" s="8">
        <f>IF('[1]T61 Real GDP'!AE116&lt;&gt;"",(IF('[1]T6 Wine production'!AE116&lt;&gt;"",('[1]T6 Wine production'!AE116/'[1]T61 Real GDP'!AE116),"")),"")</f>
        <v>13.51189857327247</v>
      </c>
      <c r="AG85" s="8">
        <f>IF('[1]T61 Real GDP'!AF116&lt;&gt;"",(IF('[1]T6 Wine production'!AF116&lt;&gt;"",('[1]T6 Wine production'!AF116/'[1]T61 Real GDP'!AF116),"")),"")</f>
        <v>1.1780369030025113</v>
      </c>
      <c r="AH85" s="8">
        <f>IF('[1]T61 Real GDP'!AG116&lt;&gt;"",(IF('[1]T6 Wine production'!AG116&lt;&gt;"",('[1]T6 Wine production'!AG116/'[1]T61 Real GDP'!AG116),"")),"")</f>
        <v>14.707020834517847</v>
      </c>
      <c r="AI85" s="8">
        <f>IF('[1]T61 Real GDP'!AH116&lt;&gt;"",(IF('[1]T6 Wine production'!AH116&lt;&gt;"",('[1]T6 Wine production'!AH116/'[1]T61 Real GDP'!AH116),"")),"")</f>
        <v>0.22216033052509421</v>
      </c>
      <c r="AJ85" s="8">
        <f>IF('[1]T61 Real GDP'!AI116&lt;&gt;"",(IF('[1]T6 Wine production'!AI116&lt;&gt;"",('[1]T6 Wine production'!AI116/'[1]T61 Real GDP'!AI116),"")),"")</f>
        <v>7.4376746412095072</v>
      </c>
      <c r="AK85" s="8" t="str">
        <f>IF('[1]T61 Real GDP'!AJ116&lt;&gt;"",(IF('[1]T6 Wine production'!AJ116&lt;&gt;"",('[1]T6 Wine production'!AJ116/'[1]T61 Real GDP'!AJ116),"")),"")</f>
        <v/>
      </c>
      <c r="AL85" s="8" t="str">
        <f>IF('[1]T61 Real GDP'!AK116&lt;&gt;"",(IF('[1]T6 Wine production'!AK116&lt;&gt;"",('[1]T6 Wine production'!AK116/'[1]T61 Real GDP'!AK116),"")),"")</f>
        <v/>
      </c>
      <c r="AM85" s="8" t="str">
        <f>IF('[1]T61 Real GDP'!AL116&lt;&gt;"",(IF('[1]T6 Wine production'!AL116&lt;&gt;"",('[1]T6 Wine production'!AL116/'[1]T61 Real GDP'!AL116),"")),"")</f>
        <v/>
      </c>
      <c r="AN85" s="8">
        <f>IF('[1]T61 Real GDP'!AM116&lt;&gt;"",(IF('[1]T6 Wine production'!AM116&lt;&gt;"",('[1]T6 Wine production'!AM116/'[1]T61 Real GDP'!AM116),"")),"")</f>
        <v>7.8392267604844958</v>
      </c>
      <c r="AO85" s="8" t="str">
        <f>IF('[1]T61 Real GDP'!AN116&lt;&gt;"",(IF('[1]T6 Wine production'!AN116&lt;&gt;"",('[1]T6 Wine production'!AN116/'[1]T61 Real GDP'!AN116),"")),"")</f>
        <v/>
      </c>
      <c r="AP85" s="8">
        <f>IF('[1]T61 Real GDP'!AO116&lt;&gt;"",(IF('[1]T6 Wine production'!AO116&lt;&gt;"",('[1]T6 Wine production'!AO116/'[1]T61 Real GDP'!AO116),"")),"")</f>
        <v>0.47571432900039401</v>
      </c>
      <c r="AQ85" s="8" t="str">
        <f>IF('[1]T61 Real GDP'!AP116&lt;&gt;"",(IF('[1]T6 Wine production'!AP116&lt;&gt;"",('[1]T6 Wine production'!AP116/'[1]T61 Real GDP'!AP116),"")),"")</f>
        <v/>
      </c>
      <c r="AR85" s="8" t="str">
        <f>IF('[1]T61 Real GDP'!AQ116&lt;&gt;"",(IF('[1]T6 Wine production'!AQ116&lt;&gt;"",('[1]T6 Wine production'!AQ116/'[1]T61 Real GDP'!AQ116),"")),"")</f>
        <v/>
      </c>
      <c r="AS85" s="8" t="str">
        <f>IF('[1]T61 Real GDP'!AR116&lt;&gt;"",(IF('[1]T6 Wine production'!AR116&lt;&gt;"",('[1]T6 Wine production'!AR116/'[1]T61 Real GDP'!AR116),"")),"")</f>
        <v/>
      </c>
      <c r="AT85" s="8" t="str">
        <f>IF('[1]T61 Real GDP'!AS116&lt;&gt;"",(IF('[1]T6 Wine production'!AS116&lt;&gt;"",('[1]T6 Wine production'!AS116/'[1]T61 Real GDP'!AS116),"")),"")</f>
        <v/>
      </c>
      <c r="AU85" s="8">
        <f>IF('[1]T61 Real GDP'!AT116&lt;&gt;"",(IF('[1]T6 Wine production'!AT116&lt;&gt;"",('[1]T6 Wine production'!AT116/'[1]T61 Real GDP'!AT116),"")),"")</f>
        <v>1.0846748531657572E-2</v>
      </c>
      <c r="AV85" s="8" t="str">
        <f>IF('[1]T61 Real GDP'!AU116&lt;&gt;"",(IF('[1]T6 Wine production'!AU116&lt;&gt;"",('[1]T6 Wine production'!AU116/'[1]T61 Real GDP'!AU116),"")),"")</f>
        <v/>
      </c>
      <c r="AW85" s="8" t="str">
        <f>IF('[1]T61 Real GDP'!AV116&lt;&gt;"",(IF('[1]T6 Wine production'!AV116&lt;&gt;"",('[1]T6 Wine production'!AV116/'[1]T61 Real GDP'!AV116),"")),"")</f>
        <v/>
      </c>
      <c r="AX85" s="8" t="str">
        <f>IF('[1]T61 Real GDP'!AW116&lt;&gt;"",(IF('[1]T6 Wine production'!AW116&lt;&gt;"",('[1]T6 Wine production'!AW116/'[1]T61 Real GDP'!AW116),"")),"")</f>
        <v/>
      </c>
      <c r="AY85" s="8" t="str">
        <f>IF('[1]T61 Real GDP'!AX116&lt;&gt;"",(IF('[1]T6 Wine production'!AX116&lt;&gt;"",('[1]T6 Wine production'!AX116/'[1]T61 Real GDP'!AX116),"")),"")</f>
        <v/>
      </c>
      <c r="AZ85" s="8" t="str">
        <f>IF('[1]T61 Real GDP'!AY116&lt;&gt;"",(IF('[1]T6 Wine production'!AY116&lt;&gt;"",('[1]T6 Wine production'!AY116/'[1]T61 Real GDP'!AY116),"")),"")</f>
        <v/>
      </c>
      <c r="BA85" s="8" t="str">
        <f>IF('[1]T61 Real GDP'!AZ116&lt;&gt;"",(IF('[1]T6 Wine production'!AZ116&lt;&gt;"",('[1]T6 Wine production'!AZ116/'[1]T61 Real GDP'!AZ116),"")),"")</f>
        <v/>
      </c>
      <c r="BB85" s="8" t="s">
        <v>54</v>
      </c>
      <c r="BC85" s="9"/>
      <c r="BD85" s="9"/>
      <c r="BI85" s="8"/>
      <c r="BJ85" s="8"/>
      <c r="BK85" s="8"/>
      <c r="BL85" s="8"/>
      <c r="BM85" s="8"/>
      <c r="BN85" s="8"/>
    </row>
    <row r="86" spans="1:66" x14ac:dyDescent="0.5">
      <c r="A86" s="12">
        <f>'[1]T6 Wine production'!A117</f>
        <v>1949</v>
      </c>
      <c r="B86" s="8">
        <f>IF('[1]T61 Real GDP'!B117&lt;&gt;"",(IF('[1]T6 Wine production'!B117&lt;&gt;"",('[1]T6 Wine production'!B117/'[1]T61 Real GDP'!B117),"")),"")</f>
        <v>20.909043322075593</v>
      </c>
      <c r="C86" s="8">
        <f>IF('[1]T61 Real GDP'!C117&lt;&gt;"",(IF('[1]T6 Wine production'!C117&lt;&gt;"",('[1]T6 Wine production'!C117/'[1]T61 Real GDP'!C117),"")),"")</f>
        <v>26.898376838142983</v>
      </c>
      <c r="D86" s="8">
        <f>IF('[1]T61 Real GDP'!D117&lt;&gt;"",(IF('[1]T6 Wine production'!D117&lt;&gt;"",('[1]T6 Wine production'!D117/'[1]T61 Real GDP'!D117),"")),"")</f>
        <v>44.859594839161659</v>
      </c>
      <c r="E86" s="8">
        <f>IF('[1]T61 Real GDP'!E117&lt;&gt;"",(IF('[1]T6 Wine production'!E117&lt;&gt;"",('[1]T6 Wine production'!E117/'[1]T61 Real GDP'!E117),"")),"")</f>
        <v>24.039716026383367</v>
      </c>
      <c r="F86" s="8">
        <f>IF('[1]T61 Real GDP'!F117&lt;&gt;"",(IF('[1]T6 Wine production'!F117&lt;&gt;"",('[1]T6 Wine production'!F117/'[1]T61 Real GDP'!F117),"")),"")</f>
        <v>4.2467162845824742</v>
      </c>
      <c r="G86" s="8"/>
      <c r="H86" s="8">
        <f>IF('[1]T61 Real GDP'!G117&lt;&gt;"",(IF('[1]T6 Wine production'!G117&lt;&gt;"",('[1]T6 Wine production'!G117/'[1]T61 Real GDP'!G117),"")),"")</f>
        <v>0.11783600826548682</v>
      </c>
      <c r="I86" s="8" t="str">
        <f>IF('[1]T61 Real GDP'!H117&lt;&gt;"",(IF('[1]T6 Wine production'!H117&lt;&gt;"",('[1]T6 Wine production'!H117/'[1]T61 Real GDP'!H117),"")),"")</f>
        <v/>
      </c>
      <c r="J86" s="8" t="str">
        <f>IF('[1]T61 Real GDP'!I117&lt;&gt;"",(IF('[1]T6 Wine production'!I117&lt;&gt;"",('[1]T6 Wine production'!I117/'[1]T61 Real GDP'!I117),"")),"")</f>
        <v/>
      </c>
      <c r="K86" s="8">
        <f>IF('[1]T61 Real GDP'!J117&lt;&gt;"",(IF('[1]T6 Wine production'!J117&lt;&gt;"",('[1]T6 Wine production'!J117/'[1]T61 Real GDP'!J117),"")),"")</f>
        <v>0.6107232791762629</v>
      </c>
      <c r="L86" s="8">
        <f>IF('[1]T61 Real GDP'!K117&lt;&gt;"",(IF('[1]T6 Wine production'!K117&lt;&gt;"",('[1]T6 Wine production'!K117/'[1]T61 Real GDP'!K117),"")),"")</f>
        <v>28.203556100551804</v>
      </c>
      <c r="M86" s="8" t="str">
        <f>IF('[1]T61 Real GDP'!L117&lt;&gt;"",(IF('[1]T6 Wine production'!L117&lt;&gt;"",('[1]T6 Wine production'!L117/'[1]T61 Real GDP'!L117),"")),"")</f>
        <v/>
      </c>
      <c r="N86" s="8" t="str">
        <f>IF('[1]T61 Real GDP'!M117&lt;&gt;"",(IF('[1]T6 Wine production'!M117&lt;&gt;"",('[1]T6 Wine production'!M117/'[1]T61 Real GDP'!M117),"")),"")</f>
        <v/>
      </c>
      <c r="O86" s="8" t="str">
        <f>IF('[1]T61 Real GDP'!N117&lt;&gt;"",(IF('[1]T6 Wine production'!N117&lt;&gt;"",('[1]T6 Wine production'!N117/'[1]T61 Real GDP'!N117),"")),"")</f>
        <v/>
      </c>
      <c r="P86" s="8">
        <f>IF('[1]T61 Real GDP'!O117&lt;&gt;"",(IF('[1]T6 Wine production'!O117&lt;&gt;"",('[1]T6 Wine production'!O117/'[1]T61 Real GDP'!O117),"")),"")</f>
        <v>1.3561209231614748</v>
      </c>
      <c r="Q86" s="8">
        <f>IF('[1]T61 Real GDP'!P117&lt;&gt;"",(IF('[1]T6 Wine production'!P117&lt;&gt;"",('[1]T6 Wine production'!P117/'[1]T61 Real GDP'!P117),"")),"")</f>
        <v>0</v>
      </c>
      <c r="R86" s="8" t="str">
        <f>IF('[1]T61 Real GDP'!Q117&lt;&gt;"",(IF('[1]T6 Wine production'!Q117&lt;&gt;"",('[1]T6 Wine production'!Q117/'[1]T61 Real GDP'!Q117),"")),"")</f>
        <v/>
      </c>
      <c r="S86" s="8" t="str">
        <f>IF('[1]T61 Real GDP'!R117&lt;&gt;"",(IF('[1]T6 Wine production'!R117&lt;&gt;"",('[1]T6 Wine production'!R117/'[1]T61 Real GDP'!R117),"")),"")</f>
        <v/>
      </c>
      <c r="T86" s="8" t="str">
        <f>IF('[1]T61 Real GDP'!S117&lt;&gt;"",(IF('[1]T6 Wine production'!S117&lt;&gt;"",('[1]T6 Wine production'!S117/'[1]T61 Real GDP'!S117),"")),"")</f>
        <v/>
      </c>
      <c r="U86" s="8" t="str">
        <f>IF('[1]T61 Real GDP'!T117&lt;&gt;"",(IF('[1]T6 Wine production'!T117&lt;&gt;"",('[1]T6 Wine production'!T117/'[1]T61 Real GDP'!T117),"")),"")</f>
        <v/>
      </c>
      <c r="V86" s="8">
        <f>IF('[1]T61 Real GDP'!U117&lt;&gt;"",(IF('[1]T6 Wine production'!U117&lt;&gt;"",('[1]T6 Wine production'!U117/'[1]T61 Real GDP'!U117),"")),"")</f>
        <v>14.570904752434078</v>
      </c>
      <c r="W86" s="8" t="str">
        <f>IF('[1]T61 Real GDP'!V117&lt;&gt;"",(IF('[1]T6 Wine production'!V117&lt;&gt;"",('[1]T6 Wine production'!V117/'[1]T61 Real GDP'!V117),"")),"")</f>
        <v/>
      </c>
      <c r="X86" s="8" t="str">
        <f>IF('[1]T61 Real GDP'!W117&lt;&gt;"",(IF('[1]T6 Wine production'!W117&lt;&gt;"",('[1]T6 Wine production'!W117/'[1]T61 Real GDP'!W117),"")),"")</f>
        <v/>
      </c>
      <c r="Y86" s="8" t="str">
        <f>IF('[1]T61 Real GDP'!X117&lt;&gt;"",(IF('[1]T6 Wine production'!X117&lt;&gt;"",('[1]T6 Wine production'!X117/'[1]T61 Real GDP'!X117),"")),"")</f>
        <v/>
      </c>
      <c r="Z86" s="8" t="str">
        <f>IF('[1]T61 Real GDP'!Y117&lt;&gt;"",(IF('[1]T6 Wine production'!Y117&lt;&gt;"",('[1]T6 Wine production'!Y117/'[1]T61 Real GDP'!Y117),"")),"")</f>
        <v/>
      </c>
      <c r="AA86" s="8" t="str">
        <f>IF('[1]T61 Real GDP'!Z117&lt;&gt;"",(IF('[1]T6 Wine production'!Z117&lt;&gt;"",('[1]T6 Wine production'!Z117/'[1]T61 Real GDP'!Z117),"")),"")</f>
        <v/>
      </c>
      <c r="AB86" s="8">
        <f>IF('[1]T61 Real GDP'!AA117&lt;&gt;"",(IF('[1]T6 Wine production'!AA117&lt;&gt;"",('[1]T6 Wine production'!AA117/'[1]T61 Real GDP'!AA117),"")),"")</f>
        <v>2.6033116400875542</v>
      </c>
      <c r="AC86" s="8">
        <f>IF('[1]T61 Real GDP'!AB117&lt;&gt;"",(IF('[1]T6 Wine production'!AB117&lt;&gt;"",('[1]T6 Wine production'!AB117/'[1]T61 Real GDP'!AB117),"")),"")</f>
        <v>0.13929403791668993</v>
      </c>
      <c r="AD86" s="8">
        <f>IF('[1]T61 Real GDP'!AC117&lt;&gt;"",(IF('[1]T6 Wine production'!AC117&lt;&gt;"",('[1]T6 Wine production'!AC117/'[1]T61 Real GDP'!AC117),"")),"")</f>
        <v>0.20554442063311054</v>
      </c>
      <c r="AE86" s="8">
        <f>IF('[1]T61 Real GDP'!AD117&lt;&gt;"",(IF('[1]T6 Wine production'!AD117&lt;&gt;"",('[1]T6 Wine production'!AD117/'[1]T61 Real GDP'!AD117),"")),"")</f>
        <v>0.58908532875371178</v>
      </c>
      <c r="AF86" s="8">
        <f>IF('[1]T61 Real GDP'!AE117&lt;&gt;"",(IF('[1]T6 Wine production'!AE117&lt;&gt;"",('[1]T6 Wine production'!AE117/'[1]T61 Real GDP'!AE117),"")),"")</f>
        <v>12.289597333207144</v>
      </c>
      <c r="AG86" s="8">
        <f>IF('[1]T61 Real GDP'!AF117&lt;&gt;"",(IF('[1]T6 Wine production'!AF117&lt;&gt;"",('[1]T6 Wine production'!AF117/'[1]T61 Real GDP'!AF117),"")),"")</f>
        <v>1.0275068855790697</v>
      </c>
      <c r="AH86" s="8">
        <f>IF('[1]T61 Real GDP'!AG117&lt;&gt;"",(IF('[1]T6 Wine production'!AG117&lt;&gt;"",('[1]T6 Wine production'!AG117/'[1]T61 Real GDP'!AG117),"")),"")</f>
        <v>14.507103421705592</v>
      </c>
      <c r="AI86" s="8">
        <f>IF('[1]T61 Real GDP'!AH117&lt;&gt;"",(IF('[1]T6 Wine production'!AH117&lt;&gt;"",('[1]T6 Wine production'!AH117/'[1]T61 Real GDP'!AH117),"")),"")</f>
        <v>0.23072142008084098</v>
      </c>
      <c r="AJ86" s="8">
        <f>IF('[1]T61 Real GDP'!AI117&lt;&gt;"",(IF('[1]T6 Wine production'!AI117&lt;&gt;"",('[1]T6 Wine production'!AI117/'[1]T61 Real GDP'!AI117),"")),"")</f>
        <v>8.0586277638502146</v>
      </c>
      <c r="AK86" s="8" t="str">
        <f>IF('[1]T61 Real GDP'!AJ117&lt;&gt;"",(IF('[1]T6 Wine production'!AJ117&lt;&gt;"",('[1]T6 Wine production'!AJ117/'[1]T61 Real GDP'!AJ117),"")),"")</f>
        <v/>
      </c>
      <c r="AL86" s="8" t="str">
        <f>IF('[1]T61 Real GDP'!AK117&lt;&gt;"",(IF('[1]T6 Wine production'!AK117&lt;&gt;"",('[1]T6 Wine production'!AK117/'[1]T61 Real GDP'!AK117),"")),"")</f>
        <v/>
      </c>
      <c r="AM86" s="8" t="str">
        <f>IF('[1]T61 Real GDP'!AL117&lt;&gt;"",(IF('[1]T6 Wine production'!AL117&lt;&gt;"",('[1]T6 Wine production'!AL117/'[1]T61 Real GDP'!AL117),"")),"")</f>
        <v/>
      </c>
      <c r="AN86" s="8">
        <f>IF('[1]T61 Real GDP'!AM117&lt;&gt;"",(IF('[1]T6 Wine production'!AM117&lt;&gt;"",('[1]T6 Wine production'!AM117/'[1]T61 Real GDP'!AM117),"")),"")</f>
        <v>7.7155218615886172</v>
      </c>
      <c r="AO86" s="8" t="str">
        <f>IF('[1]T61 Real GDP'!AN117&lt;&gt;"",(IF('[1]T6 Wine production'!AN117&lt;&gt;"",('[1]T6 Wine production'!AN117/'[1]T61 Real GDP'!AN117),"")),"")</f>
        <v/>
      </c>
      <c r="AP86" s="8">
        <f>IF('[1]T61 Real GDP'!AO117&lt;&gt;"",(IF('[1]T6 Wine production'!AO117&lt;&gt;"",('[1]T6 Wine production'!AO117/'[1]T61 Real GDP'!AO117),"")),"")</f>
        <v>0.56477345245692401</v>
      </c>
      <c r="AQ86" s="8" t="str">
        <f>IF('[1]T61 Real GDP'!AP117&lt;&gt;"",(IF('[1]T6 Wine production'!AP117&lt;&gt;"",('[1]T6 Wine production'!AP117/'[1]T61 Real GDP'!AP117),"")),"")</f>
        <v/>
      </c>
      <c r="AR86" s="8" t="str">
        <f>IF('[1]T61 Real GDP'!AQ117&lt;&gt;"",(IF('[1]T6 Wine production'!AQ117&lt;&gt;"",('[1]T6 Wine production'!AQ117/'[1]T61 Real GDP'!AQ117),"")),"")</f>
        <v/>
      </c>
      <c r="AS86" s="8" t="str">
        <f>IF('[1]T61 Real GDP'!AR117&lt;&gt;"",(IF('[1]T6 Wine production'!AR117&lt;&gt;"",('[1]T6 Wine production'!AR117/'[1]T61 Real GDP'!AR117),"")),"")</f>
        <v/>
      </c>
      <c r="AT86" s="8" t="str">
        <f>IF('[1]T61 Real GDP'!AS117&lt;&gt;"",(IF('[1]T6 Wine production'!AS117&lt;&gt;"",('[1]T6 Wine production'!AS117/'[1]T61 Real GDP'!AS117),"")),"")</f>
        <v/>
      </c>
      <c r="AU86" s="8">
        <f>IF('[1]T61 Real GDP'!AT117&lt;&gt;"",(IF('[1]T6 Wine production'!AT117&lt;&gt;"",('[1]T6 Wine production'!AT117/'[1]T61 Real GDP'!AT117),"")),"")</f>
        <v>1.0167180508061736E-2</v>
      </c>
      <c r="AV86" s="8" t="str">
        <f>IF('[1]T61 Real GDP'!AU117&lt;&gt;"",(IF('[1]T6 Wine production'!AU117&lt;&gt;"",('[1]T6 Wine production'!AU117/'[1]T61 Real GDP'!AU117),"")),"")</f>
        <v/>
      </c>
      <c r="AW86" s="8" t="str">
        <f>IF('[1]T61 Real GDP'!AV117&lt;&gt;"",(IF('[1]T6 Wine production'!AV117&lt;&gt;"",('[1]T6 Wine production'!AV117/'[1]T61 Real GDP'!AV117),"")),"")</f>
        <v/>
      </c>
      <c r="AX86" s="8" t="str">
        <f>IF('[1]T61 Real GDP'!AW117&lt;&gt;"",(IF('[1]T6 Wine production'!AW117&lt;&gt;"",('[1]T6 Wine production'!AW117/'[1]T61 Real GDP'!AW117),"")),"")</f>
        <v/>
      </c>
      <c r="AY86" s="8" t="str">
        <f>IF('[1]T61 Real GDP'!AX117&lt;&gt;"",(IF('[1]T6 Wine production'!AX117&lt;&gt;"",('[1]T6 Wine production'!AX117/'[1]T61 Real GDP'!AX117),"")),"")</f>
        <v/>
      </c>
      <c r="AZ86" s="8" t="str">
        <f>IF('[1]T61 Real GDP'!AY117&lt;&gt;"",(IF('[1]T6 Wine production'!AY117&lt;&gt;"",('[1]T6 Wine production'!AY117/'[1]T61 Real GDP'!AY117),"")),"")</f>
        <v/>
      </c>
      <c r="BA86" s="8" t="str">
        <f>IF('[1]T61 Real GDP'!AZ117&lt;&gt;"",(IF('[1]T6 Wine production'!AZ117&lt;&gt;"",('[1]T6 Wine production'!AZ117/'[1]T61 Real GDP'!AZ117),"")),"")</f>
        <v/>
      </c>
      <c r="BB86" s="8" t="s">
        <v>54</v>
      </c>
      <c r="BC86" s="9"/>
      <c r="BD86" s="9"/>
      <c r="BI86" s="8"/>
      <c r="BJ86" s="8"/>
      <c r="BK86" s="8"/>
      <c r="BL86" s="8"/>
      <c r="BM86" s="8"/>
      <c r="BN86" s="8"/>
    </row>
    <row r="87" spans="1:66" x14ac:dyDescent="0.5">
      <c r="A87" s="12">
        <f>'[1]T6 Wine production'!A118</f>
        <v>1950</v>
      </c>
      <c r="B87" s="8">
        <f>IF('[1]T61 Real GDP'!B118&lt;&gt;"",(IF('[1]T6 Wine production'!B118&lt;&gt;"",('[1]T6 Wine production'!B118/'[1]T61 Real GDP'!B118),"")),"")</f>
        <v>29.524880721296011</v>
      </c>
      <c r="C87" s="8">
        <f>IF('[1]T61 Real GDP'!C118&lt;&gt;"",(IF('[1]T6 Wine production'!C118&lt;&gt;"",('[1]T6 Wine production'!C118/'[1]T61 Real GDP'!C118),"")),"")</f>
        <v>24.884666913195559</v>
      </c>
      <c r="D87" s="8">
        <f>IF('[1]T61 Real GDP'!D118&lt;&gt;"",(IF('[1]T6 Wine production'!D118&lt;&gt;"",('[1]T6 Wine production'!D118/'[1]T61 Real GDP'!D118),"")),"")</f>
        <v>48.26568265682657</v>
      </c>
      <c r="E87" s="8">
        <f>IF('[1]T61 Real GDP'!E118&lt;&gt;"",(IF('[1]T6 Wine production'!E118&lt;&gt;"",('[1]T6 Wine production'!E118/'[1]T61 Real GDP'!E118),"")),"")</f>
        <v>23.554171482524541</v>
      </c>
      <c r="F87" s="8">
        <f>IF('[1]T61 Real GDP'!F118&lt;&gt;"",(IF('[1]T6 Wine production'!F118&lt;&gt;"",('[1]T6 Wine production'!F118/'[1]T61 Real GDP'!F118),"")),"")</f>
        <v>5.0229554120301918</v>
      </c>
      <c r="G87" s="8"/>
      <c r="H87" s="8">
        <f>IF('[1]T61 Real GDP'!G118&lt;&gt;"",(IF('[1]T6 Wine production'!G118&lt;&gt;"",('[1]T6 Wine production'!G118/'[1]T61 Real GDP'!G118),"")),"")</f>
        <v>0.11964815178685423</v>
      </c>
      <c r="I87" s="8" t="str">
        <f>IF('[1]T61 Real GDP'!H118&lt;&gt;"",(IF('[1]T6 Wine production'!H118&lt;&gt;"",('[1]T6 Wine production'!H118/'[1]T61 Real GDP'!H118),"")),"")</f>
        <v/>
      </c>
      <c r="J87" s="8" t="str">
        <f>IF('[1]T61 Real GDP'!I118&lt;&gt;"",(IF('[1]T6 Wine production'!I118&lt;&gt;"",('[1]T6 Wine production'!I118/'[1]T61 Real GDP'!I118),"")),"")</f>
        <v/>
      </c>
      <c r="K87" s="8">
        <f>IF('[1]T61 Real GDP'!J118&lt;&gt;"",(IF('[1]T6 Wine production'!J118&lt;&gt;"",('[1]T6 Wine production'!J118/'[1]T61 Real GDP'!J118),"")),"")</f>
        <v>1.2225178440875208</v>
      </c>
      <c r="L87" s="8">
        <f>IF('[1]T61 Real GDP'!K118&lt;&gt;"",(IF('[1]T6 Wine production'!K118&lt;&gt;"",('[1]T6 Wine production'!K118/'[1]T61 Real GDP'!K118),"")),"")</f>
        <v>27.193042998136516</v>
      </c>
      <c r="M87" s="8" t="str">
        <f>IF('[1]T61 Real GDP'!L118&lt;&gt;"",(IF('[1]T6 Wine production'!L118&lt;&gt;"",('[1]T6 Wine production'!L118/'[1]T61 Real GDP'!L118),"")),"")</f>
        <v/>
      </c>
      <c r="N87" s="8" t="str">
        <f>IF('[1]T61 Real GDP'!M118&lt;&gt;"",(IF('[1]T6 Wine production'!M118&lt;&gt;"",('[1]T6 Wine production'!M118/'[1]T61 Real GDP'!M118),"")),"")</f>
        <v/>
      </c>
      <c r="O87" s="8" t="str">
        <f>IF('[1]T61 Real GDP'!N118&lt;&gt;"",(IF('[1]T6 Wine production'!N118&lt;&gt;"",('[1]T6 Wine production'!N118/'[1]T61 Real GDP'!N118),"")),"")</f>
        <v/>
      </c>
      <c r="P87" s="8">
        <f>IF('[1]T61 Real GDP'!O118&lt;&gt;"",(IF('[1]T6 Wine production'!O118&lt;&gt;"",('[1]T6 Wine production'!O118/'[1]T61 Real GDP'!O118),"")),"")</f>
        <v>1.6946762251733458</v>
      </c>
      <c r="Q87" s="8">
        <f>IF('[1]T61 Real GDP'!P118&lt;&gt;"",(IF('[1]T6 Wine production'!P118&lt;&gt;"",('[1]T6 Wine production'!P118/'[1]T61 Real GDP'!P118),"")),"")</f>
        <v>0</v>
      </c>
      <c r="R87" s="8" t="str">
        <f>IF('[1]T61 Real GDP'!Q118&lt;&gt;"",(IF('[1]T6 Wine production'!Q118&lt;&gt;"",('[1]T6 Wine production'!Q118/'[1]T61 Real GDP'!Q118),"")),"")</f>
        <v/>
      </c>
      <c r="S87" s="8">
        <f>IF('[1]T61 Real GDP'!R118&lt;&gt;"",(IF('[1]T6 Wine production'!R118&lt;&gt;"",('[1]T6 Wine production'!R118/'[1]T61 Real GDP'!R118),"")),"")</f>
        <v>15.186953569329527</v>
      </c>
      <c r="T87" s="8" t="str">
        <f>IF('[1]T61 Real GDP'!S118&lt;&gt;"",(IF('[1]T6 Wine production'!S118&lt;&gt;"",('[1]T6 Wine production'!S118/'[1]T61 Real GDP'!S118),"")),"")</f>
        <v/>
      </c>
      <c r="U87" s="8" t="str">
        <f>IF('[1]T61 Real GDP'!T118&lt;&gt;"",(IF('[1]T6 Wine production'!T118&lt;&gt;"",('[1]T6 Wine production'!T118/'[1]T61 Real GDP'!T118),"")),"")</f>
        <v/>
      </c>
      <c r="V87" s="8">
        <f>IF('[1]T61 Real GDP'!U118&lt;&gt;"",(IF('[1]T6 Wine production'!U118&lt;&gt;"",('[1]T6 Wine production'!U118/'[1]T61 Real GDP'!U118),"")),"")</f>
        <v>15.545485079184139</v>
      </c>
      <c r="W87" s="8" t="str">
        <f>IF('[1]T61 Real GDP'!V118&lt;&gt;"",(IF('[1]T6 Wine production'!V118&lt;&gt;"",('[1]T6 Wine production'!V118/'[1]T61 Real GDP'!V118),"")),"")</f>
        <v/>
      </c>
      <c r="X87" s="8">
        <f>IF('[1]T61 Real GDP'!W118&lt;&gt;"",(IF('[1]T6 Wine production'!W118&lt;&gt;"",('[1]T6 Wine production'!W118/'[1]T61 Real GDP'!W118),"")),"")</f>
        <v>22.044919466347768</v>
      </c>
      <c r="Y87" s="8" t="str">
        <f>IF('[1]T61 Real GDP'!X118&lt;&gt;"",(IF('[1]T6 Wine production'!X118&lt;&gt;"",('[1]T6 Wine production'!X118/'[1]T61 Real GDP'!X118),"")),"")</f>
        <v/>
      </c>
      <c r="Z87" s="8" t="str">
        <f>IF('[1]T61 Real GDP'!Y118&lt;&gt;"",(IF('[1]T6 Wine production'!Y118&lt;&gt;"",('[1]T6 Wine production'!Y118/'[1]T61 Real GDP'!Y118),"")),"")</f>
        <v/>
      </c>
      <c r="AA87" s="8" t="str">
        <f>IF('[1]T61 Real GDP'!Z118&lt;&gt;"",(IF('[1]T6 Wine production'!Z118&lt;&gt;"",('[1]T6 Wine production'!Z118/'[1]T61 Real GDP'!Z118),"")),"")</f>
        <v/>
      </c>
      <c r="AB87" s="8">
        <f>IF('[1]T61 Real GDP'!AA118&lt;&gt;"",(IF('[1]T6 Wine production'!AA118&lt;&gt;"",('[1]T6 Wine production'!AA118/'[1]T61 Real GDP'!AA118),"")),"")</f>
        <v>2.4241831772040343</v>
      </c>
      <c r="AC87" s="8">
        <f>IF('[1]T61 Real GDP'!AB118&lt;&gt;"",(IF('[1]T6 Wine production'!AB118&lt;&gt;"",('[1]T6 Wine production'!AB118/'[1]T61 Real GDP'!AB118),"")),"")</f>
        <v>0.1289043133366386</v>
      </c>
      <c r="AD87" s="8">
        <f>IF('[1]T61 Real GDP'!AC118&lt;&gt;"",(IF('[1]T6 Wine production'!AC118&lt;&gt;"",('[1]T6 Wine production'!AC118/'[1]T61 Real GDP'!AC118),"")),"")</f>
        <v>0.19327686367017738</v>
      </c>
      <c r="AE87" s="8">
        <f>IF('[1]T61 Real GDP'!AD118&lt;&gt;"",(IF('[1]T6 Wine production'!AD118&lt;&gt;"",('[1]T6 Wine production'!AD118/'[1]T61 Real GDP'!AD118),"")),"")</f>
        <v>0.53356486569280093</v>
      </c>
      <c r="AF87" s="8">
        <f>IF('[1]T61 Real GDP'!AE118&lt;&gt;"",(IF('[1]T6 Wine production'!AE118&lt;&gt;"",('[1]T6 Wine production'!AE118/'[1]T61 Real GDP'!AE118),"")),"")</f>
        <v>14.626303727608624</v>
      </c>
      <c r="AG87" s="8">
        <f>IF('[1]T61 Real GDP'!AF118&lt;&gt;"",(IF('[1]T6 Wine production'!AF118&lt;&gt;"",('[1]T6 Wine production'!AF118/'[1]T61 Real GDP'!AF118),"")),"")</f>
        <v>0.68823177137312341</v>
      </c>
      <c r="AH87" s="8">
        <f>IF('[1]T61 Real GDP'!AG118&lt;&gt;"",(IF('[1]T6 Wine production'!AG118&lt;&gt;"",('[1]T6 Wine production'!AG118/'[1]T61 Real GDP'!AG118),"")),"")</f>
        <v>16.139971972500884</v>
      </c>
      <c r="AI87" s="8">
        <f>IF('[1]T61 Real GDP'!AH118&lt;&gt;"",(IF('[1]T6 Wine production'!AH118&lt;&gt;"",('[1]T6 Wine production'!AH118/'[1]T61 Real GDP'!AH118),"")),"")</f>
        <v>0.23853201907862745</v>
      </c>
      <c r="AJ87" s="8">
        <f>IF('[1]T61 Real GDP'!AI118&lt;&gt;"",(IF('[1]T6 Wine production'!AI118&lt;&gt;"",('[1]T6 Wine production'!AI118/'[1]T61 Real GDP'!AI118),"")),"")</f>
        <v>7.007022267968388</v>
      </c>
      <c r="AK87" s="8" t="str">
        <f>IF('[1]T61 Real GDP'!AJ118&lt;&gt;"",(IF('[1]T6 Wine production'!AJ118&lt;&gt;"",('[1]T6 Wine production'!AJ118/'[1]T61 Real GDP'!AJ118),"")),"")</f>
        <v/>
      </c>
      <c r="AL87" s="8">
        <f>IF('[1]T61 Real GDP'!AK118&lt;&gt;"",(IF('[1]T6 Wine production'!AK118&lt;&gt;"",('[1]T6 Wine production'!AK118/'[1]T61 Real GDP'!AK118),"")),"")</f>
        <v>117.36251926448733</v>
      </c>
      <c r="AM87" s="8">
        <f>IF('[1]T61 Real GDP'!AL118&lt;&gt;"",(IF('[1]T6 Wine production'!AL118&lt;&gt;"",('[1]T6 Wine production'!AL118/'[1]T61 Real GDP'!AL118),"")),"")</f>
        <v>5.472818093514344</v>
      </c>
      <c r="AN87" s="8">
        <f>IF('[1]T61 Real GDP'!AM118&lt;&gt;"",(IF('[1]T6 Wine production'!AM118&lt;&gt;"",('[1]T6 Wine production'!AM118/'[1]T61 Real GDP'!AM118),"")),"")</f>
        <v>7.8138793582406736</v>
      </c>
      <c r="AO87" s="8">
        <f>IF('[1]T61 Real GDP'!AN118&lt;&gt;"",(IF('[1]T6 Wine production'!AN118&lt;&gt;"",('[1]T6 Wine production'!AN118/'[1]T61 Real GDP'!AN118),"")),"")</f>
        <v>19.869007281864214</v>
      </c>
      <c r="AP87" s="8">
        <f>IF('[1]T61 Real GDP'!AO118&lt;&gt;"",(IF('[1]T6 Wine production'!AO118&lt;&gt;"",('[1]T6 Wine production'!AO118/'[1]T61 Real GDP'!AO118),"")),"")</f>
        <v>0.40257883835584468</v>
      </c>
      <c r="AQ87" s="8" t="str">
        <f>IF('[1]T61 Real GDP'!AP118&lt;&gt;"",(IF('[1]T6 Wine production'!AP118&lt;&gt;"",('[1]T6 Wine production'!AP118/'[1]T61 Real GDP'!AP118),"")),"")</f>
        <v/>
      </c>
      <c r="AR87" s="8" t="str">
        <f>IF('[1]T61 Real GDP'!AQ118&lt;&gt;"",(IF('[1]T6 Wine production'!AQ118&lt;&gt;"",('[1]T6 Wine production'!AQ118/'[1]T61 Real GDP'!AQ118),"")),"")</f>
        <v/>
      </c>
      <c r="AS87" s="8" t="str">
        <f>IF('[1]T61 Real GDP'!AR118&lt;&gt;"",(IF('[1]T6 Wine production'!AR118&lt;&gt;"",('[1]T6 Wine production'!AR118/'[1]T61 Real GDP'!AR118),"")),"")</f>
        <v/>
      </c>
      <c r="AT87" s="8" t="str">
        <f>IF('[1]T61 Real GDP'!AS118&lt;&gt;"",(IF('[1]T6 Wine production'!AS118&lt;&gt;"",('[1]T6 Wine production'!AS118/'[1]T61 Real GDP'!AS118),"")),"")</f>
        <v/>
      </c>
      <c r="AU87" s="8">
        <f>IF('[1]T61 Real GDP'!AT118&lt;&gt;"",(IF('[1]T6 Wine production'!AT119&lt;&gt;"",('[1]T6 Wine production'!AT119/'[1]T61 Real GDP'!AT118),"")),"")</f>
        <v>9.3187381186088988E-3</v>
      </c>
      <c r="AV87" s="8" t="str">
        <f>IF('[1]T61 Real GDP'!AU118&lt;&gt;"",(IF('[1]T6 Wine production'!AU118&lt;&gt;"",('[1]T6 Wine production'!AU118/'[1]T61 Real GDP'!AU118),"")),"")</f>
        <v/>
      </c>
      <c r="AW87" s="8" t="str">
        <f>IF('[1]T61 Real GDP'!AV118&lt;&gt;"",(IF('[1]T6 Wine production'!AV118&lt;&gt;"",('[1]T6 Wine production'!AV118/'[1]T61 Real GDP'!AV118),"")),"")</f>
        <v/>
      </c>
      <c r="AX87" s="8" t="str">
        <f>IF('[1]T61 Real GDP'!AW118&lt;&gt;"",(IF('[1]T6 Wine production'!AW118&lt;&gt;"",('[1]T6 Wine production'!AW118/'[1]T61 Real GDP'!AW118),"")),"")</f>
        <v/>
      </c>
      <c r="AY87" s="8" t="str">
        <f>IF('[1]T61 Real GDP'!AX118&lt;&gt;"",(IF('[1]T6 Wine production'!AX118&lt;&gt;"",('[1]T6 Wine production'!AX118/'[1]T61 Real GDP'!AX118),"")),"")</f>
        <v/>
      </c>
      <c r="AZ87" s="8" t="str">
        <f>IF('[1]T61 Real GDP'!AY118&lt;&gt;"",(IF('[1]T6 Wine production'!AY118&lt;&gt;"",('[1]T6 Wine production'!AY118/'[1]T61 Real GDP'!AY118),"")),"")</f>
        <v/>
      </c>
      <c r="BA87" s="8" t="str">
        <f>IF('[1]T61 Real GDP'!AZ118&lt;&gt;"",(IF('[1]T6 Wine production'!AZ118&lt;&gt;"",('[1]T6 Wine production'!AZ118/'[1]T61 Real GDP'!AZ118),"")),"")</f>
        <v/>
      </c>
      <c r="BB87" s="8">
        <v>3.644988932206275</v>
      </c>
      <c r="BC87" s="9"/>
      <c r="BD87" s="9"/>
      <c r="BI87" s="8"/>
      <c r="BJ87" s="8"/>
      <c r="BK87" s="8"/>
      <c r="BL87" s="8"/>
      <c r="BM87" s="8"/>
      <c r="BN87" s="8"/>
    </row>
    <row r="88" spans="1:66" x14ac:dyDescent="0.5">
      <c r="A88" s="12">
        <f>'[1]T6 Wine production'!A119</f>
        <v>1951</v>
      </c>
      <c r="B88" s="8">
        <f>IF('[1]T61 Real GDP'!B119&lt;&gt;"",(IF('[1]T6 Wine production'!B119&lt;&gt;"",('[1]T6 Wine production'!B119/'[1]T61 Real GDP'!B119),"")),"")</f>
        <v>22.599690696104652</v>
      </c>
      <c r="C88" s="8">
        <f>IF('[1]T61 Real GDP'!C119&lt;&gt;"",(IF('[1]T6 Wine production'!C119&lt;&gt;"",('[1]T6 Wine production'!C119/'[1]T61 Real GDP'!C119),"")),"")</f>
        <v>28.070422853016833</v>
      </c>
      <c r="D88" s="8">
        <f>IF('[1]T61 Real GDP'!D119&lt;&gt;"",(IF('[1]T6 Wine production'!D119&lt;&gt;"",('[1]T6 Wine production'!D119/'[1]T61 Real GDP'!D119),"")),"")</f>
        <v>48.619865246685507</v>
      </c>
      <c r="E88" s="8">
        <f>IF('[1]T61 Real GDP'!E119&lt;&gt;"",(IF('[1]T6 Wine production'!E119&lt;&gt;"",('[1]T6 Wine production'!E119/'[1]T61 Real GDP'!E119),"")),"")</f>
        <v>23.802123406334676</v>
      </c>
      <c r="F88" s="8">
        <f>IF('[1]T61 Real GDP'!F119&lt;&gt;"",(IF('[1]T6 Wine production'!F119&lt;&gt;"",('[1]T6 Wine production'!F119/'[1]T61 Real GDP'!F119),"")),"")</f>
        <v>4.0203932993445015</v>
      </c>
      <c r="G88" s="8"/>
      <c r="H88" s="8">
        <f>IF('[1]T61 Real GDP'!G119&lt;&gt;"",(IF('[1]T6 Wine production'!G119&lt;&gt;"",('[1]T6 Wine production'!G119/'[1]T61 Real GDP'!G119),"")),"")</f>
        <v>0.12421176485442717</v>
      </c>
      <c r="I88" s="8" t="str">
        <f>IF('[1]T61 Real GDP'!H119&lt;&gt;"",(IF('[1]T6 Wine production'!H119&lt;&gt;"",('[1]T6 Wine production'!H119/'[1]T61 Real GDP'!H119),"")),"")</f>
        <v/>
      </c>
      <c r="J88" s="8" t="str">
        <f>IF('[1]T61 Real GDP'!I119&lt;&gt;"",(IF('[1]T6 Wine production'!I119&lt;&gt;"",('[1]T6 Wine production'!I119/'[1]T61 Real GDP'!I119),"")),"")</f>
        <v/>
      </c>
      <c r="K88" s="8">
        <f>IF('[1]T61 Real GDP'!J119&lt;&gt;"",(IF('[1]T6 Wine production'!J119&lt;&gt;"",('[1]T6 Wine production'!J119/'[1]T61 Real GDP'!J119),"")),"")</f>
        <v>1.0744306629061824</v>
      </c>
      <c r="L88" s="8">
        <f>IF('[1]T61 Real GDP'!K119&lt;&gt;"",(IF('[1]T6 Wine production'!K119&lt;&gt;"",('[1]T6 Wine production'!K119/'[1]T61 Real GDP'!K119),"")),"")</f>
        <v>22.201078338090706</v>
      </c>
      <c r="M88" s="8" t="str">
        <f>IF('[1]T61 Real GDP'!L119&lt;&gt;"",(IF('[1]T6 Wine production'!L119&lt;&gt;"",('[1]T6 Wine production'!L119/'[1]T61 Real GDP'!L119),"")),"")</f>
        <v/>
      </c>
      <c r="N88" s="8" t="str">
        <f>IF('[1]T61 Real GDP'!M119&lt;&gt;"",(IF('[1]T6 Wine production'!M119&lt;&gt;"",('[1]T6 Wine production'!M119/'[1]T61 Real GDP'!M119),"")),"")</f>
        <v/>
      </c>
      <c r="O88" s="8" t="str">
        <f>IF('[1]T61 Real GDP'!N119&lt;&gt;"",(IF('[1]T6 Wine production'!N119&lt;&gt;"",('[1]T6 Wine production'!N119/'[1]T61 Real GDP'!N119),"")),"")</f>
        <v/>
      </c>
      <c r="P88" s="8">
        <f>IF('[1]T61 Real GDP'!O119&lt;&gt;"",(IF('[1]T6 Wine production'!O119&lt;&gt;"",('[1]T6 Wine production'!O119/'[1]T61 Real GDP'!O119),"")),"")</f>
        <v>2.2635355512067843</v>
      </c>
      <c r="Q88" s="8">
        <f>IF('[1]T61 Real GDP'!P119&lt;&gt;"",(IF('[1]T6 Wine production'!P119&lt;&gt;"",('[1]T6 Wine production'!P119/'[1]T61 Real GDP'!P119),"")),"")</f>
        <v>0</v>
      </c>
      <c r="R88" s="8" t="str">
        <f>IF('[1]T61 Real GDP'!Q119&lt;&gt;"",(IF('[1]T6 Wine production'!Q119&lt;&gt;"",('[1]T6 Wine production'!Q119/'[1]T61 Real GDP'!Q119),"")),"")</f>
        <v/>
      </c>
      <c r="S88" s="8">
        <f>IF('[1]T61 Real GDP'!R119&lt;&gt;"",(IF('[1]T6 Wine production'!R119&lt;&gt;"",('[1]T6 Wine production'!R119/'[1]T61 Real GDP'!R119),"")),"")</f>
        <v>15.726865981468938</v>
      </c>
      <c r="T88" s="8" t="str">
        <f>IF('[1]T61 Real GDP'!S119&lt;&gt;"",(IF('[1]T6 Wine production'!S119&lt;&gt;"",('[1]T6 Wine production'!S119/'[1]T61 Real GDP'!S119),"")),"")</f>
        <v/>
      </c>
      <c r="U88" s="8" t="str">
        <f>IF('[1]T61 Real GDP'!T119&lt;&gt;"",(IF('[1]T6 Wine production'!T119&lt;&gt;"",('[1]T6 Wine production'!T119/'[1]T61 Real GDP'!T119),"")),"")</f>
        <v/>
      </c>
      <c r="V88" s="8">
        <f>IF('[1]T61 Real GDP'!U119&lt;&gt;"",(IF('[1]T6 Wine production'!U119&lt;&gt;"",('[1]T6 Wine production'!U119/'[1]T61 Real GDP'!U119),"")),"")</f>
        <v>12.70344464064314</v>
      </c>
      <c r="W88" s="8" t="str">
        <f>IF('[1]T61 Real GDP'!V119&lt;&gt;"",(IF('[1]T6 Wine production'!V119&lt;&gt;"",('[1]T6 Wine production'!V119/'[1]T61 Real GDP'!V119),"")),"")</f>
        <v/>
      </c>
      <c r="X88" s="8">
        <f>IF('[1]T61 Real GDP'!W119&lt;&gt;"",(IF('[1]T6 Wine production'!W119&lt;&gt;"",('[1]T6 Wine production'!W119/'[1]T61 Real GDP'!W119),"")),"")</f>
        <v>22.008319628518915</v>
      </c>
      <c r="Y88" s="8" t="str">
        <f>IF('[1]T61 Real GDP'!X119&lt;&gt;"",(IF('[1]T6 Wine production'!X119&lt;&gt;"",('[1]T6 Wine production'!X119/'[1]T61 Real GDP'!X119),"")),"")</f>
        <v/>
      </c>
      <c r="Z88" s="8" t="str">
        <f>IF('[1]T61 Real GDP'!Y119&lt;&gt;"",(IF('[1]T6 Wine production'!Y119&lt;&gt;"",('[1]T6 Wine production'!Y119/'[1]T61 Real GDP'!Y119),"")),"")</f>
        <v/>
      </c>
      <c r="AA88" s="8" t="str">
        <f>IF('[1]T61 Real GDP'!Z119&lt;&gt;"",(IF('[1]T6 Wine production'!Z119&lt;&gt;"",('[1]T6 Wine production'!Z119/'[1]T61 Real GDP'!Z119),"")),"")</f>
        <v/>
      </c>
      <c r="AB88" s="8">
        <f>IF('[1]T61 Real GDP'!AA119&lt;&gt;"",(IF('[1]T6 Wine production'!AA119&lt;&gt;"",('[1]T6 Wine production'!AA119/'[1]T61 Real GDP'!AA119),"")),"")</f>
        <v>1.8525167470105803</v>
      </c>
      <c r="AC88" s="8">
        <f>IF('[1]T61 Real GDP'!AB119&lt;&gt;"",(IF('[1]T6 Wine production'!AB119&lt;&gt;"",('[1]T6 Wine production'!AB119/'[1]T61 Real GDP'!AB119),"")),"")</f>
        <v>0.14761137949543746</v>
      </c>
      <c r="AD88" s="8">
        <f>IF('[1]T61 Real GDP'!AC119&lt;&gt;"",(IF('[1]T6 Wine production'!AC119&lt;&gt;"",('[1]T6 Wine production'!AC119/'[1]T61 Real GDP'!AC119),"")),"")</f>
        <v>0.18465288069655428</v>
      </c>
      <c r="AE88" s="8">
        <f>IF('[1]T61 Real GDP'!AD119&lt;&gt;"",(IF('[1]T6 Wine production'!AD119&lt;&gt;"",('[1]T6 Wine production'!AD119/'[1]T61 Real GDP'!AD119),"")),"")</f>
        <v>0.48798605934193856</v>
      </c>
      <c r="AF88" s="8">
        <f>IF('[1]T61 Real GDP'!AE119&lt;&gt;"",(IF('[1]T6 Wine production'!AE119&lt;&gt;"",('[1]T6 Wine production'!AE119/'[1]T61 Real GDP'!AE119),"")),"")</f>
        <v>12.944208133594401</v>
      </c>
      <c r="AG88" s="8">
        <f>IF('[1]T61 Real GDP'!AF119&lt;&gt;"",(IF('[1]T6 Wine production'!AF119&lt;&gt;"",('[1]T6 Wine production'!AF119/'[1]T61 Real GDP'!AF119),"")),"")</f>
        <v>1.0299036185065358</v>
      </c>
      <c r="AH88" s="8">
        <f>IF('[1]T61 Real GDP'!AG119&lt;&gt;"",(IF('[1]T6 Wine production'!AG119&lt;&gt;"",('[1]T6 Wine production'!AG119/'[1]T61 Real GDP'!AG119),"")),"")</f>
        <v>14.680836451557626</v>
      </c>
      <c r="AI88" s="8">
        <f>IF('[1]T61 Real GDP'!AH119&lt;&gt;"",(IF('[1]T6 Wine production'!AH119&lt;&gt;"",('[1]T6 Wine production'!AH119/'[1]T61 Real GDP'!AH119),"")),"")</f>
        <v>0.23883176541326959</v>
      </c>
      <c r="AJ88" s="8">
        <f>IF('[1]T61 Real GDP'!AI119&lt;&gt;"",(IF('[1]T6 Wine production'!AI119&lt;&gt;"",('[1]T6 Wine production'!AI119/'[1]T61 Real GDP'!AI119),"")),"")</f>
        <v>8.581864071117824</v>
      </c>
      <c r="AK88" s="8" t="str">
        <f>IF('[1]T61 Real GDP'!AJ119&lt;&gt;"",(IF('[1]T6 Wine production'!AJ119&lt;&gt;"",('[1]T6 Wine production'!AJ119/'[1]T61 Real GDP'!AJ119),"")),"")</f>
        <v/>
      </c>
      <c r="AL88" s="8">
        <f>IF('[1]T61 Real GDP'!AK119&lt;&gt;"",(IF('[1]T6 Wine production'!AK119&lt;&gt;"",('[1]T6 Wine production'!AK119/'[1]T61 Real GDP'!AK119),"")),"")</f>
        <v>112.17077797592266</v>
      </c>
      <c r="AM88" s="8">
        <f>IF('[1]T61 Real GDP'!AL119&lt;&gt;"",(IF('[1]T6 Wine production'!AL119&lt;&gt;"",('[1]T6 Wine production'!AL119/'[1]T61 Real GDP'!AL119),"")),"")</f>
        <v>7.6183828901848374</v>
      </c>
      <c r="AN88" s="8">
        <f>IF('[1]T61 Real GDP'!AM119&lt;&gt;"",(IF('[1]T6 Wine production'!AM119&lt;&gt;"",('[1]T6 Wine production'!AM119/'[1]T61 Real GDP'!AM119),"")),"")</f>
        <v>5.7997403374951846</v>
      </c>
      <c r="AO88" s="8">
        <f>IF('[1]T61 Real GDP'!AN119&lt;&gt;"",(IF('[1]T6 Wine production'!AN119&lt;&gt;"",('[1]T6 Wine production'!AN119/'[1]T61 Real GDP'!AN119),"")),"")</f>
        <v>10.929633396732724</v>
      </c>
      <c r="AP88" s="8">
        <f>IF('[1]T61 Real GDP'!AO119&lt;&gt;"",(IF('[1]T6 Wine production'!AO119&lt;&gt;"",('[1]T6 Wine production'!AO119/'[1]T61 Real GDP'!AO119),"")),"")</f>
        <v>0.36982439806553391</v>
      </c>
      <c r="AQ88" s="8" t="str">
        <f>IF('[1]T61 Real GDP'!AP119&lt;&gt;"",(IF('[1]T6 Wine production'!AP119&lt;&gt;"",('[1]T6 Wine production'!AP119/'[1]T61 Real GDP'!AP119),"")),"")</f>
        <v/>
      </c>
      <c r="AR88" s="8" t="str">
        <f>IF('[1]T61 Real GDP'!AQ119&lt;&gt;"",(IF('[1]T6 Wine production'!AQ119&lt;&gt;"",('[1]T6 Wine production'!AQ119/'[1]T61 Real GDP'!AQ119),"")),"")</f>
        <v/>
      </c>
      <c r="AS88" s="8" t="str">
        <f>IF('[1]T61 Real GDP'!AR119&lt;&gt;"",(IF('[1]T6 Wine production'!AR119&lt;&gt;"",('[1]T6 Wine production'!AR119/'[1]T61 Real GDP'!AR119),"")),"")</f>
        <v/>
      </c>
      <c r="AT88" s="8" t="str">
        <f>IF('[1]T61 Real GDP'!AS119&lt;&gt;"",(IF('[1]T6 Wine production'!AS119&lt;&gt;"",('[1]T6 Wine production'!AS119/'[1]T61 Real GDP'!AS119),"")),"")</f>
        <v/>
      </c>
      <c r="AU88" s="8">
        <f>IF('[1]T61 Real GDP'!AT119&lt;&gt;"",(IF('[1]T6 Wine production'!AT120&lt;&gt;"",('[1]T6 Wine production'!AT120/'[1]T61 Real GDP'!AT119),"")),"")</f>
        <v>1.1324402706808449E-2</v>
      </c>
      <c r="AV88" s="8" t="str">
        <f>IF('[1]T61 Real GDP'!AU119&lt;&gt;"",(IF('[1]T6 Wine production'!AU119&lt;&gt;"",('[1]T6 Wine production'!AU119/'[1]T61 Real GDP'!AU119),"")),"")</f>
        <v/>
      </c>
      <c r="AW88" s="8" t="str">
        <f>IF('[1]T61 Real GDP'!AV119&lt;&gt;"",(IF('[1]T6 Wine production'!AV119&lt;&gt;"",('[1]T6 Wine production'!AV119/'[1]T61 Real GDP'!AV119),"")),"")</f>
        <v/>
      </c>
      <c r="AX88" s="8" t="str">
        <f>IF('[1]T61 Real GDP'!AW119&lt;&gt;"",(IF('[1]T6 Wine production'!AW119&lt;&gt;"",('[1]T6 Wine production'!AW119/'[1]T61 Real GDP'!AW119),"")),"")</f>
        <v/>
      </c>
      <c r="AY88" s="8" t="str">
        <f>IF('[1]T61 Real GDP'!AX119&lt;&gt;"",(IF('[1]T6 Wine production'!AX119&lt;&gt;"",('[1]T6 Wine production'!AX119/'[1]T61 Real GDP'!AX119),"")),"")</f>
        <v/>
      </c>
      <c r="AZ88" s="8" t="str">
        <f>IF('[1]T61 Real GDP'!AY119&lt;&gt;"",(IF('[1]T6 Wine production'!AY119&lt;&gt;"",('[1]T6 Wine production'!AY119/'[1]T61 Real GDP'!AY119),"")),"")</f>
        <v/>
      </c>
      <c r="BA88" s="8" t="str">
        <f>IF('[1]T61 Real GDP'!AZ119&lt;&gt;"",(IF('[1]T6 Wine production'!AZ119&lt;&gt;"",('[1]T6 Wine production'!AZ119/'[1]T61 Real GDP'!AZ119),"")),"")</f>
        <v/>
      </c>
      <c r="BB88" s="8">
        <v>3.366173354691858</v>
      </c>
      <c r="BC88" s="9"/>
      <c r="BD88" s="9"/>
      <c r="BI88" s="8"/>
      <c r="BJ88" s="8"/>
      <c r="BK88" s="8"/>
      <c r="BL88" s="8"/>
      <c r="BM88" s="8"/>
      <c r="BN88" s="8"/>
    </row>
    <row r="89" spans="1:66" x14ac:dyDescent="0.5">
      <c r="A89" s="12">
        <f>'[1]T6 Wine production'!A120</f>
        <v>1952</v>
      </c>
      <c r="B89" s="8">
        <f>IF('[1]T61 Real GDP'!B120&lt;&gt;"",(IF('[1]T6 Wine production'!B120&lt;&gt;"",('[1]T6 Wine production'!B120/'[1]T61 Real GDP'!B120),"")),"")</f>
        <v>22.431508987169508</v>
      </c>
      <c r="C89" s="8">
        <f>IF('[1]T61 Real GDP'!C120&lt;&gt;"",(IF('[1]T6 Wine production'!C120&lt;&gt;"",('[1]T6 Wine production'!C120/'[1]T61 Real GDP'!C120),"")),"")</f>
        <v>23.540340399179179</v>
      </c>
      <c r="D89" s="8">
        <f>IF('[1]T61 Real GDP'!D120&lt;&gt;"",(IF('[1]T6 Wine production'!D120&lt;&gt;"",('[1]T6 Wine production'!D120/'[1]T61 Real GDP'!D120),"")),"")</f>
        <v>30.524202300846543</v>
      </c>
      <c r="E89" s="8">
        <f>IF('[1]T61 Real GDP'!E120&lt;&gt;"",(IF('[1]T6 Wine production'!E120&lt;&gt;"",('[1]T6 Wine production'!E120/'[1]T61 Real GDP'!E120),"")),"")</f>
        <v>24.490468758556489</v>
      </c>
      <c r="F89" s="8">
        <f>IF('[1]T61 Real GDP'!F120&lt;&gt;"",(IF('[1]T6 Wine production'!F120&lt;&gt;"",('[1]T6 Wine production'!F120/'[1]T61 Real GDP'!F120),"")),"")</f>
        <v>2.7143065056032603</v>
      </c>
      <c r="G89" s="8"/>
      <c r="H89" s="8">
        <f>IF('[1]T61 Real GDP'!G120&lt;&gt;"",(IF('[1]T6 Wine production'!G120&lt;&gt;"",('[1]T6 Wine production'!G120/'[1]T61 Real GDP'!G120),"")),"")</f>
        <v>0.13628004002602603</v>
      </c>
      <c r="I89" s="8" t="str">
        <f>IF('[1]T61 Real GDP'!H120&lt;&gt;"",(IF('[1]T6 Wine production'!H120&lt;&gt;"",('[1]T6 Wine production'!H120/'[1]T61 Real GDP'!H120),"")),"")</f>
        <v/>
      </c>
      <c r="J89" s="8" t="str">
        <f>IF('[1]T61 Real GDP'!I120&lt;&gt;"",(IF('[1]T6 Wine production'!I120&lt;&gt;"",('[1]T6 Wine production'!I120/'[1]T61 Real GDP'!I120),"")),"")</f>
        <v/>
      </c>
      <c r="K89" s="8">
        <f>IF('[1]T61 Real GDP'!J120&lt;&gt;"",(IF('[1]T6 Wine production'!J120&lt;&gt;"",('[1]T6 Wine production'!J120/'[1]T61 Real GDP'!J120),"")),"")</f>
        <v>0.86183345298830349</v>
      </c>
      <c r="L89" s="8">
        <f>IF('[1]T61 Real GDP'!K120&lt;&gt;"",(IF('[1]T6 Wine production'!K120&lt;&gt;"",('[1]T6 Wine production'!K120/'[1]T61 Real GDP'!K120),"")),"")</f>
        <v>21.438468320947223</v>
      </c>
      <c r="M89" s="8" t="str">
        <f>IF('[1]T61 Real GDP'!L120&lt;&gt;"",(IF('[1]T6 Wine production'!L120&lt;&gt;"",('[1]T6 Wine production'!L120/'[1]T61 Real GDP'!L120),"")),"")</f>
        <v/>
      </c>
      <c r="N89" s="8" t="str">
        <f>IF('[1]T61 Real GDP'!M120&lt;&gt;"",(IF('[1]T6 Wine production'!M120&lt;&gt;"",('[1]T6 Wine production'!M120/'[1]T61 Real GDP'!M120),"")),"")</f>
        <v/>
      </c>
      <c r="O89" s="8" t="str">
        <f>IF('[1]T61 Real GDP'!N120&lt;&gt;"",(IF('[1]T6 Wine production'!N120&lt;&gt;"",('[1]T6 Wine production'!N120/'[1]T61 Real GDP'!N120),"")),"")</f>
        <v/>
      </c>
      <c r="P89" s="8">
        <f>IF('[1]T61 Real GDP'!O120&lt;&gt;"",(IF('[1]T6 Wine production'!O120&lt;&gt;"",('[1]T6 Wine production'!O120/'[1]T61 Real GDP'!O120),"")),"")</f>
        <v>1.4621837865815523</v>
      </c>
      <c r="Q89" s="8">
        <f>IF('[1]T61 Real GDP'!P120&lt;&gt;"",(IF('[1]T6 Wine production'!P120&lt;&gt;"",('[1]T6 Wine production'!P120/'[1]T61 Real GDP'!P120),"")),"")</f>
        <v>0</v>
      </c>
      <c r="R89" s="8" t="str">
        <f>IF('[1]T61 Real GDP'!Q120&lt;&gt;"",(IF('[1]T6 Wine production'!Q120&lt;&gt;"",('[1]T6 Wine production'!Q120/'[1]T61 Real GDP'!Q120),"")),"")</f>
        <v/>
      </c>
      <c r="S89" s="8">
        <f>IF('[1]T61 Real GDP'!R120&lt;&gt;"",(IF('[1]T6 Wine production'!R120&lt;&gt;"",('[1]T6 Wine production'!R120/'[1]T61 Real GDP'!R120),"")),"")</f>
        <v>16.981395387820395</v>
      </c>
      <c r="T89" s="8" t="str">
        <f>IF('[1]T61 Real GDP'!S120&lt;&gt;"",(IF('[1]T6 Wine production'!S120&lt;&gt;"",('[1]T6 Wine production'!S120/'[1]T61 Real GDP'!S120),"")),"")</f>
        <v/>
      </c>
      <c r="U89" s="8" t="str">
        <f>IF('[1]T61 Real GDP'!T120&lt;&gt;"",(IF('[1]T6 Wine production'!T120&lt;&gt;"",('[1]T6 Wine production'!T120/'[1]T61 Real GDP'!T120),"")),"")</f>
        <v/>
      </c>
      <c r="V89" s="8">
        <f>IF('[1]T61 Real GDP'!U120&lt;&gt;"",(IF('[1]T6 Wine production'!U120&lt;&gt;"",('[1]T6 Wine production'!U120/'[1]T61 Real GDP'!U120),"")),"")</f>
        <v>10.045734017084806</v>
      </c>
      <c r="W89" s="8" t="str">
        <f>IF('[1]T61 Real GDP'!V120&lt;&gt;"",(IF('[1]T6 Wine production'!V120&lt;&gt;"",('[1]T6 Wine production'!V120/'[1]T61 Real GDP'!V120),"")),"")</f>
        <v/>
      </c>
      <c r="X89" s="8">
        <f>IF('[1]T61 Real GDP'!W120&lt;&gt;"",(IF('[1]T6 Wine production'!W120&lt;&gt;"",('[1]T6 Wine production'!W120/'[1]T61 Real GDP'!W120),"")),"")</f>
        <v>18.449185799990975</v>
      </c>
      <c r="Y89" s="8" t="str">
        <f>IF('[1]T61 Real GDP'!X120&lt;&gt;"",(IF('[1]T6 Wine production'!#REF!&lt;&gt;"",('[1]T6 Wine production'!#REF!/'[1]T61 Real GDP'!X120),"")),"")</f>
        <v/>
      </c>
      <c r="Z89" s="8" t="str">
        <f>IF('[1]T61 Real GDP'!Y120&lt;&gt;"",(IF('[1]T6 Wine production'!Y120&lt;&gt;"",('[1]T6 Wine production'!Y120/'[1]T61 Real GDP'!Y120),"")),"")</f>
        <v/>
      </c>
      <c r="AA89" s="8" t="str">
        <f>IF('[1]T61 Real GDP'!Z120&lt;&gt;"",(IF('[1]T6 Wine production'!Z120&lt;&gt;"",('[1]T6 Wine production'!Z120/'[1]T61 Real GDP'!Z120),"")),"")</f>
        <v/>
      </c>
      <c r="AB89" s="8">
        <f>IF('[1]T61 Real GDP'!AA120&lt;&gt;"",(IF('[1]T6 Wine production'!AA120&lt;&gt;"",('[1]T6 Wine production'!AA120/'[1]T61 Real GDP'!AA120),"")),"")</f>
        <v>2.4859469520707305</v>
      </c>
      <c r="AC89" s="8">
        <f>IF('[1]T61 Real GDP'!AB120&lt;&gt;"",(IF('[1]T6 Wine production'!AB120&lt;&gt;"",('[1]T6 Wine production'!AB120/'[1]T61 Real GDP'!AB120),"")),"")</f>
        <v>0.14917695473251028</v>
      </c>
      <c r="AD89" s="8">
        <f>IF('[1]T61 Real GDP'!AC120&lt;&gt;"",(IF('[1]T6 Wine production'!AC120&lt;&gt;"",('[1]T6 Wine production'!AC120/'[1]T61 Real GDP'!AC120),"")),"")</f>
        <v>0.17376107359950266</v>
      </c>
      <c r="AE89" s="8">
        <f>IF('[1]T61 Real GDP'!AD120&lt;&gt;"",(IF('[1]T6 Wine production'!AD120&lt;&gt;"",('[1]T6 Wine production'!AD120/'[1]T61 Real GDP'!AD120),"")),"")</f>
        <v>0.46289136407126308</v>
      </c>
      <c r="AF89" s="8">
        <f>IF('[1]T61 Real GDP'!AE120&lt;&gt;"",(IF('[1]T6 Wine production'!AE120&lt;&gt;"",('[1]T6 Wine production'!AE120/'[1]T61 Real GDP'!AE120),"")),"")</f>
        <v>12.799260076126783</v>
      </c>
      <c r="AG89" s="8">
        <f>IF('[1]T61 Real GDP'!AF120&lt;&gt;"",(IF('[1]T6 Wine production'!AF120&lt;&gt;"",('[1]T6 Wine production'!AF120/'[1]T61 Real GDP'!AF120),"")),"")</f>
        <v>0.81507244708170523</v>
      </c>
      <c r="AH89" s="8">
        <f>IF('[1]T61 Real GDP'!AG120&lt;&gt;"",(IF('[1]T6 Wine production'!AG120&lt;&gt;"",('[1]T6 Wine production'!AG120/'[1]T61 Real GDP'!AG120),"")),"")</f>
        <v>8.9343706353570838</v>
      </c>
      <c r="AI89" s="8">
        <f>IF('[1]T61 Real GDP'!AH120&lt;&gt;"",(IF('[1]T6 Wine production'!AH120&lt;&gt;"",('[1]T6 Wine production'!AH120/'[1]T61 Real GDP'!AH120),"")),"")</f>
        <v>0.24622484172518838</v>
      </c>
      <c r="AJ89" s="8">
        <f>IF('[1]T61 Real GDP'!AI120&lt;&gt;"",(IF('[1]T6 Wine production'!AI120&lt;&gt;"",('[1]T6 Wine production'!AI120/'[1]T61 Real GDP'!AI120),"")),"")</f>
        <v>6.3483463800714786</v>
      </c>
      <c r="AK89" s="8" t="str">
        <f>IF('[1]T61 Real GDP'!AJ120&lt;&gt;"",(IF('[1]T6 Wine production'!AJ120&lt;&gt;"",('[1]T6 Wine production'!AJ120/'[1]T61 Real GDP'!AJ120),"")),"")</f>
        <v/>
      </c>
      <c r="AL89" s="8">
        <f>IF('[1]T61 Real GDP'!AK120&lt;&gt;"",(IF('[1]T6 Wine production'!AK120&lt;&gt;"",('[1]T6 Wine production'!AK120/'[1]T61 Real GDP'!AK120),"")),"")</f>
        <v>96.583665813971123</v>
      </c>
      <c r="AM89" s="8">
        <f>IF('[1]T61 Real GDP'!AL120&lt;&gt;"",(IF('[1]T6 Wine production'!AL120&lt;&gt;"",('[1]T6 Wine production'!AL120/'[1]T61 Real GDP'!AL120),"")),"")</f>
        <v>4.2947222350414593</v>
      </c>
      <c r="AN89" s="8">
        <f>IF('[1]T61 Real GDP'!AM120&lt;&gt;"",(IF('[1]T6 Wine production'!AM120&lt;&gt;"",('[1]T6 Wine production'!AM120/'[1]T61 Real GDP'!AM120),"")),"")</f>
        <v>7.4127663081655903</v>
      </c>
      <c r="AO89" s="8">
        <f>IF('[1]T61 Real GDP'!AN120&lt;&gt;"",(IF('[1]T6 Wine production'!AN120&lt;&gt;"",('[1]T6 Wine production'!AN120/'[1]T61 Real GDP'!AN120),"")),"")</f>
        <v>15.067045726705183</v>
      </c>
      <c r="AP89" s="8">
        <f>IF('[1]T61 Real GDP'!AO120&lt;&gt;"",(IF('[1]T6 Wine production'!AO120&lt;&gt;"",('[1]T6 Wine production'!AO120/'[1]T61 Real GDP'!AO120),"")),"")</f>
        <v>0.46887631366208571</v>
      </c>
      <c r="AQ89" s="8" t="str">
        <f>IF('[1]T61 Real GDP'!AP120&lt;&gt;"",(IF('[1]T6 Wine production'!AP120&lt;&gt;"",('[1]T6 Wine production'!AP120/'[1]T61 Real GDP'!AP120),"")),"")</f>
        <v/>
      </c>
      <c r="AR89" s="8" t="str">
        <f>IF('[1]T61 Real GDP'!AQ120&lt;&gt;"",(IF('[1]T6 Wine production'!AQ120&lt;&gt;"",('[1]T6 Wine production'!AQ120/'[1]T61 Real GDP'!AQ120),"")),"")</f>
        <v/>
      </c>
      <c r="AS89" s="8" t="str">
        <f>IF('[1]T61 Real GDP'!AR120&lt;&gt;"",(IF('[1]T6 Wine production'!AR120&lt;&gt;"",('[1]T6 Wine production'!AR120/'[1]T61 Real GDP'!AR120),"")),"")</f>
        <v/>
      </c>
      <c r="AT89" s="8" t="str">
        <f>IF('[1]T61 Real GDP'!AS120&lt;&gt;"",(IF('[1]T6 Wine production'!AS120&lt;&gt;"",('[1]T6 Wine production'!AS120/'[1]T61 Real GDP'!AS120),"")),"")</f>
        <v/>
      </c>
      <c r="AU89" s="8">
        <f>IF('[1]T61 Real GDP'!AT120&lt;&gt;"",(IF('[1]T6 Wine production'!AT121&lt;&gt;"",('[1]T6 Wine production'!AT121/'[1]T61 Real GDP'!AT120),"")),"")</f>
        <v>1.2870968540382662E-2</v>
      </c>
      <c r="AV89" s="8" t="str">
        <f>IF('[1]T61 Real GDP'!AU120&lt;&gt;"",(IF('[1]T6 Wine production'!AU120&lt;&gt;"",('[1]T6 Wine production'!AU120/'[1]T61 Real GDP'!AU120),"")),"")</f>
        <v/>
      </c>
      <c r="AW89" s="8" t="str">
        <f>IF('[1]T61 Real GDP'!AV120&lt;&gt;"",(IF('[1]T6 Wine production'!AV120&lt;&gt;"",('[1]T6 Wine production'!AV120/'[1]T61 Real GDP'!AV120),"")),"")</f>
        <v/>
      </c>
      <c r="AX89" s="8" t="str">
        <f>IF('[1]T61 Real GDP'!AW120&lt;&gt;"",(IF('[1]T6 Wine production'!AW120&lt;&gt;"",('[1]T6 Wine production'!AW120/'[1]T61 Real GDP'!AW120),"")),"")</f>
        <v/>
      </c>
      <c r="AY89" s="8" t="str">
        <f>IF('[1]T61 Real GDP'!AX120&lt;&gt;"",(IF('[1]T6 Wine production'!AX120&lt;&gt;"",('[1]T6 Wine production'!AX120/'[1]T61 Real GDP'!AX120),"")),"")</f>
        <v/>
      </c>
      <c r="AZ89" s="8" t="str">
        <f>IF('[1]T61 Real GDP'!AY120&lt;&gt;"",(IF('[1]T6 Wine production'!AY120&lt;&gt;"",('[1]T6 Wine production'!AY120/'[1]T61 Real GDP'!AY120),"")),"")</f>
        <v/>
      </c>
      <c r="BA89" s="8" t="str">
        <f>IF('[1]T61 Real GDP'!AZ120&lt;&gt;"",(IF('[1]T6 Wine production'!AZ120&lt;&gt;"",('[1]T6 Wine production'!AZ120/'[1]T61 Real GDP'!AZ120),"")),"")</f>
        <v/>
      </c>
      <c r="BB89" s="8">
        <v>3.0451917199154583</v>
      </c>
      <c r="BC89" s="9"/>
      <c r="BD89" s="9"/>
      <c r="BI89" s="8"/>
      <c r="BJ89" s="8"/>
      <c r="BK89" s="8"/>
      <c r="BL89" s="8"/>
      <c r="BM89" s="8"/>
      <c r="BN89" s="8"/>
    </row>
    <row r="90" spans="1:66" x14ac:dyDescent="0.5">
      <c r="A90" s="12">
        <f>'[1]T6 Wine production'!A121</f>
        <v>1953</v>
      </c>
      <c r="B90" s="8">
        <f>IF('[1]T61 Real GDP'!B121&lt;&gt;"",(IF('[1]T6 Wine production'!B121&lt;&gt;"",('[1]T6 Wine production'!B121/'[1]T61 Real GDP'!B121),"")),"")</f>
        <v>23.905542769078927</v>
      </c>
      <c r="C90" s="8">
        <f>IF('[1]T61 Real GDP'!C121&lt;&gt;"",(IF('[1]T6 Wine production'!C121&lt;&gt;"",('[1]T6 Wine production'!C121/'[1]T61 Real GDP'!C121),"")),"")</f>
        <v>25.719572368421051</v>
      </c>
      <c r="D90" s="8">
        <f>IF('[1]T61 Real GDP'!D121&lt;&gt;"",(IF('[1]T6 Wine production'!D121&lt;&gt;"",('[1]T6 Wine production'!D121/'[1]T61 Real GDP'!D121),"")),"")</f>
        <v>56.872385107030532</v>
      </c>
      <c r="E90" s="8">
        <f>IF('[1]T61 Real GDP'!E121&lt;&gt;"",(IF('[1]T6 Wine production'!E121&lt;&gt;"",('[1]T6 Wine production'!E121/'[1]T61 Real GDP'!E121),"")),"")</f>
        <v>32.230125264401288</v>
      </c>
      <c r="F90" s="8">
        <f>IF('[1]T61 Real GDP'!F121&lt;&gt;"",(IF('[1]T6 Wine production'!F121&lt;&gt;"",('[1]T6 Wine production'!F121/'[1]T61 Real GDP'!F121),"")),"")</f>
        <v>2.880055788005579</v>
      </c>
      <c r="G90" s="8"/>
      <c r="H90" s="8">
        <f>IF('[1]T61 Real GDP'!G121&lt;&gt;"",(IF('[1]T6 Wine production'!G121&lt;&gt;"",('[1]T6 Wine production'!G121/'[1]T61 Real GDP'!G121),"")),"")</f>
        <v>0.14279804665961712</v>
      </c>
      <c r="I90" s="8" t="str">
        <f>IF('[1]T61 Real GDP'!H121&lt;&gt;"",(IF('[1]T6 Wine production'!H121&lt;&gt;"",('[1]T6 Wine production'!H121/'[1]T61 Real GDP'!H121),"")),"")</f>
        <v/>
      </c>
      <c r="J90" s="8" t="str">
        <f>IF('[1]T61 Real GDP'!I121&lt;&gt;"",(IF('[1]T6 Wine production'!I121&lt;&gt;"",('[1]T6 Wine production'!I121/'[1]T61 Real GDP'!I121),"")),"")</f>
        <v/>
      </c>
      <c r="K90" s="8">
        <f>IF('[1]T61 Real GDP'!J121&lt;&gt;"",(IF('[1]T6 Wine production'!J121&lt;&gt;"",('[1]T6 Wine production'!J121/'[1]T61 Real GDP'!J121),"")),"")</f>
        <v>0.71991792466656901</v>
      </c>
      <c r="L90" s="8">
        <f>IF('[1]T61 Real GDP'!K121&lt;&gt;"",(IF('[1]T6 Wine production'!K121&lt;&gt;"",('[1]T6 Wine production'!K121/'[1]T61 Real GDP'!K121),"")),"")</f>
        <v>21.381487841356009</v>
      </c>
      <c r="M90" s="8" t="str">
        <f>IF('[1]T61 Real GDP'!L121&lt;&gt;"",(IF('[1]T6 Wine production'!L121&lt;&gt;"",('[1]T6 Wine production'!L121/'[1]T61 Real GDP'!L121),"")),"")</f>
        <v/>
      </c>
      <c r="N90" s="8" t="str">
        <f>IF('[1]T61 Real GDP'!M121&lt;&gt;"",(IF('[1]T6 Wine production'!M121&lt;&gt;"",('[1]T6 Wine production'!M121/'[1]T61 Real GDP'!M121),"")),"")</f>
        <v/>
      </c>
      <c r="O90" s="8" t="str">
        <f>IF('[1]T61 Real GDP'!N121&lt;&gt;"",(IF('[1]T6 Wine production'!N121&lt;&gt;"",('[1]T6 Wine production'!N121/'[1]T61 Real GDP'!N121),"")),"")</f>
        <v/>
      </c>
      <c r="P90" s="8">
        <f>IF('[1]T61 Real GDP'!O121&lt;&gt;"",(IF('[1]T6 Wine production'!O121&lt;&gt;"",('[1]T6 Wine production'!O121/'[1]T61 Real GDP'!O121),"")),"")</f>
        <v>1.4208037332555574</v>
      </c>
      <c r="Q90" s="8">
        <f>IF('[1]T61 Real GDP'!P121&lt;&gt;"",(IF('[1]T6 Wine production'!P121&lt;&gt;"",('[1]T6 Wine production'!P121/'[1]T61 Real GDP'!P121),"")),"")</f>
        <v>0</v>
      </c>
      <c r="R90" s="8" t="str">
        <f>IF('[1]T61 Real GDP'!Q121&lt;&gt;"",(IF('[1]T6 Wine production'!Q121&lt;&gt;"",('[1]T6 Wine production'!Q121/'[1]T61 Real GDP'!Q121),"")),"")</f>
        <v/>
      </c>
      <c r="S90" s="8">
        <f>IF('[1]T61 Real GDP'!R121&lt;&gt;"",(IF('[1]T6 Wine production'!R121&lt;&gt;"",('[1]T6 Wine production'!R121/'[1]T61 Real GDP'!R121),"")),"")</f>
        <v>15.719471207185411</v>
      </c>
      <c r="T90" s="8" t="str">
        <f>IF('[1]T61 Real GDP'!S121&lt;&gt;"",(IF('[1]T6 Wine production'!S121&lt;&gt;"",('[1]T6 Wine production'!S121/'[1]T61 Real GDP'!S121),"")),"")</f>
        <v/>
      </c>
      <c r="U90" s="8" t="str">
        <f>IF('[1]T61 Real GDP'!T121&lt;&gt;"",(IF('[1]T6 Wine production'!T121&lt;&gt;"",('[1]T6 Wine production'!T121/'[1]T61 Real GDP'!T121),"")),"")</f>
        <v/>
      </c>
      <c r="V90" s="8">
        <f>IF('[1]T61 Real GDP'!U121&lt;&gt;"",(IF('[1]T6 Wine production'!U121&lt;&gt;"",('[1]T6 Wine production'!U121/'[1]T61 Real GDP'!U121),"")),"")</f>
        <v>6.6824008175732326</v>
      </c>
      <c r="W90" s="8" t="str">
        <f>IF('[1]T61 Real GDP'!V121&lt;&gt;"",(IF('[1]T6 Wine production'!V121&lt;&gt;"",('[1]T6 Wine production'!V121/'[1]T61 Real GDP'!V121),"")),"")</f>
        <v/>
      </c>
      <c r="X90" s="8">
        <f>IF('[1]T61 Real GDP'!W121&lt;&gt;"",(IF('[1]T6 Wine production'!W121&lt;&gt;"",('[1]T6 Wine production'!W121/'[1]T61 Real GDP'!W121),"")),"")</f>
        <v>17.246456063601567</v>
      </c>
      <c r="Y90" s="8" t="str">
        <f>IF('[1]T61 Real GDP'!X121&lt;&gt;"",(IF('[1]T6 Wine production'!X121&lt;&gt;"",('[1]T6 Wine production'!X121/'[1]T61 Real GDP'!X121),"")),"")</f>
        <v/>
      </c>
      <c r="Z90" s="8" t="str">
        <f>IF('[1]T61 Real GDP'!Y121&lt;&gt;"",(IF('[1]T6 Wine production'!Y121&lt;&gt;"",('[1]T6 Wine production'!Y121/'[1]T61 Real GDP'!Y121),"")),"")</f>
        <v/>
      </c>
      <c r="AA90" s="8" t="str">
        <f>IF('[1]T61 Real GDP'!Z121&lt;&gt;"",(IF('[1]T6 Wine production'!Z121&lt;&gt;"",('[1]T6 Wine production'!Z121/'[1]T61 Real GDP'!Z121),"")),"")</f>
        <v/>
      </c>
      <c r="AB90" s="8">
        <f>IF('[1]T61 Real GDP'!AA121&lt;&gt;"",(IF('[1]T6 Wine production'!AA121&lt;&gt;"",('[1]T6 Wine production'!AA121/'[1]T61 Real GDP'!AA121),"")),"")</f>
        <v>2.0529700215099052</v>
      </c>
      <c r="AC90" s="8">
        <f>IF('[1]T61 Real GDP'!AB121&lt;&gt;"",(IF('[1]T6 Wine production'!AB121&lt;&gt;"",('[1]T6 Wine production'!AB121/'[1]T61 Real GDP'!AB121),"")),"")</f>
        <v>0.15170355632927132</v>
      </c>
      <c r="AD90" s="8">
        <f>IF('[1]T61 Real GDP'!AC121&lt;&gt;"",(IF('[1]T6 Wine production'!AC121&lt;&gt;"",('[1]T6 Wine production'!AC121/'[1]T61 Real GDP'!AC121),"")),"")</f>
        <v>0.16756442406044811</v>
      </c>
      <c r="AE90" s="8">
        <f>IF('[1]T61 Real GDP'!AD121&lt;&gt;"",(IF('[1]T6 Wine production'!AD121&lt;&gt;"",('[1]T6 Wine production'!AD121/'[1]T61 Real GDP'!AD121),"")),"")</f>
        <v>0.43533415295564032</v>
      </c>
      <c r="AF90" s="8">
        <f>IF('[1]T61 Real GDP'!AE121&lt;&gt;"",(IF('[1]T6 Wine production'!AE121&lt;&gt;"",('[1]T6 Wine production'!AE121/'[1]T61 Real GDP'!AE121),"")),"")</f>
        <v>14.629892197240789</v>
      </c>
      <c r="AG90" s="8">
        <f>IF('[1]T61 Real GDP'!AF121&lt;&gt;"",(IF('[1]T6 Wine production'!AF121&lt;&gt;"",('[1]T6 Wine production'!AF121/'[1]T61 Real GDP'!AF121),"")),"")</f>
        <v>0.80596348748380997</v>
      </c>
      <c r="AH90" s="8">
        <f>IF('[1]T61 Real GDP'!AG121&lt;&gt;"",(IF('[1]T6 Wine production'!AG121&lt;&gt;"",('[1]T6 Wine production'!AG121/'[1]T61 Real GDP'!AG121),"")),"")</f>
        <v>13.72147493811061</v>
      </c>
      <c r="AI90" s="8">
        <f>IF('[1]T61 Real GDP'!AH121&lt;&gt;"",(IF('[1]T6 Wine production'!AH121&lt;&gt;"",('[1]T6 Wine production'!AH121/'[1]T61 Real GDP'!AH121),"")),"")</f>
        <v>0.26195286265582735</v>
      </c>
      <c r="AJ90" s="8">
        <f>IF('[1]T61 Real GDP'!AI121&lt;&gt;"",(IF('[1]T6 Wine production'!AI121&lt;&gt;"",('[1]T6 Wine production'!AI121/'[1]T61 Real GDP'!AI121),"")),"")</f>
        <v>8.1696675469641828</v>
      </c>
      <c r="AK90" s="8" t="str">
        <f>IF('[1]T61 Real GDP'!AJ121&lt;&gt;"",(IF('[1]T6 Wine production'!AJ121&lt;&gt;"",('[1]T6 Wine production'!AJ121/'[1]T61 Real GDP'!AJ121),"")),"")</f>
        <v/>
      </c>
      <c r="AL90" s="8">
        <f>IF('[1]T61 Real GDP'!AK121&lt;&gt;"",(IF('[1]T6 Wine production'!AK121&lt;&gt;"",('[1]T6 Wine production'!AK121/'[1]T61 Real GDP'!AK121),"")),"")</f>
        <v>141.43718230079392</v>
      </c>
      <c r="AM90" s="8">
        <f>IF('[1]T61 Real GDP'!AL121&lt;&gt;"",(IF('[1]T6 Wine production'!AL121&lt;&gt;"",('[1]T6 Wine production'!AL121/'[1]T61 Real GDP'!AL121),"")),"")</f>
        <v>8.2374338065123975</v>
      </c>
      <c r="AN90" s="8">
        <f>IF('[1]T61 Real GDP'!AM121&lt;&gt;"",(IF('[1]T6 Wine production'!AM121&lt;&gt;"",('[1]T6 Wine production'!AM121/'[1]T61 Real GDP'!AM121),"")),"")</f>
        <v>7.1173630778136809</v>
      </c>
      <c r="AO90" s="8">
        <f>IF('[1]T61 Real GDP'!AN121&lt;&gt;"",(IF('[1]T6 Wine production'!AN121&lt;&gt;"",('[1]T6 Wine production'!AN121/'[1]T61 Real GDP'!AN121),"")),"")</f>
        <v>14.369255634807178</v>
      </c>
      <c r="AP90" s="8">
        <f>IF('[1]T61 Real GDP'!AO121&lt;&gt;"",(IF('[1]T6 Wine production'!AO121&lt;&gt;"",('[1]T6 Wine production'!AO121/'[1]T61 Real GDP'!AO121),"")),"")</f>
        <v>0.42386968085106386</v>
      </c>
      <c r="AQ90" s="8" t="str">
        <f>IF('[1]T61 Real GDP'!AP121&lt;&gt;"",(IF('[1]T6 Wine production'!AP121&lt;&gt;"",('[1]T6 Wine production'!AP121/'[1]T61 Real GDP'!AP121),"")),"")</f>
        <v/>
      </c>
      <c r="AR90" s="8" t="str">
        <f>IF('[1]T61 Real GDP'!AQ121&lt;&gt;"",(IF('[1]T6 Wine production'!AQ121&lt;&gt;"",('[1]T6 Wine production'!AQ121/'[1]T61 Real GDP'!AQ121),"")),"")</f>
        <v/>
      </c>
      <c r="AS90" s="8" t="str">
        <f>IF('[1]T61 Real GDP'!AR121&lt;&gt;"",(IF('[1]T6 Wine production'!AR121&lt;&gt;"",('[1]T6 Wine production'!AR121/'[1]T61 Real GDP'!AR121),"")),"")</f>
        <v/>
      </c>
      <c r="AT90" s="8" t="str">
        <f>IF('[1]T61 Real GDP'!AS121&lt;&gt;"",(IF('[1]T6 Wine production'!AS121&lt;&gt;"",('[1]T6 Wine production'!AS121/'[1]T61 Real GDP'!AS121),"")),"")</f>
        <v/>
      </c>
      <c r="AU90" s="8">
        <f>IF('[1]T61 Real GDP'!AT121&lt;&gt;"",(IF('[1]T6 Wine production'!AT122&lt;&gt;"",('[1]T6 Wine production'!AT122/'[1]T61 Real GDP'!AT121),"")),"")</f>
        <v>1.4523558133423086E-2</v>
      </c>
      <c r="AV90" s="8" t="str">
        <f>IF('[1]T61 Real GDP'!AU121&lt;&gt;"",(IF('[1]T6 Wine production'!AU121&lt;&gt;"",('[1]T6 Wine production'!AU121/'[1]T61 Real GDP'!AU121),"")),"")</f>
        <v/>
      </c>
      <c r="AW90" s="8" t="str">
        <f>IF('[1]T61 Real GDP'!AV121&lt;&gt;"",(IF('[1]T6 Wine production'!AV121&lt;&gt;"",('[1]T6 Wine production'!AV121/'[1]T61 Real GDP'!AV121),"")),"")</f>
        <v/>
      </c>
      <c r="AX90" s="8" t="str">
        <f>IF('[1]T61 Real GDP'!AW121&lt;&gt;"",(IF('[1]T6 Wine production'!AW121&lt;&gt;"",('[1]T6 Wine production'!AW121/'[1]T61 Real GDP'!AW121),"")),"")</f>
        <v/>
      </c>
      <c r="AY90" s="8" t="str">
        <f>IF('[1]T61 Real GDP'!AX121&lt;&gt;"",(IF('[1]T6 Wine production'!AX121&lt;&gt;"",('[1]T6 Wine production'!AX121/'[1]T61 Real GDP'!AX121),"")),"")</f>
        <v/>
      </c>
      <c r="AZ90" s="8" t="str">
        <f>IF('[1]T61 Real GDP'!AY121&lt;&gt;"",(IF('[1]T6 Wine production'!AY121&lt;&gt;"",('[1]T6 Wine production'!AY121/'[1]T61 Real GDP'!AY121),"")),"")</f>
        <v/>
      </c>
      <c r="BA90" s="8" t="str">
        <f>IF('[1]T61 Real GDP'!AZ121&lt;&gt;"",(IF('[1]T6 Wine production'!AZ121&lt;&gt;"",('[1]T6 Wine production'!AZ121/'[1]T61 Real GDP'!AZ121),"")),"")</f>
        <v/>
      </c>
      <c r="BB90" s="8">
        <v>3.4489306475735235</v>
      </c>
      <c r="BC90" s="9"/>
      <c r="BD90" s="9"/>
      <c r="BI90" s="8"/>
      <c r="BJ90" s="8"/>
      <c r="BK90" s="8"/>
      <c r="BL90" s="8"/>
      <c r="BM90" s="8"/>
      <c r="BN90" s="8"/>
    </row>
    <row r="91" spans="1:66" x14ac:dyDescent="0.5">
      <c r="A91" s="12">
        <f>'[1]T6 Wine production'!A122</f>
        <v>1954</v>
      </c>
      <c r="B91" s="8">
        <f>IF('[1]T61 Real GDP'!B122&lt;&gt;"",(IF('[1]T6 Wine production'!B122&lt;&gt;"",('[1]T6 Wine production'!B122/'[1]T61 Real GDP'!B122),"")),"")</f>
        <v>23.494010763266015</v>
      </c>
      <c r="C91" s="8">
        <f>IF('[1]T61 Real GDP'!C122&lt;&gt;"",(IF('[1]T6 Wine production'!C122&lt;&gt;"",('[1]T6 Wine production'!C122/'[1]T61 Real GDP'!C122),"")),"")</f>
        <v>23.488952178849985</v>
      </c>
      <c r="D91" s="8">
        <f>IF('[1]T61 Real GDP'!D122&lt;&gt;"",(IF('[1]T6 Wine production'!D122&lt;&gt;"",('[1]T6 Wine production'!D122/'[1]T61 Real GDP'!D122),"")),"")</f>
        <v>56.326679574056143</v>
      </c>
      <c r="E91" s="8">
        <f>IF('[1]T61 Real GDP'!E122&lt;&gt;"",(IF('[1]T6 Wine production'!E122&lt;&gt;"",('[1]T6 Wine production'!E122/'[1]T61 Real GDP'!E122),"")),"")</f>
        <v>22.338037914086932</v>
      </c>
      <c r="F91" s="8">
        <f>IF('[1]T61 Real GDP'!F122&lt;&gt;"",(IF('[1]T6 Wine production'!F122&lt;&gt;"",('[1]T6 Wine production'!F122/'[1]T61 Real GDP'!F122),"")),"")</f>
        <v>5.1849039891177116</v>
      </c>
      <c r="G91" s="8"/>
      <c r="H91" s="8">
        <f>IF('[1]T61 Real GDP'!G122&lt;&gt;"",(IF('[1]T6 Wine production'!G122&lt;&gt;"",('[1]T6 Wine production'!G122/'[1]T61 Real GDP'!G122),"")),"")</f>
        <v>0.14747192353504396</v>
      </c>
      <c r="I91" s="8" t="str">
        <f>IF('[1]T61 Real GDP'!H122&lt;&gt;"",(IF('[1]T6 Wine production'!H122&lt;&gt;"",('[1]T6 Wine production'!H122/'[1]T61 Real GDP'!H122),"")),"")</f>
        <v/>
      </c>
      <c r="J91" s="8" t="str">
        <f>IF('[1]T61 Real GDP'!I122&lt;&gt;"",(IF('[1]T6 Wine production'!I122&lt;&gt;"",('[1]T6 Wine production'!I122/'[1]T61 Real GDP'!I122),"")),"")</f>
        <v/>
      </c>
      <c r="K91" s="8">
        <f>IF('[1]T61 Real GDP'!J122&lt;&gt;"",(IF('[1]T6 Wine production'!J122&lt;&gt;"",('[1]T6 Wine production'!J122/'[1]T61 Real GDP'!J122),"")),"")</f>
        <v>0.84509962246033654</v>
      </c>
      <c r="L91" s="8">
        <f>IF('[1]T61 Real GDP'!K122&lt;&gt;"",(IF('[1]T6 Wine production'!K122&lt;&gt;"",('[1]T6 Wine production'!K122/'[1]T61 Real GDP'!K122),"")),"")</f>
        <v>22.712865968305131</v>
      </c>
      <c r="M91" s="8" t="str">
        <f>IF('[1]T61 Real GDP'!L122&lt;&gt;"",(IF('[1]T6 Wine production'!L122&lt;&gt;"",('[1]T6 Wine production'!L122/'[1]T61 Real GDP'!L122),"")),"")</f>
        <v/>
      </c>
      <c r="N91" s="8" t="str">
        <f>IF('[1]T61 Real GDP'!M122&lt;&gt;"",(IF('[1]T6 Wine production'!M122&lt;&gt;"",('[1]T6 Wine production'!M122/'[1]T61 Real GDP'!M122),"")),"")</f>
        <v/>
      </c>
      <c r="O91" s="8" t="str">
        <f>IF('[1]T61 Real GDP'!N122&lt;&gt;"",(IF('[1]T6 Wine production'!N122&lt;&gt;"",('[1]T6 Wine production'!N122/'[1]T61 Real GDP'!N122),"")),"")</f>
        <v/>
      </c>
      <c r="P91" s="8">
        <f>IF('[1]T61 Real GDP'!O122&lt;&gt;"",(IF('[1]T6 Wine production'!O122&lt;&gt;"",('[1]T6 Wine production'!O122/'[1]T61 Real GDP'!O122),"")),"")</f>
        <v>1.3765900798737798</v>
      </c>
      <c r="Q91" s="8">
        <f>IF('[1]T61 Real GDP'!P122&lt;&gt;"",(IF('[1]T6 Wine production'!P122&lt;&gt;"",('[1]T6 Wine production'!P122/'[1]T61 Real GDP'!P122),"")),"")</f>
        <v>0</v>
      </c>
      <c r="R91" s="8" t="str">
        <f>IF('[1]T61 Real GDP'!Q122&lt;&gt;"",(IF('[1]T6 Wine production'!Q122&lt;&gt;"",('[1]T6 Wine production'!Q122/'[1]T61 Real GDP'!Q122),"")),"")</f>
        <v/>
      </c>
      <c r="S91" s="8">
        <f>IF('[1]T61 Real GDP'!R122&lt;&gt;"",(IF('[1]T6 Wine production'!R122&lt;&gt;"",('[1]T6 Wine production'!R122/'[1]T61 Real GDP'!R122),"")),"")</f>
        <v>16.478235936939054</v>
      </c>
      <c r="T91" s="8" t="str">
        <f>IF('[1]T61 Real GDP'!S122&lt;&gt;"",(IF('[1]T6 Wine production'!S122&lt;&gt;"",('[1]T6 Wine production'!S122/'[1]T61 Real GDP'!S122),"")),"")</f>
        <v/>
      </c>
      <c r="U91" s="8" t="str">
        <f>IF('[1]T61 Real GDP'!T122&lt;&gt;"",(IF('[1]T6 Wine production'!T122&lt;&gt;"",('[1]T6 Wine production'!T122/'[1]T61 Real GDP'!T122),"")),"")</f>
        <v/>
      </c>
      <c r="V91" s="8">
        <f>IF('[1]T61 Real GDP'!U122&lt;&gt;"",(IF('[1]T6 Wine production'!U122&lt;&gt;"",('[1]T6 Wine production'!U122/'[1]T61 Real GDP'!U122),"")),"")</f>
        <v>6.7198229490656409</v>
      </c>
      <c r="W91" s="8" t="str">
        <f>IF('[1]T61 Real GDP'!V122&lt;&gt;"",(IF('[1]T6 Wine production'!V122&lt;&gt;"",('[1]T6 Wine production'!V122/'[1]T61 Real GDP'!V122),"")),"")</f>
        <v/>
      </c>
      <c r="X91" s="8">
        <f>IF('[1]T61 Real GDP'!W122&lt;&gt;"",(IF('[1]T6 Wine production'!W122&lt;&gt;"",('[1]T6 Wine production'!W122/'[1]T61 Real GDP'!W122),"")),"")</f>
        <v>16.082846271525518</v>
      </c>
      <c r="Y91" s="8" t="str">
        <f>IF('[1]T61 Real GDP'!X122&lt;&gt;"",(IF('[1]T6 Wine production'!X122&lt;&gt;"",('[1]T6 Wine production'!X122/'[1]T61 Real GDP'!X122),"")),"")</f>
        <v/>
      </c>
      <c r="Z91" s="8" t="str">
        <f>IF('[1]T61 Real GDP'!Y122&lt;&gt;"",(IF('[1]T6 Wine production'!Y122&lt;&gt;"",('[1]T6 Wine production'!Y122/'[1]T61 Real GDP'!Y122),"")),"")</f>
        <v/>
      </c>
      <c r="AA91" s="8" t="str">
        <f>IF('[1]T61 Real GDP'!Z122&lt;&gt;"",(IF('[1]T6 Wine production'!Z122&lt;&gt;"",('[1]T6 Wine production'!Z122/'[1]T61 Real GDP'!Z122),"")),"")</f>
        <v/>
      </c>
      <c r="AB91" s="8">
        <f>IF('[1]T61 Real GDP'!AA122&lt;&gt;"",(IF('[1]T6 Wine production'!AA122&lt;&gt;"",('[1]T6 Wine production'!AA122/'[1]T61 Real GDP'!AA122),"")),"")</f>
        <v>2.0386042427847171</v>
      </c>
      <c r="AC91" s="8">
        <f>IF('[1]T61 Real GDP'!AB122&lt;&gt;"",(IF('[1]T6 Wine production'!AB122&lt;&gt;"",('[1]T6 Wine production'!AB122/'[1]T61 Real GDP'!AB122),"")),"")</f>
        <v>0.13990600065580938</v>
      </c>
      <c r="AD91" s="8">
        <f>IF('[1]T61 Real GDP'!AC122&lt;&gt;"",(IF('[1]T6 Wine production'!AC122&lt;&gt;"",('[1]T6 Wine production'!AC122/'[1]T61 Real GDP'!AC122),"")),"")</f>
        <v>0.17030224686435749</v>
      </c>
      <c r="AE91" s="8">
        <f>IF('[1]T61 Real GDP'!AD122&lt;&gt;"",(IF('[1]T6 Wine production'!AD122&lt;&gt;"",('[1]T6 Wine production'!AD122/'[1]T61 Real GDP'!AD122),"")),"")</f>
        <v>0.43095476147616896</v>
      </c>
      <c r="AF91" s="8">
        <f>IF('[1]T61 Real GDP'!AE122&lt;&gt;"",(IF('[1]T6 Wine production'!AE122&lt;&gt;"",('[1]T6 Wine production'!AE122/'[1]T61 Real GDP'!AE122),"")),"")</f>
        <v>11.548936538128999</v>
      </c>
      <c r="AG91" s="8">
        <f>IF('[1]T61 Real GDP'!AF122&lt;&gt;"",(IF('[1]T6 Wine production'!AF122&lt;&gt;"",('[1]T6 Wine production'!AF122/'[1]T61 Real GDP'!AF122),"")),"")</f>
        <v>0.90434746038372482</v>
      </c>
      <c r="AH91" s="8">
        <f>IF('[1]T61 Real GDP'!AG122&lt;&gt;"",(IF('[1]T6 Wine production'!AG122&lt;&gt;"",('[1]T6 Wine production'!AG122/'[1]T61 Real GDP'!AG122),"")),"")</f>
        <v>13.648522326539322</v>
      </c>
      <c r="AI91" s="8">
        <f>IF('[1]T61 Real GDP'!AH122&lt;&gt;"",(IF('[1]T6 Wine production'!AH122&lt;&gt;"",('[1]T6 Wine production'!AH122/'[1]T61 Real GDP'!AH122),"")),"")</f>
        <v>0.25296694565979677</v>
      </c>
      <c r="AJ91" s="8">
        <f>IF('[1]T61 Real GDP'!AI122&lt;&gt;"",(IF('[1]T6 Wine production'!AI122&lt;&gt;"",('[1]T6 Wine production'!AI122/'[1]T61 Real GDP'!AI122),"")),"")</f>
        <v>7.1365017436380258</v>
      </c>
      <c r="AK91" s="8" t="str">
        <f>IF('[1]T61 Real GDP'!AJ122&lt;&gt;"",(IF('[1]T6 Wine production'!AJ122&lt;&gt;"",('[1]T6 Wine production'!AJ122/'[1]T61 Real GDP'!AJ122),"")),"")</f>
        <v/>
      </c>
      <c r="AL91" s="8">
        <f>IF('[1]T61 Real GDP'!AK122&lt;&gt;"",(IF('[1]T6 Wine production'!AK122&lt;&gt;"",('[1]T6 Wine production'!AK122/'[1]T61 Real GDP'!AK122),"")),"")</f>
        <v>139.49404632690241</v>
      </c>
      <c r="AM91" s="8">
        <f>IF('[1]T61 Real GDP'!AL122&lt;&gt;"",(IF('[1]T6 Wine production'!AL122&lt;&gt;"",('[1]T6 Wine production'!AL122/'[1]T61 Real GDP'!AL122),"")),"")</f>
        <v>12.842553037699936</v>
      </c>
      <c r="AN91" s="8">
        <f>IF('[1]T61 Real GDP'!AM122&lt;&gt;"",(IF('[1]T6 Wine production'!AM122&lt;&gt;"",('[1]T6 Wine production'!AM122/'[1]T61 Real GDP'!AM122),"")),"")</f>
        <v>7.5780829144046384</v>
      </c>
      <c r="AO91" s="8">
        <f>IF('[1]T61 Real GDP'!AN122&lt;&gt;"",(IF('[1]T6 Wine production'!AN122&lt;&gt;"",('[1]T6 Wine production'!AN122/'[1]T61 Real GDP'!AN122),"")),"")</f>
        <v>22.366340936864471</v>
      </c>
      <c r="AP91" s="8">
        <f>IF('[1]T61 Real GDP'!AO122&lt;&gt;"",(IF('[1]T6 Wine production'!AO122&lt;&gt;"",('[1]T6 Wine production'!AO122/'[1]T61 Real GDP'!AO122),"")),"")</f>
        <v>0.5090146929871463</v>
      </c>
      <c r="AQ91" s="8" t="str">
        <f>IF('[1]T61 Real GDP'!AP122&lt;&gt;"",(IF('[1]T6 Wine production'!AP122&lt;&gt;"",('[1]T6 Wine production'!AP122/'[1]T61 Real GDP'!AP122),"")),"")</f>
        <v/>
      </c>
      <c r="AR91" s="8" t="str">
        <f>IF('[1]T61 Real GDP'!AQ122&lt;&gt;"",(IF('[1]T6 Wine production'!AQ122&lt;&gt;"",('[1]T6 Wine production'!AQ122/'[1]T61 Real GDP'!AQ122),"")),"")</f>
        <v/>
      </c>
      <c r="AS91" s="8" t="str">
        <f>IF('[1]T61 Real GDP'!AR122&lt;&gt;"",(IF('[1]T6 Wine production'!AR122&lt;&gt;"",('[1]T6 Wine production'!AR122/'[1]T61 Real GDP'!AR122),"")),"")</f>
        <v/>
      </c>
      <c r="AT91" s="8" t="str">
        <f>IF('[1]T61 Real GDP'!AS122&lt;&gt;"",(IF('[1]T6 Wine production'!AS122&lt;&gt;"",('[1]T6 Wine production'!AS122/'[1]T61 Real GDP'!AS122),"")),"")</f>
        <v/>
      </c>
      <c r="AU91" s="8">
        <f>IF('[1]T61 Real GDP'!AT122&lt;&gt;"",(IF('[1]T6 Wine production'!AT123&lt;&gt;"",('[1]T6 Wine production'!AT123/'[1]T61 Real GDP'!AT122),"")),"")</f>
        <v>1.6146558382900359E-2</v>
      </c>
      <c r="AV91" s="8" t="str">
        <f>IF('[1]T61 Real GDP'!AU122&lt;&gt;"",(IF('[1]T6 Wine production'!AU122&lt;&gt;"",('[1]T6 Wine production'!AU122/'[1]T61 Real GDP'!AU122),"")),"")</f>
        <v/>
      </c>
      <c r="AW91" s="8" t="str">
        <f>IF('[1]T61 Real GDP'!AV122&lt;&gt;"",(IF('[1]T6 Wine production'!AV122&lt;&gt;"",('[1]T6 Wine production'!AV122/'[1]T61 Real GDP'!AV122),"")),"")</f>
        <v/>
      </c>
      <c r="AX91" s="8" t="str">
        <f>IF('[1]T61 Real GDP'!AW122&lt;&gt;"",(IF('[1]T6 Wine production'!AW122&lt;&gt;"",('[1]T6 Wine production'!AW122/'[1]T61 Real GDP'!AW122),"")),"")</f>
        <v/>
      </c>
      <c r="AY91" s="8" t="str">
        <f>IF('[1]T61 Real GDP'!AX122&lt;&gt;"",(IF('[1]T6 Wine production'!AX122&lt;&gt;"",('[1]T6 Wine production'!AX122/'[1]T61 Real GDP'!AX122),"")),"")</f>
        <v/>
      </c>
      <c r="AZ91" s="8" t="str">
        <f>IF('[1]T61 Real GDP'!AY122&lt;&gt;"",(IF('[1]T6 Wine production'!AY122&lt;&gt;"",('[1]T6 Wine production'!AY122/'[1]T61 Real GDP'!AY122),"")),"")</f>
        <v/>
      </c>
      <c r="BA91" s="8" t="str">
        <f>IF('[1]T61 Real GDP'!AZ122&lt;&gt;"",(IF('[1]T6 Wine production'!AZ122&lt;&gt;"",('[1]T6 Wine production'!AZ122/'[1]T61 Real GDP'!AZ122),"")),"")</f>
        <v/>
      </c>
      <c r="BB91" s="8">
        <v>3.2876928954340903</v>
      </c>
      <c r="BC91" s="9"/>
      <c r="BD91" s="9"/>
      <c r="BI91" s="8"/>
      <c r="BJ91" s="8"/>
      <c r="BK91" s="8"/>
      <c r="BL91" s="8"/>
      <c r="BM91" s="8"/>
      <c r="BN91" s="8"/>
    </row>
    <row r="92" spans="1:66" x14ac:dyDescent="0.5">
      <c r="A92" s="12">
        <f>'[1]T6 Wine production'!A123</f>
        <v>1955</v>
      </c>
      <c r="B92" s="8">
        <f>IF('[1]T61 Real GDP'!B123&lt;&gt;"",(IF('[1]T6 Wine production'!B123&lt;&gt;"",('[1]T6 Wine production'!B123/'[1]T61 Real GDP'!B123),"")),"")</f>
        <v>22.29129727323804</v>
      </c>
      <c r="C92" s="8">
        <f>IF('[1]T61 Real GDP'!C123&lt;&gt;"",(IF('[1]T6 Wine production'!C123&lt;&gt;"",('[1]T6 Wine production'!C123/'[1]T61 Real GDP'!C123),"")),"")</f>
        <v>25.700891423947507</v>
      </c>
      <c r="D92" s="8">
        <f>IF('[1]T61 Real GDP'!D123&lt;&gt;"",(IF('[1]T6 Wine production'!D123&lt;&gt;"",('[1]T6 Wine production'!D123/'[1]T61 Real GDP'!D123),"")),"")</f>
        <v>50.730801413164755</v>
      </c>
      <c r="E92" s="8">
        <f>IF('[1]T61 Real GDP'!E123&lt;&gt;"",(IF('[1]T6 Wine production'!E123&lt;&gt;"",('[1]T6 Wine production'!E123/'[1]T61 Real GDP'!E123),"")),"")</f>
        <v>20.682161140233497</v>
      </c>
      <c r="F92" s="8">
        <f>IF('[1]T61 Real GDP'!F123&lt;&gt;"",(IF('[1]T6 Wine production'!F123&lt;&gt;"",('[1]T6 Wine production'!F123/'[1]T61 Real GDP'!F123),"")),"")</f>
        <v>3.3157669847600055</v>
      </c>
      <c r="G92" s="8"/>
      <c r="H92" s="8">
        <f>IF('[1]T61 Real GDP'!G123&lt;&gt;"",(IF('[1]T6 Wine production'!G123&lt;&gt;"",('[1]T6 Wine production'!G123/'[1]T61 Real GDP'!G123),"")),"")</f>
        <v>0.15064641261983119</v>
      </c>
      <c r="I92" s="8" t="str">
        <f>IF('[1]T61 Real GDP'!H123&lt;&gt;"",(IF('[1]T6 Wine production'!H123&lt;&gt;"",('[1]T6 Wine production'!H123/'[1]T61 Real GDP'!H123),"")),"")</f>
        <v/>
      </c>
      <c r="J92" s="8" t="str">
        <f>IF('[1]T61 Real GDP'!I123&lt;&gt;"",(IF('[1]T6 Wine production'!I123&lt;&gt;"",('[1]T6 Wine production'!I123/'[1]T61 Real GDP'!I123),"")),"")</f>
        <v/>
      </c>
      <c r="K92" s="8">
        <f>IF('[1]T61 Real GDP'!J123&lt;&gt;"",(IF('[1]T6 Wine production'!J123&lt;&gt;"",('[1]T6 Wine production'!J123/'[1]T61 Real GDP'!J123),"")),"")</f>
        <v>0.59102235809319725</v>
      </c>
      <c r="L92" s="8">
        <f>IF('[1]T61 Real GDP'!K123&lt;&gt;"",(IF('[1]T6 Wine production'!K123&lt;&gt;"",('[1]T6 Wine production'!K123/'[1]T61 Real GDP'!K123),"")),"")</f>
        <v>17.855359104984515</v>
      </c>
      <c r="M92" s="8" t="str">
        <f>IF('[1]T61 Real GDP'!L123&lt;&gt;"",(IF('[1]T6 Wine production'!L123&lt;&gt;"",('[1]T6 Wine production'!L123/'[1]T61 Real GDP'!L123),"")),"")</f>
        <v/>
      </c>
      <c r="N92" s="8" t="str">
        <f>IF('[1]T61 Real GDP'!M123&lt;&gt;"",(IF('[1]T6 Wine production'!M123&lt;&gt;"",('[1]T6 Wine production'!M123/'[1]T61 Real GDP'!M123),"")),"")</f>
        <v/>
      </c>
      <c r="O92" s="8" t="str">
        <f>IF('[1]T61 Real GDP'!N123&lt;&gt;"",(IF('[1]T6 Wine production'!N123&lt;&gt;"",('[1]T6 Wine production'!N123/'[1]T61 Real GDP'!N123),"")),"")</f>
        <v/>
      </c>
      <c r="P92" s="8">
        <f>IF('[1]T61 Real GDP'!O123&lt;&gt;"",(IF('[1]T6 Wine production'!O123&lt;&gt;"",('[1]T6 Wine production'!O123/'[1]T61 Real GDP'!O123),"")),"")</f>
        <v>1.4801263928155663</v>
      </c>
      <c r="Q92" s="8">
        <f>IF('[1]T61 Real GDP'!P123&lt;&gt;"",(IF('[1]T6 Wine production'!P123&lt;&gt;"",('[1]T6 Wine production'!P123/'[1]T61 Real GDP'!P123),"")),"")</f>
        <v>0</v>
      </c>
      <c r="R92" s="8" t="str">
        <f>IF('[1]T61 Real GDP'!Q123&lt;&gt;"",(IF('[1]T6 Wine production'!Q123&lt;&gt;"",('[1]T6 Wine production'!Q123/'[1]T61 Real GDP'!Q123),"")),"")</f>
        <v/>
      </c>
      <c r="S92" s="8">
        <f>IF('[1]T61 Real GDP'!R123&lt;&gt;"",(IF('[1]T6 Wine production'!R123&lt;&gt;"",('[1]T6 Wine production'!R123/'[1]T61 Real GDP'!R123),"")),"")</f>
        <v>15.803951648283729</v>
      </c>
      <c r="T92" s="8" t="str">
        <f>IF('[1]T61 Real GDP'!S123&lt;&gt;"",(IF('[1]T6 Wine production'!S123&lt;&gt;"",('[1]T6 Wine production'!S123/'[1]T61 Real GDP'!S123),"")),"")</f>
        <v/>
      </c>
      <c r="U92" s="8" t="str">
        <f>IF('[1]T61 Real GDP'!T123&lt;&gt;"",(IF('[1]T6 Wine production'!T123&lt;&gt;"",('[1]T6 Wine production'!T123/'[1]T61 Real GDP'!T123),"")),"")</f>
        <v/>
      </c>
      <c r="V92" s="8">
        <f>IF('[1]T61 Real GDP'!U123&lt;&gt;"",(IF('[1]T6 Wine production'!U123&lt;&gt;"",('[1]T6 Wine production'!U123/'[1]T61 Real GDP'!U123),"")),"")</f>
        <v>11.165474493417937</v>
      </c>
      <c r="W92" s="8" t="str">
        <f>IF('[1]T61 Real GDP'!V123&lt;&gt;"",(IF('[1]T6 Wine production'!V123&lt;&gt;"",('[1]T6 Wine production'!V123/'[1]T61 Real GDP'!V123),"")),"")</f>
        <v/>
      </c>
      <c r="X92" s="8">
        <f>IF('[1]T61 Real GDP'!W123&lt;&gt;"",(IF('[1]T6 Wine production'!W123&lt;&gt;"",('[1]T6 Wine production'!W123/'[1]T61 Real GDP'!W123),"")),"")</f>
        <v>21.084695230071937</v>
      </c>
      <c r="Y92" s="8" t="str">
        <f>IF('[1]T61 Real GDP'!X123&lt;&gt;"",(IF('[1]T6 Wine production'!X123&lt;&gt;"",('[1]T6 Wine production'!X123/'[1]T61 Real GDP'!X123),"")),"")</f>
        <v/>
      </c>
      <c r="Z92" s="8" t="str">
        <f>IF('[1]T61 Real GDP'!Y123&lt;&gt;"",(IF('[1]T6 Wine production'!Y123&lt;&gt;"",('[1]T6 Wine production'!Y123/'[1]T61 Real GDP'!Y123),"")),"")</f>
        <v/>
      </c>
      <c r="AA92" s="8" t="str">
        <f>IF('[1]T61 Real GDP'!Z123&lt;&gt;"",(IF('[1]T6 Wine production'!Z123&lt;&gt;"",('[1]T6 Wine production'!Z123/'[1]T61 Real GDP'!Z123),"")),"")</f>
        <v/>
      </c>
      <c r="AB92" s="8">
        <f>IF('[1]T61 Real GDP'!AA123&lt;&gt;"",(IF('[1]T6 Wine production'!AA123&lt;&gt;"",('[1]T6 Wine production'!AA123/'[1]T61 Real GDP'!AA123),"")),"")</f>
        <v>1.4628781673403071</v>
      </c>
      <c r="AC92" s="8">
        <f>IF('[1]T61 Real GDP'!AB123&lt;&gt;"",(IF('[1]T6 Wine production'!AB123&lt;&gt;"",('[1]T6 Wine production'!AB123/'[1]T61 Real GDP'!AB123),"")),"")</f>
        <v>0.14389183969097052</v>
      </c>
      <c r="AD92" s="8">
        <f>IF('[1]T61 Real GDP'!AC123&lt;&gt;"",(IF('[1]T6 Wine production'!AC123&lt;&gt;"",('[1]T6 Wine production'!AC123/'[1]T61 Real GDP'!AC123),"")),"")</f>
        <v>0.1571936748383764</v>
      </c>
      <c r="AE92" s="8">
        <f>IF('[1]T61 Real GDP'!AD123&lt;&gt;"",(IF('[1]T6 Wine production'!AD123&lt;&gt;"",('[1]T6 Wine production'!AD123/'[1]T61 Real GDP'!AD123),"")),"")</f>
        <v>0.39573638673411027</v>
      </c>
      <c r="AF92" s="8">
        <f>IF('[1]T61 Real GDP'!AE123&lt;&gt;"",(IF('[1]T6 Wine production'!AE123&lt;&gt;"",('[1]T6 Wine production'!AE123/'[1]T61 Real GDP'!AE123),"")),"")</f>
        <v>17.827994955863808</v>
      </c>
      <c r="AG92" s="8">
        <f>IF('[1]T61 Real GDP'!AF123&lt;&gt;"",(IF('[1]T6 Wine production'!AF123&lt;&gt;"",('[1]T6 Wine production'!AF123/'[1]T61 Real GDP'!AF123),"")),"")</f>
        <v>0.61346258329507053</v>
      </c>
      <c r="AH92" s="8">
        <f>IF('[1]T61 Real GDP'!AG123&lt;&gt;"",(IF('[1]T6 Wine production'!AG123&lt;&gt;"",('[1]T6 Wine production'!AG123/'[1]T61 Real GDP'!AG123),"")),"")</f>
        <v>13.5233815801343</v>
      </c>
      <c r="AI92" s="8">
        <f>IF('[1]T61 Real GDP'!AH123&lt;&gt;"",(IF('[1]T6 Wine production'!AH123&lt;&gt;"",('[1]T6 Wine production'!AH123/'[1]T61 Real GDP'!AH123),"")),"")</f>
        <v>0.24688287028996916</v>
      </c>
      <c r="AJ92" s="8">
        <f>IF('[1]T61 Real GDP'!AI123&lt;&gt;"",(IF('[1]T6 Wine production'!AI123&lt;&gt;"",('[1]T6 Wine production'!AI123/'[1]T61 Real GDP'!AI123),"")),"")</f>
        <v>6.0580029404167233</v>
      </c>
      <c r="AK92" s="8" t="str">
        <f>IF('[1]T61 Real GDP'!AJ123&lt;&gt;"",(IF('[1]T6 Wine production'!AJ123&lt;&gt;"",('[1]T6 Wine production'!AJ123/'[1]T61 Real GDP'!AJ123),"")),"")</f>
        <v/>
      </c>
      <c r="AL92" s="8">
        <f>IF('[1]T61 Real GDP'!AK123&lt;&gt;"",(IF('[1]T6 Wine production'!AK123&lt;&gt;"",('[1]T6 Wine production'!AK123/'[1]T61 Real GDP'!AK123),"")),"")</f>
        <v>101.54672132547618</v>
      </c>
      <c r="AM92" s="8">
        <f>IF('[1]T61 Real GDP'!AL123&lt;&gt;"",(IF('[1]T6 Wine production'!AL123&lt;&gt;"",('[1]T6 Wine production'!AL123/'[1]T61 Real GDP'!AL123),"")),"")</f>
        <v>12.652216443176281</v>
      </c>
      <c r="AN92" s="8">
        <f>IF('[1]T61 Real GDP'!AM123&lt;&gt;"",(IF('[1]T6 Wine production'!AM123&lt;&gt;"",('[1]T6 Wine production'!AM123/'[1]T61 Real GDP'!AM123),"")),"")</f>
        <v>8.1036375038290362</v>
      </c>
      <c r="AO92" s="8">
        <f>IF('[1]T61 Real GDP'!AN123&lt;&gt;"",(IF('[1]T6 Wine production'!AN123&lt;&gt;"",('[1]T6 Wine production'!AN123/'[1]T61 Real GDP'!AN123),"")),"")</f>
        <v>24.590420456223718</v>
      </c>
      <c r="AP92" s="8">
        <f>IF('[1]T61 Real GDP'!AO123&lt;&gt;"",(IF('[1]T6 Wine production'!AO123&lt;&gt;"",('[1]T6 Wine production'!AO123/'[1]T61 Real GDP'!AO123),"")),"")</f>
        <v>0.48883787207093099</v>
      </c>
      <c r="AQ92" s="8" t="str">
        <f>IF('[1]T61 Real GDP'!AP123&lt;&gt;"",(IF('[1]T6 Wine production'!AP123&lt;&gt;"",('[1]T6 Wine production'!AP123/'[1]T61 Real GDP'!AP123),"")),"")</f>
        <v/>
      </c>
      <c r="AR92" s="8" t="str">
        <f>IF('[1]T61 Real GDP'!AQ123&lt;&gt;"",(IF('[1]T6 Wine production'!AQ123&lt;&gt;"",('[1]T6 Wine production'!AQ123/'[1]T61 Real GDP'!AQ123),"")),"")</f>
        <v/>
      </c>
      <c r="AS92" s="8" t="str">
        <f>IF('[1]T61 Real GDP'!AR123&lt;&gt;"",(IF('[1]T6 Wine production'!AR123&lt;&gt;"",('[1]T6 Wine production'!AR123/'[1]T61 Real GDP'!AR123),"")),"")</f>
        <v/>
      </c>
      <c r="AT92" s="8" t="str">
        <f>IF('[1]T61 Real GDP'!AS123&lt;&gt;"",(IF('[1]T6 Wine production'!AS123&lt;&gt;"",('[1]T6 Wine production'!AS123/'[1]T61 Real GDP'!AS123),"")),"")</f>
        <v/>
      </c>
      <c r="AU92" s="8">
        <f>IF('[1]T61 Real GDP'!AT123&lt;&gt;"",(IF('[1]T6 Wine production'!AT124&lt;&gt;"",('[1]T6 Wine production'!AT124/'[1]T61 Real GDP'!AT123),"")),"")</f>
        <v>1.707821823953708E-2</v>
      </c>
      <c r="AV92" s="8" t="str">
        <f>IF('[1]T61 Real GDP'!AU123&lt;&gt;"",(IF('[1]T6 Wine production'!AU123&lt;&gt;"",('[1]T6 Wine production'!AU123/'[1]T61 Real GDP'!AU123),"")),"")</f>
        <v/>
      </c>
      <c r="AW92" s="8" t="str">
        <f>IF('[1]T61 Real GDP'!AV123&lt;&gt;"",(IF('[1]T6 Wine production'!AV123&lt;&gt;"",('[1]T6 Wine production'!AV123/'[1]T61 Real GDP'!AV123),"")),"")</f>
        <v/>
      </c>
      <c r="AX92" s="8" t="str">
        <f>IF('[1]T61 Real GDP'!AW123&lt;&gt;"",(IF('[1]T6 Wine production'!AW123&lt;&gt;"",('[1]T6 Wine production'!AW123/'[1]T61 Real GDP'!AW123),"")),"")</f>
        <v/>
      </c>
      <c r="AY92" s="8" t="str">
        <f>IF('[1]T61 Real GDP'!AX123&lt;&gt;"",(IF('[1]T6 Wine production'!AX123&lt;&gt;"",('[1]T6 Wine production'!AX123/'[1]T61 Real GDP'!AX123),"")),"")</f>
        <v/>
      </c>
      <c r="AZ92" s="8" t="str">
        <f>IF('[1]T61 Real GDP'!AY123&lt;&gt;"",(IF('[1]T6 Wine production'!AY123&lt;&gt;"",('[1]T6 Wine production'!AY123/'[1]T61 Real GDP'!AY123),"")),"")</f>
        <v/>
      </c>
      <c r="BA92" s="8" t="str">
        <f>IF('[1]T61 Real GDP'!AZ123&lt;&gt;"",(IF('[1]T6 Wine production'!AZ123&lt;&gt;"",('[1]T6 Wine production'!AZ123/'[1]T61 Real GDP'!AZ123),"")),"")</f>
        <v/>
      </c>
      <c r="BB92" s="8">
        <v>3.2391122637950103</v>
      </c>
      <c r="BC92" s="9"/>
      <c r="BD92" s="9"/>
      <c r="BI92" s="8"/>
      <c r="BJ92" s="8"/>
      <c r="BK92" s="8"/>
      <c r="BL92" s="8"/>
      <c r="BM92" s="8"/>
      <c r="BN92" s="8"/>
    </row>
    <row r="93" spans="1:66" x14ac:dyDescent="0.5">
      <c r="A93" s="12">
        <f>'[1]T6 Wine production'!A124</f>
        <v>1956</v>
      </c>
      <c r="B93" s="8">
        <f>IF('[1]T61 Real GDP'!B124&lt;&gt;"",(IF('[1]T6 Wine production'!B124&lt;&gt;"",('[1]T6 Wine production'!B124/'[1]T61 Real GDP'!B124),"")),"")</f>
        <v>17.953321364452425</v>
      </c>
      <c r="C93" s="8">
        <f>IF('[1]T61 Real GDP'!C124&lt;&gt;"",(IF('[1]T6 Wine production'!C124&lt;&gt;"",('[1]T6 Wine production'!C124/'[1]T61 Real GDP'!C124),"")),"")</f>
        <v>26.496114834307253</v>
      </c>
      <c r="D93" s="8">
        <f>IF('[1]T61 Real GDP'!D124&lt;&gt;"",(IF('[1]T6 Wine production'!D124&lt;&gt;"",('[1]T6 Wine production'!D124/'[1]T61 Real GDP'!D124),"")),"")</f>
        <v>46.222515700859645</v>
      </c>
      <c r="E93" s="8">
        <f>IF('[1]T61 Real GDP'!E124&lt;&gt;"",(IF('[1]T6 Wine production'!E124&lt;&gt;"",('[1]T6 Wine production'!E124/'[1]T61 Real GDP'!E124),"")),"")</f>
        <v>24.004470783238535</v>
      </c>
      <c r="F93" s="8">
        <f>IF('[1]T61 Real GDP'!F124&lt;&gt;"",(IF('[1]T6 Wine production'!F124&lt;&gt;"",('[1]T6 Wine production'!F124/'[1]T61 Real GDP'!F124),"")),"")</f>
        <v>0.93550106609808081</v>
      </c>
      <c r="G93" s="8"/>
      <c r="H93" s="8">
        <f>IF('[1]T61 Real GDP'!G124&lt;&gt;"",(IF('[1]T6 Wine production'!G124&lt;&gt;"",('[1]T6 Wine production'!G124/'[1]T61 Real GDP'!G124),"")),"")</f>
        <v>0.15597635850973698</v>
      </c>
      <c r="I93" s="8" t="str">
        <f>IF('[1]T61 Real GDP'!H124&lt;&gt;"",(IF('[1]T6 Wine production'!H124&lt;&gt;"",('[1]T6 Wine production'!H124/'[1]T61 Real GDP'!H124),"")),"")</f>
        <v/>
      </c>
      <c r="J93" s="8" t="str">
        <f>IF('[1]T61 Real GDP'!I124&lt;&gt;"",(IF('[1]T6 Wine production'!I124&lt;&gt;"",('[1]T6 Wine production'!I124/'[1]T61 Real GDP'!I124),"")),"")</f>
        <v/>
      </c>
      <c r="K93" s="8">
        <f>IF('[1]T61 Real GDP'!J124&lt;&gt;"",(IF('[1]T6 Wine production'!J124&lt;&gt;"",('[1]T6 Wine production'!J124/'[1]T61 Real GDP'!J124),"")),"")</f>
        <v>0.21303137454538784</v>
      </c>
      <c r="L93" s="8">
        <f>IF('[1]T61 Real GDP'!K124&lt;&gt;"",(IF('[1]T6 Wine production'!K124&lt;&gt;"",('[1]T6 Wine production'!K124/'[1]T61 Real GDP'!K124),"")),"")</f>
        <v>18.324053195895267</v>
      </c>
      <c r="M93" s="8" t="str">
        <f>IF('[1]T61 Real GDP'!L124&lt;&gt;"",(IF('[1]T6 Wine production'!L124&lt;&gt;"",('[1]T6 Wine production'!L124/'[1]T61 Real GDP'!L124),"")),"")</f>
        <v/>
      </c>
      <c r="N93" s="8" t="str">
        <f>IF('[1]T61 Real GDP'!M124&lt;&gt;"",(IF('[1]T6 Wine production'!M124&lt;&gt;"",('[1]T6 Wine production'!M124/'[1]T61 Real GDP'!M124),"")),"")</f>
        <v/>
      </c>
      <c r="O93" s="8" t="str">
        <f>IF('[1]T61 Real GDP'!N124&lt;&gt;"",(IF('[1]T6 Wine production'!N124&lt;&gt;"",('[1]T6 Wine production'!N124/'[1]T61 Real GDP'!N124),"")),"")</f>
        <v/>
      </c>
      <c r="P93" s="8">
        <f>IF('[1]T61 Real GDP'!O124&lt;&gt;"",(IF('[1]T6 Wine production'!O124&lt;&gt;"",('[1]T6 Wine production'!O124/'[1]T61 Real GDP'!O124),"")),"")</f>
        <v>0.77109686362848728</v>
      </c>
      <c r="Q93" s="8">
        <f>IF('[1]T61 Real GDP'!P124&lt;&gt;"",(IF('[1]T6 Wine production'!P124&lt;&gt;"",('[1]T6 Wine production'!P124/'[1]T61 Real GDP'!P124),"")),"")</f>
        <v>0</v>
      </c>
      <c r="R93" s="8" t="str">
        <f>IF('[1]T61 Real GDP'!Q124&lt;&gt;"",(IF('[1]T6 Wine production'!Q124&lt;&gt;"",('[1]T6 Wine production'!Q124/'[1]T61 Real GDP'!Q124),"")),"")</f>
        <v/>
      </c>
      <c r="S93" s="8">
        <f>IF('[1]T61 Real GDP'!R124&lt;&gt;"",(IF('[1]T6 Wine production'!R124&lt;&gt;"",('[1]T6 Wine production'!R124/'[1]T61 Real GDP'!R124),"")),"")</f>
        <v>16.217184533713745</v>
      </c>
      <c r="T93" s="8" t="str">
        <f>IF('[1]T61 Real GDP'!S124&lt;&gt;"",(IF('[1]T6 Wine production'!S124&lt;&gt;"",('[1]T6 Wine production'!S124/'[1]T61 Real GDP'!S124),"")),"")</f>
        <v/>
      </c>
      <c r="U93" s="8" t="str">
        <f>IF('[1]T61 Real GDP'!T124&lt;&gt;"",(IF('[1]T6 Wine production'!T124&lt;&gt;"",('[1]T6 Wine production'!T124/'[1]T61 Real GDP'!T124),"")),"")</f>
        <v/>
      </c>
      <c r="V93" s="8">
        <f>IF('[1]T61 Real GDP'!U124&lt;&gt;"",(IF('[1]T6 Wine production'!U124&lt;&gt;"",('[1]T6 Wine production'!U124/'[1]T61 Real GDP'!U124),"")),"")</f>
        <v>8.0904784837512924</v>
      </c>
      <c r="W93" s="8" t="str">
        <f>IF('[1]T61 Real GDP'!V124&lt;&gt;"",(IF('[1]T6 Wine production'!V124&lt;&gt;"",('[1]T6 Wine production'!V124/'[1]T61 Real GDP'!V124),"")),"")</f>
        <v/>
      </c>
      <c r="X93" s="8">
        <f>IF('[1]T61 Real GDP'!W124&lt;&gt;"",(IF('[1]T6 Wine production'!W124&lt;&gt;"",('[1]T6 Wine production'!W124/'[1]T61 Real GDP'!W124),"")),"")</f>
        <v>9.185818385650224</v>
      </c>
      <c r="Y93" s="8" t="str">
        <f>IF('[1]T61 Real GDP'!X124&lt;&gt;"",(IF('[1]T6 Wine production'!X124&lt;&gt;"",('[1]T6 Wine production'!X124/'[1]T61 Real GDP'!X124),"")),"")</f>
        <v/>
      </c>
      <c r="Z93" s="8" t="str">
        <f>IF('[1]T61 Real GDP'!Y124&lt;&gt;"",(IF('[1]T6 Wine production'!Y124&lt;&gt;"",('[1]T6 Wine production'!Y124/'[1]T61 Real GDP'!Y124),"")),"")</f>
        <v/>
      </c>
      <c r="AA93" s="8" t="str">
        <f>IF('[1]T61 Real GDP'!Z124&lt;&gt;"",(IF('[1]T6 Wine production'!Z124&lt;&gt;"",('[1]T6 Wine production'!Z124/'[1]T61 Real GDP'!Z124),"")),"")</f>
        <v/>
      </c>
      <c r="AB93" s="8">
        <f>IF('[1]T61 Real GDP'!AA124&lt;&gt;"",(IF('[1]T6 Wine production'!AA124&lt;&gt;"",('[1]T6 Wine production'!AA124/'[1]T61 Real GDP'!AA124),"")),"")</f>
        <v>1.3524417789547476</v>
      </c>
      <c r="AC93" s="8">
        <f>IF('[1]T61 Real GDP'!AB124&lt;&gt;"",(IF('[1]T6 Wine production'!AB124&lt;&gt;"",('[1]T6 Wine production'!AB124/'[1]T61 Real GDP'!AB124),"")),"")</f>
        <v>0.12751849018107625</v>
      </c>
      <c r="AD93" s="8">
        <f>IF('[1]T61 Real GDP'!AC124&lt;&gt;"",(IF('[1]T6 Wine production'!AC124&lt;&gt;"",('[1]T6 Wine production'!AC124/'[1]T61 Real GDP'!AC124),"")),"")</f>
        <v>0.14675828636088895</v>
      </c>
      <c r="AE93" s="8">
        <f>IF('[1]T61 Real GDP'!AD124&lt;&gt;"",(IF('[1]T6 Wine production'!AD124&lt;&gt;"",('[1]T6 Wine production'!AD124/'[1]T61 Real GDP'!AD124),"")),"")</f>
        <v>0.38150341342750438</v>
      </c>
      <c r="AF93" s="8">
        <f>IF('[1]T61 Real GDP'!AE124&lt;&gt;"",(IF('[1]T6 Wine production'!AE124&lt;&gt;"",('[1]T6 Wine production'!AE124/'[1]T61 Real GDP'!AE124),"")),"")</f>
        <v>13.17742695570217</v>
      </c>
      <c r="AG93" s="8">
        <f>IF('[1]T61 Real GDP'!AF124&lt;&gt;"",(IF('[1]T6 Wine production'!AF124&lt;&gt;"",('[1]T6 Wine production'!AF124/'[1]T61 Real GDP'!AF124),"")),"")</f>
        <v>1.1201067478760427</v>
      </c>
      <c r="AH93" s="8">
        <f>IF('[1]T61 Real GDP'!AG124&lt;&gt;"",(IF('[1]T6 Wine production'!AG124&lt;&gt;"",('[1]T6 Wine production'!AG124/'[1]T61 Real GDP'!AG124),"")),"")</f>
        <v>14.429754536808451</v>
      </c>
      <c r="AI93" s="8">
        <f>IF('[1]T61 Real GDP'!AH124&lt;&gt;"",(IF('[1]T6 Wine production'!AH124&lt;&gt;"",('[1]T6 Wine production'!AH124/'[1]T61 Real GDP'!AH124),"")),"")</f>
        <v>0.24380444016362118</v>
      </c>
      <c r="AJ93" s="8">
        <f>IF('[1]T61 Real GDP'!AI124&lt;&gt;"",(IF('[1]T6 Wine production'!AI124&lt;&gt;"",('[1]T6 Wine production'!AI124/'[1]T61 Real GDP'!AI124),"")),"")</f>
        <v>6.785457235221803</v>
      </c>
      <c r="AK93" s="8" t="str">
        <f>IF('[1]T61 Real GDP'!AJ124&lt;&gt;"",(IF('[1]T6 Wine production'!AJ124&lt;&gt;"",('[1]T6 Wine production'!AJ124/'[1]T61 Real GDP'!AJ124),"")),"")</f>
        <v/>
      </c>
      <c r="AL93" s="8">
        <f>IF('[1]T61 Real GDP'!AK124&lt;&gt;"",(IF('[1]T6 Wine production'!AK124&lt;&gt;"",('[1]T6 Wine production'!AK124/'[1]T61 Real GDP'!AK124),"")),"")</f>
        <v>119.98434998573056</v>
      </c>
      <c r="AM93" s="8">
        <f>IF('[1]T61 Real GDP'!AL124&lt;&gt;"",(IF('[1]T6 Wine production'!AL124&lt;&gt;"",('[1]T6 Wine production'!AL124/'[1]T61 Real GDP'!AL124),"")),"")</f>
        <v>13.900434912389128</v>
      </c>
      <c r="AN93" s="8">
        <f>IF('[1]T61 Real GDP'!AM124&lt;&gt;"",(IF('[1]T6 Wine production'!AM124&lt;&gt;"",('[1]T6 Wine production'!AM124/'[1]T61 Real GDP'!AM124),"")),"")</f>
        <v>6.7213004983152675</v>
      </c>
      <c r="AO93" s="8">
        <f>IF('[1]T61 Real GDP'!AN124&lt;&gt;"",(IF('[1]T6 Wine production'!AN124&lt;&gt;"",('[1]T6 Wine production'!AN124/'[1]T61 Real GDP'!AN124),"")),"")</f>
        <v>26.522224751856431</v>
      </c>
      <c r="AP93" s="8">
        <f>IF('[1]T61 Real GDP'!AO124&lt;&gt;"",(IF('[1]T6 Wine production'!AO124&lt;&gt;"",('[1]T6 Wine production'!AO124/'[1]T61 Real GDP'!AO124),"")),"")</f>
        <v>0.43509094742491328</v>
      </c>
      <c r="AQ93" s="8" t="str">
        <f>IF('[1]T61 Real GDP'!AP124&lt;&gt;"",(IF('[1]T6 Wine production'!AP124&lt;&gt;"",('[1]T6 Wine production'!AP124/'[1]T61 Real GDP'!AP124),"")),"")</f>
        <v/>
      </c>
      <c r="AR93" s="8" t="str">
        <f>IF('[1]T61 Real GDP'!AQ124&lt;&gt;"",(IF('[1]T6 Wine production'!AQ124&lt;&gt;"",('[1]T6 Wine production'!AQ124/'[1]T61 Real GDP'!AQ124),"")),"")</f>
        <v/>
      </c>
      <c r="AS93" s="8" t="str">
        <f>IF('[1]T61 Real GDP'!AR124&lt;&gt;"",(IF('[1]T6 Wine production'!AR124&lt;&gt;"",('[1]T6 Wine production'!AR124/'[1]T61 Real GDP'!AR124),"")),"")</f>
        <v/>
      </c>
      <c r="AT93" s="8" t="str">
        <f>IF('[1]T61 Real GDP'!AS124&lt;&gt;"",(IF('[1]T6 Wine production'!AS124&lt;&gt;"",('[1]T6 Wine production'!AS124/'[1]T61 Real GDP'!AS124),"")),"")</f>
        <v/>
      </c>
      <c r="AU93" s="8">
        <f>IF('[1]T61 Real GDP'!AT124&lt;&gt;"",(IF('[1]T6 Wine production'!AT125&lt;&gt;"",('[1]T6 Wine production'!AT125/'[1]T61 Real GDP'!AT124),"")),"")</f>
        <v>1.7939431992734529E-2</v>
      </c>
      <c r="AV93" s="8" t="str">
        <f>IF('[1]T61 Real GDP'!AU124&lt;&gt;"",(IF('[1]T6 Wine production'!AU124&lt;&gt;"",('[1]T6 Wine production'!AU124/'[1]T61 Real GDP'!AU124),"")),"")</f>
        <v/>
      </c>
      <c r="AW93" s="8" t="str">
        <f>IF('[1]T61 Real GDP'!AV124&lt;&gt;"",(IF('[1]T6 Wine production'!AV124&lt;&gt;"",('[1]T6 Wine production'!AV124/'[1]T61 Real GDP'!AV124),"")),"")</f>
        <v/>
      </c>
      <c r="AX93" s="8" t="str">
        <f>IF('[1]T61 Real GDP'!AW124&lt;&gt;"",(IF('[1]T6 Wine production'!AW124&lt;&gt;"",('[1]T6 Wine production'!AW124/'[1]T61 Real GDP'!AW124),"")),"")</f>
        <v/>
      </c>
      <c r="AY93" s="8" t="str">
        <f>IF('[1]T61 Real GDP'!AX124&lt;&gt;"",(IF('[1]T6 Wine production'!AX124&lt;&gt;"",('[1]T6 Wine production'!AX124/'[1]T61 Real GDP'!AX124),"")),"")</f>
        <v/>
      </c>
      <c r="AZ93" s="8" t="str">
        <f>IF('[1]T61 Real GDP'!AY124&lt;&gt;"",(IF('[1]T6 Wine production'!AY124&lt;&gt;"",('[1]T6 Wine production'!AY124/'[1]T61 Real GDP'!AY124),"")),"")</f>
        <v/>
      </c>
      <c r="BA93" s="8" t="str">
        <f>IF('[1]T61 Real GDP'!AZ124&lt;&gt;"",(IF('[1]T6 Wine production'!AZ124&lt;&gt;"",('[1]T6 Wine production'!AZ124/'[1]T61 Real GDP'!AZ124),"")),"")</f>
        <v/>
      </c>
      <c r="BB93" s="8">
        <v>3.0053876875377106</v>
      </c>
      <c r="BC93" s="9"/>
      <c r="BD93" s="9"/>
      <c r="BI93" s="8"/>
      <c r="BJ93" s="8"/>
      <c r="BK93" s="8"/>
      <c r="BL93" s="8"/>
      <c r="BM93" s="8"/>
      <c r="BN93" s="8"/>
    </row>
    <row r="94" spans="1:66" x14ac:dyDescent="0.5">
      <c r="A94" s="12">
        <f>'[1]T6 Wine production'!A125</f>
        <v>1957</v>
      </c>
      <c r="B94" s="8">
        <f>IF('[1]T61 Real GDP'!B125&lt;&gt;"",(IF('[1]T6 Wine production'!B125&lt;&gt;"",('[1]T6 Wine production'!B125/'[1]T61 Real GDP'!B125),"")),"")</f>
        <v>10.907018486249951</v>
      </c>
      <c r="C94" s="8">
        <f>IF('[1]T61 Real GDP'!C125&lt;&gt;"",(IF('[1]T6 Wine production'!C125&lt;&gt;"",('[1]T6 Wine production'!C125/'[1]T61 Real GDP'!C125),"")),"")</f>
        <v>17.01730411707689</v>
      </c>
      <c r="D94" s="8">
        <f>IF('[1]T61 Real GDP'!D125&lt;&gt;"",(IF('[1]T6 Wine production'!D125&lt;&gt;"",('[1]T6 Wine production'!D125/'[1]T61 Real GDP'!D125),"")),"")</f>
        <v>40.846095116229471</v>
      </c>
      <c r="E94" s="8">
        <f>IF('[1]T61 Real GDP'!E125&lt;&gt;"",(IF('[1]T6 Wine production'!E125&lt;&gt;"",('[1]T6 Wine production'!E125/'[1]T61 Real GDP'!E125),"")),"")</f>
        <v>19.102674338016083</v>
      </c>
      <c r="F94" s="8">
        <f>IF('[1]T61 Real GDP'!F125&lt;&gt;"",(IF('[1]T6 Wine production'!F125&lt;&gt;"",('[1]T6 Wine production'!F125/'[1]T61 Real GDP'!F125),"")),"")</f>
        <v>3.5536691948365062</v>
      </c>
      <c r="G94" s="8"/>
      <c r="H94" s="8">
        <f>IF('[1]T61 Real GDP'!G125&lt;&gt;"",(IF('[1]T6 Wine production'!G125&lt;&gt;"",('[1]T6 Wine production'!G125/'[1]T61 Real GDP'!G125),"")),"")</f>
        <v>0.16253399731300824</v>
      </c>
      <c r="I94" s="8" t="str">
        <f>IF('[1]T61 Real GDP'!H125&lt;&gt;"",(IF('[1]T6 Wine production'!H125&lt;&gt;"",('[1]T6 Wine production'!H125/'[1]T61 Real GDP'!H125),"")),"")</f>
        <v/>
      </c>
      <c r="J94" s="8" t="str">
        <f>IF('[1]T61 Real GDP'!I125&lt;&gt;"",(IF('[1]T6 Wine production'!I125&lt;&gt;"",('[1]T6 Wine production'!I125/'[1]T61 Real GDP'!I125),"")),"")</f>
        <v/>
      </c>
      <c r="K94" s="8">
        <f>IF('[1]T61 Real GDP'!J125&lt;&gt;"",(IF('[1]T6 Wine production'!J125&lt;&gt;"",('[1]T6 Wine production'!J125/'[1]T61 Real GDP'!J125),"")),"")</f>
        <v>0.49103066555910047</v>
      </c>
      <c r="L94" s="8">
        <f>IF('[1]T61 Real GDP'!K125&lt;&gt;"",(IF('[1]T6 Wine production'!K125&lt;&gt;"",('[1]T6 Wine production'!K125/'[1]T61 Real GDP'!K125),"")),"")</f>
        <v>17.349980559035728</v>
      </c>
      <c r="M94" s="8" t="str">
        <f>IF('[1]T61 Real GDP'!L125&lt;&gt;"",(IF('[1]T6 Wine production'!L125&lt;&gt;"",('[1]T6 Wine production'!L125/'[1]T61 Real GDP'!L125),"")),"")</f>
        <v/>
      </c>
      <c r="N94" s="8" t="str">
        <f>IF('[1]T61 Real GDP'!M125&lt;&gt;"",(IF('[1]T6 Wine production'!M125&lt;&gt;"",('[1]T6 Wine production'!M125/'[1]T61 Real GDP'!M125),"")),"")</f>
        <v/>
      </c>
      <c r="O94" s="8" t="str">
        <f>IF('[1]T61 Real GDP'!N125&lt;&gt;"",(IF('[1]T6 Wine production'!N125&lt;&gt;"",('[1]T6 Wine production'!N125/'[1]T61 Real GDP'!N125),"")),"")</f>
        <v/>
      </c>
      <c r="P94" s="8">
        <f>IF('[1]T61 Real GDP'!O125&lt;&gt;"",(IF('[1]T6 Wine production'!O125&lt;&gt;"",('[1]T6 Wine production'!O125/'[1]T61 Real GDP'!O125),"")),"")</f>
        <v>0.68831038965367808</v>
      </c>
      <c r="Q94" s="8">
        <f>IF('[1]T61 Real GDP'!P125&lt;&gt;"",(IF('[1]T6 Wine production'!P125&lt;&gt;"",('[1]T6 Wine production'!P125/'[1]T61 Real GDP'!P125),"")),"")</f>
        <v>0</v>
      </c>
      <c r="R94" s="8" t="str">
        <f>IF('[1]T61 Real GDP'!Q125&lt;&gt;"",(IF('[1]T6 Wine production'!Q125&lt;&gt;"",('[1]T6 Wine production'!Q125/'[1]T61 Real GDP'!Q125),"")),"")</f>
        <v/>
      </c>
      <c r="S94" s="8">
        <f>IF('[1]T61 Real GDP'!R125&lt;&gt;"",(IF('[1]T6 Wine production'!R125&lt;&gt;"",('[1]T6 Wine production'!R125/'[1]T61 Real GDP'!R125),"")),"")</f>
        <v>15.049091828141085</v>
      </c>
      <c r="T94" s="8" t="str">
        <f>IF('[1]T61 Real GDP'!S125&lt;&gt;"",(IF('[1]T6 Wine production'!S125&lt;&gt;"",('[1]T6 Wine production'!S125/'[1]T61 Real GDP'!S125),"")),"")</f>
        <v/>
      </c>
      <c r="U94" s="8" t="str">
        <f>IF('[1]T61 Real GDP'!T125&lt;&gt;"",(IF('[1]T6 Wine production'!T125&lt;&gt;"",('[1]T6 Wine production'!T125/'[1]T61 Real GDP'!T125),"")),"")</f>
        <v/>
      </c>
      <c r="V94" s="8">
        <f>IF('[1]T61 Real GDP'!U125&lt;&gt;"",(IF('[1]T6 Wine production'!U125&lt;&gt;"",('[1]T6 Wine production'!U125/'[1]T61 Real GDP'!U125),"")),"")</f>
        <v>10.454028972143332</v>
      </c>
      <c r="W94" s="8" t="str">
        <f>IF('[1]T61 Real GDP'!V125&lt;&gt;"",(IF('[1]T6 Wine production'!V125&lt;&gt;"",('[1]T6 Wine production'!V125/'[1]T61 Real GDP'!V125),"")),"")</f>
        <v/>
      </c>
      <c r="X94" s="8">
        <f>IF('[1]T61 Real GDP'!W125&lt;&gt;"",(IF('[1]T6 Wine production'!W125&lt;&gt;"",('[1]T6 Wine production'!W125/'[1]T61 Real GDP'!W125),"")),"")</f>
        <v>11.295084717329306</v>
      </c>
      <c r="Y94" s="8" t="str">
        <f>IF('[1]T61 Real GDP'!X125&lt;&gt;"",(IF('[1]T6 Wine production'!X125&lt;&gt;"",('[1]T6 Wine production'!X125/'[1]T61 Real GDP'!X125),"")),"")</f>
        <v/>
      </c>
      <c r="Z94" s="8" t="str">
        <f>IF('[1]T61 Real GDP'!Y125&lt;&gt;"",(IF('[1]T6 Wine production'!Y125&lt;&gt;"",('[1]T6 Wine production'!Y125/'[1]T61 Real GDP'!Y125),"")),"")</f>
        <v/>
      </c>
      <c r="AA94" s="8" t="str">
        <f>IF('[1]T61 Real GDP'!Z125&lt;&gt;"",(IF('[1]T6 Wine production'!Z125&lt;&gt;"",('[1]T6 Wine production'!Z125/'[1]T61 Real GDP'!Z125),"")),"")</f>
        <v/>
      </c>
      <c r="AB94" s="8">
        <f>IF('[1]T61 Real GDP'!AA125&lt;&gt;"",(IF('[1]T6 Wine production'!AA125&lt;&gt;"",('[1]T6 Wine production'!AA125/'[1]T61 Real GDP'!AA125),"")),"")</f>
        <v>1.7815709431513038</v>
      </c>
      <c r="AC94" s="8">
        <f>IF('[1]T61 Real GDP'!AB125&lt;&gt;"",(IF('[1]T6 Wine production'!AB125&lt;&gt;"",('[1]T6 Wine production'!AB125/'[1]T61 Real GDP'!AB125),"")),"")</f>
        <v>0.11405901314158196</v>
      </c>
      <c r="AD94" s="8">
        <f>IF('[1]T61 Real GDP'!AC125&lt;&gt;"",(IF('[1]T6 Wine production'!AC125&lt;&gt;"",('[1]T6 Wine production'!AC125/'[1]T61 Real GDP'!AC125),"")),"")</f>
        <v>0.14392050655045696</v>
      </c>
      <c r="AE94" s="8">
        <f>IF('[1]T61 Real GDP'!AD125&lt;&gt;"",(IF('[1]T6 Wine production'!AD125&lt;&gt;"",('[1]T6 Wine production'!AD125/'[1]T61 Real GDP'!AD125),"")),"")</f>
        <v>0.36794692190837047</v>
      </c>
      <c r="AF94" s="8">
        <f>IF('[1]T61 Real GDP'!AE125&lt;&gt;"",(IF('[1]T6 Wine production'!AE125&lt;&gt;"",('[1]T6 Wine production'!AE125/'[1]T61 Real GDP'!AE125),"")),"")</f>
        <v>8.0457945408873144</v>
      </c>
      <c r="AG94" s="8">
        <f>IF('[1]T61 Real GDP'!AF125&lt;&gt;"",(IF('[1]T6 Wine production'!AF125&lt;&gt;"",('[1]T6 Wine production'!AF125/'[1]T61 Real GDP'!AF125),"")),"")</f>
        <v>1.2768647201181635</v>
      </c>
      <c r="AH94" s="8">
        <f>IF('[1]T61 Real GDP'!AG125&lt;&gt;"",(IF('[1]T6 Wine production'!AG125&lt;&gt;"",('[1]T6 Wine production'!AG125/'[1]T61 Real GDP'!AG125),"")),"")</f>
        <v>11.827747735339472</v>
      </c>
      <c r="AI94" s="8">
        <f>IF('[1]T61 Real GDP'!AH125&lt;&gt;"",(IF('[1]T6 Wine production'!AH125&lt;&gt;"",('[1]T6 Wine production'!AH125/'[1]T61 Real GDP'!AH125),"")),"")</f>
        <v>0.23852762321144391</v>
      </c>
      <c r="AJ94" s="8">
        <f>IF('[1]T61 Real GDP'!AI125&lt;&gt;"",(IF('[1]T6 Wine production'!AI125&lt;&gt;"",('[1]T6 Wine production'!AI125/'[1]T61 Real GDP'!AI125),"")),"")</f>
        <v>5.9786646472866938</v>
      </c>
      <c r="AK94" s="8" t="str">
        <f>IF('[1]T61 Real GDP'!AJ125&lt;&gt;"",(IF('[1]T6 Wine production'!AJ125&lt;&gt;"",('[1]T6 Wine production'!AJ125/'[1]T61 Real GDP'!AJ125),"")),"")</f>
        <v/>
      </c>
      <c r="AL94" s="8">
        <f>IF('[1]T61 Real GDP'!AK125&lt;&gt;"",(IF('[1]T6 Wine production'!AK125&lt;&gt;"",('[1]T6 Wine production'!AK125/'[1]T61 Real GDP'!AK125),"")),"")</f>
        <v>88.597785670812129</v>
      </c>
      <c r="AM94" s="8">
        <f>IF('[1]T61 Real GDP'!AL125&lt;&gt;"",(IF('[1]T6 Wine production'!AL125&lt;&gt;"",('[1]T6 Wine production'!AL125/'[1]T61 Real GDP'!AL125),"")),"")</f>
        <v>11.924641486890993</v>
      </c>
      <c r="AN94" s="8">
        <f>IF('[1]T61 Real GDP'!AM125&lt;&gt;"",(IF('[1]T6 Wine production'!AM125&lt;&gt;"",('[1]T6 Wine production'!AM125/'[1]T61 Real GDP'!AM125),"")),"")</f>
        <v>6.538233801014333</v>
      </c>
      <c r="AO94" s="8">
        <f>IF('[1]T61 Real GDP'!AN125&lt;&gt;"",(IF('[1]T6 Wine production'!AN125&lt;&gt;"",('[1]T6 Wine production'!AN125/'[1]T61 Real GDP'!AN125),"")),"")</f>
        <v>34.253106264807791</v>
      </c>
      <c r="AP94" s="8">
        <f>IF('[1]T61 Real GDP'!AO125&lt;&gt;"",(IF('[1]T6 Wine production'!AO125&lt;&gt;"",('[1]T6 Wine production'!AO125/'[1]T61 Real GDP'!AO125),"")),"")</f>
        <v>0.28941247492054473</v>
      </c>
      <c r="AQ94" s="8" t="str">
        <f>IF('[1]T61 Real GDP'!AP125&lt;&gt;"",(IF('[1]T6 Wine production'!AP125&lt;&gt;"",('[1]T6 Wine production'!AP125/'[1]T61 Real GDP'!AP125),"")),"")</f>
        <v/>
      </c>
      <c r="AR94" s="8" t="str">
        <f>IF('[1]T61 Real GDP'!AQ125&lt;&gt;"",(IF('[1]T6 Wine production'!AQ125&lt;&gt;"",('[1]T6 Wine production'!AQ125/'[1]T61 Real GDP'!AQ125),"")),"")</f>
        <v/>
      </c>
      <c r="AS94" s="8" t="str">
        <f>IF('[1]T61 Real GDP'!AR125&lt;&gt;"",(IF('[1]T6 Wine production'!AR125&lt;&gt;"",('[1]T6 Wine production'!AR125/'[1]T61 Real GDP'!AR125),"")),"")</f>
        <v/>
      </c>
      <c r="AT94" s="8" t="str">
        <f>IF('[1]T61 Real GDP'!AS125&lt;&gt;"",(IF('[1]T6 Wine production'!AS125&lt;&gt;"",('[1]T6 Wine production'!AS125/'[1]T61 Real GDP'!AS125),"")),"")</f>
        <v/>
      </c>
      <c r="AU94" s="8">
        <f>IF('[1]T61 Real GDP'!AT125&lt;&gt;"",(IF('[1]T6 Wine production'!AT126&lt;&gt;"",('[1]T6 Wine production'!AT126/'[1]T61 Real GDP'!AT125),"")),"")</f>
        <v>1.8632675094904749E-2</v>
      </c>
      <c r="AV94" s="8" t="str">
        <f>IF('[1]T61 Real GDP'!AU125&lt;&gt;"",(IF('[1]T6 Wine production'!AU125&lt;&gt;"",('[1]T6 Wine production'!AU125/'[1]T61 Real GDP'!AU125),"")),"")</f>
        <v/>
      </c>
      <c r="AW94" s="8" t="str">
        <f>IF('[1]T61 Real GDP'!AV125&lt;&gt;"",(IF('[1]T6 Wine production'!AV125&lt;&gt;"",('[1]T6 Wine production'!AV125/'[1]T61 Real GDP'!AV125),"")),"")</f>
        <v/>
      </c>
      <c r="AX94" s="8" t="str">
        <f>IF('[1]T61 Real GDP'!AW125&lt;&gt;"",(IF('[1]T6 Wine production'!AW125&lt;&gt;"",('[1]T6 Wine production'!AW125/'[1]T61 Real GDP'!AW125),"")),"")</f>
        <v/>
      </c>
      <c r="AY94" s="8" t="str">
        <f>IF('[1]T61 Real GDP'!AX125&lt;&gt;"",(IF('[1]T6 Wine production'!AX125&lt;&gt;"",('[1]T6 Wine production'!AX125/'[1]T61 Real GDP'!AX125),"")),"")</f>
        <v/>
      </c>
      <c r="AZ94" s="8" t="str">
        <f>IF('[1]T61 Real GDP'!AY125&lt;&gt;"",(IF('[1]T6 Wine production'!AY125&lt;&gt;"",('[1]T6 Wine production'!AY125/'[1]T61 Real GDP'!AY125),"")),"")</f>
        <v/>
      </c>
      <c r="BA94" s="8" t="str">
        <f>IF('[1]T61 Real GDP'!AZ125&lt;&gt;"",(IF('[1]T6 Wine production'!AZ125&lt;&gt;"",('[1]T6 Wine production'!AZ125/'[1]T61 Real GDP'!AZ125),"")),"")</f>
        <v/>
      </c>
      <c r="BB94" s="8">
        <v>2.2799197570040062</v>
      </c>
      <c r="BC94" s="9"/>
      <c r="BD94" s="9"/>
      <c r="BI94" s="8"/>
      <c r="BJ94" s="8"/>
      <c r="BK94" s="8"/>
      <c r="BL94" s="8"/>
      <c r="BM94" s="8"/>
      <c r="BN94" s="8"/>
    </row>
    <row r="95" spans="1:66" x14ac:dyDescent="0.5">
      <c r="A95" s="12">
        <f>'[1]T6 Wine production'!A126</f>
        <v>1958</v>
      </c>
      <c r="B95" s="8">
        <f>IF('[1]T61 Real GDP'!B126&lt;&gt;"",(IF('[1]T6 Wine production'!B126&lt;&gt;"",('[1]T6 Wine production'!B126/'[1]T61 Real GDP'!B126),"")),"")</f>
        <v>15.241272214873177</v>
      </c>
      <c r="C95" s="8">
        <f>IF('[1]T61 Real GDP'!C126&lt;&gt;"",(IF('[1]T6 Wine production'!C126&lt;&gt;"",('[1]T6 Wine production'!C126/'[1]T61 Real GDP'!C126),"")),"")</f>
        <v>25.639913722887567</v>
      </c>
      <c r="D95" s="8">
        <f>IF('[1]T61 Real GDP'!D126&lt;&gt;"",(IF('[1]T6 Wine production'!D126&lt;&gt;"",('[1]T6 Wine production'!D126/'[1]T61 Real GDP'!D126),"")),"")</f>
        <v>36.142828274323243</v>
      </c>
      <c r="E95" s="8">
        <f>IF('[1]T61 Real GDP'!E126&lt;&gt;"",(IF('[1]T6 Wine production'!E126&lt;&gt;"",('[1]T6 Wine production'!E126/'[1]T61 Real GDP'!E126),"")),"")</f>
        <v>20.915369770850692</v>
      </c>
      <c r="F95" s="8">
        <f>IF('[1]T61 Real GDP'!F126&lt;&gt;"",(IF('[1]T6 Wine production'!F126&lt;&gt;"",('[1]T6 Wine production'!F126/'[1]T61 Real GDP'!F126),"")),"")</f>
        <v>4.5963364993215743</v>
      </c>
      <c r="G95" s="8"/>
      <c r="H95" s="8">
        <f>IF('[1]T61 Real GDP'!G126&lt;&gt;"",(IF('[1]T6 Wine production'!G126&lt;&gt;"",('[1]T6 Wine production'!G126/'[1]T61 Real GDP'!G126),"")),"")</f>
        <v>0.17213632125889719</v>
      </c>
      <c r="I95" s="8" t="str">
        <f>IF('[1]T61 Real GDP'!H126&lt;&gt;"",(IF('[1]T6 Wine production'!H126&lt;&gt;"",('[1]T6 Wine production'!H126/'[1]T61 Real GDP'!H126),"")),"")</f>
        <v/>
      </c>
      <c r="J95" s="8" t="str">
        <f>IF('[1]T61 Real GDP'!I126&lt;&gt;"",(IF('[1]T6 Wine production'!I126&lt;&gt;"",('[1]T6 Wine production'!I126/'[1]T61 Real GDP'!I126),"")),"")</f>
        <v/>
      </c>
      <c r="K95" s="8">
        <f>IF('[1]T61 Real GDP'!J126&lt;&gt;"",(IF('[1]T6 Wine production'!J126&lt;&gt;"",('[1]T6 Wine production'!J126/'[1]T61 Real GDP'!J126),"")),"")</f>
        <v>0.99667981038166598</v>
      </c>
      <c r="L95" s="8">
        <f>IF('[1]T61 Real GDP'!K126&lt;&gt;"",(IF('[1]T6 Wine production'!K126&lt;&gt;"",('[1]T6 Wine production'!K126/'[1]T61 Real GDP'!K126),"")),"")</f>
        <v>13.258733173672475</v>
      </c>
      <c r="M95" s="8" t="str">
        <f>IF('[1]T61 Real GDP'!L126&lt;&gt;"",(IF('[1]T6 Wine production'!L126&lt;&gt;"",('[1]T6 Wine production'!L126/'[1]T61 Real GDP'!L126),"")),"")</f>
        <v/>
      </c>
      <c r="N95" s="8" t="str">
        <f>IF('[1]T61 Real GDP'!M126&lt;&gt;"",(IF('[1]T6 Wine production'!M126&lt;&gt;"",('[1]T6 Wine production'!M126/'[1]T61 Real GDP'!M126),"")),"")</f>
        <v/>
      </c>
      <c r="O95" s="8" t="str">
        <f>IF('[1]T61 Real GDP'!N126&lt;&gt;"",(IF('[1]T6 Wine production'!N126&lt;&gt;"",('[1]T6 Wine production'!N126/'[1]T61 Real GDP'!N126),"")),"")</f>
        <v/>
      </c>
      <c r="P95" s="8">
        <f>IF('[1]T61 Real GDP'!O126&lt;&gt;"",(IF('[1]T6 Wine production'!O126&lt;&gt;"",('[1]T6 Wine production'!O126/'[1]T61 Real GDP'!O126),"")),"")</f>
        <v>1.1135326568140025</v>
      </c>
      <c r="Q95" s="8">
        <f>IF('[1]T61 Real GDP'!P126&lt;&gt;"",(IF('[1]T6 Wine production'!P126&lt;&gt;"",('[1]T6 Wine production'!P126/'[1]T61 Real GDP'!P126),"")),"")</f>
        <v>0</v>
      </c>
      <c r="R95" s="8" t="str">
        <f>IF('[1]T61 Real GDP'!Q126&lt;&gt;"",(IF('[1]T6 Wine production'!Q126&lt;&gt;"",('[1]T6 Wine production'!Q126/'[1]T61 Real GDP'!Q126),"")),"")</f>
        <v/>
      </c>
      <c r="S95" s="8">
        <f>IF('[1]T61 Real GDP'!R126&lt;&gt;"",(IF('[1]T6 Wine production'!R126&lt;&gt;"",('[1]T6 Wine production'!R126/'[1]T61 Real GDP'!R126),"")),"")</f>
        <v>14.20015218242359</v>
      </c>
      <c r="T95" s="8" t="str">
        <f>IF('[1]T61 Real GDP'!S126&lt;&gt;"",(IF('[1]T6 Wine production'!S126&lt;&gt;"",('[1]T6 Wine production'!S126/'[1]T61 Real GDP'!S126),"")),"")</f>
        <v/>
      </c>
      <c r="U95" s="8" t="str">
        <f>IF('[1]T61 Real GDP'!T126&lt;&gt;"",(IF('[1]T6 Wine production'!T126&lt;&gt;"",('[1]T6 Wine production'!T126/'[1]T61 Real GDP'!T126),"")),"")</f>
        <v/>
      </c>
      <c r="V95" s="8">
        <f>IF('[1]T61 Real GDP'!U126&lt;&gt;"",(IF('[1]T6 Wine production'!U126&lt;&gt;"",('[1]T6 Wine production'!U126/'[1]T61 Real GDP'!U126),"")),"")</f>
        <v>15.910817212741634</v>
      </c>
      <c r="W95" s="8" t="str">
        <f>IF('[1]T61 Real GDP'!V126&lt;&gt;"",(IF('[1]T6 Wine production'!V126&lt;&gt;"",('[1]T6 Wine production'!V126/'[1]T61 Real GDP'!V126),"")),"")</f>
        <v/>
      </c>
      <c r="X95" s="8">
        <f>IF('[1]T61 Real GDP'!W126&lt;&gt;"",(IF('[1]T6 Wine production'!W126&lt;&gt;"",('[1]T6 Wine production'!W126/'[1]T61 Real GDP'!W126),"")),"")</f>
        <v>13.209729764467722</v>
      </c>
      <c r="Y95" s="8" t="str">
        <f>IF('[1]T61 Real GDP'!X126&lt;&gt;"",(IF('[1]T6 Wine production'!X126&lt;&gt;"",('[1]T6 Wine production'!X126/'[1]T61 Real GDP'!X126),"")),"")</f>
        <v/>
      </c>
      <c r="Z95" s="8" t="str">
        <f>IF('[1]T61 Real GDP'!Y126&lt;&gt;"",(IF('[1]T6 Wine production'!Y126&lt;&gt;"",('[1]T6 Wine production'!Y126/'[1]T61 Real GDP'!Y126),"")),"")</f>
        <v/>
      </c>
      <c r="AA95" s="8" t="str">
        <f>IF('[1]T61 Real GDP'!Z126&lt;&gt;"",(IF('[1]T6 Wine production'!Z126&lt;&gt;"",('[1]T6 Wine production'!Z126/'[1]T61 Real GDP'!Z126),"")),"")</f>
        <v/>
      </c>
      <c r="AB95" s="8">
        <f>IF('[1]T61 Real GDP'!AA126&lt;&gt;"",(IF('[1]T6 Wine production'!AA126&lt;&gt;"",('[1]T6 Wine production'!AA126/'[1]T61 Real GDP'!AA126),"")),"")</f>
        <v>1.8688297652730386</v>
      </c>
      <c r="AC95" s="8">
        <f>IF('[1]T61 Real GDP'!AB126&lt;&gt;"",(IF('[1]T6 Wine production'!AB126&lt;&gt;"",('[1]T6 Wine production'!AB126/'[1]T61 Real GDP'!AB126),"")),"")</f>
        <v>0.13837858472109557</v>
      </c>
      <c r="AD95" s="8">
        <f>IF('[1]T61 Real GDP'!AC126&lt;&gt;"",(IF('[1]T6 Wine production'!AC126&lt;&gt;"",('[1]T6 Wine production'!AC126/'[1]T61 Real GDP'!AC126),"")),"")</f>
        <v>0.14266068205152294</v>
      </c>
      <c r="AE95" s="8">
        <f>IF('[1]T61 Real GDP'!AD126&lt;&gt;"",(IF('[1]T6 Wine production'!AD126&lt;&gt;"",('[1]T6 Wine production'!AD126/'[1]T61 Real GDP'!AD126),"")),"")</f>
        <v>0.36510946496346602</v>
      </c>
      <c r="AF95" s="8">
        <f>IF('[1]T61 Real GDP'!AE126&lt;&gt;"",(IF('[1]T6 Wine production'!AE126&lt;&gt;"",('[1]T6 Wine production'!AE126/'[1]T61 Real GDP'!AE126),"")),"")</f>
        <v>12.404205710263517</v>
      </c>
      <c r="AG95" s="8">
        <f>IF('[1]T61 Real GDP'!AF126&lt;&gt;"",(IF('[1]T6 Wine production'!AF126&lt;&gt;"",('[1]T6 Wine production'!AF126/'[1]T61 Real GDP'!AF126),"")),"")</f>
        <v>1.1523935246943355</v>
      </c>
      <c r="AH95" s="8">
        <f>IF('[1]T61 Real GDP'!AG126&lt;&gt;"",(IF('[1]T6 Wine production'!AG126&lt;&gt;"",('[1]T6 Wine production'!AG126/'[1]T61 Real GDP'!AG126),"")),"")</f>
        <v>11.648471528648596</v>
      </c>
      <c r="AI95" s="8">
        <f>IF('[1]T61 Real GDP'!AH126&lt;&gt;"",(IF('[1]T6 Wine production'!AH126&lt;&gt;"",('[1]T6 Wine production'!AH126/'[1]T61 Real GDP'!AH126),"")),"")</f>
        <v>0.23784923162881702</v>
      </c>
      <c r="AJ95" s="8">
        <f>IF('[1]T61 Real GDP'!AI126&lt;&gt;"",(IF('[1]T6 Wine production'!AI126&lt;&gt;"",('[1]T6 Wine production'!AI126/'[1]T61 Real GDP'!AI126),"")),"")</f>
        <v>5.0939361230660865</v>
      </c>
      <c r="AK95" s="8" t="str">
        <f>IF('[1]T61 Real GDP'!AJ126&lt;&gt;"",(IF('[1]T6 Wine production'!AJ126&lt;&gt;"",('[1]T6 Wine production'!AJ126/'[1]T61 Real GDP'!AJ126),"")),"")</f>
        <v/>
      </c>
      <c r="AL95" s="8">
        <f>IF('[1]T61 Real GDP'!AK126&lt;&gt;"",(IF('[1]T6 Wine production'!AK126&lt;&gt;"",('[1]T6 Wine production'!AK126/'[1]T61 Real GDP'!AK126),"")),"")</f>
        <v>77.468362065202029</v>
      </c>
      <c r="AM95" s="8">
        <f>IF('[1]T61 Real GDP'!AL126&lt;&gt;"",(IF('[1]T6 Wine production'!AL126&lt;&gt;"",('[1]T6 Wine production'!AL126/'[1]T61 Real GDP'!AL126),"")),"")</f>
        <v>13.049960552432756</v>
      </c>
      <c r="AN95" s="8">
        <f>IF('[1]T61 Real GDP'!AM126&lt;&gt;"",(IF('[1]T6 Wine production'!AM126&lt;&gt;"",('[1]T6 Wine production'!AM126/'[1]T61 Real GDP'!AM126),"")),"")</f>
        <v>6.3980659153306023</v>
      </c>
      <c r="AO95" s="8">
        <f>IF('[1]T61 Real GDP'!AN126&lt;&gt;"",(IF('[1]T6 Wine production'!AN126&lt;&gt;"",('[1]T6 Wine production'!AN126/'[1]T61 Real GDP'!AN126),"")),"")</f>
        <v>38.096105982833677</v>
      </c>
      <c r="AP95" s="8">
        <f>IF('[1]T61 Real GDP'!AO126&lt;&gt;"",(IF('[1]T6 Wine production'!AO126&lt;&gt;"",('[1]T6 Wine production'!AO126/'[1]T61 Real GDP'!AO126),"")),"")</f>
        <v>0.41601575765808596</v>
      </c>
      <c r="AQ95" s="8" t="str">
        <f>IF('[1]T61 Real GDP'!AP126&lt;&gt;"",(IF('[1]T6 Wine production'!AP126&lt;&gt;"",('[1]T6 Wine production'!AP126/'[1]T61 Real GDP'!AP126),"")),"")</f>
        <v/>
      </c>
      <c r="AR95" s="8" t="str">
        <f>IF('[1]T61 Real GDP'!AQ126&lt;&gt;"",(IF('[1]T6 Wine production'!AQ126&lt;&gt;"",('[1]T6 Wine production'!AQ126/'[1]T61 Real GDP'!AQ126),"")),"")</f>
        <v/>
      </c>
      <c r="AS95" s="8" t="str">
        <f>IF('[1]T61 Real GDP'!AR126&lt;&gt;"",(IF('[1]T6 Wine production'!AR126&lt;&gt;"",('[1]T6 Wine production'!AR126/'[1]T61 Real GDP'!AR126),"")),"")</f>
        <v/>
      </c>
      <c r="AT95" s="8" t="str">
        <f>IF('[1]T61 Real GDP'!AS126&lt;&gt;"",(IF('[1]T6 Wine production'!AS126&lt;&gt;"",('[1]T6 Wine production'!AS126/'[1]T61 Real GDP'!AS126),"")),"")</f>
        <v/>
      </c>
      <c r="AU95" s="8">
        <f>IF('[1]T61 Real GDP'!AT126&lt;&gt;"",(IF('[1]T6 Wine production'!AT127&lt;&gt;"",('[1]T6 Wine production'!AT127/'[1]T61 Real GDP'!AT126),"")),"")</f>
        <v>1.9417028404808842E-2</v>
      </c>
      <c r="AV95" s="8" t="str">
        <f>IF('[1]T61 Real GDP'!AU126&lt;&gt;"",(IF('[1]T6 Wine production'!AU126&lt;&gt;"",('[1]T6 Wine production'!AU126/'[1]T61 Real GDP'!AU126),"")),"")</f>
        <v/>
      </c>
      <c r="AW95" s="8" t="str">
        <f>IF('[1]T61 Real GDP'!AV126&lt;&gt;"",(IF('[1]T6 Wine production'!AV126&lt;&gt;"",('[1]T6 Wine production'!AV126/'[1]T61 Real GDP'!AV126),"")),"")</f>
        <v/>
      </c>
      <c r="AX95" s="8" t="str">
        <f>IF('[1]T61 Real GDP'!AW126&lt;&gt;"",(IF('[1]T6 Wine production'!AW126&lt;&gt;"",('[1]T6 Wine production'!AW126/'[1]T61 Real GDP'!AW126),"")),"")</f>
        <v/>
      </c>
      <c r="AY95" s="8" t="str">
        <f>IF('[1]T61 Real GDP'!AX126&lt;&gt;"",(IF('[1]T6 Wine production'!AX126&lt;&gt;"",('[1]T6 Wine production'!AX126/'[1]T61 Real GDP'!AX126),"")),"")</f>
        <v/>
      </c>
      <c r="AZ95" s="8" t="str">
        <f>IF('[1]T61 Real GDP'!AY126&lt;&gt;"",(IF('[1]T6 Wine production'!AY126&lt;&gt;"",('[1]T6 Wine production'!AY126/'[1]T61 Real GDP'!AY126),"")),"")</f>
        <v/>
      </c>
      <c r="BA95" s="8" t="str">
        <f>IF('[1]T61 Real GDP'!AZ126&lt;&gt;"",(IF('[1]T6 Wine production'!AZ126&lt;&gt;"",('[1]T6 Wine production'!AZ126/'[1]T61 Real GDP'!AZ126),"")),"")</f>
        <v/>
      </c>
      <c r="BB95" s="8">
        <v>2.8764301651208801</v>
      </c>
      <c r="BC95" s="9"/>
      <c r="BD95" s="9"/>
      <c r="BI95" s="8"/>
      <c r="BJ95" s="8"/>
      <c r="BK95" s="8"/>
      <c r="BL95" s="8"/>
      <c r="BM95" s="8"/>
      <c r="BN95" s="8"/>
    </row>
    <row r="96" spans="1:66" x14ac:dyDescent="0.5">
      <c r="A96" s="12">
        <f>'[1]T6 Wine production'!A127</f>
        <v>1959</v>
      </c>
      <c r="B96" s="8">
        <f>IF('[1]T61 Real GDP'!B127&lt;&gt;"",(IF('[1]T6 Wine production'!B127&lt;&gt;"",('[1]T6 Wine production'!B127/'[1]T61 Real GDP'!B127),"")),"")</f>
        <v>18.73112908636821</v>
      </c>
      <c r="C96" s="8">
        <f>IF('[1]T61 Real GDP'!C127&lt;&gt;"",(IF('[1]T6 Wine production'!C127&lt;&gt;"",('[1]T6 Wine production'!C127/'[1]T61 Real GDP'!C127),"")),"")</f>
        <v>24.273092255428512</v>
      </c>
      <c r="D96" s="8">
        <f>IF('[1]T61 Real GDP'!D127&lt;&gt;"",(IF('[1]T6 Wine production'!D127&lt;&gt;"",('[1]T6 Wine production'!D127/'[1]T61 Real GDP'!D127),"")),"")</f>
        <v>35.641359479212426</v>
      </c>
      <c r="E96" s="8">
        <f>IF('[1]T61 Real GDP'!E127&lt;&gt;"",(IF('[1]T6 Wine production'!E127&lt;&gt;"",('[1]T6 Wine production'!E127/'[1]T61 Real GDP'!E127),"")),"")</f>
        <v>18.64842257503966</v>
      </c>
      <c r="F96" s="8">
        <f>IF('[1]T61 Real GDP'!F127&lt;&gt;"",(IF('[1]T6 Wine production'!F127&lt;&gt;"",('[1]T6 Wine production'!F127/'[1]T61 Real GDP'!F127),"")),"")</f>
        <v>1.7151607963246553</v>
      </c>
      <c r="G96" s="8"/>
      <c r="H96" s="8">
        <f>IF('[1]T61 Real GDP'!G127&lt;&gt;"",(IF('[1]T6 Wine production'!G127&lt;&gt;"",('[1]T6 Wine production'!G127/'[1]T61 Real GDP'!G127),"")),"")</f>
        <v>0.17598498995729492</v>
      </c>
      <c r="I96" s="8" t="str">
        <f>IF('[1]T61 Real GDP'!H127&lt;&gt;"",(IF('[1]T6 Wine production'!H127&lt;&gt;"",('[1]T6 Wine production'!H127/'[1]T61 Real GDP'!H127),"")),"")</f>
        <v/>
      </c>
      <c r="J96" s="8" t="str">
        <f>IF('[1]T61 Real GDP'!I127&lt;&gt;"",(IF('[1]T6 Wine production'!I127&lt;&gt;"",('[1]T6 Wine production'!I127/'[1]T61 Real GDP'!I127),"")),"")</f>
        <v/>
      </c>
      <c r="K96" s="8">
        <f>IF('[1]T61 Real GDP'!J127&lt;&gt;"",(IF('[1]T6 Wine production'!J127&lt;&gt;"",('[1]T6 Wine production'!J127/'[1]T61 Real GDP'!J127),"")),"")</f>
        <v>0.83259000698501029</v>
      </c>
      <c r="L96" s="8">
        <f>IF('[1]T61 Real GDP'!K127&lt;&gt;"",(IF('[1]T6 Wine production'!K127&lt;&gt;"",('[1]T6 Wine production'!K127/'[1]T61 Real GDP'!K127),"")),"")</f>
        <v>13.040187995379775</v>
      </c>
      <c r="M96" s="8" t="str">
        <f>IF('[1]T61 Real GDP'!L127&lt;&gt;"",(IF('[1]T6 Wine production'!L127&lt;&gt;"",('[1]T6 Wine production'!L127/'[1]T61 Real GDP'!L127),"")),"")</f>
        <v/>
      </c>
      <c r="N96" s="8" t="str">
        <f>IF('[1]T61 Real GDP'!M127&lt;&gt;"",(IF('[1]T6 Wine production'!M127&lt;&gt;"",('[1]T6 Wine production'!M127/'[1]T61 Real GDP'!M127),"")),"")</f>
        <v/>
      </c>
      <c r="O96" s="8" t="str">
        <f>IF('[1]T61 Real GDP'!N127&lt;&gt;"",(IF('[1]T6 Wine production'!N127&lt;&gt;"",('[1]T6 Wine production'!N127/'[1]T61 Real GDP'!N127),"")),"")</f>
        <v/>
      </c>
      <c r="P96" s="8">
        <f>IF('[1]T61 Real GDP'!O127&lt;&gt;"",(IF('[1]T6 Wine production'!O127&lt;&gt;"",('[1]T6 Wine production'!O127/'[1]T61 Real GDP'!O127),"")),"")</f>
        <v>1.699639567480977</v>
      </c>
      <c r="Q96" s="8">
        <f>IF('[1]T61 Real GDP'!P127&lt;&gt;"",(IF('[1]T6 Wine production'!P127&lt;&gt;"",('[1]T6 Wine production'!P127/'[1]T61 Real GDP'!P127),"")),"")</f>
        <v>0</v>
      </c>
      <c r="R96" s="8" t="str">
        <f>IF('[1]T61 Real GDP'!Q127&lt;&gt;"",(IF('[1]T6 Wine production'!Q127&lt;&gt;"",('[1]T6 Wine production'!Q127/'[1]T61 Real GDP'!Q127),"")),"")</f>
        <v/>
      </c>
      <c r="S96" s="8">
        <f>IF('[1]T61 Real GDP'!R127&lt;&gt;"",(IF('[1]T6 Wine production'!R127&lt;&gt;"",('[1]T6 Wine production'!R127/'[1]T61 Real GDP'!R127),"")),"")</f>
        <v>13.481649441128427</v>
      </c>
      <c r="T96" s="8" t="str">
        <f>IF('[1]T61 Real GDP'!S127&lt;&gt;"",(IF('[1]T6 Wine production'!S127&lt;&gt;"",('[1]T6 Wine production'!S127/'[1]T61 Real GDP'!S127),"")),"")</f>
        <v/>
      </c>
      <c r="U96" s="8" t="str">
        <f>IF('[1]T61 Real GDP'!T127&lt;&gt;"",(IF('[1]T6 Wine production'!T127&lt;&gt;"",('[1]T6 Wine production'!T127/'[1]T61 Real GDP'!T127),"")),"")</f>
        <v/>
      </c>
      <c r="V96" s="8">
        <f>IF('[1]T61 Real GDP'!U127&lt;&gt;"",(IF('[1]T6 Wine production'!U127&lt;&gt;"",('[1]T6 Wine production'!U127/'[1]T61 Real GDP'!U127),"")),"")</f>
        <v>9.4074104015950191</v>
      </c>
      <c r="W96" s="8" t="str">
        <f>IF('[1]T61 Real GDP'!V127&lt;&gt;"",(IF('[1]T6 Wine production'!V127&lt;&gt;"",('[1]T6 Wine production'!V127/'[1]T61 Real GDP'!V127),"")),"")</f>
        <v/>
      </c>
      <c r="X96" s="8">
        <f>IF('[1]T61 Real GDP'!W127&lt;&gt;"",(IF('[1]T6 Wine production'!W127&lt;&gt;"",('[1]T6 Wine production'!W127/'[1]T61 Real GDP'!W127),"")),"")</f>
        <v>14.941838995568686</v>
      </c>
      <c r="Y96" s="8" t="str">
        <f>IF('[1]T61 Real GDP'!X127&lt;&gt;"",(IF('[1]T6 Wine production'!X127&lt;&gt;"",('[1]T6 Wine production'!X127/'[1]T61 Real GDP'!X127),"")),"")</f>
        <v/>
      </c>
      <c r="Z96" s="8" t="str">
        <f>IF('[1]T61 Real GDP'!Y127&lt;&gt;"",(IF('[1]T6 Wine production'!Y127&lt;&gt;"",('[1]T6 Wine production'!Y127/'[1]T61 Real GDP'!Y127),"")),"")</f>
        <v/>
      </c>
      <c r="AA96" s="8" t="str">
        <f>IF('[1]T61 Real GDP'!Z127&lt;&gt;"",(IF('[1]T6 Wine production'!Z127&lt;&gt;"",('[1]T6 Wine production'!Z127/'[1]T61 Real GDP'!Z127),"")),"")</f>
        <v/>
      </c>
      <c r="AB96" s="8">
        <f>IF('[1]T61 Real GDP'!AA127&lt;&gt;"",(IF('[1]T6 Wine production'!AA127&lt;&gt;"",('[1]T6 Wine production'!AA127/'[1]T61 Real GDP'!AA127),"")),"")</f>
        <v>1.6939636929341917</v>
      </c>
      <c r="AC96" s="8">
        <f>IF('[1]T61 Real GDP'!AB127&lt;&gt;"",(IF('[1]T6 Wine production'!AB127&lt;&gt;"",('[1]T6 Wine production'!AB127/'[1]T61 Real GDP'!AB127),"")),"")</f>
        <v>0.13809078355383317</v>
      </c>
      <c r="AD96" s="8">
        <f>IF('[1]T61 Real GDP'!AC127&lt;&gt;"",(IF('[1]T6 Wine production'!AC127&lt;&gt;"",('[1]T6 Wine production'!AC127/'[1]T61 Real GDP'!AC127),"")),"")</f>
        <v>0.13832289664779249</v>
      </c>
      <c r="AE96" s="8">
        <f>IF('[1]T61 Real GDP'!AD127&lt;&gt;"",(IF('[1]T6 Wine production'!AD127&lt;&gt;"",('[1]T6 Wine production'!AD127/'[1]T61 Real GDP'!AD127),"")),"")</f>
        <v>0.33374731668186397</v>
      </c>
      <c r="AF96" s="8">
        <f>IF('[1]T61 Real GDP'!AE127&lt;&gt;"",(IF('[1]T6 Wine production'!AE127&lt;&gt;"",('[1]T6 Wine production'!AE127/'[1]T61 Real GDP'!AE127),"")),"")</f>
        <v>16.713544419221382</v>
      </c>
      <c r="AG96" s="8">
        <f>IF('[1]T61 Real GDP'!AF127&lt;&gt;"",(IF('[1]T6 Wine production'!AF127&lt;&gt;"",('[1]T6 Wine production'!AF127/'[1]T61 Real GDP'!AF127),"")),"")</f>
        <v>0.99406421996553107</v>
      </c>
      <c r="AH96" s="8">
        <f>IF('[1]T61 Real GDP'!AG127&lt;&gt;"",(IF('[1]T6 Wine production'!AG127&lt;&gt;"",('[1]T6 Wine production'!AG127/'[1]T61 Real GDP'!AG127),"")),"")</f>
        <v>12.072039761066689</v>
      </c>
      <c r="AI96" s="8">
        <f>IF('[1]T61 Real GDP'!AH127&lt;&gt;"",(IF('[1]T6 Wine production'!AH127&lt;&gt;"",('[1]T6 Wine production'!AH127/'[1]T61 Real GDP'!AH127),"")),"")</f>
        <v>0.24212123814953107</v>
      </c>
      <c r="AJ96" s="8">
        <f>IF('[1]T61 Real GDP'!AI127&lt;&gt;"",(IF('[1]T6 Wine production'!AI127&lt;&gt;"",('[1]T6 Wine production'!AI127/'[1]T61 Real GDP'!AI127),"")),"")</f>
        <v>7.9434904179270323</v>
      </c>
      <c r="AK96" s="8" t="str">
        <f>IF('[1]T61 Real GDP'!AJ127&lt;&gt;"",(IF('[1]T6 Wine production'!AJ127&lt;&gt;"",('[1]T6 Wine production'!AJ127/'[1]T61 Real GDP'!AJ127),"")),"")</f>
        <v/>
      </c>
      <c r="AL96" s="8">
        <f>IF('[1]T61 Real GDP'!AK127&lt;&gt;"",(IF('[1]T6 Wine production'!AK127&lt;&gt;"",('[1]T6 Wine production'!AK127/'[1]T61 Real GDP'!AK127),"")),"")</f>
        <v>88.174753802710057</v>
      </c>
      <c r="AM96" s="8">
        <f>IF('[1]T61 Real GDP'!AL127&lt;&gt;"",(IF('[1]T6 Wine production'!AL127&lt;&gt;"",('[1]T6 Wine production'!AL127/'[1]T61 Real GDP'!AL127),"")),"")</f>
        <v>18.198757516046445</v>
      </c>
      <c r="AN96" s="8">
        <f>IF('[1]T61 Real GDP'!AM127&lt;&gt;"",(IF('[1]T6 Wine production'!AM127&lt;&gt;"",('[1]T6 Wine production'!AM127/'[1]T61 Real GDP'!AM127),"")),"")</f>
        <v>6.8105725200051861</v>
      </c>
      <c r="AO96" s="8">
        <f>IF('[1]T61 Real GDP'!AN127&lt;&gt;"",(IF('[1]T6 Wine production'!AN127&lt;&gt;"",('[1]T6 Wine production'!AN127/'[1]T61 Real GDP'!AN127),"")),"")</f>
        <v>33.721239370461618</v>
      </c>
      <c r="AP96" s="8">
        <f>IF('[1]T61 Real GDP'!AO127&lt;&gt;"",(IF('[1]T6 Wine production'!AO127&lt;&gt;"",('[1]T6 Wine production'!AO127/'[1]T61 Real GDP'!AO127),"")),"")</f>
        <v>0.55032467532467533</v>
      </c>
      <c r="AQ96" s="8" t="str">
        <f>IF('[1]T61 Real GDP'!AP127&lt;&gt;"",(IF('[1]T6 Wine production'!AP127&lt;&gt;"",('[1]T6 Wine production'!AP127/'[1]T61 Real GDP'!AP127),"")),"")</f>
        <v/>
      </c>
      <c r="AR96" s="8" t="str">
        <f>IF('[1]T61 Real GDP'!AQ127&lt;&gt;"",(IF('[1]T6 Wine production'!AQ127&lt;&gt;"",('[1]T6 Wine production'!AQ127/'[1]T61 Real GDP'!AQ127),"")),"")</f>
        <v/>
      </c>
      <c r="AS96" s="8" t="str">
        <f>IF('[1]T61 Real GDP'!AR127&lt;&gt;"",(IF('[1]T6 Wine production'!AR127&lt;&gt;"",('[1]T6 Wine production'!AR127/'[1]T61 Real GDP'!AR127),"")),"")</f>
        <v/>
      </c>
      <c r="AT96" s="8" t="str">
        <f>IF('[1]T61 Real GDP'!AS127&lt;&gt;"",(IF('[1]T6 Wine production'!AS127&lt;&gt;"",('[1]T6 Wine production'!AS127/'[1]T61 Real GDP'!AS127),"")),"")</f>
        <v/>
      </c>
      <c r="AU96" s="8">
        <f>IF('[1]T61 Real GDP'!AT127&lt;&gt;"",(IF('[1]T6 Wine production'!AT128&lt;&gt;"",('[1]T6 Wine production'!AT128/'[1]T61 Real GDP'!AT127),"")),"")</f>
        <v>1.9452905872063213E-2</v>
      </c>
      <c r="AV96" s="8" t="str">
        <f>IF('[1]T61 Real GDP'!AU127&lt;&gt;"",(IF('[1]T6 Wine production'!AU127&lt;&gt;"",('[1]T6 Wine production'!AU127/'[1]T61 Real GDP'!AU127),"")),"")</f>
        <v/>
      </c>
      <c r="AW96" s="8" t="str">
        <f>IF('[1]T61 Real GDP'!AV127&lt;&gt;"",(IF('[1]T6 Wine production'!AV127&lt;&gt;"",('[1]T6 Wine production'!AV127/'[1]T61 Real GDP'!AV127),"")),"")</f>
        <v/>
      </c>
      <c r="AX96" s="8" t="str">
        <f>IF('[1]T61 Real GDP'!AW127&lt;&gt;"",(IF('[1]T6 Wine production'!AW127&lt;&gt;"",('[1]T6 Wine production'!AW127/'[1]T61 Real GDP'!AW127),"")),"")</f>
        <v/>
      </c>
      <c r="AY96" s="8" t="str">
        <f>IF('[1]T61 Real GDP'!AX127&lt;&gt;"",(IF('[1]T6 Wine production'!AX127&lt;&gt;"",('[1]T6 Wine production'!AX127/'[1]T61 Real GDP'!AX127),"")),"")</f>
        <v/>
      </c>
      <c r="AZ96" s="8" t="str">
        <f>IF('[1]T61 Real GDP'!AY127&lt;&gt;"",(IF('[1]T6 Wine production'!AY127&lt;&gt;"",('[1]T6 Wine production'!AY127/'[1]T61 Real GDP'!AY127),"")),"")</f>
        <v/>
      </c>
      <c r="BA96" s="8" t="str">
        <f>IF('[1]T61 Real GDP'!AZ127&lt;&gt;"",(IF('[1]T6 Wine production'!AZ127&lt;&gt;"",('[1]T6 Wine production'!AZ127/'[1]T61 Real GDP'!AZ127),"")),"")</f>
        <v/>
      </c>
      <c r="BB96" s="8">
        <v>2.9722736973640047</v>
      </c>
      <c r="BC96" s="9"/>
      <c r="BD96" s="9"/>
      <c r="BI96" s="8"/>
      <c r="BJ96" s="8"/>
      <c r="BK96" s="8"/>
      <c r="BL96" s="8"/>
      <c r="BM96" s="8"/>
      <c r="BN96" s="8"/>
    </row>
    <row r="97" spans="1:66" x14ac:dyDescent="0.5">
      <c r="A97" s="12">
        <f>'[1]T6 Wine production'!A128</f>
        <v>1960</v>
      </c>
      <c r="B97" s="8">
        <f>IF('[1]T61 Real GDP'!B128&lt;&gt;"",(IF('[1]T6 Wine production'!B128&lt;&gt;"",('[1]T6 Wine production'!B128/'[1]T61 Real GDP'!B128),"")),"")</f>
        <v>18.310607093836783</v>
      </c>
      <c r="C97" s="8">
        <f>IF('[1]T61 Real GDP'!C128&lt;&gt;"",(IF('[1]T6 Wine production'!C128&lt;&gt;"",('[1]T6 Wine production'!C128/'[1]T61 Real GDP'!C128),"")),"")</f>
        <v>18.633851997265818</v>
      </c>
      <c r="D97" s="8">
        <f>IF('[1]T61 Real GDP'!D128&lt;&gt;"",(IF('[1]T6 Wine production'!D128&lt;&gt;"",('[1]T6 Wine production'!D128/'[1]T61 Real GDP'!D128),"")),"")</f>
        <v>42.895631013440145</v>
      </c>
      <c r="E97" s="8">
        <f>IF('[1]T61 Real GDP'!E128&lt;&gt;"",(IF('[1]T6 Wine production'!E128&lt;&gt;"",('[1]T6 Wine production'!E128/'[1]T61 Real GDP'!E128),"")),"")</f>
        <v>22.584735281930328</v>
      </c>
      <c r="F97" s="8">
        <f>IF('[1]T61 Real GDP'!F128&lt;&gt;"",(IF('[1]T6 Wine production'!F128&lt;&gt;"",('[1]T6 Wine production'!F128/'[1]T61 Real GDP'!F128),"")),"")</f>
        <v>1.9525893032064259</v>
      </c>
      <c r="G97" s="8"/>
      <c r="H97" s="8">
        <f>IF('[1]T61 Real GDP'!G128&lt;&gt;"",(IF('[1]T6 Wine production'!G128&lt;&gt;"",('[1]T6 Wine production'!G128/'[1]T61 Real GDP'!G128),"")),"")</f>
        <v>0.17564345236903173</v>
      </c>
      <c r="I97" s="8" t="str">
        <f>IF('[1]T61 Real GDP'!H128&lt;&gt;"",(IF('[1]T6 Wine production'!H128&lt;&gt;"",('[1]T6 Wine production'!H128/'[1]T61 Real GDP'!H128),"")),"")</f>
        <v/>
      </c>
      <c r="J97" s="8" t="str">
        <f>IF('[1]T61 Real GDP'!I128&lt;&gt;"",(IF('[1]T6 Wine production'!I128&lt;&gt;"",('[1]T6 Wine production'!I128/'[1]T61 Real GDP'!I128),"")),"")</f>
        <v/>
      </c>
      <c r="K97" s="8">
        <f>IF('[1]T61 Real GDP'!J128&lt;&gt;"",(IF('[1]T6 Wine production'!J128&lt;&gt;"",('[1]T6 Wine production'!J128/'[1]T61 Real GDP'!J128),"")),"")</f>
        <v>1.3309291973599866</v>
      </c>
      <c r="L97" s="8">
        <f>IF('[1]T61 Real GDP'!K128&lt;&gt;"",(IF('[1]T6 Wine production'!K128&lt;&gt;"",('[1]T6 Wine production'!K128/'[1]T61 Real GDP'!K128),"")),"")</f>
        <v>10.765413246802826</v>
      </c>
      <c r="M97" s="8" t="str">
        <f>IF('[1]T61 Real GDP'!L128&lt;&gt;"",(IF('[1]T6 Wine production'!L128&lt;&gt;"",('[1]T6 Wine production'!L128/'[1]T61 Real GDP'!L128),"")),"")</f>
        <v/>
      </c>
      <c r="N97" s="8" t="str">
        <f>IF('[1]T61 Real GDP'!M128&lt;&gt;"",(IF('[1]T6 Wine production'!M128&lt;&gt;"",('[1]T6 Wine production'!M128/'[1]T61 Real GDP'!M128),"")),"")</f>
        <v/>
      </c>
      <c r="O97" s="8" t="str">
        <f>IF('[1]T61 Real GDP'!N128&lt;&gt;"",(IF('[1]T6 Wine production'!N128&lt;&gt;"",('[1]T6 Wine production'!N128/'[1]T61 Real GDP'!N128),"")),"")</f>
        <v/>
      </c>
      <c r="P97" s="8">
        <f>IF('[1]T61 Real GDP'!O128&lt;&gt;"",(IF('[1]T6 Wine production'!O128&lt;&gt;"",('[1]T6 Wine production'!O128/'[1]T61 Real GDP'!O128),"")),"")</f>
        <v>1.6528678154896472</v>
      </c>
      <c r="Q97" s="8">
        <f>IF('[1]T61 Real GDP'!P128&lt;&gt;"",(IF('[1]T6 Wine production'!P128&lt;&gt;"",('[1]T6 Wine production'!P128/'[1]T61 Real GDP'!P128),"")),"")</f>
        <v>0</v>
      </c>
      <c r="R97" s="8" t="str">
        <f>IF('[1]T61 Real GDP'!Q128&lt;&gt;"",(IF('[1]T6 Wine production'!Q128&lt;&gt;"",('[1]T6 Wine production'!Q128/'[1]T61 Real GDP'!Q128),"")),"")</f>
        <v/>
      </c>
      <c r="S97" s="8">
        <f>IF('[1]T61 Real GDP'!R128&lt;&gt;"",(IF('[1]T6 Wine production'!R128&lt;&gt;"",('[1]T6 Wine production'!R128/'[1]T61 Real GDP'!R128),"")),"")</f>
        <v>12.615937994525142</v>
      </c>
      <c r="T97" s="8" t="str">
        <f>IF('[1]T61 Real GDP'!S128&lt;&gt;"",(IF('[1]T6 Wine production'!S128&lt;&gt;"",('[1]T6 Wine production'!S128/'[1]T61 Real GDP'!S128),"")),"")</f>
        <v/>
      </c>
      <c r="U97" s="8" t="str">
        <f>IF('[1]T61 Real GDP'!T128&lt;&gt;"",(IF('[1]T6 Wine production'!T128&lt;&gt;"",('[1]T6 Wine production'!T128/'[1]T61 Real GDP'!T128),"")),"")</f>
        <v/>
      </c>
      <c r="V97" s="8">
        <f>IF('[1]T61 Real GDP'!U128&lt;&gt;"",(IF('[1]T6 Wine production'!U128&lt;&gt;"",('[1]T6 Wine production'!U128/'[1]T61 Real GDP'!U128),"")),"")</f>
        <v>8.1140023931337062</v>
      </c>
      <c r="W97" s="8" t="str">
        <f>IF('[1]T61 Real GDP'!V128&lt;&gt;"",(IF('[1]T6 Wine production'!V128&lt;&gt;"",('[1]T6 Wine production'!V128/'[1]T61 Real GDP'!V128),"")),"")</f>
        <v/>
      </c>
      <c r="X97" s="8">
        <f>IF('[1]T61 Real GDP'!W128&lt;&gt;"",(IF('[1]T6 Wine production'!W128&lt;&gt;"",('[1]T6 Wine production'!W128/'[1]T61 Real GDP'!W128),"")),"")</f>
        <v>16.50421778229245</v>
      </c>
      <c r="Y97" s="8" t="str">
        <f>IF('[1]T61 Real GDP'!X128&lt;&gt;"",(IF('[1]T6 Wine production'!X128&lt;&gt;"",('[1]T6 Wine production'!X128/'[1]T61 Real GDP'!X128),"")),"")</f>
        <v/>
      </c>
      <c r="Z97" s="8" t="str">
        <f>IF('[1]T61 Real GDP'!Y128&lt;&gt;"",(IF('[1]T6 Wine production'!Y128&lt;&gt;"",('[1]T6 Wine production'!Y128/'[1]T61 Real GDP'!Y128),"")),"")</f>
        <v/>
      </c>
      <c r="AA97" s="8" t="str">
        <f>IF('[1]T61 Real GDP'!Z128&lt;&gt;"",(IF('[1]T6 Wine production'!Z128&lt;&gt;"",('[1]T6 Wine production'!Z128/'[1]T61 Real GDP'!Z128),"")),"")</f>
        <v/>
      </c>
      <c r="AB97" s="8">
        <f>IF('[1]T61 Real GDP'!AA128&lt;&gt;"",(IF('[1]T6 Wine production'!AA128&lt;&gt;"",('[1]T6 Wine production'!AA128/'[1]T61 Real GDP'!AA128),"")),"")</f>
        <v>1.4174891584783444</v>
      </c>
      <c r="AC97" s="8">
        <f>IF('[1]T61 Real GDP'!AB128&lt;&gt;"",(IF('[1]T6 Wine production'!AB128&lt;&gt;"",('[1]T6 Wine production'!AB128/'[1]T61 Real GDP'!AB128),"")),"")</f>
        <v>0.1870907390084191</v>
      </c>
      <c r="AD97" s="8">
        <f>IF('[1]T61 Real GDP'!AC128&lt;&gt;"",(IF('[1]T6 Wine production'!AC128&lt;&gt;"",('[1]T6 Wine production'!AC128/'[1]T61 Real GDP'!AC128),"")),"")</f>
        <v>0.13533783149862394</v>
      </c>
      <c r="AE97" s="8">
        <f>IF('[1]T61 Real GDP'!AD128&lt;&gt;"",(IF('[1]T6 Wine production'!AD128&lt;&gt;"",('[1]T6 Wine production'!AD128/'[1]T61 Real GDP'!AD128),"")),"")</f>
        <v>0.3196600596953087</v>
      </c>
      <c r="AF97" s="8">
        <f>IF('[1]T61 Real GDP'!AE128&lt;&gt;"",(IF('[1]T6 Wine production'!AE128&lt;&gt;"",('[1]T6 Wine production'!AE128/'[1]T61 Real GDP'!AE128),"")),"")</f>
        <v>13.808086272183154</v>
      </c>
      <c r="AG97" s="8">
        <f>IF('[1]T61 Real GDP'!AF128&lt;&gt;"",(IF('[1]T6 Wine production'!AF128&lt;&gt;"",('[1]T6 Wine production'!AF128/'[1]T61 Real GDP'!AF128),"")),"")</f>
        <v>0.88299150065463483</v>
      </c>
      <c r="AH97" s="8">
        <f>IF('[1]T61 Real GDP'!AG128&lt;&gt;"",(IF('[1]T6 Wine production'!AG128&lt;&gt;"",('[1]T6 Wine production'!AG128/'[1]T61 Real GDP'!AG128),"")),"")</f>
        <v>11.301153993098287</v>
      </c>
      <c r="AI97" s="8">
        <f>IF('[1]T61 Real GDP'!AH128&lt;&gt;"",(IF('[1]T6 Wine production'!AH128&lt;&gt;"",('[1]T6 Wine production'!AH128/'[1]T61 Real GDP'!AH128),"")),"")</f>
        <v>0.23449396835570321</v>
      </c>
      <c r="AJ97" s="8">
        <f>IF('[1]T61 Real GDP'!AI128&lt;&gt;"",(IF('[1]T6 Wine production'!AI128&lt;&gt;"",('[1]T6 Wine production'!AI128/'[1]T61 Real GDP'!AI128),"")),"")</f>
        <v>6.4342525396669368</v>
      </c>
      <c r="AK97" s="8" t="str">
        <f>IF('[1]T61 Real GDP'!AJ128&lt;&gt;"",(IF('[1]T6 Wine production'!AJ128&lt;&gt;"",('[1]T6 Wine production'!AJ128/'[1]T61 Real GDP'!AJ128),"")),"")</f>
        <v/>
      </c>
      <c r="AL97" s="8">
        <f>IF('[1]T61 Real GDP'!AK128&lt;&gt;"",(IF('[1]T6 Wine production'!AK128&lt;&gt;"",('[1]T6 Wine production'!AK128/'[1]T61 Real GDP'!AK128),"")),"")</f>
        <v>70.391362552370339</v>
      </c>
      <c r="AM97" s="8">
        <f>IF('[1]T61 Real GDP'!AL128&lt;&gt;"",(IF('[1]T6 Wine production'!AL128&lt;&gt;"",('[1]T6 Wine production'!AL128/'[1]T61 Real GDP'!AL128),"")),"")</f>
        <v>14.934503250584898</v>
      </c>
      <c r="AN97" s="8">
        <f>IF('[1]T61 Real GDP'!AM128&lt;&gt;"",(IF('[1]T6 Wine production'!AM128&lt;&gt;"",('[1]T6 Wine production'!AM128/'[1]T61 Real GDP'!AM128),"")),"")</f>
        <v>5.8944762878335046</v>
      </c>
      <c r="AO97" s="8">
        <f>IF('[1]T61 Real GDP'!AN128&lt;&gt;"",(IF('[1]T6 Wine production'!AN128&lt;&gt;"",('[1]T6 Wine production'!AN128/'[1]T61 Real GDP'!AN128),"")),"")</f>
        <v>28.003446470396177</v>
      </c>
      <c r="AP97" s="8">
        <f>IF('[1]T61 Real GDP'!AO128&lt;&gt;"",(IF('[1]T6 Wine production'!AO128&lt;&gt;"",('[1]T6 Wine production'!AO128/'[1]T61 Real GDP'!AO128),"")),"")</f>
        <v>0.27279751486194559</v>
      </c>
      <c r="AQ97" s="8" t="str">
        <f>IF('[1]T61 Real GDP'!AP128&lt;&gt;"",(IF('[1]T6 Wine production'!AP128&lt;&gt;"",('[1]T6 Wine production'!AP128/'[1]T61 Real GDP'!AP128),"")),"")</f>
        <v/>
      </c>
      <c r="AR97" s="8" t="str">
        <f>IF('[1]T61 Real GDP'!AQ128&lt;&gt;"",(IF('[1]T6 Wine production'!AQ128&lt;&gt;"",('[1]T6 Wine production'!AQ128/'[1]T61 Real GDP'!AQ128),"")),"")</f>
        <v/>
      </c>
      <c r="AS97" s="8" t="str">
        <f>IF('[1]T61 Real GDP'!AR128&lt;&gt;"",(IF('[1]T6 Wine production'!AR128&lt;&gt;"",('[1]T6 Wine production'!AR128/'[1]T61 Real GDP'!AR128),"")),"")</f>
        <v/>
      </c>
      <c r="AT97" s="8">
        <f>IF('[1]T61 Real GDP'!AS128&lt;&gt;"",(IF('[1]T6 Wine production'!AS128&lt;&gt;"",('[1]T6 Wine production'!AS128/'[1]T61 Real GDP'!AS128),"")),"")</f>
        <v>2.1412621210730783E-3</v>
      </c>
      <c r="AU97" s="8"/>
      <c r="AV97" s="8" t="str">
        <f>IF('[1]T61 Real GDP'!AU128&lt;&gt;"",(IF('[1]T6 Wine production'!AU128&lt;&gt;"",('[1]T6 Wine production'!AU128/'[1]T61 Real GDP'!AU128),"")),"")</f>
        <v/>
      </c>
      <c r="AW97" s="8" t="str">
        <f>IF('[1]T61 Real GDP'!AV128&lt;&gt;"",(IF('[1]T6 Wine production'!AV128&lt;&gt;"",('[1]T6 Wine production'!AV128/'[1]T61 Real GDP'!AV128),"")),"")</f>
        <v/>
      </c>
      <c r="AX97" s="8" t="str">
        <f>IF('[1]T61 Real GDP'!AW128&lt;&gt;"",(IF('[1]T6 Wine production'!AW128&lt;&gt;"",('[1]T6 Wine production'!AW128/'[1]T61 Real GDP'!AW128),"")),"")</f>
        <v/>
      </c>
      <c r="AY97" s="8" t="str">
        <f>IF('[1]T61 Real GDP'!AX128&lt;&gt;"",(IF('[1]T6 Wine production'!AX128&lt;&gt;"",('[1]T6 Wine production'!AX128/'[1]T61 Real GDP'!AX128),"")),"")</f>
        <v/>
      </c>
      <c r="AZ97" s="8" t="str">
        <f>IF('[1]T61 Real GDP'!AY128&lt;&gt;"",(IF('[1]T6 Wine production'!AY128&lt;&gt;"",('[1]T6 Wine production'!AY128/'[1]T61 Real GDP'!AY128),"")),"")</f>
        <v/>
      </c>
      <c r="BA97" s="8" t="str">
        <f>IF('[1]T61 Real GDP'!AZ128&lt;&gt;"",(IF('[1]T6 Wine production'!AZ128&lt;&gt;"",('[1]T6 Wine production'!AZ128/'[1]T61 Real GDP'!AZ128),"")),"")</f>
        <v/>
      </c>
      <c r="BB97" s="8">
        <v>2.7592452440011401</v>
      </c>
      <c r="BC97" s="9"/>
      <c r="BD97" s="9"/>
      <c r="BI97" s="8"/>
      <c r="BJ97" s="8"/>
      <c r="BK97" s="8"/>
      <c r="BL97" s="8"/>
      <c r="BM97" s="8"/>
      <c r="BN97" s="8"/>
    </row>
    <row r="98" spans="1:66" x14ac:dyDescent="0.5">
      <c r="A98" s="12">
        <f>'[1]T6 Wine production'!A129</f>
        <v>1961</v>
      </c>
      <c r="B98" s="8">
        <f>IF('[1]T61 Real GDP'!B129&lt;&gt;"",(IF('[1]T6 Wine production'!B129&lt;&gt;"",('[1]T6 Wine production'!B129/'[1]T61 Real GDP'!B129),"")),"")</f>
        <v>13.346932267411493</v>
      </c>
      <c r="C98" s="8">
        <f>IF('[1]T61 Real GDP'!C129&lt;&gt;"",(IF('[1]T6 Wine production'!C129&lt;&gt;"",('[1]T6 Wine production'!C129/'[1]T61 Real GDP'!C129),"")),"")</f>
        <v>16.29916271211707</v>
      </c>
      <c r="D98" s="8">
        <f>IF('[1]T61 Real GDP'!D129&lt;&gt;"",(IF('[1]T6 Wine production'!D129&lt;&gt;"",('[1]T6 Wine production'!D129/'[1]T61 Real GDP'!D129),"")),"")</f>
        <v>26.338892438764642</v>
      </c>
      <c r="E98" s="8">
        <f>IF('[1]T61 Real GDP'!E129&lt;&gt;"",(IF('[1]T6 Wine production'!E129&lt;&gt;"",('[1]T6 Wine production'!E129/'[1]T61 Real GDP'!E129),"")),"")</f>
        <v>19.288619134168968</v>
      </c>
      <c r="F98" s="8">
        <f>IF('[1]T61 Real GDP'!F129&lt;&gt;"",(IF('[1]T6 Wine production'!F129&lt;&gt;"",('[1]T6 Wine production'!F129/'[1]T61 Real GDP'!F129),"")),"")</f>
        <v>2.480466327669602</v>
      </c>
      <c r="G98" s="8"/>
      <c r="H98" s="8">
        <f>IF('[1]T61 Real GDP'!G129&lt;&gt;"",(IF('[1]T6 Wine production'!G129&lt;&gt;"",('[1]T6 Wine production'!G129/'[1]T61 Real GDP'!G129),"")),"")</f>
        <v>0.17572984626197222</v>
      </c>
      <c r="I98" s="8" t="str">
        <f>IF('[1]T61 Real GDP'!H129&lt;&gt;"",(IF('[1]T6 Wine production'!H129&lt;&gt;"",('[1]T6 Wine production'!H129/'[1]T61 Real GDP'!H129),"")),"")</f>
        <v/>
      </c>
      <c r="J98" s="8" t="str">
        <f>IF('[1]T61 Real GDP'!I129&lt;&gt;"",(IF('[1]T6 Wine production'!I129&lt;&gt;"",('[1]T6 Wine production'!I129/'[1]T61 Real GDP'!I129),"")),"")</f>
        <v/>
      </c>
      <c r="K98" s="8">
        <f>IF('[1]T61 Real GDP'!J129&lt;&gt;"",(IF('[1]T6 Wine production'!J129&lt;&gt;"",('[1]T6 Wine production'!J129/'[1]T61 Real GDP'!J129),"")),"")</f>
        <v>0.61463110955189026</v>
      </c>
      <c r="L98" s="8">
        <f>IF('[1]T61 Real GDP'!K129&lt;&gt;"",(IF('[1]T6 Wine production'!K129&lt;&gt;"",('[1]T6 Wine production'!K129/'[1]T61 Real GDP'!K129),"")),"")</f>
        <v>12.775515934297347</v>
      </c>
      <c r="M98" s="8" t="str">
        <f>IF('[1]T61 Real GDP'!L129&lt;&gt;"",(IF('[1]T6 Wine production'!L129&lt;&gt;"",('[1]T6 Wine production'!L129/'[1]T61 Real GDP'!L129),"")),"")</f>
        <v/>
      </c>
      <c r="N98" s="8" t="str">
        <f>IF('[1]T61 Real GDP'!M129&lt;&gt;"",(IF('[1]T6 Wine production'!M129&lt;&gt;"",('[1]T6 Wine production'!M129/'[1]T61 Real GDP'!M129),"")),"")</f>
        <v/>
      </c>
      <c r="O98" s="8" t="str">
        <f>IF('[1]T61 Real GDP'!N129&lt;&gt;"",(IF('[1]T6 Wine production'!N129&lt;&gt;"",('[1]T6 Wine production'!N129/'[1]T61 Real GDP'!N129),"")),"")</f>
        <v/>
      </c>
      <c r="P98" s="8">
        <f>IF('[1]T61 Real GDP'!O129&lt;&gt;"",(IF('[1]T6 Wine production'!O129&lt;&gt;"",('[1]T6 Wine production'!O129/'[1]T61 Real GDP'!O129),"")),"")</f>
        <v>1.1939058171745152</v>
      </c>
      <c r="Q98" s="8">
        <f>IF('[1]T61 Real GDP'!P129&lt;&gt;"",(IF('[1]T6 Wine production'!P129&lt;&gt;"",('[1]T6 Wine production'!P129/'[1]T61 Real GDP'!P129),"")),"")</f>
        <v>0</v>
      </c>
      <c r="R98" s="8" t="str">
        <f>IF('[1]T61 Real GDP'!Q129&lt;&gt;"",(IF('[1]T6 Wine production'!Q129&lt;&gt;"",('[1]T6 Wine production'!Q129/'[1]T61 Real GDP'!Q129),"")),"")</f>
        <v/>
      </c>
      <c r="S98" s="8">
        <f>IF('[1]T61 Real GDP'!R129&lt;&gt;"",(IF('[1]T6 Wine production'!R129&lt;&gt;"",('[1]T6 Wine production'!R129/'[1]T61 Real GDP'!R129),"")),"")</f>
        <v>8.5241747925477469</v>
      </c>
      <c r="T98" s="8" t="str">
        <f>IF('[1]T61 Real GDP'!S129&lt;&gt;"",(IF('[1]T6 Wine production'!S129&lt;&gt;"",('[1]T6 Wine production'!S129/'[1]T61 Real GDP'!S129),"")),"")</f>
        <v/>
      </c>
      <c r="U98" s="8" t="str">
        <f>IF('[1]T61 Real GDP'!T129&lt;&gt;"",(IF('[1]T6 Wine production'!T129&lt;&gt;"",('[1]T6 Wine production'!T129/'[1]T61 Real GDP'!T129),"")),"")</f>
        <v/>
      </c>
      <c r="V98" s="8">
        <f>IF('[1]T61 Real GDP'!U129&lt;&gt;"",(IF('[1]T6 Wine production'!U129&lt;&gt;"",('[1]T6 Wine production'!U129/'[1]T61 Real GDP'!U129),"")),"")</f>
        <v>9.1709677338650568</v>
      </c>
      <c r="W98" s="8" t="str">
        <f>IF('[1]T61 Real GDP'!V129&lt;&gt;"",(IF('[1]T6 Wine production'!V129&lt;&gt;"",('[1]T6 Wine production'!V129/'[1]T61 Real GDP'!V129),"")),"")</f>
        <v/>
      </c>
      <c r="X98" s="8">
        <f>IF('[1]T61 Real GDP'!W129&lt;&gt;"",(IF('[1]T6 Wine production'!W129&lt;&gt;"",('[1]T6 Wine production'!W129/'[1]T61 Real GDP'!W129),"")),"")</f>
        <v>12.201552019692217</v>
      </c>
      <c r="Y98" s="8" t="str">
        <f>IF('[1]T61 Real GDP'!X129&lt;&gt;"",(IF('[1]T6 Wine production'!X129&lt;&gt;"",('[1]T6 Wine production'!X129/'[1]T61 Real GDP'!X129),"")),"")</f>
        <v/>
      </c>
      <c r="Z98" s="8" t="str">
        <f>IF('[1]T61 Real GDP'!Y129&lt;&gt;"",(IF('[1]T6 Wine production'!Y129&lt;&gt;"",('[1]T6 Wine production'!Y129/'[1]T61 Real GDP'!Y129),"")),"")</f>
        <v/>
      </c>
      <c r="AA98" s="8" t="str">
        <f>IF('[1]T61 Real GDP'!Z129&lt;&gt;"",(IF('[1]T6 Wine production'!Z129&lt;&gt;"",('[1]T6 Wine production'!Z129/'[1]T61 Real GDP'!Z129),"")),"")</f>
        <v/>
      </c>
      <c r="AB98" s="8">
        <f>IF('[1]T61 Real GDP'!AA129&lt;&gt;"",(IF('[1]T6 Wine production'!AA129&lt;&gt;"",('[1]T6 Wine production'!AA129/'[1]T61 Real GDP'!AA129),"")),"")</f>
        <v>1.6750569712036461</v>
      </c>
      <c r="AC98" s="8">
        <f>IF('[1]T61 Real GDP'!AB129&lt;&gt;"",(IF('[1]T6 Wine production'!AB129&lt;&gt;"",('[1]T6 Wine production'!AB129/'[1]T61 Real GDP'!AB129),"")),"")</f>
        <v>0.16874789065136686</v>
      </c>
      <c r="AD98" s="8">
        <f>IF('[1]T61 Real GDP'!AC129&lt;&gt;"",(IF('[1]T6 Wine production'!AC129&lt;&gt;"",('[1]T6 Wine production'!AC129/'[1]T61 Real GDP'!AC129),"")),"")</f>
        <v>0.13260792962247414</v>
      </c>
      <c r="AE98" s="8">
        <f>IF('[1]T61 Real GDP'!AD129&lt;&gt;"",(IF('[1]T6 Wine production'!AD129&lt;&gt;"",('[1]T6 Wine production'!AD129/'[1]T61 Real GDP'!AD129),"")),"")</f>
        <v>0.30653228902270629</v>
      </c>
      <c r="AF98" s="8">
        <f>IF('[1]T61 Real GDP'!AE129&lt;&gt;"",(IF('[1]T6 Wine production'!AE129&lt;&gt;"",('[1]T6 Wine production'!AE129/'[1]T61 Real GDP'!AE129),"")),"")</f>
        <v>13.639065540799127</v>
      </c>
      <c r="AG98" s="8">
        <f>IF('[1]T61 Real GDP'!AF129&lt;&gt;"",(IF('[1]T6 Wine production'!AF129&lt;&gt;"",('[1]T6 Wine production'!AF129/'[1]T61 Real GDP'!AF129),"")),"")</f>
        <v>0.86476879389999284</v>
      </c>
      <c r="AH98" s="8">
        <f>IF('[1]T61 Real GDP'!AG129&lt;&gt;"",(IF('[1]T6 Wine production'!AG129&lt;&gt;"",('[1]T6 Wine production'!AG129/'[1]T61 Real GDP'!AG129),"")),"")</f>
        <v>14.181589537824443</v>
      </c>
      <c r="AI98" s="8">
        <f>IF('[1]T61 Real GDP'!AH129&lt;&gt;"",(IF('[1]T6 Wine production'!AH129&lt;&gt;"",('[1]T6 Wine production'!AH129/'[1]T61 Real GDP'!AH129),"")),"")</f>
        <v>0.23587728402540586</v>
      </c>
      <c r="AJ98" s="8">
        <f>IF('[1]T61 Real GDP'!AI129&lt;&gt;"",(IF('[1]T6 Wine production'!AI129&lt;&gt;"",('[1]T6 Wine production'!AI129/'[1]T61 Real GDP'!AI129),"")),"")</f>
        <v>5.794523780249663</v>
      </c>
      <c r="AK98" s="8" t="str">
        <f>IF('[1]T61 Real GDP'!AJ129&lt;&gt;"",(IF('[1]T6 Wine production'!AJ129&lt;&gt;"",('[1]T6 Wine production'!AJ129/'[1]T61 Real GDP'!AJ129),"")),"")</f>
        <v/>
      </c>
      <c r="AL98" s="8">
        <f>IF('[1]T61 Real GDP'!AK129&lt;&gt;"",(IF('[1]T6 Wine production'!AK129&lt;&gt;"",('[1]T6 Wine production'!AK129/'[1]T61 Real GDP'!AK129),"")),"")</f>
        <v>78.11024974776727</v>
      </c>
      <c r="AM98" s="8">
        <f>IF('[1]T61 Real GDP'!AL129&lt;&gt;"",(IF('[1]T6 Wine production'!AL129&lt;&gt;"",('[1]T6 Wine production'!AL129/'[1]T61 Real GDP'!AL129),"")),"")</f>
        <v>13.064091308165057</v>
      </c>
      <c r="AN98" s="8">
        <f>IF('[1]T61 Real GDP'!AM129&lt;&gt;"",(IF('[1]T6 Wine production'!AM129&lt;&gt;"",('[1]T6 Wine production'!AM129/'[1]T61 Real GDP'!AM129),"")),"")</f>
        <v>5.5206671953408231</v>
      </c>
      <c r="AO98" s="8">
        <f>IF('[1]T61 Real GDP'!AN129&lt;&gt;"",(IF('[1]T6 Wine production'!AN129&lt;&gt;"",('[1]T6 Wine production'!AN129/'[1]T61 Real GDP'!AN129),"")),"")</f>
        <v>23.747312319240759</v>
      </c>
      <c r="AP98" s="8">
        <f>IF('[1]T61 Real GDP'!AO129&lt;&gt;"",(IF('[1]T6 Wine production'!AO129&lt;&gt;"",('[1]T6 Wine production'!AO129/'[1]T61 Real GDP'!AO129),"")),"")</f>
        <v>0.45192307692307693</v>
      </c>
      <c r="AQ98" s="8" t="str">
        <f>IF('[1]T61 Real GDP'!AP129&lt;&gt;"",(IF('[1]T6 Wine production'!AP129&lt;&gt;"",('[1]T6 Wine production'!AP129/'[1]T61 Real GDP'!AP129),"")),"")</f>
        <v/>
      </c>
      <c r="AR98" s="8">
        <f>IF('[1]T61 Real GDP'!AQ129&lt;&gt;"",(IF('[1]T6 Wine production'!AQ129&lt;&gt;"",('[1]T6 Wine production'!AQ129/'[1]T61 Real GDP'!AQ129),"")),"")</f>
        <v>1.6434213841990512E-2</v>
      </c>
      <c r="AS98" s="8" t="str">
        <f>IF('[1]T61 Real GDP'!AR129&lt;&gt;"",(IF('[1]T6 Wine production'!AR129&lt;&gt;"",('[1]T6 Wine production'!AR129/'[1]T61 Real GDP'!AR129),"")),"")</f>
        <v/>
      </c>
      <c r="AT98" s="8">
        <f>IF('[1]T61 Real GDP'!AS129&lt;&gt;"",(IF('[1]T6 Wine production'!AS129&lt;&gt;"",('[1]T6 Wine production'!AS129/'[1]T61 Real GDP'!AS129),"")),"")</f>
        <v>1.8708573872140261E-3</v>
      </c>
      <c r="AU98" s="8">
        <f>IF('[1]T61 Real GDP'!AT129&lt;&gt;"",(IF('[1]T6 Wine production'!AT129&lt;&gt;"",('[1]T6 Wine production'!AT129/'[1]T61 Real GDP'!AT129),"")),"")</f>
        <v>1.6656910476244863E-2</v>
      </c>
      <c r="AV98" s="8" t="str">
        <f>IF('[1]T61 Real GDP'!AU129&lt;&gt;"",(IF('[1]T6 Wine production'!AU129&lt;&gt;"",('[1]T6 Wine production'!AU129/'[1]T61 Real GDP'!AU129),"")),"")</f>
        <v/>
      </c>
      <c r="AW98" s="8" t="str">
        <f>IF('[1]T61 Real GDP'!AV129&lt;&gt;"",(IF('[1]T6 Wine production'!AV129&lt;&gt;"",('[1]T6 Wine production'!AV129/'[1]T61 Real GDP'!AV129),"")),"")</f>
        <v/>
      </c>
      <c r="AX98" s="8" t="str">
        <f>IF('[1]T61 Real GDP'!AW129&lt;&gt;"",(IF('[1]T6 Wine production'!AW129&lt;&gt;"",('[1]T6 Wine production'!AW129/'[1]T61 Real GDP'!AW129),"")),"")</f>
        <v/>
      </c>
      <c r="AY98" s="8" t="str">
        <f>IF('[1]T61 Real GDP'!AX129&lt;&gt;"",(IF('[1]T6 Wine production'!AX129&lt;&gt;"",('[1]T6 Wine production'!AX129/'[1]T61 Real GDP'!AX129),"")),"")</f>
        <v/>
      </c>
      <c r="AZ98" s="8" t="str">
        <f>IF('[1]T61 Real GDP'!AY129&lt;&gt;"",(IF('[1]T6 Wine production'!AY129&lt;&gt;"",('[1]T6 Wine production'!AY129/'[1]T61 Real GDP'!AY129),"")),"")</f>
        <v/>
      </c>
      <c r="BA98" s="8" t="str">
        <f>IF('[1]T61 Real GDP'!AZ129&lt;&gt;"",(IF('[1]T6 Wine production'!AZ129&lt;&gt;"",('[1]T6 Wine production'!AZ129/'[1]T61 Real GDP'!AZ129),"")),"")</f>
        <v/>
      </c>
      <c r="BB98" s="8">
        <v>2.3961553221827914</v>
      </c>
      <c r="BC98" s="9"/>
      <c r="BD98" s="9"/>
      <c r="BI98" s="8"/>
      <c r="BJ98" s="8"/>
      <c r="BK98" s="8"/>
      <c r="BL98" s="8"/>
      <c r="BM98" s="8"/>
      <c r="BN98" s="8"/>
    </row>
    <row r="99" spans="1:66" x14ac:dyDescent="0.5">
      <c r="A99" s="12">
        <f>'[1]T6 Wine production'!A130</f>
        <v>1962</v>
      </c>
      <c r="B99" s="8">
        <f>IF('[1]T61 Real GDP'!B130&lt;&gt;"",(IF('[1]T6 Wine production'!B130&lt;&gt;"",('[1]T6 Wine production'!B130/'[1]T61 Real GDP'!B130),"")),"")</f>
        <v>19.325302819787748</v>
      </c>
      <c r="C99" s="8">
        <f>IF('[1]T61 Real GDP'!C130&lt;&gt;"",(IF('[1]T6 Wine production'!C130&lt;&gt;"",('[1]T6 Wine production'!C130/'[1]T61 Real GDP'!C130),"")),"")</f>
        <v>20.16519830134429</v>
      </c>
      <c r="D99" s="8">
        <f>IF('[1]T61 Real GDP'!D130&lt;&gt;"",(IF('[1]T6 Wine production'!D130&lt;&gt;"",('[1]T6 Wine production'!D130/'[1]T61 Real GDP'!D130),"")),"")</f>
        <v>50.82580226364847</v>
      </c>
      <c r="E99" s="8">
        <f>IF('[1]T61 Real GDP'!E130&lt;&gt;"",(IF('[1]T6 Wine production'!E130&lt;&gt;"",('[1]T6 Wine production'!E130/'[1]T61 Real GDP'!E130),"")),"")</f>
        <v>20.702160728464516</v>
      </c>
      <c r="F99" s="8">
        <f>IF('[1]T61 Real GDP'!F130&lt;&gt;"",(IF('[1]T6 Wine production'!F130&lt;&gt;"",('[1]T6 Wine production'!F130/'[1]T61 Real GDP'!F130),"")),"")</f>
        <v>1.8365287588294652</v>
      </c>
      <c r="G99" s="8"/>
      <c r="H99" s="8">
        <f>IF('[1]T61 Real GDP'!G130&lt;&gt;"",(IF('[1]T6 Wine production'!G130&lt;&gt;"",('[1]T6 Wine production'!G130/'[1]T61 Real GDP'!G130),"")),"")</f>
        <v>0.18119538952632047</v>
      </c>
      <c r="I99" s="8" t="str">
        <f>IF('[1]T61 Real GDP'!H130&lt;&gt;"",(IF('[1]T6 Wine production'!H130&lt;&gt;"",('[1]T6 Wine production'!H130/'[1]T61 Real GDP'!H130),"")),"")</f>
        <v/>
      </c>
      <c r="J99" s="8" t="str">
        <f>IF('[1]T61 Real GDP'!I130&lt;&gt;"",(IF('[1]T6 Wine production'!I130&lt;&gt;"",('[1]T6 Wine production'!I130/'[1]T61 Real GDP'!I130),"")),"")</f>
        <v/>
      </c>
      <c r="K99" s="8">
        <f>IF('[1]T61 Real GDP'!J130&lt;&gt;"",(IF('[1]T6 Wine production'!J130&lt;&gt;"",('[1]T6 Wine production'!J130/'[1]T61 Real GDP'!J130),"")),"")</f>
        <v>0.64787264222519847</v>
      </c>
      <c r="L99" s="8">
        <f>IF('[1]T61 Real GDP'!K130&lt;&gt;"",(IF('[1]T6 Wine production'!K130&lt;&gt;"",('[1]T6 Wine production'!K130/'[1]T61 Real GDP'!K130),"")),"")</f>
        <v>13.767674717542793</v>
      </c>
      <c r="M99" s="8" t="str">
        <f>IF('[1]T61 Real GDP'!L130&lt;&gt;"",(IF('[1]T6 Wine production'!L130&lt;&gt;"",('[1]T6 Wine production'!L130/'[1]T61 Real GDP'!L130),"")),"")</f>
        <v/>
      </c>
      <c r="N99" s="8" t="str">
        <f>IF('[1]T61 Real GDP'!M130&lt;&gt;"",(IF('[1]T6 Wine production'!M130&lt;&gt;"",('[1]T6 Wine production'!M130/'[1]T61 Real GDP'!M130),"")),"")</f>
        <v/>
      </c>
      <c r="O99" s="8" t="str">
        <f>IF('[1]T61 Real GDP'!N130&lt;&gt;"",(IF('[1]T6 Wine production'!N130&lt;&gt;"",('[1]T6 Wine production'!N130/'[1]T61 Real GDP'!N130),"")),"")</f>
        <v/>
      </c>
      <c r="P99" s="8">
        <f>IF('[1]T61 Real GDP'!O130&lt;&gt;"",(IF('[1]T6 Wine production'!O130&lt;&gt;"",('[1]T6 Wine production'!O130/'[1]T61 Real GDP'!O130),"")),"")</f>
        <v>1.1062502478159157</v>
      </c>
      <c r="Q99" s="8">
        <f>IF('[1]T61 Real GDP'!P130&lt;&gt;"",(IF('[1]T6 Wine production'!P130&lt;&gt;"",('[1]T6 Wine production'!P130/'[1]T61 Real GDP'!P130),"")),"")</f>
        <v>0</v>
      </c>
      <c r="R99" s="8" t="str">
        <f>IF('[1]T61 Real GDP'!Q130&lt;&gt;"",(IF('[1]T6 Wine production'!Q130&lt;&gt;"",('[1]T6 Wine production'!Q130/'[1]T61 Real GDP'!Q130),"")),"")</f>
        <v/>
      </c>
      <c r="S99" s="8">
        <f>IF('[1]T61 Real GDP'!R130&lt;&gt;"",(IF('[1]T6 Wine production'!R130&lt;&gt;"",('[1]T6 Wine production'!R130/'[1]T61 Real GDP'!R130),"")),"")</f>
        <v>13.330959829118624</v>
      </c>
      <c r="T99" s="8" t="str">
        <f>IF('[1]T61 Real GDP'!S130&lt;&gt;"",(IF('[1]T6 Wine production'!S130&lt;&gt;"",('[1]T6 Wine production'!S130/'[1]T61 Real GDP'!S130),"")),"")</f>
        <v/>
      </c>
      <c r="U99" s="8" t="str">
        <f>IF('[1]T61 Real GDP'!T130&lt;&gt;"",(IF('[1]T6 Wine production'!T130&lt;&gt;"",('[1]T6 Wine production'!T130/'[1]T61 Real GDP'!T130),"")),"")</f>
        <v/>
      </c>
      <c r="V99" s="8">
        <f>IF('[1]T61 Real GDP'!U130&lt;&gt;"",(IF('[1]T6 Wine production'!U130&lt;&gt;"",('[1]T6 Wine production'!U130/'[1]T61 Real GDP'!U130),"")),"")</f>
        <v>7.850840502769489</v>
      </c>
      <c r="W99" s="8" t="str">
        <f>IF('[1]T61 Real GDP'!V130&lt;&gt;"",(IF('[1]T6 Wine production'!V130&lt;&gt;"",('[1]T6 Wine production'!V130/'[1]T61 Real GDP'!V130),"")),"")</f>
        <v/>
      </c>
      <c r="X99" s="8">
        <f>IF('[1]T61 Real GDP'!W130&lt;&gt;"",(IF('[1]T6 Wine production'!W130&lt;&gt;"",('[1]T6 Wine production'!W130/'[1]T61 Real GDP'!W130),"")),"")</f>
        <v>15.814471185294698</v>
      </c>
      <c r="Y99" s="8" t="str">
        <f>IF('[1]T61 Real GDP'!X130&lt;&gt;"",(IF('[1]T6 Wine production'!X130&lt;&gt;"",('[1]T6 Wine production'!X130/'[1]T61 Real GDP'!X130),"")),"")</f>
        <v/>
      </c>
      <c r="Z99" s="8" t="str">
        <f>IF('[1]T61 Real GDP'!Y130&lt;&gt;"",(IF('[1]T6 Wine production'!Y130&lt;&gt;"",('[1]T6 Wine production'!Y130/'[1]T61 Real GDP'!Y130),"")),"")</f>
        <v/>
      </c>
      <c r="AA99" s="8" t="str">
        <f>IF('[1]T61 Real GDP'!Z130&lt;&gt;"",(IF('[1]T6 Wine production'!Z130&lt;&gt;"",('[1]T6 Wine production'!Z130/'[1]T61 Real GDP'!Z130),"")),"")</f>
        <v/>
      </c>
      <c r="AB99" s="8">
        <f>IF('[1]T61 Real GDP'!AA130&lt;&gt;"",(IF('[1]T6 Wine production'!AA130&lt;&gt;"",('[1]T6 Wine production'!AA130/'[1]T61 Real GDP'!AA130),"")),"")</f>
        <v>1.9492036451705594</v>
      </c>
      <c r="AC99" s="8">
        <f>IF('[1]T61 Real GDP'!AB130&lt;&gt;"",(IF('[1]T6 Wine production'!AB130&lt;&gt;"",('[1]T6 Wine production'!AB130/'[1]T61 Real GDP'!AB130),"")),"")</f>
        <v>0.20648358455502788</v>
      </c>
      <c r="AD99" s="8">
        <f>IF('[1]T61 Real GDP'!AC130&lt;&gt;"",(IF('[1]T6 Wine production'!AC130&lt;&gt;"",('[1]T6 Wine production'!AC130/'[1]T61 Real GDP'!AC130),"")),"")</f>
        <v>0.14255379549196617</v>
      </c>
      <c r="AE99" s="8">
        <f>IF('[1]T61 Real GDP'!AD130&lt;&gt;"",(IF('[1]T6 Wine production'!AD130&lt;&gt;"",('[1]T6 Wine production'!AD130/'[1]T61 Real GDP'!AD130),"")),"")</f>
        <v>0.31295987088941846</v>
      </c>
      <c r="AF99" s="8">
        <f>IF('[1]T61 Real GDP'!AE130&lt;&gt;"",(IF('[1]T6 Wine production'!AE130&lt;&gt;"",('[1]T6 Wine production'!AE130/'[1]T61 Real GDP'!AE130),"")),"")</f>
        <v>15.864872096766439</v>
      </c>
      <c r="AG99" s="8">
        <f>IF('[1]T61 Real GDP'!AF130&lt;&gt;"",(IF('[1]T6 Wine production'!AF130&lt;&gt;"",('[1]T6 Wine production'!AF130/'[1]T61 Real GDP'!AF130),"")),"")</f>
        <v>0.71645063667951525</v>
      </c>
      <c r="AH99" s="8">
        <f>IF('[1]T61 Real GDP'!AG130&lt;&gt;"",(IF('[1]T6 Wine production'!AG130&lt;&gt;"",('[1]T6 Wine production'!AG130/'[1]T61 Real GDP'!AG130),"")),"")</f>
        <v>15.401615211201239</v>
      </c>
      <c r="AI99" s="8">
        <f>IF('[1]T61 Real GDP'!AH130&lt;&gt;"",(IF('[1]T6 Wine production'!AH130&lt;&gt;"",('[1]T6 Wine production'!AH130/'[1]T61 Real GDP'!AH130),"")),"")</f>
        <v>0.21783613025024171</v>
      </c>
      <c r="AJ99" s="8">
        <f>IF('[1]T61 Real GDP'!AI130&lt;&gt;"",(IF('[1]T6 Wine production'!AI130&lt;&gt;"",('[1]T6 Wine production'!AI130/'[1]T61 Real GDP'!AI130),"")),"")</f>
        <v>5.5353351913824689</v>
      </c>
      <c r="AK99" s="8" t="str">
        <f>IF('[1]T61 Real GDP'!AJ130&lt;&gt;"",(IF('[1]T6 Wine production'!AJ130&lt;&gt;"",('[1]T6 Wine production'!AJ130/'[1]T61 Real GDP'!AJ130),"")),"")</f>
        <v/>
      </c>
      <c r="AL99" s="8">
        <f>IF('[1]T61 Real GDP'!AK130&lt;&gt;"",(IF('[1]T6 Wine production'!AK130&lt;&gt;"",('[1]T6 Wine production'!AK130/'[1]T61 Real GDP'!AK130),"")),"")</f>
        <v>95.147591532076774</v>
      </c>
      <c r="AM99" s="8">
        <f>IF('[1]T61 Real GDP'!AL130&lt;&gt;"",(IF('[1]T6 Wine production'!AL130&lt;&gt;"",('[1]T6 Wine production'!AL130/'[1]T61 Real GDP'!AL130),"")),"")</f>
        <v>10.721556209002488</v>
      </c>
      <c r="AN99" s="8">
        <f>IF('[1]T61 Real GDP'!AM130&lt;&gt;"",(IF('[1]T6 Wine production'!AM130&lt;&gt;"",('[1]T6 Wine production'!AM130/'[1]T61 Real GDP'!AM130),"")),"")</f>
        <v>5.9812742932457423</v>
      </c>
      <c r="AO99" s="8">
        <f>IF('[1]T61 Real GDP'!AN130&lt;&gt;"",(IF('[1]T6 Wine production'!AN130&lt;&gt;"",('[1]T6 Wine production'!AN130/'[1]T61 Real GDP'!AN130),"")),"")</f>
        <v>31.36118813365632</v>
      </c>
      <c r="AP99" s="8">
        <f>IF('[1]T61 Real GDP'!AO130&lt;&gt;"",(IF('[1]T6 Wine production'!AO130&lt;&gt;"",('[1]T6 Wine production'!AO130/'[1]T61 Real GDP'!AO130),"")),"")</f>
        <v>0.49523545058606883</v>
      </c>
      <c r="AQ99" s="8" t="str">
        <f>IF('[1]T61 Real GDP'!AP130&lt;&gt;"",(IF('[1]T6 Wine production'!AP130&lt;&gt;"",('[1]T6 Wine production'!AP130/'[1]T61 Real GDP'!AP130),"")),"")</f>
        <v/>
      </c>
      <c r="AR99" s="8">
        <f>IF('[1]T61 Real GDP'!AQ130&lt;&gt;"",(IF('[1]T6 Wine production'!AQ130&lt;&gt;"",('[1]T6 Wine production'!AQ130/'[1]T61 Real GDP'!AQ130),"")),"")</f>
        <v>1.7054834704542041E-2</v>
      </c>
      <c r="AS99" s="8" t="str">
        <f>IF('[1]T61 Real GDP'!AR130&lt;&gt;"",(IF('[1]T6 Wine production'!AR130&lt;&gt;"",('[1]T6 Wine production'!AR130/'[1]T61 Real GDP'!AR130),"")),"")</f>
        <v/>
      </c>
      <c r="AT99" s="8">
        <f>IF('[1]T61 Real GDP'!AS130&lt;&gt;"",(IF('[1]T6 Wine production'!AS130&lt;&gt;"",('[1]T6 Wine production'!AS130/'[1]T61 Real GDP'!AS130),"")),"")</f>
        <v>1.9319938176197836E-3</v>
      </c>
      <c r="AU99" s="8">
        <f>IF('[1]T61 Real GDP'!AT130&lt;&gt;"",(IF('[1]T6 Wine production'!AT130&lt;&gt;"",('[1]T6 Wine production'!AT130/'[1]T61 Real GDP'!AT130),"")),"")</f>
        <v>1.945419035177021E-2</v>
      </c>
      <c r="AV99" s="8" t="str">
        <f>IF('[1]T61 Real GDP'!AU130&lt;&gt;"",(IF('[1]T6 Wine production'!AU130&lt;&gt;"",('[1]T6 Wine production'!AU130/'[1]T61 Real GDP'!AU130),"")),"")</f>
        <v/>
      </c>
      <c r="AW99" s="8" t="str">
        <f>IF('[1]T61 Real GDP'!AV130&lt;&gt;"",(IF('[1]T6 Wine production'!AV130&lt;&gt;"",('[1]T6 Wine production'!AV130/'[1]T61 Real GDP'!AV130),"")),"")</f>
        <v/>
      </c>
      <c r="AX99" s="8" t="str">
        <f>IF('[1]T61 Real GDP'!AW130&lt;&gt;"",(IF('[1]T6 Wine production'!AW130&lt;&gt;"",('[1]T6 Wine production'!AW130/'[1]T61 Real GDP'!AW130),"")),"")</f>
        <v/>
      </c>
      <c r="AY99" s="8" t="str">
        <f>IF('[1]T61 Real GDP'!AX130&lt;&gt;"",(IF('[1]T6 Wine production'!AX130&lt;&gt;"",('[1]T6 Wine production'!AX130/'[1]T61 Real GDP'!AX130),"")),"")</f>
        <v/>
      </c>
      <c r="AZ99" s="8" t="str">
        <f>IF('[1]T61 Real GDP'!AY130&lt;&gt;"",(IF('[1]T6 Wine production'!AY130&lt;&gt;"",('[1]T6 Wine production'!AY130/'[1]T61 Real GDP'!AY130),"")),"")</f>
        <v/>
      </c>
      <c r="BA99" s="8" t="str">
        <f>IF('[1]T61 Real GDP'!AZ130&lt;&gt;"",(IF('[1]T6 Wine production'!AZ130&lt;&gt;"",('[1]T6 Wine production'!AZ130/'[1]T61 Real GDP'!AZ130),"")),"")</f>
        <v/>
      </c>
      <c r="BB99" s="8">
        <v>2.9792291226083458</v>
      </c>
      <c r="BC99" s="9"/>
      <c r="BD99" s="9"/>
      <c r="BI99" s="8"/>
      <c r="BJ99" s="8"/>
      <c r="BK99" s="8"/>
      <c r="BL99" s="8"/>
      <c r="BM99" s="8"/>
      <c r="BN99" s="8"/>
    </row>
    <row r="100" spans="1:66" x14ac:dyDescent="0.5">
      <c r="A100" s="12">
        <f>'[1]T6 Wine production'!A131</f>
        <v>1963</v>
      </c>
      <c r="B100" s="8">
        <f>IF('[1]T61 Real GDP'!B131&lt;&gt;"",(IF('[1]T6 Wine production'!B131&lt;&gt;"",('[1]T6 Wine production'!B131/'[1]T61 Real GDP'!B131),"")),"")</f>
        <v>14.09493003994217</v>
      </c>
      <c r="C100" s="8">
        <f>IF('[1]T61 Real GDP'!C131&lt;&gt;"",(IF('[1]T6 Wine production'!C131&lt;&gt;"",('[1]T6 Wine production'!C131/'[1]T61 Real GDP'!C131),"")),"")</f>
        <v>14.426257725470791</v>
      </c>
      <c r="D100" s="8">
        <f>IF('[1]T61 Real GDP'!D131&lt;&gt;"",(IF('[1]T6 Wine production'!D131&lt;&gt;"",('[1]T6 Wine production'!D131/'[1]T61 Real GDP'!D131),"")),"")</f>
        <v>40.786164095151307</v>
      </c>
      <c r="E100" s="8">
        <f>IF('[1]T61 Real GDP'!E131&lt;&gt;"",(IF('[1]T6 Wine production'!E131&lt;&gt;"",('[1]T6 Wine production'!E131/'[1]T61 Real GDP'!E131),"")),"")</f>
        <v>19.800961088927551</v>
      </c>
      <c r="F100" s="8">
        <f>IF('[1]T61 Real GDP'!F131&lt;&gt;"",(IF('[1]T6 Wine production'!F131&lt;&gt;"",('[1]T6 Wine production'!F131/'[1]T61 Real GDP'!F131),"")),"")</f>
        <v>3.1803285046638354</v>
      </c>
      <c r="G100" s="8"/>
      <c r="H100" s="8">
        <f>IF('[1]T61 Real GDP'!G131&lt;&gt;"",(IF('[1]T6 Wine production'!G131&lt;&gt;"",('[1]T6 Wine production'!G131/'[1]T61 Real GDP'!G131),"")),"")</f>
        <v>0.21365908058429331</v>
      </c>
      <c r="I100" s="8" t="str">
        <f>IF('[1]T61 Real GDP'!H131&lt;&gt;"",(IF('[1]T6 Wine production'!H131&lt;&gt;"",('[1]T6 Wine production'!H131/'[1]T61 Real GDP'!H131),"")),"")</f>
        <v/>
      </c>
      <c r="J100" s="8" t="str">
        <f>IF('[1]T61 Real GDP'!I131&lt;&gt;"",(IF('[1]T6 Wine production'!I131&lt;&gt;"",('[1]T6 Wine production'!I131/'[1]T61 Real GDP'!I131),"")),"")</f>
        <v/>
      </c>
      <c r="K100" s="8">
        <f>IF('[1]T61 Real GDP'!J131&lt;&gt;"",(IF('[1]T6 Wine production'!J131&lt;&gt;"",('[1]T6 Wine production'!J131/'[1]T61 Real GDP'!J131),"")),"")</f>
        <v>0.96794581813398506</v>
      </c>
      <c r="L100" s="8">
        <f>IF('[1]T61 Real GDP'!K131&lt;&gt;"",(IF('[1]T6 Wine production'!K131&lt;&gt;"",('[1]T6 Wine production'!K131/'[1]T61 Real GDP'!K131),"")),"")</f>
        <v>8.5669542788712505</v>
      </c>
      <c r="M100" s="8" t="str">
        <f>IF('[1]T61 Real GDP'!L131&lt;&gt;"",(IF('[1]T6 Wine production'!L131&lt;&gt;"",('[1]T6 Wine production'!L131/'[1]T61 Real GDP'!L131),"")),"")</f>
        <v/>
      </c>
      <c r="N100" s="8" t="str">
        <f>IF('[1]T61 Real GDP'!M131&lt;&gt;"",(IF('[1]T6 Wine production'!M131&lt;&gt;"",('[1]T6 Wine production'!M131/'[1]T61 Real GDP'!M131),"")),"")</f>
        <v/>
      </c>
      <c r="O100" s="8" t="str">
        <f>IF('[1]T61 Real GDP'!N131&lt;&gt;"",(IF('[1]T6 Wine production'!N131&lt;&gt;"",('[1]T6 Wine production'!N131/'[1]T61 Real GDP'!N131),"")),"")</f>
        <v/>
      </c>
      <c r="P100" s="8">
        <f>IF('[1]T61 Real GDP'!O131&lt;&gt;"",(IF('[1]T6 Wine production'!O131&lt;&gt;"",('[1]T6 Wine production'!O131/'[1]T61 Real GDP'!O131),"")),"")</f>
        <v>1.1868464155222376</v>
      </c>
      <c r="Q100" s="8">
        <f>IF('[1]T61 Real GDP'!P131&lt;&gt;"",(IF('[1]T6 Wine production'!P131&lt;&gt;"",('[1]T6 Wine production'!P131/'[1]T61 Real GDP'!P131),"")),"")</f>
        <v>0</v>
      </c>
      <c r="R100" s="8" t="str">
        <f>IF('[1]T61 Real GDP'!Q131&lt;&gt;"",(IF('[1]T6 Wine production'!Q131&lt;&gt;"",('[1]T6 Wine production'!Q131/'[1]T61 Real GDP'!Q131),"")),"")</f>
        <v/>
      </c>
      <c r="S100" s="8">
        <f>IF('[1]T61 Real GDP'!R131&lt;&gt;"",(IF('[1]T6 Wine production'!R131&lt;&gt;"",('[1]T6 Wine production'!R131/'[1]T61 Real GDP'!R131),"")),"")</f>
        <v>13.907442286322974</v>
      </c>
      <c r="T100" s="8" t="str">
        <f>IF('[1]T61 Real GDP'!S131&lt;&gt;"",(IF('[1]T6 Wine production'!S131&lt;&gt;"",('[1]T6 Wine production'!S131/'[1]T61 Real GDP'!S131),"")),"")</f>
        <v/>
      </c>
      <c r="U100" s="8" t="str">
        <f>IF('[1]T61 Real GDP'!T131&lt;&gt;"",(IF('[1]T6 Wine production'!T131&lt;&gt;"",('[1]T6 Wine production'!T131/'[1]T61 Real GDP'!T131),"")),"")</f>
        <v/>
      </c>
      <c r="V100" s="8">
        <f>IF('[1]T61 Real GDP'!U131&lt;&gt;"",(IF('[1]T6 Wine production'!U131&lt;&gt;"",('[1]T6 Wine production'!U131/'[1]T61 Real GDP'!U131),"")),"")</f>
        <v>10.081834428792744</v>
      </c>
      <c r="W100" s="8" t="str">
        <f>IF('[1]T61 Real GDP'!V131&lt;&gt;"",(IF('[1]T6 Wine production'!V131&lt;&gt;"",('[1]T6 Wine production'!V131/'[1]T61 Real GDP'!V131),"")),"")</f>
        <v/>
      </c>
      <c r="X100" s="8">
        <f>IF('[1]T61 Real GDP'!W131&lt;&gt;"",(IF('[1]T6 Wine production'!W131&lt;&gt;"",('[1]T6 Wine production'!W131/'[1]T61 Real GDP'!W131),"")),"")</f>
        <v>13.334548550105689</v>
      </c>
      <c r="Y100" s="8" t="str">
        <f>IF('[1]T61 Real GDP'!X131&lt;&gt;"",(IF('[1]T6 Wine production'!X131&lt;&gt;"",('[1]T6 Wine production'!X131/'[1]T61 Real GDP'!X131),"")),"")</f>
        <v/>
      </c>
      <c r="Z100" s="8" t="str">
        <f>IF('[1]T61 Real GDP'!Y131&lt;&gt;"",(IF('[1]T6 Wine production'!Y131&lt;&gt;"",('[1]T6 Wine production'!Y131/'[1]T61 Real GDP'!Y131),"")),"")</f>
        <v/>
      </c>
      <c r="AA100" s="8" t="str">
        <f>IF('[1]T61 Real GDP'!Z131&lt;&gt;"",(IF('[1]T6 Wine production'!Z131&lt;&gt;"",('[1]T6 Wine production'!Z131/'[1]T61 Real GDP'!Z131),"")),"")</f>
        <v/>
      </c>
      <c r="AB100" s="8">
        <f>IF('[1]T61 Real GDP'!AA131&lt;&gt;"",(IF('[1]T6 Wine production'!AA131&lt;&gt;"",('[1]T6 Wine production'!AA131/'[1]T61 Real GDP'!AA131),"")),"")</f>
        <v>1.3162194308259116</v>
      </c>
      <c r="AC100" s="8">
        <f>IF('[1]T61 Real GDP'!AB131&lt;&gt;"",(IF('[1]T6 Wine production'!AB131&lt;&gt;"",('[1]T6 Wine production'!AB131/'[1]T61 Real GDP'!AB131),"")),"")</f>
        <v>0.23301875801001981</v>
      </c>
      <c r="AD100" s="8">
        <f>IF('[1]T61 Real GDP'!AC131&lt;&gt;"",(IF('[1]T6 Wine production'!AC131&lt;&gt;"",('[1]T6 Wine production'!AC131/'[1]T61 Real GDP'!AC131),"")),"")</f>
        <v>0.13852605638750332</v>
      </c>
      <c r="AE100" s="8">
        <f>IF('[1]T61 Real GDP'!AD131&lt;&gt;"",(IF('[1]T6 Wine production'!AD131&lt;&gt;"",('[1]T6 Wine production'!AD131/'[1]T61 Real GDP'!AD131),"")),"")</f>
        <v>0.31725272092767287</v>
      </c>
      <c r="AF100" s="8">
        <f>IF('[1]T61 Real GDP'!AE131&lt;&gt;"",(IF('[1]T6 Wine production'!AE131&lt;&gt;"",('[1]T6 Wine production'!AE131/'[1]T61 Real GDP'!AE131),"")),"")</f>
        <v>17.587152186909375</v>
      </c>
      <c r="AG100" s="8">
        <f>IF('[1]T61 Real GDP'!AF131&lt;&gt;"",(IF('[1]T6 Wine production'!AF131&lt;&gt;"",('[1]T6 Wine production'!AF131/'[1]T61 Real GDP'!AF131),"")),"")</f>
        <v>0.60162674210113154</v>
      </c>
      <c r="AH100" s="8">
        <f>IF('[1]T61 Real GDP'!AG131&lt;&gt;"",(IF('[1]T6 Wine production'!AG131&lt;&gt;"",('[1]T6 Wine production'!AG131/'[1]T61 Real GDP'!AG131),"")),"")</f>
        <v>12.041364597688972</v>
      </c>
      <c r="AI100" s="8">
        <f>IF('[1]T61 Real GDP'!AH131&lt;&gt;"",(IF('[1]T6 Wine production'!AH131&lt;&gt;"",('[1]T6 Wine production'!AH131/'[1]T61 Real GDP'!AH131),"")),"")</f>
        <v>0.23302352237908888</v>
      </c>
      <c r="AJ100" s="8">
        <f>IF('[1]T61 Real GDP'!AI131&lt;&gt;"",(IF('[1]T6 Wine production'!AI131&lt;&gt;"",('[1]T6 Wine production'!AI131/'[1]T61 Real GDP'!AI131),"")),"")</f>
        <v>6.6142127421015138</v>
      </c>
      <c r="AK100" s="8" t="str">
        <f>IF('[1]T61 Real GDP'!AJ131&lt;&gt;"",(IF('[1]T6 Wine production'!AJ131&lt;&gt;"",('[1]T6 Wine production'!AJ131/'[1]T61 Real GDP'!AJ131),"")),"")</f>
        <v/>
      </c>
      <c r="AL100" s="8">
        <f>IF('[1]T61 Real GDP'!AK131&lt;&gt;"",(IF('[1]T6 Wine production'!AK131&lt;&gt;"",('[1]T6 Wine production'!AK131/'[1]T61 Real GDP'!AK131),"")),"")</f>
        <v>63.104080022386881</v>
      </c>
      <c r="AM100" s="8">
        <f>IF('[1]T61 Real GDP'!AL131&lt;&gt;"",(IF('[1]T6 Wine production'!AL131&lt;&gt;"",('[1]T6 Wine production'!AL131/'[1]T61 Real GDP'!AL131),"")),"")</f>
        <v>14.090586242692455</v>
      </c>
      <c r="AN100" s="8">
        <f>IF('[1]T61 Real GDP'!AM131&lt;&gt;"",(IF('[1]T6 Wine production'!AM131&lt;&gt;"",('[1]T6 Wine production'!AM131/'[1]T61 Real GDP'!AM131),"")),"")</f>
        <v>5.5890547920747942</v>
      </c>
      <c r="AO100" s="8">
        <f>IF('[1]T61 Real GDP'!AN131&lt;&gt;"",(IF('[1]T6 Wine production'!AN131&lt;&gt;"",('[1]T6 Wine production'!AN131/'[1]T61 Real GDP'!AN131),"")),"")</f>
        <v>29.18190523641427</v>
      </c>
      <c r="AP100" s="8">
        <f>IF('[1]T61 Real GDP'!AO131&lt;&gt;"",(IF('[1]T6 Wine production'!AO131&lt;&gt;"",('[1]T6 Wine production'!AO131/'[1]T61 Real GDP'!AO131),"")),"")</f>
        <v>0.46949215932466004</v>
      </c>
      <c r="AQ100" s="8" t="str">
        <f>IF('[1]T61 Real GDP'!AP131&lt;&gt;"",(IF('[1]T6 Wine production'!AP131&lt;&gt;"",('[1]T6 Wine production'!AP131/'[1]T61 Real GDP'!AP131),"")),"")</f>
        <v/>
      </c>
      <c r="AR100" s="8">
        <f>IF('[1]T61 Real GDP'!AQ131&lt;&gt;"",(IF('[1]T6 Wine production'!AQ131&lt;&gt;"",('[1]T6 Wine production'!AQ131/'[1]T61 Real GDP'!AQ131),"")),"")</f>
        <v>1.6138002264285856E-2</v>
      </c>
      <c r="AS100" s="8" t="str">
        <f>IF('[1]T61 Real GDP'!AR131&lt;&gt;"",(IF('[1]T6 Wine production'!AR131&lt;&gt;"",('[1]T6 Wine production'!AR131/'[1]T61 Real GDP'!AR131),"")),"")</f>
        <v/>
      </c>
      <c r="AT100" s="8">
        <f>IF('[1]T61 Real GDP'!AS131&lt;&gt;"",(IF('[1]T6 Wine production'!AS131&lt;&gt;"",('[1]T6 Wine production'!AS131/'[1]T61 Real GDP'!AS131),"")),"")</f>
        <v>1.8426192860818607E-3</v>
      </c>
      <c r="AU100" s="8">
        <f>IF('[1]T61 Real GDP'!AT131&lt;&gt;"",(IF('[1]T6 Wine production'!AT131&lt;&gt;"",('[1]T6 Wine production'!AT131/'[1]T61 Real GDP'!AT131),"")),"")</f>
        <v>1.7411392226603883E-2</v>
      </c>
      <c r="AV100" s="8" t="str">
        <f>IF('[1]T61 Real GDP'!AU131&lt;&gt;"",(IF('[1]T6 Wine production'!AU131&lt;&gt;"",('[1]T6 Wine production'!AU131/'[1]T61 Real GDP'!AU131),"")),"")</f>
        <v/>
      </c>
      <c r="AW100" s="8" t="str">
        <f>IF('[1]T61 Real GDP'!AV131&lt;&gt;"",(IF('[1]T6 Wine production'!AV131&lt;&gt;"",('[1]T6 Wine production'!AV131/'[1]T61 Real GDP'!AV131),"")),"")</f>
        <v/>
      </c>
      <c r="AX100" s="8" t="str">
        <f>IF('[1]T61 Real GDP'!AW131&lt;&gt;"",(IF('[1]T6 Wine production'!AW131&lt;&gt;"",('[1]T6 Wine production'!AW131/'[1]T61 Real GDP'!AW131),"")),"")</f>
        <v/>
      </c>
      <c r="AY100" s="8" t="str">
        <f>IF('[1]T61 Real GDP'!AX131&lt;&gt;"",(IF('[1]T6 Wine production'!AX131&lt;&gt;"",('[1]T6 Wine production'!AX131/'[1]T61 Real GDP'!AX131),"")),"")</f>
        <v/>
      </c>
      <c r="AZ100" s="8" t="str">
        <f>IF('[1]T61 Real GDP'!AY131&lt;&gt;"",(IF('[1]T6 Wine production'!AY131&lt;&gt;"",('[1]T6 Wine production'!AY131/'[1]T61 Real GDP'!AY131),"")),"")</f>
        <v/>
      </c>
      <c r="BA100" s="8" t="str">
        <f>IF('[1]T61 Real GDP'!AZ131&lt;&gt;"",(IF('[1]T6 Wine production'!AZ131&lt;&gt;"",('[1]T6 Wine production'!AZ131/'[1]T61 Real GDP'!AZ131),"")),"")</f>
        <v/>
      </c>
      <c r="BB100" s="8">
        <v>2.5318073312921276</v>
      </c>
      <c r="BC100" s="9"/>
      <c r="BD100" s="9"/>
      <c r="BI100" s="8"/>
      <c r="BJ100" s="8"/>
      <c r="BK100" s="8"/>
      <c r="BL100" s="8"/>
      <c r="BM100" s="8"/>
      <c r="BN100" s="8"/>
    </row>
    <row r="101" spans="1:66" x14ac:dyDescent="0.5">
      <c r="A101" s="12">
        <f>'[1]T6 Wine production'!A132</f>
        <v>1964</v>
      </c>
      <c r="B101" s="8">
        <f>IF('[1]T61 Real GDP'!B132&lt;&gt;"",(IF('[1]T6 Wine production'!B132&lt;&gt;"",('[1]T6 Wine production'!B132/'[1]T61 Real GDP'!B132),"")),"")</f>
        <v>14.341965007718885</v>
      </c>
      <c r="C101" s="8">
        <f>IF('[1]T61 Real GDP'!C132&lt;&gt;"",(IF('[1]T6 Wine production'!C132&lt;&gt;"",('[1]T6 Wine production'!C132/'[1]T61 Real GDP'!C132),"")),"")</f>
        <v>17.328315209935472</v>
      </c>
      <c r="D101" s="8">
        <f>IF('[1]T61 Real GDP'!D132&lt;&gt;"",(IF('[1]T6 Wine production'!D132&lt;&gt;"",('[1]T6 Wine production'!D132/'[1]T61 Real GDP'!D132),"")),"")</f>
        <v>40.077023083045901</v>
      </c>
      <c r="E101" s="8">
        <f>IF('[1]T61 Real GDP'!E132&lt;&gt;"",(IF('[1]T6 Wine production'!E132&lt;&gt;"",('[1]T6 Wine production'!E132/'[1]T61 Real GDP'!E132),"")),"")</f>
        <v>23.847062969268986</v>
      </c>
      <c r="F101" s="8">
        <f>IF('[1]T61 Real GDP'!F132&lt;&gt;"",(IF('[1]T6 Wine production'!F132&lt;&gt;"",('[1]T6 Wine production'!F132/'[1]T61 Real GDP'!F132),"")),"")</f>
        <v>5.1955654751015334</v>
      </c>
      <c r="G101" s="8"/>
      <c r="H101" s="8">
        <f>IF('[1]T61 Real GDP'!G132&lt;&gt;"",(IF('[1]T6 Wine production'!G132&lt;&gt;"",('[1]T6 Wine production'!G132/'[1]T61 Real GDP'!G132),"")),"")</f>
        <v>0.20767560624643108</v>
      </c>
      <c r="I101" s="8" t="str">
        <f>IF('[1]T61 Real GDP'!H132&lt;&gt;"",(IF('[1]T6 Wine production'!H132&lt;&gt;"",('[1]T6 Wine production'!H132/'[1]T61 Real GDP'!H132),"")),"")</f>
        <v/>
      </c>
      <c r="J101" s="8" t="str">
        <f>IF('[1]T61 Real GDP'!I132&lt;&gt;"",(IF('[1]T6 Wine production'!I132&lt;&gt;"",('[1]T6 Wine production'!I132/'[1]T61 Real GDP'!I132),"")),"")</f>
        <v/>
      </c>
      <c r="K101" s="8">
        <f>IF('[1]T61 Real GDP'!J132&lt;&gt;"",(IF('[1]T6 Wine production'!J132&lt;&gt;"",('[1]T6 Wine production'!J132/'[1]T61 Real GDP'!J132),"")),"")</f>
        <v>1.0865406571869711</v>
      </c>
      <c r="L101" s="8">
        <f>IF('[1]T61 Real GDP'!K132&lt;&gt;"",(IF('[1]T6 Wine production'!K132&lt;&gt;"",('[1]T6 Wine production'!K132/'[1]T61 Real GDP'!K132),"")),"")</f>
        <v>10.186419998297534</v>
      </c>
      <c r="M101" s="8" t="str">
        <f>IF('[1]T61 Real GDP'!L132&lt;&gt;"",(IF('[1]T6 Wine production'!L132&lt;&gt;"",('[1]T6 Wine production'!L132/'[1]T61 Real GDP'!L132),"")),"")</f>
        <v/>
      </c>
      <c r="N101" s="8" t="str">
        <f>IF('[1]T61 Real GDP'!M132&lt;&gt;"",(IF('[1]T6 Wine production'!M132&lt;&gt;"",('[1]T6 Wine production'!M132/'[1]T61 Real GDP'!M132),"")),"")</f>
        <v/>
      </c>
      <c r="O101" s="8" t="str">
        <f>IF('[1]T61 Real GDP'!N132&lt;&gt;"",(IF('[1]T6 Wine production'!N132&lt;&gt;"",('[1]T6 Wine production'!N132/'[1]T61 Real GDP'!N132),"")),"")</f>
        <v/>
      </c>
      <c r="P101" s="8">
        <f>IF('[1]T61 Real GDP'!O132&lt;&gt;"",(IF('[1]T6 Wine production'!O132&lt;&gt;"",('[1]T6 Wine production'!O132/'[1]T61 Real GDP'!O132),"")),"")</f>
        <v>1.1670916077135778</v>
      </c>
      <c r="Q101" s="8">
        <f>IF('[1]T61 Real GDP'!P132&lt;&gt;"",(IF('[1]T6 Wine production'!P132&lt;&gt;"",('[1]T6 Wine production'!P132/'[1]T61 Real GDP'!P132),"")),"")</f>
        <v>0</v>
      </c>
      <c r="R101" s="8" t="str">
        <f>IF('[1]T61 Real GDP'!Q132&lt;&gt;"",(IF('[1]T6 Wine production'!Q132&lt;&gt;"",('[1]T6 Wine production'!Q132/'[1]T61 Real GDP'!Q132),"")),"")</f>
        <v/>
      </c>
      <c r="S101" s="8">
        <f>IF('[1]T61 Real GDP'!R132&lt;&gt;"",(IF('[1]T6 Wine production'!R132&lt;&gt;"",('[1]T6 Wine production'!R132/'[1]T61 Real GDP'!R132),"")),"")</f>
        <v>10.910810158915908</v>
      </c>
      <c r="T101" s="8" t="str">
        <f>IF('[1]T61 Real GDP'!S132&lt;&gt;"",(IF('[1]T6 Wine production'!S132&lt;&gt;"",('[1]T6 Wine production'!S132/'[1]T61 Real GDP'!S132),"")),"")</f>
        <v/>
      </c>
      <c r="U101" s="8" t="str">
        <f>IF('[1]T61 Real GDP'!T132&lt;&gt;"",(IF('[1]T6 Wine production'!T132&lt;&gt;"",('[1]T6 Wine production'!T132/'[1]T61 Real GDP'!T132),"")),"")</f>
        <v/>
      </c>
      <c r="V101" s="8">
        <f>IF('[1]T61 Real GDP'!U132&lt;&gt;"",(IF('[1]T6 Wine production'!U132&lt;&gt;"",('[1]T6 Wine production'!U132/'[1]T61 Real GDP'!U132),"")),"")</f>
        <v>12.493175223453919</v>
      </c>
      <c r="W101" s="8" t="str">
        <f>IF('[1]T61 Real GDP'!V132&lt;&gt;"",(IF('[1]T6 Wine production'!V132&lt;&gt;"",('[1]T6 Wine production'!V132/'[1]T61 Real GDP'!V132),"")),"")</f>
        <v/>
      </c>
      <c r="X101" s="8">
        <f>IF('[1]T61 Real GDP'!W132&lt;&gt;"",(IF('[1]T6 Wine production'!W132&lt;&gt;"",('[1]T6 Wine production'!W132/'[1]T61 Real GDP'!W132),"")),"")</f>
        <v>12.166264026639963</v>
      </c>
      <c r="Y101" s="8" t="str">
        <f>IF('[1]T61 Real GDP'!X132&lt;&gt;"",(IF('[1]T6 Wine production'!X132&lt;&gt;"",('[1]T6 Wine production'!X132/'[1]T61 Real GDP'!X132),"")),"")</f>
        <v/>
      </c>
      <c r="Z101" s="8" t="str">
        <f>IF('[1]T61 Real GDP'!Y132&lt;&gt;"",(IF('[1]T6 Wine production'!Y132&lt;&gt;"",('[1]T6 Wine production'!Y132/'[1]T61 Real GDP'!Y132),"")),"")</f>
        <v/>
      </c>
      <c r="AA101" s="8" t="str">
        <f>IF('[1]T61 Real GDP'!Z132&lt;&gt;"",(IF('[1]T6 Wine production'!Z132&lt;&gt;"",('[1]T6 Wine production'!Z132/'[1]T61 Real GDP'!Z132),"")),"")</f>
        <v/>
      </c>
      <c r="AB101" s="8">
        <f>IF('[1]T61 Real GDP'!AA132&lt;&gt;"",(IF('[1]T6 Wine production'!AA132&lt;&gt;"",('[1]T6 Wine production'!AA132/'[1]T61 Real GDP'!AA132),"")),"")</f>
        <v>1.556060386648324</v>
      </c>
      <c r="AC101" s="8">
        <f>IF('[1]T61 Real GDP'!AB132&lt;&gt;"",(IF('[1]T6 Wine production'!AB132&lt;&gt;"",('[1]T6 Wine production'!AB132/'[1]T61 Real GDP'!AB132),"")),"")</f>
        <v>0.2518145459931862</v>
      </c>
      <c r="AD101" s="8">
        <f>IF('[1]T61 Real GDP'!AC132&lt;&gt;"",(IF('[1]T6 Wine production'!AC132&lt;&gt;"",('[1]T6 Wine production'!AC132/'[1]T61 Real GDP'!AC132),"")),"")</f>
        <v>0.13494302326761304</v>
      </c>
      <c r="AE101" s="8">
        <f>IF('[1]T61 Real GDP'!AD132&lt;&gt;"",(IF('[1]T6 Wine production'!AD132&lt;&gt;"",('[1]T6 Wine production'!AD132/'[1]T61 Real GDP'!AD132),"")),"")</f>
        <v>0.2978479465832149</v>
      </c>
      <c r="AF101" s="8">
        <f>IF('[1]T61 Real GDP'!AE132&lt;&gt;"",(IF('[1]T6 Wine production'!AE132&lt;&gt;"",('[1]T6 Wine production'!AE132/'[1]T61 Real GDP'!AE132),"")),"")</f>
        <v>15.0145308745638</v>
      </c>
      <c r="AG101" s="8">
        <f>IF('[1]T61 Real GDP'!AF132&lt;&gt;"",(IF('[1]T6 Wine production'!AF132&lt;&gt;"",('[1]T6 Wine production'!AF132/'[1]T61 Real GDP'!AF132),"")),"")</f>
        <v>0.49330075044035915</v>
      </c>
      <c r="AH101" s="8">
        <f>IF('[1]T61 Real GDP'!AG132&lt;&gt;"",(IF('[1]T6 Wine production'!AG132&lt;&gt;"",('[1]T6 Wine production'!AG132/'[1]T61 Real GDP'!AG132),"")),"")</f>
        <v>12.343028777584985</v>
      </c>
      <c r="AI101" s="8">
        <f>IF('[1]T61 Real GDP'!AH132&lt;&gt;"",(IF('[1]T6 Wine production'!AH132&lt;&gt;"",('[1]T6 Wine production'!AH132/'[1]T61 Real GDP'!AH132),"")),"")</f>
        <v>0.22353031751108551</v>
      </c>
      <c r="AJ101" s="8">
        <f>IF('[1]T61 Real GDP'!AI132&lt;&gt;"",(IF('[1]T6 Wine production'!AI132&lt;&gt;"",('[1]T6 Wine production'!AI132/'[1]T61 Real GDP'!AI132),"")),"")</f>
        <v>6.024676744449053</v>
      </c>
      <c r="AK101" s="8" t="str">
        <f>IF('[1]T61 Real GDP'!AJ132&lt;&gt;"",(IF('[1]T6 Wine production'!AJ132&lt;&gt;"",('[1]T6 Wine production'!AJ132/'[1]T61 Real GDP'!AJ132),"")),"")</f>
        <v/>
      </c>
      <c r="AL101" s="8">
        <f>IF('[1]T61 Real GDP'!AK132&lt;&gt;"",(IF('[1]T6 Wine production'!AK132&lt;&gt;"",('[1]T6 Wine production'!AK132/'[1]T61 Real GDP'!AK132),"")),"")</f>
        <v>49.958443291263769</v>
      </c>
      <c r="AM101" s="8">
        <f>IF('[1]T61 Real GDP'!AL132&lt;&gt;"",(IF('[1]T6 Wine production'!AL132&lt;&gt;"",('[1]T6 Wine production'!AL132/'[1]T61 Real GDP'!AL132),"")),"")</f>
        <v>12.978357263513514</v>
      </c>
      <c r="AN101" s="8">
        <f>IF('[1]T61 Real GDP'!AM132&lt;&gt;"",(IF('[1]T6 Wine production'!AM132&lt;&gt;"",('[1]T6 Wine production'!AM132/'[1]T61 Real GDP'!AM132),"")),"")</f>
        <v>5.5815686787527623</v>
      </c>
      <c r="AO101" s="8">
        <f>IF('[1]T61 Real GDP'!AN132&lt;&gt;"",(IF('[1]T6 Wine production'!AN132&lt;&gt;"",('[1]T6 Wine production'!AN132/'[1]T61 Real GDP'!AN132),"")),"")</f>
        <v>25.860585065197476</v>
      </c>
      <c r="AP101" s="8">
        <f>IF('[1]T61 Real GDP'!AO132&lt;&gt;"",(IF('[1]T6 Wine production'!AO132&lt;&gt;"",('[1]T6 Wine production'!AO132/'[1]T61 Real GDP'!AO132),"")),"")</f>
        <v>0.49441315698323296</v>
      </c>
      <c r="AQ101" s="8" t="str">
        <f>IF('[1]T61 Real GDP'!AP132&lt;&gt;"",(IF('[1]T6 Wine production'!AP132&lt;&gt;"",('[1]T6 Wine production'!AP132/'[1]T61 Real GDP'!AP132),"")),"")</f>
        <v/>
      </c>
      <c r="AR101" s="8">
        <f>IF('[1]T61 Real GDP'!AQ132&lt;&gt;"",(IF('[1]T6 Wine production'!AQ132&lt;&gt;"",('[1]T6 Wine production'!AQ132/'[1]T61 Real GDP'!AQ132),"")),"")</f>
        <v>1.4989607205670738E-2</v>
      </c>
      <c r="AS101" s="8" t="str">
        <f>IF('[1]T61 Real GDP'!AR132&lt;&gt;"",(IF('[1]T6 Wine production'!AR132&lt;&gt;"",('[1]T6 Wine production'!AR132/'[1]T61 Real GDP'!AR132),"")),"")</f>
        <v/>
      </c>
      <c r="AT101" s="8">
        <f>IF('[1]T61 Real GDP'!AS132&lt;&gt;"",(IF('[1]T6 Wine production'!AS132&lt;&gt;"",('[1]T6 Wine production'!AS132/'[1]T61 Real GDP'!AS132),"")),"")</f>
        <v>1.687809239021533E-3</v>
      </c>
      <c r="AU101" s="8">
        <f>IF('[1]T61 Real GDP'!AT132&lt;&gt;"",(IF('[1]T6 Wine production'!AT132&lt;&gt;"",('[1]T6 Wine production'!AT132/'[1]T61 Real GDP'!AT132),"")),"")</f>
        <v>7.6096268547693304E-3</v>
      </c>
      <c r="AV101" s="8" t="str">
        <f>IF('[1]T61 Real GDP'!AU132&lt;&gt;"",(IF('[1]T6 Wine production'!AU132&lt;&gt;"",('[1]T6 Wine production'!AU132/'[1]T61 Real GDP'!AU132),"")),"")</f>
        <v/>
      </c>
      <c r="AW101" s="8" t="str">
        <f>IF('[1]T61 Real GDP'!AV132&lt;&gt;"",(IF('[1]T6 Wine production'!AV132&lt;&gt;"",('[1]T6 Wine production'!AV132/'[1]T61 Real GDP'!AV132),"")),"")</f>
        <v/>
      </c>
      <c r="AX101" s="8" t="str">
        <f>IF('[1]T61 Real GDP'!AW132&lt;&gt;"",(IF('[1]T6 Wine production'!AW132&lt;&gt;"",('[1]T6 Wine production'!AW132/'[1]T61 Real GDP'!AW132),"")),"")</f>
        <v/>
      </c>
      <c r="AY101" s="8" t="str">
        <f>IF('[1]T61 Real GDP'!AX132&lt;&gt;"",(IF('[1]T6 Wine production'!AX132&lt;&gt;"",('[1]T6 Wine production'!AX132/'[1]T61 Real GDP'!AX132),"")),"")</f>
        <v/>
      </c>
      <c r="AZ101" s="8" t="str">
        <f>IF('[1]T61 Real GDP'!AY132&lt;&gt;"",(IF('[1]T6 Wine production'!AY132&lt;&gt;"",('[1]T6 Wine production'!AY132/'[1]T61 Real GDP'!AY132),"")),"")</f>
        <v/>
      </c>
      <c r="BA101" s="8" t="str">
        <f>IF('[1]T61 Real GDP'!AZ132&lt;&gt;"",(IF('[1]T6 Wine production'!AZ132&lt;&gt;"",('[1]T6 Wine production'!AZ132/'[1]T61 Real GDP'!AZ132),"")),"")</f>
        <v/>
      </c>
      <c r="BB101" s="8">
        <v>2.6377829512231723</v>
      </c>
      <c r="BC101" s="9"/>
      <c r="BD101" s="9"/>
      <c r="BI101" s="8"/>
      <c r="BJ101" s="8"/>
      <c r="BK101" s="8"/>
      <c r="BL101" s="8"/>
      <c r="BM101" s="8"/>
      <c r="BN101" s="8"/>
    </row>
    <row r="102" spans="1:66" x14ac:dyDescent="0.5">
      <c r="A102" s="12">
        <f>'[1]T6 Wine production'!A133</f>
        <v>1965</v>
      </c>
      <c r="B102" s="8">
        <f>IF('[1]T61 Real GDP'!B133&lt;&gt;"",(IF('[1]T6 Wine production'!B133&lt;&gt;"",('[1]T6 Wine production'!B133/'[1]T61 Real GDP'!B133),"")),"")</f>
        <v>14.989396568343937</v>
      </c>
      <c r="C102" s="8">
        <f>IF('[1]T61 Real GDP'!C133&lt;&gt;"",(IF('[1]T6 Wine production'!C133&lt;&gt;"",('[1]T6 Wine production'!C133/'[1]T61 Real GDP'!C133),"")),"")</f>
        <v>17.266467520631867</v>
      </c>
      <c r="D102" s="8">
        <f>IF('[1]T61 Real GDP'!D133&lt;&gt;"",(IF('[1]T6 Wine production'!D133&lt;&gt;"",('[1]T6 Wine production'!D133/'[1]T61 Real GDP'!D133),"")),"")</f>
        <v>40.468676946715689</v>
      </c>
      <c r="E102" s="8">
        <f>IF('[1]T61 Real GDP'!E133&lt;&gt;"",(IF('[1]T6 Wine production'!E133&lt;&gt;"",('[1]T6 Wine production'!E133/'[1]T61 Real GDP'!E133),"")),"")</f>
        <v>17.31219812296294</v>
      </c>
      <c r="F102" s="8">
        <f>IF('[1]T61 Real GDP'!F133&lt;&gt;"",(IF('[1]T6 Wine production'!F133&lt;&gt;"",('[1]T6 Wine production'!F133/'[1]T61 Real GDP'!F133),"")),"")</f>
        <v>2.4718142049294021</v>
      </c>
      <c r="G102" s="8"/>
      <c r="H102" s="8">
        <f>IF('[1]T61 Real GDP'!G133&lt;&gt;"",(IF('[1]T6 Wine production'!G133&lt;&gt;"",('[1]T6 Wine production'!G133/'[1]T61 Real GDP'!G133),"")),"")</f>
        <v>0.14095521469773506</v>
      </c>
      <c r="I102" s="8" t="str">
        <f>IF('[1]T61 Real GDP'!H133&lt;&gt;"",(IF('[1]T6 Wine production'!H133&lt;&gt;"",('[1]T6 Wine production'!H133/'[1]T61 Real GDP'!H133),"")),"")</f>
        <v/>
      </c>
      <c r="J102" s="8" t="str">
        <f>IF('[1]T61 Real GDP'!I133&lt;&gt;"",(IF('[1]T6 Wine production'!I133&lt;&gt;"",('[1]T6 Wine production'!I133/'[1]T61 Real GDP'!I133),"")),"")</f>
        <v/>
      </c>
      <c r="K102" s="8">
        <f>IF('[1]T61 Real GDP'!J133&lt;&gt;"",(IF('[1]T6 Wine production'!J133&lt;&gt;"",('[1]T6 Wine production'!J133/'[1]T61 Real GDP'!J133),"")),"")</f>
        <v>0.72467105547223798</v>
      </c>
      <c r="L102" s="8">
        <f>IF('[1]T61 Real GDP'!K133&lt;&gt;"",(IF('[1]T6 Wine production'!K133&lt;&gt;"",('[1]T6 Wine production'!K133/'[1]T61 Real GDP'!K133),"")),"")</f>
        <v>10.530957383342411</v>
      </c>
      <c r="M102" s="8" t="str">
        <f>IF('[1]T61 Real GDP'!L133&lt;&gt;"",(IF('[1]T6 Wine production'!L133&lt;&gt;"",('[1]T6 Wine production'!L133/'[1]T61 Real GDP'!L133),"")),"")</f>
        <v/>
      </c>
      <c r="N102" s="8" t="str">
        <f>IF('[1]T61 Real GDP'!M133&lt;&gt;"",(IF('[1]T6 Wine production'!M133&lt;&gt;"",('[1]T6 Wine production'!M133/'[1]T61 Real GDP'!M133),"")),"")</f>
        <v/>
      </c>
      <c r="O102" s="8" t="str">
        <f>IF('[1]T61 Real GDP'!N133&lt;&gt;"",(IF('[1]T6 Wine production'!N133&lt;&gt;"",('[1]T6 Wine production'!N133/'[1]T61 Real GDP'!N133),"")),"")</f>
        <v/>
      </c>
      <c r="P102" s="8">
        <f>IF('[1]T61 Real GDP'!O133&lt;&gt;"",(IF('[1]T6 Wine production'!O133&lt;&gt;"",('[1]T6 Wine production'!O133/'[1]T61 Real GDP'!O133),"")),"")</f>
        <v>1.12071465862289</v>
      </c>
      <c r="Q102" s="8">
        <f>IF('[1]T61 Real GDP'!P133&lt;&gt;"",(IF('[1]T6 Wine production'!P133&lt;&gt;"",('[1]T6 Wine production'!P133/'[1]T61 Real GDP'!P133),"")),"")</f>
        <v>0</v>
      </c>
      <c r="R102" s="8" t="str">
        <f>IF('[1]T61 Real GDP'!Q133&lt;&gt;"",(IF('[1]T6 Wine production'!Q133&lt;&gt;"",('[1]T6 Wine production'!Q133/'[1]T61 Real GDP'!Q133),"")),"")</f>
        <v/>
      </c>
      <c r="S102" s="8">
        <f>IF('[1]T61 Real GDP'!R133&lt;&gt;"",(IF('[1]T6 Wine production'!R133&lt;&gt;"",('[1]T6 Wine production'!R133/'[1]T61 Real GDP'!R133),"")),"")</f>
        <v>12.541546896321998</v>
      </c>
      <c r="T102" s="8" t="str">
        <f>IF('[1]T61 Real GDP'!S133&lt;&gt;"",(IF('[1]T6 Wine production'!S133&lt;&gt;"",('[1]T6 Wine production'!S133/'[1]T61 Real GDP'!S133),"")),"")</f>
        <v/>
      </c>
      <c r="U102" s="8" t="str">
        <f>IF('[1]T61 Real GDP'!T133&lt;&gt;"",(IF('[1]T6 Wine production'!T133&lt;&gt;"",('[1]T6 Wine production'!T133/'[1]T61 Real GDP'!T133),"")),"")</f>
        <v/>
      </c>
      <c r="V102" s="8">
        <f>IF('[1]T61 Real GDP'!U133&lt;&gt;"",(IF('[1]T6 Wine production'!U133&lt;&gt;"",('[1]T6 Wine production'!U133/'[1]T61 Real GDP'!U133),"")),"")</f>
        <v>5.4277843568172681</v>
      </c>
      <c r="W102" s="8" t="str">
        <f>IF('[1]T61 Real GDP'!V133&lt;&gt;"",(IF('[1]T6 Wine production'!V133&lt;&gt;"",('[1]T6 Wine production'!V133/'[1]T61 Real GDP'!V133),"")),"")</f>
        <v/>
      </c>
      <c r="X102" s="8">
        <f>IF('[1]T61 Real GDP'!W133&lt;&gt;"",(IF('[1]T6 Wine production'!W133&lt;&gt;"",('[1]T6 Wine production'!W133/'[1]T61 Real GDP'!W133),"")),"")</f>
        <v>11.475362100129573</v>
      </c>
      <c r="Y102" s="8" t="str">
        <f>IF('[1]T61 Real GDP'!X133&lt;&gt;"",(IF('[1]T6 Wine production'!X133&lt;&gt;"",('[1]T6 Wine production'!X133/'[1]T61 Real GDP'!X133),"")),"")</f>
        <v/>
      </c>
      <c r="Z102" s="8" t="str">
        <f>IF('[1]T61 Real GDP'!Y133&lt;&gt;"",(IF('[1]T6 Wine production'!Y133&lt;&gt;"",('[1]T6 Wine production'!Y133/'[1]T61 Real GDP'!Y133),"")),"")</f>
        <v/>
      </c>
      <c r="AA102" s="8" t="str">
        <f>IF('[1]T61 Real GDP'!Z133&lt;&gt;"",(IF('[1]T6 Wine production'!Z133&lt;&gt;"",('[1]T6 Wine production'!Z133/'[1]T61 Real GDP'!Z133),"")),"")</f>
        <v/>
      </c>
      <c r="AB102" s="8">
        <f>IF('[1]T61 Real GDP'!AA133&lt;&gt;"",(IF('[1]T6 Wine production'!AA133&lt;&gt;"",('[1]T6 Wine production'!AA133/'[1]T61 Real GDP'!AA133),"")),"")</f>
        <v>1.5235122404870363</v>
      </c>
      <c r="AC102" s="8">
        <f>IF('[1]T61 Real GDP'!AB133&lt;&gt;"",(IF('[1]T6 Wine production'!AB133&lt;&gt;"",('[1]T6 Wine production'!AB133/'[1]T61 Real GDP'!AB133),"")),"")</f>
        <v>0.27851274195794457</v>
      </c>
      <c r="AD102" s="8">
        <f>IF('[1]T61 Real GDP'!AC133&lt;&gt;"",(IF('[1]T6 Wine production'!AC133&lt;&gt;"",('[1]T6 Wine production'!AC133/'[1]T61 Real GDP'!AC133),"")),"")</f>
        <v>0.11479855187604365</v>
      </c>
      <c r="AE102" s="8">
        <f>IF('[1]T61 Real GDP'!AD133&lt;&gt;"",(IF('[1]T6 Wine production'!AD133&lt;&gt;"",('[1]T6 Wine production'!AD133/'[1]T61 Real GDP'!AD133),"")),"")</f>
        <v>0.31872124892704845</v>
      </c>
      <c r="AF102" s="8">
        <f>IF('[1]T61 Real GDP'!AE133&lt;&gt;"",(IF('[1]T6 Wine production'!AE133&lt;&gt;"",('[1]T6 Wine production'!AE133/'[1]T61 Real GDP'!AE133),"")),"")</f>
        <v>12.869823062766914</v>
      </c>
      <c r="AG102" s="8">
        <f>IF('[1]T61 Real GDP'!AF133&lt;&gt;"",(IF('[1]T6 Wine production'!AF133&lt;&gt;"",('[1]T6 Wine production'!AF133/'[1]T61 Real GDP'!AF133),"")),"")</f>
        <v>0.934514717768547</v>
      </c>
      <c r="AH102" s="8">
        <f>IF('[1]T61 Real GDP'!AG133&lt;&gt;"",(IF('[1]T6 Wine production'!AG133&lt;&gt;"",('[1]T6 Wine production'!AG133/'[1]T61 Real GDP'!AG133),"")),"")</f>
        <v>9.2182382828773157</v>
      </c>
      <c r="AI102" s="8">
        <f>IF('[1]T61 Real GDP'!AH133&lt;&gt;"",(IF('[1]T6 Wine production'!AH133&lt;&gt;"",('[1]T6 Wine production'!AH133/'[1]T61 Real GDP'!AH133),"")),"")</f>
        <v>0.23697123209149706</v>
      </c>
      <c r="AJ102" s="8">
        <f>IF('[1]T61 Real GDP'!AI133&lt;&gt;"",(IF('[1]T6 Wine production'!AI133&lt;&gt;"",('[1]T6 Wine production'!AI133/'[1]T61 Real GDP'!AI133),"")),"")</f>
        <v>6.6476388061686684</v>
      </c>
      <c r="AK102" s="8" t="str">
        <f>IF('[1]T61 Real GDP'!AJ133&lt;&gt;"",(IF('[1]T6 Wine production'!AJ133&lt;&gt;"",('[1]T6 Wine production'!AJ133/'[1]T61 Real GDP'!AJ133),"")),"")</f>
        <v/>
      </c>
      <c r="AL102" s="8">
        <f>IF('[1]T61 Real GDP'!AK133&lt;&gt;"",(IF('[1]T6 Wine production'!AK133&lt;&gt;"",('[1]T6 Wine production'!AK133/'[1]T61 Real GDP'!AK133),"")),"")</f>
        <v>62.70817921355588</v>
      </c>
      <c r="AM102" s="8">
        <f>IF('[1]T61 Real GDP'!AL133&lt;&gt;"",(IF('[1]T6 Wine production'!AL133&lt;&gt;"",('[1]T6 Wine production'!AL133/'[1]T61 Real GDP'!AL133),"")),"")</f>
        <v>17.588637290901673</v>
      </c>
      <c r="AN102" s="8">
        <f>IF('[1]T61 Real GDP'!AM133&lt;&gt;"",(IF('[1]T6 Wine production'!AM133&lt;&gt;"",('[1]T6 Wine production'!AM133/'[1]T61 Real GDP'!AM133),"")),"")</f>
        <v>6.38192739082983</v>
      </c>
      <c r="AO102" s="8">
        <f>IF('[1]T61 Real GDP'!AN133&lt;&gt;"",(IF('[1]T6 Wine production'!AN133&lt;&gt;"",('[1]T6 Wine production'!AN133/'[1]T61 Real GDP'!AN133),"")),"")</f>
        <v>24.488114798992221</v>
      </c>
      <c r="AP102" s="8">
        <f>IF('[1]T61 Real GDP'!AO133&lt;&gt;"",(IF('[1]T6 Wine production'!AO133&lt;&gt;"",('[1]T6 Wine production'!AO133/'[1]T61 Real GDP'!AO133),"")),"")</f>
        <v>0.59095340465953394</v>
      </c>
      <c r="AQ102" s="8" t="str">
        <f>IF('[1]T61 Real GDP'!AP133&lt;&gt;"",(IF('[1]T6 Wine production'!AP133&lt;&gt;"",('[1]T6 Wine production'!AP133/'[1]T61 Real GDP'!AP133),"")),"")</f>
        <v/>
      </c>
      <c r="AR102" s="8">
        <f>IF('[1]T61 Real GDP'!AQ133&lt;&gt;"",(IF('[1]T6 Wine production'!AQ133&lt;&gt;"",('[1]T6 Wine production'!AQ133/'[1]T61 Real GDP'!AQ133),"")),"")</f>
        <v>1.395064262638784E-2</v>
      </c>
      <c r="AS102" s="8" t="str">
        <f>IF('[1]T61 Real GDP'!AR133&lt;&gt;"",(IF('[1]T6 Wine production'!AR133&lt;&gt;"",('[1]T6 Wine production'!AR133/'[1]T61 Real GDP'!AR133),"")),"")</f>
        <v/>
      </c>
      <c r="AT102" s="8">
        <f>IF('[1]T61 Real GDP'!AS133&lt;&gt;"",(IF('[1]T6 Wine production'!AS133&lt;&gt;"",('[1]T6 Wine production'!AS133/'[1]T61 Real GDP'!AS133),"")),"")</f>
        <v>1.6853301374480357E-3</v>
      </c>
      <c r="AU102" s="8">
        <f>IF('[1]T61 Real GDP'!AT133&lt;&gt;"",(IF('[1]T6 Wine production'!AT133&lt;&gt;"",('[1]T6 Wine production'!AT133/'[1]T61 Real GDP'!AT133),"")),"")</f>
        <v>1.1171141076858052E-2</v>
      </c>
      <c r="AV102" s="8" t="str">
        <f>IF('[1]T61 Real GDP'!AU133&lt;&gt;"",(IF('[1]T6 Wine production'!AU133&lt;&gt;"",('[1]T6 Wine production'!AU133/'[1]T61 Real GDP'!AU133),"")),"")</f>
        <v/>
      </c>
      <c r="AW102" s="8" t="str">
        <f>IF('[1]T61 Real GDP'!AV133&lt;&gt;"",(IF('[1]T6 Wine production'!AV133&lt;&gt;"",('[1]T6 Wine production'!AV133/'[1]T61 Real GDP'!AV133),"")),"")</f>
        <v/>
      </c>
      <c r="AX102" s="8" t="str">
        <f>IF('[1]T61 Real GDP'!AW133&lt;&gt;"",(IF('[1]T6 Wine production'!AW133&lt;&gt;"",('[1]T6 Wine production'!AW133/'[1]T61 Real GDP'!AW133),"")),"")</f>
        <v/>
      </c>
      <c r="AY102" s="8" t="str">
        <f>IF('[1]T61 Real GDP'!AX133&lt;&gt;"",(IF('[1]T6 Wine production'!AX133&lt;&gt;"",('[1]T6 Wine production'!AX133/'[1]T61 Real GDP'!AX133),"")),"")</f>
        <v/>
      </c>
      <c r="AZ102" s="8" t="str">
        <f>IF('[1]T61 Real GDP'!AY133&lt;&gt;"",(IF('[1]T6 Wine production'!AY133&lt;&gt;"",('[1]T6 Wine production'!AY133/'[1]T61 Real GDP'!AY133),"")),"")</f>
        <v/>
      </c>
      <c r="BA102" s="8" t="str">
        <f>IF('[1]T61 Real GDP'!AZ133&lt;&gt;"",(IF('[1]T6 Wine production'!AZ133&lt;&gt;"",('[1]T6 Wine production'!AZ133/'[1]T61 Real GDP'!AZ133),"")),"")</f>
        <v/>
      </c>
      <c r="BB102" s="8">
        <v>2.5167327294301338</v>
      </c>
      <c r="BC102" s="9"/>
      <c r="BD102" s="9"/>
      <c r="BI102" s="8"/>
      <c r="BJ102" s="8"/>
      <c r="BK102" s="8"/>
      <c r="BL102" s="8"/>
      <c r="BM102" s="8"/>
      <c r="BN102" s="8"/>
    </row>
    <row r="103" spans="1:66" x14ac:dyDescent="0.5">
      <c r="A103" s="12">
        <f>'[1]T6 Wine production'!A134</f>
        <v>1966</v>
      </c>
      <c r="B103" s="8">
        <f>IF('[1]T61 Real GDP'!B134&lt;&gt;"",(IF('[1]T6 Wine production'!B134&lt;&gt;"",('[1]T6 Wine production'!B134/'[1]T61 Real GDP'!B134),"")),"")</f>
        <v>12.978727396686203</v>
      </c>
      <c r="C103" s="8">
        <f>IF('[1]T61 Real GDP'!C134&lt;&gt;"",(IF('[1]T6 Wine production'!C134&lt;&gt;"",('[1]T6 Wine production'!C134/'[1]T61 Real GDP'!C134),"")),"")</f>
        <v>15.56783651197313</v>
      </c>
      <c r="D103" s="8">
        <f>IF('[1]T61 Real GDP'!D134&lt;&gt;"",(IF('[1]T6 Wine production'!D134&lt;&gt;"",('[1]T6 Wine production'!D134/'[1]T61 Real GDP'!D134),"")),"")</f>
        <v>23.538392786522184</v>
      </c>
      <c r="E103" s="8">
        <f>IF('[1]T61 Real GDP'!E134&lt;&gt;"",(IF('[1]T6 Wine production'!E134&lt;&gt;"",('[1]T6 Wine production'!E134/'[1]T61 Real GDP'!E134),"")),"")</f>
        <v>18.726667032076932</v>
      </c>
      <c r="F103" s="8">
        <f>IF('[1]T61 Real GDP'!F134&lt;&gt;"",(IF('[1]T6 Wine production'!F134&lt;&gt;"",('[1]T6 Wine production'!F134/'[1]T61 Real GDP'!F134),"")),"")</f>
        <v>2.4411185373491135</v>
      </c>
      <c r="G103" s="8"/>
      <c r="H103" s="8">
        <f>IF('[1]T61 Real GDP'!G134&lt;&gt;"",(IF('[1]T6 Wine production'!G134&lt;&gt;"",('[1]T6 Wine production'!G134/'[1]T61 Real GDP'!G134),"")),"")</f>
        <v>0.1571374464164447</v>
      </c>
      <c r="I103" s="8" t="str">
        <f>IF('[1]T61 Real GDP'!H134&lt;&gt;"",(IF('[1]T6 Wine production'!H134&lt;&gt;"",('[1]T6 Wine production'!H134/'[1]T61 Real GDP'!H134),"")),"")</f>
        <v/>
      </c>
      <c r="J103" s="8" t="str">
        <f>IF('[1]T61 Real GDP'!I134&lt;&gt;"",(IF('[1]T6 Wine production'!I134&lt;&gt;"",('[1]T6 Wine production'!I134/'[1]T61 Real GDP'!I134),"")),"")</f>
        <v/>
      </c>
      <c r="K103" s="8">
        <f>IF('[1]T61 Real GDP'!J134&lt;&gt;"",(IF('[1]T6 Wine production'!J134&lt;&gt;"",('[1]T6 Wine production'!J134/'[1]T61 Real GDP'!J134),"")),"")</f>
        <v>0.67221792776837341</v>
      </c>
      <c r="L103" s="8">
        <f>IF('[1]T61 Real GDP'!K134&lt;&gt;"",(IF('[1]T6 Wine production'!K134&lt;&gt;"",('[1]T6 Wine production'!K134/'[1]T61 Real GDP'!K134),"")),"")</f>
        <v>9.6560490869533346</v>
      </c>
      <c r="M103" s="8" t="str">
        <f>IF('[1]T61 Real GDP'!L134&lt;&gt;"",(IF('[1]T6 Wine production'!L134&lt;&gt;"",('[1]T6 Wine production'!L134/'[1]T61 Real GDP'!L134),"")),"")</f>
        <v/>
      </c>
      <c r="N103" s="8" t="str">
        <f>IF('[1]T61 Real GDP'!M134&lt;&gt;"",(IF('[1]T6 Wine production'!M134&lt;&gt;"",('[1]T6 Wine production'!M134/'[1]T61 Real GDP'!M134),"")),"")</f>
        <v/>
      </c>
      <c r="O103" s="8" t="str">
        <f>IF('[1]T61 Real GDP'!N134&lt;&gt;"",(IF('[1]T6 Wine production'!N134&lt;&gt;"",('[1]T6 Wine production'!N134/'[1]T61 Real GDP'!N134),"")),"")</f>
        <v/>
      </c>
      <c r="P103" s="8">
        <f>IF('[1]T61 Real GDP'!O134&lt;&gt;"",(IF('[1]T6 Wine production'!O134&lt;&gt;"",('[1]T6 Wine production'!O134/'[1]T61 Real GDP'!O134),"")),"")</f>
        <v>0.94218900402015737</v>
      </c>
      <c r="Q103" s="8">
        <f>IF('[1]T61 Real GDP'!P134&lt;&gt;"",(IF('[1]T6 Wine production'!P134&lt;&gt;"",('[1]T6 Wine production'!P134/'[1]T61 Real GDP'!P134),"")),"")</f>
        <v>0</v>
      </c>
      <c r="R103" s="8" t="str">
        <f>IF('[1]T61 Real GDP'!Q134&lt;&gt;"",(IF('[1]T6 Wine production'!Q134&lt;&gt;"",('[1]T6 Wine production'!Q134/'[1]T61 Real GDP'!Q134),"")),"")</f>
        <v/>
      </c>
      <c r="S103" s="8">
        <f>IF('[1]T61 Real GDP'!R134&lt;&gt;"",(IF('[1]T6 Wine production'!R134&lt;&gt;"",('[1]T6 Wine production'!R134/'[1]T61 Real GDP'!R134),"")),"")</f>
        <v>12.152567637321214</v>
      </c>
      <c r="T103" s="8" t="str">
        <f>IF('[1]T61 Real GDP'!S134&lt;&gt;"",(IF('[1]T6 Wine production'!S134&lt;&gt;"",('[1]T6 Wine production'!S134/'[1]T61 Real GDP'!S134),"")),"")</f>
        <v/>
      </c>
      <c r="U103" s="8" t="str">
        <f>IF('[1]T61 Real GDP'!T134&lt;&gt;"",(IF('[1]T6 Wine production'!T134&lt;&gt;"",('[1]T6 Wine production'!T134/'[1]T61 Real GDP'!T134),"")),"")</f>
        <v/>
      </c>
      <c r="V103" s="8">
        <f>IF('[1]T61 Real GDP'!U134&lt;&gt;"",(IF('[1]T6 Wine production'!U134&lt;&gt;"",('[1]T6 Wine production'!U134/'[1]T61 Real GDP'!U134),"")),"")</f>
        <v>7.1218770402546614</v>
      </c>
      <c r="W103" s="8" t="str">
        <f>IF('[1]T61 Real GDP'!V134&lt;&gt;"",(IF('[1]T6 Wine production'!V134&lt;&gt;"",('[1]T6 Wine production'!V134/'[1]T61 Real GDP'!V134),"")),"")</f>
        <v/>
      </c>
      <c r="X103" s="8">
        <f>IF('[1]T61 Real GDP'!W134&lt;&gt;"",(IF('[1]T6 Wine production'!W134&lt;&gt;"",('[1]T6 Wine production'!W134/'[1]T61 Real GDP'!W134),"")),"")</f>
        <v>11.010599123704907</v>
      </c>
      <c r="Y103" s="8" t="str">
        <f>IF('[1]T61 Real GDP'!X134&lt;&gt;"",(IF('[1]T6 Wine production'!X134&lt;&gt;"",('[1]T6 Wine production'!X134/'[1]T61 Real GDP'!X134),"")),"")</f>
        <v/>
      </c>
      <c r="Z103" s="8" t="str">
        <f>IF('[1]T61 Real GDP'!Y134&lt;&gt;"",(IF('[1]T6 Wine production'!Y134&lt;&gt;"",('[1]T6 Wine production'!Y134/'[1]T61 Real GDP'!Y134),"")),"")</f>
        <v/>
      </c>
      <c r="AA103" s="8" t="str">
        <f>IF('[1]T61 Real GDP'!Z134&lt;&gt;"",(IF('[1]T6 Wine production'!Z134&lt;&gt;"",('[1]T6 Wine production'!Z134/'[1]T61 Real GDP'!Z134),"")),"")</f>
        <v/>
      </c>
      <c r="AB103" s="8">
        <f>IF('[1]T61 Real GDP'!AA134&lt;&gt;"",(IF('[1]T6 Wine production'!AA134&lt;&gt;"",('[1]T6 Wine production'!AA134/'[1]T61 Real GDP'!AA134),"")),"")</f>
        <v>1.3078759749671172</v>
      </c>
      <c r="AC103" s="8">
        <f>IF('[1]T61 Real GDP'!AB134&lt;&gt;"",(IF('[1]T6 Wine production'!AB134&lt;&gt;"",('[1]T6 Wine production'!AB134/'[1]T61 Real GDP'!AB134),"")),"")</f>
        <v>0.29473408435944459</v>
      </c>
      <c r="AD103" s="8">
        <f>IF('[1]T61 Real GDP'!AC134&lt;&gt;"",(IF('[1]T6 Wine production'!AC134&lt;&gt;"",('[1]T6 Wine production'!AC134/'[1]T61 Real GDP'!AC134),"")),"")</f>
        <v>0.12936934843990136</v>
      </c>
      <c r="AE103" s="8">
        <f>IF('[1]T61 Real GDP'!AD134&lt;&gt;"",(IF('[1]T6 Wine production'!AD134&lt;&gt;"",('[1]T6 Wine production'!AD134/'[1]T61 Real GDP'!AD134),"")),"")</f>
        <v>0.26421068318259405</v>
      </c>
      <c r="AF103" s="8">
        <f>IF('[1]T61 Real GDP'!AE134&lt;&gt;"",(IF('[1]T6 Wine production'!AE134&lt;&gt;"",('[1]T6 Wine production'!AE134/'[1]T61 Real GDP'!AE134),"")),"")</f>
        <v>15.33733382667781</v>
      </c>
      <c r="AG103" s="8">
        <f>IF('[1]T61 Real GDP'!AF134&lt;&gt;"",(IF('[1]T6 Wine production'!AF134&lt;&gt;"",('[1]T6 Wine production'!AF134/'[1]T61 Real GDP'!AF134),"")),"")</f>
        <v>0.5753498336821331</v>
      </c>
      <c r="AH103" s="8">
        <f>IF('[1]T61 Real GDP'!AG134&lt;&gt;"",(IF('[1]T6 Wine production'!AG134&lt;&gt;"",('[1]T6 Wine production'!AG134/'[1]T61 Real GDP'!AG134),"")),"")</f>
        <v>10.750770642478178</v>
      </c>
      <c r="AI103" s="8">
        <f>IF('[1]T61 Real GDP'!AH134&lt;&gt;"",(IF('[1]T6 Wine production'!AH134&lt;&gt;"",('[1]T6 Wine production'!AH134/'[1]T61 Real GDP'!AH134),"")),"")</f>
        <v>0.23882809409031117</v>
      </c>
      <c r="AJ103" s="8">
        <f>IF('[1]T61 Real GDP'!AI134&lt;&gt;"",(IF('[1]T6 Wine production'!AI134&lt;&gt;"",('[1]T6 Wine production'!AI134/'[1]T61 Real GDP'!AI134),"")),"")</f>
        <v>6.2061458553254045</v>
      </c>
      <c r="AK103" s="8" t="str">
        <f>IF('[1]T61 Real GDP'!AJ134&lt;&gt;"",(IF('[1]T6 Wine production'!AJ134&lt;&gt;"",('[1]T6 Wine production'!AJ134/'[1]T61 Real GDP'!AJ134),"")),"")</f>
        <v/>
      </c>
      <c r="AL103" s="8">
        <f>IF('[1]T61 Real GDP'!AK134&lt;&gt;"",(IF('[1]T6 Wine production'!AK134&lt;&gt;"",('[1]T6 Wine production'!AK134/'[1]T61 Real GDP'!AK134),"")),"")</f>
        <v>32.049132513916774</v>
      </c>
      <c r="AM103" s="8">
        <f>IF('[1]T61 Real GDP'!AL134&lt;&gt;"",(IF('[1]T6 Wine production'!AL134&lt;&gt;"",('[1]T6 Wine production'!AL134/'[1]T61 Real GDP'!AL134),"")),"")</f>
        <v>10.193236714975848</v>
      </c>
      <c r="AN103" s="8">
        <f>IF('[1]T61 Real GDP'!AM134&lt;&gt;"",(IF('[1]T6 Wine production'!AM134&lt;&gt;"",('[1]T6 Wine production'!AM134/'[1]T61 Real GDP'!AM134),"")),"")</f>
        <v>5.6298107993005848</v>
      </c>
      <c r="AO103" s="8">
        <f>IF('[1]T61 Real GDP'!AN134&lt;&gt;"",(IF('[1]T6 Wine production'!AN134&lt;&gt;"",('[1]T6 Wine production'!AN134/'[1]T61 Real GDP'!AN134),"")),"")</f>
        <v>15.798950564056687</v>
      </c>
      <c r="AP103" s="8">
        <f>IF('[1]T61 Real GDP'!AO134&lt;&gt;"",(IF('[1]T6 Wine production'!AO134&lt;&gt;"",('[1]T6 Wine production'!AO134/'[1]T61 Real GDP'!AO134),"")),"")</f>
        <v>0.49671015822572345</v>
      </c>
      <c r="AQ103" s="8" t="str">
        <f>IF('[1]T61 Real GDP'!AP134&lt;&gt;"",(IF('[1]T6 Wine production'!AP134&lt;&gt;"",('[1]T6 Wine production'!AP134/'[1]T61 Real GDP'!AP134),"")),"")</f>
        <v/>
      </c>
      <c r="AR103" s="8">
        <f>IF('[1]T61 Real GDP'!AQ134&lt;&gt;"",(IF('[1]T6 Wine production'!AQ134&lt;&gt;"",('[1]T6 Wine production'!AQ134/'[1]T61 Real GDP'!AQ134),"")),"")</f>
        <v>1.3209654526538651E-2</v>
      </c>
      <c r="AS103" s="8" t="str">
        <f>IF('[1]T61 Real GDP'!AR134&lt;&gt;"",(IF('[1]T6 Wine production'!AR134&lt;&gt;"",('[1]T6 Wine production'!AR134/'[1]T61 Real GDP'!AR134),"")),"")</f>
        <v/>
      </c>
      <c r="AT103" s="8">
        <f>IF('[1]T61 Real GDP'!AS134&lt;&gt;"",(IF('[1]T6 Wine production'!AS134&lt;&gt;"",('[1]T6 Wine production'!AS134/'[1]T61 Real GDP'!AS134),"")),"")</f>
        <v>1.7523534823054715E-3</v>
      </c>
      <c r="AU103" s="8">
        <f>IF('[1]T61 Real GDP'!AT134&lt;&gt;"",(IF('[1]T6 Wine production'!AT134&lt;&gt;"",('[1]T6 Wine production'!AT134/'[1]T61 Real GDP'!AT134),"")),"")</f>
        <v>1.0303856041923075E-2</v>
      </c>
      <c r="AV103" s="8" t="str">
        <f>IF('[1]T61 Real GDP'!AU134&lt;&gt;"",(IF('[1]T6 Wine production'!AU134&lt;&gt;"",('[1]T6 Wine production'!AU134/'[1]T61 Real GDP'!AU134),"")),"")</f>
        <v/>
      </c>
      <c r="AW103" s="8" t="str">
        <f>IF('[1]T61 Real GDP'!AV134&lt;&gt;"",(IF('[1]T6 Wine production'!AV134&lt;&gt;"",('[1]T6 Wine production'!AV134/'[1]T61 Real GDP'!AV134),"")),"")</f>
        <v/>
      </c>
      <c r="AX103" s="8" t="str">
        <f>IF('[1]T61 Real GDP'!AW134&lt;&gt;"",(IF('[1]T6 Wine production'!AW134&lt;&gt;"",('[1]T6 Wine production'!AW134/'[1]T61 Real GDP'!AW134),"")),"")</f>
        <v/>
      </c>
      <c r="AY103" s="8" t="str">
        <f>IF('[1]T61 Real GDP'!AX134&lt;&gt;"",(IF('[1]T6 Wine production'!AX134&lt;&gt;"",('[1]T6 Wine production'!AX134/'[1]T61 Real GDP'!AX134),"")),"")</f>
        <v/>
      </c>
      <c r="AZ103" s="8" t="str">
        <f>IF('[1]T61 Real GDP'!AY134&lt;&gt;"",(IF('[1]T6 Wine production'!AY134&lt;&gt;"",('[1]T6 Wine production'!AY134/'[1]T61 Real GDP'!AY134),"")),"")</f>
        <v/>
      </c>
      <c r="BA103" s="8" t="str">
        <f>IF('[1]T61 Real GDP'!AZ134&lt;&gt;"",(IF('[1]T6 Wine production'!AZ134&lt;&gt;"",('[1]T6 Wine production'!AZ134/'[1]T61 Real GDP'!AZ134),"")),"")</f>
        <v/>
      </c>
      <c r="BB103" s="8">
        <v>2.2661986692428817</v>
      </c>
      <c r="BC103" s="9"/>
      <c r="BD103" s="9"/>
      <c r="BI103" s="8"/>
      <c r="BJ103" s="8"/>
      <c r="BK103" s="8"/>
      <c r="BL103" s="8"/>
      <c r="BM103" s="8"/>
      <c r="BN103" s="8"/>
    </row>
    <row r="104" spans="1:66" x14ac:dyDescent="0.5">
      <c r="A104" s="12">
        <f>'[1]T6 Wine production'!A135</f>
        <v>1967</v>
      </c>
      <c r="B104" s="8">
        <f>IF('[1]T61 Real GDP'!B135&lt;&gt;"",(IF('[1]T6 Wine production'!B135&lt;&gt;"",('[1]T6 Wine production'!B135/'[1]T61 Real GDP'!B135),"")),"")</f>
        <v>12.361523239384693</v>
      </c>
      <c r="C104" s="8">
        <f>IF('[1]T61 Real GDP'!C135&lt;&gt;"",(IF('[1]T6 Wine production'!C135&lt;&gt;"",('[1]T6 Wine production'!C135/'[1]T61 Real GDP'!C135),"")),"")</f>
        <v>16.783384842059871</v>
      </c>
      <c r="D104" s="8">
        <f>IF('[1]T61 Real GDP'!D135&lt;&gt;"",(IF('[1]T6 Wine production'!D135&lt;&gt;"",('[1]T6 Wine production'!D135/'[1]T61 Real GDP'!D135),"")),"")</f>
        <v>23.876385075505006</v>
      </c>
      <c r="E104" s="8">
        <f>IF('[1]T61 Real GDP'!E135&lt;&gt;"",(IF('[1]T6 Wine production'!E135&lt;&gt;"",('[1]T6 Wine production'!E135/'[1]T61 Real GDP'!E135),"")),"")</f>
        <v>13.302744440069167</v>
      </c>
      <c r="F104" s="8">
        <f>IF('[1]T61 Real GDP'!F135&lt;&gt;"",(IF('[1]T6 Wine production'!F135&lt;&gt;"",('[1]T6 Wine production'!F135/'[1]T61 Real GDP'!F135),"")),"")</f>
        <v>4.2316804182664818</v>
      </c>
      <c r="G104" s="8"/>
      <c r="H104" s="8">
        <f>IF('[1]T61 Real GDP'!G135&lt;&gt;"",(IF('[1]T6 Wine production'!G135&lt;&gt;"",('[1]T6 Wine production'!G135/'[1]T61 Real GDP'!G135),"")),"")</f>
        <v>0.14575272086545779</v>
      </c>
      <c r="I104" s="8" t="str">
        <f>IF('[1]T61 Real GDP'!H135&lt;&gt;"",(IF('[1]T6 Wine production'!H135&lt;&gt;"",('[1]T6 Wine production'!H135/'[1]T61 Real GDP'!H135),"")),"")</f>
        <v/>
      </c>
      <c r="J104" s="8" t="str">
        <f>IF('[1]T61 Real GDP'!I135&lt;&gt;"",(IF('[1]T6 Wine production'!I135&lt;&gt;"",('[1]T6 Wine production'!I135/'[1]T61 Real GDP'!I135),"")),"")</f>
        <v/>
      </c>
      <c r="K104" s="8">
        <f>IF('[1]T61 Real GDP'!J135&lt;&gt;"",(IF('[1]T6 Wine production'!J135&lt;&gt;"",('[1]T6 Wine production'!J135/'[1]T61 Real GDP'!J135),"")),"")</f>
        <v>0.84572400050166507</v>
      </c>
      <c r="L104" s="8">
        <f>IF('[1]T61 Real GDP'!K135&lt;&gt;"",(IF('[1]T6 Wine production'!K135&lt;&gt;"",('[1]T6 Wine production'!K135/'[1]T61 Real GDP'!K135),"")),"")</f>
        <v>8.8756025213199834</v>
      </c>
      <c r="M104" s="8" t="str">
        <f>IF('[1]T61 Real GDP'!L135&lt;&gt;"",(IF('[1]T6 Wine production'!L135&lt;&gt;"",('[1]T6 Wine production'!L135/'[1]T61 Real GDP'!L135),"")),"")</f>
        <v/>
      </c>
      <c r="N104" s="8" t="str">
        <f>IF('[1]T61 Real GDP'!M135&lt;&gt;"",(IF('[1]T6 Wine production'!M135&lt;&gt;"",('[1]T6 Wine production'!M135/'[1]T61 Real GDP'!M135),"")),"")</f>
        <v/>
      </c>
      <c r="O104" s="8" t="str">
        <f>IF('[1]T61 Real GDP'!N135&lt;&gt;"",(IF('[1]T6 Wine production'!N135&lt;&gt;"",('[1]T6 Wine production'!N135/'[1]T61 Real GDP'!N135),"")),"")</f>
        <v/>
      </c>
      <c r="P104" s="8">
        <f>IF('[1]T61 Real GDP'!O135&lt;&gt;"",(IF('[1]T6 Wine production'!O135&lt;&gt;"",('[1]T6 Wine production'!O135/'[1]T61 Real GDP'!O135),"")),"")</f>
        <v>1.0559511251758087</v>
      </c>
      <c r="Q104" s="8">
        <f>IF('[1]T61 Real GDP'!P135&lt;&gt;"",(IF('[1]T6 Wine production'!P135&lt;&gt;"",('[1]T6 Wine production'!P135/'[1]T61 Real GDP'!P135),"")),"")</f>
        <v>0</v>
      </c>
      <c r="R104" s="8" t="str">
        <f>IF('[1]T61 Real GDP'!Q135&lt;&gt;"",(IF('[1]T6 Wine production'!Q135&lt;&gt;"",('[1]T6 Wine production'!Q135/'[1]T61 Real GDP'!Q135),"")),"")</f>
        <v/>
      </c>
      <c r="S104" s="8">
        <f>IF('[1]T61 Real GDP'!R135&lt;&gt;"",(IF('[1]T6 Wine production'!R135&lt;&gt;"",('[1]T6 Wine production'!R135/'[1]T61 Real GDP'!R135),"")),"")</f>
        <v>9.777692294922554</v>
      </c>
      <c r="T104" s="8" t="str">
        <f>IF('[1]T61 Real GDP'!S135&lt;&gt;"",(IF('[1]T6 Wine production'!S135&lt;&gt;"",('[1]T6 Wine production'!S135/'[1]T61 Real GDP'!S135),"")),"")</f>
        <v/>
      </c>
      <c r="U104" s="8" t="str">
        <f>IF('[1]T61 Real GDP'!T135&lt;&gt;"",(IF('[1]T6 Wine production'!T135&lt;&gt;"",('[1]T6 Wine production'!T135/'[1]T61 Real GDP'!T135),"")),"")</f>
        <v/>
      </c>
      <c r="V104" s="8">
        <f>IF('[1]T61 Real GDP'!U135&lt;&gt;"",(IF('[1]T6 Wine production'!U135&lt;&gt;"",('[1]T6 Wine production'!U135/'[1]T61 Real GDP'!U135),"")),"")</f>
        <v>9.5737203164258879</v>
      </c>
      <c r="W104" s="8" t="str">
        <f>IF('[1]T61 Real GDP'!V135&lt;&gt;"",(IF('[1]T6 Wine production'!V135&lt;&gt;"",('[1]T6 Wine production'!V135/'[1]T61 Real GDP'!V135),"")),"")</f>
        <v/>
      </c>
      <c r="X104" s="8">
        <f>IF('[1]T61 Real GDP'!W135&lt;&gt;"",(IF('[1]T6 Wine production'!W135&lt;&gt;"",('[1]T6 Wine production'!W135/'[1]T61 Real GDP'!W135),"")),"")</f>
        <v>9.9052802266903033</v>
      </c>
      <c r="Y104" s="8" t="str">
        <f>IF('[1]T61 Real GDP'!X135&lt;&gt;"",(IF('[1]T6 Wine production'!X135&lt;&gt;"",('[1]T6 Wine production'!X135/'[1]T61 Real GDP'!X135),"")),"")</f>
        <v/>
      </c>
      <c r="Z104" s="8" t="str">
        <f>IF('[1]T61 Real GDP'!Y135&lt;&gt;"",(IF('[1]T6 Wine production'!Y135&lt;&gt;"",('[1]T6 Wine production'!Y135/'[1]T61 Real GDP'!Y135),"")),"")</f>
        <v/>
      </c>
      <c r="AA104" s="8" t="str">
        <f>IF('[1]T61 Real GDP'!Z135&lt;&gt;"",(IF('[1]T6 Wine production'!Z135&lt;&gt;"",('[1]T6 Wine production'!Z135/'[1]T61 Real GDP'!Z135),"")),"")</f>
        <v/>
      </c>
      <c r="AB104" s="8">
        <f>IF('[1]T61 Real GDP'!AA135&lt;&gt;"",(IF('[1]T6 Wine production'!AA135&lt;&gt;"",('[1]T6 Wine production'!AA135/'[1]T61 Real GDP'!AA135),"")),"")</f>
        <v>1.488918711054606</v>
      </c>
      <c r="AC104" s="8">
        <f>IF('[1]T61 Real GDP'!AB135&lt;&gt;"",(IF('[1]T6 Wine production'!AB135&lt;&gt;"",('[1]T6 Wine production'!AB135/'[1]T61 Real GDP'!AB135),"")),"")</f>
        <v>0.34314734747100401</v>
      </c>
      <c r="AD104" s="8">
        <f>IF('[1]T61 Real GDP'!AC135&lt;&gt;"",(IF('[1]T6 Wine production'!AC135&lt;&gt;"",('[1]T6 Wine production'!AC135/'[1]T61 Real GDP'!AC135),"")),"")</f>
        <v>0.14592429123292303</v>
      </c>
      <c r="AE104" s="8">
        <f>IF('[1]T61 Real GDP'!AD135&lt;&gt;"",(IF('[1]T6 Wine production'!AD135&lt;&gt;"",('[1]T6 Wine production'!AD135/'[1]T61 Real GDP'!AD135),"")),"")</f>
        <v>0.27391978153843882</v>
      </c>
      <c r="AF104" s="8">
        <f>IF('[1]T61 Real GDP'!AE135&lt;&gt;"",(IF('[1]T6 Wine production'!AE135&lt;&gt;"",('[1]T6 Wine production'!AE135/'[1]T61 Real GDP'!AE135),"")),"")</f>
        <v>19.195164498576084</v>
      </c>
      <c r="AG104" s="8">
        <f>IF('[1]T61 Real GDP'!AF135&lt;&gt;"",(IF('[1]T6 Wine production'!AF135&lt;&gt;"",('[1]T6 Wine production'!AF135/'[1]T61 Real GDP'!AF135),"")),"")</f>
        <v>0.86237927923203561</v>
      </c>
      <c r="AH104" s="8">
        <f>IF('[1]T61 Real GDP'!AG135&lt;&gt;"",(IF('[1]T6 Wine production'!AG135&lt;&gt;"",('[1]T6 Wine production'!AG135/'[1]T61 Real GDP'!AG135),"")),"")</f>
        <v>10.733368476626156</v>
      </c>
      <c r="AI104" s="8">
        <f>IF('[1]T61 Real GDP'!AH135&lt;&gt;"",(IF('[1]T6 Wine production'!AH135&lt;&gt;"",('[1]T6 Wine production'!AH135/'[1]T61 Real GDP'!AH135),"")),"")</f>
        <v>0.21703123562368529</v>
      </c>
      <c r="AJ104" s="8">
        <f>IF('[1]T61 Real GDP'!AI135&lt;&gt;"",(IF('[1]T6 Wine production'!AI135&lt;&gt;"",('[1]T6 Wine production'!AI135/'[1]T61 Real GDP'!AI135),"")),"")</f>
        <v>6.4777097453659396</v>
      </c>
      <c r="AK104" s="8" t="str">
        <f>IF('[1]T61 Real GDP'!AJ135&lt;&gt;"",(IF('[1]T6 Wine production'!AJ135&lt;&gt;"",('[1]T6 Wine production'!AJ135/'[1]T61 Real GDP'!AJ135),"")),"")</f>
        <v/>
      </c>
      <c r="AL104" s="8">
        <f>IF('[1]T61 Real GDP'!AK135&lt;&gt;"",(IF('[1]T6 Wine production'!AK135&lt;&gt;"",('[1]T6 Wine production'!AK135/'[1]T61 Real GDP'!AK135),"")),"")</f>
        <v>27.69249627792767</v>
      </c>
      <c r="AM104" s="8">
        <f>IF('[1]T61 Real GDP'!AL135&lt;&gt;"",(IF('[1]T6 Wine production'!AL135&lt;&gt;"",('[1]T6 Wine production'!AL135/'[1]T61 Real GDP'!AL135),"")),"")</f>
        <v>6.2636708918683937</v>
      </c>
      <c r="AN104" s="8">
        <f>IF('[1]T61 Real GDP'!AM135&lt;&gt;"",(IF('[1]T6 Wine production'!AM135&lt;&gt;"",('[1]T6 Wine production'!AM135/'[1]T61 Real GDP'!AM135),"")),"")</f>
        <v>5.4712165925177478</v>
      </c>
      <c r="AO104" s="8">
        <f>IF('[1]T61 Real GDP'!AN135&lt;&gt;"",(IF('[1]T6 Wine production'!AN135&lt;&gt;"",('[1]T6 Wine production'!AN135/'[1]T61 Real GDP'!AN135),"")),"")</f>
        <v>12.298718370029576</v>
      </c>
      <c r="AP104" s="8">
        <f>IF('[1]T61 Real GDP'!AO135&lt;&gt;"",(IF('[1]T6 Wine production'!AO135&lt;&gt;"",('[1]T6 Wine production'!AO135/'[1]T61 Real GDP'!AO135),"")),"")</f>
        <v>0.42456921940092313</v>
      </c>
      <c r="AQ104" s="8" t="str">
        <f>IF('[1]T61 Real GDP'!AP135&lt;&gt;"",(IF('[1]T6 Wine production'!AP135&lt;&gt;"",('[1]T6 Wine production'!AP135/'[1]T61 Real GDP'!AP135),"")),"")</f>
        <v/>
      </c>
      <c r="AR104" s="8">
        <f>IF('[1]T61 Real GDP'!AQ135&lt;&gt;"",(IF('[1]T6 Wine production'!AQ135&lt;&gt;"",('[1]T6 Wine production'!AQ135/'[1]T61 Real GDP'!AQ135),"")),"")</f>
        <v>1.4060557885442073E-2</v>
      </c>
      <c r="AS104" s="8" t="str">
        <f>IF('[1]T61 Real GDP'!AR135&lt;&gt;"",(IF('[1]T6 Wine production'!AR135&lt;&gt;"",('[1]T6 Wine production'!AR135/'[1]T61 Real GDP'!AR135),"")),"")</f>
        <v/>
      </c>
      <c r="AT104" s="8">
        <f>IF('[1]T61 Real GDP'!AS135&lt;&gt;"",(IF('[1]T6 Wine production'!AS135&lt;&gt;"",('[1]T6 Wine production'!AS135/'[1]T61 Real GDP'!AS135),"")),"")</f>
        <v>1.6407533751766261E-3</v>
      </c>
      <c r="AU104" s="8">
        <f>IF('[1]T61 Real GDP'!AT135&lt;&gt;"",(IF('[1]T6 Wine production'!AT135&lt;&gt;"",('[1]T6 Wine production'!AT135/'[1]T61 Real GDP'!AT135),"")),"")</f>
        <v>1.7499015436840966E-2</v>
      </c>
      <c r="AV104" s="8" t="str">
        <f>IF('[1]T61 Real GDP'!AU135&lt;&gt;"",(IF('[1]T6 Wine production'!AU135&lt;&gt;"",('[1]T6 Wine production'!AU135/'[1]T61 Real GDP'!AU135),"")),"")</f>
        <v/>
      </c>
      <c r="AW104" s="8" t="str">
        <f>IF('[1]T61 Real GDP'!AV135&lt;&gt;"",(IF('[1]T6 Wine production'!AV135&lt;&gt;"",('[1]T6 Wine production'!AV135/'[1]T61 Real GDP'!AV135),"")),"")</f>
        <v/>
      </c>
      <c r="AX104" s="8" t="str">
        <f>IF('[1]T61 Real GDP'!AW135&lt;&gt;"",(IF('[1]T6 Wine production'!AW135&lt;&gt;"",('[1]T6 Wine production'!AW135/'[1]T61 Real GDP'!AW135),"")),"")</f>
        <v/>
      </c>
      <c r="AY104" s="8" t="str">
        <f>IF('[1]T61 Real GDP'!AX135&lt;&gt;"",(IF('[1]T6 Wine production'!AX135&lt;&gt;"",('[1]T6 Wine production'!AX135/'[1]T61 Real GDP'!AX135),"")),"")</f>
        <v/>
      </c>
      <c r="AZ104" s="8" t="str">
        <f>IF('[1]T61 Real GDP'!AY135&lt;&gt;"",(IF('[1]T6 Wine production'!AY135&lt;&gt;"",('[1]T6 Wine production'!AY135/'[1]T61 Real GDP'!AY135),"")),"")</f>
        <v/>
      </c>
      <c r="BA104" s="8" t="str">
        <f>IF('[1]T61 Real GDP'!AZ135&lt;&gt;"",(IF('[1]T6 Wine production'!AZ135&lt;&gt;"",('[1]T6 Wine production'!AZ135/'[1]T61 Real GDP'!AZ135),"")),"")</f>
        <v/>
      </c>
      <c r="BB104" s="8">
        <v>2.3083969207977266</v>
      </c>
      <c r="BC104" s="9"/>
      <c r="BD104" s="9"/>
      <c r="BI104" s="8"/>
      <c r="BJ104" s="8"/>
      <c r="BK104" s="8"/>
      <c r="BL104" s="8"/>
      <c r="BM104" s="8"/>
      <c r="BN104" s="8"/>
    </row>
    <row r="105" spans="1:66" x14ac:dyDescent="0.5">
      <c r="A105" s="12">
        <f>'[1]T6 Wine production'!A136</f>
        <v>1968</v>
      </c>
      <c r="B105" s="8">
        <f>IF('[1]T61 Real GDP'!B136&lt;&gt;"",(IF('[1]T6 Wine production'!B136&lt;&gt;"",('[1]T6 Wine production'!B136/'[1]T61 Real GDP'!B136),"")),"")</f>
        <v>12.684004908706083</v>
      </c>
      <c r="C105" s="8">
        <f>IF('[1]T61 Real GDP'!C136&lt;&gt;"",(IF('[1]T6 Wine production'!C136&lt;&gt;"",('[1]T6 Wine production'!C136/'[1]T61 Real GDP'!C136),"")),"")</f>
        <v>13.539511920109771</v>
      </c>
      <c r="D105" s="8">
        <f>IF('[1]T61 Real GDP'!D136&lt;&gt;"",(IF('[1]T6 Wine production'!D136&lt;&gt;"",('[1]T6 Wine production'!D136/'[1]T61 Real GDP'!D136),"")),"")</f>
        <v>26.279779833862364</v>
      </c>
      <c r="E105" s="8">
        <f>IF('[1]T61 Real GDP'!E136&lt;&gt;"",(IF('[1]T6 Wine production'!E136&lt;&gt;"",('[1]T6 Wine production'!E136/'[1]T61 Real GDP'!E136),"")),"")</f>
        <v>12.454036942723164</v>
      </c>
      <c r="F105" s="8">
        <f>IF('[1]T61 Real GDP'!F136&lt;&gt;"",(IF('[1]T6 Wine production'!F136&lt;&gt;"",('[1]T6 Wine production'!F136/'[1]T61 Real GDP'!F136),"")),"")</f>
        <v>3.8795463433711377</v>
      </c>
      <c r="G105" s="8"/>
      <c r="H105" s="8">
        <f>IF('[1]T61 Real GDP'!G136&lt;&gt;"",(IF('[1]T6 Wine production'!G136&lt;&gt;"",('[1]T6 Wine production'!G136/'[1]T61 Real GDP'!G136),"")),"")</f>
        <v>0.13292976944255183</v>
      </c>
      <c r="I105" s="8" t="str">
        <f>IF('[1]T61 Real GDP'!H136&lt;&gt;"",(IF('[1]T6 Wine production'!H136&lt;&gt;"",('[1]T6 Wine production'!H136/'[1]T61 Real GDP'!H136),"")),"")</f>
        <v/>
      </c>
      <c r="J105" s="8" t="str">
        <f>IF('[1]T61 Real GDP'!I136&lt;&gt;"",(IF('[1]T6 Wine production'!I136&lt;&gt;"",('[1]T6 Wine production'!I136/'[1]T61 Real GDP'!I136),"")),"")</f>
        <v/>
      </c>
      <c r="K105" s="8">
        <f>IF('[1]T61 Real GDP'!J136&lt;&gt;"",(IF('[1]T6 Wine production'!J136&lt;&gt;"",('[1]T6 Wine production'!J136/'[1]T61 Real GDP'!J136),"")),"")</f>
        <v>0.80056865789588638</v>
      </c>
      <c r="L105" s="8">
        <f>IF('[1]T61 Real GDP'!K136&lt;&gt;"",(IF('[1]T6 Wine production'!K136&lt;&gt;"",('[1]T6 Wine production'!K136/'[1]T61 Real GDP'!K136),"")),"")</f>
        <v>8.9295413561605148</v>
      </c>
      <c r="M105" s="8" t="str">
        <f>IF('[1]T61 Real GDP'!L136&lt;&gt;"",(IF('[1]T6 Wine production'!L136&lt;&gt;"",('[1]T6 Wine production'!L136/'[1]T61 Real GDP'!L136),"")),"")</f>
        <v/>
      </c>
      <c r="N105" s="8" t="str">
        <f>IF('[1]T61 Real GDP'!M136&lt;&gt;"",(IF('[1]T6 Wine production'!M136&lt;&gt;"",('[1]T6 Wine production'!M136/'[1]T61 Real GDP'!M136),"")),"")</f>
        <v/>
      </c>
      <c r="O105" s="8" t="str">
        <f>IF('[1]T61 Real GDP'!N136&lt;&gt;"",(IF('[1]T6 Wine production'!N136&lt;&gt;"",('[1]T6 Wine production'!N136/'[1]T61 Real GDP'!N136),"")),"")</f>
        <v/>
      </c>
      <c r="P105" s="8">
        <f>IF('[1]T61 Real GDP'!O136&lt;&gt;"",(IF('[1]T6 Wine production'!O136&lt;&gt;"",('[1]T6 Wine production'!O136/'[1]T61 Real GDP'!O136),"")),"")</f>
        <v>1.0968262050237609</v>
      </c>
      <c r="Q105" s="8">
        <f>IF('[1]T61 Real GDP'!P136&lt;&gt;"",(IF('[1]T6 Wine production'!P136&lt;&gt;"",('[1]T6 Wine production'!P136/'[1]T61 Real GDP'!P136),"")),"")</f>
        <v>0</v>
      </c>
      <c r="R105" s="8" t="str">
        <f>IF('[1]T61 Real GDP'!Q136&lt;&gt;"",(IF('[1]T6 Wine production'!Q136&lt;&gt;"",('[1]T6 Wine production'!Q136/'[1]T61 Real GDP'!Q136),"")),"")</f>
        <v/>
      </c>
      <c r="S105" s="8">
        <f>IF('[1]T61 Real GDP'!R136&lt;&gt;"",(IF('[1]T6 Wine production'!R136&lt;&gt;"",('[1]T6 Wine production'!R136/'[1]T61 Real GDP'!R136),"")),"")</f>
        <v>13.59457634013209</v>
      </c>
      <c r="T105" s="8" t="str">
        <f>IF('[1]T61 Real GDP'!S136&lt;&gt;"",(IF('[1]T6 Wine production'!S136&lt;&gt;"",('[1]T6 Wine production'!S136/'[1]T61 Real GDP'!S136),"")),"")</f>
        <v/>
      </c>
      <c r="U105" s="8" t="str">
        <f>IF('[1]T61 Real GDP'!T136&lt;&gt;"",(IF('[1]T6 Wine production'!T136&lt;&gt;"",('[1]T6 Wine production'!T136/'[1]T61 Real GDP'!T136),"")),"")</f>
        <v/>
      </c>
      <c r="V105" s="8">
        <f>IF('[1]T61 Real GDP'!U136&lt;&gt;"",(IF('[1]T6 Wine production'!U136&lt;&gt;"",('[1]T6 Wine production'!U136/'[1]T61 Real GDP'!U136),"")),"")</f>
        <v>9.5574075348072718</v>
      </c>
      <c r="W105" s="8" t="str">
        <f>IF('[1]T61 Real GDP'!V136&lt;&gt;"",(IF('[1]T6 Wine production'!V136&lt;&gt;"",('[1]T6 Wine production'!V136/'[1]T61 Real GDP'!V136),"")),"")</f>
        <v/>
      </c>
      <c r="X105" s="8">
        <f>IF('[1]T61 Real GDP'!W136&lt;&gt;"",(IF('[1]T6 Wine production'!W136&lt;&gt;"",('[1]T6 Wine production'!W136/'[1]T61 Real GDP'!W136),"")),"")</f>
        <v>12.569593414493964</v>
      </c>
      <c r="Y105" s="8" t="str">
        <f>IF('[1]T61 Real GDP'!X136&lt;&gt;"",(IF('[1]T6 Wine production'!X136&lt;&gt;"",('[1]T6 Wine production'!X136/'[1]T61 Real GDP'!X136),"")),"")</f>
        <v/>
      </c>
      <c r="Z105" s="8" t="str">
        <f>IF('[1]T61 Real GDP'!Y136&lt;&gt;"",(IF('[1]T6 Wine production'!Y136&lt;&gt;"",('[1]T6 Wine production'!Y136/'[1]T61 Real GDP'!Y136),"")),"")</f>
        <v/>
      </c>
      <c r="AA105" s="8" t="str">
        <f>IF('[1]T61 Real GDP'!Z136&lt;&gt;"",(IF('[1]T6 Wine production'!Z136&lt;&gt;"",('[1]T6 Wine production'!Z136/'[1]T61 Real GDP'!Z136),"")),"")</f>
        <v/>
      </c>
      <c r="AB105" s="8">
        <f>IF('[1]T61 Real GDP'!AA136&lt;&gt;"",(IF('[1]T6 Wine production'!AA136&lt;&gt;"",('[1]T6 Wine production'!AA136/'[1]T61 Real GDP'!AA136),"")),"")</f>
        <v>1.4975947462438757</v>
      </c>
      <c r="AC105" s="8">
        <f>IF('[1]T61 Real GDP'!AB136&lt;&gt;"",(IF('[1]T6 Wine production'!AB136&lt;&gt;"",('[1]T6 Wine production'!AB136/'[1]T61 Real GDP'!AB136),"")),"")</f>
        <v>0.48118233373431862</v>
      </c>
      <c r="AD105" s="8">
        <f>IF('[1]T61 Real GDP'!AC136&lt;&gt;"",(IF('[1]T6 Wine production'!AC136&lt;&gt;"",('[1]T6 Wine production'!AC136/'[1]T61 Real GDP'!AC136),"")),"")</f>
        <v>0.14129203182490535</v>
      </c>
      <c r="AE105" s="8">
        <f>IF('[1]T61 Real GDP'!AD136&lt;&gt;"",(IF('[1]T6 Wine production'!AD136&lt;&gt;"",('[1]T6 Wine production'!AD136/'[1]T61 Real GDP'!AD136),"")),"")</f>
        <v>0.272201794051184</v>
      </c>
      <c r="AF105" s="8">
        <f>IF('[1]T61 Real GDP'!AE136&lt;&gt;"",(IF('[1]T6 Wine production'!AE136&lt;&gt;"",('[1]T6 Wine production'!AE136/'[1]T61 Real GDP'!AE136),"")),"")</f>
        <v>12.75137520375961</v>
      </c>
      <c r="AG105" s="8">
        <f>IF('[1]T61 Real GDP'!AF136&lt;&gt;"",(IF('[1]T6 Wine production'!AF136&lt;&gt;"",('[1]T6 Wine production'!AF136/'[1]T61 Real GDP'!AF136),"")),"")</f>
        <v>0.80586984360603031</v>
      </c>
      <c r="AH105" s="8">
        <f>IF('[1]T61 Real GDP'!AG136&lt;&gt;"",(IF('[1]T6 Wine production'!AG136&lt;&gt;"",('[1]T6 Wine production'!AG136/'[1]T61 Real GDP'!AG136),"")),"")</f>
        <v>11.349505230978798</v>
      </c>
      <c r="AI105" s="8">
        <f>IF('[1]T61 Real GDP'!AH136&lt;&gt;"",(IF('[1]T6 Wine production'!AH136&lt;&gt;"",('[1]T6 Wine production'!AH136/'[1]T61 Real GDP'!AH136),"")),"")</f>
        <v>0.21728244312064643</v>
      </c>
      <c r="AJ105" s="8">
        <f>IF('[1]T61 Real GDP'!AI136&lt;&gt;"",(IF('[1]T6 Wine production'!AI136&lt;&gt;"",('[1]T6 Wine production'!AI136/'[1]T61 Real GDP'!AI136),"")),"")</f>
        <v>6.3857044539712478</v>
      </c>
      <c r="AK105" s="8" t="str">
        <f>IF('[1]T61 Real GDP'!AJ136&lt;&gt;"",(IF('[1]T6 Wine production'!AJ136&lt;&gt;"",('[1]T6 Wine production'!AJ136/'[1]T61 Real GDP'!AJ136),"")),"")</f>
        <v/>
      </c>
      <c r="AL105" s="8">
        <f>IF('[1]T61 Real GDP'!AK136&lt;&gt;"",(IF('[1]T6 Wine production'!AK136&lt;&gt;"",('[1]T6 Wine production'!AK136/'[1]T61 Real GDP'!AK136),"")),"")</f>
        <v>38.275361902635204</v>
      </c>
      <c r="AM105" s="8">
        <f>IF('[1]T61 Real GDP'!AL136&lt;&gt;"",(IF('[1]T6 Wine production'!AL136&lt;&gt;"",('[1]T6 Wine production'!AL136/'[1]T61 Real GDP'!AL136),"")),"")</f>
        <v>7.5852802219236271</v>
      </c>
      <c r="AN105" s="8">
        <f>IF('[1]T61 Real GDP'!AM136&lt;&gt;"",(IF('[1]T6 Wine production'!AM136&lt;&gt;"",('[1]T6 Wine production'!AM136/'[1]T61 Real GDP'!AM136),"")),"")</f>
        <v>5.9729991370500297</v>
      </c>
      <c r="AO105" s="8">
        <f>IF('[1]T61 Real GDP'!AN136&lt;&gt;"",(IF('[1]T6 Wine production'!AN136&lt;&gt;"",('[1]T6 Wine production'!AN136/'[1]T61 Real GDP'!AN136),"")),"")</f>
        <v>11.211471456910107</v>
      </c>
      <c r="AP105" s="8">
        <f>IF('[1]T61 Real GDP'!AO136&lt;&gt;"",(IF('[1]T6 Wine production'!AO136&lt;&gt;"",('[1]T6 Wine production'!AO136/'[1]T61 Real GDP'!AO136),"")),"")</f>
        <v>0.40549924736578019</v>
      </c>
      <c r="AQ105" s="8" t="str">
        <f>IF('[1]T61 Real GDP'!AP136&lt;&gt;"",(IF('[1]T6 Wine production'!AP136&lt;&gt;"",('[1]T6 Wine production'!AP136/'[1]T61 Real GDP'!AP136),"")),"")</f>
        <v/>
      </c>
      <c r="AR105" s="8">
        <f>IF('[1]T61 Real GDP'!AQ136&lt;&gt;"",(IF('[1]T6 Wine production'!AQ136&lt;&gt;"",('[1]T6 Wine production'!AQ136/'[1]T61 Real GDP'!AQ136),"")),"")</f>
        <v>1.4826066328951195E-2</v>
      </c>
      <c r="AS105" s="8" t="str">
        <f>IF('[1]T61 Real GDP'!AR136&lt;&gt;"",(IF('[1]T6 Wine production'!AR136&lt;&gt;"",('[1]T6 Wine production'!AR136/'[1]T61 Real GDP'!AR136),"")),"")</f>
        <v/>
      </c>
      <c r="AT105" s="8">
        <f>IF('[1]T61 Real GDP'!AS136&lt;&gt;"",(IF('[1]T6 Wine production'!AS136&lt;&gt;"",('[1]T6 Wine production'!AS136/'[1]T61 Real GDP'!AS136),"")),"")</f>
        <v>1.3368122280124229E-3</v>
      </c>
      <c r="AU105" s="8">
        <f>IF('[1]T61 Real GDP'!AT136&lt;&gt;"",(IF('[1]T6 Wine production'!AT136&lt;&gt;"",('[1]T6 Wine production'!AT136/'[1]T61 Real GDP'!AT136),"")),"")</f>
        <v>1.8015096119825449E-2</v>
      </c>
      <c r="AV105" s="8" t="str">
        <f>IF('[1]T61 Real GDP'!AU136&lt;&gt;"",(IF('[1]T6 Wine production'!AU136&lt;&gt;"",('[1]T6 Wine production'!AU136/'[1]T61 Real GDP'!AU136),"")),"")</f>
        <v/>
      </c>
      <c r="AW105" s="8" t="str">
        <f>IF('[1]T61 Real GDP'!AV136&lt;&gt;"",(IF('[1]T6 Wine production'!AV136&lt;&gt;"",('[1]T6 Wine production'!AV136/'[1]T61 Real GDP'!AV136),"")),"")</f>
        <v/>
      </c>
      <c r="AX105" s="8" t="str">
        <f>IF('[1]T61 Real GDP'!AW136&lt;&gt;"",(IF('[1]T6 Wine production'!AW136&lt;&gt;"",('[1]T6 Wine production'!AW136/'[1]T61 Real GDP'!AW136),"")),"")</f>
        <v/>
      </c>
      <c r="AY105" s="8" t="str">
        <f>IF('[1]T61 Real GDP'!AX136&lt;&gt;"",(IF('[1]T6 Wine production'!AX136&lt;&gt;"",('[1]T6 Wine production'!AX136/'[1]T61 Real GDP'!AX136),"")),"")</f>
        <v/>
      </c>
      <c r="AZ105" s="8" t="str">
        <f>IF('[1]T61 Real GDP'!AY136&lt;&gt;"",(IF('[1]T6 Wine production'!AY136&lt;&gt;"",('[1]T6 Wine production'!AY136/'[1]T61 Real GDP'!AY136),"")),"")</f>
        <v/>
      </c>
      <c r="BA105" s="8" t="str">
        <f>IF('[1]T61 Real GDP'!AZ136&lt;&gt;"",(IF('[1]T6 Wine production'!AZ136&lt;&gt;"",('[1]T6 Wine production'!AZ136/'[1]T61 Real GDP'!AZ136),"")),"")</f>
        <v/>
      </c>
      <c r="BB105" s="8">
        <v>2.1749271489940978</v>
      </c>
      <c r="BC105" s="9"/>
      <c r="BD105" s="9"/>
      <c r="BI105" s="8"/>
      <c r="BJ105" s="8"/>
      <c r="BK105" s="8"/>
      <c r="BL105" s="8"/>
      <c r="BM105" s="8"/>
      <c r="BN105" s="8"/>
    </row>
    <row r="106" spans="1:66" x14ac:dyDescent="0.5">
      <c r="A106" s="12">
        <f>'[1]T6 Wine production'!A137</f>
        <v>1969</v>
      </c>
      <c r="B106" s="8">
        <f>IF('[1]T61 Real GDP'!B137&lt;&gt;"",(IF('[1]T6 Wine production'!B137&lt;&gt;"",('[1]T6 Wine production'!B137/'[1]T61 Real GDP'!B137),"")),"")</f>
        <v>9.1543513957307052</v>
      </c>
      <c r="C106" s="8">
        <f>IF('[1]T61 Real GDP'!C137&lt;&gt;"",(IF('[1]T6 Wine production'!C137&lt;&gt;"",('[1]T6 Wine production'!C137/'[1]T61 Real GDP'!C137),"")),"")</f>
        <v>14.049183316962422</v>
      </c>
      <c r="D106" s="8">
        <f>IF('[1]T61 Real GDP'!D137&lt;&gt;"",(IF('[1]T6 Wine production'!D137&lt;&gt;"",('[1]T6 Wine production'!D137/'[1]T61 Real GDP'!D137),"")),"")</f>
        <v>17.548717044352351</v>
      </c>
      <c r="E106" s="8">
        <f>IF('[1]T61 Real GDP'!E137&lt;&gt;"",(IF('[1]T6 Wine production'!E137&lt;&gt;"",('[1]T6 Wine production'!E137/'[1]T61 Real GDP'!E137),"")),"")</f>
        <v>12.159212137974633</v>
      </c>
      <c r="F106" s="8">
        <f>IF('[1]T61 Real GDP'!F137&lt;&gt;"",(IF('[1]T6 Wine production'!F137&lt;&gt;"",('[1]T6 Wine production'!F137/'[1]T61 Real GDP'!F137),"")),"")</f>
        <v>3.3409375229965415</v>
      </c>
      <c r="G106" s="8"/>
      <c r="H106" s="8">
        <f>IF('[1]T61 Real GDP'!G137&lt;&gt;"",(IF('[1]T6 Wine production'!G137&lt;&gt;"",('[1]T6 Wine production'!G137/'[1]T61 Real GDP'!G137),"")),"")</f>
        <v>0.13188789442257942</v>
      </c>
      <c r="I106" s="8" t="str">
        <f>IF('[1]T61 Real GDP'!H137&lt;&gt;"",(IF('[1]T6 Wine production'!H137&lt;&gt;"",('[1]T6 Wine production'!H137/'[1]T61 Real GDP'!H137),"")),"")</f>
        <v/>
      </c>
      <c r="J106" s="8" t="str">
        <f>IF('[1]T61 Real GDP'!I137&lt;&gt;"",(IF('[1]T6 Wine production'!I137&lt;&gt;"",('[1]T6 Wine production'!I137/'[1]T61 Real GDP'!I137),"")),"")</f>
        <v/>
      </c>
      <c r="K106" s="8">
        <f>IF('[1]T61 Real GDP'!J137&lt;&gt;"",(IF('[1]T6 Wine production'!J137&lt;&gt;"",('[1]T6 Wine production'!J137/'[1]T61 Real GDP'!J137),"")),"")</f>
        <v>0.73838169379570651</v>
      </c>
      <c r="L106" s="8">
        <f>IF('[1]T61 Real GDP'!K137&lt;&gt;"",(IF('[1]T6 Wine production'!K137&lt;&gt;"",('[1]T6 Wine production'!K137/'[1]T61 Real GDP'!K137),"")),"")</f>
        <v>9.6668973015716126</v>
      </c>
      <c r="M106" s="8" t="str">
        <f>IF('[1]T61 Real GDP'!L137&lt;&gt;"",(IF('[1]T6 Wine production'!L137&lt;&gt;"",('[1]T6 Wine production'!L137/'[1]T61 Real GDP'!L137),"")),"")</f>
        <v/>
      </c>
      <c r="N106" s="8" t="str">
        <f>IF('[1]T61 Real GDP'!M137&lt;&gt;"",(IF('[1]T6 Wine production'!M137&lt;&gt;"",('[1]T6 Wine production'!M137/'[1]T61 Real GDP'!M137),"")),"")</f>
        <v/>
      </c>
      <c r="O106" s="8" t="str">
        <f>IF('[1]T61 Real GDP'!N137&lt;&gt;"",(IF('[1]T6 Wine production'!N137&lt;&gt;"",('[1]T6 Wine production'!N137/'[1]T61 Real GDP'!N137),"")),"")</f>
        <v/>
      </c>
      <c r="P106" s="8">
        <f>IF('[1]T61 Real GDP'!O137&lt;&gt;"",(IF('[1]T6 Wine production'!O137&lt;&gt;"",('[1]T6 Wine production'!O137/'[1]T61 Real GDP'!O137),"")),"")</f>
        <v>0.79932519280205638</v>
      </c>
      <c r="Q106" s="8">
        <f>IF('[1]T61 Real GDP'!P137&lt;&gt;"",(IF('[1]T6 Wine production'!P137&lt;&gt;"",('[1]T6 Wine production'!P137/'[1]T61 Real GDP'!P137),"")),"")</f>
        <v>0</v>
      </c>
      <c r="R106" s="8" t="str">
        <f>IF('[1]T61 Real GDP'!Q137&lt;&gt;"",(IF('[1]T6 Wine production'!Q137&lt;&gt;"",('[1]T6 Wine production'!Q137/'[1]T61 Real GDP'!Q137),"")),"")</f>
        <v/>
      </c>
      <c r="S106" s="8">
        <f>IF('[1]T61 Real GDP'!R137&lt;&gt;"",(IF('[1]T6 Wine production'!R137&lt;&gt;"",('[1]T6 Wine production'!R137/'[1]T61 Real GDP'!R137),"")),"")</f>
        <v>12.806603313636352</v>
      </c>
      <c r="T106" s="8" t="str">
        <f>IF('[1]T61 Real GDP'!S137&lt;&gt;"",(IF('[1]T6 Wine production'!S137&lt;&gt;"",('[1]T6 Wine production'!S137/'[1]T61 Real GDP'!S137),"")),"")</f>
        <v/>
      </c>
      <c r="U106" s="8" t="str">
        <f>IF('[1]T61 Real GDP'!T137&lt;&gt;"",(IF('[1]T6 Wine production'!T137&lt;&gt;"",('[1]T6 Wine production'!T137/'[1]T61 Real GDP'!T137),"")),"")</f>
        <v/>
      </c>
      <c r="V106" s="8">
        <f>IF('[1]T61 Real GDP'!U137&lt;&gt;"",(IF('[1]T6 Wine production'!U137&lt;&gt;"",('[1]T6 Wine production'!U137/'[1]T61 Real GDP'!U137),"")),"")</f>
        <v>10.756501732915133</v>
      </c>
      <c r="W106" s="8" t="str">
        <f>IF('[1]T61 Real GDP'!V137&lt;&gt;"",(IF('[1]T6 Wine production'!V137&lt;&gt;"",('[1]T6 Wine production'!V137/'[1]T61 Real GDP'!V137),"")),"")</f>
        <v/>
      </c>
      <c r="X106" s="8">
        <f>IF('[1]T61 Real GDP'!W137&lt;&gt;"",(IF('[1]T6 Wine production'!W137&lt;&gt;"",('[1]T6 Wine production'!W137/'[1]T61 Real GDP'!W137),"")),"")</f>
        <v>12.122559924898727</v>
      </c>
      <c r="Y106" s="8" t="str">
        <f>IF('[1]T61 Real GDP'!X137&lt;&gt;"",(IF('[1]T6 Wine production'!X137&lt;&gt;"",('[1]T6 Wine production'!X137/'[1]T61 Real GDP'!X137),"")),"")</f>
        <v/>
      </c>
      <c r="Z106" s="8" t="str">
        <f>IF('[1]T61 Real GDP'!Y137&lt;&gt;"",(IF('[1]T6 Wine production'!Y137&lt;&gt;"",('[1]T6 Wine production'!Y137/'[1]T61 Real GDP'!Y137),"")),"")</f>
        <v/>
      </c>
      <c r="AA106" s="8" t="str">
        <f>IF('[1]T61 Real GDP'!Z137&lt;&gt;"",(IF('[1]T6 Wine production'!Z137&lt;&gt;"",('[1]T6 Wine production'!Z137/'[1]T61 Real GDP'!Z137),"")),"")</f>
        <v/>
      </c>
      <c r="AB106" s="8">
        <f>IF('[1]T61 Real GDP'!AA137&lt;&gt;"",(IF('[1]T6 Wine production'!AA137&lt;&gt;"",('[1]T6 Wine production'!AA137/'[1]T61 Real GDP'!AA137),"")),"")</f>
        <v>1.6552669824899733</v>
      </c>
      <c r="AC106" s="8">
        <f>IF('[1]T61 Real GDP'!AB137&lt;&gt;"",(IF('[1]T6 Wine production'!AB137&lt;&gt;"",('[1]T6 Wine production'!AB137/'[1]T61 Real GDP'!AB137),"")),"")</f>
        <v>0.49845789588460698</v>
      </c>
      <c r="AD106" s="8">
        <f>IF('[1]T61 Real GDP'!AC137&lt;&gt;"",(IF('[1]T6 Wine production'!AC137&lt;&gt;"",('[1]T6 Wine production'!AC137/'[1]T61 Real GDP'!AC137),"")),"")</f>
        <v>0.14166898241466633</v>
      </c>
      <c r="AE106" s="8">
        <f>IF('[1]T61 Real GDP'!AD137&lt;&gt;"",(IF('[1]T6 Wine production'!AD137&lt;&gt;"",('[1]T6 Wine production'!AD137/'[1]T61 Real GDP'!AD137),"")),"")</f>
        <v>0.33251888417973963</v>
      </c>
      <c r="AF106" s="8">
        <f>IF('[1]T61 Real GDP'!AE137&lt;&gt;"",(IF('[1]T6 Wine production'!AE137&lt;&gt;"",('[1]T6 Wine production'!AE137/'[1]T61 Real GDP'!AE137),"")),"")</f>
        <v>10.789849516778974</v>
      </c>
      <c r="AG106" s="8">
        <f>IF('[1]T61 Real GDP'!AF137&lt;&gt;"",(IF('[1]T6 Wine production'!AF137&lt;&gt;"",('[1]T6 Wine production'!AF137/'[1]T61 Real GDP'!AF137),"")),"")</f>
        <v>0.58990775684062247</v>
      </c>
      <c r="AH106" s="8">
        <f>IF('[1]T61 Real GDP'!AG137&lt;&gt;"",(IF('[1]T6 Wine production'!AG137&lt;&gt;"",('[1]T6 Wine production'!AG137/'[1]T61 Real GDP'!AG137),"")),"")</f>
        <v>8.2070796822706029</v>
      </c>
      <c r="AI106" s="8">
        <f>IF('[1]T61 Real GDP'!AH137&lt;&gt;"",(IF('[1]T6 Wine production'!AH137&lt;&gt;"",('[1]T6 Wine production'!AH137/'[1]T61 Real GDP'!AH137),"")),"")</f>
        <v>0.21883180300936819</v>
      </c>
      <c r="AJ106" s="8">
        <f>IF('[1]T61 Real GDP'!AI137&lt;&gt;"",(IF('[1]T6 Wine production'!AI137&lt;&gt;"",('[1]T6 Wine production'!AI137/'[1]T61 Real GDP'!AI137),"")),"")</f>
        <v>5.4539736981437645</v>
      </c>
      <c r="AK106" s="8" t="str">
        <f>IF('[1]T61 Real GDP'!AJ137&lt;&gt;"",(IF('[1]T6 Wine production'!AJ137&lt;&gt;"",('[1]T6 Wine production'!AJ137/'[1]T61 Real GDP'!AJ137),"")),"")</f>
        <v/>
      </c>
      <c r="AL106" s="8">
        <f>IF('[1]T61 Real GDP'!AK137&lt;&gt;"",(IF('[1]T6 Wine production'!AK137&lt;&gt;"",('[1]T6 Wine production'!AK137/'[1]T61 Real GDP'!AK137),"")),"")</f>
        <v>30.580577808724925</v>
      </c>
      <c r="AM106" s="8">
        <f>IF('[1]T61 Real GDP'!AL137&lt;&gt;"",(IF('[1]T6 Wine production'!AL137&lt;&gt;"",('[1]T6 Wine production'!AL137/'[1]T61 Real GDP'!AL137),"")),"")</f>
        <v>2.8740351453440636</v>
      </c>
      <c r="AN106" s="8">
        <f>IF('[1]T61 Real GDP'!AM137&lt;&gt;"",(IF('[1]T6 Wine production'!AM137&lt;&gt;"",('[1]T6 Wine production'!AM137/'[1]T61 Real GDP'!AM137),"")),"")</f>
        <v>5.604035309452053</v>
      </c>
      <c r="AO106" s="8">
        <f>IF('[1]T61 Real GDP'!AN137&lt;&gt;"",(IF('[1]T6 Wine production'!AN137&lt;&gt;"",('[1]T6 Wine production'!AN137/'[1]T61 Real GDP'!AN137),"")),"")</f>
        <v>9.3026814467118246</v>
      </c>
      <c r="AP106" s="8">
        <f>IF('[1]T61 Real GDP'!AO137&lt;&gt;"",(IF('[1]T6 Wine production'!AO137&lt;&gt;"",('[1]T6 Wine production'!AO137/'[1]T61 Real GDP'!AO137),"")),"")</f>
        <v>0.46114992042238079</v>
      </c>
      <c r="AQ106" s="8" t="str">
        <f>IF('[1]T61 Real GDP'!AP137&lt;&gt;"",(IF('[1]T6 Wine production'!AP137&lt;&gt;"",('[1]T6 Wine production'!AP137/'[1]T61 Real GDP'!AP137),"")),"")</f>
        <v/>
      </c>
      <c r="AR106" s="8">
        <f>IF('[1]T61 Real GDP'!AQ137&lt;&gt;"",(IF('[1]T6 Wine production'!AQ137&lt;&gt;"",('[1]T6 Wine production'!AQ137/'[1]T61 Real GDP'!AQ137),"")),"")</f>
        <v>1.4095798571038419E-2</v>
      </c>
      <c r="AS106" s="8" t="str">
        <f>IF('[1]T61 Real GDP'!AR137&lt;&gt;"",(IF('[1]T6 Wine production'!AR137&lt;&gt;"",('[1]T6 Wine production'!AR137/'[1]T61 Real GDP'!AR137),"")),"")</f>
        <v/>
      </c>
      <c r="AT106" s="8">
        <f>IF('[1]T61 Real GDP'!AS137&lt;&gt;"",(IF('[1]T6 Wine production'!AS137&lt;&gt;"",('[1]T6 Wine production'!AS137/'[1]T61 Real GDP'!AS137),"")),"")</f>
        <v>1.3672819062281816E-3</v>
      </c>
      <c r="AU106" s="8">
        <f>IF('[1]T61 Real GDP'!AT137&lt;&gt;"",(IF('[1]T6 Wine production'!AT137&lt;&gt;"",('[1]T6 Wine production'!AT137/'[1]T61 Real GDP'!AT137),"")),"")</f>
        <v>1.2012372809527763E-2</v>
      </c>
      <c r="AV106" s="8" t="str">
        <f>IF('[1]T61 Real GDP'!AU137&lt;&gt;"",(IF('[1]T6 Wine production'!AU137&lt;&gt;"",('[1]T6 Wine production'!AU137/'[1]T61 Real GDP'!AU137),"")),"")</f>
        <v/>
      </c>
      <c r="AW106" s="8" t="str">
        <f>IF('[1]T61 Real GDP'!AV137&lt;&gt;"",(IF('[1]T6 Wine production'!AV137&lt;&gt;"",('[1]T6 Wine production'!AV137/'[1]T61 Real GDP'!AV137),"")),"")</f>
        <v/>
      </c>
      <c r="AX106" s="8" t="str">
        <f>IF('[1]T61 Real GDP'!AW137&lt;&gt;"",(IF('[1]T6 Wine production'!AW137&lt;&gt;"",('[1]T6 Wine production'!AW137/'[1]T61 Real GDP'!AW137),"")),"")</f>
        <v/>
      </c>
      <c r="AY106" s="8" t="str">
        <f>IF('[1]T61 Real GDP'!AX137&lt;&gt;"",(IF('[1]T6 Wine production'!AX137&lt;&gt;"",('[1]T6 Wine production'!AX137/'[1]T61 Real GDP'!AX137),"")),"")</f>
        <v/>
      </c>
      <c r="AZ106" s="8" t="str">
        <f>IF('[1]T61 Real GDP'!AY137&lt;&gt;"",(IF('[1]T6 Wine production'!AY137&lt;&gt;"",('[1]T6 Wine production'!AY137/'[1]T61 Real GDP'!AY137),"")),"")</f>
        <v/>
      </c>
      <c r="BA106" s="8" t="str">
        <f>IF('[1]T61 Real GDP'!AZ137&lt;&gt;"",(IF('[1]T6 Wine production'!AZ137&lt;&gt;"",('[1]T6 Wine production'!AZ137/'[1]T61 Real GDP'!AZ137),"")),"")</f>
        <v/>
      </c>
      <c r="BB106" s="8">
        <v>1.9991458914214337</v>
      </c>
      <c r="BC106" s="9"/>
      <c r="BD106" s="9"/>
      <c r="BI106" s="8"/>
      <c r="BJ106" s="8"/>
      <c r="BK106" s="8"/>
      <c r="BL106" s="8"/>
      <c r="BM106" s="8"/>
      <c r="BN106" s="8"/>
    </row>
    <row r="107" spans="1:66" x14ac:dyDescent="0.5">
      <c r="A107" s="12">
        <f>'[1]T6 Wine production'!A138</f>
        <v>1970</v>
      </c>
      <c r="B107" s="8">
        <f>IF('[1]T61 Real GDP'!B138&lt;&gt;"",(IF('[1]T6 Wine production'!B138&lt;&gt;"",('[1]T6 Wine production'!B138/'[1]T61 Real GDP'!B138),"")),"")</f>
        <v>12.728122905725799</v>
      </c>
      <c r="C107" s="8">
        <f>IF('[1]T61 Real GDP'!C138&lt;&gt;"",(IF('[1]T6 Wine production'!C138&lt;&gt;"",('[1]T6 Wine production'!C138/'[1]T61 Real GDP'!C138),"")),"")</f>
        <v>13.205984207276618</v>
      </c>
      <c r="D107" s="8">
        <f>IF('[1]T61 Real GDP'!D138&lt;&gt;"",(IF('[1]T6 Wine production'!D138&lt;&gt;"",('[1]T6 Wine production'!D138/'[1]T61 Real GDP'!D138),"")),"")</f>
        <v>22.884965049092891</v>
      </c>
      <c r="E107" s="8">
        <f>IF('[1]T61 Real GDP'!E138&lt;&gt;"",(IF('[1]T6 Wine production'!E138&lt;&gt;"",('[1]T6 Wine production'!E138/'[1]T61 Real GDP'!E138),"")),"")</f>
        <v>11.961040781052924</v>
      </c>
      <c r="F107" s="8">
        <f>IF('[1]T61 Real GDP'!F138&lt;&gt;"",(IF('[1]T6 Wine production'!F138&lt;&gt;"",('[1]T6 Wine production'!F138/'[1]T61 Real GDP'!F138),"")),"")</f>
        <v>4.2591193240365461</v>
      </c>
      <c r="G107" s="8"/>
      <c r="H107" s="8">
        <f>IF('[1]T61 Real GDP'!G138&lt;&gt;"",(IF('[1]T6 Wine production'!G138&lt;&gt;"",('[1]T6 Wine production'!G138/'[1]T61 Real GDP'!G138),"")),"")</f>
        <v>0.23364901866287702</v>
      </c>
      <c r="I107" s="8" t="str">
        <f>IF('[1]T61 Real GDP'!H138&lt;&gt;"",(IF('[1]T6 Wine production'!H138&lt;&gt;"",('[1]T6 Wine production'!H138/'[1]T61 Real GDP'!H138),"")),"")</f>
        <v/>
      </c>
      <c r="J107" s="8" t="str">
        <f>IF('[1]T61 Real GDP'!I138&lt;&gt;"",(IF('[1]T6 Wine production'!I138&lt;&gt;"",('[1]T6 Wine production'!I138/'[1]T61 Real GDP'!I138),"")),"")</f>
        <v/>
      </c>
      <c r="K107" s="8">
        <f>IF('[1]T61 Real GDP'!J138&lt;&gt;"",(IF('[1]T6 Wine production'!J138&lt;&gt;"",('[1]T6 Wine production'!J138/'[1]T61 Real GDP'!J138),"")),"")</f>
        <v>1.1729290490011306</v>
      </c>
      <c r="L107" s="8">
        <f>IF('[1]T61 Real GDP'!K138&lt;&gt;"",(IF('[1]T6 Wine production'!K138&lt;&gt;"",('[1]T6 Wine production'!K138/'[1]T61 Real GDP'!K138),"")),"")</f>
        <v>8.2953359336373129</v>
      </c>
      <c r="M107" s="8" t="str">
        <f>IF('[1]T61 Real GDP'!L138&lt;&gt;"",(IF('[1]T6 Wine production'!L138&lt;&gt;"",('[1]T6 Wine production'!L138/'[1]T61 Real GDP'!L138),"")),"")</f>
        <v/>
      </c>
      <c r="N107" s="8" t="str">
        <f>IF('[1]T61 Real GDP'!M138&lt;&gt;"",(IF('[1]T6 Wine production'!M138&lt;&gt;"",('[1]T6 Wine production'!M138/'[1]T61 Real GDP'!M138),"")),"")</f>
        <v/>
      </c>
      <c r="O107" s="8" t="str">
        <f>IF('[1]T61 Real GDP'!N138&lt;&gt;"",(IF('[1]T6 Wine production'!N138&lt;&gt;"",('[1]T6 Wine production'!N138/'[1]T61 Real GDP'!N138),"")),"")</f>
        <v/>
      </c>
      <c r="P107" s="8">
        <f>IF('[1]T61 Real GDP'!O138&lt;&gt;"",(IF('[1]T6 Wine production'!O138&lt;&gt;"",('[1]T6 Wine production'!O138/'[1]T61 Real GDP'!O138),"")),"")</f>
        <v>1.1960164251663756</v>
      </c>
      <c r="Q107" s="8">
        <f>IF('[1]T61 Real GDP'!P138&lt;&gt;"",(IF('[1]T6 Wine production'!P138&lt;&gt;"",('[1]T6 Wine production'!P138/'[1]T61 Real GDP'!P138),"")),"")</f>
        <v>0</v>
      </c>
      <c r="R107" s="8" t="str">
        <f>IF('[1]T61 Real GDP'!Q138&lt;&gt;"",(IF('[1]T6 Wine production'!Q138&lt;&gt;"",('[1]T6 Wine production'!Q138/'[1]T61 Real GDP'!Q138),"")),"")</f>
        <v/>
      </c>
      <c r="S107" s="8">
        <f>IF('[1]T61 Real GDP'!R138&lt;&gt;"",(IF('[1]T6 Wine production'!R138&lt;&gt;"",('[1]T6 Wine production'!R138/'[1]T61 Real GDP'!R138),"")),"")</f>
        <v>10.093124813874741</v>
      </c>
      <c r="T107" s="8" t="str">
        <f>IF('[1]T61 Real GDP'!S138&lt;&gt;"",(IF('[1]T6 Wine production'!S138&lt;&gt;"",('[1]T6 Wine production'!S138/'[1]T61 Real GDP'!S138),"")),"")</f>
        <v/>
      </c>
      <c r="U107" s="8" t="str">
        <f>IF('[1]T61 Real GDP'!T138&lt;&gt;"",(IF('[1]T6 Wine production'!T138&lt;&gt;"",('[1]T6 Wine production'!T138/'[1]T61 Real GDP'!T138),"")),"")</f>
        <v/>
      </c>
      <c r="V107" s="8">
        <f>IF('[1]T61 Real GDP'!U138&lt;&gt;"",(IF('[1]T6 Wine production'!U138&lt;&gt;"",('[1]T6 Wine production'!U138/'[1]T61 Real GDP'!U138),"")),"")</f>
        <v>8.4273583247830306</v>
      </c>
      <c r="W107" s="8" t="str">
        <f>IF('[1]T61 Real GDP'!V138&lt;&gt;"",(IF('[1]T6 Wine production'!V138&lt;&gt;"",('[1]T6 Wine production'!V138/'[1]T61 Real GDP'!V138),"")),"")</f>
        <v/>
      </c>
      <c r="X107" s="8">
        <f>IF('[1]T61 Real GDP'!W138&lt;&gt;"",(IF('[1]T6 Wine production'!W138&lt;&gt;"",('[1]T6 Wine production'!W138/'[1]T61 Real GDP'!W138),"")),"")</f>
        <v>7.7710407194568285</v>
      </c>
      <c r="Y107" s="8" t="str">
        <f>IF('[1]T61 Real GDP'!X138&lt;&gt;"",(IF('[1]T6 Wine production'!X138&lt;&gt;"",('[1]T6 Wine production'!X138/'[1]T61 Real GDP'!X138),"")),"")</f>
        <v/>
      </c>
      <c r="Z107" s="8" t="str">
        <f>IF('[1]T61 Real GDP'!Y138&lt;&gt;"",(IF('[1]T6 Wine production'!Y138&lt;&gt;"",('[1]T6 Wine production'!Y138/'[1]T61 Real GDP'!Y138),"")),"")</f>
        <v/>
      </c>
      <c r="AA107" s="8" t="str">
        <f>IF('[1]T61 Real GDP'!Z138&lt;&gt;"",(IF('[1]T6 Wine production'!Z138&lt;&gt;"",('[1]T6 Wine production'!Z138/'[1]T61 Real GDP'!Z138),"")),"")</f>
        <v/>
      </c>
      <c r="AB107" s="8">
        <f>IF('[1]T61 Real GDP'!AA138&lt;&gt;"",(IF('[1]T6 Wine production'!AA138&lt;&gt;"",('[1]T6 Wine production'!AA138/'[1]T61 Real GDP'!AA138),"")),"")</f>
        <v>1.8852647483904872</v>
      </c>
      <c r="AC107" s="8">
        <f>IF('[1]T61 Real GDP'!AB138&lt;&gt;"",(IF('[1]T6 Wine production'!AB138&lt;&gt;"",('[1]T6 Wine production'!AB138/'[1]T61 Real GDP'!AB138),"")),"")</f>
        <v>0.6004297813171533</v>
      </c>
      <c r="AD107" s="8">
        <f>IF('[1]T61 Real GDP'!AC138&lt;&gt;"",(IF('[1]T6 Wine production'!AC138&lt;&gt;"",('[1]T6 Wine production'!AC138/'[1]T61 Real GDP'!AC138),"")),"")</f>
        <v>0.15990965211485778</v>
      </c>
      <c r="AE107" s="8">
        <f>IF('[1]T61 Real GDP'!AD138&lt;&gt;"",(IF('[1]T6 Wine production'!AD138&lt;&gt;"",('[1]T6 Wine production'!AD138/'[1]T61 Real GDP'!AD138),"")),"")</f>
        <v>0.31441643142217462</v>
      </c>
      <c r="AF107" s="8">
        <f>IF('[1]T61 Real GDP'!AE138&lt;&gt;"",(IF('[1]T6 Wine production'!AE138&lt;&gt;"",('[1]T6 Wine production'!AE138/'[1]T61 Real GDP'!AE138),"")),"")</f>
        <v>10.493107468623551</v>
      </c>
      <c r="AG107" s="8">
        <f>IF('[1]T61 Real GDP'!AF138&lt;&gt;"",(IF('[1]T6 Wine production'!AF138&lt;&gt;"",('[1]T6 Wine production'!AF138/'[1]T61 Real GDP'!AF138),"")),"")</f>
        <v>0.64733914929930647</v>
      </c>
      <c r="AH107" s="8">
        <f>IF('[1]T61 Real GDP'!AG138&lt;&gt;"",(IF('[1]T6 Wine production'!AG138&lt;&gt;"",('[1]T6 Wine production'!AG138/'[1]T61 Real GDP'!AG138),"")),"")</f>
        <v>8.000854213450399</v>
      </c>
      <c r="AI107" s="8">
        <f>IF('[1]T61 Real GDP'!AH138&lt;&gt;"",(IF('[1]T6 Wine production'!AH138&lt;&gt;"",('[1]T6 Wine production'!AH138/'[1]T61 Real GDP'!AH138),"")),"")</f>
        <v>0.3130151478841845</v>
      </c>
      <c r="AJ107" s="8">
        <f>IF('[1]T61 Real GDP'!AI138&lt;&gt;"",(IF('[1]T6 Wine production'!AI138&lt;&gt;"",('[1]T6 Wine production'!AI138/'[1]T61 Real GDP'!AI138),"")),"")</f>
        <v>6.2513640929493501</v>
      </c>
      <c r="AK107" s="8" t="str">
        <f>IF('[1]T61 Real GDP'!AJ138&lt;&gt;"",(IF('[1]T6 Wine production'!AJ138&lt;&gt;"",('[1]T6 Wine production'!AJ138/'[1]T61 Real GDP'!AJ138),"")),"")</f>
        <v/>
      </c>
      <c r="AL107" s="8">
        <f>IF('[1]T61 Real GDP'!AK138&lt;&gt;"",(IF('[1]T6 Wine production'!AK138&lt;&gt;"",('[1]T6 Wine production'!AK138/'[1]T61 Real GDP'!AK138),"")),"")</f>
        <v>27.738257227220704</v>
      </c>
      <c r="AM107" s="8">
        <f>IF('[1]T61 Real GDP'!AL138&lt;&gt;"",(IF('[1]T6 Wine production'!AL138&lt;&gt;"",('[1]T6 Wine production'!AL138/'[1]T61 Real GDP'!AL138),"")),"")</f>
        <v>4.8714657955119982</v>
      </c>
      <c r="AN107" s="8">
        <f>IF('[1]T61 Real GDP'!AM138&lt;&gt;"",(IF('[1]T6 Wine production'!AM138&lt;&gt;"",('[1]T6 Wine production'!AM138/'[1]T61 Real GDP'!AM138),"")),"")</f>
        <v>4.609380211157478</v>
      </c>
      <c r="AO107" s="8">
        <f>IF('[1]T61 Real GDP'!AN138&lt;&gt;"",(IF('[1]T6 Wine production'!AN138&lt;&gt;"",('[1]T6 Wine production'!AN138/'[1]T61 Real GDP'!AN138),"")),"")</f>
        <v>5.8939985903508747</v>
      </c>
      <c r="AP107" s="8">
        <f>IF('[1]T61 Real GDP'!AO138&lt;&gt;"",(IF('[1]T6 Wine production'!AO138&lt;&gt;"",('[1]T6 Wine production'!AO138/'[1]T61 Real GDP'!AO138),"")),"")</f>
        <v>0.39092949096492258</v>
      </c>
      <c r="AQ107" s="8" t="str">
        <f>IF('[1]T61 Real GDP'!AP138&lt;&gt;"",(IF('[1]T6 Wine production'!AP138&lt;&gt;"",('[1]T6 Wine production'!AP138/'[1]T61 Real GDP'!AP138),"")),"")</f>
        <v/>
      </c>
      <c r="AR107" s="8">
        <f>IF('[1]T61 Real GDP'!AQ138&lt;&gt;"",(IF('[1]T6 Wine production'!AQ138&lt;&gt;"",('[1]T6 Wine production'!AQ138/'[1]T61 Real GDP'!AQ138),"")),"")</f>
        <v>1.2952615407803283E-2</v>
      </c>
      <c r="AS107" s="8" t="str">
        <f>IF('[1]T61 Real GDP'!AR138&lt;&gt;"",(IF('[1]T6 Wine production'!AR138&lt;&gt;"",('[1]T6 Wine production'!AR138/'[1]T61 Real GDP'!AR138),"")),"")</f>
        <v/>
      </c>
      <c r="AT107" s="8">
        <f>IF('[1]T61 Real GDP'!AS138&lt;&gt;"",(IF('[1]T6 Wine production'!AS138&lt;&gt;"",('[1]T6 Wine production'!AS138/'[1]T61 Real GDP'!AS138),"")),"")</f>
        <v>1.5566969913796041E-3</v>
      </c>
      <c r="AU107" s="8">
        <f>IF('[1]T61 Real GDP'!AT138&lt;&gt;"",(IF('[1]T6 Wine production'!AT138&lt;&gt;"",('[1]T6 Wine production'!AT138/'[1]T61 Real GDP'!AT138),"")),"")</f>
        <v>9.7474156522974493E-3</v>
      </c>
      <c r="AV107" s="8" t="str">
        <f>IF('[1]T61 Real GDP'!AU138&lt;&gt;"",(IF('[1]T6 Wine production'!AU138&lt;&gt;"",('[1]T6 Wine production'!AU138/'[1]T61 Real GDP'!AU138),"")),"")</f>
        <v/>
      </c>
      <c r="AW107" s="8" t="str">
        <f>IF('[1]T61 Real GDP'!AV138&lt;&gt;"",(IF('[1]T6 Wine production'!AV138&lt;&gt;"",('[1]T6 Wine production'!AV138/'[1]T61 Real GDP'!AV138),"")),"")</f>
        <v/>
      </c>
      <c r="AX107" s="8" t="str">
        <f>IF('[1]T61 Real GDP'!AW138&lt;&gt;"",(IF('[1]T6 Wine production'!AW138&lt;&gt;"",('[1]T6 Wine production'!AW138/'[1]T61 Real GDP'!AW138),"")),"")</f>
        <v/>
      </c>
      <c r="AY107" s="8" t="str">
        <f>IF('[1]T61 Real GDP'!AX138&lt;&gt;"",(IF('[1]T6 Wine production'!AX138&lt;&gt;"",('[1]T6 Wine production'!AX138/'[1]T61 Real GDP'!AX138),"")),"")</f>
        <v/>
      </c>
      <c r="AZ107" s="8" t="str">
        <f>IF('[1]T61 Real GDP'!AY138&lt;&gt;"",(IF('[1]T6 Wine production'!AY138&lt;&gt;"",('[1]T6 Wine production'!AY138/'[1]T61 Real GDP'!AY138),"")),"")</f>
        <v/>
      </c>
      <c r="BA107" s="8" t="str">
        <f>IF('[1]T61 Real GDP'!AZ138&lt;&gt;"",(IF('[1]T6 Wine production'!AZ138&lt;&gt;"",('[1]T6 Wine production'!AZ138/'[1]T61 Real GDP'!AZ138),"")),"")</f>
        <v/>
      </c>
      <c r="BB107" s="8">
        <v>2.1113282611715491</v>
      </c>
      <c r="BC107" s="9"/>
      <c r="BD107" s="9"/>
      <c r="BI107" s="8"/>
      <c r="BJ107" s="8"/>
      <c r="BK107" s="8"/>
      <c r="BL107" s="8"/>
      <c r="BM107" s="8"/>
      <c r="BN107" s="8"/>
    </row>
    <row r="108" spans="1:66" x14ac:dyDescent="0.5">
      <c r="A108" s="12">
        <f>'[1]T6 Wine production'!A139</f>
        <v>1971</v>
      </c>
      <c r="B108" s="8">
        <f>IF('[1]T61 Real GDP'!B139&lt;&gt;"",(IF('[1]T6 Wine production'!B139&lt;&gt;"",('[1]T6 Wine production'!B139/'[1]T61 Real GDP'!B139),"")),"")</f>
        <v>10.023266860422989</v>
      </c>
      <c r="C108" s="8">
        <f>IF('[1]T61 Real GDP'!C139&lt;&gt;"",(IF('[1]T6 Wine production'!C139&lt;&gt;"",('[1]T6 Wine production'!C139/'[1]T61 Real GDP'!C139),"")),"")</f>
        <v>12.083893975178073</v>
      </c>
      <c r="D108" s="8">
        <f>IF('[1]T61 Real GDP'!D139&lt;&gt;"",(IF('[1]T6 Wine production'!D139&lt;&gt;"",('[1]T6 Wine production'!D139/'[1]T61 Real GDP'!D139),"")),"")</f>
        <v>16.738788579223581</v>
      </c>
      <c r="E108" s="8">
        <f>IF('[1]T61 Real GDP'!E139&lt;&gt;"",(IF('[1]T6 Wine production'!E139&lt;&gt;"",('[1]T6 Wine production'!E139/'[1]T61 Real GDP'!E139),"")),"")</f>
        <v>11.438279596498749</v>
      </c>
      <c r="F108" s="8">
        <f>IF('[1]T61 Real GDP'!F139&lt;&gt;"",(IF('[1]T6 Wine production'!F139&lt;&gt;"",('[1]T6 Wine production'!F139/'[1]T61 Real GDP'!F139),"")),"")</f>
        <v>2.3658275167960681</v>
      </c>
      <c r="G108" s="8"/>
      <c r="H108" s="8">
        <f>IF('[1]T61 Real GDP'!G139&lt;&gt;"",(IF('[1]T6 Wine production'!G139&lt;&gt;"",('[1]T6 Wine production'!G139/'[1]T61 Real GDP'!G139),"")),"")</f>
        <v>0.10422452977228902</v>
      </c>
      <c r="I108" s="8" t="str">
        <f>IF('[1]T61 Real GDP'!H139&lt;&gt;"",(IF('[1]T6 Wine production'!H139&lt;&gt;"",('[1]T6 Wine production'!H139/'[1]T61 Real GDP'!H139),"")),"")</f>
        <v/>
      </c>
      <c r="J108" s="8" t="str">
        <f>IF('[1]T61 Real GDP'!I139&lt;&gt;"",(IF('[1]T6 Wine production'!I139&lt;&gt;"",('[1]T6 Wine production'!I139/'[1]T61 Real GDP'!I139),"")),"")</f>
        <v/>
      </c>
      <c r="K108" s="8">
        <f>IF('[1]T61 Real GDP'!J139&lt;&gt;"",(IF('[1]T6 Wine production'!J139&lt;&gt;"",('[1]T6 Wine production'!J139/'[1]T61 Real GDP'!J139),"")),"")</f>
        <v>0.69442124074076217</v>
      </c>
      <c r="L108" s="8">
        <f>IF('[1]T61 Real GDP'!K139&lt;&gt;"",(IF('[1]T6 Wine production'!K139&lt;&gt;"",('[1]T6 Wine production'!K139/'[1]T61 Real GDP'!K139),"")),"")</f>
        <v>7.1799781181619258</v>
      </c>
      <c r="M108" s="8" t="str">
        <f>IF('[1]T61 Real GDP'!L139&lt;&gt;"",(IF('[1]T6 Wine production'!L139&lt;&gt;"",('[1]T6 Wine production'!L139/'[1]T61 Real GDP'!L139),"")),"")</f>
        <v/>
      </c>
      <c r="N108" s="8" t="str">
        <f>IF('[1]T61 Real GDP'!M139&lt;&gt;"",(IF('[1]T6 Wine production'!M139&lt;&gt;"",('[1]T6 Wine production'!M139/'[1]T61 Real GDP'!M139),"")),"")</f>
        <v/>
      </c>
      <c r="O108" s="8" t="str">
        <f>IF('[1]T61 Real GDP'!N139&lt;&gt;"",(IF('[1]T6 Wine production'!N139&lt;&gt;"",('[1]T6 Wine production'!N139/'[1]T61 Real GDP'!N139),"")),"")</f>
        <v/>
      </c>
      <c r="P108" s="8">
        <f>IF('[1]T61 Real GDP'!O139&lt;&gt;"",(IF('[1]T6 Wine production'!O139&lt;&gt;"",('[1]T6 Wine production'!O139/'[1]T61 Real GDP'!O139),"")),"")</f>
        <v>0.79997823188484662</v>
      </c>
      <c r="Q108" s="8">
        <f>IF('[1]T61 Real GDP'!P139&lt;&gt;"",(IF('[1]T6 Wine production'!P139&lt;&gt;"",('[1]T6 Wine production'!P139/'[1]T61 Real GDP'!P139),"")),"")</f>
        <v>0</v>
      </c>
      <c r="R108" s="8" t="str">
        <f>IF('[1]T61 Real GDP'!Q139&lt;&gt;"",(IF('[1]T6 Wine production'!Q139&lt;&gt;"",('[1]T6 Wine production'!Q139/'[1]T61 Real GDP'!Q139),"")),"")</f>
        <v/>
      </c>
      <c r="S108" s="8">
        <f>IF('[1]T61 Real GDP'!R139&lt;&gt;"",(IF('[1]T6 Wine production'!R139&lt;&gt;"",('[1]T6 Wine production'!R139/'[1]T61 Real GDP'!R139),"")),"")</f>
        <v>9.7744127895478208</v>
      </c>
      <c r="T108" s="8" t="str">
        <f>IF('[1]T61 Real GDP'!S139&lt;&gt;"",(IF('[1]T6 Wine production'!S139&lt;&gt;"",('[1]T6 Wine production'!S139/'[1]T61 Real GDP'!S139),"")),"")</f>
        <v/>
      </c>
      <c r="U108" s="8" t="str">
        <f>IF('[1]T61 Real GDP'!T139&lt;&gt;"",(IF('[1]T6 Wine production'!T139&lt;&gt;"",('[1]T6 Wine production'!T139/'[1]T61 Real GDP'!T139),"")),"")</f>
        <v/>
      </c>
      <c r="V108" s="8">
        <f>IF('[1]T61 Real GDP'!U139&lt;&gt;"",(IF('[1]T6 Wine production'!U139&lt;&gt;"",('[1]T6 Wine production'!U139/'[1]T61 Real GDP'!U139),"")),"")</f>
        <v>7.9016210940706131</v>
      </c>
      <c r="W108" s="8" t="str">
        <f>IF('[1]T61 Real GDP'!V139&lt;&gt;"",(IF('[1]T6 Wine production'!V139&lt;&gt;"",('[1]T6 Wine production'!V139/'[1]T61 Real GDP'!V139),"")),"")</f>
        <v/>
      </c>
      <c r="X108" s="8">
        <f>IF('[1]T61 Real GDP'!W139&lt;&gt;"",(IF('[1]T6 Wine production'!W139&lt;&gt;"",('[1]T6 Wine production'!W139/'[1]T61 Real GDP'!W139),"")),"")</f>
        <v>9.6309073691990612</v>
      </c>
      <c r="Y108" s="8" t="str">
        <f>IF('[1]T61 Real GDP'!X139&lt;&gt;"",(IF('[1]T6 Wine production'!X139&lt;&gt;"",('[1]T6 Wine production'!X139/'[1]T61 Real GDP'!X139),"")),"")</f>
        <v/>
      </c>
      <c r="Z108" s="8" t="str">
        <f>IF('[1]T61 Real GDP'!Y139&lt;&gt;"",(IF('[1]T6 Wine production'!Y139&lt;&gt;"",('[1]T6 Wine production'!Y139/'[1]T61 Real GDP'!Y139),"")),"")</f>
        <v/>
      </c>
      <c r="AA108" s="8" t="str">
        <f>IF('[1]T61 Real GDP'!Z139&lt;&gt;"",(IF('[1]T6 Wine production'!Z139&lt;&gt;"",('[1]T6 Wine production'!Z139/'[1]T61 Real GDP'!Z139),"")),"")</f>
        <v/>
      </c>
      <c r="AB108" s="8">
        <f>IF('[1]T61 Real GDP'!AA139&lt;&gt;"",(IF('[1]T6 Wine production'!AA139&lt;&gt;"",('[1]T6 Wine production'!AA139/'[1]T61 Real GDP'!AA139),"")),"")</f>
        <v>1.5799474187380498</v>
      </c>
      <c r="AC108" s="8">
        <f>IF('[1]T61 Real GDP'!AB139&lt;&gt;"",(IF('[1]T6 Wine production'!AB139&lt;&gt;"",('[1]T6 Wine production'!AB139/'[1]T61 Real GDP'!AB139),"")),"")</f>
        <v>0.63091482649842257</v>
      </c>
      <c r="AD108" s="8">
        <f>IF('[1]T61 Real GDP'!AC139&lt;&gt;"",(IF('[1]T6 Wine production'!AC139&lt;&gt;"",('[1]T6 Wine production'!AC139/'[1]T61 Real GDP'!AC139),"")),"")</f>
        <v>0.1996718396495768</v>
      </c>
      <c r="AE108" s="8">
        <f>IF('[1]T61 Real GDP'!AD139&lt;&gt;"",(IF('[1]T6 Wine production'!AD139&lt;&gt;"",('[1]T6 Wine production'!AD139/'[1]T61 Real GDP'!AD139),"")),"")</f>
        <v>0.43107435686537832</v>
      </c>
      <c r="AF108" s="8">
        <f>IF('[1]T61 Real GDP'!AE139&lt;&gt;"",(IF('[1]T6 Wine production'!AE139&lt;&gt;"",('[1]T6 Wine production'!AE139/'[1]T61 Real GDP'!AE139),"")),"")</f>
        <v>11.876562415671293</v>
      </c>
      <c r="AG108" s="8">
        <f>IF('[1]T61 Real GDP'!AF139&lt;&gt;"",(IF('[1]T6 Wine production'!AF139&lt;&gt;"",('[1]T6 Wine production'!AF139/'[1]T61 Real GDP'!AF139),"")),"")</f>
        <v>0.5889737236492244</v>
      </c>
      <c r="AH108" s="8">
        <f>IF('[1]T61 Real GDP'!AG139&lt;&gt;"",(IF('[1]T6 Wine production'!AG139&lt;&gt;"",('[1]T6 Wine production'!AG139/'[1]T61 Real GDP'!AG139),"")),"")</f>
        <v>9.627643863719296</v>
      </c>
      <c r="AI108" s="8">
        <f>IF('[1]T61 Real GDP'!AH139&lt;&gt;"",(IF('[1]T6 Wine production'!AH139&lt;&gt;"",('[1]T6 Wine production'!AH139/'[1]T61 Real GDP'!AH139),"")),"")</f>
        <v>0.30596180468976358</v>
      </c>
      <c r="AJ108" s="8">
        <f>IF('[1]T61 Real GDP'!AI139&lt;&gt;"",(IF('[1]T6 Wine production'!AI139&lt;&gt;"",('[1]T6 Wine production'!AI139/'[1]T61 Real GDP'!AI139),"")),"")</f>
        <v>6.2968748507928316</v>
      </c>
      <c r="AK108" s="8" t="str">
        <f>IF('[1]T61 Real GDP'!AJ139&lt;&gt;"",(IF('[1]T6 Wine production'!AJ139&lt;&gt;"",('[1]T6 Wine production'!AJ139/'[1]T61 Real GDP'!AJ139),"")),"")</f>
        <v/>
      </c>
      <c r="AL108" s="8">
        <f>IF('[1]T61 Real GDP'!AK139&lt;&gt;"",(IF('[1]T6 Wine production'!AK139&lt;&gt;"",('[1]T6 Wine production'!AK139/'[1]T61 Real GDP'!AK139),"")),"")</f>
        <v>32.257941935855236</v>
      </c>
      <c r="AM108" s="8">
        <f>IF('[1]T61 Real GDP'!AL139&lt;&gt;"",(IF('[1]T6 Wine production'!AL139&lt;&gt;"",('[1]T6 Wine production'!AL139/'[1]T61 Real GDP'!AL139),"")),"")</f>
        <v>4.2351034838329529</v>
      </c>
      <c r="AN108" s="8">
        <f>IF('[1]T61 Real GDP'!AM139&lt;&gt;"",(IF('[1]T6 Wine production'!AM139&lt;&gt;"",('[1]T6 Wine production'!AM139/'[1]T61 Real GDP'!AM139),"")),"")</f>
        <v>5.7304978001342297</v>
      </c>
      <c r="AO108" s="8">
        <f>IF('[1]T61 Real GDP'!AN139&lt;&gt;"",(IF('[1]T6 Wine production'!AN139&lt;&gt;"",('[1]T6 Wine production'!AN139/'[1]T61 Real GDP'!AN139),"")),"")</f>
        <v>9.8423026089937338</v>
      </c>
      <c r="AP108" s="8">
        <f>IF('[1]T61 Real GDP'!AO139&lt;&gt;"",(IF('[1]T6 Wine production'!AO139&lt;&gt;"",('[1]T6 Wine production'!AO139/'[1]T61 Real GDP'!AO139),"")),"")</f>
        <v>0.3506489179147993</v>
      </c>
      <c r="AQ108" s="8" t="str">
        <f>IF('[1]T61 Real GDP'!AP139&lt;&gt;"",(IF('[1]T6 Wine production'!AP139&lt;&gt;"",('[1]T6 Wine production'!AP139/'[1]T61 Real GDP'!AP139),"")),"")</f>
        <v/>
      </c>
      <c r="AR108" s="8">
        <f>IF('[1]T61 Real GDP'!AQ139&lt;&gt;"",(IF('[1]T6 Wine production'!AQ139&lt;&gt;"",('[1]T6 Wine production'!AQ139/'[1]T61 Real GDP'!AQ139),"")),"")</f>
        <v>1.2712257308052392E-2</v>
      </c>
      <c r="AS108" s="8" t="str">
        <f>IF('[1]T61 Real GDP'!AR139&lt;&gt;"",(IF('[1]T6 Wine production'!AR139&lt;&gt;"",('[1]T6 Wine production'!AR139/'[1]T61 Real GDP'!AR139),"")),"")</f>
        <v/>
      </c>
      <c r="AT108" s="8">
        <f>IF('[1]T61 Real GDP'!AS139&lt;&gt;"",(IF('[1]T6 Wine production'!AS139&lt;&gt;"",('[1]T6 Wine production'!AS139/'[1]T61 Real GDP'!AS139),"")),"")</f>
        <v>1.5010393432531232E-3</v>
      </c>
      <c r="AU108" s="8">
        <f>IF('[1]T61 Real GDP'!AT139&lt;&gt;"",(IF('[1]T6 Wine production'!AT139&lt;&gt;"",('[1]T6 Wine production'!AT139/'[1]T61 Real GDP'!AT139),"")),"")</f>
        <v>9.5549503877575999E-3</v>
      </c>
      <c r="AV108" s="8" t="str">
        <f>IF('[1]T61 Real GDP'!AU139&lt;&gt;"",(IF('[1]T6 Wine production'!AU139&lt;&gt;"",('[1]T6 Wine production'!AU139/'[1]T61 Real GDP'!AU139),"")),"")</f>
        <v/>
      </c>
      <c r="AW108" s="8" t="str">
        <f>IF('[1]T61 Real GDP'!AV139&lt;&gt;"",(IF('[1]T6 Wine production'!AV139&lt;&gt;"",('[1]T6 Wine production'!AV139/'[1]T61 Real GDP'!AV139),"")),"")</f>
        <v/>
      </c>
      <c r="AX108" s="8" t="str">
        <f>IF('[1]T61 Real GDP'!AW139&lt;&gt;"",(IF('[1]T6 Wine production'!AW139&lt;&gt;"",('[1]T6 Wine production'!AW139/'[1]T61 Real GDP'!AW139),"")),"")</f>
        <v/>
      </c>
      <c r="AY108" s="8" t="str">
        <f>IF('[1]T61 Real GDP'!AX139&lt;&gt;"",(IF('[1]T6 Wine production'!AX139&lt;&gt;"",('[1]T6 Wine production'!AX139/'[1]T61 Real GDP'!AX139),"")),"")</f>
        <v/>
      </c>
      <c r="AZ108" s="8" t="str">
        <f>IF('[1]T61 Real GDP'!AY139&lt;&gt;"",(IF('[1]T6 Wine production'!AY139&lt;&gt;"",('[1]T6 Wine production'!AY139/'[1]T61 Real GDP'!AY139),"")),"")</f>
        <v/>
      </c>
      <c r="BA108" s="8" t="str">
        <f>IF('[1]T61 Real GDP'!AZ139&lt;&gt;"",(IF('[1]T6 Wine production'!AZ139&lt;&gt;"",('[1]T6 Wine production'!AZ139/'[1]T61 Real GDP'!AZ139),"")),"")</f>
        <v/>
      </c>
      <c r="BB108" s="8">
        <v>1.9457133131631119</v>
      </c>
      <c r="BC108" s="9"/>
      <c r="BD108" s="9"/>
      <c r="BI108" s="8"/>
      <c r="BJ108" s="8"/>
      <c r="BK108" s="8"/>
      <c r="BL108" s="8"/>
      <c r="BM108" s="8"/>
      <c r="BN108" s="8"/>
    </row>
    <row r="109" spans="1:66" x14ac:dyDescent="0.5">
      <c r="A109" s="12">
        <f>'[1]T6 Wine production'!A140</f>
        <v>1972</v>
      </c>
      <c r="B109" s="8">
        <f>IF('[1]T61 Real GDP'!B140&lt;&gt;"",(IF('[1]T6 Wine production'!B140&lt;&gt;"",('[1]T6 Wine production'!B140/'[1]T61 Real GDP'!B140),"")),"")</f>
        <v>9.1680181541250683</v>
      </c>
      <c r="C109" s="8">
        <f>IF('[1]T61 Real GDP'!C140&lt;&gt;"",(IF('[1]T6 Wine production'!C140&lt;&gt;"",('[1]T6 Wine production'!C140/'[1]T61 Real GDP'!C140),"")),"")</f>
        <v>11.002078865235779</v>
      </c>
      <c r="D109" s="8">
        <f>IF('[1]T61 Real GDP'!D140&lt;&gt;"",(IF('[1]T6 Wine production'!D140&lt;&gt;"",('[1]T6 Wine production'!D140/'[1]T61 Real GDP'!D140),"")),"")</f>
        <v>14.376173019241898</v>
      </c>
      <c r="E109" s="8">
        <f>IF('[1]T61 Real GDP'!E140&lt;&gt;"",(IF('[1]T6 Wine production'!E140&lt;&gt;"",('[1]T6 Wine production'!E140/'[1]T61 Real GDP'!E140),"")),"")</f>
        <v>9.9278015174333412</v>
      </c>
      <c r="F109" s="8">
        <f>IF('[1]T61 Real GDP'!F140&lt;&gt;"",(IF('[1]T6 Wine production'!F140&lt;&gt;"",('[1]T6 Wine production'!F140/'[1]T61 Real GDP'!F140),"")),"")</f>
        <v>3.1997637097568181</v>
      </c>
      <c r="G109" s="8"/>
      <c r="H109" s="8">
        <f>IF('[1]T61 Real GDP'!G140&lt;&gt;"",(IF('[1]T6 Wine production'!G140&lt;&gt;"",('[1]T6 Wine production'!G140/'[1]T61 Real GDP'!G140),"")),"")</f>
        <v>0.12968400328172774</v>
      </c>
      <c r="I109" s="8" t="str">
        <f>IF('[1]T61 Real GDP'!H140&lt;&gt;"",(IF('[1]T6 Wine production'!H140&lt;&gt;"",('[1]T6 Wine production'!H140/'[1]T61 Real GDP'!H140),"")),"")</f>
        <v/>
      </c>
      <c r="J109" s="8" t="str">
        <f>IF('[1]T61 Real GDP'!I140&lt;&gt;"",(IF('[1]T6 Wine production'!I140&lt;&gt;"",('[1]T6 Wine production'!I140/'[1]T61 Real GDP'!I140),"")),"")</f>
        <v/>
      </c>
      <c r="K109" s="8">
        <f>IF('[1]T61 Real GDP'!J140&lt;&gt;"",(IF('[1]T6 Wine production'!J140&lt;&gt;"",('[1]T6 Wine production'!J140/'[1]T61 Real GDP'!J140),"")),"")</f>
        <v>0.82501695732949454</v>
      </c>
      <c r="L109" s="8">
        <f>IF('[1]T61 Real GDP'!K140&lt;&gt;"",(IF('[1]T6 Wine production'!K140&lt;&gt;"",('[1]T6 Wine production'!K140/'[1]T61 Real GDP'!K140),"")),"")</f>
        <v>6.7350817179779554</v>
      </c>
      <c r="M109" s="8" t="str">
        <f>IF('[1]T61 Real GDP'!L140&lt;&gt;"",(IF('[1]T6 Wine production'!L140&lt;&gt;"",('[1]T6 Wine production'!L140/'[1]T61 Real GDP'!L140),"")),"")</f>
        <v/>
      </c>
      <c r="N109" s="8" t="str">
        <f>IF('[1]T61 Real GDP'!M140&lt;&gt;"",(IF('[1]T6 Wine production'!M140&lt;&gt;"",('[1]T6 Wine production'!M140/'[1]T61 Real GDP'!M140),"")),"")</f>
        <v/>
      </c>
      <c r="O109" s="8" t="str">
        <f>IF('[1]T61 Real GDP'!N140&lt;&gt;"",(IF('[1]T6 Wine production'!N140&lt;&gt;"",('[1]T6 Wine production'!N140/'[1]T61 Real GDP'!N140),"")),"")</f>
        <v/>
      </c>
      <c r="P109" s="8">
        <f>IF('[1]T61 Real GDP'!O140&lt;&gt;"",(IF('[1]T6 Wine production'!O140&lt;&gt;"",('[1]T6 Wine production'!O140/'[1]T61 Real GDP'!O140),"")),"")</f>
        <v>0.8823968852444608</v>
      </c>
      <c r="Q109" s="8">
        <f>IF('[1]T61 Real GDP'!P140&lt;&gt;"",(IF('[1]T6 Wine production'!P140&lt;&gt;"",('[1]T6 Wine production'!P140/'[1]T61 Real GDP'!P140),"")),"")</f>
        <v>0</v>
      </c>
      <c r="R109" s="8" t="str">
        <f>IF('[1]T61 Real GDP'!Q140&lt;&gt;"",(IF('[1]T6 Wine production'!Q140&lt;&gt;"",('[1]T6 Wine production'!Q140/'[1]T61 Real GDP'!Q140),"")),"")</f>
        <v/>
      </c>
      <c r="S109" s="8">
        <f>IF('[1]T61 Real GDP'!R140&lt;&gt;"",(IF('[1]T6 Wine production'!R140&lt;&gt;"",('[1]T6 Wine production'!R140/'[1]T61 Real GDP'!R140),"")),"")</f>
        <v>8.6478515556538049</v>
      </c>
      <c r="T109" s="8" t="str">
        <f>IF('[1]T61 Real GDP'!S140&lt;&gt;"",(IF('[1]T6 Wine production'!S140&lt;&gt;"",('[1]T6 Wine production'!S140/'[1]T61 Real GDP'!S140),"")),"")</f>
        <v/>
      </c>
      <c r="U109" s="8" t="str">
        <f>IF('[1]T61 Real GDP'!T140&lt;&gt;"",(IF('[1]T6 Wine production'!T140&lt;&gt;"",('[1]T6 Wine production'!T140/'[1]T61 Real GDP'!T140),"")),"")</f>
        <v/>
      </c>
      <c r="V109" s="8">
        <f>IF('[1]T61 Real GDP'!U140&lt;&gt;"",(IF('[1]T6 Wine production'!U140&lt;&gt;"",('[1]T6 Wine production'!U140/'[1]T61 Real GDP'!U140),"")),"")</f>
        <v>9.0695314557138094</v>
      </c>
      <c r="W109" s="8" t="str">
        <f>IF('[1]T61 Real GDP'!V140&lt;&gt;"",(IF('[1]T6 Wine production'!V140&lt;&gt;"",('[1]T6 Wine production'!V140/'[1]T61 Real GDP'!V140),"")),"")</f>
        <v/>
      </c>
      <c r="X109" s="8">
        <f>IF('[1]T61 Real GDP'!W140&lt;&gt;"",(IF('[1]T6 Wine production'!W140&lt;&gt;"",('[1]T6 Wine production'!W140/'[1]T61 Real GDP'!W140),"")),"")</f>
        <v>8.9348186848093416</v>
      </c>
      <c r="Y109" s="8" t="str">
        <f>IF('[1]T61 Real GDP'!X140&lt;&gt;"",(IF('[1]T6 Wine production'!X140&lt;&gt;"",('[1]T6 Wine production'!X140/'[1]T61 Real GDP'!X140),"")),"")</f>
        <v/>
      </c>
      <c r="Z109" s="8" t="str">
        <f>IF('[1]T61 Real GDP'!Y140&lt;&gt;"",(IF('[1]T6 Wine production'!Y140&lt;&gt;"",('[1]T6 Wine production'!Y140/'[1]T61 Real GDP'!Y140),"")),"")</f>
        <v/>
      </c>
      <c r="AA109" s="8" t="str">
        <f>IF('[1]T61 Real GDP'!Z140&lt;&gt;"",(IF('[1]T6 Wine production'!Z140&lt;&gt;"",('[1]T6 Wine production'!Z140/'[1]T61 Real GDP'!Z140),"")),"")</f>
        <v/>
      </c>
      <c r="AB109" s="8">
        <f>IF('[1]T61 Real GDP'!AA140&lt;&gt;"",(IF('[1]T6 Wine production'!AA140&lt;&gt;"",('[1]T6 Wine production'!AA140/'[1]T61 Real GDP'!AA140),"")),"")</f>
        <v>1.7756786354487226</v>
      </c>
      <c r="AC109" s="8">
        <f>IF('[1]T61 Real GDP'!AB140&lt;&gt;"",(IF('[1]T6 Wine production'!AB140&lt;&gt;"",('[1]T6 Wine production'!AB140/'[1]T61 Real GDP'!AB140),"")),"")</f>
        <v>0.72023277923424855</v>
      </c>
      <c r="AD109" s="8">
        <f>IF('[1]T61 Real GDP'!AC140&lt;&gt;"",(IF('[1]T6 Wine production'!AC140&lt;&gt;"",('[1]T6 Wine production'!AC140/'[1]T61 Real GDP'!AC140),"")),"")</f>
        <v>0.14386194964883253</v>
      </c>
      <c r="AE109" s="8">
        <f>IF('[1]T61 Real GDP'!AD140&lt;&gt;"",(IF('[1]T6 Wine production'!AD140&lt;&gt;"",('[1]T6 Wine production'!AD140/'[1]T61 Real GDP'!AD140),"")),"")</f>
        <v>0.35977306805747045</v>
      </c>
      <c r="AF109" s="8">
        <f>IF('[1]T61 Real GDP'!AE140&lt;&gt;"",(IF('[1]T6 Wine production'!AE140&lt;&gt;"",('[1]T6 Wine production'!AE140/'[1]T61 Real GDP'!AE140),"")),"")</f>
        <v>10.570743312292219</v>
      </c>
      <c r="AG109" s="8">
        <f>IF('[1]T61 Real GDP'!AF140&lt;&gt;"",(IF('[1]T6 Wine production'!AF140&lt;&gt;"",('[1]T6 Wine production'!AF140/'[1]T61 Real GDP'!AF140),"")),"")</f>
        <v>0.64507545026844859</v>
      </c>
      <c r="AH109" s="8">
        <f>IF('[1]T61 Real GDP'!AG140&lt;&gt;"",(IF('[1]T6 Wine production'!AG140&lt;&gt;"",('[1]T6 Wine production'!AG140/'[1]T61 Real GDP'!AG140),"")),"")</f>
        <v>11.891457661049277</v>
      </c>
      <c r="AI109" s="8">
        <f>IF('[1]T61 Real GDP'!AH140&lt;&gt;"",(IF('[1]T6 Wine production'!AH140&lt;&gt;"",('[1]T6 Wine production'!AH140/'[1]T61 Real GDP'!AH140),"")),"")</f>
        <v>0.29243547971446354</v>
      </c>
      <c r="AJ109" s="8">
        <f>IF('[1]T61 Real GDP'!AI140&lt;&gt;"",(IF('[1]T6 Wine production'!AI140&lt;&gt;"",('[1]T6 Wine production'!AI140/'[1]T61 Real GDP'!AI140),"")),"")</f>
        <v>6.4539752198824853</v>
      </c>
      <c r="AK109" s="8" t="str">
        <f>IF('[1]T61 Real GDP'!AJ140&lt;&gt;"",(IF('[1]T6 Wine production'!AJ140&lt;&gt;"",('[1]T6 Wine production'!AJ140/'[1]T61 Real GDP'!AJ140),"")),"")</f>
        <v/>
      </c>
      <c r="AL109" s="8">
        <f>IF('[1]T61 Real GDP'!AK140&lt;&gt;"",(IF('[1]T6 Wine production'!AK140&lt;&gt;"",('[1]T6 Wine production'!AK140/'[1]T61 Real GDP'!AK140),"")),"")</f>
        <v>16.587331583141985</v>
      </c>
      <c r="AM109" s="8">
        <f>IF('[1]T61 Real GDP'!AL140&lt;&gt;"",(IF('[1]T6 Wine production'!AL140&lt;&gt;"",('[1]T6 Wine production'!AL140/'[1]T61 Real GDP'!AL140),"")),"")</f>
        <v>4.1219117488402208</v>
      </c>
      <c r="AN109" s="8">
        <f>IF('[1]T61 Real GDP'!AM140&lt;&gt;"",(IF('[1]T6 Wine production'!AM140&lt;&gt;"",('[1]T6 Wine production'!AM140/'[1]T61 Real GDP'!AM140),"")),"")</f>
        <v>5.4390752008228516</v>
      </c>
      <c r="AO109" s="8">
        <f>IF('[1]T61 Real GDP'!AN140&lt;&gt;"",(IF('[1]T6 Wine production'!AN140&lt;&gt;"",('[1]T6 Wine production'!AN140/'[1]T61 Real GDP'!AN140),"")),"")</f>
        <v>8.3928911015184244</v>
      </c>
      <c r="AP109" s="8">
        <f>IF('[1]T61 Real GDP'!AO140&lt;&gt;"",(IF('[1]T6 Wine production'!AO140&lt;&gt;"",('[1]T6 Wine production'!AO140/'[1]T61 Real GDP'!AO140),"")),"")</f>
        <v>0.31377070452040556</v>
      </c>
      <c r="AQ109" s="8" t="str">
        <f>IF('[1]T61 Real GDP'!AP140&lt;&gt;"",(IF('[1]T6 Wine production'!AP140&lt;&gt;"",('[1]T6 Wine production'!AP140/'[1]T61 Real GDP'!AP140),"")),"")</f>
        <v/>
      </c>
      <c r="AR109" s="8">
        <f>IF('[1]T61 Real GDP'!AQ140&lt;&gt;"",(IF('[1]T6 Wine production'!AQ140&lt;&gt;"",('[1]T6 Wine production'!AQ140/'[1]T61 Real GDP'!AQ140),"")),"")</f>
        <v>1.2714585882305075E-2</v>
      </c>
      <c r="AS109" s="8" t="str">
        <f>IF('[1]T61 Real GDP'!AR140&lt;&gt;"",(IF('[1]T6 Wine production'!AR140&lt;&gt;"",('[1]T6 Wine production'!AR140/'[1]T61 Real GDP'!AR140),"")),"")</f>
        <v/>
      </c>
      <c r="AT109" s="8">
        <f>IF('[1]T61 Real GDP'!AS140&lt;&gt;"",(IF('[1]T6 Wine production'!AS140&lt;&gt;"",('[1]T6 Wine production'!AS140/'[1]T61 Real GDP'!AS140),"")),"")</f>
        <v>1.6392887813421438E-3</v>
      </c>
      <c r="AU109" s="8">
        <f>IF('[1]T61 Real GDP'!AT140&lt;&gt;"",(IF('[1]T6 Wine production'!AT140&lt;&gt;"",('[1]T6 Wine production'!AT140/'[1]T61 Real GDP'!AT140),"")),"")</f>
        <v>9.8303717636260626E-3</v>
      </c>
      <c r="AV109" s="8" t="str">
        <f>IF('[1]T61 Real GDP'!AU140&lt;&gt;"",(IF('[1]T6 Wine production'!AU140&lt;&gt;"",('[1]T6 Wine production'!AU140/'[1]T61 Real GDP'!AU140),"")),"")</f>
        <v/>
      </c>
      <c r="AW109" s="8" t="str">
        <f>IF('[1]T61 Real GDP'!AV140&lt;&gt;"",(IF('[1]T6 Wine production'!AV140&lt;&gt;"",('[1]T6 Wine production'!AV140/'[1]T61 Real GDP'!AV140),"")),"")</f>
        <v/>
      </c>
      <c r="AX109" s="8" t="str">
        <f>IF('[1]T61 Real GDP'!AW140&lt;&gt;"",(IF('[1]T6 Wine production'!AW140&lt;&gt;"",('[1]T6 Wine production'!AW140/'[1]T61 Real GDP'!AW140),"")),"")</f>
        <v/>
      </c>
      <c r="AY109" s="8" t="str">
        <f>IF('[1]T61 Real GDP'!AX140&lt;&gt;"",(IF('[1]T6 Wine production'!AX140&lt;&gt;"",('[1]T6 Wine production'!AX140/'[1]T61 Real GDP'!AX140),"")),"")</f>
        <v/>
      </c>
      <c r="AZ109" s="8" t="str">
        <f>IF('[1]T61 Real GDP'!AY140&lt;&gt;"",(IF('[1]T6 Wine production'!AY140&lt;&gt;"",('[1]T6 Wine production'!AY140/'[1]T61 Real GDP'!AY140),"")),"")</f>
        <v/>
      </c>
      <c r="BA109" s="8" t="str">
        <f>IF('[1]T61 Real GDP'!AZ140&lt;&gt;"",(IF('[1]T6 Wine production'!AZ140&lt;&gt;"",('[1]T6 Wine production'!AZ140/'[1]T61 Real GDP'!AZ140),"")),"")</f>
        <v/>
      </c>
      <c r="BB109" s="8">
        <v>1.7180955964182738</v>
      </c>
      <c r="BC109" s="9"/>
      <c r="BD109" s="9"/>
      <c r="BI109" s="8"/>
      <c r="BJ109" s="8"/>
      <c r="BK109" s="8"/>
      <c r="BL109" s="8"/>
      <c r="BM109" s="8"/>
      <c r="BN109" s="8"/>
    </row>
    <row r="110" spans="1:66" x14ac:dyDescent="0.5">
      <c r="A110" s="12">
        <f>'[1]T6 Wine production'!A141</f>
        <v>1973</v>
      </c>
      <c r="B110" s="8">
        <f>IF('[1]T61 Real GDP'!B141&lt;&gt;"",(IF('[1]T6 Wine production'!B141&lt;&gt;"",('[1]T6 Wine production'!B141/'[1]T61 Real GDP'!B141),"")),"")</f>
        <v>12.203840839809054</v>
      </c>
      <c r="C110" s="8">
        <f>IF('[1]T61 Real GDP'!C141&lt;&gt;"",(IF('[1]T6 Wine production'!C141&lt;&gt;"",('[1]T6 Wine production'!C141/'[1]T61 Real GDP'!C141),"")),"")</f>
        <v>13.165314657472889</v>
      </c>
      <c r="D110" s="8">
        <f>IF('[1]T61 Real GDP'!D141&lt;&gt;"",(IF('[1]T6 Wine production'!D141&lt;&gt;"",('[1]T6 Wine production'!D141/'[1]T61 Real GDP'!D141),"")),"")</f>
        <v>17.486631859551714</v>
      </c>
      <c r="E110" s="8">
        <f>IF('[1]T61 Real GDP'!E141&lt;&gt;"",(IF('[1]T6 Wine production'!E141&lt;&gt;"",('[1]T6 Wine production'!E141/'[1]T61 Real GDP'!E141),"")),"")</f>
        <v>15.709375562016669</v>
      </c>
      <c r="F110" s="8">
        <f>IF('[1]T61 Real GDP'!F141&lt;&gt;"",(IF('[1]T6 Wine production'!F141&lt;&gt;"",('[1]T6 Wine production'!F141/'[1]T61 Real GDP'!F141),"")),"")</f>
        <v>2.8160090112288354</v>
      </c>
      <c r="G110" s="8"/>
      <c r="H110" s="8">
        <f>IF('[1]T61 Real GDP'!G141&lt;&gt;"",(IF('[1]T6 Wine production'!G141&lt;&gt;"",('[1]T6 Wine production'!G141/'[1]T61 Real GDP'!G141),"")),"")</f>
        <v>0.15963386546485736</v>
      </c>
      <c r="I110" s="8" t="str">
        <f>IF('[1]T61 Real GDP'!H141&lt;&gt;"",(IF('[1]T6 Wine production'!H141&lt;&gt;"",('[1]T6 Wine production'!H141/'[1]T61 Real GDP'!H141),"")),"")</f>
        <v/>
      </c>
      <c r="J110" s="8" t="str">
        <f>IF('[1]T61 Real GDP'!I141&lt;&gt;"",(IF('[1]T6 Wine production'!I141&lt;&gt;"",('[1]T6 Wine production'!I141/'[1]T61 Real GDP'!I141),"")),"")</f>
        <v/>
      </c>
      <c r="K110" s="8">
        <f>IF('[1]T61 Real GDP'!J141&lt;&gt;"",(IF('[1]T6 Wine production'!J141&lt;&gt;"",('[1]T6 Wine production'!J141/'[1]T61 Real GDP'!J141),"")),"")</f>
        <v>1.1322512185698939</v>
      </c>
      <c r="L110" s="8">
        <f>IF('[1]T61 Real GDP'!K141&lt;&gt;"",(IF('[1]T6 Wine production'!K141&lt;&gt;"",('[1]T6 Wine production'!K141/'[1]T61 Real GDP'!K141),"")),"")</f>
        <v>5.7493965328066707</v>
      </c>
      <c r="M110" s="8" t="str">
        <f>IF('[1]T61 Real GDP'!L141&lt;&gt;"",(IF('[1]T6 Wine production'!L141&lt;&gt;"",('[1]T6 Wine production'!L141/'[1]T61 Real GDP'!L141),"")),"")</f>
        <v/>
      </c>
      <c r="N110" s="8" t="str">
        <f>IF('[1]T61 Real GDP'!M141&lt;&gt;"",(IF('[1]T6 Wine production'!M141&lt;&gt;"",('[1]T6 Wine production'!M141/'[1]T61 Real GDP'!M141),"")),"")</f>
        <v/>
      </c>
      <c r="O110" s="8" t="str">
        <f>IF('[1]T61 Real GDP'!N141&lt;&gt;"",(IF('[1]T6 Wine production'!N141&lt;&gt;"",('[1]T6 Wine production'!N141/'[1]T61 Real GDP'!N141),"")),"")</f>
        <v/>
      </c>
      <c r="P110" s="8">
        <f>IF('[1]T61 Real GDP'!O141&lt;&gt;"",(IF('[1]T6 Wine production'!O141&lt;&gt;"",('[1]T6 Wine production'!O141/'[1]T61 Real GDP'!O141),"")),"")</f>
        <v>1.1078796769323929</v>
      </c>
      <c r="Q110" s="8">
        <f>IF('[1]T61 Real GDP'!P141&lt;&gt;"",(IF('[1]T6 Wine production'!P141&lt;&gt;"",('[1]T6 Wine production'!P141/'[1]T61 Real GDP'!P141),"")),"")</f>
        <v>0</v>
      </c>
      <c r="R110" s="8" t="str">
        <f>IF('[1]T61 Real GDP'!Q141&lt;&gt;"",(IF('[1]T6 Wine production'!Q141&lt;&gt;"",('[1]T6 Wine production'!Q141/'[1]T61 Real GDP'!Q141),"")),"")</f>
        <v/>
      </c>
      <c r="S110" s="8">
        <f>IF('[1]T61 Real GDP'!R141&lt;&gt;"",(IF('[1]T6 Wine production'!R141&lt;&gt;"",('[1]T6 Wine production'!R141/'[1]T61 Real GDP'!R141),"")),"")</f>
        <v>11.436336754735883</v>
      </c>
      <c r="T110" s="8" t="str">
        <f>IF('[1]T61 Real GDP'!S141&lt;&gt;"",(IF('[1]T6 Wine production'!S141&lt;&gt;"",('[1]T6 Wine production'!S141/'[1]T61 Real GDP'!S141),"")),"")</f>
        <v/>
      </c>
      <c r="U110" s="8" t="str">
        <f>IF('[1]T61 Real GDP'!T141&lt;&gt;"",(IF('[1]T6 Wine production'!T141&lt;&gt;"",('[1]T6 Wine production'!T141/'[1]T61 Real GDP'!T141),"")),"")</f>
        <v/>
      </c>
      <c r="V110" s="8">
        <f>IF('[1]T61 Real GDP'!U141&lt;&gt;"",(IF('[1]T6 Wine production'!U141&lt;&gt;"",('[1]T6 Wine production'!U141/'[1]T61 Real GDP'!U141),"")),"")</f>
        <v>10.679017310167479</v>
      </c>
      <c r="W110" s="8" t="str">
        <f>IF('[1]T61 Real GDP'!V141&lt;&gt;"",(IF('[1]T6 Wine production'!V141&lt;&gt;"",('[1]T6 Wine production'!V141/'[1]T61 Real GDP'!V141),"")),"")</f>
        <v/>
      </c>
      <c r="X110" s="8">
        <f>IF('[1]T61 Real GDP'!W141&lt;&gt;"",(IF('[1]T6 Wine production'!W141&lt;&gt;"",('[1]T6 Wine production'!W141/'[1]T61 Real GDP'!W141),"")),"")</f>
        <v>12.732829510726456</v>
      </c>
      <c r="Y110" s="8">
        <f>IF('[1]T61 Real GDP'!X141&lt;&gt;"",(IF('[1]T6 Wine production'!X141&lt;&gt;"",('[1]T6 Wine production'!X141/'[1]T61 Real GDP'!X141),"")),"")</f>
        <v>1.7036069883453355</v>
      </c>
      <c r="Z110" s="8" t="str">
        <f>IF('[1]T61 Real GDP'!Y141&lt;&gt;"",(IF('[1]T6 Wine production'!Y141&lt;&gt;"",('[1]T6 Wine production'!Y141/'[1]T61 Real GDP'!Y141),"")),"")</f>
        <v/>
      </c>
      <c r="AA110" s="8" t="str">
        <f>IF('[1]T61 Real GDP'!Z141&lt;&gt;"",(IF('[1]T6 Wine production'!Z141&lt;&gt;"",('[1]T6 Wine production'!Z141/'[1]T61 Real GDP'!Z141),"")),"")</f>
        <v/>
      </c>
      <c r="AB110" s="8">
        <f>IF('[1]T61 Real GDP'!AA141&lt;&gt;"",(IF('[1]T6 Wine production'!AA141&lt;&gt;"",('[1]T6 Wine production'!AA141/'[1]T61 Real GDP'!AA141),"")),"")</f>
        <v>1.4898209083417482</v>
      </c>
      <c r="AC110" s="8">
        <f>IF('[1]T61 Real GDP'!AB141&lt;&gt;"",(IF('[1]T6 Wine production'!AB141&lt;&gt;"",('[1]T6 Wine production'!AB141/'[1]T61 Real GDP'!AB141),"")),"")</f>
        <v>0.91454393845657256</v>
      </c>
      <c r="AD110" s="8">
        <f>IF('[1]T61 Real GDP'!AC141&lt;&gt;"",(IF('[1]T6 Wine production'!AC141&lt;&gt;"",('[1]T6 Wine production'!AC141/'[1]T61 Real GDP'!AC141),"")),"")</f>
        <v>0.13832901952744606</v>
      </c>
      <c r="AE110" s="8">
        <f>IF('[1]T61 Real GDP'!AD141&lt;&gt;"",(IF('[1]T6 Wine production'!AD141&lt;&gt;"",('[1]T6 Wine production'!AD141/'[1]T61 Real GDP'!AD141),"")),"")</f>
        <v>0.44703674862623155</v>
      </c>
      <c r="AF110" s="8">
        <f>IF('[1]T61 Real GDP'!AE141&lt;&gt;"",(IF('[1]T6 Wine production'!AE141&lt;&gt;"",('[1]T6 Wine production'!AE141/'[1]T61 Real GDP'!AE141),"")),"")</f>
        <v>11.249775609812181</v>
      </c>
      <c r="AG110" s="8">
        <f>IF('[1]T61 Real GDP'!AF141&lt;&gt;"",(IF('[1]T6 Wine production'!AF141&lt;&gt;"",('[1]T6 Wine production'!AF141/'[1]T61 Real GDP'!AF141),"")),"")</f>
        <v>0.58943714563655125</v>
      </c>
      <c r="AH110" s="8">
        <f>IF('[1]T61 Real GDP'!AG141&lt;&gt;"",(IF('[1]T6 Wine production'!AG141&lt;&gt;"",('[1]T6 Wine production'!AG141/'[1]T61 Real GDP'!AG141),"")),"")</f>
        <v>10.726709132411887</v>
      </c>
      <c r="AI110" s="8">
        <f>IF('[1]T61 Real GDP'!AH141&lt;&gt;"",(IF('[1]T6 Wine production'!AH141&lt;&gt;"",('[1]T6 Wine production'!AH141/'[1]T61 Real GDP'!AH141),"")),"")</f>
        <v>0.30567059488991727</v>
      </c>
      <c r="AJ110" s="8">
        <f>IF('[1]T61 Real GDP'!AI141&lt;&gt;"",(IF('[1]T6 Wine production'!AI141&lt;&gt;"",('[1]T6 Wine production'!AI141/'[1]T61 Real GDP'!AI141),"")),"")</f>
        <v>6.415837616924688</v>
      </c>
      <c r="AK110" s="8" t="str">
        <f>IF('[1]T61 Real GDP'!AJ141&lt;&gt;"",(IF('[1]T6 Wine production'!AJ141&lt;&gt;"",('[1]T6 Wine production'!AJ141/'[1]T61 Real GDP'!AJ141),"")),"")</f>
        <v/>
      </c>
      <c r="AL110" s="8">
        <f>IF('[1]T61 Real GDP'!AK141&lt;&gt;"",(IF('[1]T6 Wine production'!AK141&lt;&gt;"",('[1]T6 Wine production'!AK141/'[1]T61 Real GDP'!AK141),"")),"")</f>
        <v>16.501453699301191</v>
      </c>
      <c r="AM110" s="8">
        <f>IF('[1]T61 Real GDP'!AL141&lt;&gt;"",(IF('[1]T6 Wine production'!AL141&lt;&gt;"",('[1]T6 Wine production'!AL141/'[1]T61 Real GDP'!AL141),"")),"")</f>
        <v>4.375</v>
      </c>
      <c r="AN110" s="8">
        <f>IF('[1]T61 Real GDP'!AM141&lt;&gt;"",(IF('[1]T6 Wine production'!AM141&lt;&gt;"",('[1]T6 Wine production'!AM141/'[1]T61 Real GDP'!AM141),"")),"")</f>
        <v>5.258635285167399</v>
      </c>
      <c r="AO110" s="8">
        <f>IF('[1]T61 Real GDP'!AN141&lt;&gt;"",(IF('[1]T6 Wine production'!AN141&lt;&gt;"",('[1]T6 Wine production'!AN141/'[1]T61 Real GDP'!AN141),"")),"")</f>
        <v>8.7794219859214966</v>
      </c>
      <c r="AP110" s="8">
        <f>IF('[1]T61 Real GDP'!AO141&lt;&gt;"",(IF('[1]T6 Wine production'!AO141&lt;&gt;"",('[1]T6 Wine production'!AO141/'[1]T61 Real GDP'!AO141),"")),"")</f>
        <v>0.28595227778690852</v>
      </c>
      <c r="AQ110" s="8" t="str">
        <f>IF('[1]T61 Real GDP'!AP141&lt;&gt;"",(IF('[1]T6 Wine production'!AP141&lt;&gt;"",('[1]T6 Wine production'!AP141/'[1]T61 Real GDP'!AP141),"")),"")</f>
        <v/>
      </c>
      <c r="AR110" s="8">
        <f>IF('[1]T61 Real GDP'!AQ141&lt;&gt;"",(IF('[1]T6 Wine production'!AQ141&lt;&gt;"",('[1]T6 Wine production'!AQ141/'[1]T61 Real GDP'!AQ141),"")),"")</f>
        <v>1.2171800912614583E-2</v>
      </c>
      <c r="AS110" s="8" t="str">
        <f>IF('[1]T61 Real GDP'!AR141&lt;&gt;"",(IF('[1]T6 Wine production'!AR141&lt;&gt;"",('[1]T6 Wine production'!AR141/'[1]T61 Real GDP'!AR141),"")),"")</f>
        <v/>
      </c>
      <c r="AT110" s="8">
        <f>IF('[1]T61 Real GDP'!AS141&lt;&gt;"",(IF('[1]T6 Wine production'!AS141&lt;&gt;"",('[1]T6 Wine production'!AS141/'[1]T61 Real GDP'!AS141),"")),"")</f>
        <v>1.5803343356937305E-3</v>
      </c>
      <c r="AU110" s="8">
        <f>IF('[1]T61 Real GDP'!AT141&lt;&gt;"",(IF('[1]T6 Wine production'!AT141&lt;&gt;"",('[1]T6 Wine production'!AT141/'[1]T61 Real GDP'!AT141),"")),"")</f>
        <v>9.9361831540261264E-3</v>
      </c>
      <c r="AV110" s="8" t="str">
        <f>IF('[1]T61 Real GDP'!AU141&lt;&gt;"",(IF('[1]T6 Wine production'!AU141&lt;&gt;"",('[1]T6 Wine production'!AU141/'[1]T61 Real GDP'!AU141),"")),"")</f>
        <v/>
      </c>
      <c r="AW110" s="8" t="str">
        <f>IF('[1]T61 Real GDP'!AV141&lt;&gt;"",(IF('[1]T6 Wine production'!AV141&lt;&gt;"",('[1]T6 Wine production'!AV141/'[1]T61 Real GDP'!AV141),"")),"")</f>
        <v/>
      </c>
      <c r="AX110" s="8" t="str">
        <f>IF('[1]T61 Real GDP'!AW141&lt;&gt;"",(IF('[1]T6 Wine production'!AW141&lt;&gt;"",('[1]T6 Wine production'!AW141/'[1]T61 Real GDP'!AW141),"")),"")</f>
        <v/>
      </c>
      <c r="AY110" s="8" t="str">
        <f>IF('[1]T61 Real GDP'!AX141&lt;&gt;"",(IF('[1]T6 Wine production'!AX141&lt;&gt;"",('[1]T6 Wine production'!AX141/'[1]T61 Real GDP'!AX141),"")),"")</f>
        <v/>
      </c>
      <c r="AZ110" s="8" t="str">
        <f>IF('[1]T61 Real GDP'!AY141&lt;&gt;"",(IF('[1]T6 Wine production'!AY141&lt;&gt;"",('[1]T6 Wine production'!AY141/'[1]T61 Real GDP'!AY141),"")),"")</f>
        <v/>
      </c>
      <c r="BA110" s="8" t="str">
        <f>IF('[1]T61 Real GDP'!AZ141&lt;&gt;"",(IF('[1]T6 Wine production'!AZ141&lt;&gt;"",('[1]T6 Wine production'!AZ141/'[1]T61 Real GDP'!AZ141),"")),"")</f>
        <v/>
      </c>
      <c r="BB110" s="8">
        <v>2.1293480388093453</v>
      </c>
      <c r="BC110" s="9"/>
      <c r="BD110" s="9"/>
      <c r="BI110" s="8"/>
      <c r="BJ110" s="8"/>
      <c r="BK110" s="8"/>
      <c r="BL110" s="8"/>
      <c r="BM110" s="8"/>
      <c r="BN110" s="8"/>
    </row>
    <row r="111" spans="1:66" x14ac:dyDescent="0.5">
      <c r="A111" s="12">
        <f>'[1]T6 Wine production'!A142</f>
        <v>1974</v>
      </c>
      <c r="B111" s="8">
        <f>IF('[1]T61 Real GDP'!B142&lt;&gt;"",(IF('[1]T6 Wine production'!B142&lt;&gt;"",('[1]T6 Wine production'!B142/'[1]T61 Real GDP'!B142),"")),"")</f>
        <v>10.856349039505009</v>
      </c>
      <c r="C111" s="8">
        <f>IF('[1]T61 Real GDP'!C142&lt;&gt;"",(IF('[1]T6 Wine production'!C142&lt;&gt;"",('[1]T6 Wine production'!C142/'[1]T61 Real GDP'!C142),"")),"")</f>
        <v>12.600321290407187</v>
      </c>
      <c r="D111" s="8">
        <f>IF('[1]T61 Real GDP'!D142&lt;&gt;"",(IF('[1]T6 Wine production'!D142&lt;&gt;"",('[1]T6 Wine production'!D142/'[1]T61 Real GDP'!D142),"")),"")</f>
        <v>20.847758959483482</v>
      </c>
      <c r="E111" s="8">
        <f>IF('[1]T61 Real GDP'!E142&lt;&gt;"",(IF('[1]T6 Wine production'!E142&lt;&gt;"",('[1]T6 Wine production'!E142/'[1]T61 Real GDP'!E142),"")),"")</f>
        <v>13.201160665708748</v>
      </c>
      <c r="F111" s="8">
        <f>IF('[1]T61 Real GDP'!F142&lt;&gt;"",(IF('[1]T6 Wine production'!F142&lt;&gt;"",('[1]T6 Wine production'!F142/'[1]T61 Real GDP'!F142),"")),"")</f>
        <v>1.8738429584142318</v>
      </c>
      <c r="G111" s="8"/>
      <c r="H111" s="8">
        <f>IF('[1]T61 Real GDP'!G142&lt;&gt;"",(IF('[1]T6 Wine production'!G142&lt;&gt;"",('[1]T6 Wine production'!G142/'[1]T61 Real GDP'!G142),"")),"")</f>
        <v>0.1117336887832804</v>
      </c>
      <c r="I111" s="8" t="str">
        <f>IF('[1]T61 Real GDP'!H142&lt;&gt;"",(IF('[1]T6 Wine production'!H142&lt;&gt;"",('[1]T6 Wine production'!H142/'[1]T61 Real GDP'!H142),"")),"")</f>
        <v/>
      </c>
      <c r="J111" s="8" t="str">
        <f>IF('[1]T61 Real GDP'!I142&lt;&gt;"",(IF('[1]T6 Wine production'!I142&lt;&gt;"",('[1]T6 Wine production'!I142/'[1]T61 Real GDP'!I142),"")),"")</f>
        <v/>
      </c>
      <c r="K111" s="8">
        <f>IF('[1]T61 Real GDP'!J142&lt;&gt;"",(IF('[1]T6 Wine production'!J142&lt;&gt;"",('[1]T6 Wine production'!J142/'[1]T61 Real GDP'!J142),"")),"")</f>
        <v>0.71438244498310366</v>
      </c>
      <c r="L111" s="8">
        <f>IF('[1]T61 Real GDP'!K142&lt;&gt;"",(IF('[1]T6 Wine production'!K142&lt;&gt;"",('[1]T6 Wine production'!K142/'[1]T61 Real GDP'!K142),"")),"")</f>
        <v>6.8470273881095522</v>
      </c>
      <c r="M111" s="8" t="str">
        <f>IF('[1]T61 Real GDP'!L142&lt;&gt;"",(IF('[1]T6 Wine production'!L142&lt;&gt;"",('[1]T6 Wine production'!L142/'[1]T61 Real GDP'!L142),"")),"")</f>
        <v/>
      </c>
      <c r="N111" s="8" t="str">
        <f>IF('[1]T61 Real GDP'!M142&lt;&gt;"",(IF('[1]T6 Wine production'!M142&lt;&gt;"",('[1]T6 Wine production'!M142/'[1]T61 Real GDP'!M142),"")),"")</f>
        <v/>
      </c>
      <c r="O111" s="8" t="str">
        <f>IF('[1]T61 Real GDP'!N142&lt;&gt;"",(IF('[1]T6 Wine production'!N142&lt;&gt;"",('[1]T6 Wine production'!N142/'[1]T61 Real GDP'!N142),"")),"")</f>
        <v/>
      </c>
      <c r="P111" s="8">
        <f>IF('[1]T61 Real GDP'!O142&lt;&gt;"",(IF('[1]T6 Wine production'!O142&lt;&gt;"",('[1]T6 Wine production'!O142/'[1]T61 Real GDP'!O142),"")),"")</f>
        <v>0.63468312079154665</v>
      </c>
      <c r="Q111" s="8">
        <f>IF('[1]T61 Real GDP'!P142&lt;&gt;"",(IF('[1]T6 Wine production'!P142&lt;&gt;"",('[1]T6 Wine production'!P142/'[1]T61 Real GDP'!P142),"")),"")</f>
        <v>0</v>
      </c>
      <c r="R111" s="8" t="str">
        <f>IF('[1]T61 Real GDP'!Q142&lt;&gt;"",(IF('[1]T6 Wine production'!Q142&lt;&gt;"",('[1]T6 Wine production'!Q142/'[1]T61 Real GDP'!Q142),"")),"")</f>
        <v/>
      </c>
      <c r="S111" s="8">
        <f>IF('[1]T61 Real GDP'!R142&lt;&gt;"",(IF('[1]T6 Wine production'!R142&lt;&gt;"",('[1]T6 Wine production'!R142/'[1]T61 Real GDP'!R142),"")),"")</f>
        <v>9.4497090252165368</v>
      </c>
      <c r="T111" s="8" t="str">
        <f>IF('[1]T61 Real GDP'!S142&lt;&gt;"",(IF('[1]T6 Wine production'!S142&lt;&gt;"",('[1]T6 Wine production'!S142/'[1]T61 Real GDP'!S142),"")),"")</f>
        <v/>
      </c>
      <c r="U111" s="8" t="str">
        <f>IF('[1]T61 Real GDP'!T142&lt;&gt;"",(IF('[1]T6 Wine production'!T142&lt;&gt;"",('[1]T6 Wine production'!T142/'[1]T61 Real GDP'!T142),"")),"")</f>
        <v/>
      </c>
      <c r="V111" s="8">
        <f>IF('[1]T61 Real GDP'!U142&lt;&gt;"",(IF('[1]T6 Wine production'!U142&lt;&gt;"",('[1]T6 Wine production'!U142/'[1]T61 Real GDP'!U142),"")),"")</f>
        <v>7.1175737491796269</v>
      </c>
      <c r="W111" s="8" t="str">
        <f>IF('[1]T61 Real GDP'!V142&lt;&gt;"",(IF('[1]T6 Wine production'!V142&lt;&gt;"",('[1]T6 Wine production'!V142/'[1]T61 Real GDP'!V142),"")),"")</f>
        <v/>
      </c>
      <c r="X111" s="8">
        <f>IF('[1]T61 Real GDP'!W142&lt;&gt;"",(IF('[1]T6 Wine production'!W142&lt;&gt;"",('[1]T6 Wine production'!W142/'[1]T61 Real GDP'!W142),"")),"")</f>
        <v>8.2113966250189971</v>
      </c>
      <c r="Y111" s="8" t="str">
        <f>IF('[1]T61 Real GDP'!X142&lt;&gt;"",(IF('[1]T6 Wine production'!X142&lt;&gt;"",('[1]T6 Wine production'!X142/'[1]T61 Real GDP'!X142),"")),"")</f>
        <v/>
      </c>
      <c r="Z111" s="8" t="str">
        <f>IF('[1]T61 Real GDP'!Y142&lt;&gt;"",(IF('[1]T6 Wine production'!Y142&lt;&gt;"",('[1]T6 Wine production'!Y142/'[1]T61 Real GDP'!Y142),"")),"")</f>
        <v/>
      </c>
      <c r="AA111" s="8" t="str">
        <f>IF('[1]T61 Real GDP'!Z142&lt;&gt;"",(IF('[1]T6 Wine production'!Z142&lt;&gt;"",('[1]T6 Wine production'!Z142/'[1]T61 Real GDP'!Z142),"")),"")</f>
        <v/>
      </c>
      <c r="AB111" s="8">
        <f>IF('[1]T61 Real GDP'!AA142&lt;&gt;"",(IF('[1]T6 Wine production'!AA142&lt;&gt;"",('[1]T6 Wine production'!AA142/'[1]T61 Real GDP'!AA142),"")),"")</f>
        <v>1.6686826815262819</v>
      </c>
      <c r="AC111" s="8">
        <f>IF('[1]T61 Real GDP'!AB142&lt;&gt;"",(IF('[1]T6 Wine production'!AB142&lt;&gt;"",('[1]T6 Wine production'!AB142/'[1]T61 Real GDP'!AB142),"")),"")</f>
        <v>0.787001777100787</v>
      </c>
      <c r="AD111" s="8">
        <f>IF('[1]T61 Real GDP'!AC142&lt;&gt;"",(IF('[1]T6 Wine production'!AC142&lt;&gt;"",('[1]T6 Wine production'!AC142/'[1]T61 Real GDP'!AC142),"")),"")</f>
        <v>0.11726290131967697</v>
      </c>
      <c r="AE111" s="8">
        <f>IF('[1]T61 Real GDP'!AD142&lt;&gt;"",(IF('[1]T6 Wine production'!AD142&lt;&gt;"",('[1]T6 Wine production'!AD142/'[1]T61 Real GDP'!AD142),"")),"")</f>
        <v>0.40377415414418588</v>
      </c>
      <c r="AF111" s="8">
        <f>IF('[1]T61 Real GDP'!AE142&lt;&gt;"",(IF('[1]T6 Wine production'!AE142&lt;&gt;"",('[1]T6 Wine production'!AE142/'[1]T61 Real GDP'!AE142),"")),"")</f>
        <v>12.725476532561402</v>
      </c>
      <c r="AG111" s="8">
        <f>IF('[1]T61 Real GDP'!AF142&lt;&gt;"",(IF('[1]T6 Wine production'!AF142&lt;&gt;"",('[1]T6 Wine production'!AF142/'[1]T61 Real GDP'!AF142),"")),"")</f>
        <v>0.47317903386612675</v>
      </c>
      <c r="AH111" s="8">
        <f>IF('[1]T61 Real GDP'!AG142&lt;&gt;"",(IF('[1]T6 Wine production'!AG142&lt;&gt;"",('[1]T6 Wine production'!AG142/'[1]T61 Real GDP'!AG142),"")),"")</f>
        <v>9.1165030365999442</v>
      </c>
      <c r="AI111" s="8">
        <f>IF('[1]T61 Real GDP'!AH142&lt;&gt;"",(IF('[1]T6 Wine production'!AH142&lt;&gt;"",('[1]T6 Wine production'!AH142/'[1]T61 Real GDP'!AH142),"")),"")</f>
        <v>0.31369968519537522</v>
      </c>
      <c r="AJ111" s="8">
        <f>IF('[1]T61 Real GDP'!AI142&lt;&gt;"",(IF('[1]T6 Wine production'!AI142&lt;&gt;"",('[1]T6 Wine production'!AI142/'[1]T61 Real GDP'!AI142),"")),"")</f>
        <v>6.2249549174257437</v>
      </c>
      <c r="AK111" s="8" t="str">
        <f>IF('[1]T61 Real GDP'!AJ142&lt;&gt;"",(IF('[1]T6 Wine production'!AJ142&lt;&gt;"",('[1]T6 Wine production'!AJ142/'[1]T61 Real GDP'!AJ142),"")),"")</f>
        <v/>
      </c>
      <c r="AL111" s="8">
        <f>IF('[1]T61 Real GDP'!AK142&lt;&gt;"",(IF('[1]T6 Wine production'!AK142&lt;&gt;"",('[1]T6 Wine production'!AK142/'[1]T61 Real GDP'!AK142),"")),"")</f>
        <v>16.531459528454413</v>
      </c>
      <c r="AM111" s="8">
        <f>IF('[1]T61 Real GDP'!AL142&lt;&gt;"",(IF('[1]T6 Wine production'!AL142&lt;&gt;"",('[1]T6 Wine production'!AL142/'[1]T61 Real GDP'!AL142),"")),"")</f>
        <v>4.1843761325821225</v>
      </c>
      <c r="AN111" s="8">
        <f>IF('[1]T61 Real GDP'!AM142&lt;&gt;"",(IF('[1]T6 Wine production'!AM142&lt;&gt;"",('[1]T6 Wine production'!AM142/'[1]T61 Real GDP'!AM142),"")),"")</f>
        <v>4.664968246132668</v>
      </c>
      <c r="AO111" s="8">
        <f>IF('[1]T61 Real GDP'!AN142&lt;&gt;"",(IF('[1]T6 Wine production'!AN142&lt;&gt;"",('[1]T6 Wine production'!AN142/'[1]T61 Real GDP'!AN142),"")),"")</f>
        <v>8.5719462372262765</v>
      </c>
      <c r="AP111" s="8">
        <f>IF('[1]T61 Real GDP'!AO142&lt;&gt;"",(IF('[1]T6 Wine production'!AO142&lt;&gt;"",('[1]T6 Wine production'!AO142/'[1]T61 Real GDP'!AO142),"")),"")</f>
        <v>0.17540685912351808</v>
      </c>
      <c r="AQ111" s="8" t="str">
        <f>IF('[1]T61 Real GDP'!AP142&lt;&gt;"",(IF('[1]T6 Wine production'!AP142&lt;&gt;"",('[1]T6 Wine production'!AP142/'[1]T61 Real GDP'!AP142),"")),"")</f>
        <v/>
      </c>
      <c r="AR111" s="8">
        <f>IF('[1]T61 Real GDP'!AQ142&lt;&gt;"",(IF('[1]T6 Wine production'!AQ142&lt;&gt;"",('[1]T6 Wine production'!AQ142/'[1]T61 Real GDP'!AQ142),"")),"")</f>
        <v>1.230177517940643E-2</v>
      </c>
      <c r="AS111" s="8" t="str">
        <f>IF('[1]T61 Real GDP'!AR142&lt;&gt;"",(IF('[1]T6 Wine production'!AR142&lt;&gt;"",('[1]T6 Wine production'!AR142/'[1]T61 Real GDP'!AR142),"")),"")</f>
        <v/>
      </c>
      <c r="AT111" s="8">
        <f>IF('[1]T61 Real GDP'!AS142&lt;&gt;"",(IF('[1]T6 Wine production'!AS142&lt;&gt;"",('[1]T6 Wine production'!AS142/'[1]T61 Real GDP'!AS142),"")),"")</f>
        <v>1.6895066640540961E-3</v>
      </c>
      <c r="AU111" s="8">
        <f>IF('[1]T61 Real GDP'!AT142&lt;&gt;"",(IF('[1]T6 Wine production'!AT142&lt;&gt;"",('[1]T6 Wine production'!AT142/'[1]T61 Real GDP'!AT142),"")),"")</f>
        <v>9.5299689013493456E-3</v>
      </c>
      <c r="AV111" s="8" t="str">
        <f>IF('[1]T61 Real GDP'!AU142&lt;&gt;"",(IF('[1]T6 Wine production'!AU142&lt;&gt;"",('[1]T6 Wine production'!AU142/'[1]T61 Real GDP'!AU142),"")),"")</f>
        <v/>
      </c>
      <c r="AW111" s="8" t="str">
        <f>IF('[1]T61 Real GDP'!AV142&lt;&gt;"",(IF('[1]T6 Wine production'!AV142&lt;&gt;"",('[1]T6 Wine production'!AV142/'[1]T61 Real GDP'!AV142),"")),"")</f>
        <v/>
      </c>
      <c r="AX111" s="8" t="str">
        <f>IF('[1]T61 Real GDP'!AW142&lt;&gt;"",(IF('[1]T6 Wine production'!AW142&lt;&gt;"",('[1]T6 Wine production'!AW142/'[1]T61 Real GDP'!AW142),"")),"")</f>
        <v/>
      </c>
      <c r="AY111" s="8" t="str">
        <f>IF('[1]T61 Real GDP'!AX142&lt;&gt;"",(IF('[1]T6 Wine production'!AX142&lt;&gt;"",('[1]T6 Wine production'!AX142/'[1]T61 Real GDP'!AX142),"")),"")</f>
        <v/>
      </c>
      <c r="AZ111" s="8" t="str">
        <f>IF('[1]T61 Real GDP'!AY142&lt;&gt;"",(IF('[1]T6 Wine production'!AY142&lt;&gt;"",('[1]T6 Wine production'!AY142/'[1]T61 Real GDP'!AY142),"")),"")</f>
        <v/>
      </c>
      <c r="BA111" s="8" t="str">
        <f>IF('[1]T61 Real GDP'!AZ142&lt;&gt;"",(IF('[1]T6 Wine production'!AZ142&lt;&gt;"",('[1]T6 Wine production'!AZ142/'[1]T61 Real GDP'!AZ142),"")),"")</f>
        <v/>
      </c>
      <c r="BB111" s="8">
        <v>1.9770150305732814</v>
      </c>
      <c r="BC111" s="9"/>
      <c r="BD111" s="9"/>
      <c r="BI111" s="8"/>
      <c r="BJ111" s="8"/>
      <c r="BK111" s="8"/>
      <c r="BL111" s="8"/>
      <c r="BM111" s="8"/>
      <c r="BN111" s="8"/>
    </row>
    <row r="112" spans="1:66" x14ac:dyDescent="0.5">
      <c r="A112" s="12">
        <f>'[1]T6 Wine production'!A143</f>
        <v>1975</v>
      </c>
      <c r="B112" s="8">
        <f>IF('[1]T61 Real GDP'!B143&lt;&gt;"",(IF('[1]T6 Wine production'!B143&lt;&gt;"",('[1]T6 Wine production'!B143/'[1]T61 Real GDP'!B143),"")),"")</f>
        <v>9.5793770901694444</v>
      </c>
      <c r="C112" s="8">
        <f>IF('[1]T61 Real GDP'!C143&lt;&gt;"",(IF('[1]T6 Wine production'!C143&lt;&gt;"",('[1]T6 Wine production'!C143/'[1]T61 Real GDP'!C143),"")),"")</f>
        <v>11.698545597089185</v>
      </c>
      <c r="D112" s="8">
        <f>IF('[1]T61 Real GDP'!D143&lt;&gt;"",(IF('[1]T6 Wine production'!D143&lt;&gt;"",('[1]T6 Wine production'!D143/'[1]T61 Real GDP'!D143),"")),"")</f>
        <v>14.304137998500016</v>
      </c>
      <c r="E112" s="8">
        <f>IF('[1]T61 Real GDP'!E143&lt;&gt;"",(IF('[1]T6 Wine production'!E143&lt;&gt;"",('[1]T6 Wine production'!E143/'[1]T61 Real GDP'!E143),"")),"")</f>
        <v>11.18323821523866</v>
      </c>
      <c r="F112" s="8">
        <f>IF('[1]T61 Real GDP'!F143&lt;&gt;"",(IF('[1]T6 Wine production'!F143&lt;&gt;"",('[1]T6 Wine production'!F143/'[1]T61 Real GDP'!F143),"")),"")</f>
        <v>3.0589008349666353</v>
      </c>
      <c r="G112" s="8"/>
      <c r="H112" s="8">
        <f>IF('[1]T61 Real GDP'!G143&lt;&gt;"",(IF('[1]T6 Wine production'!G143&lt;&gt;"",('[1]T6 Wine production'!G143/'[1]T61 Real GDP'!G143),"")),"")</f>
        <v>0.13069125241551396</v>
      </c>
      <c r="I112" s="8" t="str">
        <f>IF('[1]T61 Real GDP'!H143&lt;&gt;"",(IF('[1]T6 Wine production'!H143&lt;&gt;"",('[1]T6 Wine production'!H143/'[1]T61 Real GDP'!H143),"")),"")</f>
        <v/>
      </c>
      <c r="J112" s="8" t="str">
        <f>IF('[1]T61 Real GDP'!I143&lt;&gt;"",(IF('[1]T6 Wine production'!I143&lt;&gt;"",('[1]T6 Wine production'!I143/'[1]T61 Real GDP'!I143),"")),"")</f>
        <v/>
      </c>
      <c r="K112" s="8">
        <f>IF('[1]T61 Real GDP'!J143&lt;&gt;"",(IF('[1]T6 Wine production'!J143&lt;&gt;"",('[1]T6 Wine production'!J143/'[1]T61 Real GDP'!J143),"")),"")</f>
        <v>0.97542387819920773</v>
      </c>
      <c r="L112" s="8">
        <f>IF('[1]T61 Real GDP'!K143&lt;&gt;"",(IF('[1]T6 Wine production'!K143&lt;&gt;"",('[1]T6 Wine production'!K143/'[1]T61 Real GDP'!K143),"")),"")</f>
        <v>5.8551529640817144</v>
      </c>
      <c r="M112" s="8" t="str">
        <f>IF('[1]T61 Real GDP'!L143&lt;&gt;"",(IF('[1]T6 Wine production'!L143&lt;&gt;"",('[1]T6 Wine production'!L143/'[1]T61 Real GDP'!L143),"")),"")</f>
        <v/>
      </c>
      <c r="N112" s="8" t="str">
        <f>IF('[1]T61 Real GDP'!M143&lt;&gt;"",(IF('[1]T6 Wine production'!M143&lt;&gt;"",('[1]T6 Wine production'!M143/'[1]T61 Real GDP'!M143),"")),"")</f>
        <v/>
      </c>
      <c r="O112" s="8" t="str">
        <f>IF('[1]T61 Real GDP'!N143&lt;&gt;"",(IF('[1]T6 Wine production'!N143&lt;&gt;"",('[1]T6 Wine production'!N143/'[1]T61 Real GDP'!N143),"")),"")</f>
        <v/>
      </c>
      <c r="P112" s="8">
        <f>IF('[1]T61 Real GDP'!O143&lt;&gt;"",(IF('[1]T6 Wine production'!O143&lt;&gt;"",('[1]T6 Wine production'!O143/'[1]T61 Real GDP'!O143),"")),"")</f>
        <v>0.75253413603641173</v>
      </c>
      <c r="Q112" s="8">
        <f>IF('[1]T61 Real GDP'!P143&lt;&gt;"",(IF('[1]T6 Wine production'!P143&lt;&gt;"",('[1]T6 Wine production'!P143/'[1]T61 Real GDP'!P143),"")),"")</f>
        <v>0</v>
      </c>
      <c r="R112" s="8" t="str">
        <f>IF('[1]T61 Real GDP'!Q143&lt;&gt;"",(IF('[1]T6 Wine production'!Q143&lt;&gt;"",('[1]T6 Wine production'!Q143/'[1]T61 Real GDP'!Q143),"")),"")</f>
        <v/>
      </c>
      <c r="S112" s="8">
        <f>IF('[1]T61 Real GDP'!R143&lt;&gt;"",(IF('[1]T6 Wine production'!R143&lt;&gt;"",('[1]T6 Wine production'!R143/'[1]T61 Real GDP'!R143),"")),"")</f>
        <v>7.0797886409376991</v>
      </c>
      <c r="T112" s="8" t="str">
        <f>IF('[1]T61 Real GDP'!S143&lt;&gt;"",(IF('[1]T6 Wine production'!S143&lt;&gt;"",('[1]T6 Wine production'!S143/'[1]T61 Real GDP'!S143),"")),"")</f>
        <v/>
      </c>
      <c r="U112" s="8" t="str">
        <f>IF('[1]T61 Real GDP'!T143&lt;&gt;"",(IF('[1]T6 Wine production'!T143&lt;&gt;"",('[1]T6 Wine production'!T143/'[1]T61 Real GDP'!T143),"")),"")</f>
        <v/>
      </c>
      <c r="V112" s="8">
        <f>IF('[1]T61 Real GDP'!U143&lt;&gt;"",(IF('[1]T6 Wine production'!U143&lt;&gt;"",('[1]T6 Wine production'!U143/'[1]T61 Real GDP'!U143),"")),"")</f>
        <v>8.0968682037397066</v>
      </c>
      <c r="W112" s="8" t="str">
        <f>IF('[1]T61 Real GDP'!V143&lt;&gt;"",(IF('[1]T6 Wine production'!V143&lt;&gt;"",('[1]T6 Wine production'!V143/'[1]T61 Real GDP'!V143),"")),"")</f>
        <v/>
      </c>
      <c r="X112" s="8">
        <f>IF('[1]T61 Real GDP'!W143&lt;&gt;"",(IF('[1]T6 Wine production'!W143&lt;&gt;"",('[1]T6 Wine production'!W143/'[1]T61 Real GDP'!W143),"")),"")</f>
        <v>9.097654978803563</v>
      </c>
      <c r="Y112" s="8" t="str">
        <f>IF('[1]T61 Real GDP'!X143&lt;&gt;"",(IF('[1]T6 Wine production'!X143&lt;&gt;"",('[1]T6 Wine production'!X143/'[1]T61 Real GDP'!X143),"")),"")</f>
        <v/>
      </c>
      <c r="Z112" s="8" t="str">
        <f>IF('[1]T61 Real GDP'!Y143&lt;&gt;"",(IF('[1]T6 Wine production'!Y143&lt;&gt;"",('[1]T6 Wine production'!Y143/'[1]T61 Real GDP'!Y143),"")),"")</f>
        <v/>
      </c>
      <c r="AA112" s="8" t="str">
        <f>IF('[1]T61 Real GDP'!Z143&lt;&gt;"",(IF('[1]T6 Wine production'!Z143&lt;&gt;"",('[1]T6 Wine production'!Z143/'[1]T61 Real GDP'!Z143),"")),"")</f>
        <v/>
      </c>
      <c r="AB112" s="8">
        <f>IF('[1]T61 Real GDP'!AA143&lt;&gt;"",(IF('[1]T6 Wine production'!AA143&lt;&gt;"",('[1]T6 Wine production'!AA143/'[1]T61 Real GDP'!AA143),"")),"")</f>
        <v>1.9914151968108862</v>
      </c>
      <c r="AC112" s="8">
        <f>IF('[1]T61 Real GDP'!AB143&lt;&gt;"",(IF('[1]T6 Wine production'!AB143&lt;&gt;"",('[1]T6 Wine production'!AB143/'[1]T61 Real GDP'!AB143),"")),"")</f>
        <v>0.64206281942625265</v>
      </c>
      <c r="AD112" s="8">
        <f>IF('[1]T61 Real GDP'!AC143&lt;&gt;"",(IF('[1]T6 Wine production'!AC143&lt;&gt;"",('[1]T6 Wine production'!AC143/'[1]T61 Real GDP'!AC143),"")),"")</f>
        <v>0.14132826113781305</v>
      </c>
      <c r="AE112" s="8">
        <f>IF('[1]T61 Real GDP'!AD143&lt;&gt;"",(IF('[1]T6 Wine production'!AD143&lt;&gt;"",('[1]T6 Wine production'!AD143/'[1]T61 Real GDP'!AD143),"")),"")</f>
        <v>0.41315675360588033</v>
      </c>
      <c r="AF112" s="8">
        <f>IF('[1]T61 Real GDP'!AE143&lt;&gt;"",(IF('[1]T6 Wine production'!AE143&lt;&gt;"",('[1]T6 Wine production'!AE143/'[1]T61 Real GDP'!AE143),"")),"")</f>
        <v>10.444934160943102</v>
      </c>
      <c r="AG112" s="8">
        <f>IF('[1]T61 Real GDP'!AF143&lt;&gt;"",(IF('[1]T6 Wine production'!AF143&lt;&gt;"",('[1]T6 Wine production'!AF143/'[1]T61 Real GDP'!AF143),"")),"")</f>
        <v>0.45039417724873559</v>
      </c>
      <c r="AH112" s="8">
        <f>IF('[1]T61 Real GDP'!AG143&lt;&gt;"",(IF('[1]T6 Wine production'!AG143&lt;&gt;"",('[1]T6 Wine production'!AG143/'[1]T61 Real GDP'!AG143),"")),"")</f>
        <v>10.44704541483082</v>
      </c>
      <c r="AI112" s="8">
        <f>IF('[1]T61 Real GDP'!AH143&lt;&gt;"",(IF('[1]T6 Wine production'!AH143&lt;&gt;"",('[1]T6 Wine production'!AH143/'[1]T61 Real GDP'!AH143),"")),"")</f>
        <v>0.30622369750522099</v>
      </c>
      <c r="AJ112" s="8">
        <f>IF('[1]T61 Real GDP'!AI143&lt;&gt;"",(IF('[1]T6 Wine production'!AI143&lt;&gt;"",('[1]T6 Wine production'!AI143/'[1]T61 Real GDP'!AI143),"")),"")</f>
        <v>5.8728547594559357</v>
      </c>
      <c r="AK112" s="8" t="str">
        <f>IF('[1]T61 Real GDP'!AJ143&lt;&gt;"",(IF('[1]T6 Wine production'!AJ143&lt;&gt;"",('[1]T6 Wine production'!AJ143/'[1]T61 Real GDP'!AJ143),"")),"")</f>
        <v/>
      </c>
      <c r="AL112" s="8">
        <f>IF('[1]T61 Real GDP'!AK143&lt;&gt;"",(IF('[1]T6 Wine production'!AK143&lt;&gt;"",('[1]T6 Wine production'!AK143/'[1]T61 Real GDP'!AK143),"")),"")</f>
        <v>10.610499696428631</v>
      </c>
      <c r="AM112" s="8">
        <f>IF('[1]T61 Real GDP'!AL143&lt;&gt;"",(IF('[1]T6 Wine production'!AL143&lt;&gt;"",('[1]T6 Wine production'!AL143/'[1]T61 Real GDP'!AL143),"")),"")</f>
        <v>3.0878493129535278</v>
      </c>
      <c r="AN112" s="8">
        <f>IF('[1]T61 Real GDP'!AM143&lt;&gt;"",(IF('[1]T6 Wine production'!AM143&lt;&gt;"",('[1]T6 Wine production'!AM143/'[1]T61 Real GDP'!AM143),"")),"")</f>
        <v>5.3513458748251157</v>
      </c>
      <c r="AO112" s="8">
        <f>IF('[1]T61 Real GDP'!AN143&lt;&gt;"",(IF('[1]T6 Wine production'!AN143&lt;&gt;"",('[1]T6 Wine production'!AN143/'[1]T61 Real GDP'!AN143),"")),"")</f>
        <v>6.8447801445389551</v>
      </c>
      <c r="AP112" s="8">
        <f>IF('[1]T61 Real GDP'!AO143&lt;&gt;"",(IF('[1]T6 Wine production'!AO143&lt;&gt;"",('[1]T6 Wine production'!AO143/'[1]T61 Real GDP'!AO143),"")),"")</f>
        <v>0.11172278356719774</v>
      </c>
      <c r="AQ112" s="8" t="str">
        <f>IF('[1]T61 Real GDP'!AP143&lt;&gt;"",(IF('[1]T6 Wine production'!AP143&lt;&gt;"",('[1]T6 Wine production'!AP143/'[1]T61 Real GDP'!AP143),"")),"")</f>
        <v/>
      </c>
      <c r="AR112" s="8">
        <f>IF('[1]T61 Real GDP'!AQ143&lt;&gt;"",(IF('[1]T6 Wine production'!AQ143&lt;&gt;"",('[1]T6 Wine production'!AQ143/'[1]T61 Real GDP'!AQ143),"")),"")</f>
        <v>1.1899602428019931E-2</v>
      </c>
      <c r="AS112" s="8" t="str">
        <f>IF('[1]T61 Real GDP'!AR143&lt;&gt;"",(IF('[1]T6 Wine production'!AR143&lt;&gt;"",('[1]T6 Wine production'!AR143/'[1]T61 Real GDP'!AR143),"")),"")</f>
        <v/>
      </c>
      <c r="AT112" s="8">
        <f>IF('[1]T61 Real GDP'!AS143&lt;&gt;"",(IF('[1]T6 Wine production'!AS143&lt;&gt;"",('[1]T6 Wine production'!AS143/'[1]T61 Real GDP'!AS143),"")),"")</f>
        <v>1.4724160658584901E-3</v>
      </c>
      <c r="AU112" s="8">
        <f>IF('[1]T61 Real GDP'!AT143&lt;&gt;"",(IF('[1]T6 Wine production'!AT143&lt;&gt;"",('[1]T6 Wine production'!AT143/'[1]T61 Real GDP'!AT143),"")),"")</f>
        <v>1.2325575331783155E-2</v>
      </c>
      <c r="AV112" s="8" t="str">
        <f>IF('[1]T61 Real GDP'!AU143&lt;&gt;"",(IF('[1]T6 Wine production'!AU143&lt;&gt;"",('[1]T6 Wine production'!AU143/'[1]T61 Real GDP'!AU143),"")),"")</f>
        <v/>
      </c>
      <c r="AW112" s="8" t="str">
        <f>IF('[1]T61 Real GDP'!AV143&lt;&gt;"",(IF('[1]T6 Wine production'!AV143&lt;&gt;"",('[1]T6 Wine production'!AV143/'[1]T61 Real GDP'!AV143),"")),"")</f>
        <v/>
      </c>
      <c r="AX112" s="8" t="str">
        <f>IF('[1]T61 Real GDP'!AW143&lt;&gt;"",(IF('[1]T6 Wine production'!AW143&lt;&gt;"",('[1]T6 Wine production'!AW143/'[1]T61 Real GDP'!AW143),"")),"")</f>
        <v/>
      </c>
      <c r="AY112" s="8" t="str">
        <f>IF('[1]T61 Real GDP'!AX143&lt;&gt;"",(IF('[1]T6 Wine production'!AX143&lt;&gt;"",('[1]T6 Wine production'!AX143/'[1]T61 Real GDP'!AX143),"")),"")</f>
        <v/>
      </c>
      <c r="AZ112" s="8" t="str">
        <f>IF('[1]T61 Real GDP'!AY143&lt;&gt;"",(IF('[1]T6 Wine production'!AY143&lt;&gt;"",('[1]T6 Wine production'!AY143/'[1]T61 Real GDP'!AY143),"")),"")</f>
        <v/>
      </c>
      <c r="BA112" s="8" t="str">
        <f>IF('[1]T61 Real GDP'!AZ143&lt;&gt;"",(IF('[1]T6 Wine production'!AZ143&lt;&gt;"",('[1]T6 Wine production'!AZ143/'[1]T61 Real GDP'!AZ143),"")),"")</f>
        <v/>
      </c>
      <c r="BB112" s="8">
        <v>1.8009811866978391</v>
      </c>
      <c r="BC112" s="9"/>
      <c r="BD112" s="9"/>
      <c r="BI112" s="8"/>
      <c r="BJ112" s="8"/>
      <c r="BK112" s="8"/>
      <c r="BL112" s="8"/>
      <c r="BM112" s="8"/>
      <c r="BN112" s="8"/>
    </row>
    <row r="113" spans="1:66" x14ac:dyDescent="0.5">
      <c r="A113" s="12">
        <f>'[1]T6 Wine production'!A144</f>
        <v>1976</v>
      </c>
      <c r="B113" s="8">
        <f>IF('[1]T61 Real GDP'!B144&lt;&gt;"",(IF('[1]T6 Wine production'!B144&lt;&gt;"",('[1]T6 Wine production'!B144/'[1]T61 Real GDP'!B144),"")),"")</f>
        <v>10.16692123961027</v>
      </c>
      <c r="C113" s="8">
        <f>IF('[1]T61 Real GDP'!C144&lt;&gt;"",(IF('[1]T6 Wine production'!C144&lt;&gt;"",('[1]T6 Wine production'!C144/'[1]T61 Real GDP'!C144),"")),"")</f>
        <v>10.33446220685598</v>
      </c>
      <c r="D113" s="8">
        <f>IF('[1]T61 Real GDP'!D144&lt;&gt;"",(IF('[1]T6 Wine production'!D144&lt;&gt;"",('[1]T6 Wine production'!D144/'[1]T61 Real GDP'!D144),"")),"")</f>
        <v>14.112344812860323</v>
      </c>
      <c r="E113" s="8">
        <f>IF('[1]T61 Real GDP'!E144&lt;&gt;"",(IF('[1]T6 Wine production'!E144&lt;&gt;"",('[1]T6 Wine production'!E144/'[1]T61 Real GDP'!E144),"")),"")</f>
        <v>7.8538191415815399</v>
      </c>
      <c r="F113" s="8">
        <f>IF('[1]T61 Real GDP'!F144&lt;&gt;"",(IF('[1]T6 Wine production'!F144&lt;&gt;"",('[1]T6 Wine production'!F144/'[1]T61 Real GDP'!F144),"")),"")</f>
        <v>3.1416902293433866</v>
      </c>
      <c r="G113" s="8"/>
      <c r="H113" s="8">
        <f>IF('[1]T61 Real GDP'!G144&lt;&gt;"",(IF('[1]T6 Wine production'!G144&lt;&gt;"",('[1]T6 Wine production'!G144/'[1]T61 Real GDP'!G144),"")),"")</f>
        <v>9.8893535712299058E-2</v>
      </c>
      <c r="I113" s="8" t="str">
        <f>IF('[1]T61 Real GDP'!H144&lt;&gt;"",(IF('[1]T6 Wine production'!H144&lt;&gt;"",('[1]T6 Wine production'!H144/'[1]T61 Real GDP'!H144),"")),"")</f>
        <v/>
      </c>
      <c r="J113" s="8" t="str">
        <f>IF('[1]T61 Real GDP'!I144&lt;&gt;"",(IF('[1]T6 Wine production'!I144&lt;&gt;"",('[1]T6 Wine production'!I144/'[1]T61 Real GDP'!I144),"")),"")</f>
        <v/>
      </c>
      <c r="K113" s="8">
        <f>IF('[1]T61 Real GDP'!J144&lt;&gt;"",(IF('[1]T6 Wine production'!J144&lt;&gt;"",('[1]T6 Wine production'!J144/'[1]T61 Real GDP'!J144),"")),"")</f>
        <v>0.87188812766077417</v>
      </c>
      <c r="L113" s="8">
        <f>IF('[1]T61 Real GDP'!K144&lt;&gt;"",(IF('[1]T6 Wine production'!K144&lt;&gt;"",('[1]T6 Wine production'!K144/'[1]T61 Real GDP'!K144),"")),"")</f>
        <v>5.47808764940239</v>
      </c>
      <c r="M113" s="8" t="str">
        <f>IF('[1]T61 Real GDP'!L144&lt;&gt;"",(IF('[1]T6 Wine production'!L144&lt;&gt;"",('[1]T6 Wine production'!L144/'[1]T61 Real GDP'!L144),"")),"")</f>
        <v/>
      </c>
      <c r="N113" s="8" t="str">
        <f>IF('[1]T61 Real GDP'!M144&lt;&gt;"",(IF('[1]T6 Wine production'!M144&lt;&gt;"",('[1]T6 Wine production'!M144/'[1]T61 Real GDP'!M144),"")),"")</f>
        <v/>
      </c>
      <c r="O113" s="8" t="str">
        <f>IF('[1]T61 Real GDP'!N144&lt;&gt;"",(IF('[1]T6 Wine production'!N144&lt;&gt;"",('[1]T6 Wine production'!N144/'[1]T61 Real GDP'!N144),"")),"")</f>
        <v/>
      </c>
      <c r="P113" s="8">
        <f>IF('[1]T61 Real GDP'!O144&lt;&gt;"",(IF('[1]T6 Wine production'!O144&lt;&gt;"",('[1]T6 Wine production'!O144/'[1]T61 Real GDP'!O144),"")),"")</f>
        <v>1.0979815163915583</v>
      </c>
      <c r="Q113" s="8">
        <f>IF('[1]T61 Real GDP'!P144&lt;&gt;"",(IF('[1]T6 Wine production'!P144&lt;&gt;"",('[1]T6 Wine production'!P144/'[1]T61 Real GDP'!P144),"")),"")</f>
        <v>0</v>
      </c>
      <c r="R113" s="8" t="str">
        <f>IF('[1]T61 Real GDP'!Q144&lt;&gt;"",(IF('[1]T6 Wine production'!Q144&lt;&gt;"",('[1]T6 Wine production'!Q144/'[1]T61 Real GDP'!Q144),"")),"")</f>
        <v/>
      </c>
      <c r="S113" s="8">
        <f>IF('[1]T61 Real GDP'!R144&lt;&gt;"",(IF('[1]T6 Wine production'!R144&lt;&gt;"",('[1]T6 Wine production'!R144/'[1]T61 Real GDP'!R144),"")),"")</f>
        <v>10.253696492755488</v>
      </c>
      <c r="T113" s="8" t="str">
        <f>IF('[1]T61 Real GDP'!S144&lt;&gt;"",(IF('[1]T6 Wine production'!S144&lt;&gt;"",('[1]T6 Wine production'!S144/'[1]T61 Real GDP'!S144),"")),"")</f>
        <v/>
      </c>
      <c r="U113" s="8" t="str">
        <f>IF('[1]T61 Real GDP'!T144&lt;&gt;"",(IF('[1]T6 Wine production'!T144&lt;&gt;"",('[1]T6 Wine production'!T144/'[1]T61 Real GDP'!T144),"")),"")</f>
        <v/>
      </c>
      <c r="V113" s="8">
        <f>IF('[1]T61 Real GDP'!U144&lt;&gt;"",(IF('[1]T6 Wine production'!U144&lt;&gt;"",('[1]T6 Wine production'!U144/'[1]T61 Real GDP'!U144),"")),"")</f>
        <v>7.3553792539659053</v>
      </c>
      <c r="W113" s="8" t="str">
        <f>IF('[1]T61 Real GDP'!V144&lt;&gt;"",(IF('[1]T6 Wine production'!V144&lt;&gt;"",('[1]T6 Wine production'!V144/'[1]T61 Real GDP'!V144),"")),"")</f>
        <v/>
      </c>
      <c r="X113" s="8">
        <f>IF('[1]T61 Real GDP'!W144&lt;&gt;"",(IF('[1]T6 Wine production'!W144&lt;&gt;"",('[1]T6 Wine production'!W144/'[1]T61 Real GDP'!W144),"")),"")</f>
        <v>11.512204632954836</v>
      </c>
      <c r="Y113" s="8" t="str">
        <f>IF('[1]T61 Real GDP'!X144&lt;&gt;"",(IF('[1]T6 Wine production'!X144&lt;&gt;"",('[1]T6 Wine production'!X144/'[1]T61 Real GDP'!X144),"")),"")</f>
        <v/>
      </c>
      <c r="Z113" s="8" t="str">
        <f>IF('[1]T61 Real GDP'!Y144&lt;&gt;"",(IF('[1]T6 Wine production'!Y144&lt;&gt;"",('[1]T6 Wine production'!Y144/'[1]T61 Real GDP'!Y144),"")),"")</f>
        <v/>
      </c>
      <c r="AA113" s="8" t="str">
        <f>IF('[1]T61 Real GDP'!Z144&lt;&gt;"",(IF('[1]T6 Wine production'!Z144&lt;&gt;"",('[1]T6 Wine production'!Z144/'[1]T61 Real GDP'!Z144),"")),"")</f>
        <v/>
      </c>
      <c r="AB113" s="8">
        <f>IF('[1]T61 Real GDP'!AA144&lt;&gt;"",(IF('[1]T6 Wine production'!AA144&lt;&gt;"",('[1]T6 Wine production'!AA144/'[1]T61 Real GDP'!AA144),"")),"")</f>
        <v>1.8351636120798398</v>
      </c>
      <c r="AC113" s="8">
        <f>IF('[1]T61 Real GDP'!AB144&lt;&gt;"",(IF('[1]T6 Wine production'!AB144&lt;&gt;"",('[1]T6 Wine production'!AB144/'[1]T61 Real GDP'!AB144),"")),"")</f>
        <v>0.75212475242560228</v>
      </c>
      <c r="AD113" s="8">
        <f>IF('[1]T61 Real GDP'!AC144&lt;&gt;"",(IF('[1]T6 Wine production'!AC144&lt;&gt;"",('[1]T6 Wine production'!AC144/'[1]T61 Real GDP'!AC144),"")),"")</f>
        <v>0.14068371629853882</v>
      </c>
      <c r="AE113" s="8">
        <f>IF('[1]T61 Real GDP'!AD144&lt;&gt;"",(IF('[1]T6 Wine production'!AD144&lt;&gt;"",('[1]T6 Wine production'!AD144/'[1]T61 Real GDP'!AD144),"")),"")</f>
        <v>0.38825633996665365</v>
      </c>
      <c r="AF113" s="8">
        <f>IF('[1]T61 Real GDP'!AE144&lt;&gt;"",(IF('[1]T6 Wine production'!AE144&lt;&gt;"",('[1]T6 Wine production'!AE144/'[1]T61 Real GDP'!AE144),"")),"")</f>
        <v>13.381079227549767</v>
      </c>
      <c r="AG113" s="8">
        <f>IF('[1]T61 Real GDP'!AF144&lt;&gt;"",(IF('[1]T6 Wine production'!AF144&lt;&gt;"",('[1]T6 Wine production'!AF144/'[1]T61 Real GDP'!AF144),"")),"")</f>
        <v>0.4443749078989685</v>
      </c>
      <c r="AH113" s="8">
        <f>IF('[1]T61 Real GDP'!AG144&lt;&gt;"",(IF('[1]T6 Wine production'!AG144&lt;&gt;"",('[1]T6 Wine production'!AG144/'[1]T61 Real GDP'!AG144),"")),"")</f>
        <v>11.194510139774755</v>
      </c>
      <c r="AI113" s="8">
        <f>IF('[1]T61 Real GDP'!AH144&lt;&gt;"",(IF('[1]T6 Wine production'!AH144&lt;&gt;"",('[1]T6 Wine production'!AH144/'[1]T61 Real GDP'!AH144),"")),"")</f>
        <v>0.33499791218708574</v>
      </c>
      <c r="AJ113" s="8">
        <f>IF('[1]T61 Real GDP'!AI144&lt;&gt;"",(IF('[1]T6 Wine production'!AI144&lt;&gt;"",('[1]T6 Wine production'!AI144/'[1]T61 Real GDP'!AI144),"")),"")</f>
        <v>5.1527056987165309</v>
      </c>
      <c r="AK113" s="8" t="str">
        <f>IF('[1]T61 Real GDP'!AJ144&lt;&gt;"",(IF('[1]T6 Wine production'!AJ144&lt;&gt;"",('[1]T6 Wine production'!AJ144/'[1]T61 Real GDP'!AJ144),"")),"")</f>
        <v/>
      </c>
      <c r="AL113" s="8">
        <f>IF('[1]T61 Real GDP'!AK144&lt;&gt;"",(IF('[1]T6 Wine production'!AK144&lt;&gt;"",('[1]T6 Wine production'!AK144/'[1]T61 Real GDP'!AK144),"")),"")</f>
        <v>8.7185645863320573</v>
      </c>
      <c r="AM113" s="8">
        <f>IF('[1]T61 Real GDP'!AL144&lt;&gt;"",(IF('[1]T6 Wine production'!AL144&lt;&gt;"",('[1]T6 Wine production'!AL144/'[1]T61 Real GDP'!AL144),"")),"")</f>
        <v>2.1418636995827538</v>
      </c>
      <c r="AN113" s="8">
        <f>IF('[1]T61 Real GDP'!AM144&lt;&gt;"",(IF('[1]T6 Wine production'!AM144&lt;&gt;"",('[1]T6 Wine production'!AM144/'[1]T61 Real GDP'!AM144),"")),"")</f>
        <v>5.2859510847450535</v>
      </c>
      <c r="AO113" s="8">
        <f>IF('[1]T61 Real GDP'!AN144&lt;&gt;"",(IF('[1]T6 Wine production'!AN144&lt;&gt;"",('[1]T6 Wine production'!AN144/'[1]T61 Real GDP'!AN144),"")),"")</f>
        <v>3.8727677213032945</v>
      </c>
      <c r="AP113" s="8">
        <f>IF('[1]T61 Real GDP'!AO144&lt;&gt;"",(IF('[1]T6 Wine production'!AO144&lt;&gt;"",('[1]T6 Wine production'!AO144/'[1]T61 Real GDP'!AO144),"")),"")</f>
        <v>5.7522974807839113E-2</v>
      </c>
      <c r="AQ113" s="8" t="str">
        <f>IF('[1]T61 Real GDP'!AP144&lt;&gt;"",(IF('[1]T6 Wine production'!AP144&lt;&gt;"",('[1]T6 Wine production'!AP144/'[1]T61 Real GDP'!AP144),"")),"")</f>
        <v/>
      </c>
      <c r="AR113" s="8">
        <f>IF('[1]T61 Real GDP'!AQ144&lt;&gt;"",(IF('[1]T6 Wine production'!AQ144&lt;&gt;"",('[1]T6 Wine production'!AQ144/'[1]T61 Real GDP'!AQ144),"")),"")</f>
        <v>1.2286281704907457E-2</v>
      </c>
      <c r="AS113" s="8" t="str">
        <f>IF('[1]T61 Real GDP'!AR144&lt;&gt;"",(IF('[1]T6 Wine production'!AR144&lt;&gt;"",('[1]T6 Wine production'!AR144/'[1]T61 Real GDP'!AR144),"")),"")</f>
        <v/>
      </c>
      <c r="AT113" s="8">
        <f>IF('[1]T61 Real GDP'!AS144&lt;&gt;"",(IF('[1]T6 Wine production'!AS144&lt;&gt;"",('[1]T6 Wine production'!AS144/'[1]T61 Real GDP'!AS144),"")),"")</f>
        <v>1.5796097946688622E-3</v>
      </c>
      <c r="AU113" s="8">
        <f>IF('[1]T61 Real GDP'!AT144&lt;&gt;"",(IF('[1]T6 Wine production'!AT144&lt;&gt;"",('[1]T6 Wine production'!AT144/'[1]T61 Real GDP'!AT144),"")),"")</f>
        <v>1.2842277080106932E-2</v>
      </c>
      <c r="AV113" s="8" t="str">
        <f>IF('[1]T61 Real GDP'!AU144&lt;&gt;"",(IF('[1]T6 Wine production'!AU144&lt;&gt;"",('[1]T6 Wine production'!AU144/'[1]T61 Real GDP'!AU144),"")),"")</f>
        <v/>
      </c>
      <c r="AW113" s="8" t="str">
        <f>IF('[1]T61 Real GDP'!AV144&lt;&gt;"",(IF('[1]T6 Wine production'!AV144&lt;&gt;"",('[1]T6 Wine production'!AV144/'[1]T61 Real GDP'!AV144),"")),"")</f>
        <v/>
      </c>
      <c r="AX113" s="8" t="str">
        <f>IF('[1]T61 Real GDP'!AW144&lt;&gt;"",(IF('[1]T6 Wine production'!AW144&lt;&gt;"",('[1]T6 Wine production'!AW144/'[1]T61 Real GDP'!AW144),"")),"")</f>
        <v/>
      </c>
      <c r="AY113" s="8" t="str">
        <f>IF('[1]T61 Real GDP'!AX144&lt;&gt;"",(IF('[1]T6 Wine production'!AX144&lt;&gt;"",('[1]T6 Wine production'!AX144/'[1]T61 Real GDP'!AX144),"")),"")</f>
        <v/>
      </c>
      <c r="AZ113" s="8" t="str">
        <f>IF('[1]T61 Real GDP'!AY144&lt;&gt;"",(IF('[1]T6 Wine production'!AY144&lt;&gt;"",('[1]T6 Wine production'!AY144/'[1]T61 Real GDP'!AY144),"")),"")</f>
        <v/>
      </c>
      <c r="BA113" s="8" t="str">
        <f>IF('[1]T61 Real GDP'!AZ144&lt;&gt;"",(IF('[1]T6 Wine production'!AZ144&lt;&gt;"",('[1]T6 Wine production'!AZ144/'[1]T61 Real GDP'!AZ144),"")),"")</f>
        <v/>
      </c>
      <c r="BB113" s="8">
        <v>1.7512081840026672</v>
      </c>
      <c r="BC113" s="9"/>
      <c r="BD113" s="9"/>
      <c r="BI113" s="8"/>
      <c r="BJ113" s="8"/>
      <c r="BK113" s="8"/>
      <c r="BL113" s="8"/>
      <c r="BM113" s="8"/>
      <c r="BN113" s="8"/>
    </row>
    <row r="114" spans="1:66" x14ac:dyDescent="0.5">
      <c r="A114" s="12">
        <f>'[1]T6 Wine production'!A145</f>
        <v>1977</v>
      </c>
      <c r="B114" s="8">
        <f>IF('[1]T61 Real GDP'!B145&lt;&gt;"",(IF('[1]T6 Wine production'!B145&lt;&gt;"",('[1]T6 Wine production'!B145/'[1]T61 Real GDP'!B145),"")),"")</f>
        <v>7.0081753233449433</v>
      </c>
      <c r="C114" s="8">
        <f>IF('[1]T61 Real GDP'!C145&lt;&gt;"",(IF('[1]T6 Wine production'!C145&lt;&gt;"",('[1]T6 Wine production'!C145/'[1]T61 Real GDP'!C145),"")),"")</f>
        <v>9.8060259162095562</v>
      </c>
      <c r="D114" s="8">
        <f>IF('[1]T61 Real GDP'!D145&lt;&gt;"",(IF('[1]T6 Wine production'!D145&lt;&gt;"",('[1]T6 Wine production'!D145/'[1]T61 Real GDP'!D145),"")),"")</f>
        <v>9.5073585695922826</v>
      </c>
      <c r="E114" s="8">
        <f>IF('[1]T61 Real GDP'!E145&lt;&gt;"",(IF('[1]T6 Wine production'!E145&lt;&gt;"",('[1]T6 Wine production'!E145/'[1]T61 Real GDP'!E145),"")),"")</f>
        <v>6.7790730982887411</v>
      </c>
      <c r="F114" s="8">
        <f>IF('[1]T61 Real GDP'!F145&lt;&gt;"",(IF('[1]T6 Wine production'!F145&lt;&gt;"",('[1]T6 Wine production'!F145/'[1]T61 Real GDP'!F145),"")),"")</f>
        <v>2.6804934591819838</v>
      </c>
      <c r="G114" s="8"/>
      <c r="H114" s="8">
        <f>IF('[1]T61 Real GDP'!G145&lt;&gt;"",(IF('[1]T6 Wine production'!G145&lt;&gt;"",('[1]T6 Wine production'!G145/'[1]T61 Real GDP'!G145),"")),"")</f>
        <v>0.12016393617026119</v>
      </c>
      <c r="I114" s="8" t="str">
        <f>IF('[1]T61 Real GDP'!H145&lt;&gt;"",(IF('[1]T6 Wine production'!H145&lt;&gt;"",('[1]T6 Wine production'!H145/'[1]T61 Real GDP'!H145),"")),"")</f>
        <v/>
      </c>
      <c r="J114" s="8" t="str">
        <f>IF('[1]T61 Real GDP'!I145&lt;&gt;"",(IF('[1]T6 Wine production'!I145&lt;&gt;"",('[1]T6 Wine production'!I145/'[1]T61 Real GDP'!I145),"")),"")</f>
        <v/>
      </c>
      <c r="K114" s="8">
        <f>IF('[1]T61 Real GDP'!J145&lt;&gt;"",(IF('[1]T6 Wine production'!J145&lt;&gt;"",('[1]T6 Wine production'!J145/'[1]T61 Real GDP'!J145),"")),"")</f>
        <v>1.016824735003083</v>
      </c>
      <c r="L114" s="8">
        <f>IF('[1]T61 Real GDP'!K145&lt;&gt;"",(IF('[1]T6 Wine production'!K145&lt;&gt;"",('[1]T6 Wine production'!K145/'[1]T61 Real GDP'!K145),"")),"")</f>
        <v>5.2054188410134952</v>
      </c>
      <c r="M114" s="8" t="str">
        <f>IF('[1]T61 Real GDP'!L145&lt;&gt;"",(IF('[1]T6 Wine production'!L145&lt;&gt;"",('[1]T6 Wine production'!L145/'[1]T61 Real GDP'!L145),"")),"")</f>
        <v/>
      </c>
      <c r="N114" s="8" t="str">
        <f>IF('[1]T61 Real GDP'!M145&lt;&gt;"",(IF('[1]T6 Wine production'!M145&lt;&gt;"",('[1]T6 Wine production'!M145/'[1]T61 Real GDP'!M145),"")),"")</f>
        <v/>
      </c>
      <c r="O114" s="8" t="str">
        <f>IF('[1]T61 Real GDP'!N145&lt;&gt;"",(IF('[1]T6 Wine production'!N145&lt;&gt;"",('[1]T6 Wine production'!N145/'[1]T61 Real GDP'!N145),"")),"")</f>
        <v/>
      </c>
      <c r="P114" s="8">
        <f>IF('[1]T61 Real GDP'!O145&lt;&gt;"",(IF('[1]T6 Wine production'!O145&lt;&gt;"",('[1]T6 Wine production'!O145/'[1]T61 Real GDP'!O145),"")),"")</f>
        <v>1.1670496983625394</v>
      </c>
      <c r="Q114" s="8">
        <f>IF('[1]T61 Real GDP'!P145&lt;&gt;"",(IF('[1]T6 Wine production'!P145&lt;&gt;"",('[1]T6 Wine production'!P145/'[1]T61 Real GDP'!P145),"")),"")</f>
        <v>0</v>
      </c>
      <c r="R114" s="8" t="str">
        <f>IF('[1]T61 Real GDP'!Q145&lt;&gt;"",(IF('[1]T6 Wine production'!Q145&lt;&gt;"",('[1]T6 Wine production'!Q145/'[1]T61 Real GDP'!Q145),"")),"")</f>
        <v/>
      </c>
      <c r="S114" s="8">
        <f>IF('[1]T61 Real GDP'!R145&lt;&gt;"",(IF('[1]T6 Wine production'!R145&lt;&gt;"",('[1]T6 Wine production'!R145/'[1]T61 Real GDP'!R145),"")),"")</f>
        <v>7.152678107343835</v>
      </c>
      <c r="T114" s="8" t="str">
        <f>IF('[1]T61 Real GDP'!S145&lt;&gt;"",(IF('[1]T6 Wine production'!S145&lt;&gt;"",('[1]T6 Wine production'!S145/'[1]T61 Real GDP'!S145),"")),"")</f>
        <v/>
      </c>
      <c r="U114" s="8" t="str">
        <f>IF('[1]T61 Real GDP'!T145&lt;&gt;"",(IF('[1]T6 Wine production'!T145&lt;&gt;"",('[1]T6 Wine production'!T145/'[1]T61 Real GDP'!T145),"")),"")</f>
        <v/>
      </c>
      <c r="V114" s="8">
        <f>IF('[1]T61 Real GDP'!U145&lt;&gt;"",(IF('[1]T6 Wine production'!U145&lt;&gt;"",('[1]T6 Wine production'!U145/'[1]T61 Real GDP'!U145),"")),"")</f>
        <v>8.5783106401393923</v>
      </c>
      <c r="W114" s="8" t="str">
        <f>IF('[1]T61 Real GDP'!V145&lt;&gt;"",(IF('[1]T6 Wine production'!V145&lt;&gt;"",('[1]T6 Wine production'!V145/'[1]T61 Real GDP'!V145),"")),"")</f>
        <v/>
      </c>
      <c r="X114" s="8">
        <f>IF('[1]T61 Real GDP'!W145&lt;&gt;"",(IF('[1]T6 Wine production'!W145&lt;&gt;"",('[1]T6 Wine production'!W145/'[1]T61 Real GDP'!W145),"")),"")</f>
        <v>10.60456311851453</v>
      </c>
      <c r="Y114" s="8" t="str">
        <f>IF('[1]T61 Real GDP'!X145&lt;&gt;"",(IF('[1]T6 Wine production'!X145&lt;&gt;"",('[1]T6 Wine production'!X145/'[1]T61 Real GDP'!X145),"")),"")</f>
        <v/>
      </c>
      <c r="Z114" s="8" t="str">
        <f>IF('[1]T61 Real GDP'!Y145&lt;&gt;"",(IF('[1]T6 Wine production'!Y145&lt;&gt;"",('[1]T6 Wine production'!Y145/'[1]T61 Real GDP'!Y145),"")),"")</f>
        <v/>
      </c>
      <c r="AA114" s="8" t="str">
        <f>IF('[1]T61 Real GDP'!Z145&lt;&gt;"",(IF('[1]T6 Wine production'!Z145&lt;&gt;"",('[1]T6 Wine production'!Z145/'[1]T61 Real GDP'!Z145),"")),"")</f>
        <v/>
      </c>
      <c r="AB114" s="8">
        <f>IF('[1]T61 Real GDP'!AA145&lt;&gt;"",(IF('[1]T6 Wine production'!AA145&lt;&gt;"",('[1]T6 Wine production'!AA145/'[1]T61 Real GDP'!AA145),"")),"")</f>
        <v>1.9525997492827283</v>
      </c>
      <c r="AC114" s="8">
        <f>IF('[1]T61 Real GDP'!AB145&lt;&gt;"",(IF('[1]T6 Wine production'!AB145&lt;&gt;"",('[1]T6 Wine production'!AB145/'[1]T61 Real GDP'!AB145),"")),"")</f>
        <v>0.8697027197975965</v>
      </c>
      <c r="AD114" s="8">
        <f>IF('[1]T61 Real GDP'!AC145&lt;&gt;"",(IF('[1]T6 Wine production'!AC145&lt;&gt;"",('[1]T6 Wine production'!AC145/'[1]T61 Real GDP'!AC145),"")),"")</f>
        <v>0.1046970972684233</v>
      </c>
      <c r="AE114" s="8">
        <f>IF('[1]T61 Real GDP'!AD145&lt;&gt;"",(IF('[1]T6 Wine production'!AD145&lt;&gt;"",('[1]T6 Wine production'!AD145/'[1]T61 Real GDP'!AD145),"")),"")</f>
        <v>0.40916773525012345</v>
      </c>
      <c r="AF114" s="8">
        <f>IF('[1]T61 Real GDP'!AE145&lt;&gt;"",(IF('[1]T6 Wine production'!AE145&lt;&gt;"",('[1]T6 Wine production'!AE145/'[1]T61 Real GDP'!AE145),"")),"")</f>
        <v>10.453981244567615</v>
      </c>
      <c r="AG114" s="8">
        <f>IF('[1]T61 Real GDP'!AF145&lt;&gt;"",(IF('[1]T6 Wine production'!AF145&lt;&gt;"",('[1]T6 Wine production'!AF145/'[1]T61 Real GDP'!AF145),"")),"")</f>
        <v>0.50983271550844966</v>
      </c>
      <c r="AH114" s="8">
        <f>IF('[1]T61 Real GDP'!AG145&lt;&gt;"",(IF('[1]T6 Wine production'!AG145&lt;&gt;"",('[1]T6 Wine production'!AG145/'[1]T61 Real GDP'!AG145),"")),"")</f>
        <v>11.488637012372434</v>
      </c>
      <c r="AI114" s="8">
        <f>IF('[1]T61 Real GDP'!AH145&lt;&gt;"",(IF('[1]T6 Wine production'!AH145&lt;&gt;"",('[1]T6 Wine production'!AH145/'[1]T61 Real GDP'!AH145),"")),"")</f>
        <v>0.33551490244153087</v>
      </c>
      <c r="AJ114" s="8">
        <f>IF('[1]T61 Real GDP'!AI145&lt;&gt;"",(IF('[1]T6 Wine production'!AI145&lt;&gt;"",('[1]T6 Wine production'!AI145/'[1]T61 Real GDP'!AI145),"")),"")</f>
        <v>2.9226731314967473</v>
      </c>
      <c r="AK114" s="8" t="str">
        <f>IF('[1]T61 Real GDP'!AJ145&lt;&gt;"",(IF('[1]T6 Wine production'!AJ145&lt;&gt;"",('[1]T6 Wine production'!AJ145/'[1]T61 Real GDP'!AJ145),"")),"")</f>
        <v/>
      </c>
      <c r="AL114" s="8">
        <f>IF('[1]T61 Real GDP'!AK145&lt;&gt;"",(IF('[1]T6 Wine production'!AK145&lt;&gt;"",('[1]T6 Wine production'!AK145/'[1]T61 Real GDP'!AK145),"")),"")</f>
        <v>5.3863106717259379</v>
      </c>
      <c r="AM114" s="8">
        <f>IF('[1]T61 Real GDP'!AL145&lt;&gt;"",(IF('[1]T6 Wine production'!AL145&lt;&gt;"",('[1]T6 Wine production'!AL145/'[1]T61 Real GDP'!AL145),"")),"")</f>
        <v>2.1479144016334759</v>
      </c>
      <c r="AN114" s="8">
        <f>IF('[1]T61 Real GDP'!AM145&lt;&gt;"",(IF('[1]T6 Wine production'!AM145&lt;&gt;"",('[1]T6 Wine production'!AM145/'[1]T61 Real GDP'!AM145),"")),"")</f>
        <v>4.2755475848978923</v>
      </c>
      <c r="AO114" s="8">
        <f>IF('[1]T61 Real GDP'!AN145&lt;&gt;"",(IF('[1]T6 Wine production'!AN145&lt;&gt;"",('[1]T6 Wine production'!AN145/'[1]T61 Real GDP'!AN145),"")),"")</f>
        <v>4.6828663247254392</v>
      </c>
      <c r="AP114" s="8">
        <f>IF('[1]T61 Real GDP'!AO145&lt;&gt;"",(IF('[1]T6 Wine production'!AO145&lt;&gt;"",('[1]T6 Wine production'!AO145/'[1]T61 Real GDP'!AO145),"")),"")</f>
        <v>0.11241026786961258</v>
      </c>
      <c r="AQ114" s="8" t="str">
        <f>IF('[1]T61 Real GDP'!AP145&lt;&gt;"",(IF('[1]T6 Wine production'!AP145&lt;&gt;"",('[1]T6 Wine production'!AP145/'[1]T61 Real GDP'!AP145),"")),"")</f>
        <v/>
      </c>
      <c r="AR114" s="8">
        <f>IF('[1]T61 Real GDP'!AQ145&lt;&gt;"",(IF('[1]T6 Wine production'!AQ145&lt;&gt;"",('[1]T6 Wine production'!AQ145/'[1]T61 Real GDP'!AQ145),"")),"")</f>
        <v>1.1861031411569486E-2</v>
      </c>
      <c r="AS114" s="8" t="str">
        <f>IF('[1]T61 Real GDP'!AR145&lt;&gt;"",(IF('[1]T6 Wine production'!AR145&lt;&gt;"",('[1]T6 Wine production'!AR145/'[1]T61 Real GDP'!AR145),"")),"")</f>
        <v/>
      </c>
      <c r="AT114" s="8">
        <f>IF('[1]T61 Real GDP'!AS145&lt;&gt;"",(IF('[1]T6 Wine production'!AS145&lt;&gt;"",('[1]T6 Wine production'!AS145/'[1]T61 Real GDP'!AS145),"")),"")</f>
        <v>1.461687946463153E-3</v>
      </c>
      <c r="AU114" s="8">
        <f>IF('[1]T61 Real GDP'!AT145&lt;&gt;"",(IF('[1]T6 Wine production'!AT145&lt;&gt;"",('[1]T6 Wine production'!AT145/'[1]T61 Real GDP'!AT145),"")),"")</f>
        <v>1.1829012892532144E-2</v>
      </c>
      <c r="AV114" s="8" t="str">
        <f>IF('[1]T61 Real GDP'!AU145&lt;&gt;"",(IF('[1]T6 Wine production'!AU145&lt;&gt;"",('[1]T6 Wine production'!AU145/'[1]T61 Real GDP'!AU145),"")),"")</f>
        <v/>
      </c>
      <c r="AW114" s="8" t="str">
        <f>IF('[1]T61 Real GDP'!AV145&lt;&gt;"",(IF('[1]T6 Wine production'!AV145&lt;&gt;"",('[1]T6 Wine production'!AV145/'[1]T61 Real GDP'!AV145),"")),"")</f>
        <v/>
      </c>
      <c r="AX114" s="8" t="str">
        <f>IF('[1]T61 Real GDP'!AW145&lt;&gt;"",(IF('[1]T6 Wine production'!AW145&lt;&gt;"",('[1]T6 Wine production'!AW145/'[1]T61 Real GDP'!AW145),"")),"")</f>
        <v/>
      </c>
      <c r="AY114" s="8" t="str">
        <f>IF('[1]T61 Real GDP'!AX145&lt;&gt;"",(IF('[1]T6 Wine production'!AX145&lt;&gt;"",('[1]T6 Wine production'!AX145/'[1]T61 Real GDP'!AX145),"")),"")</f>
        <v/>
      </c>
      <c r="AZ114" s="8" t="str">
        <f>IF('[1]T61 Real GDP'!AY145&lt;&gt;"",(IF('[1]T6 Wine production'!AY145&lt;&gt;"",('[1]T6 Wine production'!AY145/'[1]T61 Real GDP'!AY145),"")),"")</f>
        <v/>
      </c>
      <c r="BA114" s="8" t="str">
        <f>IF('[1]T61 Real GDP'!AZ145&lt;&gt;"",(IF('[1]T6 Wine production'!AZ145&lt;&gt;"",('[1]T6 Wine production'!AZ145/'[1]T61 Real GDP'!AZ145),"")),"")</f>
        <v/>
      </c>
      <c r="BB114" s="8">
        <v>1.5099589923932213</v>
      </c>
      <c r="BC114" s="9"/>
      <c r="BD114" s="9"/>
      <c r="BI114" s="8"/>
      <c r="BJ114" s="8"/>
      <c r="BK114" s="8"/>
      <c r="BL114" s="8"/>
      <c r="BM114" s="8"/>
      <c r="BN114" s="8"/>
    </row>
    <row r="115" spans="1:66" x14ac:dyDescent="0.5">
      <c r="A115" s="12">
        <f>'[1]T6 Wine production'!A146</f>
        <v>1978</v>
      </c>
      <c r="B115" s="8">
        <f>IF('[1]T61 Real GDP'!B146&lt;&gt;"",(IF('[1]T6 Wine production'!B146&lt;&gt;"",('[1]T6 Wine production'!B146/'[1]T61 Real GDP'!B146),"")),"")</f>
        <v>7.5764201125595463</v>
      </c>
      <c r="C115" s="8">
        <f>IF('[1]T61 Real GDP'!C146&lt;&gt;"",(IF('[1]T6 Wine production'!C146&lt;&gt;"",('[1]T6 Wine production'!C146/'[1]T61 Real GDP'!C146),"")),"")</f>
        <v>10.676439290546416</v>
      </c>
      <c r="D115" s="8">
        <f>IF('[1]T61 Real GDP'!D146&lt;&gt;"",(IF('[1]T6 Wine production'!D146&lt;&gt;"",('[1]T6 Wine production'!D146/'[1]T61 Real GDP'!D146),"")),"")</f>
        <v>8.9367739397940689</v>
      </c>
      <c r="E115" s="8">
        <f>IF('[1]T61 Real GDP'!E146&lt;&gt;"",(IF('[1]T6 Wine production'!E146&lt;&gt;"",('[1]T6 Wine production'!E146/'[1]T61 Real GDP'!E146),"")),"")</f>
        <v>8.8639936619993573</v>
      </c>
      <c r="F115" s="8">
        <f>IF('[1]T61 Real GDP'!F146&lt;&gt;"",(IF('[1]T6 Wine production'!F146&lt;&gt;"",('[1]T6 Wine production'!F146/'[1]T61 Real GDP'!F146),"")),"")</f>
        <v>3.5004622272080437</v>
      </c>
      <c r="G115" s="8"/>
      <c r="H115" s="8">
        <f>IF('[1]T61 Real GDP'!G146&lt;&gt;"",(IF('[1]T6 Wine production'!G146&lt;&gt;"",('[1]T6 Wine production'!G146/'[1]T61 Real GDP'!G146),"")),"")</f>
        <v>5.6530067761680056E-2</v>
      </c>
      <c r="I115" s="8" t="str">
        <f>IF('[1]T61 Real GDP'!H146&lt;&gt;"",(IF('[1]T6 Wine production'!H146&lt;&gt;"",('[1]T6 Wine production'!H146/'[1]T61 Real GDP'!H146),"")),"")</f>
        <v/>
      </c>
      <c r="J115" s="8" t="str">
        <f>IF('[1]T61 Real GDP'!I146&lt;&gt;"",(IF('[1]T6 Wine production'!I146&lt;&gt;"",('[1]T6 Wine production'!I146/'[1]T61 Real GDP'!I146),"")),"")</f>
        <v/>
      </c>
      <c r="K115" s="8">
        <f>IF('[1]T61 Real GDP'!J146&lt;&gt;"",(IF('[1]T6 Wine production'!J146&lt;&gt;"",('[1]T6 Wine production'!J146/'[1]T61 Real GDP'!J146),"")),"")</f>
        <v>0.6946850925929452</v>
      </c>
      <c r="L115" s="8">
        <f>IF('[1]T61 Real GDP'!K146&lt;&gt;"",(IF('[1]T6 Wine production'!K146&lt;&gt;"",('[1]T6 Wine production'!K146/'[1]T61 Real GDP'!K146),"")),"")</f>
        <v>5.2446059837295236</v>
      </c>
      <c r="M115" s="8" t="str">
        <f>IF('[1]T61 Real GDP'!L146&lt;&gt;"",(IF('[1]T6 Wine production'!L146&lt;&gt;"",('[1]T6 Wine production'!L146/'[1]T61 Real GDP'!L146),"")),"")</f>
        <v/>
      </c>
      <c r="N115" s="8" t="str">
        <f>IF('[1]T61 Real GDP'!M146&lt;&gt;"",(IF('[1]T6 Wine production'!M146&lt;&gt;"",('[1]T6 Wine production'!M146/'[1]T61 Real GDP'!M146),"")),"")</f>
        <v/>
      </c>
      <c r="O115" s="8" t="str">
        <f>IF('[1]T61 Real GDP'!N146&lt;&gt;"",(IF('[1]T6 Wine production'!N146&lt;&gt;"",('[1]T6 Wine production'!N146/'[1]T61 Real GDP'!N146),"")),"")</f>
        <v/>
      </c>
      <c r="P115" s="8">
        <f>IF('[1]T61 Real GDP'!O146&lt;&gt;"",(IF('[1]T6 Wine production'!O146&lt;&gt;"",('[1]T6 Wine production'!O146/'[1]T61 Real GDP'!O146),"")),"")</f>
        <v>0.69559308698489897</v>
      </c>
      <c r="Q115" s="8">
        <f>IF('[1]T61 Real GDP'!P146&lt;&gt;"",(IF('[1]T6 Wine production'!P146&lt;&gt;"",('[1]T6 Wine production'!P146/'[1]T61 Real GDP'!P146),"")),"")</f>
        <v>0</v>
      </c>
      <c r="R115" s="8" t="str">
        <f>IF('[1]T61 Real GDP'!Q146&lt;&gt;"",(IF('[1]T6 Wine production'!Q146&lt;&gt;"",('[1]T6 Wine production'!Q146/'[1]T61 Real GDP'!Q146),"")),"")</f>
        <v/>
      </c>
      <c r="S115" s="8">
        <f>IF('[1]T61 Real GDP'!R146&lt;&gt;"",(IF('[1]T6 Wine production'!R146&lt;&gt;"",('[1]T6 Wine production'!R146/'[1]T61 Real GDP'!R146),"")),"")</f>
        <v>8.5300840529614401</v>
      </c>
      <c r="T115" s="8" t="str">
        <f>IF('[1]T61 Real GDP'!S146&lt;&gt;"",(IF('[1]T6 Wine production'!S146&lt;&gt;"",('[1]T6 Wine production'!S146/'[1]T61 Real GDP'!S146),"")),"")</f>
        <v/>
      </c>
      <c r="U115" s="8" t="str">
        <f>IF('[1]T61 Real GDP'!T146&lt;&gt;"",(IF('[1]T6 Wine production'!T146&lt;&gt;"",('[1]T6 Wine production'!T146/'[1]T61 Real GDP'!T146),"")),"")</f>
        <v/>
      </c>
      <c r="V115" s="8">
        <f>IF('[1]T61 Real GDP'!U146&lt;&gt;"",(IF('[1]T6 Wine production'!U146&lt;&gt;"",('[1]T6 Wine production'!U146/'[1]T61 Real GDP'!U146),"")),"")</f>
        <v>7.1168202870587258</v>
      </c>
      <c r="W115" s="8" t="str">
        <f>IF('[1]T61 Real GDP'!V146&lt;&gt;"",(IF('[1]T6 Wine production'!V146&lt;&gt;"",('[1]T6 Wine production'!V146/'[1]T61 Real GDP'!V146),"")),"")</f>
        <v/>
      </c>
      <c r="X115" s="8">
        <f>IF('[1]T61 Real GDP'!W146&lt;&gt;"",(IF('[1]T6 Wine production'!W146&lt;&gt;"",('[1]T6 Wine production'!W146/'[1]T61 Real GDP'!W146),"")),"")</f>
        <v>8.6018505198733504</v>
      </c>
      <c r="Y115" s="8" t="str">
        <f>IF('[1]T61 Real GDP'!X146&lt;&gt;"",(IF('[1]T6 Wine production'!X146&lt;&gt;"",('[1]T6 Wine production'!X146/'[1]T61 Real GDP'!X146),"")),"")</f>
        <v/>
      </c>
      <c r="Z115" s="8" t="str">
        <f>IF('[1]T61 Real GDP'!Y146&lt;&gt;"",(IF('[1]T6 Wine production'!Y146&lt;&gt;"",('[1]T6 Wine production'!Y146/'[1]T61 Real GDP'!Y146),"")),"")</f>
        <v/>
      </c>
      <c r="AA115" s="8" t="str">
        <f>IF('[1]T61 Real GDP'!Z146&lt;&gt;"",(IF('[1]T6 Wine production'!Z146&lt;&gt;"",('[1]T6 Wine production'!Z146/'[1]T61 Real GDP'!Z146),"")),"")</f>
        <v/>
      </c>
      <c r="AB115" s="8">
        <f>IF('[1]T61 Real GDP'!AA146&lt;&gt;"",(IF('[1]T6 Wine production'!AA146&lt;&gt;"",('[1]T6 Wine production'!AA146/'[1]T61 Real GDP'!AA146),"")),"")</f>
        <v>1.6938384373853117</v>
      </c>
      <c r="AC115" s="8">
        <f>IF('[1]T61 Real GDP'!AB146&lt;&gt;"",(IF('[1]T6 Wine production'!AB146&lt;&gt;"",('[1]T6 Wine production'!AB146/'[1]T61 Real GDP'!AB146),"")),"")</f>
        <v>1.0762002257395595</v>
      </c>
      <c r="AD115" s="8">
        <f>IF('[1]T61 Real GDP'!AC146&lt;&gt;"",(IF('[1]T6 Wine production'!AC146&lt;&gt;"",('[1]T6 Wine production'!AC146/'[1]T61 Real GDP'!AC146),"")),"")</f>
        <v>0.13797778685784332</v>
      </c>
      <c r="AE115" s="8">
        <f>IF('[1]T61 Real GDP'!AD146&lt;&gt;"",(IF('[1]T6 Wine production'!AD146&lt;&gt;"",('[1]T6 Wine production'!AD146/'[1]T61 Real GDP'!AD146),"")),"")</f>
        <v>0.39515369424689473</v>
      </c>
      <c r="AF115" s="8">
        <f>IF('[1]T61 Real GDP'!AE146&lt;&gt;"",(IF('[1]T6 Wine production'!AE146&lt;&gt;"",('[1]T6 Wine production'!AE146/'[1]T61 Real GDP'!AE146),"")),"")</f>
        <v>9.522184821696559</v>
      </c>
      <c r="AG115" s="8">
        <f>IF('[1]T61 Real GDP'!AF146&lt;&gt;"",(IF('[1]T6 Wine production'!AF146&lt;&gt;"",('[1]T6 Wine production'!AF146/'[1]T61 Real GDP'!AF146),"")),"")</f>
        <v>0.52455526833149912</v>
      </c>
      <c r="AH115" s="8">
        <f>IF('[1]T61 Real GDP'!AG146&lt;&gt;"",(IF('[1]T6 Wine production'!AG146&lt;&gt;"",('[1]T6 Wine production'!AG146/'[1]T61 Real GDP'!AG146),"")),"")</f>
        <v>10.310831244958607</v>
      </c>
      <c r="AI115" s="8">
        <f>IF('[1]T61 Real GDP'!AH146&lt;&gt;"",(IF('[1]T6 Wine production'!AH146&lt;&gt;"",('[1]T6 Wine production'!AH146/'[1]T61 Real GDP'!AH146),"")),"")</f>
        <v>0.44796188308068907</v>
      </c>
      <c r="AJ115" s="8">
        <f>IF('[1]T61 Real GDP'!AI146&lt;&gt;"",(IF('[1]T6 Wine production'!AI146&lt;&gt;"",('[1]T6 Wine production'!AI146/'[1]T61 Real GDP'!AI146),"")),"")</f>
        <v>2.7754241399424133</v>
      </c>
      <c r="AK115" s="8" t="str">
        <f>IF('[1]T61 Real GDP'!AJ146&lt;&gt;"",(IF('[1]T6 Wine production'!AJ146&lt;&gt;"",('[1]T6 Wine production'!AJ146/'[1]T61 Real GDP'!AJ146),"")),"")</f>
        <v/>
      </c>
      <c r="AL115" s="8">
        <f>IF('[1]T61 Real GDP'!AK146&lt;&gt;"",(IF('[1]T6 Wine production'!AK146&lt;&gt;"",('[1]T6 Wine production'!AK146/'[1]T61 Real GDP'!AK146),"")),"")</f>
        <v>3.446510076173503</v>
      </c>
      <c r="AM115" s="8">
        <f>IF('[1]T61 Real GDP'!AL146&lt;&gt;"",(IF('[1]T6 Wine production'!AL146&lt;&gt;"",('[1]T6 Wine production'!AL146/'[1]T61 Real GDP'!AL146),"")),"")</f>
        <v>1.4172335600907029</v>
      </c>
      <c r="AN115" s="8">
        <f>IF('[1]T61 Real GDP'!AM146&lt;&gt;"",(IF('[1]T6 Wine production'!AM146&lt;&gt;"",('[1]T6 Wine production'!AM146/'[1]T61 Real GDP'!AM146),"")),"")</f>
        <v>5.2206645823406346</v>
      </c>
      <c r="AO115" s="8">
        <f>IF('[1]T61 Real GDP'!AN146&lt;&gt;"",(IF('[1]T6 Wine production'!AN146&lt;&gt;"",('[1]T6 Wine production'!AN146/'[1]T61 Real GDP'!AN146),"")),"")</f>
        <v>2.9630116824149275</v>
      </c>
      <c r="AP115" s="8">
        <f>IF('[1]T61 Real GDP'!AO146&lt;&gt;"",(IF('[1]T6 Wine production'!AO146&lt;&gt;"",('[1]T6 Wine production'!AO146/'[1]T61 Real GDP'!AO146),"")),"")</f>
        <v>8.9336440121012647E-2</v>
      </c>
      <c r="AQ115" s="8" t="str">
        <f>IF('[1]T61 Real GDP'!AP146&lt;&gt;"",(IF('[1]T6 Wine production'!AP146&lt;&gt;"",('[1]T6 Wine production'!AP146/'[1]T61 Real GDP'!AP146),"")),"")</f>
        <v/>
      </c>
      <c r="AR115" s="8">
        <f>IF('[1]T61 Real GDP'!AQ146&lt;&gt;"",(IF('[1]T6 Wine production'!AQ146&lt;&gt;"",('[1]T6 Wine production'!AQ146/'[1]T61 Real GDP'!AQ146),"")),"")</f>
        <v>1.6041356756565997E-2</v>
      </c>
      <c r="AS115" s="8" t="str">
        <f>IF('[1]T61 Real GDP'!AR146&lt;&gt;"",(IF('[1]T6 Wine production'!AR146&lt;&gt;"",('[1]T6 Wine production'!AR146/'[1]T61 Real GDP'!AR146),"")),"")</f>
        <v/>
      </c>
      <c r="AT115" s="8">
        <f>IF('[1]T61 Real GDP'!AS146&lt;&gt;"",(IF('[1]T6 Wine production'!AS146&lt;&gt;"",('[1]T6 Wine production'!AS146/'[1]T61 Real GDP'!AS146),"")),"")</f>
        <v>1.4799542908285985E-3</v>
      </c>
      <c r="AU115" s="8">
        <f>IF('[1]T61 Real GDP'!AT146&lt;&gt;"",(IF('[1]T6 Wine production'!AT146&lt;&gt;"",('[1]T6 Wine production'!AT146/'[1]T61 Real GDP'!AT146),"")),"")</f>
        <v>1.2585009317747283E-2</v>
      </c>
      <c r="AV115" s="8" t="str">
        <f>IF('[1]T61 Real GDP'!AU146&lt;&gt;"",(IF('[1]T6 Wine production'!AU146&lt;&gt;"",('[1]T6 Wine production'!AU146/'[1]T61 Real GDP'!AU146),"")),"")</f>
        <v/>
      </c>
      <c r="AW115" s="8" t="str">
        <f>IF('[1]T61 Real GDP'!AV146&lt;&gt;"",(IF('[1]T6 Wine production'!AV146&lt;&gt;"",('[1]T6 Wine production'!AV146/'[1]T61 Real GDP'!AV146),"")),"")</f>
        <v/>
      </c>
      <c r="AX115" s="8" t="str">
        <f>IF('[1]T61 Real GDP'!AW146&lt;&gt;"",(IF('[1]T6 Wine production'!AW146&lt;&gt;"",('[1]T6 Wine production'!AW146/'[1]T61 Real GDP'!AW146),"")),"")</f>
        <v/>
      </c>
      <c r="AY115" s="8" t="str">
        <f>IF('[1]T61 Real GDP'!AX146&lt;&gt;"",(IF('[1]T6 Wine production'!AX146&lt;&gt;"",('[1]T6 Wine production'!AX146/'[1]T61 Real GDP'!AX146),"")),"")</f>
        <v/>
      </c>
      <c r="AZ115" s="8" t="str">
        <f>IF('[1]T61 Real GDP'!AY146&lt;&gt;"",(IF('[1]T6 Wine production'!AY146&lt;&gt;"",('[1]T6 Wine production'!AY146/'[1]T61 Real GDP'!AY146),"")),"")</f>
        <v/>
      </c>
      <c r="BA115" s="8" t="str">
        <f>IF('[1]T61 Real GDP'!AZ146&lt;&gt;"",(IF('[1]T6 Wine production'!AZ146&lt;&gt;"",('[1]T6 Wine production'!AZ146/'[1]T61 Real GDP'!AZ146),"")),"")</f>
        <v/>
      </c>
      <c r="BB115" s="8">
        <v>1.4946790228994793</v>
      </c>
      <c r="BC115" s="9"/>
      <c r="BD115" s="9"/>
      <c r="BI115" s="8"/>
      <c r="BJ115" s="8"/>
      <c r="BK115" s="8"/>
      <c r="BL115" s="8"/>
      <c r="BM115" s="8"/>
      <c r="BN115" s="8"/>
    </row>
    <row r="116" spans="1:66" x14ac:dyDescent="0.5">
      <c r="A116" s="12">
        <f>'[1]T6 Wine production'!A147</f>
        <v>1979</v>
      </c>
      <c r="B116" s="8">
        <f>IF('[1]T61 Real GDP'!B147&lt;&gt;"",(IF('[1]T6 Wine production'!B147&lt;&gt;"",('[1]T6 Wine production'!B147/'[1]T61 Real GDP'!B147),"")),"")</f>
        <v>10.51475966708661</v>
      </c>
      <c r="C116" s="8">
        <f>IF('[1]T61 Real GDP'!C147&lt;&gt;"",(IF('[1]T6 Wine production'!C147&lt;&gt;"",('[1]T6 Wine production'!C147/'[1]T61 Real GDP'!C147),"")),"")</f>
        <v>11.87557881347422</v>
      </c>
      <c r="D116" s="8">
        <f>IF('[1]T61 Real GDP'!D147&lt;&gt;"",(IF('[1]T6 Wine production'!D147&lt;&gt;"",('[1]T6 Wine production'!D147/'[1]T61 Real GDP'!D147),"")),"")</f>
        <v>18.720317008629976</v>
      </c>
      <c r="E116" s="8">
        <f>IF('[1]T61 Real GDP'!E147&lt;&gt;"",(IF('[1]T6 Wine production'!E147&lt;&gt;"",('[1]T6 Wine production'!E147/'[1]T61 Real GDP'!E147),"")),"")</f>
        <v>14.269334159421106</v>
      </c>
      <c r="F116" s="8">
        <f>IF('[1]T61 Real GDP'!F147&lt;&gt;"",(IF('[1]T6 Wine production'!F147&lt;&gt;"",('[1]T6 Wine production'!F147/'[1]T61 Real GDP'!F147),"")),"")</f>
        <v>2.7283920216695394</v>
      </c>
      <c r="G116" s="8"/>
      <c r="H116" s="8">
        <f>IF('[1]T61 Real GDP'!G147&lt;&gt;"",(IF('[1]T6 Wine production'!G147&lt;&gt;"",('[1]T6 Wine production'!G147/'[1]T61 Real GDP'!G147),"")),"")</f>
        <v>4.7863433324110576E-2</v>
      </c>
      <c r="I116" s="8" t="str">
        <f>IF('[1]T61 Real GDP'!H147&lt;&gt;"",(IF('[1]T6 Wine production'!H147&lt;&gt;"",('[1]T6 Wine production'!H147/'[1]T61 Real GDP'!H147),"")),"")</f>
        <v/>
      </c>
      <c r="J116" s="8" t="str">
        <f>IF('[1]T61 Real GDP'!I147&lt;&gt;"",(IF('[1]T6 Wine production'!I147&lt;&gt;"",('[1]T6 Wine production'!I147/'[1]T61 Real GDP'!I147),"")),"")</f>
        <v/>
      </c>
      <c r="K116" s="8">
        <f>IF('[1]T61 Real GDP'!J147&lt;&gt;"",(IF('[1]T6 Wine production'!J147&lt;&gt;"",('[1]T6 Wine production'!J147/'[1]T61 Real GDP'!J147),"")),"")</f>
        <v>0.74875413572026739</v>
      </c>
      <c r="L116" s="8">
        <f>IF('[1]T61 Real GDP'!K147&lt;&gt;"",(IF('[1]T6 Wine production'!K147&lt;&gt;"",('[1]T6 Wine production'!K147/'[1]T61 Real GDP'!K147),"")),"")</f>
        <v>4.8462036111274474</v>
      </c>
      <c r="M116" s="8" t="str">
        <f>IF('[1]T61 Real GDP'!L147&lt;&gt;"",(IF('[1]T6 Wine production'!L147&lt;&gt;"",('[1]T6 Wine production'!L147/'[1]T61 Real GDP'!L147),"")),"")</f>
        <v/>
      </c>
      <c r="N116" s="8" t="str">
        <f>IF('[1]T61 Real GDP'!M147&lt;&gt;"",(IF('[1]T6 Wine production'!M147&lt;&gt;"",('[1]T6 Wine production'!M147/'[1]T61 Real GDP'!M147),"")),"")</f>
        <v/>
      </c>
      <c r="O116" s="8" t="str">
        <f>IF('[1]T61 Real GDP'!N147&lt;&gt;"",(IF('[1]T6 Wine production'!N147&lt;&gt;"",('[1]T6 Wine production'!N147/'[1]T61 Real GDP'!N147),"")),"")</f>
        <v/>
      </c>
      <c r="P116" s="8">
        <f>IF('[1]T61 Real GDP'!O147&lt;&gt;"",(IF('[1]T6 Wine production'!O147&lt;&gt;"",('[1]T6 Wine production'!O147/'[1]T61 Real GDP'!O147),"")),"")</f>
        <v>0.96655442538862812</v>
      </c>
      <c r="Q116" s="8">
        <f>IF('[1]T61 Real GDP'!P147&lt;&gt;"",(IF('[1]T6 Wine production'!P147&lt;&gt;"",('[1]T6 Wine production'!P147/'[1]T61 Real GDP'!P147),"")),"")</f>
        <v>0</v>
      </c>
      <c r="R116" s="8" t="str">
        <f>IF('[1]T61 Real GDP'!Q147&lt;&gt;"",(IF('[1]T6 Wine production'!Q147&lt;&gt;"",('[1]T6 Wine production'!Q147/'[1]T61 Real GDP'!Q147),"")),"")</f>
        <v/>
      </c>
      <c r="S116" s="8">
        <f>IF('[1]T61 Real GDP'!R147&lt;&gt;"",(IF('[1]T6 Wine production'!R147&lt;&gt;"",('[1]T6 Wine production'!R147/'[1]T61 Real GDP'!R147),"")),"")</f>
        <v>8.5047081268985778</v>
      </c>
      <c r="T116" s="8" t="str">
        <f>IF('[1]T61 Real GDP'!S147&lt;&gt;"",(IF('[1]T6 Wine production'!S147&lt;&gt;"",('[1]T6 Wine production'!S147/'[1]T61 Real GDP'!S147),"")),"")</f>
        <v/>
      </c>
      <c r="U116" s="8" t="str">
        <f>IF('[1]T61 Real GDP'!T147&lt;&gt;"",(IF('[1]T6 Wine production'!T147&lt;&gt;"",('[1]T6 Wine production'!T147/'[1]T61 Real GDP'!T147),"")),"")</f>
        <v/>
      </c>
      <c r="V116" s="8">
        <f>IF('[1]T61 Real GDP'!U147&lt;&gt;"",(IF('[1]T6 Wine production'!U147&lt;&gt;"",('[1]T6 Wine production'!U147/'[1]T61 Real GDP'!U147),"")),"")</f>
        <v>7.6710431044946024</v>
      </c>
      <c r="W116" s="8" t="str">
        <f>IF('[1]T61 Real GDP'!V147&lt;&gt;"",(IF('[1]T6 Wine production'!V147&lt;&gt;"",('[1]T6 Wine production'!V147/'[1]T61 Real GDP'!V147),"")),"")</f>
        <v/>
      </c>
      <c r="X116" s="8">
        <f>IF('[1]T61 Real GDP'!W147&lt;&gt;"",(IF('[1]T6 Wine production'!W147&lt;&gt;"",('[1]T6 Wine production'!W147/'[1]T61 Real GDP'!W147),"")),"")</f>
        <v>9.707894653040146</v>
      </c>
      <c r="Y116" s="8" t="str">
        <f>IF('[1]T61 Real GDP'!X147&lt;&gt;"",(IF('[1]T6 Wine production'!X147&lt;&gt;"",('[1]T6 Wine production'!X147/'[1]T61 Real GDP'!X147),"")),"")</f>
        <v/>
      </c>
      <c r="Z116" s="8" t="str">
        <f>IF('[1]T61 Real GDP'!Y147&lt;&gt;"",(IF('[1]T6 Wine production'!Y147&lt;&gt;"",('[1]T6 Wine production'!Y147/'[1]T61 Real GDP'!Y147),"")),"")</f>
        <v/>
      </c>
      <c r="AA116" s="8" t="str">
        <f>IF('[1]T61 Real GDP'!Z147&lt;&gt;"",(IF('[1]T6 Wine production'!Z147&lt;&gt;"",('[1]T6 Wine production'!Z147/'[1]T61 Real GDP'!Z147),"")),"")</f>
        <v/>
      </c>
      <c r="AB116" s="8">
        <f>IF('[1]T61 Real GDP'!AA147&lt;&gt;"",(IF('[1]T6 Wine production'!AA147&lt;&gt;"",('[1]T6 Wine production'!AA147/'[1]T61 Real GDP'!AA147),"")),"")</f>
        <v>1.6724789966830496</v>
      </c>
      <c r="AC116" s="8">
        <f>IF('[1]T61 Real GDP'!AB147&lt;&gt;"",(IF('[1]T6 Wine production'!AB147&lt;&gt;"",('[1]T6 Wine production'!AB147/'[1]T61 Real GDP'!AB147),"")),"")</f>
        <v>1.0804136440808767</v>
      </c>
      <c r="AD116" s="8">
        <f>IF('[1]T61 Real GDP'!AC147&lt;&gt;"",(IF('[1]T6 Wine production'!AC147&lt;&gt;"",('[1]T6 Wine production'!AC147/'[1]T61 Real GDP'!AC147),"")),"")</f>
        <v>0.11187560659362494</v>
      </c>
      <c r="AE116" s="8">
        <f>IF('[1]T61 Real GDP'!AD147&lt;&gt;"",(IF('[1]T6 Wine production'!AD147&lt;&gt;"",('[1]T6 Wine production'!AD147/'[1]T61 Real GDP'!AD147),"")),"")</f>
        <v>0.37955402756484519</v>
      </c>
      <c r="AF116" s="8">
        <f>IF('[1]T61 Real GDP'!AE147&lt;&gt;"",(IF('[1]T6 Wine production'!AE147&lt;&gt;"",('[1]T6 Wine production'!AE147/'[1]T61 Real GDP'!AE147),"")),"")</f>
        <v>11.573418714650584</v>
      </c>
      <c r="AG116" s="8">
        <f>IF('[1]T61 Real GDP'!AF147&lt;&gt;"",(IF('[1]T6 Wine production'!AF147&lt;&gt;"",('[1]T6 Wine production'!AF147/'[1]T61 Real GDP'!AF147),"")),"")</f>
        <v>0.49024430222171067</v>
      </c>
      <c r="AH116" s="8">
        <f>IF('[1]T61 Real GDP'!AG147&lt;&gt;"",(IF('[1]T6 Wine production'!AG147&lt;&gt;"",('[1]T6 Wine production'!AG147/'[1]T61 Real GDP'!AG147),"")),"")</f>
        <v>9.1745498564303265</v>
      </c>
      <c r="AI116" s="8">
        <f>IF('[1]T61 Real GDP'!AH147&lt;&gt;"",(IF('[1]T6 Wine production'!AH147&lt;&gt;"",('[1]T6 Wine production'!AH147/'[1]T61 Real GDP'!AH147),"")),"")</f>
        <v>0.38883075536011019</v>
      </c>
      <c r="AJ116" s="8">
        <f>IF('[1]T61 Real GDP'!AI147&lt;&gt;"",(IF('[1]T6 Wine production'!AI147&lt;&gt;"",('[1]T6 Wine production'!AI147/'[1]T61 Real GDP'!AI147),"")),"")</f>
        <v>3.056928061005046</v>
      </c>
      <c r="AK116" s="8" t="str">
        <f>IF('[1]T61 Real GDP'!AJ147&lt;&gt;"",(IF('[1]T6 Wine production'!AJ147&lt;&gt;"",('[1]T6 Wine production'!AJ147/'[1]T61 Real GDP'!AJ147),"")),"")</f>
        <v/>
      </c>
      <c r="AL116" s="8">
        <f>IF('[1]T61 Real GDP'!AK147&lt;&gt;"",(IF('[1]T6 Wine production'!AK147&lt;&gt;"",('[1]T6 Wine production'!AK147/'[1]T61 Real GDP'!AK147),"")),"")</f>
        <v>4.6564817765911508</v>
      </c>
      <c r="AM116" s="8">
        <f>IF('[1]T61 Real GDP'!AL147&lt;&gt;"",(IF('[1]T6 Wine production'!AL147&lt;&gt;"",('[1]T6 Wine production'!AL147/'[1]T61 Real GDP'!AL147),"")),"")</f>
        <v>2.7104277547802096</v>
      </c>
      <c r="AN116" s="8">
        <f>IF('[1]T61 Real GDP'!AM147&lt;&gt;"",(IF('[1]T6 Wine production'!AM147&lt;&gt;"",('[1]T6 Wine production'!AM147/'[1]T61 Real GDP'!AM147),"")),"")</f>
        <v>5.2227321722742337</v>
      </c>
      <c r="AO116" s="8">
        <f>IF('[1]T61 Real GDP'!AN147&lt;&gt;"",(IF('[1]T6 Wine production'!AN147&lt;&gt;"",('[1]T6 Wine production'!AN147/'[1]T61 Real GDP'!AN147),"")),"")</f>
        <v>3.6133199289883624</v>
      </c>
      <c r="AP116" s="8">
        <f>IF('[1]T61 Real GDP'!AO147&lt;&gt;"",(IF('[1]T6 Wine production'!AO147&lt;&gt;"",('[1]T6 Wine production'!AO147/'[1]T61 Real GDP'!AO147),"")),"")</f>
        <v>0.10575995967918657</v>
      </c>
      <c r="AQ116" s="8" t="str">
        <f>IF('[1]T61 Real GDP'!AP147&lt;&gt;"",(IF('[1]T6 Wine production'!AP147&lt;&gt;"",('[1]T6 Wine production'!AP147/'[1]T61 Real GDP'!AP147),"")),"")</f>
        <v/>
      </c>
      <c r="AR116" s="8">
        <f>IF('[1]T61 Real GDP'!AQ147&lt;&gt;"",(IF('[1]T6 Wine production'!AQ147&lt;&gt;"",('[1]T6 Wine production'!AQ147/'[1]T61 Real GDP'!AQ147),"")),"")</f>
        <v>2.9785751092392423E-2</v>
      </c>
      <c r="AS116" s="8" t="str">
        <f>IF('[1]T61 Real GDP'!AR147&lt;&gt;"",(IF('[1]T6 Wine production'!AR147&lt;&gt;"",('[1]T6 Wine production'!AR147/'[1]T61 Real GDP'!AR147),"")),"")</f>
        <v/>
      </c>
      <c r="AT116" s="8">
        <f>IF('[1]T61 Real GDP'!AS147&lt;&gt;"",(IF('[1]T6 Wine production'!AS147&lt;&gt;"",('[1]T6 Wine production'!AS147/'[1]T61 Real GDP'!AS147),"")),"")</f>
        <v>1.5407646633361929E-3</v>
      </c>
      <c r="AU116" s="8">
        <f>IF('[1]T61 Real GDP'!AT147&lt;&gt;"",(IF('[1]T6 Wine production'!AT147&lt;&gt;"",('[1]T6 Wine production'!AT147/'[1]T61 Real GDP'!AT147),"")),"")</f>
        <v>1.5339464311818533E-2</v>
      </c>
      <c r="AV116" s="8" t="str">
        <f>IF('[1]T61 Real GDP'!AU147&lt;&gt;"",(IF('[1]T6 Wine production'!AU147&lt;&gt;"",('[1]T6 Wine production'!AU147/'[1]T61 Real GDP'!AU147),"")),"")</f>
        <v/>
      </c>
      <c r="AW116" s="8" t="str">
        <f>IF('[1]T61 Real GDP'!AV147&lt;&gt;"",(IF('[1]T6 Wine production'!AV147&lt;&gt;"",('[1]T6 Wine production'!AV147/'[1]T61 Real GDP'!AV147),"")),"")</f>
        <v/>
      </c>
      <c r="AX116" s="8" t="str">
        <f>IF('[1]T61 Real GDP'!AW147&lt;&gt;"",(IF('[1]T6 Wine production'!AW147&lt;&gt;"",('[1]T6 Wine production'!AW147/'[1]T61 Real GDP'!AW147),"")),"")</f>
        <v/>
      </c>
      <c r="AY116" s="8" t="str">
        <f>IF('[1]T61 Real GDP'!AX147&lt;&gt;"",(IF('[1]T6 Wine production'!AX147&lt;&gt;"",('[1]T6 Wine production'!AX147/'[1]T61 Real GDP'!AX147),"")),"")</f>
        <v/>
      </c>
      <c r="AZ116" s="8" t="str">
        <f>IF('[1]T61 Real GDP'!AY147&lt;&gt;"",(IF('[1]T6 Wine production'!AY147&lt;&gt;"",('[1]T6 Wine production'!AY147/'[1]T61 Real GDP'!AY147),"")),"")</f>
        <v/>
      </c>
      <c r="BA116" s="8" t="str">
        <f>IF('[1]T61 Real GDP'!AZ147&lt;&gt;"",(IF('[1]T6 Wine production'!AZ147&lt;&gt;"",('[1]T6 Wine production'!AZ147/'[1]T61 Real GDP'!AZ147),"")),"")</f>
        <v/>
      </c>
      <c r="BB116" s="8">
        <v>1.8374222028518694</v>
      </c>
      <c r="BC116" s="9"/>
      <c r="BD116" s="9"/>
      <c r="BI116" s="8"/>
      <c r="BJ116" s="8"/>
      <c r="BK116" s="8"/>
      <c r="BL116" s="8"/>
      <c r="BM116" s="8"/>
      <c r="BN116" s="8"/>
    </row>
    <row r="117" spans="1:66" x14ac:dyDescent="0.5">
      <c r="A117" s="12">
        <f>'[1]T6 Wine production'!A148</f>
        <v>1980</v>
      </c>
      <c r="B117" s="8">
        <f>IF('[1]T61 Real GDP'!B148&lt;&gt;"",(IF('[1]T6 Wine production'!B148&lt;&gt;"",('[1]T6 Wine production'!B148/'[1]T61 Real GDP'!B148),"")),"")</f>
        <v>8.5663762053570878</v>
      </c>
      <c r="C117" s="8">
        <f>IF('[1]T61 Real GDP'!C148&lt;&gt;"",(IF('[1]T6 Wine production'!C148&lt;&gt;"",('[1]T6 Wine production'!C148/'[1]T61 Real GDP'!C148),"")),"")</f>
        <v>11.659048442743423</v>
      </c>
      <c r="D117" s="8">
        <f>IF('[1]T61 Real GDP'!D148&lt;&gt;"",(IF('[1]T6 Wine production'!D148&lt;&gt;"",('[1]T6 Wine production'!D148/'[1]T61 Real GDP'!D148),"")),"")</f>
        <v>12.758836691882271</v>
      </c>
      <c r="E117" s="8">
        <f>IF('[1]T61 Real GDP'!E148&lt;&gt;"",(IF('[1]T6 Wine production'!E148&lt;&gt;"",('[1]T6 Wine production'!E148/'[1]T61 Real GDP'!E148),"")),"")</f>
        <v>12.290897917892558</v>
      </c>
      <c r="F117" s="8">
        <f>IF('[1]T61 Real GDP'!F148&lt;&gt;"",(IF('[1]T6 Wine production'!F148&lt;&gt;"",('[1]T6 Wine production'!F148/'[1]T61 Real GDP'!F148),"")),"")</f>
        <v>2.9747578797389145</v>
      </c>
      <c r="G117" s="8"/>
      <c r="H117" s="8">
        <f>IF('[1]T61 Real GDP'!G148&lt;&gt;"",(IF('[1]T6 Wine production'!G148&lt;&gt;"",('[1]T6 Wine production'!G148/'[1]T61 Real GDP'!G148),"")),"")</f>
        <v>3.8502690588327983E-2</v>
      </c>
      <c r="I117" s="8" t="str">
        <f>IF('[1]T61 Real GDP'!H148&lt;&gt;"",(IF('[1]T6 Wine production'!H148&lt;&gt;"",('[1]T6 Wine production'!H148/'[1]T61 Real GDP'!H148),"")),"")</f>
        <v/>
      </c>
      <c r="J117" s="8" t="str">
        <f>IF('[1]T61 Real GDP'!I148&lt;&gt;"",(IF('[1]T6 Wine production'!I148&lt;&gt;"",('[1]T6 Wine production'!I148/'[1]T61 Real GDP'!I148),"")),"")</f>
        <v/>
      </c>
      <c r="K117" s="8">
        <f>IF('[1]T61 Real GDP'!J148&lt;&gt;"",(IF('[1]T6 Wine production'!J148&lt;&gt;"",('[1]T6 Wine production'!J148/'[1]T61 Real GDP'!J148),"")),"")</f>
        <v>0.41941943662965941</v>
      </c>
      <c r="L117" s="8">
        <f>IF('[1]T61 Real GDP'!K148&lt;&gt;"",(IF('[1]T6 Wine production'!K148&lt;&gt;"",('[1]T6 Wine production'!K148/'[1]T61 Real GDP'!K148),"")),"")</f>
        <v>5.2020114444251782</v>
      </c>
      <c r="M117" s="8" t="str">
        <f>IF('[1]T61 Real GDP'!L148&lt;&gt;"",(IF('[1]T6 Wine production'!L148&lt;&gt;"",('[1]T6 Wine production'!L148/'[1]T61 Real GDP'!L148),"")),"")</f>
        <v/>
      </c>
      <c r="N117" s="8" t="str">
        <f>IF('[1]T61 Real GDP'!M148&lt;&gt;"",(IF('[1]T6 Wine production'!M148&lt;&gt;"",('[1]T6 Wine production'!M148/'[1]T61 Real GDP'!M148),"")),"")</f>
        <v/>
      </c>
      <c r="O117" s="8" t="str">
        <f>IF('[1]T61 Real GDP'!N148&lt;&gt;"",(IF('[1]T6 Wine production'!N148&lt;&gt;"",('[1]T6 Wine production'!N148/'[1]T61 Real GDP'!N148),"")),"")</f>
        <v/>
      </c>
      <c r="P117" s="8">
        <f>IF('[1]T61 Real GDP'!O148&lt;&gt;"",(IF('[1]T6 Wine production'!O148&lt;&gt;"",('[1]T6 Wine production'!O148/'[1]T61 Real GDP'!O148),"")),"")</f>
        <v>0.70219916770217428</v>
      </c>
      <c r="Q117" s="8">
        <f>IF('[1]T61 Real GDP'!P148&lt;&gt;"",(IF('[1]T6 Wine production'!P148&lt;&gt;"",('[1]T6 Wine production'!P148/'[1]T61 Real GDP'!P148),"")),"")</f>
        <v>0</v>
      </c>
      <c r="R117" s="8" t="str">
        <f>IF('[1]T61 Real GDP'!Q148&lt;&gt;"",(IF('[1]T6 Wine production'!Q148&lt;&gt;"",('[1]T6 Wine production'!Q148/'[1]T61 Real GDP'!Q148),"")),"")</f>
        <v/>
      </c>
      <c r="S117" s="8">
        <f>IF('[1]T61 Real GDP'!R148&lt;&gt;"",(IF('[1]T6 Wine production'!R148&lt;&gt;"",('[1]T6 Wine production'!R148/'[1]T61 Real GDP'!R148),"")),"")</f>
        <v>7.6522240124540044</v>
      </c>
      <c r="T117" s="8" t="str">
        <f>IF('[1]T61 Real GDP'!S148&lt;&gt;"",(IF('[1]T6 Wine production'!S148&lt;&gt;"",('[1]T6 Wine production'!S148/'[1]T61 Real GDP'!S148),"")),"")</f>
        <v/>
      </c>
      <c r="U117" s="8" t="str">
        <f>IF('[1]T61 Real GDP'!T148&lt;&gt;"",(IF('[1]T6 Wine production'!T148&lt;&gt;"",('[1]T6 Wine production'!T148/'[1]T61 Real GDP'!T148),"")),"")</f>
        <v/>
      </c>
      <c r="V117" s="8">
        <f>IF('[1]T61 Real GDP'!U148&lt;&gt;"",(IF('[1]T6 Wine production'!U148&lt;&gt;"",('[1]T6 Wine production'!U148/'[1]T61 Real GDP'!U148),"")),"")</f>
        <v>8.4234886657999422</v>
      </c>
      <c r="W117" s="8" t="str">
        <f>IF('[1]T61 Real GDP'!V148&lt;&gt;"",(IF('[1]T6 Wine production'!V148&lt;&gt;"",('[1]T6 Wine production'!V148/'[1]T61 Real GDP'!V148),"")),"")</f>
        <v/>
      </c>
      <c r="X117" s="8">
        <f>IF('[1]T61 Real GDP'!W148&lt;&gt;"",(IF('[1]T6 Wine production'!W148&lt;&gt;"",('[1]T6 Wine production'!W148/'[1]T61 Real GDP'!W148),"")),"")</f>
        <v>8.3045087519916265</v>
      </c>
      <c r="Y117" s="8" t="str">
        <f>IF('[1]T61 Real GDP'!X148&lt;&gt;"",(IF('[1]T6 Wine production'!X148&lt;&gt;"",('[1]T6 Wine production'!X148/'[1]T61 Real GDP'!X148),"")),"")</f>
        <v/>
      </c>
      <c r="Z117" s="8" t="str">
        <f>IF('[1]T61 Real GDP'!Y148&lt;&gt;"",(IF('[1]T6 Wine production'!Y148&lt;&gt;"",('[1]T6 Wine production'!Y148/'[1]T61 Real GDP'!Y148),"")),"")</f>
        <v/>
      </c>
      <c r="AA117" s="8" t="str">
        <f>IF('[1]T61 Real GDP'!Z148&lt;&gt;"",(IF('[1]T6 Wine production'!Z148&lt;&gt;"",('[1]T6 Wine production'!Z148/'[1]T61 Real GDP'!Z148),"")),"")</f>
        <v/>
      </c>
      <c r="AB117" s="8">
        <f>IF('[1]T61 Real GDP'!AA148&lt;&gt;"",(IF('[1]T6 Wine production'!AA148&lt;&gt;"",('[1]T6 Wine production'!AA148/'[1]T61 Real GDP'!AA148),"")),"")</f>
        <v>1.92218550906277</v>
      </c>
      <c r="AC117" s="8">
        <f>IF('[1]T61 Real GDP'!AB148&lt;&gt;"",(IF('[1]T6 Wine production'!AB148&lt;&gt;"",('[1]T6 Wine production'!AB148/'[1]T61 Real GDP'!AB148),"")),"")</f>
        <v>1.2007868986484762</v>
      </c>
      <c r="AD117" s="8">
        <f>IF('[1]T61 Real GDP'!AC148&lt;&gt;"",(IF('[1]T6 Wine production'!AC148&lt;&gt;"",('[1]T6 Wine production'!AC148/'[1]T61 Real GDP'!AC148),"")),"")</f>
        <v>0.11435746353823645</v>
      </c>
      <c r="AE117" s="8">
        <f>IF('[1]T61 Real GDP'!AD148&lt;&gt;"",(IF('[1]T6 Wine production'!AD148&lt;&gt;"",('[1]T6 Wine production'!AD148/'[1]T61 Real GDP'!AD148),"")),"")</f>
        <v>0.42547578830026678</v>
      </c>
      <c r="AF117" s="8">
        <f>IF('[1]T61 Real GDP'!AE148&lt;&gt;"",(IF('[1]T6 Wine production'!AE148&lt;&gt;"",('[1]T6 Wine production'!AE148/'[1]T61 Real GDP'!AE148),"")),"")</f>
        <v>10.035530004802963</v>
      </c>
      <c r="AG117" s="8">
        <f>IF('[1]T61 Real GDP'!AF148&lt;&gt;"",(IF('[1]T6 Wine production'!AF148&lt;&gt;"",('[1]T6 Wine production'!AF148/'[1]T61 Real GDP'!AF148),"")),"")</f>
        <v>0.31641059013366529</v>
      </c>
      <c r="AH117" s="8">
        <f>IF('[1]T61 Real GDP'!AG148&lt;&gt;"",(IF('[1]T6 Wine production'!AG148&lt;&gt;"",('[1]T6 Wine production'!AG148/'[1]T61 Real GDP'!AG148),"")),"")</f>
        <v>9.2322784359740542</v>
      </c>
      <c r="AI117" s="8">
        <f>IF('[1]T61 Real GDP'!AH148&lt;&gt;"",(IF('[1]T6 Wine production'!AH148&lt;&gt;"",('[1]T6 Wine production'!AH148/'[1]T61 Real GDP'!AH148),"")),"")</f>
        <v>0.38869033626547922</v>
      </c>
      <c r="AJ117" s="8">
        <f>IF('[1]T61 Real GDP'!AI148&lt;&gt;"",(IF('[1]T6 Wine production'!AI148&lt;&gt;"",('[1]T6 Wine production'!AI148/'[1]T61 Real GDP'!AI148),"")),"")</f>
        <v>2.9842734631599206</v>
      </c>
      <c r="AK117" s="8" t="str">
        <f>IF('[1]T61 Real GDP'!AJ148&lt;&gt;"",(IF('[1]T6 Wine production'!AJ148&lt;&gt;"",('[1]T6 Wine production'!AJ148/'[1]T61 Real GDP'!AJ148),"")),"")</f>
        <v/>
      </c>
      <c r="AL117" s="8">
        <f>IF('[1]T61 Real GDP'!AK148&lt;&gt;"",(IF('[1]T6 Wine production'!AK148&lt;&gt;"",('[1]T6 Wine production'!AK148/'[1]T61 Real GDP'!AK148),"")),"")</f>
        <v>4.7871544217880144</v>
      </c>
      <c r="AM117" s="8">
        <f>IF('[1]T61 Real GDP'!AL148&lt;&gt;"",(IF('[1]T6 Wine production'!AL148&lt;&gt;"",('[1]T6 Wine production'!AL148/'[1]T61 Real GDP'!AL148),"")),"")</f>
        <v>2.0551967116852614</v>
      </c>
      <c r="AN117" s="8">
        <f>IF('[1]T61 Real GDP'!AM148&lt;&gt;"",(IF('[1]T6 Wine production'!AM148&lt;&gt;"",('[1]T6 Wine production'!AM148/'[1]T61 Real GDP'!AM148),"")),"")</f>
        <v>5.5055639735758986</v>
      </c>
      <c r="AO117" s="8">
        <f>IF('[1]T61 Real GDP'!AN148&lt;&gt;"",(IF('[1]T6 Wine production'!AN148&lt;&gt;"",('[1]T6 Wine production'!AN148/'[1]T61 Real GDP'!AN148),"")),"")</f>
        <v>3.2636900278559038</v>
      </c>
      <c r="AP117" s="8">
        <f>IF('[1]T61 Real GDP'!AO148&lt;&gt;"",(IF('[1]T6 Wine production'!AO148&lt;&gt;"",('[1]T6 Wine production'!AO148/'[1]T61 Real GDP'!AO148),"")),"")</f>
        <v>8.345982943725333E-2</v>
      </c>
      <c r="AQ117" s="8" t="str">
        <f>IF('[1]T61 Real GDP'!AP148&lt;&gt;"",(IF('[1]T6 Wine production'!AP148&lt;&gt;"",('[1]T6 Wine production'!AP148/'[1]T61 Real GDP'!AP148),"")),"")</f>
        <v/>
      </c>
      <c r="AR117" s="8">
        <f>IF('[1]T61 Real GDP'!AQ148&lt;&gt;"",(IF('[1]T6 Wine production'!AQ148&lt;&gt;"",('[1]T6 Wine production'!AQ148/'[1]T61 Real GDP'!AQ148),"")),"")</f>
        <v>7.6838702117482532E-2</v>
      </c>
      <c r="AS117" s="8" t="str">
        <f>IF('[1]T61 Real GDP'!AR148&lt;&gt;"",(IF('[1]T6 Wine production'!AR148&lt;&gt;"",('[1]T6 Wine production'!AR148/'[1]T61 Real GDP'!AR148),"")),"")</f>
        <v/>
      </c>
      <c r="AT117" s="8">
        <f>IF('[1]T61 Real GDP'!AS148&lt;&gt;"",(IF('[1]T6 Wine production'!AS148&lt;&gt;"",('[1]T6 Wine production'!AS148/'[1]T61 Real GDP'!AS148),"")),"")</f>
        <v>1.512864052529653E-3</v>
      </c>
      <c r="AU117" s="8">
        <f>IF('[1]T61 Real GDP'!AT148&lt;&gt;"",(IF('[1]T6 Wine production'!AT148&lt;&gt;"",('[1]T6 Wine production'!AT148/'[1]T61 Real GDP'!AT148),"")),"")</f>
        <v>1.4504701117085135E-2</v>
      </c>
      <c r="AV117" s="8" t="str">
        <f>IF('[1]T61 Real GDP'!AU148&lt;&gt;"",(IF('[1]T6 Wine production'!AU148&lt;&gt;"",('[1]T6 Wine production'!AU148/'[1]T61 Real GDP'!AU148),"")),"")</f>
        <v/>
      </c>
      <c r="AW117" s="8" t="str">
        <f>IF('[1]T61 Real GDP'!AV148&lt;&gt;"",(IF('[1]T6 Wine production'!AV148&lt;&gt;"",('[1]T6 Wine production'!AV148/'[1]T61 Real GDP'!AV148),"")),"")</f>
        <v/>
      </c>
      <c r="AX117" s="8" t="str">
        <f>IF('[1]T61 Real GDP'!AW148&lt;&gt;"",(IF('[1]T6 Wine production'!AW148&lt;&gt;"",('[1]T6 Wine production'!AW148/'[1]T61 Real GDP'!AW148),"")),"")</f>
        <v/>
      </c>
      <c r="AY117" s="8" t="str">
        <f>IF('[1]T61 Real GDP'!AX148&lt;&gt;"",(IF('[1]T6 Wine production'!AX148&lt;&gt;"",('[1]T6 Wine production'!AX148/'[1]T61 Real GDP'!AX148),"")),"")</f>
        <v/>
      </c>
      <c r="AZ117" s="8" t="str">
        <f>IF('[1]T61 Real GDP'!AY148&lt;&gt;"",(IF('[1]T6 Wine production'!AY148&lt;&gt;"",('[1]T6 Wine production'!AY148/'[1]T61 Real GDP'!AY148),"")),"")</f>
        <v/>
      </c>
      <c r="BA117" s="8" t="str">
        <f>IF('[1]T61 Real GDP'!AZ148&lt;&gt;"",(IF('[1]T6 Wine production'!AZ148&lt;&gt;"",('[1]T6 Wine production'!AZ148/'[1]T61 Real GDP'!AZ148),"")),"")</f>
        <v/>
      </c>
      <c r="BB117" s="8">
        <v>1.6838374688037698</v>
      </c>
      <c r="BC117" s="9"/>
      <c r="BD117" s="9"/>
      <c r="BI117" s="8"/>
      <c r="BJ117" s="8"/>
      <c r="BK117" s="8"/>
      <c r="BL117" s="8"/>
      <c r="BM117" s="8"/>
      <c r="BN117" s="8"/>
    </row>
    <row r="118" spans="1:66" x14ac:dyDescent="0.5">
      <c r="A118" s="12">
        <f>'[1]T6 Wine production'!A149</f>
        <v>1981</v>
      </c>
      <c r="B118" s="8">
        <f>IF('[1]T61 Real GDP'!B149&lt;&gt;"",(IF('[1]T6 Wine production'!B149&lt;&gt;"",('[1]T6 Wine production'!B149/'[1]T61 Real GDP'!B149),"")),"")</f>
        <v>7.0184742785689611</v>
      </c>
      <c r="C118" s="8">
        <f>IF('[1]T61 Real GDP'!C149&lt;&gt;"",(IF('[1]T6 Wine production'!C149&lt;&gt;"",('[1]T6 Wine production'!C149/'[1]T61 Real GDP'!C149),"")),"")</f>
        <v>9.4607785298250509</v>
      </c>
      <c r="D118" s="8">
        <f>IF('[1]T61 Real GDP'!D149&lt;&gt;"",(IF('[1]T6 Wine production'!D149&lt;&gt;"",('[1]T6 Wine production'!D149/'[1]T61 Real GDP'!D149),"")),"")</f>
        <v>11.037064608147332</v>
      </c>
      <c r="E118" s="8">
        <f>IF('[1]T61 Real GDP'!E149&lt;&gt;"",(IF('[1]T6 Wine production'!E149&lt;&gt;"",('[1]T6 Wine production'!E149/'[1]T61 Real GDP'!E149),"")),"")</f>
        <v>9.7087966594380113</v>
      </c>
      <c r="F118" s="8">
        <f>IF('[1]T61 Real GDP'!F149&lt;&gt;"",(IF('[1]T6 Wine production'!F149&lt;&gt;"",('[1]T6 Wine production'!F149/'[1]T61 Real GDP'!F149),"")),"")</f>
        <v>2.0140501681587342</v>
      </c>
      <c r="G118" s="8"/>
      <c r="H118" s="8">
        <f>IF('[1]T61 Real GDP'!G149&lt;&gt;"",(IF('[1]T6 Wine production'!G149&lt;&gt;"",('[1]T6 Wine production'!G149/'[1]T61 Real GDP'!G149),"")),"")</f>
        <v>7.0419322042235166E-2</v>
      </c>
      <c r="I118" s="8" t="str">
        <f>IF('[1]T61 Real GDP'!H149&lt;&gt;"",(IF('[1]T6 Wine production'!H149&lt;&gt;"",('[1]T6 Wine production'!H149/'[1]T61 Real GDP'!H149),"")),"")</f>
        <v/>
      </c>
      <c r="J118" s="8" t="str">
        <f>IF('[1]T61 Real GDP'!I149&lt;&gt;"",(IF('[1]T6 Wine production'!I149&lt;&gt;"",('[1]T6 Wine production'!I149/'[1]T61 Real GDP'!I149),"")),"")</f>
        <v/>
      </c>
      <c r="K118" s="8">
        <f>IF('[1]T61 Real GDP'!J149&lt;&gt;"",(IF('[1]T6 Wine production'!J149&lt;&gt;"",('[1]T6 Wine production'!J149/'[1]T61 Real GDP'!J149),"")),"")</f>
        <v>0.64537590284113244</v>
      </c>
      <c r="L118" s="8">
        <f>IF('[1]T61 Real GDP'!K149&lt;&gt;"",(IF('[1]T6 Wine production'!K149&lt;&gt;"",('[1]T6 Wine production'!K149/'[1]T61 Real GDP'!K149),"")),"")</f>
        <v>5.5341813686411792</v>
      </c>
      <c r="M118" s="8" t="str">
        <f>IF('[1]T61 Real GDP'!L149&lt;&gt;"",(IF('[1]T6 Wine production'!L149&lt;&gt;"",('[1]T6 Wine production'!L149/'[1]T61 Real GDP'!L149),"")),"")</f>
        <v/>
      </c>
      <c r="N118" s="8" t="str">
        <f>IF('[1]T61 Real GDP'!M149&lt;&gt;"",(IF('[1]T6 Wine production'!M149&lt;&gt;"",('[1]T6 Wine production'!M149/'[1]T61 Real GDP'!M149),"")),"")</f>
        <v/>
      </c>
      <c r="O118" s="8" t="str">
        <f>IF('[1]T61 Real GDP'!N149&lt;&gt;"",(IF('[1]T6 Wine production'!N149&lt;&gt;"",('[1]T6 Wine production'!N149/'[1]T61 Real GDP'!N149),"")),"")</f>
        <v/>
      </c>
      <c r="P118" s="8">
        <f>IF('[1]T61 Real GDP'!O149&lt;&gt;"",(IF('[1]T6 Wine production'!O149&lt;&gt;"",('[1]T6 Wine production'!O149/'[1]T61 Real GDP'!O149),"")),"")</f>
        <v>0.20935616820741859</v>
      </c>
      <c r="Q118" s="8">
        <f>IF('[1]T61 Real GDP'!P149&lt;&gt;"",(IF('[1]T6 Wine production'!P149&lt;&gt;"",('[1]T6 Wine production'!P149/'[1]T61 Real GDP'!P149),"")),"")</f>
        <v>9.7393607918378595E-4</v>
      </c>
      <c r="R118" s="8" t="str">
        <f>IF('[1]T61 Real GDP'!Q149&lt;&gt;"",(IF('[1]T6 Wine production'!Q149&lt;&gt;"",('[1]T6 Wine production'!Q149/'[1]T61 Real GDP'!Q149),"")),"")</f>
        <v/>
      </c>
      <c r="S118" s="8">
        <f>IF('[1]T61 Real GDP'!R149&lt;&gt;"",(IF('[1]T6 Wine production'!R149&lt;&gt;"",('[1]T6 Wine production'!R149/'[1]T61 Real GDP'!R149),"")),"")</f>
        <v>8.8572408774699358</v>
      </c>
      <c r="T118" s="8" t="str">
        <f>IF('[1]T61 Real GDP'!S149&lt;&gt;"",(IF('[1]T6 Wine production'!S149&lt;&gt;"",('[1]T6 Wine production'!S149/'[1]T61 Real GDP'!S149),"")),"")</f>
        <v/>
      </c>
      <c r="U118" s="8" t="str">
        <f>IF('[1]T61 Real GDP'!T149&lt;&gt;"",(IF('[1]T6 Wine production'!T149&lt;&gt;"",('[1]T6 Wine production'!T149/'[1]T61 Real GDP'!T149),"")),"")</f>
        <v/>
      </c>
      <c r="V118" s="8">
        <f>IF('[1]T61 Real GDP'!U149&lt;&gt;"",(IF('[1]T6 Wine production'!U149&lt;&gt;"",('[1]T6 Wine production'!U149/'[1]T61 Real GDP'!U149),"")),"")</f>
        <v>5.7183864735722274</v>
      </c>
      <c r="W118" s="8" t="str">
        <f>IF('[1]T61 Real GDP'!V149&lt;&gt;"",(IF('[1]T6 Wine production'!V149&lt;&gt;"",('[1]T6 Wine production'!V149/'[1]T61 Real GDP'!V149),"")),"")</f>
        <v/>
      </c>
      <c r="X118" s="8">
        <f>IF('[1]T61 Real GDP'!W149&lt;&gt;"",(IF('[1]T6 Wine production'!W149&lt;&gt;"",('[1]T6 Wine production'!W149/'[1]T61 Real GDP'!W149),"")),"")</f>
        <v>10.939179048458234</v>
      </c>
      <c r="Y118" s="8" t="str">
        <f>IF('[1]T61 Real GDP'!X149&lt;&gt;"",(IF('[1]T6 Wine production'!X149&lt;&gt;"",('[1]T6 Wine production'!X149/'[1]T61 Real GDP'!X149),"")),"")</f>
        <v/>
      </c>
      <c r="Z118" s="8" t="str">
        <f>IF('[1]T61 Real GDP'!Y149&lt;&gt;"",(IF('[1]T6 Wine production'!Y149&lt;&gt;"",('[1]T6 Wine production'!Y149/'[1]T61 Real GDP'!Y149),"")),"")</f>
        <v/>
      </c>
      <c r="AA118" s="8" t="str">
        <f>IF('[1]T61 Real GDP'!Z149&lt;&gt;"",(IF('[1]T6 Wine production'!Z149&lt;&gt;"",('[1]T6 Wine production'!Z149/'[1]T61 Real GDP'!Z149),"")),"")</f>
        <v/>
      </c>
      <c r="AB118" s="8">
        <f>IF('[1]T61 Real GDP'!AA149&lt;&gt;"",(IF('[1]T6 Wine production'!AA149&lt;&gt;"",('[1]T6 Wine production'!AA149/'[1]T61 Real GDP'!AA149),"")),"")</f>
        <v>1.6748011701252397</v>
      </c>
      <c r="AC118" s="8">
        <f>IF('[1]T61 Real GDP'!AB149&lt;&gt;"",(IF('[1]T6 Wine production'!AB149&lt;&gt;"",('[1]T6 Wine production'!AB149/'[1]T61 Real GDP'!AB149),"")),"")</f>
        <v>1.0720986330742428</v>
      </c>
      <c r="AD118" s="8">
        <f>IF('[1]T61 Real GDP'!AC149&lt;&gt;"",(IF('[1]T6 Wine production'!AC149&lt;&gt;"",('[1]T6 Wine production'!AC149/'[1]T61 Real GDP'!AC149),"")),"")</f>
        <v>0.11069230844247667</v>
      </c>
      <c r="AE118" s="8">
        <f>IF('[1]T61 Real GDP'!AD149&lt;&gt;"",(IF('[1]T6 Wine production'!AD149&lt;&gt;"",('[1]T6 Wine production'!AD149/'[1]T61 Real GDP'!AD149),"")),"")</f>
        <v>0.37591028520520897</v>
      </c>
      <c r="AF118" s="8">
        <f>IF('[1]T61 Real GDP'!AE149&lt;&gt;"",(IF('[1]T6 Wine production'!AE149&lt;&gt;"",('[1]T6 Wine production'!AE149/'[1]T61 Real GDP'!AE149),"")),"")</f>
        <v>10.047454041156726</v>
      </c>
      <c r="AG118" s="8">
        <f>IF('[1]T61 Real GDP'!AF149&lt;&gt;"",(IF('[1]T6 Wine production'!AF149&lt;&gt;"",('[1]T6 Wine production'!AF149/'[1]T61 Real GDP'!AF149),"")),"")</f>
        <v>0.47690592885402455</v>
      </c>
      <c r="AH118" s="8">
        <f>IF('[1]T61 Real GDP'!AG149&lt;&gt;"",(IF('[1]T6 Wine production'!AG149&lt;&gt;"",('[1]T6 Wine production'!AG149/'[1]T61 Real GDP'!AG149),"")),"")</f>
        <v>8.8285806317700111</v>
      </c>
      <c r="AI118" s="8">
        <f>IF('[1]T61 Real GDP'!AH149&lt;&gt;"",(IF('[1]T6 Wine production'!AH149&lt;&gt;"",('[1]T6 Wine production'!AH149/'[1]T61 Real GDP'!AH149),"")),"")</f>
        <v>0.48893784008740243</v>
      </c>
      <c r="AJ118" s="8">
        <f>IF('[1]T61 Real GDP'!AI149&lt;&gt;"",(IF('[1]T6 Wine production'!AI149&lt;&gt;"",('[1]T6 Wine production'!AI149/'[1]T61 Real GDP'!AI149),"")),"")</f>
        <v>4.8133338211900574</v>
      </c>
      <c r="AK118" s="8" t="str">
        <f>IF('[1]T61 Real GDP'!AJ149&lt;&gt;"",(IF('[1]T6 Wine production'!AJ149&lt;&gt;"",('[1]T6 Wine production'!AJ149/'[1]T61 Real GDP'!AJ149),"")),"")</f>
        <v/>
      </c>
      <c r="AL118" s="8">
        <f>IF('[1]T61 Real GDP'!AK149&lt;&gt;"",(IF('[1]T6 Wine production'!AK149&lt;&gt;"",('[1]T6 Wine production'!AK149/'[1]T61 Real GDP'!AK149),"")),"")</f>
        <v>4.3920487026227235</v>
      </c>
      <c r="AM118" s="8">
        <f>IF('[1]T61 Real GDP'!AL149&lt;&gt;"",(IF('[1]T6 Wine production'!AL149&lt;&gt;"",('[1]T6 Wine production'!AL149/'[1]T61 Real GDP'!AL149),"")),"")</f>
        <v>1.9510382310586702</v>
      </c>
      <c r="AN118" s="8">
        <f>IF('[1]T61 Real GDP'!AM149&lt;&gt;"",(IF('[1]T6 Wine production'!AM149&lt;&gt;"",('[1]T6 Wine production'!AM149/'[1]T61 Real GDP'!AM149),"")),"")</f>
        <v>5.7186978995523585</v>
      </c>
      <c r="AO118" s="8">
        <f>IF('[1]T61 Real GDP'!AN149&lt;&gt;"",(IF('[1]T6 Wine production'!AN149&lt;&gt;"",('[1]T6 Wine production'!AN149/'[1]T61 Real GDP'!AN149),"")),"")</f>
        <v>2.838158914019667</v>
      </c>
      <c r="AP118" s="8">
        <f>IF('[1]T61 Real GDP'!AO149&lt;&gt;"",(IF('[1]T6 Wine production'!AO149&lt;&gt;"",('[1]T6 Wine production'!AO149/'[1]T61 Real GDP'!AO149),"")),"")</f>
        <v>8.5956595807717945E-2</v>
      </c>
      <c r="AQ118" s="8" t="str">
        <f>IF('[1]T61 Real GDP'!AP149&lt;&gt;"",(IF('[1]T6 Wine production'!AP149&lt;&gt;"",('[1]T6 Wine production'!AP149/'[1]T61 Real GDP'!AP149),"")),"")</f>
        <v/>
      </c>
      <c r="AR118" s="8">
        <f>IF('[1]T61 Real GDP'!AQ149&lt;&gt;"",(IF('[1]T6 Wine production'!AQ149&lt;&gt;"",('[1]T6 Wine production'!AQ149/'[1]T61 Real GDP'!AQ149),"")),"")</f>
        <v>0.10060015697249716</v>
      </c>
      <c r="AS118" s="8" t="str">
        <f>IF('[1]T61 Real GDP'!AR149&lt;&gt;"",(IF('[1]T6 Wine production'!AR149&lt;&gt;"",('[1]T6 Wine production'!AR149/'[1]T61 Real GDP'!AR149),"")),"")</f>
        <v/>
      </c>
      <c r="AT118" s="8">
        <f>IF('[1]T61 Real GDP'!AS149&lt;&gt;"",(IF('[1]T6 Wine production'!AS149&lt;&gt;"",('[1]T6 Wine production'!AS149/'[1]T61 Real GDP'!AS149),"")),"")</f>
        <v>1.6393394113173602E-3</v>
      </c>
      <c r="AU118" s="8">
        <f>IF('[1]T61 Real GDP'!AT149&lt;&gt;"",(IF('[1]T6 Wine production'!AT149&lt;&gt;"",('[1]T6 Wine production'!AT149/'[1]T61 Real GDP'!AT149),"")),"")</f>
        <v>1.6469068740595172E-2</v>
      </c>
      <c r="AV118" s="8" t="str">
        <f>IF('[1]T61 Real GDP'!AU149&lt;&gt;"",(IF('[1]T6 Wine production'!AU149&lt;&gt;"",('[1]T6 Wine production'!AU149/'[1]T61 Real GDP'!AU149),"")),"")</f>
        <v/>
      </c>
      <c r="AW118" s="8" t="str">
        <f>IF('[1]T61 Real GDP'!AV149&lt;&gt;"",(IF('[1]T6 Wine production'!AV149&lt;&gt;"",('[1]T6 Wine production'!AV149/'[1]T61 Real GDP'!AV149),"")),"")</f>
        <v/>
      </c>
      <c r="AX118" s="8" t="str">
        <f>IF('[1]T61 Real GDP'!AW149&lt;&gt;"",(IF('[1]T6 Wine production'!AW149&lt;&gt;"",('[1]T6 Wine production'!AW149/'[1]T61 Real GDP'!AW149),"")),"")</f>
        <v/>
      </c>
      <c r="AY118" s="8" t="str">
        <f>IF('[1]T61 Real GDP'!AX149&lt;&gt;"",(IF('[1]T6 Wine production'!AX149&lt;&gt;"",('[1]T6 Wine production'!AX149/'[1]T61 Real GDP'!AX149),"")),"")</f>
        <v/>
      </c>
      <c r="AZ118" s="8" t="str">
        <f>IF('[1]T61 Real GDP'!AY149&lt;&gt;"",(IF('[1]T6 Wine production'!AY149&lt;&gt;"",('[1]T6 Wine production'!AY149/'[1]T61 Real GDP'!AY149),"")),"")</f>
        <v/>
      </c>
      <c r="BA118" s="8" t="str">
        <f>IF('[1]T61 Real GDP'!AZ149&lt;&gt;"",(IF('[1]T6 Wine production'!AZ149&lt;&gt;"",('[1]T6 Wine production'!AZ149/'[1]T61 Real GDP'!AZ149),"")),"")</f>
        <v/>
      </c>
      <c r="BB118" s="8">
        <v>1.4870723400980308</v>
      </c>
      <c r="BC118" s="9"/>
      <c r="BD118" s="9"/>
      <c r="BI118" s="8"/>
      <c r="BJ118" s="8"/>
      <c r="BK118" s="8"/>
      <c r="BL118" s="8"/>
      <c r="BM118" s="8"/>
      <c r="BN118" s="8"/>
    </row>
    <row r="119" spans="1:66" x14ac:dyDescent="0.5">
      <c r="A119" s="12">
        <f>'[1]T6 Wine production'!A150</f>
        <v>1982</v>
      </c>
      <c r="B119" s="8">
        <f>IF('[1]T61 Real GDP'!B150&lt;&gt;"",(IF('[1]T6 Wine production'!B150&lt;&gt;"",('[1]T6 Wine production'!B150/'[1]T61 Real GDP'!B150),"")),"")</f>
        <v>9.4863826803213627</v>
      </c>
      <c r="C119" s="8">
        <f>IF('[1]T61 Real GDP'!C150&lt;&gt;"",(IF('[1]T6 Wine production'!C150&lt;&gt;"",('[1]T6 Wine production'!C150/'[1]T61 Real GDP'!C150),"")),"")</f>
        <v>9.6963160992641804</v>
      </c>
      <c r="D119" s="8">
        <f>IF('[1]T61 Real GDP'!D150&lt;&gt;"",(IF('[1]T6 Wine production'!D150&lt;&gt;"",('[1]T6 Wine production'!D150/'[1]T61 Real GDP'!D150),"")),"")</f>
        <v>12.287737952323788</v>
      </c>
      <c r="E119" s="8">
        <f>IF('[1]T61 Real GDP'!E150&lt;&gt;"",(IF('[1]T6 Wine production'!E150&lt;&gt;"",('[1]T6 Wine production'!E150/'[1]T61 Real GDP'!E150),"")),"")</f>
        <v>10.604880177007695</v>
      </c>
      <c r="F119" s="8">
        <f>IF('[1]T61 Real GDP'!F150&lt;&gt;"",(IF('[1]T6 Wine production'!F150&lt;&gt;"",('[1]T6 Wine production'!F150/'[1]T61 Real GDP'!F150),"")),"")</f>
        <v>4.6430260047281324</v>
      </c>
      <c r="G119" s="8"/>
      <c r="H119" s="8">
        <f>IF('[1]T61 Real GDP'!G150&lt;&gt;"",(IF('[1]T6 Wine production'!G150&lt;&gt;"",('[1]T6 Wine production'!G150/'[1]T61 Real GDP'!G150),"")),"")</f>
        <v>0.17693464928376837</v>
      </c>
      <c r="I119" s="8" t="str">
        <f>IF('[1]T61 Real GDP'!H150&lt;&gt;"",(IF('[1]T6 Wine production'!H150&lt;&gt;"",('[1]T6 Wine production'!H150/'[1]T61 Real GDP'!H150),"")),"")</f>
        <v/>
      </c>
      <c r="J119" s="8" t="str">
        <f>IF('[1]T61 Real GDP'!I150&lt;&gt;"",(IF('[1]T6 Wine production'!I150&lt;&gt;"",('[1]T6 Wine production'!I150/'[1]T61 Real GDP'!I150),"")),"")</f>
        <v/>
      </c>
      <c r="K119" s="8">
        <f>IF('[1]T61 Real GDP'!J150&lt;&gt;"",(IF('[1]T6 Wine production'!J150&lt;&gt;"",('[1]T6 Wine production'!J150/'[1]T61 Real GDP'!J150),"")),"")</f>
        <v>1.4005286420518659</v>
      </c>
      <c r="L119" s="8">
        <f>IF('[1]T61 Real GDP'!K150&lt;&gt;"",(IF('[1]T6 Wine production'!K150&lt;&gt;"",('[1]T6 Wine production'!K150/'[1]T61 Real GDP'!K150),"")),"")</f>
        <v>5.3167616088382541</v>
      </c>
      <c r="M119" s="8" t="str">
        <f>IF('[1]T61 Real GDP'!L150&lt;&gt;"",(IF('[1]T6 Wine production'!L150&lt;&gt;"",('[1]T6 Wine production'!L150/'[1]T61 Real GDP'!L150),"")),"")</f>
        <v/>
      </c>
      <c r="N119" s="8" t="str">
        <f>IF('[1]T61 Real GDP'!M150&lt;&gt;"",(IF('[1]T6 Wine production'!M150&lt;&gt;"",('[1]T6 Wine production'!M150/'[1]T61 Real GDP'!M150),"")),"")</f>
        <v/>
      </c>
      <c r="O119" s="8" t="str">
        <f>IF('[1]T61 Real GDP'!N150&lt;&gt;"",(IF('[1]T6 Wine production'!N150&lt;&gt;"",('[1]T6 Wine production'!N150/'[1]T61 Real GDP'!N150),"")),"")</f>
        <v/>
      </c>
      <c r="P119" s="8">
        <f>IF('[1]T61 Real GDP'!O150&lt;&gt;"",(IF('[1]T6 Wine production'!O150&lt;&gt;"",('[1]T6 Wine production'!O150/'[1]T61 Real GDP'!O150),"")),"")</f>
        <v>1.5326819435073427</v>
      </c>
      <c r="Q119" s="8">
        <f>IF('[1]T61 Real GDP'!P150&lt;&gt;"",(IF('[1]T6 Wine production'!P150&lt;&gt;"",('[1]T6 Wine production'!P150/'[1]T61 Real GDP'!P150),"")),"")</f>
        <v>9.5908673021301305E-4</v>
      </c>
      <c r="R119" s="8" t="str">
        <f>IF('[1]T61 Real GDP'!Q150&lt;&gt;"",(IF('[1]T6 Wine production'!Q150&lt;&gt;"",('[1]T6 Wine production'!Q150/'[1]T61 Real GDP'!Q150),"")),"")</f>
        <v/>
      </c>
      <c r="S119" s="8">
        <f>IF('[1]T61 Real GDP'!R150&lt;&gt;"",(IF('[1]T6 Wine production'!R150&lt;&gt;"",('[1]T6 Wine production'!R150/'[1]T61 Real GDP'!R150),"")),"")</f>
        <v>10.13345111151941</v>
      </c>
      <c r="T119" s="8" t="str">
        <f>IF('[1]T61 Real GDP'!S150&lt;&gt;"",(IF('[1]T6 Wine production'!S150&lt;&gt;"",('[1]T6 Wine production'!S150/'[1]T61 Real GDP'!S150),"")),"")</f>
        <v/>
      </c>
      <c r="U119" s="8" t="str">
        <f>IF('[1]T61 Real GDP'!T150&lt;&gt;"",(IF('[1]T6 Wine production'!T150&lt;&gt;"",('[1]T6 Wine production'!T150/'[1]T61 Real GDP'!T150),"")),"")</f>
        <v/>
      </c>
      <c r="V119" s="8">
        <f>IF('[1]T61 Real GDP'!U150&lt;&gt;"",(IF('[1]T6 Wine production'!U150&lt;&gt;"",('[1]T6 Wine production'!U150/'[1]T61 Real GDP'!U150),"")),"")</f>
        <v>9.6059931967065904</v>
      </c>
      <c r="W119" s="8" t="str">
        <f>IF('[1]T61 Real GDP'!V150&lt;&gt;"",(IF('[1]T6 Wine production'!V150&lt;&gt;"",('[1]T6 Wine production'!V150/'[1]T61 Real GDP'!V150),"")),"")</f>
        <v/>
      </c>
      <c r="X119" s="8">
        <f>IF('[1]T61 Real GDP'!W150&lt;&gt;"",(IF('[1]T6 Wine production'!W150&lt;&gt;"",('[1]T6 Wine production'!W150/'[1]T61 Real GDP'!W150),"")),"")</f>
        <v>14.357181524536733</v>
      </c>
      <c r="Y119" s="8" t="str">
        <f>IF('[1]T61 Real GDP'!X150&lt;&gt;"",(IF('[1]T6 Wine production'!X150&lt;&gt;"",('[1]T6 Wine production'!X150/'[1]T61 Real GDP'!X150),"")),"")</f>
        <v/>
      </c>
      <c r="Z119" s="8" t="str">
        <f>IF('[1]T61 Real GDP'!Y150&lt;&gt;"",(IF('[1]T6 Wine production'!Y150&lt;&gt;"",('[1]T6 Wine production'!Y150/'[1]T61 Real GDP'!Y150),"")),"")</f>
        <v/>
      </c>
      <c r="AA119" s="8" t="str">
        <f>IF('[1]T61 Real GDP'!Z150&lt;&gt;"",(IF('[1]T6 Wine production'!Z150&lt;&gt;"",('[1]T6 Wine production'!Z150/'[1]T61 Real GDP'!Z150),"")),"")</f>
        <v/>
      </c>
      <c r="AB119" s="8">
        <f>IF('[1]T61 Real GDP'!AA150&lt;&gt;"",(IF('[1]T6 Wine production'!AA150&lt;&gt;"",('[1]T6 Wine production'!AA150/'[1]T61 Real GDP'!AA150),"")),"")</f>
        <v>1.8064820238705426</v>
      </c>
      <c r="AC119" s="8">
        <f>IF('[1]T61 Real GDP'!AB150&lt;&gt;"",(IF('[1]T6 Wine production'!AB150&lt;&gt;"",('[1]T6 Wine production'!AB150/'[1]T61 Real GDP'!AB150),"")),"")</f>
        <v>1.1241598698844746</v>
      </c>
      <c r="AD119" s="8">
        <f>IF('[1]T61 Real GDP'!AC150&lt;&gt;"",(IF('[1]T6 Wine production'!AC150&lt;&gt;"",('[1]T6 Wine production'!AC150/'[1]T61 Real GDP'!AC150),"")),"")</f>
        <v>0.11534912025267118</v>
      </c>
      <c r="AE119" s="8">
        <f>IF('[1]T61 Real GDP'!AD150&lt;&gt;"",(IF('[1]T6 Wine production'!AD150&lt;&gt;"",('[1]T6 Wine production'!AD150/'[1]T61 Real GDP'!AD150),"")),"")</f>
        <v>0.45829837339331164</v>
      </c>
      <c r="AF119" s="8">
        <f>IF('[1]T61 Real GDP'!AE150&lt;&gt;"",(IF('[1]T6 Wine production'!AE150&lt;&gt;"",('[1]T6 Wine production'!AE150/'[1]T61 Real GDP'!AE150),"")),"")</f>
        <v>11.998498179006518</v>
      </c>
      <c r="AG119" s="8">
        <f>IF('[1]T61 Real GDP'!AF150&lt;&gt;"",(IF('[1]T6 Wine production'!AF150&lt;&gt;"",('[1]T6 Wine production'!AF150/'[1]T61 Real GDP'!AF150),"")),"")</f>
        <v>0.5436373952194431</v>
      </c>
      <c r="AH119" s="8">
        <f>IF('[1]T61 Real GDP'!AG150&lt;&gt;"",(IF('[1]T6 Wine production'!AG150&lt;&gt;"",('[1]T6 Wine production'!AG150/'[1]T61 Real GDP'!AG150),"")),"")</f>
        <v>10.511294766154633</v>
      </c>
      <c r="AI119" s="8">
        <f>IF('[1]T61 Real GDP'!AH150&lt;&gt;"",(IF('[1]T6 Wine production'!AH150&lt;&gt;"",('[1]T6 Wine production'!AH150/'[1]T61 Real GDP'!AH150),"")),"")</f>
        <v>0.48855779611361183</v>
      </c>
      <c r="AJ119" s="8">
        <f>IF('[1]T61 Real GDP'!AI150&lt;&gt;"",(IF('[1]T6 Wine production'!AI150&lt;&gt;"",('[1]T6 Wine production'!AI150/'[1]T61 Real GDP'!AI150),"")),"")</f>
        <v>4.7666386685531936</v>
      </c>
      <c r="AK119" s="8" t="str">
        <f>IF('[1]T61 Real GDP'!AJ150&lt;&gt;"",(IF('[1]T6 Wine production'!AJ150&lt;&gt;"",('[1]T6 Wine production'!AJ150/'[1]T61 Real GDP'!AJ150),"")),"")</f>
        <v/>
      </c>
      <c r="AL119" s="8">
        <f>IF('[1]T61 Real GDP'!AK150&lt;&gt;"",(IF('[1]T6 Wine production'!AK150&lt;&gt;"",('[1]T6 Wine production'!AK150/'[1]T61 Real GDP'!AK150),"")),"")</f>
        <v>2.3414093618600345</v>
      </c>
      <c r="AM119" s="8">
        <f>IF('[1]T61 Real GDP'!AL150&lt;&gt;"",(IF('[1]T6 Wine production'!AL150&lt;&gt;"",('[1]T6 Wine production'!AL150/'[1]T61 Real GDP'!AL150),"")),"")</f>
        <v>0.74147829587102521</v>
      </c>
      <c r="AN119" s="8">
        <f>IF('[1]T61 Real GDP'!AM150&lt;&gt;"",(IF('[1]T6 Wine production'!AM150&lt;&gt;"",('[1]T6 Wine production'!AM150/'[1]T61 Real GDP'!AM150),"")),"")</f>
        <v>6.648383248258293</v>
      </c>
      <c r="AO119" s="8">
        <f>IF('[1]T61 Real GDP'!AN150&lt;&gt;"",(IF('[1]T6 Wine production'!AN150&lt;&gt;"",('[1]T6 Wine production'!AN150/'[1]T61 Real GDP'!AN150),"")),"")</f>
        <v>2.4057283054866248</v>
      </c>
      <c r="AP119" s="8">
        <f>IF('[1]T61 Real GDP'!AO150&lt;&gt;"",(IF('[1]T6 Wine production'!AO150&lt;&gt;"",('[1]T6 Wine production'!AO150/'[1]T61 Real GDP'!AO150),"")),"")</f>
        <v>8.8652107105972447E-2</v>
      </c>
      <c r="AQ119" s="8" t="str">
        <f>IF('[1]T61 Real GDP'!AP150&lt;&gt;"",(IF('[1]T6 Wine production'!AP150&lt;&gt;"",('[1]T6 Wine production'!AP150/'[1]T61 Real GDP'!AP150),"")),"")</f>
        <v/>
      </c>
      <c r="AR119" s="8">
        <f>IF('[1]T61 Real GDP'!AQ150&lt;&gt;"",(IF('[1]T6 Wine production'!AQ150&lt;&gt;"",('[1]T6 Wine production'!AQ150/'[1]T61 Real GDP'!AQ150),"")),"")</f>
        <v>9.9461642786038598E-2</v>
      </c>
      <c r="AS119" s="8" t="str">
        <f>IF('[1]T61 Real GDP'!AR150&lt;&gt;"",(IF('[1]T6 Wine production'!AR150&lt;&gt;"",('[1]T6 Wine production'!AR150/'[1]T61 Real GDP'!AR150),"")),"")</f>
        <v/>
      </c>
      <c r="AT119" s="8">
        <f>IF('[1]T61 Real GDP'!AS150&lt;&gt;"",(IF('[1]T6 Wine production'!AS150&lt;&gt;"",('[1]T6 Wine production'!AS150/'[1]T61 Real GDP'!AS150),"")),"")</f>
        <v>1.6926924703133846E-3</v>
      </c>
      <c r="AU119" s="8">
        <f>IF('[1]T61 Real GDP'!AT150&lt;&gt;"",(IF('[1]T6 Wine production'!AT150&lt;&gt;"",('[1]T6 Wine production'!AT150/'[1]T61 Real GDP'!AT150),"")),"")</f>
        <v>1.9878236059899752E-2</v>
      </c>
      <c r="AV119" s="8" t="str">
        <f>IF('[1]T61 Real GDP'!AU150&lt;&gt;"",(IF('[1]T6 Wine production'!AU150&lt;&gt;"",('[1]T6 Wine production'!AU150/'[1]T61 Real GDP'!AU150),"")),"")</f>
        <v/>
      </c>
      <c r="AW119" s="8" t="str">
        <f>IF('[1]T61 Real GDP'!AV150&lt;&gt;"",(IF('[1]T6 Wine production'!AV150&lt;&gt;"",('[1]T6 Wine production'!AV150/'[1]T61 Real GDP'!AV150),"")),"")</f>
        <v/>
      </c>
      <c r="AX119" s="8" t="str">
        <f>IF('[1]T61 Real GDP'!AW150&lt;&gt;"",(IF('[1]T6 Wine production'!AW150&lt;&gt;"",('[1]T6 Wine production'!AW150/'[1]T61 Real GDP'!AW150),"")),"")</f>
        <v/>
      </c>
      <c r="AY119" s="8" t="str">
        <f>IF('[1]T61 Real GDP'!AX150&lt;&gt;"",(IF('[1]T6 Wine production'!AX150&lt;&gt;"",('[1]T6 Wine production'!AX150/'[1]T61 Real GDP'!AX150),"")),"")</f>
        <v/>
      </c>
      <c r="AZ119" s="8" t="str">
        <f>IF('[1]T61 Real GDP'!AY150&lt;&gt;"",(IF('[1]T6 Wine production'!AY150&lt;&gt;"",('[1]T6 Wine production'!AY150/'[1]T61 Real GDP'!AY150),"")),"")</f>
        <v/>
      </c>
      <c r="BA119" s="8" t="str">
        <f>IF('[1]T61 Real GDP'!AZ150&lt;&gt;"",(IF('[1]T6 Wine production'!AZ150&lt;&gt;"",('[1]T6 Wine production'!AZ150/'[1]T61 Real GDP'!AZ150),"")),"")</f>
        <v/>
      </c>
      <c r="BB119" s="8">
        <v>1.7412691035353103</v>
      </c>
      <c r="BC119" s="9"/>
      <c r="BD119" s="9"/>
      <c r="BI119" s="8"/>
      <c r="BJ119" s="8"/>
      <c r="BK119" s="8"/>
      <c r="BL119" s="8"/>
      <c r="BM119" s="8"/>
      <c r="BN119" s="8"/>
    </row>
    <row r="120" spans="1:66" x14ac:dyDescent="0.5">
      <c r="A120" s="12">
        <f>'[1]T6 Wine production'!A151</f>
        <v>1983</v>
      </c>
      <c r="B120" s="8">
        <f>IF('[1]T61 Real GDP'!B151&lt;&gt;"",(IF('[1]T6 Wine production'!B151&lt;&gt;"",('[1]T6 Wine production'!B151/'[1]T61 Real GDP'!B151),"")),"")</f>
        <v>8.0690182538081547</v>
      </c>
      <c r="C120" s="8">
        <f>IF('[1]T61 Real GDP'!C151&lt;&gt;"",(IF('[1]T6 Wine production'!C151&lt;&gt;"",('[1]T6 Wine production'!C151/'[1]T61 Real GDP'!C151),"")),"")</f>
        <v>10.981591856110555</v>
      </c>
      <c r="D120" s="8">
        <f>IF('[1]T61 Real GDP'!D151&lt;&gt;"",(IF('[1]T6 Wine production'!D151&lt;&gt;"",('[1]T6 Wine production'!D151/'[1]T61 Real GDP'!D151),"")),"")</f>
        <v>10.126322829234772</v>
      </c>
      <c r="E120" s="8">
        <f>IF('[1]T61 Real GDP'!E151&lt;&gt;"",(IF('[1]T6 Wine production'!E151&lt;&gt;"",('[1]T6 Wine production'!E151/'[1]T61 Real GDP'!E151),"")),"")</f>
        <v>8.5418151875369581</v>
      </c>
      <c r="F120" s="8">
        <f>IF('[1]T61 Real GDP'!F151&lt;&gt;"",(IF('[1]T6 Wine production'!F151&lt;&gt;"",('[1]T6 Wine production'!F151/'[1]T61 Real GDP'!F151),"")),"")</f>
        <v>3.4033628904669047</v>
      </c>
      <c r="G120" s="8"/>
      <c r="H120" s="8">
        <f>IF('[1]T61 Real GDP'!G151&lt;&gt;"",(IF('[1]T6 Wine production'!G151&lt;&gt;"",('[1]T6 Wine production'!G151/'[1]T61 Real GDP'!G151),"")),"")</f>
        <v>0.12792696476232607</v>
      </c>
      <c r="I120" s="8" t="str">
        <f>IF('[1]T61 Real GDP'!H151&lt;&gt;"",(IF('[1]T6 Wine production'!H151&lt;&gt;"",('[1]T6 Wine production'!H151/'[1]T61 Real GDP'!H151),"")),"")</f>
        <v/>
      </c>
      <c r="J120" s="8" t="str">
        <f>IF('[1]T61 Real GDP'!I151&lt;&gt;"",(IF('[1]T6 Wine production'!I151&lt;&gt;"",('[1]T6 Wine production'!I151/'[1]T61 Real GDP'!I151),"")),"")</f>
        <v/>
      </c>
      <c r="K120" s="8">
        <f>IF('[1]T61 Real GDP'!J151&lt;&gt;"",(IF('[1]T6 Wine production'!J151&lt;&gt;"",('[1]T6 Wine production'!J151/'[1]T61 Real GDP'!J151),"")),"")</f>
        <v>1.1650053511096183</v>
      </c>
      <c r="L120" s="8">
        <f>IF('[1]T61 Real GDP'!K151&lt;&gt;"",(IF('[1]T6 Wine production'!K151&lt;&gt;"",('[1]T6 Wine production'!K151/'[1]T61 Real GDP'!K151),"")),"")</f>
        <v>5.7425152446013481</v>
      </c>
      <c r="M120" s="8" t="str">
        <f>IF('[1]T61 Real GDP'!L151&lt;&gt;"",(IF('[1]T6 Wine production'!L151&lt;&gt;"",('[1]T6 Wine production'!L151/'[1]T61 Real GDP'!L151),"")),"")</f>
        <v/>
      </c>
      <c r="N120" s="8" t="str">
        <f>IF('[1]T61 Real GDP'!M151&lt;&gt;"",(IF('[1]T6 Wine production'!M151&lt;&gt;"",('[1]T6 Wine production'!M151/'[1]T61 Real GDP'!M151),"")),"")</f>
        <v/>
      </c>
      <c r="O120" s="8" t="str">
        <f>IF('[1]T61 Real GDP'!N151&lt;&gt;"",(IF('[1]T6 Wine production'!N151&lt;&gt;"",('[1]T6 Wine production'!N151/'[1]T61 Real GDP'!N151),"")),"")</f>
        <v/>
      </c>
      <c r="P120" s="8">
        <f>IF('[1]T61 Real GDP'!O151&lt;&gt;"",(IF('[1]T6 Wine production'!O151&lt;&gt;"",('[1]T6 Wine production'!O151/'[1]T61 Real GDP'!O151),"")),"")</f>
        <v>1.3359964859645781</v>
      </c>
      <c r="Q120" s="8">
        <f>IF('[1]T61 Real GDP'!P151&lt;&gt;"",(IF('[1]T6 Wine production'!P151&lt;&gt;"",('[1]T6 Wine production'!P151/'[1]T61 Real GDP'!P151),"")),"")</f>
        <v>9.2619667918796369E-4</v>
      </c>
      <c r="R120" s="8" t="str">
        <f>IF('[1]T61 Real GDP'!Q151&lt;&gt;"",(IF('[1]T6 Wine production'!Q151&lt;&gt;"",('[1]T6 Wine production'!Q151/'[1]T61 Real GDP'!Q151),"")),"")</f>
        <v/>
      </c>
      <c r="S120" s="8">
        <f>IF('[1]T61 Real GDP'!R151&lt;&gt;"",(IF('[1]T6 Wine production'!R151&lt;&gt;"",('[1]T6 Wine production'!R151/'[1]T61 Real GDP'!R151),"")),"")</f>
        <v>8.1872666694477925</v>
      </c>
      <c r="T120" s="8" t="str">
        <f>IF('[1]T61 Real GDP'!S151&lt;&gt;"",(IF('[1]T6 Wine production'!S151&lt;&gt;"",('[1]T6 Wine production'!S151/'[1]T61 Real GDP'!S151),"")),"")</f>
        <v/>
      </c>
      <c r="U120" s="8" t="str">
        <f>IF('[1]T61 Real GDP'!T151&lt;&gt;"",(IF('[1]T6 Wine production'!T151&lt;&gt;"",('[1]T6 Wine production'!T151/'[1]T61 Real GDP'!T151),"")),"")</f>
        <v/>
      </c>
      <c r="V120" s="8">
        <f>IF('[1]T61 Real GDP'!U151&lt;&gt;"",(IF('[1]T6 Wine production'!U151&lt;&gt;"",('[1]T6 Wine production'!U151/'[1]T61 Real GDP'!U151),"")),"")</f>
        <v>8.9745047765683754</v>
      </c>
      <c r="W120" s="8" t="str">
        <f>IF('[1]T61 Real GDP'!V151&lt;&gt;"",(IF('[1]T6 Wine production'!V151&lt;&gt;"",('[1]T6 Wine production'!V151/'[1]T61 Real GDP'!V151),"")),"")</f>
        <v/>
      </c>
      <c r="X120" s="8">
        <f>IF('[1]T61 Real GDP'!W151&lt;&gt;"",(IF('[1]T6 Wine production'!W151&lt;&gt;"",('[1]T6 Wine production'!W151/'[1]T61 Real GDP'!W151),"")),"")</f>
        <v>10.518164189826059</v>
      </c>
      <c r="Y120" s="8" t="str">
        <f>IF('[1]T61 Real GDP'!X151&lt;&gt;"",(IF('[1]T6 Wine production'!X151&lt;&gt;"",('[1]T6 Wine production'!X151/'[1]T61 Real GDP'!X151),"")),"")</f>
        <v/>
      </c>
      <c r="Z120" s="8" t="str">
        <f>IF('[1]T61 Real GDP'!Y151&lt;&gt;"",(IF('[1]T6 Wine production'!Y151&lt;&gt;"",('[1]T6 Wine production'!Y151/'[1]T61 Real GDP'!Y151),"")),"")</f>
        <v/>
      </c>
      <c r="AA120" s="8" t="str">
        <f>IF('[1]T61 Real GDP'!Z151&lt;&gt;"",(IF('[1]T6 Wine production'!Z151&lt;&gt;"",('[1]T6 Wine production'!Z151/'[1]T61 Real GDP'!Z151),"")),"")</f>
        <v/>
      </c>
      <c r="AB120" s="8">
        <f>IF('[1]T61 Real GDP'!AA151&lt;&gt;"",(IF('[1]T6 Wine production'!AA151&lt;&gt;"",('[1]T6 Wine production'!AA151/'[1]T61 Real GDP'!AA151),"")),"")</f>
        <v>1.5308800717492075</v>
      </c>
      <c r="AC120" s="8">
        <f>IF('[1]T61 Real GDP'!AB151&lt;&gt;"",(IF('[1]T6 Wine production'!AB151&lt;&gt;"",('[1]T6 Wine production'!AB151/'[1]T61 Real GDP'!AB151),"")),"")</f>
        <v>1.3502502619019905</v>
      </c>
      <c r="AD120" s="8">
        <f>IF('[1]T61 Real GDP'!AC151&lt;&gt;"",(IF('[1]T6 Wine production'!AC151&lt;&gt;"",('[1]T6 Wine production'!AC151/'[1]T61 Real GDP'!AC151),"")),"")</f>
        <v>0.12907151200011729</v>
      </c>
      <c r="AE120" s="8">
        <f>IF('[1]T61 Real GDP'!AD151&lt;&gt;"",(IF('[1]T6 Wine production'!AD151&lt;&gt;"",('[1]T6 Wine production'!AD151/'[1]T61 Real GDP'!AD151),"")),"")</f>
        <v>0.33294767646057666</v>
      </c>
      <c r="AF120" s="8">
        <f>IF('[1]T61 Real GDP'!AE151&lt;&gt;"",(IF('[1]T6 Wine production'!AE151&lt;&gt;"",('[1]T6 Wine production'!AE151/'[1]T61 Real GDP'!AE151),"")),"")</f>
        <v>11.379210954295901</v>
      </c>
      <c r="AG120" s="8">
        <f>IF('[1]T61 Real GDP'!AF151&lt;&gt;"",(IF('[1]T6 Wine production'!AF151&lt;&gt;"",('[1]T6 Wine production'!AF151/'[1]T61 Real GDP'!AF151),"")),"")</f>
        <v>0.32051642796803309</v>
      </c>
      <c r="AH120" s="8">
        <f>IF('[1]T61 Real GDP'!AG151&lt;&gt;"",(IF('[1]T6 Wine production'!AG151&lt;&gt;"",('[1]T6 Wine production'!AG151/'[1]T61 Real GDP'!AG151),"")),"")</f>
        <v>9.2301027658251957</v>
      </c>
      <c r="AI120" s="8">
        <f>IF('[1]T61 Real GDP'!AH151&lt;&gt;"",(IF('[1]T6 Wine production'!AH151&lt;&gt;"",('[1]T6 Wine production'!AH151/'[1]T61 Real GDP'!AH151),"")),"")</f>
        <v>0.51034572740883077</v>
      </c>
      <c r="AJ120" s="8">
        <f>IF('[1]T61 Real GDP'!AI151&lt;&gt;"",(IF('[1]T6 Wine production'!AI151&lt;&gt;"",('[1]T6 Wine production'!AI151/'[1]T61 Real GDP'!AI151),"")),"")</f>
        <v>4.5229984407836756</v>
      </c>
      <c r="AK120" s="8" t="str">
        <f>IF('[1]T61 Real GDP'!AJ151&lt;&gt;"",(IF('[1]T6 Wine production'!AJ151&lt;&gt;"",('[1]T6 Wine production'!AJ151/'[1]T61 Real GDP'!AJ151),"")),"")</f>
        <v/>
      </c>
      <c r="AL120" s="8">
        <f>IF('[1]T61 Real GDP'!AK151&lt;&gt;"",(IF('[1]T6 Wine production'!AK151&lt;&gt;"",('[1]T6 Wine production'!AK151/'[1]T61 Real GDP'!AK151),"")),"")</f>
        <v>2.757871311309215</v>
      </c>
      <c r="AM120" s="8">
        <f>IF('[1]T61 Real GDP'!AL151&lt;&gt;"",(IF('[1]T6 Wine production'!AL151&lt;&gt;"",('[1]T6 Wine production'!AL151/'[1]T61 Real GDP'!AL151),"")),"")</f>
        <v>0.89494992542083951</v>
      </c>
      <c r="AN120" s="8">
        <f>IF('[1]T61 Real GDP'!AM151&lt;&gt;"",(IF('[1]T6 Wine production'!AM151&lt;&gt;"",('[1]T6 Wine production'!AM151/'[1]T61 Real GDP'!AM151),"")),"")</f>
        <v>6.937918878712841</v>
      </c>
      <c r="AO120" s="8">
        <f>IF('[1]T61 Real GDP'!AN151&lt;&gt;"",(IF('[1]T6 Wine production'!AN151&lt;&gt;"",('[1]T6 Wine production'!AN151/'[1]T61 Real GDP'!AN151),"")),"")</f>
        <v>2.5762674052233616</v>
      </c>
      <c r="AP120" s="8">
        <f>IF('[1]T61 Real GDP'!AO151&lt;&gt;"",(IF('[1]T6 Wine production'!AO151&lt;&gt;"",('[1]T6 Wine production'!AO151/'[1]T61 Real GDP'!AO151),"")),"")</f>
        <v>6.9388905354913002E-2</v>
      </c>
      <c r="AQ120" s="8" t="str">
        <f>IF('[1]T61 Real GDP'!AP151&lt;&gt;"",(IF('[1]T6 Wine production'!AP151&lt;&gt;"",('[1]T6 Wine production'!AP151/'[1]T61 Real GDP'!AP151),"")),"")</f>
        <v/>
      </c>
      <c r="AR120" s="8">
        <f>IF('[1]T61 Real GDP'!AQ151&lt;&gt;"",(IF('[1]T6 Wine production'!AQ151&lt;&gt;"",('[1]T6 Wine production'!AQ151/'[1]T61 Real GDP'!AQ151),"")),"")</f>
        <v>0.10023045234236236</v>
      </c>
      <c r="AS120" s="8" t="str">
        <f>IF('[1]T61 Real GDP'!AR151&lt;&gt;"",(IF('[1]T6 Wine production'!AR151&lt;&gt;"",('[1]T6 Wine production'!AR151/'[1]T61 Real GDP'!AR151),"")),"")</f>
        <v/>
      </c>
      <c r="AT120" s="8">
        <f>IF('[1]T61 Real GDP'!AS151&lt;&gt;"",(IF('[1]T6 Wine production'!AS151&lt;&gt;"",('[1]T6 Wine production'!AS151/'[1]T61 Real GDP'!AS151),"")),"")</f>
        <v>1.6871324319377352E-3</v>
      </c>
      <c r="AU120" s="8">
        <f>IF('[1]T61 Real GDP'!AT151&lt;&gt;"",(IF('[1]T6 Wine production'!AT151&lt;&gt;"",('[1]T6 Wine production'!AT151/'[1]T61 Real GDP'!AT151),"")),"")</f>
        <v>2.0569861343897607E-2</v>
      </c>
      <c r="AV120" s="8" t="str">
        <f>IF('[1]T61 Real GDP'!AU151&lt;&gt;"",(IF('[1]T6 Wine production'!AU151&lt;&gt;"",('[1]T6 Wine production'!AU151/'[1]T61 Real GDP'!AU151),"")),"")</f>
        <v/>
      </c>
      <c r="AW120" s="8" t="str">
        <f>IF('[1]T61 Real GDP'!AV151&lt;&gt;"",(IF('[1]T6 Wine production'!AV151&lt;&gt;"",('[1]T6 Wine production'!AV151/'[1]T61 Real GDP'!AV151),"")),"")</f>
        <v/>
      </c>
      <c r="AX120" s="8" t="str">
        <f>IF('[1]T61 Real GDP'!AW151&lt;&gt;"",(IF('[1]T6 Wine production'!AW151&lt;&gt;"",('[1]T6 Wine production'!AW151/'[1]T61 Real GDP'!AW151),"")),"")</f>
        <v/>
      </c>
      <c r="AY120" s="8" t="str">
        <f>IF('[1]T61 Real GDP'!AX151&lt;&gt;"",(IF('[1]T6 Wine production'!AX151&lt;&gt;"",('[1]T6 Wine production'!AX151/'[1]T61 Real GDP'!AX151),"")),"")</f>
        <v/>
      </c>
      <c r="AZ120" s="8" t="str">
        <f>IF('[1]T61 Real GDP'!AY151&lt;&gt;"",(IF('[1]T6 Wine production'!AY151&lt;&gt;"",('[1]T6 Wine production'!AY151/'[1]T61 Real GDP'!AY151),"")),"")</f>
        <v/>
      </c>
      <c r="BA120" s="8" t="str">
        <f>IF('[1]T61 Real GDP'!AZ151&lt;&gt;"",(IF('[1]T6 Wine production'!AZ151&lt;&gt;"",('[1]T6 Wine production'!AZ151/'[1]T61 Real GDP'!AZ151),"")),"")</f>
        <v/>
      </c>
      <c r="BB120" s="8">
        <v>1.5786722008442824</v>
      </c>
      <c r="BC120" s="9"/>
      <c r="BD120" s="9"/>
      <c r="BI120" s="8"/>
      <c r="BJ120" s="8"/>
      <c r="BK120" s="8"/>
      <c r="BL120" s="8"/>
      <c r="BM120" s="8"/>
      <c r="BN120" s="8"/>
    </row>
    <row r="121" spans="1:66" x14ac:dyDescent="0.5">
      <c r="A121" s="12">
        <f>'[1]T6 Wine production'!A152</f>
        <v>1984</v>
      </c>
      <c r="B121" s="8">
        <f>IF('[1]T61 Real GDP'!B152&lt;&gt;"",(IF('[1]T6 Wine production'!B152&lt;&gt;"",('[1]T6 Wine production'!B152/'[1]T61 Real GDP'!B152),"")),"")</f>
        <v>7.4147106008978563</v>
      </c>
      <c r="C121" s="8">
        <f>IF('[1]T61 Real GDP'!C152&lt;&gt;"",(IF('[1]T6 Wine production'!C152&lt;&gt;"",('[1]T6 Wine production'!C152/'[1]T61 Real GDP'!C152),"")),"")</f>
        <v>9.1149733685933239</v>
      </c>
      <c r="D121" s="8">
        <f>IF('[1]T61 Real GDP'!D152&lt;&gt;"",(IF('[1]T6 Wine production'!D152&lt;&gt;"",('[1]T6 Wine production'!D152/'[1]T61 Real GDP'!D152),"")),"")</f>
        <v>10.496246920373681</v>
      </c>
      <c r="E121" s="8">
        <f>IF('[1]T61 Real GDP'!E152&lt;&gt;"",(IF('[1]T6 Wine production'!E152&lt;&gt;"",('[1]T6 Wine production'!E152/'[1]T61 Real GDP'!E152),"")),"")</f>
        <v>9.2483686030993812</v>
      </c>
      <c r="F121" s="8">
        <f>IF('[1]T61 Real GDP'!F152&lt;&gt;"",(IF('[1]T6 Wine production'!F152&lt;&gt;"",('[1]T6 Wine production'!F152/'[1]T61 Real GDP'!F152),"")),"")</f>
        <v>2.3102945625567259</v>
      </c>
      <c r="G121" s="8"/>
      <c r="H121" s="8">
        <f>IF('[1]T61 Real GDP'!G152&lt;&gt;"",(IF('[1]T6 Wine production'!G152&lt;&gt;"",('[1]T6 Wine production'!G152/'[1]T61 Real GDP'!G152),"")),"")</f>
        <v>0.10320370337264249</v>
      </c>
      <c r="I121" s="8" t="str">
        <f>IF('[1]T61 Real GDP'!H152&lt;&gt;"",(IF('[1]T6 Wine production'!H152&lt;&gt;"",('[1]T6 Wine production'!H152/'[1]T61 Real GDP'!H152),"")),"")</f>
        <v/>
      </c>
      <c r="J121" s="8" t="str">
        <f>IF('[1]T61 Real GDP'!I152&lt;&gt;"",(IF('[1]T6 Wine production'!I152&lt;&gt;"",('[1]T6 Wine production'!I152/'[1]T61 Real GDP'!I152),"")),"")</f>
        <v/>
      </c>
      <c r="K121" s="8">
        <f>IF('[1]T61 Real GDP'!J152&lt;&gt;"",(IF('[1]T6 Wine production'!J152&lt;&gt;"",('[1]T6 Wine production'!J152/'[1]T61 Real GDP'!J152),"")),"")</f>
        <v>0.69446918244130285</v>
      </c>
      <c r="L121" s="8">
        <f>IF('[1]T61 Real GDP'!K152&lt;&gt;"",(IF('[1]T6 Wine production'!K152&lt;&gt;"",('[1]T6 Wine production'!K152/'[1]T61 Real GDP'!K152),"")),"")</f>
        <v>5.5887110268280429</v>
      </c>
      <c r="M121" s="8" t="str">
        <f>IF('[1]T61 Real GDP'!L152&lt;&gt;"",(IF('[1]T6 Wine production'!L152&lt;&gt;"",('[1]T6 Wine production'!L152/'[1]T61 Real GDP'!L152),"")),"")</f>
        <v/>
      </c>
      <c r="N121" s="8" t="str">
        <f>IF('[1]T61 Real GDP'!M152&lt;&gt;"",(IF('[1]T6 Wine production'!M152&lt;&gt;"",('[1]T6 Wine production'!M152/'[1]T61 Real GDP'!M152),"")),"")</f>
        <v/>
      </c>
      <c r="O121" s="8" t="str">
        <f>IF('[1]T61 Real GDP'!N152&lt;&gt;"",(IF('[1]T6 Wine production'!N152&lt;&gt;"",('[1]T6 Wine production'!N152/'[1]T61 Real GDP'!N152),"")),"")</f>
        <v/>
      </c>
      <c r="P121" s="8">
        <f>IF('[1]T61 Real GDP'!O152&lt;&gt;"",(IF('[1]T6 Wine production'!O152&lt;&gt;"",('[1]T6 Wine production'!O152/'[1]T61 Real GDP'!O152),"")),"")</f>
        <v>0.94842773366797795</v>
      </c>
      <c r="Q121" s="8">
        <f>IF('[1]T61 Real GDP'!P152&lt;&gt;"",(IF('[1]T6 Wine production'!P152&lt;&gt;"",('[1]T6 Wine production'!P152/'[1]T61 Real GDP'!P152),"")),"")</f>
        <v>9.0361640192857559E-4</v>
      </c>
      <c r="R121" s="8" t="str">
        <f>IF('[1]T61 Real GDP'!Q152&lt;&gt;"",(IF('[1]T6 Wine production'!Q152&lt;&gt;"",('[1]T6 Wine production'!Q152/'[1]T61 Real GDP'!Q152),"")),"")</f>
        <v/>
      </c>
      <c r="S121" s="8">
        <f>IF('[1]T61 Real GDP'!R152&lt;&gt;"",(IF('[1]T6 Wine production'!R152&lt;&gt;"",('[1]T6 Wine production'!R152/'[1]T61 Real GDP'!R152),"")),"")</f>
        <v>8.98759760166201</v>
      </c>
      <c r="T121" s="8" t="str">
        <f>IF('[1]T61 Real GDP'!S152&lt;&gt;"",(IF('[1]T6 Wine production'!S152&lt;&gt;"",('[1]T6 Wine production'!S152/'[1]T61 Real GDP'!S152),"")),"")</f>
        <v/>
      </c>
      <c r="U121" s="8" t="str">
        <f>IF('[1]T61 Real GDP'!T152&lt;&gt;"",(IF('[1]T6 Wine production'!T152&lt;&gt;"",('[1]T6 Wine production'!T152/'[1]T61 Real GDP'!T152),"")),"")</f>
        <v/>
      </c>
      <c r="V121" s="8">
        <f>IF('[1]T61 Real GDP'!U152&lt;&gt;"",(IF('[1]T6 Wine production'!U152&lt;&gt;"",('[1]T6 Wine production'!U152/'[1]T61 Real GDP'!U152),"")),"")</f>
        <v>7.0831021475988534</v>
      </c>
      <c r="W121" s="8" t="str">
        <f>IF('[1]T61 Real GDP'!V152&lt;&gt;"",(IF('[1]T6 Wine production'!V152&lt;&gt;"",('[1]T6 Wine production'!V152/'[1]T61 Real GDP'!V152),"")),"")</f>
        <v/>
      </c>
      <c r="X121" s="8">
        <f>IF('[1]T61 Real GDP'!W152&lt;&gt;"",(IF('[1]T6 Wine production'!W152&lt;&gt;"",('[1]T6 Wine production'!W152/'[1]T61 Real GDP'!W152),"")),"")</f>
        <v>10.702400398546052</v>
      </c>
      <c r="Y121" s="8" t="str">
        <f>IF('[1]T61 Real GDP'!X152&lt;&gt;"",(IF('[1]T6 Wine production'!X152&lt;&gt;"",('[1]T6 Wine production'!X152/'[1]T61 Real GDP'!X152),"")),"")</f>
        <v/>
      </c>
      <c r="Z121" s="8" t="str">
        <f>IF('[1]T61 Real GDP'!Y152&lt;&gt;"",(IF('[1]T6 Wine production'!Y152&lt;&gt;"",('[1]T6 Wine production'!Y152/'[1]T61 Real GDP'!Y152),"")),"")</f>
        <v/>
      </c>
      <c r="AA121" s="8" t="str">
        <f>IF('[1]T61 Real GDP'!Z152&lt;&gt;"",(IF('[1]T6 Wine production'!Z152&lt;&gt;"",('[1]T6 Wine production'!Z152/'[1]T61 Real GDP'!Z152),"")),"")</f>
        <v/>
      </c>
      <c r="AB121" s="8">
        <f>IF('[1]T61 Real GDP'!AA152&lt;&gt;"",(IF('[1]T6 Wine production'!AA152&lt;&gt;"",('[1]T6 Wine production'!AA152/'[1]T61 Real GDP'!AA152),"")),"")</f>
        <v>1.6851227217080875</v>
      </c>
      <c r="AC121" s="8">
        <f>IF('[1]T61 Real GDP'!AB152&lt;&gt;"",(IF('[1]T6 Wine production'!AB152&lt;&gt;"",('[1]T6 Wine production'!AB152/'[1]T61 Real GDP'!AB152),"")),"")</f>
        <v>0.93184238551650689</v>
      </c>
      <c r="AD121" s="8">
        <f>IF('[1]T61 Real GDP'!AC152&lt;&gt;"",(IF('[1]T6 Wine production'!AC152&lt;&gt;"",('[1]T6 Wine production'!AC152/'[1]T61 Real GDP'!AC152),"")),"")</f>
        <v>0.14009350351620364</v>
      </c>
      <c r="AE121" s="8">
        <f>IF('[1]T61 Real GDP'!AD152&lt;&gt;"",(IF('[1]T6 Wine production'!AD152&lt;&gt;"",('[1]T6 Wine production'!AD152/'[1]T61 Real GDP'!AD152),"")),"")</f>
        <v>0.3502974584720891</v>
      </c>
      <c r="AF121" s="8">
        <f>IF('[1]T61 Real GDP'!AE152&lt;&gt;"",(IF('[1]T6 Wine production'!AE152&lt;&gt;"",('[1]T6 Wine production'!AE152/'[1]T61 Real GDP'!AE152),"")),"")</f>
        <v>8.4841366307385826</v>
      </c>
      <c r="AG121" s="8">
        <f>IF('[1]T61 Real GDP'!AF152&lt;&gt;"",(IF('[1]T6 Wine production'!AF152&lt;&gt;"",('[1]T6 Wine production'!AF152/'[1]T61 Real GDP'!AF152),"")),"")</f>
        <v>0.39253469237223348</v>
      </c>
      <c r="AH121" s="8">
        <f>IF('[1]T61 Real GDP'!AG152&lt;&gt;"",(IF('[1]T6 Wine production'!AG152&lt;&gt;"",('[1]T6 Wine production'!AG152/'[1]T61 Real GDP'!AG152),"")),"")</f>
        <v>7.5440553003705872</v>
      </c>
      <c r="AI121" s="8">
        <f>IF('[1]T61 Real GDP'!AH152&lt;&gt;"",(IF('[1]T6 Wine production'!AH152&lt;&gt;"",('[1]T6 Wine production'!AH152/'[1]T61 Real GDP'!AH152),"")),"")</f>
        <v>0.44403362122208584</v>
      </c>
      <c r="AJ121" s="8">
        <f>IF('[1]T61 Real GDP'!AI152&lt;&gt;"",(IF('[1]T6 Wine production'!AI152&lt;&gt;"",('[1]T6 Wine production'!AI152/'[1]T61 Real GDP'!AI152),"")),"")</f>
        <v>4.0851799423291846</v>
      </c>
      <c r="AK121" s="8" t="str">
        <f>IF('[1]T61 Real GDP'!AJ152&lt;&gt;"",(IF('[1]T6 Wine production'!AJ152&lt;&gt;"",('[1]T6 Wine production'!AJ152/'[1]T61 Real GDP'!AJ152),"")),"")</f>
        <v/>
      </c>
      <c r="AL121" s="8">
        <f>IF('[1]T61 Real GDP'!AK152&lt;&gt;"",(IF('[1]T6 Wine production'!AK152&lt;&gt;"",('[1]T6 Wine production'!AK152/'[1]T61 Real GDP'!AK152),"")),"")</f>
        <v>1.9419356362028384</v>
      </c>
      <c r="AM121" s="8">
        <f>IF('[1]T61 Real GDP'!AL152&lt;&gt;"",(IF('[1]T6 Wine production'!AL152&lt;&gt;"",('[1]T6 Wine production'!AL152/'[1]T61 Real GDP'!AL152),"")),"")</f>
        <v>0.71583425369165954</v>
      </c>
      <c r="AN121" s="8">
        <f>IF('[1]T61 Real GDP'!AM152&lt;&gt;"",(IF('[1]T6 Wine production'!AM152&lt;&gt;"",('[1]T6 Wine production'!AM152/'[1]T61 Real GDP'!AM152),"")),"")</f>
        <v>6.537414960607947</v>
      </c>
      <c r="AO121" s="8">
        <f>IF('[1]T61 Real GDP'!AN152&lt;&gt;"",(IF('[1]T6 Wine production'!AN152&lt;&gt;"",('[1]T6 Wine production'!AN152/'[1]T61 Real GDP'!AN152),"")),"")</f>
        <v>2.9809771550267339</v>
      </c>
      <c r="AP121" s="8">
        <f>IF('[1]T61 Real GDP'!AO152&lt;&gt;"",(IF('[1]T6 Wine production'!AO152&lt;&gt;"",('[1]T6 Wine production'!AO152/'[1]T61 Real GDP'!AO152),"")),"")</f>
        <v>8.4801757054177362E-2</v>
      </c>
      <c r="AQ121" s="8" t="str">
        <f>IF('[1]T61 Real GDP'!AP152&lt;&gt;"",(IF('[1]T6 Wine production'!AP152&lt;&gt;"",('[1]T6 Wine production'!AP152/'[1]T61 Real GDP'!AP152),"")),"")</f>
        <v/>
      </c>
      <c r="AR121" s="8">
        <f>IF('[1]T61 Real GDP'!AQ152&lt;&gt;"",(IF('[1]T6 Wine production'!AQ152&lt;&gt;"",('[1]T6 Wine production'!AQ152/'[1]T61 Real GDP'!AQ152),"")),"")</f>
        <v>0.11055358324892106</v>
      </c>
      <c r="AS121" s="8" t="str">
        <f>IF('[1]T61 Real GDP'!AR152&lt;&gt;"",(IF('[1]T6 Wine production'!AR152&lt;&gt;"",('[1]T6 Wine production'!AR152/'[1]T61 Real GDP'!AR152),"")),"")</f>
        <v/>
      </c>
      <c r="AT121" s="8">
        <f>IF('[1]T61 Real GDP'!AS152&lt;&gt;"",(IF('[1]T6 Wine production'!AS152&lt;&gt;"",('[1]T6 Wine production'!AS152/'[1]T61 Real GDP'!AS152),"")),"")</f>
        <v>1.7483097969202162E-3</v>
      </c>
      <c r="AU121" s="8">
        <f>IF('[1]T61 Real GDP'!AT152&lt;&gt;"",(IF('[1]T6 Wine production'!AT152&lt;&gt;"",('[1]T6 Wine production'!AT152/'[1]T61 Real GDP'!AT152),"")),"")</f>
        <v>1.9794464655601692E-2</v>
      </c>
      <c r="AV121" s="8" t="str">
        <f>IF('[1]T61 Real GDP'!AU152&lt;&gt;"",(IF('[1]T6 Wine production'!AU152&lt;&gt;"",('[1]T6 Wine production'!AU152/'[1]T61 Real GDP'!AU152),"")),"")</f>
        <v/>
      </c>
      <c r="AW121" s="8" t="str">
        <f>IF('[1]T61 Real GDP'!AV152&lt;&gt;"",(IF('[1]T6 Wine production'!AV152&lt;&gt;"",('[1]T6 Wine production'!AV152/'[1]T61 Real GDP'!AV152),"")),"")</f>
        <v/>
      </c>
      <c r="AX121" s="8" t="str">
        <f>IF('[1]T61 Real GDP'!AW152&lt;&gt;"",(IF('[1]T6 Wine production'!AW152&lt;&gt;"",('[1]T6 Wine production'!AW152/'[1]T61 Real GDP'!AW152),"")),"")</f>
        <v/>
      </c>
      <c r="AY121" s="8" t="str">
        <f>IF('[1]T61 Real GDP'!AX152&lt;&gt;"",(IF('[1]T6 Wine production'!AX152&lt;&gt;"",('[1]T6 Wine production'!AX152/'[1]T61 Real GDP'!AX152),"")),"")</f>
        <v/>
      </c>
      <c r="AZ121" s="8" t="str">
        <f>IF('[1]T61 Real GDP'!AY152&lt;&gt;"",(IF('[1]T6 Wine production'!AY152&lt;&gt;"",('[1]T6 Wine production'!AY152/'[1]T61 Real GDP'!AY152),"")),"")</f>
        <v/>
      </c>
      <c r="BA121" s="8" t="str">
        <f>IF('[1]T61 Real GDP'!AZ152&lt;&gt;"",(IF('[1]T6 Wine production'!AZ152&lt;&gt;"",('[1]T6 Wine production'!AZ152/'[1]T61 Real GDP'!AZ152),"")),"")</f>
        <v/>
      </c>
      <c r="BB121" s="8">
        <v>1.3985197506641995</v>
      </c>
      <c r="BC121" s="9"/>
      <c r="BD121" s="9"/>
      <c r="BI121" s="8"/>
      <c r="BJ121" s="8"/>
      <c r="BK121" s="8"/>
      <c r="BL121" s="8"/>
      <c r="BM121" s="8"/>
      <c r="BN121" s="8"/>
    </row>
    <row r="122" spans="1:66" x14ac:dyDescent="0.5">
      <c r="A122" s="12">
        <f>'[1]T6 Wine production'!A153</f>
        <v>1985</v>
      </c>
      <c r="B122" s="8">
        <f>IF('[1]T61 Real GDP'!B153&lt;&gt;"",(IF('[1]T6 Wine production'!B153&lt;&gt;"",('[1]T6 Wine production'!B153/'[1]T61 Real GDP'!B153),"")),"")</f>
        <v>8.0120368628926091</v>
      </c>
      <c r="C122" s="8">
        <f>IF('[1]T61 Real GDP'!C153&lt;&gt;"",(IF('[1]T6 Wine production'!C153&lt;&gt;"",('[1]T6 Wine production'!C153/'[1]T61 Real GDP'!C153),"")),"")</f>
        <v>7.8779837863590831</v>
      </c>
      <c r="D122" s="8">
        <f>IF('[1]T61 Real GDP'!D153&lt;&gt;"",(IF('[1]T6 Wine production'!D153&lt;&gt;"",('[1]T6 Wine production'!D153/'[1]T61 Real GDP'!D153),"")),"")</f>
        <v>11.638199158212297</v>
      </c>
      <c r="E122" s="8">
        <f>IF('[1]T61 Real GDP'!E153&lt;&gt;"",(IF('[1]T6 Wine production'!E153&lt;&gt;"",('[1]T6 Wine production'!E153/'[1]T61 Real GDP'!E153),"")),"")</f>
        <v>8.6437976974430573</v>
      </c>
      <c r="F122" s="8">
        <f>IF('[1]T61 Real GDP'!F153&lt;&gt;"",(IF('[1]T6 Wine production'!F153&lt;&gt;"",('[1]T6 Wine production'!F153/'[1]T61 Real GDP'!F153),"")),"")</f>
        <v>1.0132257341403272</v>
      </c>
      <c r="G122" s="8"/>
      <c r="H122" s="8">
        <f>IF('[1]T61 Real GDP'!G153&lt;&gt;"",(IF('[1]T6 Wine production'!G153&lt;&gt;"",('[1]T6 Wine production'!G153/'[1]T61 Real GDP'!G153),"")),"")</f>
        <v>7.2504445804915899E-2</v>
      </c>
      <c r="I122" s="8" t="str">
        <f>IF('[1]T61 Real GDP'!H153&lt;&gt;"",(IF('[1]T6 Wine production'!H153&lt;&gt;"",('[1]T6 Wine production'!H153/'[1]T61 Real GDP'!H153),"")),"")</f>
        <v/>
      </c>
      <c r="J122" s="8" t="str">
        <f>IF('[1]T61 Real GDP'!I153&lt;&gt;"",(IF('[1]T6 Wine production'!I153&lt;&gt;"",('[1]T6 Wine production'!I153/'[1]T61 Real GDP'!I153),"")),"")</f>
        <v/>
      </c>
      <c r="K122" s="8">
        <f>IF('[1]T61 Real GDP'!J153&lt;&gt;"",(IF('[1]T6 Wine production'!J153&lt;&gt;"",('[1]T6 Wine production'!J153/'[1]T61 Real GDP'!J153),"")),"")</f>
        <v>0.45930257768904992</v>
      </c>
      <c r="L122" s="8">
        <f>IF('[1]T61 Real GDP'!K153&lt;&gt;"",(IF('[1]T6 Wine production'!K153&lt;&gt;"",('[1]T6 Wine production'!K153/'[1]T61 Real GDP'!K153),"")),"")</f>
        <v>4.8679171805023689</v>
      </c>
      <c r="M122" s="8" t="str">
        <f>IF('[1]T61 Real GDP'!L153&lt;&gt;"",(IF('[1]T6 Wine production'!L153&lt;&gt;"",('[1]T6 Wine production'!L153/'[1]T61 Real GDP'!L153),"")),"")</f>
        <v/>
      </c>
      <c r="N122" s="8" t="str">
        <f>IF('[1]T61 Real GDP'!M153&lt;&gt;"",(IF('[1]T6 Wine production'!M153&lt;&gt;"",('[1]T6 Wine production'!M153/'[1]T61 Real GDP'!M153),"")),"")</f>
        <v/>
      </c>
      <c r="O122" s="8" t="str">
        <f>IF('[1]T61 Real GDP'!N153&lt;&gt;"",(IF('[1]T6 Wine production'!N153&lt;&gt;"",('[1]T6 Wine production'!N153/'[1]T61 Real GDP'!N153),"")),"")</f>
        <v/>
      </c>
      <c r="P122" s="8">
        <f>IF('[1]T61 Real GDP'!O153&lt;&gt;"",(IF('[1]T6 Wine production'!O153&lt;&gt;"",('[1]T6 Wine production'!O153/'[1]T61 Real GDP'!O153),"")),"")</f>
        <v>0.97230108664369452</v>
      </c>
      <c r="Q122" s="8">
        <f>IF('[1]T61 Real GDP'!P153&lt;&gt;"",(IF('[1]T6 Wine production'!P153&lt;&gt;"",('[1]T6 Wine production'!P153/'[1]T61 Real GDP'!P153),"")),"")</f>
        <v>7.4812967581047382E-4</v>
      </c>
      <c r="R122" s="8" t="str">
        <f>IF('[1]T61 Real GDP'!Q153&lt;&gt;"",(IF('[1]T6 Wine production'!Q153&lt;&gt;"",('[1]T6 Wine production'!Q153/'[1]T61 Real GDP'!Q153),"")),"")</f>
        <v/>
      </c>
      <c r="S122" s="8">
        <f>IF('[1]T61 Real GDP'!R153&lt;&gt;"",(IF('[1]T6 Wine production'!R153&lt;&gt;"",('[1]T6 Wine production'!R153/'[1]T61 Real GDP'!R153),"")),"")</f>
        <v>6.9322448555087055</v>
      </c>
      <c r="T122" s="8" t="str">
        <f>IF('[1]T61 Real GDP'!S153&lt;&gt;"",(IF('[1]T6 Wine production'!S153&lt;&gt;"",('[1]T6 Wine production'!S153/'[1]T61 Real GDP'!S153),"")),"")</f>
        <v/>
      </c>
      <c r="U122" s="8" t="str">
        <f>IF('[1]T61 Real GDP'!T153&lt;&gt;"",(IF('[1]T6 Wine production'!T153&lt;&gt;"",('[1]T6 Wine production'!T153/'[1]T61 Real GDP'!T153),"")),"")</f>
        <v/>
      </c>
      <c r="V122" s="8">
        <f>IF('[1]T61 Real GDP'!U153&lt;&gt;"",(IF('[1]T6 Wine production'!U153&lt;&gt;"",('[1]T6 Wine production'!U153/'[1]T61 Real GDP'!U153),"")),"")</f>
        <v>4.1392778592729851</v>
      </c>
      <c r="W122" s="8" t="str">
        <f>IF('[1]T61 Real GDP'!V153&lt;&gt;"",(IF('[1]T6 Wine production'!V153&lt;&gt;"",('[1]T6 Wine production'!V153/'[1]T61 Real GDP'!V153),"")),"")</f>
        <v/>
      </c>
      <c r="X122" s="8">
        <f>IF('[1]T61 Real GDP'!W153&lt;&gt;"",(IF('[1]T6 Wine production'!W153&lt;&gt;"",('[1]T6 Wine production'!W153/'[1]T61 Real GDP'!W153),"")),"")</f>
        <v>5.7123637974940342</v>
      </c>
      <c r="Y122" s="8" t="str">
        <f>IF('[1]T61 Real GDP'!X153&lt;&gt;"",(IF('[1]T6 Wine production'!X153&lt;&gt;"",('[1]T6 Wine production'!X153/'[1]T61 Real GDP'!X153),"")),"")</f>
        <v/>
      </c>
      <c r="Z122" s="8" t="str">
        <f>IF('[1]T61 Real GDP'!Y153&lt;&gt;"",(IF('[1]T6 Wine production'!Y153&lt;&gt;"",('[1]T6 Wine production'!Y153/'[1]T61 Real GDP'!Y153),"")),"")</f>
        <v/>
      </c>
      <c r="AA122" s="8" t="str">
        <f>IF('[1]T61 Real GDP'!Z153&lt;&gt;"",(IF('[1]T6 Wine production'!Z153&lt;&gt;"",('[1]T6 Wine production'!Z153/'[1]T61 Real GDP'!Z153),"")),"")</f>
        <v/>
      </c>
      <c r="AB122" s="8">
        <f>IF('[1]T61 Real GDP'!AA153&lt;&gt;"",(IF('[1]T6 Wine production'!AA153&lt;&gt;"",('[1]T6 Wine production'!AA153/'[1]T61 Real GDP'!AA153),"")),"")</f>
        <v>1.8112970779485342</v>
      </c>
      <c r="AC122" s="8">
        <f>IF('[1]T61 Real GDP'!AB153&lt;&gt;"",(IF('[1]T6 Wine production'!AB153&lt;&gt;"",('[1]T6 Wine production'!AB153/'[1]T61 Real GDP'!AB153),"")),"")</f>
        <v>1.3210039630118888</v>
      </c>
      <c r="AD122" s="8">
        <f>IF('[1]T61 Real GDP'!AC153&lt;&gt;"",(IF('[1]T6 Wine production'!AC153&lt;&gt;"",('[1]T6 Wine production'!AC153/'[1]T61 Real GDP'!AC153),"")),"")</f>
        <v>0.10569668959257368</v>
      </c>
      <c r="AE122" s="8">
        <f>IF('[1]T61 Real GDP'!AD153&lt;&gt;"",(IF('[1]T6 Wine production'!AD153&lt;&gt;"",('[1]T6 Wine production'!AD153/'[1]T61 Real GDP'!AD153),"")),"")</f>
        <v>0.34815114536666492</v>
      </c>
      <c r="AF122" s="8">
        <f>IF('[1]T61 Real GDP'!AE153&lt;&gt;"",(IF('[1]T6 Wine production'!AE153&lt;&gt;"",('[1]T6 Wine production'!AE153/'[1]T61 Real GDP'!AE153),"")),"")</f>
        <v>7.598913440035088</v>
      </c>
      <c r="AG122" s="8">
        <f>IF('[1]T61 Real GDP'!AF153&lt;&gt;"",(IF('[1]T6 Wine production'!AF153&lt;&gt;"",('[1]T6 Wine production'!AF153/'[1]T61 Real GDP'!AF153),"")),"")</f>
        <v>0.54694328340608356</v>
      </c>
      <c r="AH122" s="8">
        <f>IF('[1]T61 Real GDP'!AG153&lt;&gt;"",(IF('[1]T6 Wine production'!AG153&lt;&gt;"",('[1]T6 Wine production'!AG153/'[1]T61 Real GDP'!AG153),"")),"")</f>
        <v>5.2515647263384606</v>
      </c>
      <c r="AI122" s="8">
        <f>IF('[1]T61 Real GDP'!AH153&lt;&gt;"",(IF('[1]T6 Wine production'!AH153&lt;&gt;"",('[1]T6 Wine production'!AH153/'[1]T61 Real GDP'!AH153),"")),"")</f>
        <v>0.46095152817387736</v>
      </c>
      <c r="AJ122" s="8">
        <f>IF('[1]T61 Real GDP'!AI153&lt;&gt;"",(IF('[1]T6 Wine production'!AI153&lt;&gt;"",('[1]T6 Wine production'!AI153/'[1]T61 Real GDP'!AI153),"")),"")</f>
        <v>4.2440456011637844</v>
      </c>
      <c r="AK122" s="8" t="str">
        <f>IF('[1]T61 Real GDP'!AJ153&lt;&gt;"",(IF('[1]T6 Wine production'!AJ153&lt;&gt;"",('[1]T6 Wine production'!AJ153/'[1]T61 Real GDP'!AJ153),"")),"")</f>
        <v/>
      </c>
      <c r="AL122" s="8">
        <f>IF('[1]T61 Real GDP'!AK153&lt;&gt;"",(IF('[1]T6 Wine production'!AK153&lt;&gt;"",('[1]T6 Wine production'!AK153/'[1]T61 Real GDP'!AK153),"")),"")</f>
        <v>1.2423238438390372</v>
      </c>
      <c r="AM122" s="8">
        <f>IF('[1]T61 Real GDP'!AL153&lt;&gt;"",(IF('[1]T6 Wine production'!AL153&lt;&gt;"",('[1]T6 Wine production'!AL153/'[1]T61 Real GDP'!AL153),"")),"")</f>
        <v>0.71215474930228095</v>
      </c>
      <c r="AN122" s="8">
        <f>IF('[1]T61 Real GDP'!AM153&lt;&gt;"",(IF('[1]T6 Wine production'!AM153&lt;&gt;"",('[1]T6 Wine production'!AM153/'[1]T61 Real GDP'!AM153),"")),"")</f>
        <v>6.0551515642054374</v>
      </c>
      <c r="AO122" s="8">
        <f>IF('[1]T61 Real GDP'!AN153&lt;&gt;"",(IF('[1]T6 Wine production'!AN153&lt;&gt;"",('[1]T6 Wine production'!AN153/'[1]T61 Real GDP'!AN153),"")),"")</f>
        <v>2.2741958527328374</v>
      </c>
      <c r="AP122" s="8">
        <f>IF('[1]T61 Real GDP'!AO153&lt;&gt;"",(IF('[1]T6 Wine production'!AO153&lt;&gt;"",('[1]T6 Wine production'!AO153/'[1]T61 Real GDP'!AO153),"")),"")</f>
        <v>7.5245689504424174E-2</v>
      </c>
      <c r="AQ122" s="8" t="str">
        <f>IF('[1]T61 Real GDP'!AP153&lt;&gt;"",(IF('[1]T6 Wine production'!AP153&lt;&gt;"",('[1]T6 Wine production'!AP153/'[1]T61 Real GDP'!AP153),"")),"")</f>
        <v/>
      </c>
      <c r="AR122" s="8">
        <f>IF('[1]T61 Real GDP'!AQ153&lt;&gt;"",(IF('[1]T6 Wine production'!AQ153&lt;&gt;"",('[1]T6 Wine production'!AQ153/'[1]T61 Real GDP'!AQ153),"")),"")</f>
        <v>0.14592679485260454</v>
      </c>
      <c r="AS122" s="8" t="str">
        <f>IF('[1]T61 Real GDP'!AR153&lt;&gt;"",(IF('[1]T6 Wine production'!AR153&lt;&gt;"",('[1]T6 Wine production'!AR153/'[1]T61 Real GDP'!AR153),"")),"")</f>
        <v/>
      </c>
      <c r="AT122" s="8">
        <f>IF('[1]T61 Real GDP'!AS153&lt;&gt;"",(IF('[1]T6 Wine production'!AS153&lt;&gt;"",('[1]T6 Wine production'!AS153/'[1]T61 Real GDP'!AS153),"")),"")</f>
        <v>1.3667442751466212E-3</v>
      </c>
      <c r="AU122" s="8">
        <f>IF('[1]T61 Real GDP'!AT153&lt;&gt;"",(IF('[1]T6 Wine production'!AT153&lt;&gt;"",('[1]T6 Wine production'!AT153/'[1]T61 Real GDP'!AT153),"")),"")</f>
        <v>1.6501783867143086E-2</v>
      </c>
      <c r="AV122" s="8" t="str">
        <f>IF('[1]T61 Real GDP'!AU153&lt;&gt;"",(IF('[1]T6 Wine production'!AU153&lt;&gt;"",('[1]T6 Wine production'!AU153/'[1]T61 Real GDP'!AU153),"")),"")</f>
        <v/>
      </c>
      <c r="AW122" s="8" t="str">
        <f>IF('[1]T61 Real GDP'!AV153&lt;&gt;"",(IF('[1]T6 Wine production'!AV153&lt;&gt;"",('[1]T6 Wine production'!AV153/'[1]T61 Real GDP'!AV153),"")),"")</f>
        <v/>
      </c>
      <c r="AX122" s="8" t="str">
        <f>IF('[1]T61 Real GDP'!AW153&lt;&gt;"",(IF('[1]T6 Wine production'!AW153&lt;&gt;"",('[1]T6 Wine production'!AW153/'[1]T61 Real GDP'!AW153),"")),"")</f>
        <v/>
      </c>
      <c r="AY122" s="8" t="str">
        <f>IF('[1]T61 Real GDP'!AX153&lt;&gt;"",(IF('[1]T6 Wine production'!AX153&lt;&gt;"",('[1]T6 Wine production'!AX153/'[1]T61 Real GDP'!AX153),"")),"")</f>
        <v/>
      </c>
      <c r="AZ122" s="8" t="str">
        <f>IF('[1]T61 Real GDP'!AY153&lt;&gt;"",(IF('[1]T6 Wine production'!AY153&lt;&gt;"",('[1]T6 Wine production'!AY153/'[1]T61 Real GDP'!AY153),"")),"")</f>
        <v/>
      </c>
      <c r="BA122" s="8" t="str">
        <f>IF('[1]T61 Real GDP'!AZ153&lt;&gt;"",(IF('[1]T6 Wine production'!AZ153&lt;&gt;"",('[1]T6 Wine production'!AZ153/'[1]T61 Real GDP'!AZ153),"")),"")</f>
        <v/>
      </c>
      <c r="BB122" s="8">
        <v>1.2390674137613022</v>
      </c>
      <c r="BC122" s="9"/>
      <c r="BD122" s="9"/>
      <c r="BI122" s="8"/>
      <c r="BJ122" s="8"/>
      <c r="BK122" s="8"/>
      <c r="BL122" s="8"/>
      <c r="BM122" s="8"/>
      <c r="BN122" s="8"/>
    </row>
    <row r="123" spans="1:66" x14ac:dyDescent="0.5">
      <c r="A123" s="12">
        <f>'[1]T6 Wine production'!A154</f>
        <v>1986</v>
      </c>
      <c r="B123" s="8">
        <f>IF('[1]T61 Real GDP'!B154&lt;&gt;"",(IF('[1]T6 Wine production'!B154&lt;&gt;"",('[1]T6 Wine production'!B154/'[1]T61 Real GDP'!B154),"")),"")</f>
        <v>8.2638462848878049</v>
      </c>
      <c r="C123" s="8">
        <f>IF('[1]T61 Real GDP'!C154&lt;&gt;"",(IF('[1]T6 Wine production'!C154&lt;&gt;"",('[1]T6 Wine production'!C154/'[1]T61 Real GDP'!C154),"")),"")</f>
        <v>9.3741032387974759</v>
      </c>
      <c r="D123" s="8">
        <f>IF('[1]T61 Real GDP'!D154&lt;&gt;"",(IF('[1]T6 Wine production'!D154&lt;&gt;"",('[1]T6 Wine production'!D154/'[1]T61 Real GDP'!D154),"")),"")</f>
        <v>8.8954514659502415</v>
      </c>
      <c r="E123" s="8">
        <f>IF('[1]T61 Real GDP'!E154&lt;&gt;"",(IF('[1]T6 Wine production'!E154&lt;&gt;"",('[1]T6 Wine production'!E154/'[1]T61 Real GDP'!E154),"")),"")</f>
        <v>9.065225660080932</v>
      </c>
      <c r="F123" s="8">
        <f>IF('[1]T61 Real GDP'!F154&lt;&gt;"",(IF('[1]T6 Wine production'!F154&lt;&gt;"",('[1]T6 Wine production'!F154/'[1]T61 Real GDP'!F154),"")),"")</f>
        <v>1.9538266088404084</v>
      </c>
      <c r="G123" s="8"/>
      <c r="H123" s="8">
        <f>IF('[1]T61 Real GDP'!G154&lt;&gt;"",(IF('[1]T6 Wine production'!G154&lt;&gt;"",('[1]T6 Wine production'!G154/'[1]T61 Real GDP'!G154),"")),"")</f>
        <v>0.10533805110621371</v>
      </c>
      <c r="I123" s="8" t="str">
        <f>IF('[1]T61 Real GDP'!H154&lt;&gt;"",(IF('[1]T6 Wine production'!H154&lt;&gt;"",('[1]T6 Wine production'!H154/'[1]T61 Real GDP'!H154),"")),"")</f>
        <v/>
      </c>
      <c r="J123" s="8" t="str">
        <f>IF('[1]T61 Real GDP'!I154&lt;&gt;"",(IF('[1]T6 Wine production'!I154&lt;&gt;"",('[1]T6 Wine production'!I154/'[1]T61 Real GDP'!I154),"")),"")</f>
        <v/>
      </c>
      <c r="K123" s="8">
        <f>IF('[1]T61 Real GDP'!J154&lt;&gt;"",(IF('[1]T6 Wine production'!J154&lt;&gt;"",('[1]T6 Wine production'!J154/'[1]T61 Real GDP'!J154),"")),"")</f>
        <v>0.83699967807704689</v>
      </c>
      <c r="L123" s="8">
        <f>IF('[1]T61 Real GDP'!K154&lt;&gt;"",(IF('[1]T6 Wine production'!K154&lt;&gt;"",('[1]T6 Wine production'!K154/'[1]T61 Real GDP'!K154),"")),"")</f>
        <v>4.8115306415729018</v>
      </c>
      <c r="M123" s="8" t="str">
        <f>IF('[1]T61 Real GDP'!L154&lt;&gt;"",(IF('[1]T6 Wine production'!L154&lt;&gt;"",('[1]T6 Wine production'!L154/'[1]T61 Real GDP'!L154),"")),"")</f>
        <v/>
      </c>
      <c r="N123" s="8" t="str">
        <f>IF('[1]T61 Real GDP'!M154&lt;&gt;"",(IF('[1]T6 Wine production'!M154&lt;&gt;"",('[1]T6 Wine production'!M154/'[1]T61 Real GDP'!M154),"")),"")</f>
        <v/>
      </c>
      <c r="O123" s="8" t="str">
        <f>IF('[1]T61 Real GDP'!N154&lt;&gt;"",(IF('[1]T6 Wine production'!N154&lt;&gt;"",('[1]T6 Wine production'!N154/'[1]T61 Real GDP'!N154),"")),"")</f>
        <v/>
      </c>
      <c r="P123" s="8">
        <f>IF('[1]T61 Real GDP'!O154&lt;&gt;"",(IF('[1]T6 Wine production'!O154&lt;&gt;"",('[1]T6 Wine production'!O154/'[1]T61 Real GDP'!O154),"")),"")</f>
        <v>1.0294444061751356</v>
      </c>
      <c r="Q123" s="8">
        <f>IF('[1]T61 Real GDP'!P154&lt;&gt;"",(IF('[1]T6 Wine production'!P154&lt;&gt;"",('[1]T6 Wine production'!P154/'[1]T61 Real GDP'!P154),"")),"")</f>
        <v>9.5547487101089242E-4</v>
      </c>
      <c r="R123" s="8" t="str">
        <f>IF('[1]T61 Real GDP'!Q154&lt;&gt;"",(IF('[1]T6 Wine production'!Q154&lt;&gt;"",('[1]T6 Wine production'!Q154/'[1]T61 Real GDP'!Q154),"")),"")</f>
        <v/>
      </c>
      <c r="S123" s="8">
        <f>IF('[1]T61 Real GDP'!R154&lt;&gt;"",(IF('[1]T6 Wine production'!R154&lt;&gt;"",('[1]T6 Wine production'!R154/'[1]T61 Real GDP'!R154),"")),"")</f>
        <v>6.8236774276944114</v>
      </c>
      <c r="T123" s="8" t="str">
        <f>IF('[1]T61 Real GDP'!S154&lt;&gt;"",(IF('[1]T6 Wine production'!S154&lt;&gt;"",('[1]T6 Wine production'!S154/'[1]T61 Real GDP'!S154),"")),"")</f>
        <v/>
      </c>
      <c r="U123" s="8" t="str">
        <f>IF('[1]T61 Real GDP'!T154&lt;&gt;"",(IF('[1]T6 Wine production'!T154&lt;&gt;"",('[1]T6 Wine production'!T154/'[1]T61 Real GDP'!T154),"")),"")</f>
        <v/>
      </c>
      <c r="V123" s="8">
        <f>IF('[1]T61 Real GDP'!U154&lt;&gt;"",(IF('[1]T6 Wine production'!U154&lt;&gt;"",('[1]T6 Wine production'!U154/'[1]T61 Real GDP'!U154),"")),"")</f>
        <v>6.2063863242488706</v>
      </c>
      <c r="W123" s="8" t="str">
        <f>IF('[1]T61 Real GDP'!V154&lt;&gt;"",(IF('[1]T6 Wine production'!V154&lt;&gt;"",('[1]T6 Wine production'!V154/'[1]T61 Real GDP'!V154),"")),"")</f>
        <v/>
      </c>
      <c r="X123" s="8">
        <f>IF('[1]T61 Real GDP'!W154&lt;&gt;"",(IF('[1]T6 Wine production'!W154&lt;&gt;"",('[1]T6 Wine production'!W154/'[1]T61 Real GDP'!W154),"")),"")</f>
        <v>12.440077415918237</v>
      </c>
      <c r="Y123" s="8" t="str">
        <f>IF('[1]T61 Real GDP'!X154&lt;&gt;"",(IF('[1]T6 Wine production'!X154&lt;&gt;"",('[1]T6 Wine production'!X154/'[1]T61 Real GDP'!X154),"")),"")</f>
        <v/>
      </c>
      <c r="Z123" s="8" t="str">
        <f>IF('[1]T61 Real GDP'!Y154&lt;&gt;"",(IF('[1]T6 Wine production'!Y154&lt;&gt;"",('[1]T6 Wine production'!Y154/'[1]T61 Real GDP'!Y154),"")),"")</f>
        <v/>
      </c>
      <c r="AA123" s="8" t="str">
        <f>IF('[1]T61 Real GDP'!Z154&lt;&gt;"",(IF('[1]T6 Wine production'!Z154&lt;&gt;"",('[1]T6 Wine production'!Z154/'[1]T61 Real GDP'!Z154),"")),"")</f>
        <v/>
      </c>
      <c r="AB123" s="8">
        <f>IF('[1]T61 Real GDP'!AA154&lt;&gt;"",(IF('[1]T6 Wine production'!AA154&lt;&gt;"",('[1]T6 Wine production'!AA154/'[1]T61 Real GDP'!AA154),"")),"")</f>
        <v>1.5290314082837404</v>
      </c>
      <c r="AC123" s="8">
        <f>IF('[1]T61 Real GDP'!AB154&lt;&gt;"",(IF('[1]T6 Wine production'!AB154&lt;&gt;"",('[1]T6 Wine production'!AB154/'[1]T61 Real GDP'!AB154),"")),"")</f>
        <v>0.90571896834296561</v>
      </c>
      <c r="AD123" s="8">
        <f>IF('[1]T61 Real GDP'!AC154&lt;&gt;"",(IF('[1]T6 Wine production'!AC154&lt;&gt;"",('[1]T6 Wine production'!AC154/'[1]T61 Real GDP'!AC154),"")),"")</f>
        <v>0.12199207358109623</v>
      </c>
      <c r="AE123" s="8">
        <f>IF('[1]T61 Real GDP'!AD154&lt;&gt;"",(IF('[1]T6 Wine production'!AD154&lt;&gt;"",('[1]T6 Wine production'!AD154/'[1]T61 Real GDP'!AD154),"")),"")</f>
        <v>0.37706829886820803</v>
      </c>
      <c r="AF123" s="8">
        <f>IF('[1]T61 Real GDP'!AE154&lt;&gt;"",(IF('[1]T6 Wine production'!AE154&lt;&gt;"",('[1]T6 Wine production'!AE154/'[1]T61 Real GDP'!AE154),"")),"")</f>
        <v>8.3578431386862295</v>
      </c>
      <c r="AG123" s="8">
        <f>IF('[1]T61 Real GDP'!AF154&lt;&gt;"",(IF('[1]T6 Wine production'!AF154&lt;&gt;"",('[1]T6 Wine production'!AF154/'[1]T61 Real GDP'!AF154),"")),"")</f>
        <v>0.31127291351107078</v>
      </c>
      <c r="AH123" s="8">
        <f>IF('[1]T61 Real GDP'!AG154&lt;&gt;"",(IF('[1]T6 Wine production'!AG154&lt;&gt;"",('[1]T6 Wine production'!AG154/'[1]T61 Real GDP'!AG154),"")),"")</f>
        <v>4.6694988436443348</v>
      </c>
      <c r="AI123" s="8">
        <f>IF('[1]T61 Real GDP'!AH154&lt;&gt;"",(IF('[1]T6 Wine production'!AH154&lt;&gt;"",('[1]T6 Wine production'!AH154/'[1]T61 Real GDP'!AH154),"")),"")</f>
        <v>0.53964879823185452</v>
      </c>
      <c r="AJ123" s="8">
        <f>IF('[1]T61 Real GDP'!AI154&lt;&gt;"",(IF('[1]T6 Wine production'!AI154&lt;&gt;"",('[1]T6 Wine production'!AI154/'[1]T61 Real GDP'!AI154),"")),"")</f>
        <v>3.8983239241418675</v>
      </c>
      <c r="AK123" s="8" t="str">
        <f>IF('[1]T61 Real GDP'!AJ154&lt;&gt;"",(IF('[1]T6 Wine production'!AJ154&lt;&gt;"",('[1]T6 Wine production'!AJ154/'[1]T61 Real GDP'!AJ154),"")),"")</f>
        <v/>
      </c>
      <c r="AL123" s="8">
        <f>IF('[1]T61 Real GDP'!AK154&lt;&gt;"",(IF('[1]T6 Wine production'!AK154&lt;&gt;"",('[1]T6 Wine production'!AK154/'[1]T61 Real GDP'!AK154),"")),"")</f>
        <v>1.2124880511443634</v>
      </c>
      <c r="AM123" s="8">
        <f>IF('[1]T61 Real GDP'!AL154&lt;&gt;"",(IF('[1]T6 Wine production'!AL154&lt;&gt;"",('[1]T6 Wine production'!AL154/'[1]T61 Real GDP'!AL154),"")),"")</f>
        <v>0.81038145047569743</v>
      </c>
      <c r="AN123" s="8">
        <f>IF('[1]T61 Real GDP'!AM154&lt;&gt;"",(IF('[1]T6 Wine production'!AM154&lt;&gt;"",('[1]T6 Wine production'!AM154/'[1]T61 Real GDP'!AM154),"")),"")</f>
        <v>5.5860045405710865</v>
      </c>
      <c r="AO123" s="8">
        <f>IF('[1]T61 Real GDP'!AN154&lt;&gt;"",(IF('[1]T6 Wine production'!AN154&lt;&gt;"",('[1]T6 Wine production'!AN154/'[1]T61 Real GDP'!AN154),"")),"")</f>
        <v>1.6354033788527564</v>
      </c>
      <c r="AP123" s="8">
        <f>IF('[1]T61 Real GDP'!AO154&lt;&gt;"",(IF('[1]T6 Wine production'!AO154&lt;&gt;"",('[1]T6 Wine production'!AO154/'[1]T61 Real GDP'!AO154),"")),"")</f>
        <v>7.8508040792312217E-2</v>
      </c>
      <c r="AQ123" s="8" t="str">
        <f>IF('[1]T61 Real GDP'!AP154&lt;&gt;"",(IF('[1]T6 Wine production'!AP154&lt;&gt;"",('[1]T6 Wine production'!AP154/'[1]T61 Real GDP'!AP154),"")),"")</f>
        <v/>
      </c>
      <c r="AR123" s="8">
        <f>IF('[1]T61 Real GDP'!AQ154&lt;&gt;"",(IF('[1]T6 Wine production'!AQ154&lt;&gt;"",('[1]T6 Wine production'!AQ154/'[1]T61 Real GDP'!AQ154),"")),"")</f>
        <v>0.14850293777550816</v>
      </c>
      <c r="AS123" s="8" t="str">
        <f>IF('[1]T61 Real GDP'!AR154&lt;&gt;"",(IF('[1]T6 Wine production'!AR154&lt;&gt;"",('[1]T6 Wine production'!AR154/'[1]T61 Real GDP'!AR154),"")),"")</f>
        <v/>
      </c>
      <c r="AT123" s="8">
        <f>IF('[1]T61 Real GDP'!AS154&lt;&gt;"",(IF('[1]T6 Wine production'!AS154&lt;&gt;"",('[1]T6 Wine production'!AS154/'[1]T61 Real GDP'!AS154),"")),"")</f>
        <v>1.9128611644424552E-3</v>
      </c>
      <c r="AU123" s="8">
        <f>IF('[1]T61 Real GDP'!AT154&lt;&gt;"",(IF('[1]T6 Wine production'!AT154&lt;&gt;"",('[1]T6 Wine production'!AT154/'[1]T61 Real GDP'!AT154),"")),"")</f>
        <v>1.6719879805849911E-2</v>
      </c>
      <c r="AV123" s="8" t="str">
        <f>IF('[1]T61 Real GDP'!AU154&lt;&gt;"",(IF('[1]T6 Wine production'!AU154&lt;&gt;"",('[1]T6 Wine production'!AU154/'[1]T61 Real GDP'!AU154),"")),"")</f>
        <v/>
      </c>
      <c r="AW123" s="8" t="str">
        <f>IF('[1]T61 Real GDP'!AV154&lt;&gt;"",(IF('[1]T6 Wine production'!AV154&lt;&gt;"",('[1]T6 Wine production'!AV154/'[1]T61 Real GDP'!AV154),"")),"")</f>
        <v/>
      </c>
      <c r="AX123" s="8" t="str">
        <f>IF('[1]T61 Real GDP'!AW154&lt;&gt;"",(IF('[1]T6 Wine production'!AW154&lt;&gt;"",('[1]T6 Wine production'!AW154/'[1]T61 Real GDP'!AW154),"")),"")</f>
        <v/>
      </c>
      <c r="AY123" s="8" t="str">
        <f>IF('[1]T61 Real GDP'!AX154&lt;&gt;"",(IF('[1]T6 Wine production'!AX154&lt;&gt;"",('[1]T6 Wine production'!AX154/'[1]T61 Real GDP'!AX154),"")),"")</f>
        <v/>
      </c>
      <c r="AZ123" s="8" t="str">
        <f>IF('[1]T61 Real GDP'!AY154&lt;&gt;"",(IF('[1]T6 Wine production'!AY154&lt;&gt;"",('[1]T6 Wine production'!AY154/'[1]T61 Real GDP'!AY154),"")),"")</f>
        <v/>
      </c>
      <c r="BA123" s="8" t="str">
        <f>IF('[1]T61 Real GDP'!AZ154&lt;&gt;"",(IF('[1]T6 Wine production'!AZ154&lt;&gt;"",('[1]T6 Wine production'!AZ154/'[1]T61 Real GDP'!AZ154),"")),"")</f>
        <v/>
      </c>
      <c r="BB123" s="8">
        <v>1.2973445361685829</v>
      </c>
      <c r="BC123" s="9"/>
      <c r="BD123" s="9"/>
      <c r="BI123" s="8"/>
      <c r="BJ123" s="8"/>
      <c r="BK123" s="8"/>
      <c r="BL123" s="8"/>
      <c r="BM123" s="8"/>
      <c r="BN123" s="8"/>
    </row>
    <row r="124" spans="1:66" x14ac:dyDescent="0.5">
      <c r="A124" s="12">
        <f>'[1]T6 Wine production'!A155</f>
        <v>1987</v>
      </c>
      <c r="B124" s="8">
        <f>IF('[1]T61 Real GDP'!B155&lt;&gt;"",(IF('[1]T6 Wine production'!B155&lt;&gt;"",('[1]T6 Wine production'!B155/'[1]T61 Real GDP'!B155),"")),"")</f>
        <v>7.5410882885074422</v>
      </c>
      <c r="C124" s="8">
        <f>IF('[1]T61 Real GDP'!C155&lt;&gt;"",(IF('[1]T6 Wine production'!C155&lt;&gt;"",('[1]T6 Wine production'!C155/'[1]T61 Real GDP'!C155),"")),"")</f>
        <v>8.9487775248564052</v>
      </c>
      <c r="D124" s="8">
        <f>IF('[1]T61 Real GDP'!D155&lt;&gt;"",(IF('[1]T6 Wine production'!D155&lt;&gt;"",('[1]T6 Wine production'!D155/'[1]T61 Real GDP'!D155),"")),"")</f>
        <v>11.794672405652609</v>
      </c>
      <c r="E124" s="8">
        <f>IF('[1]T61 Real GDP'!E155&lt;&gt;"",(IF('[1]T6 Wine production'!E155&lt;&gt;"",('[1]T6 Wine production'!E155/'[1]T61 Real GDP'!E155),"")),"")</f>
        <v>9.7735188630579408</v>
      </c>
      <c r="F124" s="8">
        <f>IF('[1]T61 Real GDP'!F155&lt;&gt;"",(IF('[1]T6 Wine production'!F155&lt;&gt;"",('[1]T6 Wine production'!F155/'[1]T61 Real GDP'!F155),"")),"")</f>
        <v>1.8784520865466643</v>
      </c>
      <c r="G124" s="8"/>
      <c r="H124" s="8">
        <f>IF('[1]T61 Real GDP'!G155&lt;&gt;"",(IF('[1]T6 Wine production'!G155&lt;&gt;"",('[1]T6 Wine production'!G155/'[1]T61 Real GDP'!G155),"")),"")</f>
        <v>9.2003453172505426E-2</v>
      </c>
      <c r="I124" s="8" t="str">
        <f>IF('[1]T61 Real GDP'!H155&lt;&gt;"",(IF('[1]T6 Wine production'!H155&lt;&gt;"",('[1]T6 Wine production'!H155/'[1]T61 Real GDP'!H155),"")),"")</f>
        <v/>
      </c>
      <c r="J124" s="8" t="str">
        <f>IF('[1]T61 Real GDP'!I155&lt;&gt;"",(IF('[1]T6 Wine production'!I155&lt;&gt;"",('[1]T6 Wine production'!I155/'[1]T61 Real GDP'!I155),"")),"")</f>
        <v/>
      </c>
      <c r="K124" s="8">
        <f>IF('[1]T61 Real GDP'!J155&lt;&gt;"",(IF('[1]T6 Wine production'!J155&lt;&gt;"",('[1]T6 Wine production'!J155/'[1]T61 Real GDP'!J155),"")),"")</f>
        <v>0.73278023804294734</v>
      </c>
      <c r="L124" s="8">
        <f>IF('[1]T61 Real GDP'!K155&lt;&gt;"",(IF('[1]T6 Wine production'!K155&lt;&gt;"",('[1]T6 Wine production'!K155/'[1]T61 Real GDP'!K155),"")),"")</f>
        <v>4.5771974290694812</v>
      </c>
      <c r="M124" s="8" t="str">
        <f>IF('[1]T61 Real GDP'!L155&lt;&gt;"",(IF('[1]T6 Wine production'!L155&lt;&gt;"",('[1]T6 Wine production'!L155/'[1]T61 Real GDP'!L155),"")),"")</f>
        <v/>
      </c>
      <c r="N124" s="8" t="str">
        <f>IF('[1]T61 Real GDP'!M155&lt;&gt;"",(IF('[1]T6 Wine production'!M155&lt;&gt;"",('[1]T6 Wine production'!M155/'[1]T61 Real GDP'!M155),"")),"")</f>
        <v/>
      </c>
      <c r="O124" s="8" t="str">
        <f>IF('[1]T61 Real GDP'!N155&lt;&gt;"",(IF('[1]T6 Wine production'!N155&lt;&gt;"",('[1]T6 Wine production'!N155/'[1]T61 Real GDP'!N155),"")),"")</f>
        <v/>
      </c>
      <c r="P124" s="8">
        <f>IF('[1]T61 Real GDP'!O155&lt;&gt;"",(IF('[1]T6 Wine production'!O155&lt;&gt;"",('[1]T6 Wine production'!O155/'[1]T61 Real GDP'!O155),"")),"")</f>
        <v>0.83577734891424937</v>
      </c>
      <c r="Q124" s="8">
        <f>IF('[1]T61 Real GDP'!P155&lt;&gt;"",(IF('[1]T6 Wine production'!P155&lt;&gt;"",('[1]T6 Wine production'!P155/'[1]T61 Real GDP'!P155),"")),"")</f>
        <v>5.700324804507361E-4</v>
      </c>
      <c r="R124" s="8" t="str">
        <f>IF('[1]T61 Real GDP'!Q155&lt;&gt;"",(IF('[1]T6 Wine production'!Q155&lt;&gt;"",('[1]T6 Wine production'!Q155/'[1]T61 Real GDP'!Q155),"")),"")</f>
        <v/>
      </c>
      <c r="S124" s="8">
        <f>IF('[1]T61 Real GDP'!R155&lt;&gt;"",(IF('[1]T6 Wine production'!R155&lt;&gt;"",('[1]T6 Wine production'!R155/'[1]T61 Real GDP'!R155),"")),"")</f>
        <v>6.2694667490755585</v>
      </c>
      <c r="T124" s="8" t="str">
        <f>IF('[1]T61 Real GDP'!S155&lt;&gt;"",(IF('[1]T6 Wine production'!S155&lt;&gt;"",('[1]T6 Wine production'!S155/'[1]T61 Real GDP'!S155),"")),"")</f>
        <v/>
      </c>
      <c r="U124" s="8" t="str">
        <f>IF('[1]T61 Real GDP'!T155&lt;&gt;"",(IF('[1]T6 Wine production'!T155&lt;&gt;"",('[1]T6 Wine production'!T155/'[1]T61 Real GDP'!T155),"")),"")</f>
        <v/>
      </c>
      <c r="V124" s="8">
        <f>IF('[1]T61 Real GDP'!U155&lt;&gt;"",(IF('[1]T6 Wine production'!U155&lt;&gt;"",('[1]T6 Wine production'!U155/'[1]T61 Real GDP'!U155),"")),"")</f>
        <v>4.5078096272876405</v>
      </c>
      <c r="W124" s="8" t="str">
        <f>IF('[1]T61 Real GDP'!V155&lt;&gt;"",(IF('[1]T6 Wine production'!V155&lt;&gt;"",('[1]T6 Wine production'!V155/'[1]T61 Real GDP'!V155),"")),"")</f>
        <v/>
      </c>
      <c r="X124" s="8">
        <f>IF('[1]T61 Real GDP'!W155&lt;&gt;"",(IF('[1]T6 Wine production'!W155&lt;&gt;"",('[1]T6 Wine production'!W155/'[1]T61 Real GDP'!W155),"")),"")</f>
        <v>8.6432791788183252</v>
      </c>
      <c r="Y124" s="8" t="str">
        <f>IF('[1]T61 Real GDP'!X155&lt;&gt;"",(IF('[1]T6 Wine production'!X155&lt;&gt;"",('[1]T6 Wine production'!X155/'[1]T61 Real GDP'!X155),"")),"")</f>
        <v/>
      </c>
      <c r="Z124" s="8" t="str">
        <f>IF('[1]T61 Real GDP'!Y155&lt;&gt;"",(IF('[1]T6 Wine production'!Y155&lt;&gt;"",('[1]T6 Wine production'!Y155/'[1]T61 Real GDP'!Y155),"")),"")</f>
        <v/>
      </c>
      <c r="AA124" s="8" t="str">
        <f>IF('[1]T61 Real GDP'!Z155&lt;&gt;"",(IF('[1]T6 Wine production'!Z155&lt;&gt;"",('[1]T6 Wine production'!Z155/'[1]T61 Real GDP'!Z155),"")),"")</f>
        <v/>
      </c>
      <c r="AB124" s="8">
        <f>IF('[1]T61 Real GDP'!AA155&lt;&gt;"",(IF('[1]T6 Wine production'!AA155&lt;&gt;"",('[1]T6 Wine production'!AA155/'[1]T61 Real GDP'!AA155),"")),"")</f>
        <v>1.3940895692688027</v>
      </c>
      <c r="AC124" s="8">
        <f>IF('[1]T61 Real GDP'!AB155&lt;&gt;"",(IF('[1]T6 Wine production'!AB155&lt;&gt;"",('[1]T6 Wine production'!AB155/'[1]T61 Real GDP'!AB155),"")),"")</f>
        <v>0.81608109268963147</v>
      </c>
      <c r="AD124" s="8">
        <f>IF('[1]T61 Real GDP'!AC155&lt;&gt;"",(IF('[1]T6 Wine production'!AC155&lt;&gt;"",('[1]T6 Wine production'!AC155/'[1]T61 Real GDP'!AC155),"")),"")</f>
        <v>0.11241373081139223</v>
      </c>
      <c r="AE124" s="8">
        <f>IF('[1]T61 Real GDP'!AD155&lt;&gt;"",(IF('[1]T6 Wine production'!AD155&lt;&gt;"",('[1]T6 Wine production'!AD155/'[1]T61 Real GDP'!AD155),"")),"")</f>
        <v>0.35991560886322432</v>
      </c>
      <c r="AF124" s="8">
        <f>IF('[1]T61 Real GDP'!AE155&lt;&gt;"",(IF('[1]T6 Wine production'!AE155&lt;&gt;"",('[1]T6 Wine production'!AE155/'[1]T61 Real GDP'!AE155),"")),"")</f>
        <v>11.422179705551635</v>
      </c>
      <c r="AG124" s="8">
        <f>IF('[1]T61 Real GDP'!AF155&lt;&gt;"",(IF('[1]T6 Wine production'!AF155&lt;&gt;"",('[1]T6 Wine production'!AF155/'[1]T61 Real GDP'!AF155),"")),"")</f>
        <v>0.29193158710650491</v>
      </c>
      <c r="AH124" s="8">
        <f>IF('[1]T61 Real GDP'!AG155&lt;&gt;"",(IF('[1]T6 Wine production'!AG155&lt;&gt;"",('[1]T6 Wine production'!AG155/'[1]T61 Real GDP'!AG155),"")),"")</f>
        <v>4.1752953590465065</v>
      </c>
      <c r="AI124" s="8">
        <f>IF('[1]T61 Real GDP'!AH155&lt;&gt;"",(IF('[1]T6 Wine production'!AH155&lt;&gt;"",('[1]T6 Wine production'!AH155/'[1]T61 Real GDP'!AH155),"")),"")</f>
        <v>0.39043960477203055</v>
      </c>
      <c r="AJ124" s="8">
        <f>IF('[1]T61 Real GDP'!AI155&lt;&gt;"",(IF('[1]T6 Wine production'!AI155&lt;&gt;"",('[1]T6 Wine production'!AI155/'[1]T61 Real GDP'!AI155),"")),"")</f>
        <v>3.7633956274782423</v>
      </c>
      <c r="AK124" s="8" t="str">
        <f>IF('[1]T61 Real GDP'!AJ155&lt;&gt;"",(IF('[1]T6 Wine production'!AJ155&lt;&gt;"",('[1]T6 Wine production'!AJ155/'[1]T61 Real GDP'!AJ155),"")),"")</f>
        <v/>
      </c>
      <c r="AL124" s="8">
        <f>IF('[1]T61 Real GDP'!AK155&lt;&gt;"",(IF('[1]T6 Wine production'!AK155&lt;&gt;"",('[1]T6 Wine production'!AK155/'[1]T61 Real GDP'!AK155),"")),"")</f>
        <v>1.236506114029583</v>
      </c>
      <c r="AM124" s="8">
        <f>IF('[1]T61 Real GDP'!AL155&lt;&gt;"",(IF('[1]T6 Wine production'!AL155&lt;&gt;"",('[1]T6 Wine production'!AL155/'[1]T61 Real GDP'!AL155),"")),"")</f>
        <v>0.82904203644863239</v>
      </c>
      <c r="AN124" s="8">
        <f>IF('[1]T61 Real GDP'!AM155&lt;&gt;"",(IF('[1]T6 Wine production'!AM155&lt;&gt;"",('[1]T6 Wine production'!AM155/'[1]T61 Real GDP'!AM155),"")),"")</f>
        <v>6.2812687052088636</v>
      </c>
      <c r="AO124" s="8">
        <f>IF('[1]T61 Real GDP'!AN155&lt;&gt;"",(IF('[1]T6 Wine production'!AN155&lt;&gt;"",('[1]T6 Wine production'!AN155/'[1]T61 Real GDP'!AN155),"")),"")</f>
        <v>1.6040428464814727</v>
      </c>
      <c r="AP124" s="8">
        <f>IF('[1]T61 Real GDP'!AO155&lt;&gt;"",(IF('[1]T6 Wine production'!AO155&lt;&gt;"",('[1]T6 Wine production'!AO155/'[1]T61 Real GDP'!AO155),"")),"")</f>
        <v>9.5074180407954664E-2</v>
      </c>
      <c r="AQ124" s="8" t="str">
        <f>IF('[1]T61 Real GDP'!AP155&lt;&gt;"",(IF('[1]T6 Wine production'!AP155&lt;&gt;"",('[1]T6 Wine production'!AP155/'[1]T61 Real GDP'!AP155),"")),"")</f>
        <v/>
      </c>
      <c r="AR124" s="8">
        <f>IF('[1]T61 Real GDP'!AQ155&lt;&gt;"",(IF('[1]T6 Wine production'!AQ155&lt;&gt;"",('[1]T6 Wine production'!AQ155/'[1]T61 Real GDP'!AQ155),"")),"")</f>
        <v>0.14816569279144695</v>
      </c>
      <c r="AS124" s="8" t="str">
        <f>IF('[1]T61 Real GDP'!AR155&lt;&gt;"",(IF('[1]T6 Wine production'!AR155&lt;&gt;"",('[1]T6 Wine production'!AR155/'[1]T61 Real GDP'!AR155),"")),"")</f>
        <v/>
      </c>
      <c r="AT124" s="8">
        <f>IF('[1]T61 Real GDP'!AS155&lt;&gt;"",(IF('[1]T6 Wine production'!AS155&lt;&gt;"",('[1]T6 Wine production'!AS155/'[1]T61 Real GDP'!AS155),"")),"")</f>
        <v>1.8879337000115102E-3</v>
      </c>
      <c r="AU124" s="8">
        <f>IF('[1]T61 Real GDP'!AT155&lt;&gt;"",(IF('[1]T6 Wine production'!AT155&lt;&gt;"",('[1]T6 Wine production'!AT155/'[1]T61 Real GDP'!AT155),"")),"")</f>
        <v>1.9000656203033855E-2</v>
      </c>
      <c r="AV124" s="8" t="str">
        <f>IF('[1]T61 Real GDP'!AU155&lt;&gt;"",(IF('[1]T6 Wine production'!AU155&lt;&gt;"",('[1]T6 Wine production'!AU155/'[1]T61 Real GDP'!AU155),"")),"")</f>
        <v/>
      </c>
      <c r="AW124" s="8" t="str">
        <f>IF('[1]T61 Real GDP'!AV155&lt;&gt;"",(IF('[1]T6 Wine production'!AV155&lt;&gt;"",('[1]T6 Wine production'!AV155/'[1]T61 Real GDP'!AV155),"")),"")</f>
        <v/>
      </c>
      <c r="AX124" s="8" t="str">
        <f>IF('[1]T61 Real GDP'!AW155&lt;&gt;"",(IF('[1]T6 Wine production'!AW155&lt;&gt;"",('[1]T6 Wine production'!AW155/'[1]T61 Real GDP'!AW155),"")),"")</f>
        <v/>
      </c>
      <c r="AY124" s="8" t="str">
        <f>IF('[1]T61 Real GDP'!AX155&lt;&gt;"",(IF('[1]T6 Wine production'!AX155&lt;&gt;"",('[1]T6 Wine production'!AX155/'[1]T61 Real GDP'!AX155),"")),"")</f>
        <v/>
      </c>
      <c r="AZ124" s="8" t="str">
        <f>IF('[1]T61 Real GDP'!AY155&lt;&gt;"",(IF('[1]T6 Wine production'!AY155&lt;&gt;"",('[1]T6 Wine production'!AY155/'[1]T61 Real GDP'!AY155),"")),"")</f>
        <v/>
      </c>
      <c r="BA124" s="8" t="str">
        <f>IF('[1]T61 Real GDP'!AZ155&lt;&gt;"",(IF('[1]T6 Wine production'!AZ155&lt;&gt;"",('[1]T6 Wine production'!AZ155/'[1]T61 Real GDP'!AZ155),"")),"")</f>
        <v/>
      </c>
      <c r="BB124" s="8">
        <v>1.2606611635276244</v>
      </c>
      <c r="BC124" s="9"/>
      <c r="BD124" s="9"/>
      <c r="BI124" s="8"/>
      <c r="BJ124" s="8"/>
      <c r="BK124" s="8"/>
      <c r="BL124" s="8"/>
      <c r="BM124" s="8"/>
      <c r="BN124" s="8"/>
    </row>
    <row r="125" spans="1:66" x14ac:dyDescent="0.5">
      <c r="A125" s="12">
        <f>'[1]T6 Wine production'!A156</f>
        <v>1988</v>
      </c>
      <c r="B125" s="8">
        <f>IF('[1]T61 Real GDP'!B156&lt;&gt;"",(IF('[1]T6 Wine production'!B156&lt;&gt;"",('[1]T6 Wine production'!B156/'[1]T61 Real GDP'!B156),"")),"")</f>
        <v>5.9774032104876058</v>
      </c>
      <c r="C125" s="8">
        <f>IF('[1]T61 Real GDP'!C156&lt;&gt;"",(IF('[1]T6 Wine production'!C156&lt;&gt;"",('[1]T6 Wine production'!C156/'[1]T61 Real GDP'!C156),"")),"")</f>
        <v>6.9276721954055489</v>
      </c>
      <c r="D125" s="8">
        <f>IF('[1]T61 Real GDP'!D156&lt;&gt;"",(IF('[1]T6 Wine production'!D156&lt;&gt;"",('[1]T6 Wine production'!D156/'[1]T61 Real GDP'!D156),"")),"")</f>
        <v>3.6804206590802293</v>
      </c>
      <c r="E125" s="8">
        <f>IF('[1]T61 Real GDP'!E156&lt;&gt;"",(IF('[1]T6 Wine production'!E156&lt;&gt;"",('[1]T6 Wine production'!E156/'[1]T61 Real GDP'!E156),"")),"")</f>
        <v>5.1296783181768655</v>
      </c>
      <c r="F125" s="8">
        <f>IF('[1]T61 Real GDP'!F156&lt;&gt;"",(IF('[1]T6 Wine production'!F156&lt;&gt;"",('[1]T6 Wine production'!F156/'[1]T61 Real GDP'!F156),"")),"")</f>
        <v>2.9232439655892426</v>
      </c>
      <c r="G125" s="8"/>
      <c r="H125" s="8">
        <f>IF('[1]T61 Real GDP'!G156&lt;&gt;"",(IF('[1]T6 Wine production'!G156&lt;&gt;"",('[1]T6 Wine production'!G156/'[1]T61 Real GDP'!G156),"")),"")</f>
        <v>8.8001108498239139E-2</v>
      </c>
      <c r="I125" s="8" t="str">
        <f>IF('[1]T61 Real GDP'!H156&lt;&gt;"",(IF('[1]T6 Wine production'!H156&lt;&gt;"",('[1]T6 Wine production'!H156/'[1]T61 Real GDP'!H156),"")),"")</f>
        <v/>
      </c>
      <c r="J125" s="8" t="str">
        <f>IF('[1]T61 Real GDP'!I156&lt;&gt;"",(IF('[1]T6 Wine production'!I156&lt;&gt;"",('[1]T6 Wine production'!I156/'[1]T61 Real GDP'!I156),"")),"")</f>
        <v/>
      </c>
      <c r="K125" s="8">
        <f>IF('[1]T61 Real GDP'!J156&lt;&gt;"",(IF('[1]T6 Wine production'!J156&lt;&gt;"",('[1]T6 Wine production'!J156/'[1]T61 Real GDP'!J156),"")),"")</f>
        <v>0.73870940369537097</v>
      </c>
      <c r="L125" s="8">
        <f>IF('[1]T61 Real GDP'!K156&lt;&gt;"",(IF('[1]T6 Wine production'!K156&lt;&gt;"",('[1]T6 Wine production'!K156/'[1]T61 Real GDP'!K156),"")),"")</f>
        <v>4.3616258830756633</v>
      </c>
      <c r="M125" s="8" t="str">
        <f>IF('[1]T61 Real GDP'!L156&lt;&gt;"",(IF('[1]T6 Wine production'!L156&lt;&gt;"",('[1]T6 Wine production'!L156/'[1]T61 Real GDP'!L156),"")),"")</f>
        <v/>
      </c>
      <c r="N125" s="8" t="str">
        <f>IF('[1]T61 Real GDP'!M156&lt;&gt;"",(IF('[1]T6 Wine production'!M156&lt;&gt;"",('[1]T6 Wine production'!M156/'[1]T61 Real GDP'!M156),"")),"")</f>
        <v/>
      </c>
      <c r="O125" s="8" t="str">
        <f>IF('[1]T61 Real GDP'!N156&lt;&gt;"",(IF('[1]T6 Wine production'!N156&lt;&gt;"",('[1]T6 Wine production'!N156/'[1]T61 Real GDP'!N156),"")),"")</f>
        <v/>
      </c>
      <c r="P125" s="8">
        <f>IF('[1]T61 Real GDP'!O156&lt;&gt;"",(IF('[1]T6 Wine production'!O156&lt;&gt;"",('[1]T6 Wine production'!O156/'[1]T61 Real GDP'!O156),"")),"")</f>
        <v>0.81792659293046166</v>
      </c>
      <c r="Q125" s="8">
        <f>IF('[1]T61 Real GDP'!P156&lt;&gt;"",(IF('[1]T6 Wine production'!P156&lt;&gt;"",('[1]T6 Wine production'!P156/'[1]T61 Real GDP'!P156),"")),"")</f>
        <v>6.5157828550205742E-4</v>
      </c>
      <c r="R125" s="8" t="str">
        <f>IF('[1]T61 Real GDP'!Q156&lt;&gt;"",(IF('[1]T6 Wine production'!Q156&lt;&gt;"",('[1]T6 Wine production'!Q156/'[1]T61 Real GDP'!Q156),"")),"")</f>
        <v/>
      </c>
      <c r="S125" s="8">
        <f>IF('[1]T61 Real GDP'!R156&lt;&gt;"",(IF('[1]T6 Wine production'!R156&lt;&gt;"",('[1]T6 Wine production'!R156/'[1]T61 Real GDP'!R156),"")),"")</f>
        <v>5.9751228141662285</v>
      </c>
      <c r="T125" s="8" t="str">
        <f>IF('[1]T61 Real GDP'!S156&lt;&gt;"",(IF('[1]T6 Wine production'!S156&lt;&gt;"",('[1]T6 Wine production'!S156/'[1]T61 Real GDP'!S156),"")),"")</f>
        <v/>
      </c>
      <c r="U125" s="8" t="str">
        <f>IF('[1]T61 Real GDP'!T156&lt;&gt;"",(IF('[1]T6 Wine production'!T156&lt;&gt;"",('[1]T6 Wine production'!T156/'[1]T61 Real GDP'!T156),"")),"")</f>
        <v/>
      </c>
      <c r="V125" s="8">
        <f>IF('[1]T61 Real GDP'!U156&lt;&gt;"",(IF('[1]T6 Wine production'!U156&lt;&gt;"",('[1]T6 Wine production'!U156/'[1]T61 Real GDP'!U156),"")),"")</f>
        <v>6.415066363620312</v>
      </c>
      <c r="W125" s="8" t="str">
        <f>IF('[1]T61 Real GDP'!V156&lt;&gt;"",(IF('[1]T6 Wine production'!V156&lt;&gt;"",('[1]T6 Wine production'!V156/'[1]T61 Real GDP'!V156),"")),"")</f>
        <v/>
      </c>
      <c r="X125" s="8">
        <f>IF('[1]T61 Real GDP'!W156&lt;&gt;"",(IF('[1]T6 Wine production'!W156&lt;&gt;"",('[1]T6 Wine production'!W156/'[1]T61 Real GDP'!W156),"")),"")</f>
        <v>6.9017193769681278</v>
      </c>
      <c r="Y125" s="8" t="str">
        <f>IF('[1]T61 Real GDP'!X156&lt;&gt;"",(IF('[1]T6 Wine production'!X156&lt;&gt;"",('[1]T6 Wine production'!X156/'[1]T61 Real GDP'!X156),"")),"")</f>
        <v/>
      </c>
      <c r="Z125" s="8" t="str">
        <f>IF('[1]T61 Real GDP'!Y156&lt;&gt;"",(IF('[1]T6 Wine production'!Y156&lt;&gt;"",('[1]T6 Wine production'!Y156/'[1]T61 Real GDP'!Y156),"")),"")</f>
        <v/>
      </c>
      <c r="AA125" s="8" t="str">
        <f>IF('[1]T61 Real GDP'!Z156&lt;&gt;"",(IF('[1]T6 Wine production'!Z156&lt;&gt;"",('[1]T6 Wine production'!Z156/'[1]T61 Real GDP'!Z156),"")),"")</f>
        <v/>
      </c>
      <c r="AB125" s="8">
        <f>IF('[1]T61 Real GDP'!AA156&lt;&gt;"",(IF('[1]T6 Wine production'!AA156&lt;&gt;"",('[1]T6 Wine production'!AA156/'[1]T61 Real GDP'!AA156),"")),"")</f>
        <v>1.4680403440381162</v>
      </c>
      <c r="AC125" s="8">
        <f>IF('[1]T61 Real GDP'!AB156&lt;&gt;"",(IF('[1]T6 Wine production'!AB156&lt;&gt;"",('[1]T6 Wine production'!AB156/'[1]T61 Real GDP'!AB156),"")),"")</f>
        <v>0.83988370840960469</v>
      </c>
      <c r="AD125" s="8">
        <f>IF('[1]T61 Real GDP'!AC156&lt;&gt;"",(IF('[1]T6 Wine production'!AC156&lt;&gt;"",('[1]T6 Wine production'!AC156/'[1]T61 Real GDP'!AC156),"")),"")</f>
        <v>0.10616172195413213</v>
      </c>
      <c r="AE125" s="8">
        <f>IF('[1]T61 Real GDP'!AD156&lt;&gt;"",(IF('[1]T6 Wine production'!AD156&lt;&gt;"",('[1]T6 Wine production'!AD156/'[1]T61 Real GDP'!AD156),"")),"")</f>
        <v>0.36478442619010693</v>
      </c>
      <c r="AF125" s="8">
        <f>IF('[1]T61 Real GDP'!AE156&lt;&gt;"",(IF('[1]T6 Wine production'!AE156&lt;&gt;"",('[1]T6 Wine production'!AE156/'[1]T61 Real GDP'!AE156),"")),"")</f>
        <v>9.2331546116381524</v>
      </c>
      <c r="AG125" s="8">
        <f>IF('[1]T61 Real GDP'!AF156&lt;&gt;"",(IF('[1]T6 Wine production'!AF156&lt;&gt;"",('[1]T6 Wine production'!AF156/'[1]T61 Real GDP'!AF156),"")),"")</f>
        <v>0.4688275825186955</v>
      </c>
      <c r="AH125" s="8">
        <f>IF('[1]T61 Real GDP'!AG156&lt;&gt;"",(IF('[1]T6 Wine production'!AG156&lt;&gt;"",('[1]T6 Wine production'!AG156/'[1]T61 Real GDP'!AG156),"")),"")</f>
        <v>4.5527582672129316</v>
      </c>
      <c r="AI125" s="8">
        <f>IF('[1]T61 Real GDP'!AH156&lt;&gt;"",(IF('[1]T6 Wine production'!AH156&lt;&gt;"",('[1]T6 Wine production'!AH156/'[1]T61 Real GDP'!AH156),"")),"")</f>
        <v>0.41173497882642718</v>
      </c>
      <c r="AJ125" s="8">
        <f>IF('[1]T61 Real GDP'!AI156&lt;&gt;"",(IF('[1]T6 Wine production'!AI156&lt;&gt;"",('[1]T6 Wine production'!AI156/'[1]T61 Real GDP'!AI156),"")),"")</f>
        <v>5.3907880395611771</v>
      </c>
      <c r="AK125" s="8" t="str">
        <f>IF('[1]T61 Real GDP'!AJ156&lt;&gt;"",(IF('[1]T6 Wine production'!AJ156&lt;&gt;"",('[1]T6 Wine production'!AJ156/'[1]T61 Real GDP'!AJ156),"")),"")</f>
        <v/>
      </c>
      <c r="AL125" s="8">
        <f>IF('[1]T61 Real GDP'!AK156&lt;&gt;"",(IF('[1]T6 Wine production'!AK156&lt;&gt;"",('[1]T6 Wine production'!AK156/'[1]T61 Real GDP'!AK156),"")),"")</f>
        <v>0.85452643052220179</v>
      </c>
      <c r="AM125" s="8">
        <f>IF('[1]T61 Real GDP'!AL156&lt;&gt;"",(IF('[1]T6 Wine production'!AL156&lt;&gt;"",('[1]T6 Wine production'!AL156/'[1]T61 Real GDP'!AL156),"")),"")</f>
        <v>0.58641310649858369</v>
      </c>
      <c r="AN125" s="8">
        <f>IF('[1]T61 Real GDP'!AM156&lt;&gt;"",(IF('[1]T6 Wine production'!AM156&lt;&gt;"",('[1]T6 Wine production'!AM156/'[1]T61 Real GDP'!AM156),"")),"")</f>
        <v>6.2802229964860308</v>
      </c>
      <c r="AO125" s="8">
        <f>IF('[1]T61 Real GDP'!AN156&lt;&gt;"",(IF('[1]T6 Wine production'!AN156&lt;&gt;"",('[1]T6 Wine production'!AN156/'[1]T61 Real GDP'!AN156),"")),"")</f>
        <v>0.83270146665441913</v>
      </c>
      <c r="AP125" s="8">
        <f>IF('[1]T61 Real GDP'!AO156&lt;&gt;"",(IF('[1]T6 Wine production'!AO156&lt;&gt;"",('[1]T6 Wine production'!AO156/'[1]T61 Real GDP'!AO156),"")),"")</f>
        <v>8.1472907473052164E-2</v>
      </c>
      <c r="AQ125" s="8" t="str">
        <f>IF('[1]T61 Real GDP'!AP156&lt;&gt;"",(IF('[1]T6 Wine production'!AP156&lt;&gt;"",('[1]T6 Wine production'!AP156/'[1]T61 Real GDP'!AP156),"")),"")</f>
        <v/>
      </c>
      <c r="AR125" s="8">
        <f>IF('[1]T61 Real GDP'!AQ156&lt;&gt;"",(IF('[1]T6 Wine production'!AQ156&lt;&gt;"",('[1]T6 Wine production'!AQ156/'[1]T61 Real GDP'!AQ156),"")),"")</f>
        <v>0.15327198485732313</v>
      </c>
      <c r="AS125" s="8" t="str">
        <f>IF('[1]T61 Real GDP'!AR156&lt;&gt;"",(IF('[1]T6 Wine production'!AR156&lt;&gt;"",('[1]T6 Wine production'!AR156/'[1]T61 Real GDP'!AR156),"")),"")</f>
        <v/>
      </c>
      <c r="AT125" s="8">
        <f>IF('[1]T61 Real GDP'!AS156&lt;&gt;"",(IF('[1]T6 Wine production'!AS156&lt;&gt;"",('[1]T6 Wine production'!AS156/'[1]T61 Real GDP'!AS156),"")),"")</f>
        <v>1.7521061030504013E-3</v>
      </c>
      <c r="AU125" s="8">
        <f>IF('[1]T61 Real GDP'!AT156&lt;&gt;"",(IF('[1]T6 Wine production'!AT156&lt;&gt;"",('[1]T6 Wine production'!AT156/'[1]T61 Real GDP'!AT156),"")),"")</f>
        <v>1.913049868590521E-2</v>
      </c>
      <c r="AV125" s="8" t="str">
        <f>IF('[1]T61 Real GDP'!AU156&lt;&gt;"",(IF('[1]T6 Wine production'!AU156&lt;&gt;"",('[1]T6 Wine production'!AU156/'[1]T61 Real GDP'!AU156),"")),"")</f>
        <v/>
      </c>
      <c r="AW125" s="8" t="str">
        <f>IF('[1]T61 Real GDP'!AV156&lt;&gt;"",(IF('[1]T6 Wine production'!AV156&lt;&gt;"",('[1]T6 Wine production'!AV156/'[1]T61 Real GDP'!AV156),"")),"")</f>
        <v/>
      </c>
      <c r="AX125" s="8" t="str">
        <f>IF('[1]T61 Real GDP'!AW156&lt;&gt;"",(IF('[1]T6 Wine production'!AW156&lt;&gt;"",('[1]T6 Wine production'!AW156/'[1]T61 Real GDP'!AW156),"")),"")</f>
        <v/>
      </c>
      <c r="AY125" s="8" t="str">
        <f>IF('[1]T61 Real GDP'!AX156&lt;&gt;"",(IF('[1]T6 Wine production'!AX156&lt;&gt;"",('[1]T6 Wine production'!AX156/'[1]T61 Real GDP'!AX156),"")),"")</f>
        <v/>
      </c>
      <c r="AZ125" s="8" t="str">
        <f>IF('[1]T61 Real GDP'!AY156&lt;&gt;"",(IF('[1]T6 Wine production'!AY156&lt;&gt;"",('[1]T6 Wine production'!AY156/'[1]T61 Real GDP'!AY156),"")),"")</f>
        <v/>
      </c>
      <c r="BA125" s="8" t="str">
        <f>IF('[1]T61 Real GDP'!AZ156&lt;&gt;"",(IF('[1]T6 Wine production'!AZ156&lt;&gt;"",('[1]T6 Wine production'!AZ156/'[1]T61 Real GDP'!AZ156),"")),"")</f>
        <v/>
      </c>
      <c r="BB125" s="8">
        <v>1.0247834369672864</v>
      </c>
      <c r="BC125" s="9"/>
      <c r="BD125" s="9"/>
      <c r="BI125" s="8"/>
      <c r="BJ125" s="8"/>
      <c r="BK125" s="8"/>
      <c r="BL125" s="8"/>
      <c r="BM125" s="8"/>
      <c r="BN125" s="8"/>
    </row>
    <row r="126" spans="1:66" x14ac:dyDescent="0.5">
      <c r="A126" s="12">
        <f>'[1]T6 Wine production'!A157</f>
        <v>1989</v>
      </c>
      <c r="B126" s="8">
        <f>IF('[1]T61 Real GDP'!B157&lt;&gt;"",(IF('[1]T6 Wine production'!B157&lt;&gt;"",('[1]T6 Wine production'!B157/'[1]T61 Real GDP'!B157),"")),"")</f>
        <v>6.046270766560764</v>
      </c>
      <c r="C126" s="8">
        <f>IF('[1]T61 Real GDP'!C157&lt;&gt;"",(IF('[1]T6 Wine production'!C157&lt;&gt;"",('[1]T6 Wine production'!C157/'[1]T61 Real GDP'!C157),"")),"")</f>
        <v>6.6939792705283248</v>
      </c>
      <c r="D126" s="8">
        <f>IF('[1]T61 Real GDP'!D157&lt;&gt;"",(IF('[1]T6 Wine production'!D157&lt;&gt;"",('[1]T6 Wine production'!D157/'[1]T61 Real GDP'!D157),"")),"")</f>
        <v>7.2258282971570695</v>
      </c>
      <c r="E126" s="8">
        <f>IF('[1]T61 Real GDP'!E157&lt;&gt;"",(IF('[1]T6 Wine production'!E157&lt;&gt;"",('[1]T6 Wine production'!E157/'[1]T61 Real GDP'!E157),"")),"")</f>
        <v>6.8543219879955783</v>
      </c>
      <c r="F126" s="8">
        <f>IF('[1]T61 Real GDP'!F157&lt;&gt;"",(IF('[1]T6 Wine production'!F157&lt;&gt;"",('[1]T6 Wine production'!F157/'[1]T61 Real GDP'!F157),"")),"")</f>
        <v>2.0674567877491166</v>
      </c>
      <c r="G126" s="8"/>
      <c r="H126" s="8">
        <f>IF('[1]T61 Real GDP'!G157&lt;&gt;"",(IF('[1]T6 Wine production'!G157&lt;&gt;"",('[1]T6 Wine production'!G157/'[1]T61 Real GDP'!G157),"")),"")</f>
        <v>0.13691035589016298</v>
      </c>
      <c r="I126" s="8" t="str">
        <f>IF('[1]T61 Real GDP'!H157&lt;&gt;"",(IF('[1]T6 Wine production'!H157&lt;&gt;"",('[1]T6 Wine production'!H157/'[1]T61 Real GDP'!H157),"")),"")</f>
        <v/>
      </c>
      <c r="J126" s="8" t="str">
        <f>IF('[1]T61 Real GDP'!I157&lt;&gt;"",(IF('[1]T6 Wine production'!I157&lt;&gt;"",('[1]T6 Wine production'!I157/'[1]T61 Real GDP'!I157),"")),"")</f>
        <v/>
      </c>
      <c r="K126" s="8">
        <f>IF('[1]T61 Real GDP'!J157&lt;&gt;"",(IF('[1]T6 Wine production'!J157&lt;&gt;"",('[1]T6 Wine production'!J157/'[1]T61 Real GDP'!J157),"")),"")</f>
        <v>1.0156564368935319</v>
      </c>
      <c r="L126" s="8">
        <f>IF('[1]T61 Real GDP'!K157&lt;&gt;"",(IF('[1]T6 Wine production'!K157&lt;&gt;"",('[1]T6 Wine production'!K157/'[1]T61 Real GDP'!K157),"")),"")</f>
        <v>4.5649494700517623</v>
      </c>
      <c r="M126" s="8" t="str">
        <f>IF('[1]T61 Real GDP'!L157&lt;&gt;"",(IF('[1]T6 Wine production'!L157&lt;&gt;"",('[1]T6 Wine production'!L157/'[1]T61 Real GDP'!L157),"")),"")</f>
        <v/>
      </c>
      <c r="N126" s="8" t="str">
        <f>IF('[1]T61 Real GDP'!M157&lt;&gt;"",(IF('[1]T6 Wine production'!M157&lt;&gt;"",('[1]T6 Wine production'!M157/'[1]T61 Real GDP'!M157),"")),"")</f>
        <v/>
      </c>
      <c r="O126" s="8" t="str">
        <f>IF('[1]T61 Real GDP'!N157&lt;&gt;"",(IF('[1]T6 Wine production'!N157&lt;&gt;"",('[1]T6 Wine production'!N157/'[1]T61 Real GDP'!N157),"")),"")</f>
        <v/>
      </c>
      <c r="P126" s="8">
        <f>IF('[1]T61 Real GDP'!O157&lt;&gt;"",(IF('[1]T6 Wine production'!O157&lt;&gt;"",('[1]T6 Wine production'!O157/'[1]T61 Real GDP'!O157),"")),"")</f>
        <v>1.2005734503774743</v>
      </c>
      <c r="Q126" s="8">
        <f>IF('[1]T61 Real GDP'!P157&lt;&gt;"",(IF('[1]T6 Wine production'!P157&lt;&gt;"",('[1]T6 Wine production'!P157/'[1]T61 Real GDP'!P157),"")),"")</f>
        <v>2.3115968830108788E-3</v>
      </c>
      <c r="R126" s="8" t="str">
        <f>IF('[1]T61 Real GDP'!Q157&lt;&gt;"",(IF('[1]T6 Wine production'!Q157&lt;&gt;"",('[1]T6 Wine production'!Q157/'[1]T61 Real GDP'!Q157),"")),"")</f>
        <v/>
      </c>
      <c r="S126" s="8">
        <f>IF('[1]T61 Real GDP'!R157&lt;&gt;"",(IF('[1]T6 Wine production'!R157&lt;&gt;"",('[1]T6 Wine production'!R157/'[1]T61 Real GDP'!R157),"")),"")</f>
        <v>4.7599544445456887</v>
      </c>
      <c r="T126" s="8" t="str">
        <f>IF('[1]T61 Real GDP'!S157&lt;&gt;"",(IF('[1]T6 Wine production'!S157&lt;&gt;"",('[1]T6 Wine production'!S157/'[1]T61 Real GDP'!S157),"")),"")</f>
        <v/>
      </c>
      <c r="U126" s="8" t="str">
        <f>IF('[1]T61 Real GDP'!T157&lt;&gt;"",(IF('[1]T6 Wine production'!T157&lt;&gt;"",('[1]T6 Wine production'!T157/'[1]T61 Real GDP'!T157),"")),"")</f>
        <v/>
      </c>
      <c r="V126" s="8">
        <f>IF('[1]T61 Real GDP'!U157&lt;&gt;"",(IF('[1]T6 Wine production'!U157&lt;&gt;"",('[1]T6 Wine production'!U157/'[1]T61 Real GDP'!U157),"")),"")</f>
        <v>5.1688460827498082</v>
      </c>
      <c r="W126" s="8" t="str">
        <f>IF('[1]T61 Real GDP'!V157&lt;&gt;"",(IF('[1]T6 Wine production'!V157&lt;&gt;"",('[1]T6 Wine production'!V157/'[1]T61 Real GDP'!V157),"")),"")</f>
        <v/>
      </c>
      <c r="X126" s="8">
        <f>IF('[1]T61 Real GDP'!W157&lt;&gt;"",(IF('[1]T6 Wine production'!W157&lt;&gt;"",('[1]T6 Wine production'!W157/'[1]T61 Real GDP'!W157),"")),"")</f>
        <v>5.1415103015698955</v>
      </c>
      <c r="Y126" s="8" t="str">
        <f>IF('[1]T61 Real GDP'!X157&lt;&gt;"",(IF('[1]T6 Wine production'!X157&lt;&gt;"",('[1]T6 Wine production'!X157/'[1]T61 Real GDP'!X157),"")),"")</f>
        <v/>
      </c>
      <c r="Z126" s="8" t="str">
        <f>IF('[1]T61 Real GDP'!Y157&lt;&gt;"",(IF('[1]T6 Wine production'!Y157&lt;&gt;"",('[1]T6 Wine production'!Y157/'[1]T61 Real GDP'!Y157),"")),"")</f>
        <v/>
      </c>
      <c r="AA126" s="8" t="str">
        <f>IF('[1]T61 Real GDP'!Z157&lt;&gt;"",(IF('[1]T6 Wine production'!Z157&lt;&gt;"",('[1]T6 Wine production'!Z157/'[1]T61 Real GDP'!Z157),"")),"")</f>
        <v/>
      </c>
      <c r="AB126" s="8">
        <f>IF('[1]T61 Real GDP'!AA157&lt;&gt;"",(IF('[1]T6 Wine production'!AA157&lt;&gt;"",('[1]T6 Wine production'!AA157/'[1]T61 Real GDP'!AA157),"")),"")</f>
        <v>1.7231538944285614</v>
      </c>
      <c r="AC126" s="8">
        <f>IF('[1]T61 Real GDP'!AB157&lt;&gt;"",(IF('[1]T6 Wine production'!AB157&lt;&gt;"",('[1]T6 Wine production'!AB157/'[1]T61 Real GDP'!AB157),"")),"")</f>
        <v>0.98185699039487728</v>
      </c>
      <c r="AD126" s="8">
        <f>IF('[1]T61 Real GDP'!AC157&lt;&gt;"",(IF('[1]T6 Wine production'!AC157&lt;&gt;"",('[1]T6 Wine production'!AC157/'[1]T61 Real GDP'!AC157),"")),"")</f>
        <v>5.5392343317844622E-2</v>
      </c>
      <c r="AE126" s="8">
        <f>IF('[1]T61 Real GDP'!AD157&lt;&gt;"",(IF('[1]T6 Wine production'!AD157&lt;&gt;"",('[1]T6 Wine production'!AD157/'[1]T61 Real GDP'!AD157),"")),"")</f>
        <v>0.30875664348391108</v>
      </c>
      <c r="AF126" s="8">
        <f>IF('[1]T61 Real GDP'!AE157&lt;&gt;"",(IF('[1]T6 Wine production'!AE157&lt;&gt;"",('[1]T6 Wine production'!AE157/'[1]T61 Real GDP'!AE157),"")),"")</f>
        <v>9.6997933447407902</v>
      </c>
      <c r="AG126" s="8">
        <f>IF('[1]T61 Real GDP'!AF157&lt;&gt;"",(IF('[1]T6 Wine production'!AF157&lt;&gt;"",('[1]T6 Wine production'!AF157/'[1]T61 Real GDP'!AF157),"")),"")</f>
        <v>0.35663450139961123</v>
      </c>
      <c r="AH126" s="8">
        <f>IF('[1]T61 Real GDP'!AG157&lt;&gt;"",(IF('[1]T6 Wine production'!AG157&lt;&gt;"",('[1]T6 Wine production'!AG157/'[1]T61 Real GDP'!AG157),"")),"")</f>
        <v>4.0526574504672421</v>
      </c>
      <c r="AI126" s="8">
        <f>IF('[1]T61 Real GDP'!AH157&lt;&gt;"",(IF('[1]T6 Wine production'!AH157&lt;&gt;"",('[1]T6 Wine production'!AH157/'[1]T61 Real GDP'!AH157),"")),"")</f>
        <v>0.36797968929924163</v>
      </c>
      <c r="AJ126" s="8">
        <f>IF('[1]T61 Real GDP'!AI157&lt;&gt;"",(IF('[1]T6 Wine production'!AI157&lt;&gt;"",('[1]T6 Wine production'!AI157/'[1]T61 Real GDP'!AI157),"")),"")</f>
        <v>4.2690746624531073</v>
      </c>
      <c r="AK126" s="8" t="str">
        <f>IF('[1]T61 Real GDP'!AJ157&lt;&gt;"",(IF('[1]T6 Wine production'!AJ157&lt;&gt;"",('[1]T6 Wine production'!AJ157/'[1]T61 Real GDP'!AJ157),"")),"")</f>
        <v/>
      </c>
      <c r="AL126" s="8">
        <f>IF('[1]T61 Real GDP'!AK157&lt;&gt;"",(IF('[1]T6 Wine production'!AK157&lt;&gt;"",('[1]T6 Wine production'!AK157/'[1]T61 Real GDP'!AK157),"")),"")</f>
        <v>0.670537172546112</v>
      </c>
      <c r="AM126" s="8">
        <f>IF('[1]T61 Real GDP'!AL157&lt;&gt;"",(IF('[1]T6 Wine production'!AL157&lt;&gt;"",('[1]T6 Wine production'!AL157/'[1]T61 Real GDP'!AL157),"")),"")</f>
        <v>0.81314374554641433</v>
      </c>
      <c r="AN126" s="8">
        <f>IF('[1]T61 Real GDP'!AM157&lt;&gt;"",(IF('[1]T6 Wine production'!AM157&lt;&gt;"",('[1]T6 Wine production'!AM157/'[1]T61 Real GDP'!AM157),"")),"")</f>
        <v>6.5015493091068164</v>
      </c>
      <c r="AO126" s="8">
        <f>IF('[1]T61 Real GDP'!AN157&lt;&gt;"",(IF('[1]T6 Wine production'!AN157&lt;&gt;"",('[1]T6 Wine production'!AN157/'[1]T61 Real GDP'!AN157),"")),"")</f>
        <v>0.88639411675888846</v>
      </c>
      <c r="AP126" s="8">
        <f>IF('[1]T61 Real GDP'!AO157&lt;&gt;"",(IF('[1]T6 Wine production'!AO157&lt;&gt;"",('[1]T6 Wine production'!AO157/'[1]T61 Real GDP'!AO157),"")),"")</f>
        <v>8.2227642392727118E-2</v>
      </c>
      <c r="AQ126" s="8" t="str">
        <f>IF('[1]T61 Real GDP'!AP157&lt;&gt;"",(IF('[1]T6 Wine production'!AP157&lt;&gt;"",('[1]T6 Wine production'!AP157/'[1]T61 Real GDP'!AP157),"")),"")</f>
        <v/>
      </c>
      <c r="AR126" s="8">
        <f>IF('[1]T61 Real GDP'!AQ157&lt;&gt;"",(IF('[1]T6 Wine production'!AQ157&lt;&gt;"",('[1]T6 Wine production'!AQ157/'[1]T61 Real GDP'!AQ157),"")),"")</f>
        <v>0.13256568702898364</v>
      </c>
      <c r="AS126" s="8" t="str">
        <f>IF('[1]T61 Real GDP'!AR157&lt;&gt;"",(IF('[1]T6 Wine production'!AR157&lt;&gt;"",('[1]T6 Wine production'!AR157/'[1]T61 Real GDP'!AR157),"")),"")</f>
        <v/>
      </c>
      <c r="AT126" s="8">
        <f>IF('[1]T61 Real GDP'!AS157&lt;&gt;"",(IF('[1]T6 Wine production'!AS157&lt;&gt;"",('[1]T6 Wine production'!AS157/'[1]T61 Real GDP'!AS157),"")),"")</f>
        <v>1.782717317168497E-3</v>
      </c>
      <c r="AU126" s="8">
        <f>IF('[1]T61 Real GDP'!AT157&lt;&gt;"",(IF('[1]T6 Wine production'!AT157&lt;&gt;"",('[1]T6 Wine production'!AT157/'[1]T61 Real GDP'!AT157),"")),"")</f>
        <v>2.3434343674140157E-2</v>
      </c>
      <c r="AV126" s="8" t="str">
        <f>IF('[1]T61 Real GDP'!AU157&lt;&gt;"",(IF('[1]T6 Wine production'!AU157&lt;&gt;"",('[1]T6 Wine production'!AU157/'[1]T61 Real GDP'!AU157),"")),"")</f>
        <v/>
      </c>
      <c r="AW126" s="8" t="str">
        <f>IF('[1]T61 Real GDP'!AV157&lt;&gt;"",(IF('[1]T6 Wine production'!AV157&lt;&gt;"",('[1]T6 Wine production'!AV157/'[1]T61 Real GDP'!AV157),"")),"")</f>
        <v/>
      </c>
      <c r="AX126" s="8" t="str">
        <f>IF('[1]T61 Real GDP'!AW157&lt;&gt;"",(IF('[1]T6 Wine production'!AW157&lt;&gt;"",('[1]T6 Wine production'!AW157/'[1]T61 Real GDP'!AW157),"")),"")</f>
        <v/>
      </c>
      <c r="AY126" s="8" t="str">
        <f>IF('[1]T61 Real GDP'!AX157&lt;&gt;"",(IF('[1]T6 Wine production'!AX157&lt;&gt;"",('[1]T6 Wine production'!AX157/'[1]T61 Real GDP'!AX157),"")),"")</f>
        <v/>
      </c>
      <c r="AZ126" s="8" t="str">
        <f>IF('[1]T61 Real GDP'!AY157&lt;&gt;"",(IF('[1]T6 Wine production'!AY157&lt;&gt;"",('[1]T6 Wine production'!AY157/'[1]T61 Real GDP'!AY157),"")),"")</f>
        <v/>
      </c>
      <c r="BA126" s="8" t="str">
        <f>IF('[1]T61 Real GDP'!AZ157&lt;&gt;"",(IF('[1]T6 Wine production'!AZ157&lt;&gt;"",('[1]T6 Wine production'!AZ157/'[1]T61 Real GDP'!AZ157),"")),"")</f>
        <v/>
      </c>
      <c r="BB126" s="8">
        <v>1.0485202932269031</v>
      </c>
      <c r="BC126" s="9"/>
      <c r="BD126" s="9"/>
      <c r="BI126" s="8"/>
      <c r="BJ126" s="8"/>
      <c r="BK126" s="8"/>
      <c r="BL126" s="8"/>
      <c r="BM126" s="8"/>
      <c r="BN126" s="8"/>
    </row>
    <row r="127" spans="1:66" x14ac:dyDescent="0.5">
      <c r="A127" s="12">
        <f>'[1]T6 Wine production'!A158</f>
        <v>1990</v>
      </c>
      <c r="B127" s="8">
        <f>IF('[1]T61 Real GDP'!B158&lt;&gt;"",(IF('[1]T6 Wine production'!B158&lt;&gt;"",('[1]T6 Wine production'!B158/'[1]T61 Real GDP'!B158),"")),"")</f>
        <v>6.3837870960388337</v>
      </c>
      <c r="C127" s="8">
        <f>IF('[1]T61 Real GDP'!C158&lt;&gt;"",(IF('[1]T6 Wine production'!C158&lt;&gt;"",('[1]T6 Wine production'!C158/'[1]T61 Real GDP'!C158),"")),"")</f>
        <v>5.9272687202777714</v>
      </c>
      <c r="D127" s="8">
        <f>IF('[1]T61 Real GDP'!D158&lt;&gt;"",(IF('[1]T6 Wine production'!D158&lt;&gt;"",('[1]T6 Wine production'!D158/'[1]T61 Real GDP'!D158),"")),"")</f>
        <v>10.023185125852908</v>
      </c>
      <c r="E127" s="8">
        <f>IF('[1]T61 Real GDP'!E158&lt;&gt;"",(IF('[1]T6 Wine production'!E158&lt;&gt;"",('[1]T6 Wine production'!E158/'[1]T61 Real GDP'!E158),"")),"")</f>
        <v>8.3673789876743943</v>
      </c>
      <c r="F127" s="8">
        <f>IF('[1]T61 Real GDP'!F158&lt;&gt;"",(IF('[1]T6 Wine production'!F158&lt;&gt;"",('[1]T6 Wine production'!F158/'[1]T61 Real GDP'!F158),"")),"")</f>
        <v>2.4264989501207488</v>
      </c>
      <c r="G127" s="8"/>
      <c r="H127" s="8">
        <f>IF('[1]T61 Real GDP'!G158&lt;&gt;"",(IF('[1]T6 Wine production'!G158&lt;&gt;"",('[1]T6 Wine production'!G158/'[1]T61 Real GDP'!G158),"")),"")</f>
        <v>8.6935832405296912E-2</v>
      </c>
      <c r="I127" s="8" t="str">
        <f>IF('[1]T61 Real GDP'!H158&lt;&gt;"",(IF('[1]T6 Wine production'!H158&lt;&gt;"",('[1]T6 Wine production'!H158/'[1]T61 Real GDP'!H158),"")),"")</f>
        <v/>
      </c>
      <c r="J127" s="8" t="str">
        <f>IF('[1]T61 Real GDP'!I158&lt;&gt;"",(IF('[1]T6 Wine production'!I158&lt;&gt;"",('[1]T6 Wine production'!I158/'[1]T61 Real GDP'!I158),"")),"")</f>
        <v/>
      </c>
      <c r="K127" s="8">
        <f>IF('[1]T61 Real GDP'!J158&lt;&gt;"",(IF('[1]T6 Wine production'!J158&lt;&gt;"",('[1]T6 Wine production'!J158/'[1]T61 Real GDP'!J158),"")),"")</f>
        <v>0.67334262336310691</v>
      </c>
      <c r="L127" s="8">
        <f>IF('[1]T61 Real GDP'!K158&lt;&gt;"",(IF('[1]T6 Wine production'!K158&lt;&gt;"",('[1]T6 Wine production'!K158/'[1]T61 Real GDP'!K158),"")),"")</f>
        <v>3.4745485116411339</v>
      </c>
      <c r="M127" s="8" t="str">
        <f>IF('[1]T61 Real GDP'!L158&lt;&gt;"",(IF('[1]T6 Wine production'!L158&lt;&gt;"",('[1]T6 Wine production'!L158/'[1]T61 Real GDP'!L158),"")),"")</f>
        <v/>
      </c>
      <c r="N127" s="8" t="str">
        <f>IF('[1]T61 Real GDP'!M158&lt;&gt;"",(IF('[1]T6 Wine production'!M158&lt;&gt;"",('[1]T6 Wine production'!M158/'[1]T61 Real GDP'!M158),"")),"")</f>
        <v/>
      </c>
      <c r="O127" s="8" t="str">
        <f>IF('[1]T61 Real GDP'!N158&lt;&gt;"",(IF('[1]T6 Wine production'!N158&lt;&gt;"",('[1]T6 Wine production'!N158/'[1]T61 Real GDP'!N158),"")),"")</f>
        <v/>
      </c>
      <c r="P127" s="8">
        <f>IF('[1]T61 Real GDP'!O158&lt;&gt;"",(IF('[1]T6 Wine production'!O158&lt;&gt;"",('[1]T6 Wine production'!O158/'[1]T61 Real GDP'!O158),"")),"")</f>
        <v>0.89380583268563563</v>
      </c>
      <c r="Q127" s="8">
        <f>IF('[1]T61 Real GDP'!P158&lt;&gt;"",(IF('[1]T6 Wine production'!P158&lt;&gt;"",('[1]T6 Wine production'!P158/'[1]T61 Real GDP'!P158),"")),"")</f>
        <v>1.50855916659413E-3</v>
      </c>
      <c r="R127" s="8" t="str">
        <f>IF('[1]T61 Real GDP'!Q158&lt;&gt;"",(IF('[1]T6 Wine production'!Q158&lt;&gt;"",('[1]T6 Wine production'!Q158/'[1]T61 Real GDP'!Q158),"")),"")</f>
        <v/>
      </c>
      <c r="S127" s="8">
        <f>IF('[1]T61 Real GDP'!R158&lt;&gt;"",(IF('[1]T6 Wine production'!R158&lt;&gt;"",('[1]T6 Wine production'!R158/'[1]T61 Real GDP'!R158),"")),"")</f>
        <v>5.8759731166651097</v>
      </c>
      <c r="T127" s="8" t="str">
        <f>IF('[1]T61 Real GDP'!S158&lt;&gt;"",(IF('[1]T6 Wine production'!S158&lt;&gt;"",('[1]T6 Wine production'!S158/'[1]T61 Real GDP'!S158),"")),"")</f>
        <v/>
      </c>
      <c r="U127" s="8" t="str">
        <f>IF('[1]T61 Real GDP'!T158&lt;&gt;"",(IF('[1]T6 Wine production'!T158&lt;&gt;"",('[1]T6 Wine production'!T158/'[1]T61 Real GDP'!T158),"")),"")</f>
        <v/>
      </c>
      <c r="V127" s="8">
        <f>IF('[1]T61 Real GDP'!U158&lt;&gt;"",(IF('[1]T6 Wine production'!U158&lt;&gt;"",('[1]T6 Wine production'!U158/'[1]T61 Real GDP'!U158),"")),"")</f>
        <v>8.168384915899221</v>
      </c>
      <c r="W127" s="8" t="str">
        <f>IF('[1]T61 Real GDP'!V158&lt;&gt;"",(IF('[1]T6 Wine production'!V158&lt;&gt;"",('[1]T6 Wine production'!V158/'[1]T61 Real GDP'!V158),"")),"")</f>
        <v/>
      </c>
      <c r="X127" s="8">
        <f>IF('[1]T61 Real GDP'!W158&lt;&gt;"",(IF('[1]T6 Wine production'!W158&lt;&gt;"",('[1]T6 Wine production'!W158/'[1]T61 Real GDP'!W158),"")),"")</f>
        <v>7.3495537826876687</v>
      </c>
      <c r="Y127" s="8">
        <f>IF('[1]T61 Real GDP'!X158&lt;&gt;"",(IF('[1]T6 Wine production'!X158&lt;&gt;"",('[1]T6 Wine production'!X158/'[1]T61 Real GDP'!X158),"")),"")</f>
        <v>0.69992980477621958</v>
      </c>
      <c r="Z127" s="8" t="str">
        <f>IF('[1]T61 Real GDP'!Y158&lt;&gt;"",(IF('[1]T6 Wine production'!Y158&lt;&gt;"",('[1]T6 Wine production'!Y158/'[1]T61 Real GDP'!Y158),"")),"")</f>
        <v/>
      </c>
      <c r="AA127" s="8" t="str">
        <f>IF('[1]T61 Real GDP'!Z158&lt;&gt;"",(IF('[1]T6 Wine production'!Z158&lt;&gt;"",('[1]T6 Wine production'!Z158/'[1]T61 Real GDP'!Z158),"")),"")</f>
        <v/>
      </c>
      <c r="AB127" s="8">
        <f>IF('[1]T61 Real GDP'!AA158&lt;&gt;"",(IF('[1]T6 Wine production'!AA158&lt;&gt;"",('[1]T6 Wine production'!AA158/'[1]T61 Real GDP'!AA158),"")),"")</f>
        <v>1.5085651487052683</v>
      </c>
      <c r="AC127" s="8">
        <f>IF('[1]T61 Real GDP'!AB158&lt;&gt;"",(IF('[1]T6 Wine production'!AB158&lt;&gt;"",('[1]T6 Wine production'!AB158/'[1]T61 Real GDP'!AB158),"")),"")</f>
        <v>1.1662993002204198</v>
      </c>
      <c r="AD127" s="8">
        <f>IF('[1]T61 Real GDP'!AC158&lt;&gt;"",(IF('[1]T6 Wine production'!AC158&lt;&gt;"",('[1]T6 Wine production'!AC158/'[1]T61 Real GDP'!AC158),"")),"")</f>
        <v>6.3356690023356685E-2</v>
      </c>
      <c r="AE127" s="8">
        <f>IF('[1]T61 Real GDP'!AD158&lt;&gt;"",(IF('[1]T6 Wine production'!AD158&lt;&gt;"",('[1]T6 Wine production'!AD158/'[1]T61 Real GDP'!AD158),"")),"")</f>
        <v>0.27315963169461233</v>
      </c>
      <c r="AF127" s="8">
        <f>IF('[1]T61 Real GDP'!AE158&lt;&gt;"",(IF('[1]T6 Wine production'!AE158&lt;&gt;"",('[1]T6 Wine production'!AE158/'[1]T61 Real GDP'!AE158),"")),"")</f>
        <v>6.6968817912215837</v>
      </c>
      <c r="AG127" s="8">
        <f>IF('[1]T61 Real GDP'!AF158&lt;&gt;"",(IF('[1]T6 Wine production'!AF158&lt;&gt;"",('[1]T6 Wine production'!AF158/'[1]T61 Real GDP'!AF158),"")),"")</f>
        <v>0.42200548652071057</v>
      </c>
      <c r="AH127" s="8">
        <f>IF('[1]T61 Real GDP'!AG158&lt;&gt;"",(IF('[1]T6 Wine production'!AG158&lt;&gt;"",('[1]T6 Wine production'!AG158/'[1]T61 Real GDP'!AG158),"")),"")</f>
        <v>3.8833026223484355</v>
      </c>
      <c r="AI127" s="8">
        <f>IF('[1]T61 Real GDP'!AH158&lt;&gt;"",(IF('[1]T6 Wine production'!AH158&lt;&gt;"",('[1]T6 Wine production'!AH158/'[1]T61 Real GDP'!AH158),"")),"")</f>
        <v>0.29997099201894845</v>
      </c>
      <c r="AJ127" s="8">
        <f>IF('[1]T61 Real GDP'!AI158&lt;&gt;"",(IF('[1]T6 Wine production'!AI158&lt;&gt;"",('[1]T6 Wine production'!AI158/'[1]T61 Real GDP'!AI158),"")),"")</f>
        <v>4.6814750569811139</v>
      </c>
      <c r="AK127" s="8" t="str">
        <f>IF('[1]T61 Real GDP'!AJ158&lt;&gt;"",(IF('[1]T6 Wine production'!AJ158&lt;&gt;"",('[1]T6 Wine production'!AJ158/'[1]T61 Real GDP'!AJ158),"")),"")</f>
        <v/>
      </c>
      <c r="AL127" s="8">
        <f>IF('[1]T61 Real GDP'!AK158&lt;&gt;"",(IF('[1]T6 Wine production'!AK158&lt;&gt;"",('[1]T6 Wine production'!AK158/'[1]T61 Real GDP'!AK158),"")),"")</f>
        <v>0.65599042570087818</v>
      </c>
      <c r="AM127" s="8">
        <f>IF('[1]T61 Real GDP'!AL158&lt;&gt;"",(IF('[1]T6 Wine production'!AL158&lt;&gt;"",('[1]T6 Wine production'!AL158/'[1]T61 Real GDP'!AL158),"")),"")</f>
        <v>0.46924255197552611</v>
      </c>
      <c r="AN127" s="8">
        <f>IF('[1]T61 Real GDP'!AM158&lt;&gt;"",(IF('[1]T6 Wine production'!AM158&lt;&gt;"",('[1]T6 Wine production'!AM158/'[1]T61 Real GDP'!AM158),"")),"")</f>
        <v>5.7759183071504063</v>
      </c>
      <c r="AO127" s="8">
        <f>IF('[1]T61 Real GDP'!AN158&lt;&gt;"",(IF('[1]T6 Wine production'!AN158&lt;&gt;"",('[1]T6 Wine production'!AN158/'[1]T61 Real GDP'!AN158),"")),"")</f>
        <v>0.94205337242569531</v>
      </c>
      <c r="AP127" s="8">
        <f>IF('[1]T61 Real GDP'!AO158&lt;&gt;"",(IF('[1]T6 Wine production'!AO158&lt;&gt;"",('[1]T6 Wine production'!AO158/'[1]T61 Real GDP'!AO158),"")),"")</f>
        <v>6.8321359143350399E-2</v>
      </c>
      <c r="AQ127" s="8" t="str">
        <f>IF('[1]T61 Real GDP'!AP158&lt;&gt;"",(IF('[1]T6 Wine production'!AP158&lt;&gt;"",('[1]T6 Wine production'!AP158/'[1]T61 Real GDP'!AP158),"")),"")</f>
        <v/>
      </c>
      <c r="AR127" s="8">
        <f>IF('[1]T61 Real GDP'!AQ158&lt;&gt;"",(IF('[1]T6 Wine production'!AQ158&lt;&gt;"",('[1]T6 Wine production'!AQ158/'[1]T61 Real GDP'!AQ158),"")),"")</f>
        <v>0.11959402067564033</v>
      </c>
      <c r="AS127" s="8" t="str">
        <f>IF('[1]T61 Real GDP'!AR158&lt;&gt;"",(IF('[1]T6 Wine production'!AR158&lt;&gt;"",('[1]T6 Wine production'!AR158/'[1]T61 Real GDP'!AR158),"")),"")</f>
        <v/>
      </c>
      <c r="AT127" s="8">
        <f>IF('[1]T61 Real GDP'!AS158&lt;&gt;"",(IF('[1]T6 Wine production'!AS158&lt;&gt;"",('[1]T6 Wine production'!AS158/'[1]T61 Real GDP'!AS158),"")),"")</f>
        <v>1.8595756306347326E-3</v>
      </c>
      <c r="AU127" s="8">
        <f>IF('[1]T61 Real GDP'!AT158&lt;&gt;"",(IF('[1]T6 Wine production'!AT158&lt;&gt;"",('[1]T6 Wine production'!AT158/'[1]T61 Real GDP'!AT158),"")),"")</f>
        <v>2.054692536044728E-2</v>
      </c>
      <c r="AV127" s="8" t="str">
        <f>IF('[1]T61 Real GDP'!AU158&lt;&gt;"",(IF('[1]T6 Wine production'!AU158&lt;&gt;"",('[1]T6 Wine production'!AU158/'[1]T61 Real GDP'!AU158),"")),"")</f>
        <v/>
      </c>
      <c r="AW127" s="8" t="str">
        <f>IF('[1]T61 Real GDP'!AV158&lt;&gt;"",(IF('[1]T6 Wine production'!AV158&lt;&gt;"",('[1]T6 Wine production'!AV158/'[1]T61 Real GDP'!AV158),"")),"")</f>
        <v/>
      </c>
      <c r="AX127" s="8" t="str">
        <f>IF('[1]T61 Real GDP'!AW158&lt;&gt;"",(IF('[1]T6 Wine production'!AW158&lt;&gt;"",('[1]T6 Wine production'!AW158/'[1]T61 Real GDP'!AW158),"")),"")</f>
        <v/>
      </c>
      <c r="AY127" s="8" t="str">
        <f>IF('[1]T61 Real GDP'!AX158&lt;&gt;"",(IF('[1]T6 Wine production'!AX158&lt;&gt;"",('[1]T6 Wine production'!AX158/'[1]T61 Real GDP'!AX158),"")),"")</f>
        <v/>
      </c>
      <c r="AZ127" s="8" t="str">
        <f>IF('[1]T61 Real GDP'!AY158&lt;&gt;"",(IF('[1]T6 Wine production'!AY158&lt;&gt;"",('[1]T6 Wine production'!AY158/'[1]T61 Real GDP'!AY158),"")),"")</f>
        <v/>
      </c>
      <c r="BA127" s="8" t="str">
        <f>IF('[1]T61 Real GDP'!AZ158&lt;&gt;"",(IF('[1]T6 Wine production'!AZ158&lt;&gt;"",('[1]T6 Wine production'!AZ158/'[1]T61 Real GDP'!AZ158),"")),"")</f>
        <v/>
      </c>
      <c r="BB127" s="8">
        <v>1.0090565996269909</v>
      </c>
      <c r="BC127" s="9"/>
      <c r="BD127" s="9"/>
      <c r="BI127" s="8"/>
      <c r="BJ127" s="8"/>
      <c r="BK127" s="8"/>
      <c r="BL127" s="8"/>
      <c r="BM127" s="8"/>
      <c r="BN127" s="8"/>
    </row>
    <row r="128" spans="1:66" x14ac:dyDescent="0.5">
      <c r="A128" s="12">
        <f>'[1]T6 Wine production'!A159</f>
        <v>1991</v>
      </c>
      <c r="B128" s="8">
        <f>IF('[1]T61 Real GDP'!B159&lt;&gt;"",(IF('[1]T6 Wine production'!B159&lt;&gt;"",('[1]T6 Wine production'!B159/'[1]T61 Real GDP'!B159),"")),"")</f>
        <v>4.1161494552339244</v>
      </c>
      <c r="C128" s="8">
        <f>IF('[1]T61 Real GDP'!C159&lt;&gt;"",(IF('[1]T6 Wine production'!C159&lt;&gt;"",('[1]T6 Wine production'!C159/'[1]T61 Real GDP'!C159),"")),"")</f>
        <v>6.3704415591844965</v>
      </c>
      <c r="D128" s="8">
        <f>IF('[1]T61 Real GDP'!D159&lt;&gt;"",(IF('[1]T6 Wine production'!D159&lt;&gt;"",('[1]T6 Wine production'!D159/'[1]T61 Real GDP'!D159),"")),"")</f>
        <v>8.4474422140507297</v>
      </c>
      <c r="E128" s="8">
        <f>IF('[1]T61 Real GDP'!E159&lt;&gt;"",(IF('[1]T6 Wine production'!E159&lt;&gt;"",('[1]T6 Wine production'!E159/'[1]T61 Real GDP'!E159),"")),"")</f>
        <v>6.4529612637576221</v>
      </c>
      <c r="F128" s="8">
        <f>IF('[1]T61 Real GDP'!F159&lt;&gt;"",(IF('[1]T6 Wine production'!F159&lt;&gt;"",('[1]T6 Wine production'!F159/'[1]T61 Real GDP'!F159),"")),"")</f>
        <v>2.2916789078680817</v>
      </c>
      <c r="G128" s="8"/>
      <c r="H128" s="8">
        <f>IF('[1]T61 Real GDP'!G159&lt;&gt;"",(IF('[1]T6 Wine production'!G159&lt;&gt;"",('[1]T6 Wine production'!G159/'[1]T61 Real GDP'!G159),"")),"")</f>
        <v>4.9459400259541278E-2</v>
      </c>
      <c r="I128" s="8" t="str">
        <f>IF('[1]T61 Real GDP'!H159&lt;&gt;"",(IF('[1]T6 Wine production'!H159&lt;&gt;"",('[1]T6 Wine production'!H159/'[1]T61 Real GDP'!H159),"")),"")</f>
        <v/>
      </c>
      <c r="J128" s="8" t="str">
        <f>IF('[1]T61 Real GDP'!I159&lt;&gt;"",(IF('[1]T6 Wine production'!I159&lt;&gt;"",('[1]T6 Wine production'!I159/'[1]T61 Real GDP'!I159),"")),"")</f>
        <v/>
      </c>
      <c r="K128" s="8">
        <f>IF('[1]T61 Real GDP'!J159&lt;&gt;"",(IF('[1]T6 Wine production'!J159&lt;&gt;"",('[1]T6 Wine production'!J159/'[1]T61 Real GDP'!J159),"")),"")</f>
        <v>0.76368577267477122</v>
      </c>
      <c r="L128" s="8">
        <f>IF('[1]T61 Real GDP'!K159&lt;&gt;"",(IF('[1]T6 Wine production'!K159&lt;&gt;"",('[1]T6 Wine production'!K159/'[1]T61 Real GDP'!K159),"")),"")</f>
        <v>3.8442781490599018</v>
      </c>
      <c r="M128" s="8" t="str">
        <f>IF('[1]T61 Real GDP'!L159&lt;&gt;"",(IF('[1]T6 Wine production'!L159&lt;&gt;"",('[1]T6 Wine production'!L159/'[1]T61 Real GDP'!L159),"")),"")</f>
        <v/>
      </c>
      <c r="N128" s="8" t="str">
        <f>IF('[1]T61 Real GDP'!M159&lt;&gt;"",(IF('[1]T6 Wine production'!M159&lt;&gt;"",('[1]T6 Wine production'!M159/'[1]T61 Real GDP'!M159),"")),"")</f>
        <v/>
      </c>
      <c r="O128" s="8" t="str">
        <f>IF('[1]T61 Real GDP'!N159&lt;&gt;"",(IF('[1]T6 Wine production'!N159&lt;&gt;"",('[1]T6 Wine production'!N159/'[1]T61 Real GDP'!N159),"")),"")</f>
        <v/>
      </c>
      <c r="P128" s="8">
        <f>IF('[1]T61 Real GDP'!O159&lt;&gt;"",(IF('[1]T6 Wine production'!O159&lt;&gt;"",('[1]T6 Wine production'!O159/'[1]T61 Real GDP'!O159),"")),"")</f>
        <v>0.85573368037649655</v>
      </c>
      <c r="Q128" s="8">
        <f>IF('[1]T61 Real GDP'!P159&lt;&gt;"",(IF('[1]T6 Wine production'!P159&lt;&gt;"",('[1]T6 Wine production'!P159/'[1]T61 Real GDP'!P159),"")),"")</f>
        <v>1.6101238307065294E-3</v>
      </c>
      <c r="R128" s="8" t="str">
        <f>IF('[1]T61 Real GDP'!Q159&lt;&gt;"",(IF('[1]T6 Wine production'!Q159&lt;&gt;"",('[1]T6 Wine production'!Q159/'[1]T61 Real GDP'!Q159),"")),"")</f>
        <v/>
      </c>
      <c r="S128" s="8">
        <f>IF('[1]T61 Real GDP'!R159&lt;&gt;"",(IF('[1]T6 Wine production'!R159&lt;&gt;"",('[1]T6 Wine production'!R159/'[1]T61 Real GDP'!R159),"")),"")</f>
        <v>5.5924057808596768</v>
      </c>
      <c r="T128" s="8" t="str">
        <f>IF('[1]T61 Real GDP'!S159&lt;&gt;"",(IF('[1]T6 Wine production'!S159&lt;&gt;"",('[1]T6 Wine production'!S159/'[1]T61 Real GDP'!S159),"")),"")</f>
        <v/>
      </c>
      <c r="U128" s="8" t="str">
        <f>IF('[1]T61 Real GDP'!T159&lt;&gt;"",(IF('[1]T6 Wine production'!T159&lt;&gt;"",('[1]T6 Wine production'!T159/'[1]T61 Real GDP'!T159),"")),"")</f>
        <v/>
      </c>
      <c r="V128" s="8">
        <f>IF('[1]T61 Real GDP'!U159&lt;&gt;"",(IF('[1]T6 Wine production'!U159&lt;&gt;"",('[1]T6 Wine production'!U159/'[1]T61 Real GDP'!U159),"")),"")</f>
        <v>7.8308238413580717</v>
      </c>
      <c r="W128" s="8" t="str">
        <f>IF('[1]T61 Real GDP'!V159&lt;&gt;"",(IF('[1]T6 Wine production'!V159&lt;&gt;"",('[1]T6 Wine production'!V159/'[1]T61 Real GDP'!V159),"")),"")</f>
        <v/>
      </c>
      <c r="X128" s="8">
        <f>IF('[1]T61 Real GDP'!W159&lt;&gt;"",(IF('[1]T6 Wine production'!W159&lt;&gt;"",('[1]T6 Wine production'!W159/'[1]T61 Real GDP'!W159),"")),"")</f>
        <v>6.8672497237874097</v>
      </c>
      <c r="Y128" s="8">
        <f>IF('[1]T61 Real GDP'!X159&lt;&gt;"",(IF('[1]T6 Wine production'!X159&lt;&gt;"",('[1]T6 Wine production'!X159/'[1]T61 Real GDP'!X159),"")),"")</f>
        <v>0.84192773477603511</v>
      </c>
      <c r="Z128" s="8" t="str">
        <f>IF('[1]T61 Real GDP'!Y159&lt;&gt;"",(IF('[1]T6 Wine production'!Y159&lt;&gt;"",('[1]T6 Wine production'!Y159/'[1]T61 Real GDP'!Y159),"")),"")</f>
        <v/>
      </c>
      <c r="AA128" s="8" t="str">
        <f>IF('[1]T61 Real GDP'!Z159&lt;&gt;"",(IF('[1]T6 Wine production'!Z159&lt;&gt;"",('[1]T6 Wine production'!Z159/'[1]T61 Real GDP'!Z159),"")),"")</f>
        <v/>
      </c>
      <c r="AB128" s="8">
        <f>IF('[1]T61 Real GDP'!AA159&lt;&gt;"",(IF('[1]T6 Wine production'!AA159&lt;&gt;"",('[1]T6 Wine production'!AA159/'[1]T61 Real GDP'!AA159),"")),"")</f>
        <v>1.3689703337162666</v>
      </c>
      <c r="AC128" s="8">
        <f>IF('[1]T61 Real GDP'!AB159&lt;&gt;"",(IF('[1]T6 Wine production'!AB159&lt;&gt;"",('[1]T6 Wine production'!AB159/'[1]T61 Real GDP'!AB159),"")),"")</f>
        <v>1.0820650780366332</v>
      </c>
      <c r="AD128" s="8">
        <f>IF('[1]T61 Real GDP'!AC159&lt;&gt;"",(IF('[1]T6 Wine production'!AC159&lt;&gt;"",('[1]T6 Wine production'!AC159/'[1]T61 Real GDP'!AC159),"")),"")</f>
        <v>7.3585679492199352E-2</v>
      </c>
      <c r="AE128" s="8">
        <f>IF('[1]T61 Real GDP'!AD159&lt;&gt;"",(IF('[1]T6 Wine production'!AD159&lt;&gt;"",('[1]T6 Wine production'!AD159/'[1]T61 Real GDP'!AD159),"")),"")</f>
        <v>0.26157833572420558</v>
      </c>
      <c r="AF128" s="8">
        <f>IF('[1]T61 Real GDP'!AE159&lt;&gt;"",(IF('[1]T6 Wine production'!AE159&lt;&gt;"",('[1]T6 Wine production'!AE159/'[1]T61 Real GDP'!AE159),"")),"")</f>
        <v>6.3124721695808246</v>
      </c>
      <c r="AG128" s="8">
        <f>IF('[1]T61 Real GDP'!AF159&lt;&gt;"",(IF('[1]T6 Wine production'!AF159&lt;&gt;"",('[1]T6 Wine production'!AF159/'[1]T61 Real GDP'!AF159),"")),"")</f>
        <v>0.41059221125782941</v>
      </c>
      <c r="AH128" s="8">
        <f>IF('[1]T61 Real GDP'!AG159&lt;&gt;"",(IF('[1]T6 Wine production'!AG159&lt;&gt;"",('[1]T6 Wine production'!AG159/'[1]T61 Real GDP'!AG159),"")),"")</f>
        <v>2.6082421913454179</v>
      </c>
      <c r="AI128" s="8">
        <f>IF('[1]T61 Real GDP'!AH159&lt;&gt;"",(IF('[1]T6 Wine production'!AH159&lt;&gt;"",('[1]T6 Wine production'!AH159/'[1]T61 Real GDP'!AH159),"")),"")</f>
        <v>0.33730657151014054</v>
      </c>
      <c r="AJ128" s="8">
        <f>IF('[1]T61 Real GDP'!AI159&lt;&gt;"",(IF('[1]T6 Wine production'!AI159&lt;&gt;"",('[1]T6 Wine production'!AI159/'[1]T61 Real GDP'!AI159),"")),"")</f>
        <v>3.8198579280673783</v>
      </c>
      <c r="AK128" s="8" t="str">
        <f>IF('[1]T61 Real GDP'!AJ159&lt;&gt;"",(IF('[1]T6 Wine production'!AJ159&lt;&gt;"",('[1]T6 Wine production'!AJ159/'[1]T61 Real GDP'!AJ159),"")),"")</f>
        <v/>
      </c>
      <c r="AL128" s="8">
        <f>IF('[1]T61 Real GDP'!AK159&lt;&gt;"",(IF('[1]T6 Wine production'!AK159&lt;&gt;"",('[1]T6 Wine production'!AK159/'[1]T61 Real GDP'!AK159),"")),"")</f>
        <v>0.63058948582927143</v>
      </c>
      <c r="AM128" s="8">
        <f>IF('[1]T61 Real GDP'!AL159&lt;&gt;"",(IF('[1]T6 Wine production'!AL159&lt;&gt;"",('[1]T6 Wine production'!AL159/'[1]T61 Real GDP'!AL159),"")),"")</f>
        <v>0.56606910248945042</v>
      </c>
      <c r="AN128" s="8">
        <f>IF('[1]T61 Real GDP'!AM159&lt;&gt;"",(IF('[1]T6 Wine production'!AM159&lt;&gt;"",('[1]T6 Wine production'!AM159/'[1]T61 Real GDP'!AM159),"")),"")</f>
        <v>5.872325062602795</v>
      </c>
      <c r="AO128" s="8">
        <f>IF('[1]T61 Real GDP'!AN159&lt;&gt;"",(IF('[1]T6 Wine production'!AN159&lt;&gt;"",('[1]T6 Wine production'!AN159/'[1]T61 Real GDP'!AN159),"")),"")</f>
        <v>1.4542816329918324</v>
      </c>
      <c r="AP128" s="8">
        <f>IF('[1]T61 Real GDP'!AO159&lt;&gt;"",(IF('[1]T6 Wine production'!AO159&lt;&gt;"",('[1]T6 Wine production'!AO159/'[1]T61 Real GDP'!AO159),"")),"")</f>
        <v>6.4903981866683932E-2</v>
      </c>
      <c r="AQ128" s="8" t="str">
        <f>IF('[1]T61 Real GDP'!AP159&lt;&gt;"",(IF('[1]T6 Wine production'!AP159&lt;&gt;"",('[1]T6 Wine production'!AP159/'[1]T61 Real GDP'!AP159),"")),"")</f>
        <v/>
      </c>
      <c r="AR128" s="8">
        <f>IF('[1]T61 Real GDP'!AQ159&lt;&gt;"",(IF('[1]T6 Wine production'!AQ159&lt;&gt;"",('[1]T6 Wine production'!AQ159/'[1]T61 Real GDP'!AQ159),"")),"")</f>
        <v>0.10601671353488877</v>
      </c>
      <c r="AS128" s="8" t="str">
        <f>IF('[1]T61 Real GDP'!AR159&lt;&gt;"",(IF('[1]T6 Wine production'!AR159&lt;&gt;"",('[1]T6 Wine production'!AR159/'[1]T61 Real GDP'!AR159),"")),"")</f>
        <v/>
      </c>
      <c r="AT128" s="8">
        <f>IF('[1]T61 Real GDP'!AS159&lt;&gt;"",(IF('[1]T6 Wine production'!AS159&lt;&gt;"",('[1]T6 Wine production'!AS159/'[1]T61 Real GDP'!AS159),"")),"")</f>
        <v>1.9482705965062281E-3</v>
      </c>
      <c r="AU128" s="8">
        <f>IF('[1]T61 Real GDP'!AT159&lt;&gt;"",(IF('[1]T6 Wine production'!AT159&lt;&gt;"",('[1]T6 Wine production'!AT159/'[1]T61 Real GDP'!AT159),"")),"")</f>
        <v>1.7638949278914354E-2</v>
      </c>
      <c r="AV128" s="8" t="str">
        <f>IF('[1]T61 Real GDP'!AU159&lt;&gt;"",(IF('[1]T6 Wine production'!AU159&lt;&gt;"",('[1]T6 Wine production'!AU159/'[1]T61 Real GDP'!AU159),"")),"")</f>
        <v/>
      </c>
      <c r="AW128" s="8" t="str">
        <f>IF('[1]T61 Real GDP'!AV159&lt;&gt;"",(IF('[1]T6 Wine production'!AV159&lt;&gt;"",('[1]T6 Wine production'!AV159/'[1]T61 Real GDP'!AV159),"")),"")</f>
        <v/>
      </c>
      <c r="AX128" s="8" t="str">
        <f>IF('[1]T61 Real GDP'!AW159&lt;&gt;"",(IF('[1]T6 Wine production'!AW159&lt;&gt;"",('[1]T6 Wine production'!AW159/'[1]T61 Real GDP'!AW159),"")),"")</f>
        <v/>
      </c>
      <c r="AY128" s="8" t="str">
        <f>IF('[1]T61 Real GDP'!AX159&lt;&gt;"",(IF('[1]T6 Wine production'!AX159&lt;&gt;"",('[1]T6 Wine production'!AX159/'[1]T61 Real GDP'!AX159),"")),"")</f>
        <v/>
      </c>
      <c r="AZ128" s="8" t="str">
        <f>IF('[1]T61 Real GDP'!AY159&lt;&gt;"",(IF('[1]T6 Wine production'!AY159&lt;&gt;"",('[1]T6 Wine production'!AY159/'[1]T61 Real GDP'!AY159),"")),"")</f>
        <v/>
      </c>
      <c r="BA128" s="8" t="str">
        <f>IF('[1]T61 Real GDP'!AZ159&lt;&gt;"",(IF('[1]T6 Wine production'!AZ159&lt;&gt;"",('[1]T6 Wine production'!AZ159/'[1]T61 Real GDP'!AZ159),"")),"")</f>
        <v/>
      </c>
      <c r="BB128" s="8">
        <v>0.89629080904216918</v>
      </c>
      <c r="BC128" s="9"/>
      <c r="BD128" s="9"/>
      <c r="BI128" s="8"/>
      <c r="BJ128" s="8"/>
      <c r="BK128" s="8"/>
      <c r="BL128" s="8"/>
      <c r="BM128" s="8"/>
      <c r="BN128" s="8"/>
    </row>
    <row r="129" spans="1:66" x14ac:dyDescent="0.5">
      <c r="A129" s="12">
        <f>'[1]T6 Wine production'!A160</f>
        <v>1992</v>
      </c>
      <c r="B129" s="8">
        <f>IF('[1]T61 Real GDP'!B160&lt;&gt;"",(IF('[1]T6 Wine production'!B160&lt;&gt;"",('[1]T6 Wine production'!B160/'[1]T61 Real GDP'!B160),"")),"")</f>
        <v>6.2146345312180733</v>
      </c>
      <c r="C129" s="8">
        <f>IF('[1]T61 Real GDP'!C160&lt;&gt;"",(IF('[1]T6 Wine production'!C160&lt;&gt;"",('[1]T6 Wine production'!C160/'[1]T61 Real GDP'!C160),"")),"")</f>
        <v>7.2632858345189009</v>
      </c>
      <c r="D129" s="8">
        <f>IF('[1]T61 Real GDP'!D160&lt;&gt;"",(IF('[1]T6 Wine production'!D160&lt;&gt;"",('[1]T6 Wine production'!D160/'[1]T61 Real GDP'!D160),"")),"")</f>
        <v>6.350760513723392</v>
      </c>
      <c r="E129" s="8">
        <f>IF('[1]T61 Real GDP'!E160&lt;&gt;"",(IF('[1]T6 Wine production'!E160&lt;&gt;"",('[1]T6 Wine production'!E160/'[1]T61 Real GDP'!E160),"")),"")</f>
        <v>6.8913708447156496</v>
      </c>
      <c r="F129" s="8">
        <f>IF('[1]T61 Real GDP'!F160&lt;&gt;"",(IF('[1]T6 Wine production'!F160&lt;&gt;"",('[1]T6 Wine production'!F160/'[1]T61 Real GDP'!F160),"")),"")</f>
        <v>1.8781927745289948</v>
      </c>
      <c r="G129" s="8"/>
      <c r="H129" s="8">
        <f>IF('[1]T61 Real GDP'!G160&lt;&gt;"",(IF('[1]T6 Wine production'!G160&lt;&gt;"",('[1]T6 Wine production'!G160/'[1]T61 Real GDP'!G160),"")),"")</f>
        <v>0.15081686713503867</v>
      </c>
      <c r="I129" s="8" t="str">
        <f>IF('[1]T61 Real GDP'!H160&lt;&gt;"",(IF('[1]T6 Wine production'!H160&lt;&gt;"",('[1]T6 Wine production'!H160/'[1]T61 Real GDP'!H160),"")),"")</f>
        <v/>
      </c>
      <c r="J129" s="8" t="str">
        <f>IF('[1]T61 Real GDP'!I160&lt;&gt;"",(IF('[1]T6 Wine production'!I160&lt;&gt;"",('[1]T6 Wine production'!I160/'[1]T61 Real GDP'!I160),"")),"")</f>
        <v/>
      </c>
      <c r="K129" s="8">
        <f>IF('[1]T61 Real GDP'!J160&lt;&gt;"",(IF('[1]T6 Wine production'!J160&lt;&gt;"",('[1]T6 Wine production'!J160/'[1]T61 Real GDP'!J160),"")),"")</f>
        <v>0.98057694435104714</v>
      </c>
      <c r="L129" s="8">
        <f>IF('[1]T61 Real GDP'!K160&lt;&gt;"",(IF('[1]T6 Wine production'!K160&lt;&gt;"",('[1]T6 Wine production'!K160/'[1]T61 Real GDP'!K160),"")),"")</f>
        <v>3.8317966661280147</v>
      </c>
      <c r="M129" s="8" t="str">
        <f>IF('[1]T61 Real GDP'!L160&lt;&gt;"",(IF('[1]T6 Wine production'!L160&lt;&gt;"",('[1]T6 Wine production'!L160/'[1]T61 Real GDP'!L160),"")),"")</f>
        <v/>
      </c>
      <c r="N129" s="8" t="str">
        <f>IF('[1]T61 Real GDP'!M160&lt;&gt;"",(IF('[1]T6 Wine production'!M160&lt;&gt;"",('[1]T6 Wine production'!M160/'[1]T61 Real GDP'!M160),"")),"")</f>
        <v/>
      </c>
      <c r="O129" s="8" t="str">
        <f>IF('[1]T61 Real GDP'!N160&lt;&gt;"",(IF('[1]T6 Wine production'!N160&lt;&gt;"",('[1]T6 Wine production'!N160/'[1]T61 Real GDP'!N160),"")),"")</f>
        <v/>
      </c>
      <c r="P129" s="8">
        <f>IF('[1]T61 Real GDP'!O160&lt;&gt;"",(IF('[1]T6 Wine production'!O160&lt;&gt;"",('[1]T6 Wine production'!O160/'[1]T61 Real GDP'!O160),"")),"")</f>
        <v>0.85137051063713332</v>
      </c>
      <c r="Q129" s="8">
        <f>IF('[1]T61 Real GDP'!P160&lt;&gt;"",(IF('[1]T6 Wine production'!P160&lt;&gt;"",('[1]T6 Wine production'!P160/'[1]T61 Real GDP'!P160),"")),"")</f>
        <v>2.8117375124976697E-3</v>
      </c>
      <c r="R129" s="8" t="str">
        <f>IF('[1]T61 Real GDP'!Q160&lt;&gt;"",(IF('[1]T6 Wine production'!Q160&lt;&gt;"",('[1]T6 Wine production'!Q160/'[1]T61 Real GDP'!Q160),"")),"")</f>
        <v/>
      </c>
      <c r="S129" s="8">
        <f>IF('[1]T61 Real GDP'!R160&lt;&gt;"",(IF('[1]T6 Wine production'!R160&lt;&gt;"",('[1]T6 Wine production'!R160/'[1]T61 Real GDP'!R160),"")),"")</f>
        <v>4.9891986848478513</v>
      </c>
      <c r="T129" s="8">
        <f>IF('[1]T61 Real GDP'!S160&lt;&gt;"",(IF('[1]T6 Wine production'!S160&lt;&gt;"",('[1]T6 Wine production'!S160/'[1]T61 Real GDP'!S160),"")),"")</f>
        <v>7.5717913958935332</v>
      </c>
      <c r="U129" s="8">
        <f>IF('[1]T61 Real GDP'!T160&lt;&gt;"",(IF('[1]T6 Wine production'!T160&lt;&gt;"",('[1]T6 Wine production'!T160/'[1]T61 Real GDP'!T160),"")),"")</f>
        <v>10.006333086410933</v>
      </c>
      <c r="V129" s="8">
        <f>IF('[1]T61 Real GDP'!U160&lt;&gt;"",(IF('[1]T6 Wine production'!U160&lt;&gt;"",('[1]T6 Wine production'!U160/'[1]T61 Real GDP'!U160),"")),"")</f>
        <v>6.8009408283717727</v>
      </c>
      <c r="W129" s="8">
        <f>IF('[1]T61 Real GDP'!V160&lt;&gt;"",(IF('[1]T6 Wine production'!V160&lt;&gt;"",('[1]T6 Wine production'!V160/'[1]T61 Real GDP'!V160),"")),"")</f>
        <v>21.699516549583606</v>
      </c>
      <c r="X129" s="8">
        <f>IF('[1]T61 Real GDP'!W160&lt;&gt;"",(IF('[1]T6 Wine production'!W160&lt;&gt;"",('[1]T6 Wine production'!W160/'[1]T61 Real GDP'!W160),"")),"")</f>
        <v>7.3671446979696062</v>
      </c>
      <c r="Y129" s="8">
        <f>IF('[1]T61 Real GDP'!X160&lt;&gt;"",(IF('[1]T6 Wine production'!X160&lt;&gt;"",('[1]T6 Wine production'!X160/'[1]T61 Real GDP'!X160),"")),"")</f>
        <v>0.50714046543489577</v>
      </c>
      <c r="Z129" s="8">
        <f>IF('[1]T61 Real GDP'!Y160&lt;&gt;"",(IF('[1]T6 Wine production'!Y160&lt;&gt;"",('[1]T6 Wine production'!Y160/'[1]T61 Real GDP'!Y160),"")),"")</f>
        <v>0.85613034047388059</v>
      </c>
      <c r="AA129" s="8" t="str">
        <f>IF('[1]T61 Real GDP'!Z160&lt;&gt;"",(IF('[1]T6 Wine production'!Z160&lt;&gt;"",('[1]T6 Wine production'!Z160/'[1]T61 Real GDP'!Z160),"")),"")</f>
        <v/>
      </c>
      <c r="AB129" s="8">
        <f>IF('[1]T61 Real GDP'!AA160&lt;&gt;"",(IF('[1]T6 Wine production'!AA160&lt;&gt;"",('[1]T6 Wine production'!AA160/'[1]T61 Real GDP'!AA160),"")),"")</f>
        <v>1.6070938782714297</v>
      </c>
      <c r="AC129" s="8">
        <f>IF('[1]T61 Real GDP'!AB160&lt;&gt;"",(IF('[1]T6 Wine production'!AB160&lt;&gt;"",('[1]T6 Wine production'!AB160/'[1]T61 Real GDP'!AB160),"")),"")</f>
        <v>0.890282622328194</v>
      </c>
      <c r="AD129" s="8">
        <f>IF('[1]T61 Real GDP'!AC160&lt;&gt;"",(IF('[1]T6 Wine production'!AC160&lt;&gt;"",('[1]T6 Wine production'!AC160/'[1]T61 Real GDP'!AC160),"")),"")</f>
        <v>6.5148867973983504E-2</v>
      </c>
      <c r="AE129" s="8">
        <f>IF('[1]T61 Real GDP'!AD160&lt;&gt;"",(IF('[1]T6 Wine production'!AD160&lt;&gt;"",('[1]T6 Wine production'!AD160/'[1]T61 Real GDP'!AD160),"")),"")</f>
        <v>0.27650648433365405</v>
      </c>
      <c r="AF129" s="8">
        <f>IF('[1]T61 Real GDP'!AE160&lt;&gt;"",(IF('[1]T6 Wine production'!AE160&lt;&gt;"",('[1]T6 Wine production'!AE160/'[1]T61 Real GDP'!AE160),"")),"")</f>
        <v>5.8057038566401555</v>
      </c>
      <c r="AG129" s="8">
        <f>IF('[1]T61 Real GDP'!AF160&lt;&gt;"",(IF('[1]T6 Wine production'!AF160&lt;&gt;"",('[1]T6 Wine production'!AF160/'[1]T61 Real GDP'!AF160),"")),"")</f>
        <v>0.48448442071537651</v>
      </c>
      <c r="AH129" s="8">
        <f>IF('[1]T61 Real GDP'!AG160&lt;&gt;"",(IF('[1]T6 Wine production'!AG160&lt;&gt;"",('[1]T6 Wine production'!AG160/'[1]T61 Real GDP'!AG160),"")),"")</f>
        <v>2.0806999336003029</v>
      </c>
      <c r="AI129" s="8">
        <f>IF('[1]T61 Real GDP'!AH160&lt;&gt;"",(IF('[1]T6 Wine production'!AH160&lt;&gt;"",('[1]T6 Wine production'!AH160/'[1]T61 Real GDP'!AH160),"")),"")</f>
        <v>0.33250010269631486</v>
      </c>
      <c r="AJ129" s="8">
        <f>IF('[1]T61 Real GDP'!AI160&lt;&gt;"",(IF('[1]T6 Wine production'!AI160&lt;&gt;"",('[1]T6 Wine production'!AI160/'[1]T61 Real GDP'!AI160),"")),"")</f>
        <v>3.5631919940409293</v>
      </c>
      <c r="AK129" s="8" t="str">
        <f>IF('[1]T61 Real GDP'!AJ160&lt;&gt;"",(IF('[1]T6 Wine production'!AJ160&lt;&gt;"",('[1]T6 Wine production'!AJ160/'[1]T61 Real GDP'!AJ160),"")),"")</f>
        <v/>
      </c>
      <c r="AL129" s="8">
        <f>IF('[1]T61 Real GDP'!AK160&lt;&gt;"",(IF('[1]T6 Wine production'!AK160&lt;&gt;"",('[1]T6 Wine production'!AK160/'[1]T61 Real GDP'!AK160),"")),"")</f>
        <v>0.55372319451882357</v>
      </c>
      <c r="AM129" s="8">
        <f>IF('[1]T61 Real GDP'!AL160&lt;&gt;"",(IF('[1]T6 Wine production'!AL160&lt;&gt;"",('[1]T6 Wine production'!AL160/'[1]T61 Real GDP'!AL160),"")),"")</f>
        <v>0.65554941248060461</v>
      </c>
      <c r="AN129" s="8">
        <f>IF('[1]T61 Real GDP'!AM160&lt;&gt;"",(IF('[1]T6 Wine production'!AM160&lt;&gt;"",('[1]T6 Wine production'!AM160/'[1]T61 Real GDP'!AM160),"")),"")</f>
        <v>6.1860214412002312</v>
      </c>
      <c r="AO129" s="8">
        <f>IF('[1]T61 Real GDP'!AN160&lt;&gt;"",(IF('[1]T6 Wine production'!AN160&lt;&gt;"",('[1]T6 Wine production'!AN160/'[1]T61 Real GDP'!AN160),"")),"")</f>
        <v>1.0746702866885893</v>
      </c>
      <c r="AP129" s="8">
        <f>IF('[1]T61 Real GDP'!AO160&lt;&gt;"",(IF('[1]T6 Wine production'!AO160&lt;&gt;"",('[1]T6 Wine production'!AO160/'[1]T61 Real GDP'!AO160),"")),"")</f>
        <v>8.25574264196033E-2</v>
      </c>
      <c r="AQ129" s="8" t="str">
        <f>IF('[1]T61 Real GDP'!AP160&lt;&gt;"",(IF('[1]T6 Wine production'!AP160&lt;&gt;"",('[1]T6 Wine production'!AP160/'[1]T61 Real GDP'!AP160),"")),"")</f>
        <v/>
      </c>
      <c r="AR129" s="8">
        <f>IF('[1]T61 Real GDP'!AQ160&lt;&gt;"",(IF('[1]T6 Wine production'!AQ160&lt;&gt;"",('[1]T6 Wine production'!AQ160/'[1]T61 Real GDP'!AQ160),"")),"")</f>
        <v>0.10064732332469511</v>
      </c>
      <c r="AS129" s="8" t="str">
        <f>IF('[1]T61 Real GDP'!AR160&lt;&gt;"",(IF('[1]T6 Wine production'!AR160&lt;&gt;"",('[1]T6 Wine production'!AR160/'[1]T61 Real GDP'!AR160),"")),"")</f>
        <v/>
      </c>
      <c r="AT129" s="8">
        <f>IF('[1]T61 Real GDP'!AS160&lt;&gt;"",(IF('[1]T6 Wine production'!AS160&lt;&gt;"",('[1]T6 Wine production'!AS160/'[1]T61 Real GDP'!AS160),"")),"")</f>
        <v>1.8678349633516635E-3</v>
      </c>
      <c r="AU129" s="8">
        <f>IF('[1]T61 Real GDP'!AT160&lt;&gt;"",(IF('[1]T6 Wine production'!AT160&lt;&gt;"",('[1]T6 Wine production'!AT160/'[1]T61 Real GDP'!AT160),"")),"")</f>
        <v>1.8284673877360321E-2</v>
      </c>
      <c r="AV129" s="8" t="str">
        <f>IF('[1]T61 Real GDP'!AU160&lt;&gt;"",(IF('[1]T6 Wine production'!AU160&lt;&gt;"",('[1]T6 Wine production'!AU160/'[1]T61 Real GDP'!AU160),"")),"")</f>
        <v/>
      </c>
      <c r="AW129" s="8" t="str">
        <f>IF('[1]T61 Real GDP'!AV160&lt;&gt;"",(IF('[1]T6 Wine production'!AV160&lt;&gt;"",('[1]T6 Wine production'!AV160/'[1]T61 Real GDP'!AV160),"")),"")</f>
        <v/>
      </c>
      <c r="AX129" s="8" t="str">
        <f>IF('[1]T61 Real GDP'!AW160&lt;&gt;"",(IF('[1]T6 Wine production'!AW160&lt;&gt;"",('[1]T6 Wine production'!AW160/'[1]T61 Real GDP'!AW160),"")),"")</f>
        <v/>
      </c>
      <c r="AY129" s="8" t="str">
        <f>IF('[1]T61 Real GDP'!AX160&lt;&gt;"",(IF('[1]T6 Wine production'!AX160&lt;&gt;"",('[1]T6 Wine production'!AX160/'[1]T61 Real GDP'!AX160),"")),"")</f>
        <v/>
      </c>
      <c r="AZ129" s="8" t="str">
        <f>IF('[1]T61 Real GDP'!AY160&lt;&gt;"",(IF('[1]T6 Wine production'!AY160&lt;&gt;"",('[1]T6 Wine production'!AY160/'[1]T61 Real GDP'!AY160),"")),"")</f>
        <v/>
      </c>
      <c r="BA129" s="8" t="str">
        <f>IF('[1]T61 Real GDP'!AZ160&lt;&gt;"",(IF('[1]T6 Wine production'!AZ160&lt;&gt;"",('[1]T6 Wine production'!AZ160/'[1]T61 Real GDP'!AZ160),"")),"")</f>
        <v/>
      </c>
      <c r="BB129" s="8">
        <v>1.0317181283411967</v>
      </c>
      <c r="BC129" s="9"/>
      <c r="BD129" s="9"/>
      <c r="BI129" s="8"/>
      <c r="BJ129" s="8"/>
      <c r="BK129" s="8"/>
      <c r="BL129" s="8"/>
      <c r="BM129" s="8"/>
      <c r="BN129" s="8"/>
    </row>
    <row r="130" spans="1:66" x14ac:dyDescent="0.5">
      <c r="A130" s="12">
        <f>'[1]T6 Wine production'!A161</f>
        <v>1993</v>
      </c>
      <c r="B130" s="8">
        <f>IF('[1]T61 Real GDP'!B161&lt;&gt;"",(IF('[1]T6 Wine production'!B161&lt;&gt;"",('[1]T6 Wine production'!B161/'[1]T61 Real GDP'!B161),"")),"")</f>
        <v>5.097674023220292</v>
      </c>
      <c r="C130" s="8">
        <f>IF('[1]T61 Real GDP'!C161&lt;&gt;"",(IF('[1]T6 Wine production'!C161&lt;&gt;"",('[1]T6 Wine production'!C161/'[1]T61 Real GDP'!C161),"")),"")</f>
        <v>6.6864188011951544</v>
      </c>
      <c r="D130" s="8">
        <f>IF('[1]T61 Real GDP'!D161&lt;&gt;"",(IF('[1]T6 Wine production'!D161&lt;&gt;"",('[1]T6 Wine production'!D161/'[1]T61 Real GDP'!D161),"")),"")</f>
        <v>4.0097409407670304</v>
      </c>
      <c r="E130" s="8">
        <f>IF('[1]T61 Real GDP'!E161&lt;&gt;"",(IF('[1]T6 Wine production'!E161&lt;&gt;"",('[1]T6 Wine production'!E161/'[1]T61 Real GDP'!E161),"")),"")</f>
        <v>5.4355717007037683</v>
      </c>
      <c r="F130" s="8">
        <f>IF('[1]T61 Real GDP'!F161&lt;&gt;"",(IF('[1]T6 Wine production'!F161&lt;&gt;"",('[1]T6 Wine production'!F161/'[1]T61 Real GDP'!F161),"")),"")</f>
        <v>1.3463959716542941</v>
      </c>
      <c r="G130" s="8"/>
      <c r="H130" s="8">
        <f>IF('[1]T61 Real GDP'!G161&lt;&gt;"",(IF('[1]T6 Wine production'!G161&lt;&gt;"",('[1]T6 Wine production'!G161/'[1]T61 Real GDP'!G161),"")),"")</f>
        <v>9.4705679361691109E-2</v>
      </c>
      <c r="I130" s="8" t="str">
        <f>IF('[1]T61 Real GDP'!H161&lt;&gt;"",(IF('[1]T6 Wine production'!H161&lt;&gt;"",('[1]T6 Wine production'!H161/'[1]T61 Real GDP'!H161),"")),"")</f>
        <v/>
      </c>
      <c r="J130" s="8" t="str">
        <f>IF('[1]T61 Real GDP'!I161&lt;&gt;"",(IF('[1]T6 Wine production'!I161&lt;&gt;"",('[1]T6 Wine production'!I161/'[1]T61 Real GDP'!I161),"")),"")</f>
        <v/>
      </c>
      <c r="K130" s="8">
        <f>IF('[1]T61 Real GDP'!J161&lt;&gt;"",(IF('[1]T6 Wine production'!J161&lt;&gt;"",('[1]T6 Wine production'!J161/'[1]T61 Real GDP'!J161),"")),"")</f>
        <v>0.72732888496109405</v>
      </c>
      <c r="L130" s="8">
        <f>IF('[1]T61 Real GDP'!K161&lt;&gt;"",(IF('[1]T6 Wine production'!K161&lt;&gt;"",('[1]T6 Wine production'!K161/'[1]T61 Real GDP'!K161),"")),"")</f>
        <v>3.259237615383777</v>
      </c>
      <c r="M130" s="8" t="str">
        <f>IF('[1]T61 Real GDP'!L161&lt;&gt;"",(IF('[1]T6 Wine production'!L161&lt;&gt;"",('[1]T6 Wine production'!L161/'[1]T61 Real GDP'!L161),"")),"")</f>
        <v/>
      </c>
      <c r="N130" s="8" t="str">
        <f>IF('[1]T61 Real GDP'!M161&lt;&gt;"",(IF('[1]T6 Wine production'!M161&lt;&gt;"",('[1]T6 Wine production'!M161/'[1]T61 Real GDP'!M161),"")),"")</f>
        <v/>
      </c>
      <c r="O130" s="8" t="str">
        <f>IF('[1]T61 Real GDP'!N161&lt;&gt;"",(IF('[1]T6 Wine production'!N161&lt;&gt;"",('[1]T6 Wine production'!N161/'[1]T61 Real GDP'!N161),"")),"")</f>
        <v/>
      </c>
      <c r="P130" s="8">
        <f>IF('[1]T61 Real GDP'!O161&lt;&gt;"",(IF('[1]T6 Wine production'!O161&lt;&gt;"",('[1]T6 Wine production'!O161/'[1]T61 Real GDP'!O161),"")),"")</f>
        <v>0.79540753848834078</v>
      </c>
      <c r="Q130" s="8">
        <f>IF('[1]T61 Real GDP'!P161&lt;&gt;"",(IF('[1]T6 Wine production'!P161&lt;&gt;"",('[1]T6 Wine production'!P161/'[1]T61 Real GDP'!P161),"")),"")</f>
        <v>1.8062368864784724E-3</v>
      </c>
      <c r="R130" s="8" t="str">
        <f>IF('[1]T61 Real GDP'!Q161&lt;&gt;"",(IF('[1]T6 Wine production'!Q161&lt;&gt;"",('[1]T6 Wine production'!Q161/'[1]T61 Real GDP'!Q161),"")),"")</f>
        <v/>
      </c>
      <c r="S130" s="8">
        <f>IF('[1]T61 Real GDP'!R161&lt;&gt;"",(IF('[1]T6 Wine production'!R161&lt;&gt;"",('[1]T6 Wine production'!R161/'[1]T61 Real GDP'!R161),"")),"")</f>
        <v>4.0391841788580756</v>
      </c>
      <c r="T130" s="8">
        <f>IF('[1]T61 Real GDP'!S161&lt;&gt;"",(IF('[1]T6 Wine production'!S161&lt;&gt;"",('[1]T6 Wine production'!S161/'[1]T61 Real GDP'!S161),"")),"")</f>
        <v>8.6490222085485602</v>
      </c>
      <c r="U130" s="8">
        <f>IF('[1]T61 Real GDP'!T161&lt;&gt;"",(IF('[1]T6 Wine production'!T161&lt;&gt;"",('[1]T6 Wine production'!T161/'[1]T61 Real GDP'!T161),"")),"")</f>
        <v>12.756764172586282</v>
      </c>
      <c r="V130" s="8">
        <f>IF('[1]T61 Real GDP'!U161&lt;&gt;"",(IF('[1]T6 Wine production'!U161&lt;&gt;"",('[1]T6 Wine production'!U161/'[1]T61 Real GDP'!U161),"")),"")</f>
        <v>6.4069569864909237</v>
      </c>
      <c r="W130" s="8">
        <f>IF('[1]T61 Real GDP'!V161&lt;&gt;"",(IF('[1]T6 Wine production'!V161&lt;&gt;"",('[1]T6 Wine production'!V161/'[1]T61 Real GDP'!V161),"")),"")</f>
        <v>34.649967420237019</v>
      </c>
      <c r="X130" s="8">
        <f>IF('[1]T61 Real GDP'!W161&lt;&gt;"",(IF('[1]T6 Wine production'!W161&lt;&gt;"",('[1]T6 Wine production'!W161/'[1]T61 Real GDP'!W161),"")),"")</f>
        <v>8.9920395274028255</v>
      </c>
      <c r="Y130" s="8">
        <f>IF('[1]T61 Real GDP'!X161&lt;&gt;"",(IF('[1]T6 Wine production'!X161&lt;&gt;"",('[1]T6 Wine production'!X161/'[1]T61 Real GDP'!X161),"")),"")</f>
        <v>0.39272023628781766</v>
      </c>
      <c r="Z130" s="8">
        <f>IF('[1]T61 Real GDP'!Y161&lt;&gt;"",(IF('[1]T6 Wine production'!Y161&lt;&gt;"",('[1]T6 Wine production'!Y161/'[1]T61 Real GDP'!Y161),"")),"")</f>
        <v>0.79753191279499869</v>
      </c>
      <c r="AA130" s="8" t="str">
        <f>IF('[1]T61 Real GDP'!Z161&lt;&gt;"",(IF('[1]T6 Wine production'!Z161&lt;&gt;"",('[1]T6 Wine production'!Z161/'[1]T61 Real GDP'!Z161),"")),"")</f>
        <v/>
      </c>
      <c r="AB130" s="8">
        <f>IF('[1]T61 Real GDP'!AA161&lt;&gt;"",(IF('[1]T6 Wine production'!AA161&lt;&gt;"",('[1]T6 Wine production'!AA161/'[1]T61 Real GDP'!AA161),"")),"")</f>
        <v>1.4875393844288876</v>
      </c>
      <c r="AC130" s="8">
        <f>IF('[1]T61 Real GDP'!AB161&lt;&gt;"",(IF('[1]T6 Wine production'!AB161&lt;&gt;"",('[1]T6 Wine production'!AB161/'[1]T61 Real GDP'!AB161),"")),"")</f>
        <v>0.65485152058141793</v>
      </c>
      <c r="AD130" s="8">
        <f>IF('[1]T61 Real GDP'!AC161&lt;&gt;"",(IF('[1]T6 Wine production'!AC161&lt;&gt;"",('[1]T6 Wine production'!AC161/'[1]T61 Real GDP'!AC161),"")),"")</f>
        <v>4.7062499179140446E-2</v>
      </c>
      <c r="AE130" s="8">
        <f>IF('[1]T61 Real GDP'!AD161&lt;&gt;"",(IF('[1]T6 Wine production'!AD161&lt;&gt;"",('[1]T6 Wine production'!AD161/'[1]T61 Real GDP'!AD161),"")),"")</f>
        <v>0.2576202852948894</v>
      </c>
      <c r="AF130" s="8">
        <f>IF('[1]T61 Real GDP'!AE161&lt;&gt;"",(IF('[1]T6 Wine production'!AE161&lt;&gt;"",('[1]T6 Wine production'!AE161/'[1]T61 Real GDP'!AE161),"")),"")</f>
        <v>5.5059877652483706</v>
      </c>
      <c r="AG130" s="8">
        <f>IF('[1]T61 Real GDP'!AF161&lt;&gt;"",(IF('[1]T6 Wine production'!AF161&lt;&gt;"",('[1]T6 Wine production'!AF161/'[1]T61 Real GDP'!AF161),"")),"")</f>
        <v>0.34662437068784047</v>
      </c>
      <c r="AH130" s="8">
        <f>IF('[1]T61 Real GDP'!AG161&lt;&gt;"",(IF('[1]T6 Wine production'!AG161&lt;&gt;"",('[1]T6 Wine production'!AG161/'[1]T61 Real GDP'!AG161),"")),"")</f>
        <v>2.0451216487216191</v>
      </c>
      <c r="AI130" s="8">
        <f>IF('[1]T61 Real GDP'!AH161&lt;&gt;"",(IF('[1]T6 Wine production'!AH161&lt;&gt;"",('[1]T6 Wine production'!AH161/'[1]T61 Real GDP'!AH161),"")),"")</f>
        <v>0.29687300398960881</v>
      </c>
      <c r="AJ130" s="8">
        <f>IF('[1]T61 Real GDP'!AI161&lt;&gt;"",(IF('[1]T6 Wine production'!AI161&lt;&gt;"",('[1]T6 Wine production'!AI161/'[1]T61 Real GDP'!AI161),"")),"")</f>
        <v>4.6026396342184608</v>
      </c>
      <c r="AK130" s="8" t="str">
        <f>IF('[1]T61 Real GDP'!AJ161&lt;&gt;"",(IF('[1]T6 Wine production'!AJ161&lt;&gt;"",('[1]T6 Wine production'!AJ161/'[1]T61 Real GDP'!AJ161),"")),"")</f>
        <v/>
      </c>
      <c r="AL130" s="8">
        <f>IF('[1]T61 Real GDP'!AK161&lt;&gt;"",(IF('[1]T6 Wine production'!AK161&lt;&gt;"",('[1]T6 Wine production'!AK161/'[1]T61 Real GDP'!AK161),"")),"")</f>
        <v>0.89892420111975435</v>
      </c>
      <c r="AM130" s="8">
        <f>IF('[1]T61 Real GDP'!AL161&lt;&gt;"",(IF('[1]T6 Wine production'!AL161&lt;&gt;"",('[1]T6 Wine production'!AL161/'[1]T61 Real GDP'!AL161),"")),"")</f>
        <v>0.5036697988681188</v>
      </c>
      <c r="AN130" s="8">
        <f>IF('[1]T61 Real GDP'!AM161&lt;&gt;"",(IF('[1]T6 Wine production'!AM161&lt;&gt;"",('[1]T6 Wine production'!AM161/'[1]T61 Real GDP'!AM161),"")),"")</f>
        <v>5.6073534811038606</v>
      </c>
      <c r="AO130" s="8">
        <f>IF('[1]T61 Real GDP'!AN161&lt;&gt;"",(IF('[1]T6 Wine production'!AN161&lt;&gt;"",('[1]T6 Wine production'!AN161/'[1]T61 Real GDP'!AN161),"")),"")</f>
        <v>1.0587822197878283</v>
      </c>
      <c r="AP130" s="8">
        <f>IF('[1]T61 Real GDP'!AO161&lt;&gt;"",(IF('[1]T6 Wine production'!AO161&lt;&gt;"",('[1]T6 Wine production'!AO161/'[1]T61 Real GDP'!AO161),"")),"")</f>
        <v>8.1591676355875456E-2</v>
      </c>
      <c r="AQ130" s="8" t="str">
        <f>IF('[1]T61 Real GDP'!AP161&lt;&gt;"",(IF('[1]T6 Wine production'!AP161&lt;&gt;"",('[1]T6 Wine production'!AP161/'[1]T61 Real GDP'!AP161),"")),"")</f>
        <v/>
      </c>
      <c r="AR130" s="8">
        <f>IF('[1]T61 Real GDP'!AQ161&lt;&gt;"",(IF('[1]T6 Wine production'!AQ161&lt;&gt;"",('[1]T6 Wine production'!AQ161/'[1]T61 Real GDP'!AQ161),"")),"")</f>
        <v>0.10277703549918804</v>
      </c>
      <c r="AS130" s="8" t="str">
        <f>IF('[1]T61 Real GDP'!AR161&lt;&gt;"",(IF('[1]T6 Wine production'!AR161&lt;&gt;"",('[1]T6 Wine production'!AR161/'[1]T61 Real GDP'!AR161),"")),"")</f>
        <v/>
      </c>
      <c r="AT130" s="8">
        <f>IF('[1]T61 Real GDP'!AS161&lt;&gt;"",(IF('[1]T6 Wine production'!AS161&lt;&gt;"",('[1]T6 Wine production'!AS161/'[1]T61 Real GDP'!AS161),"")),"")</f>
        <v>1.8287011304316001E-3</v>
      </c>
      <c r="AU130" s="8">
        <f>IF('[1]T61 Real GDP'!AT161&lt;&gt;"",(IF('[1]T6 Wine production'!AT161&lt;&gt;"",('[1]T6 Wine production'!AT161/'[1]T61 Real GDP'!AT161),"")),"")</f>
        <v>1.7922230015999151E-2</v>
      </c>
      <c r="AV130" s="8" t="str">
        <f>IF('[1]T61 Real GDP'!AU161&lt;&gt;"",(IF('[1]T6 Wine production'!AU161&lt;&gt;"",('[1]T6 Wine production'!AU161/'[1]T61 Real GDP'!AU161),"")),"")</f>
        <v/>
      </c>
      <c r="AW130" s="8" t="str">
        <f>IF('[1]T61 Real GDP'!AV161&lt;&gt;"",(IF('[1]T6 Wine production'!AV161&lt;&gt;"",('[1]T6 Wine production'!AV161/'[1]T61 Real GDP'!AV161),"")),"")</f>
        <v/>
      </c>
      <c r="AX130" s="8" t="str">
        <f>IF('[1]T61 Real GDP'!AW161&lt;&gt;"",(IF('[1]T6 Wine production'!AW161&lt;&gt;"",('[1]T6 Wine production'!AW161/'[1]T61 Real GDP'!AW161),"")),"")</f>
        <v/>
      </c>
      <c r="AY130" s="8" t="str">
        <f>IF('[1]T61 Real GDP'!AX161&lt;&gt;"",(IF('[1]T6 Wine production'!AX161&lt;&gt;"",('[1]T6 Wine production'!AX161/'[1]T61 Real GDP'!AX161),"")),"")</f>
        <v/>
      </c>
      <c r="AZ130" s="8" t="str">
        <f>IF('[1]T61 Real GDP'!AY161&lt;&gt;"",(IF('[1]T6 Wine production'!AY161&lt;&gt;"",('[1]T6 Wine production'!AY161/'[1]T61 Real GDP'!AY161),"")),"")</f>
        <v/>
      </c>
      <c r="BA130" s="8" t="str">
        <f>IF('[1]T61 Real GDP'!AZ161&lt;&gt;"",(IF('[1]T6 Wine production'!AZ161&lt;&gt;"",('[1]T6 Wine production'!AZ161/'[1]T61 Real GDP'!AZ161),"")),"")</f>
        <v/>
      </c>
      <c r="BB130" s="8">
        <v>0.88489537950325481</v>
      </c>
      <c r="BC130" s="9"/>
      <c r="BD130" s="9"/>
      <c r="BI130" s="8"/>
      <c r="BJ130" s="8"/>
      <c r="BK130" s="8"/>
      <c r="BL130" s="8"/>
      <c r="BM130" s="8"/>
      <c r="BN130" s="8"/>
    </row>
    <row r="131" spans="1:66" x14ac:dyDescent="0.5">
      <c r="A131" s="12">
        <f>'[1]T6 Wine production'!A162</f>
        <v>1994</v>
      </c>
      <c r="B131" s="8">
        <f>IF('[1]T61 Real GDP'!B162&lt;&gt;"",(IF('[1]T6 Wine production'!B162&lt;&gt;"",('[1]T6 Wine production'!B162/'[1]T61 Real GDP'!B162),"")),"")</f>
        <v>5.1126864582886258</v>
      </c>
      <c r="C131" s="8">
        <f>IF('[1]T61 Real GDP'!C162&lt;&gt;"",(IF('[1]T6 Wine production'!C162&lt;&gt;"",('[1]T6 Wine production'!C162/'[1]T61 Real GDP'!C162),"")),"")</f>
        <v>6.1889773800133838</v>
      </c>
      <c r="D131" s="8">
        <f>IF('[1]T61 Real GDP'!D162&lt;&gt;"",(IF('[1]T6 Wine production'!D162&lt;&gt;"",('[1]T6 Wine production'!D162/'[1]T61 Real GDP'!D162),"")),"")</f>
        <v>5.5902956906538561</v>
      </c>
      <c r="E131" s="8">
        <f>IF('[1]T61 Real GDP'!E162&lt;&gt;"",(IF('[1]T6 Wine production'!E162&lt;&gt;"",('[1]T6 Wine production'!E162/'[1]T61 Real GDP'!E162),"")),"")</f>
        <v>4.1795026031239688</v>
      </c>
      <c r="F131" s="8">
        <f>IF('[1]T61 Real GDP'!F162&lt;&gt;"",(IF('[1]T6 Wine production'!F162&lt;&gt;"",('[1]T6 Wine production'!F162/'[1]T61 Real GDP'!F162),"")),"")</f>
        <v>1.8661172606893197</v>
      </c>
      <c r="G131" s="8"/>
      <c r="H131" s="8">
        <f>IF('[1]T61 Real GDP'!G162&lt;&gt;"",(IF('[1]T6 Wine production'!G162&lt;&gt;"",('[1]T6 Wine production'!G162/'[1]T61 Real GDP'!G162),"")),"")</f>
        <v>9.3167793833020457E-2</v>
      </c>
      <c r="I131" s="8" t="str">
        <f>IF('[1]T61 Real GDP'!H162&lt;&gt;"",(IF('[1]T6 Wine production'!H162&lt;&gt;"",('[1]T6 Wine production'!H162/'[1]T61 Real GDP'!H162),"")),"")</f>
        <v/>
      </c>
      <c r="J131" s="8" t="str">
        <f>IF('[1]T61 Real GDP'!I162&lt;&gt;"",(IF('[1]T6 Wine production'!I162&lt;&gt;"",('[1]T6 Wine production'!I162/'[1]T61 Real GDP'!I162),"")),"")</f>
        <v/>
      </c>
      <c r="K131" s="8">
        <f>IF('[1]T61 Real GDP'!J162&lt;&gt;"",(IF('[1]T6 Wine production'!J162&lt;&gt;"",('[1]T6 Wine production'!J162/'[1]T61 Real GDP'!J162),"")),"")</f>
        <v>0.74319973180941634</v>
      </c>
      <c r="L131" s="8">
        <f>IF('[1]T61 Real GDP'!K162&lt;&gt;"",(IF('[1]T6 Wine production'!K162&lt;&gt;"",('[1]T6 Wine production'!K162/'[1]T61 Real GDP'!K162),"")),"")</f>
        <v>2.8860135476157152</v>
      </c>
      <c r="M131" s="8" t="str">
        <f>IF('[1]T61 Real GDP'!L162&lt;&gt;"",(IF('[1]T6 Wine production'!L162&lt;&gt;"",('[1]T6 Wine production'!L162/'[1]T61 Real GDP'!L162),"")),"")</f>
        <v/>
      </c>
      <c r="N131" s="8" t="str">
        <f>IF('[1]T61 Real GDP'!M162&lt;&gt;"",(IF('[1]T6 Wine production'!M162&lt;&gt;"",('[1]T6 Wine production'!M162/'[1]T61 Real GDP'!M162),"")),"")</f>
        <v/>
      </c>
      <c r="O131" s="8" t="str">
        <f>IF('[1]T61 Real GDP'!N162&lt;&gt;"",(IF('[1]T6 Wine production'!N162&lt;&gt;"",('[1]T6 Wine production'!N162/'[1]T61 Real GDP'!N162),"")),"")</f>
        <v/>
      </c>
      <c r="P131" s="8">
        <f>IF('[1]T61 Real GDP'!O162&lt;&gt;"",(IF('[1]T6 Wine production'!O162&lt;&gt;"",('[1]T6 Wine production'!O162/'[1]T61 Real GDP'!O162),"")),"")</f>
        <v>0.8072448194127394</v>
      </c>
      <c r="Q131" s="8">
        <f>IF('[1]T61 Real GDP'!P162&lt;&gt;"",(IF('[1]T6 Wine production'!P162&lt;&gt;"",('[1]T6 Wine production'!P162/'[1]T61 Real GDP'!P162),"")),"")</f>
        <v>1.8063611213012299E-3</v>
      </c>
      <c r="R131" s="8" t="str">
        <f>IF('[1]T61 Real GDP'!Q162&lt;&gt;"",(IF('[1]T6 Wine production'!Q162&lt;&gt;"",('[1]T6 Wine production'!Q162/'[1]T61 Real GDP'!Q162),"")),"")</f>
        <v/>
      </c>
      <c r="S131" s="8">
        <f>IF('[1]T61 Real GDP'!R162&lt;&gt;"",(IF('[1]T6 Wine production'!R162&lt;&gt;"",('[1]T6 Wine production'!R162/'[1]T61 Real GDP'!R162),"")),"")</f>
        <v>4.4436340755381369</v>
      </c>
      <c r="T131" s="8">
        <f>IF('[1]T61 Real GDP'!S162&lt;&gt;"",(IF('[1]T6 Wine production'!S162&lt;&gt;"",('[1]T6 Wine production'!S162/'[1]T61 Real GDP'!S162),"")),"")</f>
        <v>7.4023087600868056</v>
      </c>
      <c r="U131" s="8">
        <f>IF('[1]T61 Real GDP'!T162&lt;&gt;"",(IF('[1]T6 Wine production'!T162&lt;&gt;"",('[1]T6 Wine production'!T162/'[1]T61 Real GDP'!T162),"")),"")</f>
        <v>14.059744345133529</v>
      </c>
      <c r="V131" s="8">
        <f>IF('[1]T61 Real GDP'!U162&lt;&gt;"",(IF('[1]T6 Wine production'!U162&lt;&gt;"",('[1]T6 Wine production'!U162/'[1]T61 Real GDP'!U162),"")),"")</f>
        <v>6.298424625208777</v>
      </c>
      <c r="W131" s="8">
        <f>IF('[1]T61 Real GDP'!V162&lt;&gt;"",(IF('[1]T6 Wine production'!V162&lt;&gt;"",('[1]T6 Wine production'!V162/'[1]T61 Real GDP'!V162),"")),"")</f>
        <v>35.283251035956894</v>
      </c>
      <c r="X131" s="8">
        <f>IF('[1]T61 Real GDP'!W162&lt;&gt;"",(IF('[1]T6 Wine production'!W162&lt;&gt;"",('[1]T6 Wine production'!W162/'[1]T61 Real GDP'!W162),"")),"")</f>
        <v>7.9487954222836414</v>
      </c>
      <c r="Y131" s="8">
        <f>IF('[1]T61 Real GDP'!X162&lt;&gt;"",(IF('[1]T6 Wine production'!X162&lt;&gt;"",('[1]T6 Wine production'!X162/'[1]T61 Real GDP'!X162),"")),"")</f>
        <v>0.39769745279684832</v>
      </c>
      <c r="Z131" s="8">
        <f>IF('[1]T61 Real GDP'!Y162&lt;&gt;"",(IF('[1]T6 Wine production'!Y162&lt;&gt;"",('[1]T6 Wine production'!Y162/'[1]T61 Real GDP'!Y162),"")),"")</f>
        <v>0.68787348444163809</v>
      </c>
      <c r="AA131" s="8" t="str">
        <f>IF('[1]T61 Real GDP'!Z162&lt;&gt;"",(IF('[1]T6 Wine production'!Z162&lt;&gt;"",('[1]T6 Wine production'!Z162/'[1]T61 Real GDP'!Z162),"")),"")</f>
        <v/>
      </c>
      <c r="AB131" s="8">
        <f>IF('[1]T61 Real GDP'!AA162&lt;&gt;"",(IF('[1]T6 Wine production'!AA162&lt;&gt;"",('[1]T6 Wine production'!AA162/'[1]T61 Real GDP'!AA162),"")),"")</f>
        <v>1.8204978733180084</v>
      </c>
      <c r="AC131" s="8">
        <f>IF('[1]T61 Real GDP'!AB162&lt;&gt;"",(IF('[1]T6 Wine production'!AB162&lt;&gt;"",('[1]T6 Wine production'!AB162/'[1]T61 Real GDP'!AB162),"")),"")</f>
        <v>0.78574080019037318</v>
      </c>
      <c r="AD131" s="8">
        <f>IF('[1]T61 Real GDP'!AC162&lt;&gt;"",(IF('[1]T6 Wine production'!AC162&lt;&gt;"",('[1]T6 Wine production'!AC162/'[1]T61 Real GDP'!AC162),"")),"")</f>
        <v>5.4164918375506903E-2</v>
      </c>
      <c r="AE131" s="8">
        <f>IF('[1]T61 Real GDP'!AD162&lt;&gt;"",(IF('[1]T6 Wine production'!AD162&lt;&gt;"",('[1]T6 Wine production'!AD162/'[1]T61 Real GDP'!AD162),"")),"")</f>
        <v>0.27401084761802852</v>
      </c>
      <c r="AF131" s="8">
        <f>IF('[1]T61 Real GDP'!AE162&lt;&gt;"",(IF('[1]T6 Wine production'!AE162&lt;&gt;"",('[1]T6 Wine production'!AE162/'[1]T61 Real GDP'!AE162),"")),"")</f>
        <v>6.5156232127350391</v>
      </c>
      <c r="AG131" s="8">
        <f>IF('[1]T61 Real GDP'!AF162&lt;&gt;"",(IF('[1]T6 Wine production'!AF162&lt;&gt;"",('[1]T6 Wine production'!AF162/'[1]T61 Real GDP'!AF162),"")),"")</f>
        <v>0.36790583925764847</v>
      </c>
      <c r="AH131" s="8">
        <f>IF('[1]T61 Real GDP'!AG162&lt;&gt;"",(IF('[1]T6 Wine production'!AG162&lt;&gt;"",('[1]T6 Wine production'!AG162/'[1]T61 Real GDP'!AG162),"")),"")</f>
        <v>2.3874257908072409</v>
      </c>
      <c r="AI131" s="8">
        <f>IF('[1]T61 Real GDP'!AH162&lt;&gt;"",(IF('[1]T6 Wine production'!AH162&lt;&gt;"",('[1]T6 Wine production'!AH162/'[1]T61 Real GDP'!AH162),"")),"")</f>
        <v>0.34659523896544459</v>
      </c>
      <c r="AJ131" s="8">
        <f>IF('[1]T61 Real GDP'!AI162&lt;&gt;"",(IF('[1]T6 Wine production'!AI162&lt;&gt;"",('[1]T6 Wine production'!AI162/'[1]T61 Real GDP'!AI162),"")),"")</f>
        <v>2.8351477241100613</v>
      </c>
      <c r="AK131" s="8" t="str">
        <f>IF('[1]T61 Real GDP'!AJ162&lt;&gt;"",(IF('[1]T6 Wine production'!AJ162&lt;&gt;"",('[1]T6 Wine production'!AJ162/'[1]T61 Real GDP'!AJ162),"")),"")</f>
        <v/>
      </c>
      <c r="AL131" s="8">
        <f>IF('[1]T61 Real GDP'!AK162&lt;&gt;"",(IF('[1]T6 Wine production'!AK162&lt;&gt;"",('[1]T6 Wine production'!AK162/'[1]T61 Real GDP'!AK162),"")),"")</f>
        <v>0.69759325282971918</v>
      </c>
      <c r="AM131" s="8">
        <f>IF('[1]T61 Real GDP'!AL162&lt;&gt;"",(IF('[1]T6 Wine production'!AL162&lt;&gt;"",('[1]T6 Wine production'!AL162/'[1]T61 Real GDP'!AL162),"")),"")</f>
        <v>0.38153996971857623</v>
      </c>
      <c r="AN131" s="8">
        <f>IF('[1]T61 Real GDP'!AM162&lt;&gt;"",(IF('[1]T6 Wine production'!AM162&lt;&gt;"",('[1]T6 Wine production'!AM162/'[1]T61 Real GDP'!AM162),"")),"")</f>
        <v>5.3868198863094019</v>
      </c>
      <c r="AO131" s="8">
        <f>IF('[1]T61 Real GDP'!AN162&lt;&gt;"",(IF('[1]T6 Wine production'!AN162&lt;&gt;"",('[1]T6 Wine production'!AN162/'[1]T61 Real GDP'!AN162),"")),"")</f>
        <v>0.87648370943417919</v>
      </c>
      <c r="AP131" s="8">
        <f>IF('[1]T61 Real GDP'!AO162&lt;&gt;"",(IF('[1]T6 Wine production'!AO162&lt;&gt;"",('[1]T6 Wine production'!AO162/'[1]T61 Real GDP'!AO162),"")),"")</f>
        <v>8.9785237907074197E-2</v>
      </c>
      <c r="AQ131" s="8" t="str">
        <f>IF('[1]T61 Real GDP'!AP162&lt;&gt;"",(IF('[1]T6 Wine production'!AP162&lt;&gt;"",('[1]T6 Wine production'!AP162/'[1]T61 Real GDP'!AP162),"")),"")</f>
        <v/>
      </c>
      <c r="AR131" s="8">
        <f>IF('[1]T61 Real GDP'!AQ162&lt;&gt;"",(IF('[1]T6 Wine production'!AQ162&lt;&gt;"",('[1]T6 Wine production'!AQ162/'[1]T61 Real GDP'!AQ162),"")),"")</f>
        <v>6.3395460885000629E-2</v>
      </c>
      <c r="AS131" s="8" t="str">
        <f>IF('[1]T61 Real GDP'!AR162&lt;&gt;"",(IF('[1]T6 Wine production'!AR162&lt;&gt;"",('[1]T6 Wine production'!AR162/'[1]T61 Real GDP'!AR162),"")),"")</f>
        <v/>
      </c>
      <c r="AT131" s="8">
        <f>IF('[1]T61 Real GDP'!AS162&lt;&gt;"",(IF('[1]T6 Wine production'!AS162&lt;&gt;"",('[1]T6 Wine production'!AS162/'[1]T61 Real GDP'!AS162),"")),"")</f>
        <v>1.7930566888361785E-3</v>
      </c>
      <c r="AU131" s="8">
        <f>IF('[1]T61 Real GDP'!AT162&lt;&gt;"",(IF('[1]T6 Wine production'!AT162&lt;&gt;"",('[1]T6 Wine production'!AT162/'[1]T61 Real GDP'!AT162),"")),"")</f>
        <v>2.1099845145155224E-2</v>
      </c>
      <c r="AV131" s="8" t="str">
        <f>IF('[1]T61 Real GDP'!AU162&lt;&gt;"",(IF('[1]T6 Wine production'!AU162&lt;&gt;"",('[1]T6 Wine production'!AU162/'[1]T61 Real GDP'!AU162),"")),"")</f>
        <v/>
      </c>
      <c r="AW131" s="8" t="str">
        <f>IF('[1]T61 Real GDP'!AV162&lt;&gt;"",(IF('[1]T6 Wine production'!AV162&lt;&gt;"",('[1]T6 Wine production'!AV162/'[1]T61 Real GDP'!AV162),"")),"")</f>
        <v/>
      </c>
      <c r="AX131" s="8" t="str">
        <f>IF('[1]T61 Real GDP'!AW162&lt;&gt;"",(IF('[1]T6 Wine production'!AW162&lt;&gt;"",('[1]T6 Wine production'!AW162/'[1]T61 Real GDP'!AW162),"")),"")</f>
        <v/>
      </c>
      <c r="AY131" s="8" t="str">
        <f>IF('[1]T61 Real GDP'!AX162&lt;&gt;"",(IF('[1]T6 Wine production'!AX162&lt;&gt;"",('[1]T6 Wine production'!AX162/'[1]T61 Real GDP'!AX162),"")),"")</f>
        <v/>
      </c>
      <c r="AZ131" s="8" t="str">
        <f>IF('[1]T61 Real GDP'!AY162&lt;&gt;"",(IF('[1]T6 Wine production'!AY162&lt;&gt;"",('[1]T6 Wine production'!AY162/'[1]T61 Real GDP'!AY162),"")),"")</f>
        <v/>
      </c>
      <c r="BA131" s="8" t="str">
        <f>IF('[1]T61 Real GDP'!AZ162&lt;&gt;"",(IF('[1]T6 Wine production'!AZ162&lt;&gt;"",('[1]T6 Wine production'!AZ162/'[1]T61 Real GDP'!AZ162),"")),"")</f>
        <v/>
      </c>
      <c r="BB131" s="8">
        <v>0.85944340972535005</v>
      </c>
      <c r="BC131" s="9"/>
      <c r="BD131" s="9"/>
      <c r="BI131" s="8"/>
      <c r="BJ131" s="8"/>
      <c r="BK131" s="8"/>
      <c r="BL131" s="8"/>
      <c r="BM131" s="8"/>
      <c r="BN131" s="8"/>
    </row>
    <row r="132" spans="1:66" x14ac:dyDescent="0.5">
      <c r="A132" s="12">
        <f>'[1]T6 Wine production'!A163</f>
        <v>1995</v>
      </c>
      <c r="B132" s="8">
        <f>IF('[1]T61 Real GDP'!B163&lt;&gt;"",(IF('[1]T6 Wine production'!B163&lt;&gt;"",('[1]T6 Wine production'!B163/'[1]T61 Real GDP'!B163),"")),"")</f>
        <v>4.9845100266297226</v>
      </c>
      <c r="C132" s="8">
        <f>IF('[1]T61 Real GDP'!C163&lt;&gt;"",(IF('[1]T6 Wine production'!C163&lt;&gt;"",('[1]T6 Wine production'!C163/'[1]T61 Real GDP'!C163),"")),"")</f>
        <v>6.3561607381220391</v>
      </c>
      <c r="D132" s="8">
        <f>IF('[1]T61 Real GDP'!D163&lt;&gt;"",(IF('[1]T6 Wine production'!D163&lt;&gt;"",('[1]T6 Wine production'!D163/'[1]T61 Real GDP'!D163),"")),"")</f>
        <v>6.6522922440189873</v>
      </c>
      <c r="E132" s="8">
        <f>IF('[1]T61 Real GDP'!E163&lt;&gt;"",(IF('[1]T6 Wine production'!E163&lt;&gt;"",('[1]T6 Wine production'!E163/'[1]T61 Real GDP'!E163),"")),"")</f>
        <v>4.0305991563693535</v>
      </c>
      <c r="F132" s="8">
        <f>IF('[1]T61 Real GDP'!F163&lt;&gt;"",(IF('[1]T6 Wine production'!F163&lt;&gt;"",('[1]T6 Wine production'!F163/'[1]T61 Real GDP'!F163),"")),"")</f>
        <v>1.5305934914881705</v>
      </c>
      <c r="G132" s="8"/>
      <c r="H132" s="8">
        <f>IF('[1]T61 Real GDP'!G163&lt;&gt;"",(IF('[1]T6 Wine production'!G163&lt;&gt;"",('[1]T6 Wine production'!G163/'[1]T61 Real GDP'!G163),"")),"")</f>
        <v>7.8047384289936614E-2</v>
      </c>
      <c r="I132" s="8" t="str">
        <f>IF('[1]T61 Real GDP'!H163&lt;&gt;"",(IF('[1]T6 Wine production'!H163&lt;&gt;"",('[1]T6 Wine production'!H163/'[1]T61 Real GDP'!H163),"")),"")</f>
        <v/>
      </c>
      <c r="J132" s="8" t="str">
        <f>IF('[1]T61 Real GDP'!I163&lt;&gt;"",(IF('[1]T6 Wine production'!I163&lt;&gt;"",('[1]T6 Wine production'!I163/'[1]T61 Real GDP'!I163),"")),"")</f>
        <v/>
      </c>
      <c r="K132" s="8">
        <f>IF('[1]T61 Real GDP'!J163&lt;&gt;"",(IF('[1]T6 Wine production'!J163&lt;&gt;"",('[1]T6 Wine production'!J163/'[1]T61 Real GDP'!J163),"")),"")</f>
        <v>0.58604786111755325</v>
      </c>
      <c r="L132" s="8">
        <f>IF('[1]T61 Real GDP'!K163&lt;&gt;"",(IF('[1]T6 Wine production'!K163&lt;&gt;"",('[1]T6 Wine production'!K163/'[1]T61 Real GDP'!K163),"")),"")</f>
        <v>3.5585704517753678</v>
      </c>
      <c r="M132" s="8" t="str">
        <f>IF('[1]T61 Real GDP'!L163&lt;&gt;"",(IF('[1]T6 Wine production'!L163&lt;&gt;"",('[1]T6 Wine production'!L163/'[1]T61 Real GDP'!L163),"")),"")</f>
        <v/>
      </c>
      <c r="N132" s="8" t="str">
        <f>IF('[1]T61 Real GDP'!M163&lt;&gt;"",(IF('[1]T6 Wine production'!M163&lt;&gt;"",('[1]T6 Wine production'!M163/'[1]T61 Real GDP'!M163),"")),"")</f>
        <v/>
      </c>
      <c r="O132" s="8" t="str">
        <f>IF('[1]T61 Real GDP'!N163&lt;&gt;"",(IF('[1]T6 Wine production'!N163&lt;&gt;"",('[1]T6 Wine production'!N163/'[1]T61 Real GDP'!N163),"")),"")</f>
        <v/>
      </c>
      <c r="P132" s="8">
        <f>IF('[1]T61 Real GDP'!O163&lt;&gt;"",(IF('[1]T6 Wine production'!O163&lt;&gt;"",('[1]T6 Wine production'!O163/'[1]T61 Real GDP'!O163),"")),"")</f>
        <v>0.79871576074695561</v>
      </c>
      <c r="Q132" s="8">
        <f>IF('[1]T61 Real GDP'!P163&lt;&gt;"",(IF('[1]T6 Wine production'!P163&lt;&gt;"",('[1]T6 Wine production'!P163/'[1]T61 Real GDP'!P163),"")),"")</f>
        <v>1.2409335571212199E-3</v>
      </c>
      <c r="R132" s="8" t="str">
        <f>IF('[1]T61 Real GDP'!Q163&lt;&gt;"",(IF('[1]T6 Wine production'!Q163&lt;&gt;"",('[1]T6 Wine production'!Q163/'[1]T61 Real GDP'!Q163),"")),"")</f>
        <v/>
      </c>
      <c r="S132" s="8">
        <f>IF('[1]T61 Real GDP'!R163&lt;&gt;"",(IF('[1]T6 Wine production'!R163&lt;&gt;"",('[1]T6 Wine production'!R163/'[1]T61 Real GDP'!R163),"")),"")</f>
        <v>6.0525258472313661</v>
      </c>
      <c r="T132" s="8">
        <f>IF('[1]T61 Real GDP'!S163&lt;&gt;"",(IF('[1]T6 Wine production'!S163&lt;&gt;"",('[1]T6 Wine production'!S163/'[1]T61 Real GDP'!S163),"")),"")</f>
        <v>6.5859700464695301</v>
      </c>
      <c r="U132" s="8">
        <f>IF('[1]T61 Real GDP'!T163&lt;&gt;"",(IF('[1]T6 Wine production'!T163&lt;&gt;"",('[1]T6 Wine production'!T163/'[1]T61 Real GDP'!T163),"")),"")</f>
        <v>6.7668070407066558</v>
      </c>
      <c r="V132" s="8">
        <f>IF('[1]T61 Real GDP'!U163&lt;&gt;"",(IF('[1]T6 Wine production'!U163&lt;&gt;"",('[1]T6 Wine production'!U163/'[1]T61 Real GDP'!U163),"")),"")</f>
        <v>5.5261549869917248</v>
      </c>
      <c r="W132" s="8">
        <f>IF('[1]T61 Real GDP'!V163&lt;&gt;"",(IF('[1]T6 Wine production'!V163&lt;&gt;"",('[1]T6 Wine production'!V163/'[1]T61 Real GDP'!V163),"")),"")</f>
        <v>29.54293492301078</v>
      </c>
      <c r="X132" s="8">
        <f>IF('[1]T61 Real GDP'!W163&lt;&gt;"",(IF('[1]T6 Wine production'!W163&lt;&gt;"",('[1]T6 Wine production'!W163/'[1]T61 Real GDP'!W163),"")),"")</f>
        <v>9.2761570828951694</v>
      </c>
      <c r="Y132" s="8">
        <f>IF('[1]T61 Real GDP'!X163&lt;&gt;"",(IF('[1]T6 Wine production'!X163&lt;&gt;"",('[1]T6 Wine production'!X163/'[1]T61 Real GDP'!X163),"")),"")</f>
        <v>0.32803162659841684</v>
      </c>
      <c r="Z132" s="8">
        <f>IF('[1]T61 Real GDP'!Y163&lt;&gt;"",(IF('[1]T6 Wine production'!Y163&lt;&gt;"",('[1]T6 Wine production'!Y163/'[1]T61 Real GDP'!Y163),"")),"")</f>
        <v>1.2520619721821675</v>
      </c>
      <c r="AA132" s="8" t="str">
        <f>IF('[1]T61 Real GDP'!Z163&lt;&gt;"",(IF('[1]T6 Wine production'!Z163&lt;&gt;"",('[1]T6 Wine production'!Z163/'[1]T61 Real GDP'!Z163),"")),"")</f>
        <v/>
      </c>
      <c r="AB132" s="8">
        <f>IF('[1]T61 Real GDP'!AA163&lt;&gt;"",(IF('[1]T6 Wine production'!AA163&lt;&gt;"",('[1]T6 Wine production'!AA163/'[1]T61 Real GDP'!AA163),"")),"")</f>
        <v>1.5095019898587956</v>
      </c>
      <c r="AC132" s="8">
        <f>IF('[1]T61 Real GDP'!AB163&lt;&gt;"",(IF('[1]T6 Wine production'!AB163&lt;&gt;"",('[1]T6 Wine production'!AB163/'[1]T61 Real GDP'!AB163),"")),"")</f>
        <v>1.0386840163943412</v>
      </c>
      <c r="AD132" s="8">
        <f>IF('[1]T61 Real GDP'!AC163&lt;&gt;"",(IF('[1]T6 Wine production'!AC163&lt;&gt;"",('[1]T6 Wine production'!AC163/'[1]T61 Real GDP'!AC163),"")),"")</f>
        <v>6.2121245219709124E-2</v>
      </c>
      <c r="AE132" s="8">
        <f>IF('[1]T61 Real GDP'!AD163&lt;&gt;"",(IF('[1]T6 Wine production'!AD163&lt;&gt;"",('[1]T6 Wine production'!AD163/'[1]T61 Real GDP'!AD163),"")),"")</f>
        <v>0.28425879712040614</v>
      </c>
      <c r="AF132" s="8">
        <f>IF('[1]T61 Real GDP'!AE163&lt;&gt;"",(IF('[1]T6 Wine production'!AE163&lt;&gt;"",('[1]T6 Wine production'!AE163/'[1]T61 Real GDP'!AE163),"")),"")</f>
        <v>6.0722709006179292</v>
      </c>
      <c r="AG132" s="8">
        <f>IF('[1]T61 Real GDP'!AF163&lt;&gt;"",(IF('[1]T6 Wine production'!AF163&lt;&gt;"",('[1]T6 Wine production'!AF163/'[1]T61 Real GDP'!AF163),"")),"")</f>
        <v>0.36562093148837127</v>
      </c>
      <c r="AH132" s="8">
        <f>IF('[1]T61 Real GDP'!AG163&lt;&gt;"",(IF('[1]T6 Wine production'!AG163&lt;&gt;"",('[1]T6 Wine production'!AG163/'[1]T61 Real GDP'!AG163),"")),"")</f>
        <v>2.2679772329417678</v>
      </c>
      <c r="AI132" s="8">
        <f>IF('[1]T61 Real GDP'!AH163&lt;&gt;"",(IF('[1]T6 Wine production'!AH163&lt;&gt;"",('[1]T6 Wine production'!AH163/'[1]T61 Real GDP'!AH163),"")),"")</f>
        <v>0.26598358610874129</v>
      </c>
      <c r="AJ132" s="8">
        <f>IF('[1]T61 Real GDP'!AI163&lt;&gt;"",(IF('[1]T6 Wine production'!AI163&lt;&gt;"",('[1]T6 Wine production'!AI163/'[1]T61 Real GDP'!AI163),"")),"")</f>
        <v>3.4476308455957816</v>
      </c>
      <c r="AK132" s="8" t="str">
        <f>IF('[1]T61 Real GDP'!AJ163&lt;&gt;"",(IF('[1]T6 Wine production'!AJ163&lt;&gt;"",('[1]T6 Wine production'!AJ163/'[1]T61 Real GDP'!AJ163),"")),"")</f>
        <v/>
      </c>
      <c r="AL132" s="8">
        <f>IF('[1]T61 Real GDP'!AK163&lt;&gt;"",(IF('[1]T6 Wine production'!AK163&lt;&gt;"",('[1]T6 Wine production'!AK163/'[1]T61 Real GDP'!AK163),"")),"")</f>
        <v>0.7668806437117196</v>
      </c>
      <c r="AM132" s="8">
        <f>IF('[1]T61 Real GDP'!AL163&lt;&gt;"",(IF('[1]T6 Wine production'!AL163&lt;&gt;"",('[1]T6 Wine production'!AL163/'[1]T61 Real GDP'!AL163),"")),"")</f>
        <v>0.2519324091111485</v>
      </c>
      <c r="AN132" s="8">
        <f>IF('[1]T61 Real GDP'!AM163&lt;&gt;"",(IF('[1]T6 Wine production'!AM163&lt;&gt;"",('[1]T6 Wine production'!AM163/'[1]T61 Real GDP'!AM163),"")),"")</f>
        <v>5.4851263839067412</v>
      </c>
      <c r="AO132" s="8">
        <f>IF('[1]T61 Real GDP'!AN163&lt;&gt;"",(IF('[1]T6 Wine production'!AN163&lt;&gt;"",('[1]T6 Wine production'!AN163/'[1]T61 Real GDP'!AN163),"")),"")</f>
        <v>0.84876451612717341</v>
      </c>
      <c r="AP132" s="8">
        <f>IF('[1]T61 Real GDP'!AO163&lt;&gt;"",(IF('[1]T6 Wine production'!AO163&lt;&gt;"",('[1]T6 Wine production'!AO163/'[1]T61 Real GDP'!AO163),"")),"")</f>
        <v>8.9001048363797061E-2</v>
      </c>
      <c r="AQ132" s="8" t="str">
        <f>IF('[1]T61 Real GDP'!AP163&lt;&gt;"",(IF('[1]T6 Wine production'!AP163&lt;&gt;"",('[1]T6 Wine production'!AP163/'[1]T61 Real GDP'!AP163),"")),"")</f>
        <v/>
      </c>
      <c r="AR132" s="8">
        <f>IF('[1]T61 Real GDP'!AQ163&lt;&gt;"",(IF('[1]T6 Wine production'!AQ163&lt;&gt;"",('[1]T6 Wine production'!AQ163/'[1]T61 Real GDP'!AQ163),"")),"")</f>
        <v>6.369025182294015E-2</v>
      </c>
      <c r="AS132" s="8" t="str">
        <f>IF('[1]T61 Real GDP'!AR163&lt;&gt;"",(IF('[1]T6 Wine production'!AR163&lt;&gt;"",('[1]T6 Wine production'!AR163/'[1]T61 Real GDP'!AR163),"")),"")</f>
        <v/>
      </c>
      <c r="AT132" s="8">
        <f>IF('[1]T61 Real GDP'!AS163&lt;&gt;"",(IF('[1]T6 Wine production'!AS163&lt;&gt;"",('[1]T6 Wine production'!AS163/'[1]T61 Real GDP'!AS163),"")),"")</f>
        <v>1.639466323973704E-3</v>
      </c>
      <c r="AU132" s="8">
        <f>IF('[1]T61 Real GDP'!AT163&lt;&gt;"",(IF('[1]T6 Wine production'!AT163&lt;&gt;"",('[1]T6 Wine production'!AT163/'[1]T61 Real GDP'!AT163),"")),"")</f>
        <v>2.2897377480362007E-2</v>
      </c>
      <c r="AV132" s="8" t="str">
        <f>IF('[1]T61 Real GDP'!AU163&lt;&gt;"",(IF('[1]T6 Wine production'!AU163&lt;&gt;"",('[1]T6 Wine production'!AU163/'[1]T61 Real GDP'!AU163),"")),"")</f>
        <v/>
      </c>
      <c r="AW132" s="8" t="str">
        <f>IF('[1]T61 Real GDP'!AV163&lt;&gt;"",(IF('[1]T6 Wine production'!AV163&lt;&gt;"",('[1]T6 Wine production'!AV163/'[1]T61 Real GDP'!AV163),"")),"")</f>
        <v/>
      </c>
      <c r="AX132" s="8" t="str">
        <f>IF('[1]T61 Real GDP'!AW163&lt;&gt;"",(IF('[1]T6 Wine production'!AW163&lt;&gt;"",('[1]T6 Wine production'!AW163/'[1]T61 Real GDP'!AW163),"")),"")</f>
        <v/>
      </c>
      <c r="AY132" s="8" t="str">
        <f>IF('[1]T61 Real GDP'!AX163&lt;&gt;"",(IF('[1]T6 Wine production'!AX163&lt;&gt;"",('[1]T6 Wine production'!AX163/'[1]T61 Real GDP'!AX163),"")),"")</f>
        <v/>
      </c>
      <c r="AZ132" s="8" t="str">
        <f>IF('[1]T61 Real GDP'!AY163&lt;&gt;"",(IF('[1]T6 Wine production'!AY163&lt;&gt;"",('[1]T6 Wine production'!AY163/'[1]T61 Real GDP'!AY163),"")),"")</f>
        <v/>
      </c>
      <c r="BA132" s="8" t="str">
        <f>IF('[1]T61 Real GDP'!AZ163&lt;&gt;"",(IF('[1]T6 Wine production'!AZ163&lt;&gt;"",('[1]T6 Wine production'!AZ163/'[1]T61 Real GDP'!AZ163),"")),"")</f>
        <v/>
      </c>
      <c r="BB132" s="8">
        <v>0.8374823227353716</v>
      </c>
      <c r="BC132" s="9"/>
      <c r="BD132" s="9"/>
      <c r="BI132" s="8"/>
      <c r="BJ132" s="8"/>
      <c r="BK132" s="8"/>
      <c r="BL132" s="8"/>
      <c r="BM132" s="8"/>
      <c r="BN132" s="8"/>
    </row>
    <row r="133" spans="1:66" x14ac:dyDescent="0.5">
      <c r="A133" s="12">
        <f>'[1]T6 Wine production'!A164</f>
        <v>1996</v>
      </c>
      <c r="B133" s="8">
        <f>IF('[1]T61 Real GDP'!B164&lt;&gt;"",(IF('[1]T6 Wine production'!B164&lt;&gt;"",('[1]T6 Wine production'!B164/'[1]T61 Real GDP'!B164),"")),"")</f>
        <v>5.1764158759789503</v>
      </c>
      <c r="C133" s="8">
        <f>IF('[1]T61 Real GDP'!C164&lt;&gt;"",(IF('[1]T6 Wine production'!C164&lt;&gt;"",('[1]T6 Wine production'!C164/'[1]T61 Real GDP'!C164),"")),"")</f>
        <v>5.8732004248925209</v>
      </c>
      <c r="D133" s="8">
        <f>IF('[1]T61 Real GDP'!D164&lt;&gt;"",(IF('[1]T6 Wine production'!D164&lt;&gt;"",('[1]T6 Wine production'!D164/'[1]T61 Real GDP'!D164),"")),"")</f>
        <v>7.6613110414039207</v>
      </c>
      <c r="E133" s="8">
        <f>IF('[1]T61 Real GDP'!E164&lt;&gt;"",(IF('[1]T6 Wine production'!E164&lt;&gt;"",('[1]T6 Wine production'!E164/'[1]T61 Real GDP'!E164),"")),"")</f>
        <v>5.6900341943619654</v>
      </c>
      <c r="F133" s="8">
        <f>IF('[1]T61 Real GDP'!F164&lt;&gt;"",(IF('[1]T6 Wine production'!F164&lt;&gt;"",('[1]T6 Wine production'!F164/'[1]T61 Real GDP'!F164),"")),"")</f>
        <v>1.4140012132817898</v>
      </c>
      <c r="G133" s="8"/>
      <c r="H133" s="8">
        <f>IF('[1]T61 Real GDP'!G164&lt;&gt;"",(IF('[1]T6 Wine production'!G164&lt;&gt;"",('[1]T6 Wine production'!G164/'[1]T61 Real GDP'!G164),"")),"")</f>
        <v>6.5157356116532797E-2</v>
      </c>
      <c r="I133" s="8" t="str">
        <f>IF('[1]T61 Real GDP'!H164&lt;&gt;"",(IF('[1]T6 Wine production'!H164&lt;&gt;"",('[1]T6 Wine production'!H164/'[1]T61 Real GDP'!H164),"")),"")</f>
        <v/>
      </c>
      <c r="J133" s="8" t="str">
        <f>IF('[1]T61 Real GDP'!I164&lt;&gt;"",(IF('[1]T6 Wine production'!I164&lt;&gt;"",('[1]T6 Wine production'!I164/'[1]T61 Real GDP'!I164),"")),"")</f>
        <v/>
      </c>
      <c r="K133" s="8">
        <f>IF('[1]T61 Real GDP'!J164&lt;&gt;"",(IF('[1]T6 Wine production'!J164&lt;&gt;"",('[1]T6 Wine production'!J164/'[1]T61 Real GDP'!J164),"")),"")</f>
        <v>0.58813076355800897</v>
      </c>
      <c r="L133" s="8">
        <f>IF('[1]T61 Real GDP'!K164&lt;&gt;"",(IF('[1]T6 Wine production'!K164&lt;&gt;"",('[1]T6 Wine production'!K164/'[1]T61 Real GDP'!K164),"")),"")</f>
        <v>3.7191531590535813</v>
      </c>
      <c r="M133" s="8" t="str">
        <f>IF('[1]T61 Real GDP'!L164&lt;&gt;"",(IF('[1]T6 Wine production'!L164&lt;&gt;"",('[1]T6 Wine production'!L164/'[1]T61 Real GDP'!L164),"")),"")</f>
        <v/>
      </c>
      <c r="N133" s="8" t="str">
        <f>IF('[1]T61 Real GDP'!M164&lt;&gt;"",(IF('[1]T6 Wine production'!M164&lt;&gt;"",('[1]T6 Wine production'!M164/'[1]T61 Real GDP'!M164),"")),"")</f>
        <v/>
      </c>
      <c r="O133" s="8" t="str">
        <f>IF('[1]T61 Real GDP'!N164&lt;&gt;"",(IF('[1]T6 Wine production'!N164&lt;&gt;"",('[1]T6 Wine production'!N164/'[1]T61 Real GDP'!N164),"")),"")</f>
        <v/>
      </c>
      <c r="P133" s="8">
        <f>IF('[1]T61 Real GDP'!O164&lt;&gt;"",(IF('[1]T6 Wine production'!O164&lt;&gt;"",('[1]T6 Wine production'!O164/'[1]T61 Real GDP'!O164),"")),"")</f>
        <v>0.87772356464186074</v>
      </c>
      <c r="Q133" s="8">
        <f>IF('[1]T61 Real GDP'!P164&lt;&gt;"",(IF('[1]T6 Wine production'!P164&lt;&gt;"",('[1]T6 Wine production'!P164/'[1]T61 Real GDP'!P164),"")),"")</f>
        <v>2.4675826254105526E-3</v>
      </c>
      <c r="R133" s="8" t="str">
        <f>IF('[1]T61 Real GDP'!Q164&lt;&gt;"",(IF('[1]T6 Wine production'!Q164&lt;&gt;"",('[1]T6 Wine production'!Q164/'[1]T61 Real GDP'!Q164),"")),"")</f>
        <v/>
      </c>
      <c r="S133" s="8">
        <f>IF('[1]T61 Real GDP'!R164&lt;&gt;"",(IF('[1]T6 Wine production'!R164&lt;&gt;"",('[1]T6 Wine production'!R164/'[1]T61 Real GDP'!R164),"")),"")</f>
        <v>8.9390707573269879</v>
      </c>
      <c r="T133" s="8">
        <f>IF('[1]T61 Real GDP'!S164&lt;&gt;"",(IF('[1]T6 Wine production'!S164&lt;&gt;"",('[1]T6 Wine production'!S164/'[1]T61 Real GDP'!S164),"")),"")</f>
        <v>6.6072690350136778</v>
      </c>
      <c r="U133" s="8">
        <f>IF('[1]T61 Real GDP'!T164&lt;&gt;"",(IF('[1]T6 Wine production'!T164&lt;&gt;"",('[1]T6 Wine production'!T164/'[1]T61 Real GDP'!T164),"")),"")</f>
        <v>6.0114447136046216</v>
      </c>
      <c r="V133" s="8">
        <f>IF('[1]T61 Real GDP'!U164&lt;&gt;"",(IF('[1]T6 Wine production'!U164&lt;&gt;"",('[1]T6 Wine production'!U164/'[1]T61 Real GDP'!U164),"")),"")</f>
        <v>7.0258521341631726</v>
      </c>
      <c r="W133" s="8">
        <f>IF('[1]T61 Real GDP'!V164&lt;&gt;"",(IF('[1]T6 Wine production'!V164&lt;&gt;"",('[1]T6 Wine production'!V164/'[1]T61 Real GDP'!V164),"")),"")</f>
        <v>24.170591437861447</v>
      </c>
      <c r="X133" s="8">
        <f>IF('[1]T61 Real GDP'!W164&lt;&gt;"",(IF('[1]T6 Wine production'!W164&lt;&gt;"",('[1]T6 Wine production'!W164/'[1]T61 Real GDP'!W164),"")),"")</f>
        <v>10.167142763480006</v>
      </c>
      <c r="Y133" s="8">
        <f>IF('[1]T61 Real GDP'!X164&lt;&gt;"",(IF('[1]T6 Wine production'!X164&lt;&gt;"",('[1]T6 Wine production'!X164/'[1]T61 Real GDP'!X164),"")),"")</f>
        <v>0.29816848336689528</v>
      </c>
      <c r="Z133" s="8">
        <f>IF('[1]T61 Real GDP'!Y164&lt;&gt;"",(IF('[1]T6 Wine production'!Y164&lt;&gt;"",('[1]T6 Wine production'!Y164/'[1]T61 Real GDP'!Y164),"")),"")</f>
        <v>1.2870907582760103</v>
      </c>
      <c r="AA133" s="8" t="str">
        <f>IF('[1]T61 Real GDP'!Z164&lt;&gt;"",(IF('[1]T6 Wine production'!Z164&lt;&gt;"",('[1]T6 Wine production'!Z164/'[1]T61 Real GDP'!Z164),"")),"")</f>
        <v/>
      </c>
      <c r="AB133" s="8">
        <f>IF('[1]T61 Real GDP'!AA164&lt;&gt;"",(IF('[1]T6 Wine production'!AA164&lt;&gt;"",('[1]T6 Wine production'!AA164/'[1]T61 Real GDP'!AA164),"")),"")</f>
        <v>1.9403659657343968</v>
      </c>
      <c r="AC133" s="8">
        <f>IF('[1]T61 Real GDP'!AB164&lt;&gt;"",(IF('[1]T6 Wine production'!AB164&lt;&gt;"",('[1]T6 Wine production'!AB164/'[1]T61 Real GDP'!AB164),"")),"")</f>
        <v>1.0234204678662642</v>
      </c>
      <c r="AD133" s="8">
        <f>IF('[1]T61 Real GDP'!AC164&lt;&gt;"",(IF('[1]T6 Wine production'!AC164&lt;&gt;"",('[1]T6 Wine production'!AC164/'[1]T61 Real GDP'!AC164),"")),"")</f>
        <v>5.7346355499311476E-2</v>
      </c>
      <c r="AE133" s="8">
        <f>IF('[1]T61 Real GDP'!AD164&lt;&gt;"",(IF('[1]T6 Wine production'!AD164&lt;&gt;"",('[1]T6 Wine production'!AD164/'[1]T61 Real GDP'!AD164),"")),"")</f>
        <v>0.27708809884555213</v>
      </c>
      <c r="AF133" s="8">
        <f>IF('[1]T61 Real GDP'!AE164&lt;&gt;"",(IF('[1]T6 Wine production'!AE164&lt;&gt;"",('[1]T6 Wine production'!AE164/'[1]T61 Real GDP'!AE164),"")),"")</f>
        <v>4.4532174642500166</v>
      </c>
      <c r="AG133" s="8">
        <f>IF('[1]T61 Real GDP'!AF164&lt;&gt;"",(IF('[1]T6 Wine production'!AF164&lt;&gt;"",('[1]T6 Wine production'!AF164/'[1]T61 Real GDP'!AF164),"")),"")</f>
        <v>0.35780557412163083</v>
      </c>
      <c r="AH133" s="8">
        <f>IF('[1]T61 Real GDP'!AG164&lt;&gt;"",(IF('[1]T6 Wine production'!AG164&lt;&gt;"",('[1]T6 Wine production'!AG164/'[1]T61 Real GDP'!AG164),"")),"")</f>
        <v>2.4486580260074238</v>
      </c>
      <c r="AI133" s="8">
        <f>IF('[1]T61 Real GDP'!AH164&lt;&gt;"",(IF('[1]T6 Wine production'!AH164&lt;&gt;"",('[1]T6 Wine production'!AH164/'[1]T61 Real GDP'!AH164),"")),"")</f>
        <v>0.22955356183812933</v>
      </c>
      <c r="AJ133" s="8">
        <f>IF('[1]T61 Real GDP'!AI164&lt;&gt;"",(IF('[1]T6 Wine production'!AI164&lt;&gt;"",('[1]T6 Wine production'!AI164/'[1]T61 Real GDP'!AI164),"")),"")</f>
        <v>3.6822594550602954</v>
      </c>
      <c r="AK133" s="8" t="str">
        <f>IF('[1]T61 Real GDP'!AJ164&lt;&gt;"",(IF('[1]T6 Wine production'!AJ164&lt;&gt;"",('[1]T6 Wine production'!AJ164/'[1]T61 Real GDP'!AJ164),"")),"")</f>
        <v/>
      </c>
      <c r="AL133" s="8">
        <f>IF('[1]T61 Real GDP'!AK164&lt;&gt;"",(IF('[1]T6 Wine production'!AK164&lt;&gt;"",('[1]T6 Wine production'!AK164/'[1]T61 Real GDP'!AK164),"")),"")</f>
        <v>0.50714411278894223</v>
      </c>
      <c r="AM133" s="8">
        <f>IF('[1]T61 Real GDP'!AL164&lt;&gt;"",(IF('[1]T6 Wine production'!AL164&lt;&gt;"",('[1]T6 Wine production'!AL164/'[1]T61 Real GDP'!AL164),"")),"")</f>
        <v>0.36886638802806909</v>
      </c>
      <c r="AN133" s="8">
        <f>IF('[1]T61 Real GDP'!AM164&lt;&gt;"",(IF('[1]T6 Wine production'!AM164&lt;&gt;"",('[1]T6 Wine production'!AM164/'[1]T61 Real GDP'!AM164),"")),"")</f>
        <v>6.3047296532925428</v>
      </c>
      <c r="AO133" s="8">
        <f>IF('[1]T61 Real GDP'!AN164&lt;&gt;"",(IF('[1]T6 Wine production'!AN164&lt;&gt;"",('[1]T6 Wine production'!AN164/'[1]T61 Real GDP'!AN164),"")),"")</f>
        <v>0.62046428846765034</v>
      </c>
      <c r="AP133" s="8">
        <f>IF('[1]T61 Real GDP'!AO164&lt;&gt;"",(IF('[1]T6 Wine production'!AO164&lt;&gt;"",('[1]T6 Wine production'!AO164/'[1]T61 Real GDP'!AO164),"")),"")</f>
        <v>9.4895231241268294E-2</v>
      </c>
      <c r="AQ133" s="8" t="str">
        <f>IF('[1]T61 Real GDP'!AP164&lt;&gt;"",(IF('[1]T6 Wine production'!AP164&lt;&gt;"",('[1]T6 Wine production'!AP164/'[1]T61 Real GDP'!AP164),"")),"")</f>
        <v/>
      </c>
      <c r="AR133" s="8">
        <f>IF('[1]T61 Real GDP'!AQ164&lt;&gt;"",(IF('[1]T6 Wine production'!AQ164&lt;&gt;"",('[1]T6 Wine production'!AQ164/'[1]T61 Real GDP'!AQ164),"")),"")</f>
        <v>5.0733118027014225E-2</v>
      </c>
      <c r="AS133" s="8" t="str">
        <f>IF('[1]T61 Real GDP'!AR164&lt;&gt;"",(IF('[1]T6 Wine production'!AR164&lt;&gt;"",('[1]T6 Wine production'!AR164/'[1]T61 Real GDP'!AR164),"")),"")</f>
        <v/>
      </c>
      <c r="AT133" s="8">
        <f>IF('[1]T61 Real GDP'!AS164&lt;&gt;"",(IF('[1]T6 Wine production'!AS164&lt;&gt;"",('[1]T6 Wine production'!AS164/'[1]T61 Real GDP'!AS164),"")),"")</f>
        <v>1.6210892962515765E-3</v>
      </c>
      <c r="AU133" s="8">
        <f>IF('[1]T61 Real GDP'!AT164&lt;&gt;"",(IF('[1]T6 Wine production'!AT164&lt;&gt;"",('[1]T6 Wine production'!AT164/'[1]T61 Real GDP'!AT164),"")),"")</f>
        <v>2.4942750994856152E-2</v>
      </c>
      <c r="AV133" s="8" t="str">
        <f>IF('[1]T61 Real GDP'!AU164&lt;&gt;"",(IF('[1]T6 Wine production'!AU164&lt;&gt;"",('[1]T6 Wine production'!AU164/'[1]T61 Real GDP'!AU164),"")),"")</f>
        <v/>
      </c>
      <c r="AW133" s="8" t="str">
        <f>IF('[1]T61 Real GDP'!AV164&lt;&gt;"",(IF('[1]T6 Wine production'!AV164&lt;&gt;"",('[1]T6 Wine production'!AV164/'[1]T61 Real GDP'!AV164),"")),"")</f>
        <v/>
      </c>
      <c r="AX133" s="8" t="str">
        <f>IF('[1]T61 Real GDP'!AW164&lt;&gt;"",(IF('[1]T6 Wine production'!AW164&lt;&gt;"",('[1]T6 Wine production'!AW164/'[1]T61 Real GDP'!AW164),"")),"")</f>
        <v/>
      </c>
      <c r="AY133" s="8" t="str">
        <f>IF('[1]T61 Real GDP'!AX164&lt;&gt;"",(IF('[1]T6 Wine production'!AX164&lt;&gt;"",('[1]T6 Wine production'!AX164/'[1]T61 Real GDP'!AX164),"")),"")</f>
        <v/>
      </c>
      <c r="AZ133" s="8" t="str">
        <f>IF('[1]T61 Real GDP'!AY164&lt;&gt;"",(IF('[1]T6 Wine production'!AY164&lt;&gt;"",('[1]T6 Wine production'!AY164/'[1]T61 Real GDP'!AY164),"")),"")</f>
        <v/>
      </c>
      <c r="BA133" s="8" t="str">
        <f>IF('[1]T61 Real GDP'!AZ164&lt;&gt;"",(IF('[1]T6 Wine production'!AZ164&lt;&gt;"",('[1]T6 Wine production'!AZ164/'[1]T61 Real GDP'!AZ164),"")),"")</f>
        <v/>
      </c>
      <c r="BB133" s="8">
        <v>0.84471973650615217</v>
      </c>
      <c r="BC133" s="9"/>
      <c r="BD133" s="9"/>
      <c r="BI133" s="8"/>
      <c r="BJ133" s="8"/>
      <c r="BK133" s="8"/>
      <c r="BL133" s="8"/>
      <c r="BM133" s="8"/>
      <c r="BN133" s="8"/>
    </row>
    <row r="134" spans="1:66" x14ac:dyDescent="0.5">
      <c r="A134" s="12">
        <f>'[1]T6 Wine production'!A165</f>
        <v>1997</v>
      </c>
      <c r="B134" s="8">
        <f>IF('[1]T61 Real GDP'!B165&lt;&gt;"",(IF('[1]T6 Wine production'!B165&lt;&gt;"",('[1]T6 Wine production'!B165/'[1]T61 Real GDP'!B165),"")),"")</f>
        <v>4.7560144918177878</v>
      </c>
      <c r="C134" s="8">
        <f>IF('[1]T61 Real GDP'!C165&lt;&gt;"",(IF('[1]T6 Wine production'!C165&lt;&gt;"",('[1]T6 Wine production'!C165/'[1]T61 Real GDP'!C165),"")),"")</f>
        <v>4.9718797136063424</v>
      </c>
      <c r="D134" s="8">
        <f>IF('[1]T61 Real GDP'!D165&lt;&gt;"",(IF('[1]T6 Wine production'!D165&lt;&gt;"",('[1]T6 Wine production'!D165/'[1]T61 Real GDP'!D165),"")),"")</f>
        <v>4.4487243288993943</v>
      </c>
      <c r="E134" s="8">
        <f>IF('[1]T61 Real GDP'!E165&lt;&gt;"",(IF('[1]T6 Wine production'!E165&lt;&gt;"",('[1]T6 Wine production'!E165/'[1]T61 Real GDP'!E165),"")),"")</f>
        <v>5.9908970220861129</v>
      </c>
      <c r="F134" s="8">
        <f>IF('[1]T61 Real GDP'!F165&lt;&gt;"",(IF('[1]T6 Wine production'!F165&lt;&gt;"",('[1]T6 Wine production'!F165/'[1]T61 Real GDP'!F165),"")),"")</f>
        <v>1.1803450334147254</v>
      </c>
      <c r="G134" s="8"/>
      <c r="H134" s="8">
        <f>IF('[1]T61 Real GDP'!G165&lt;&gt;"",(IF('[1]T6 Wine production'!G165&lt;&gt;"",('[1]T6 Wine production'!G165/'[1]T61 Real GDP'!G165),"")),"")</f>
        <v>3.6754451328661029E-2</v>
      </c>
      <c r="I134" s="8" t="str">
        <f>IF('[1]T61 Real GDP'!H165&lt;&gt;"",(IF('[1]T6 Wine production'!H165&lt;&gt;"",('[1]T6 Wine production'!H165/'[1]T61 Real GDP'!H165),"")),"")</f>
        <v/>
      </c>
      <c r="J134" s="8" t="str">
        <f>IF('[1]T61 Real GDP'!I165&lt;&gt;"",(IF('[1]T6 Wine production'!I165&lt;&gt;"",('[1]T6 Wine production'!I165/'[1]T61 Real GDP'!I165),"")),"")</f>
        <v/>
      </c>
      <c r="K134" s="8">
        <f>IF('[1]T61 Real GDP'!J165&lt;&gt;"",(IF('[1]T6 Wine production'!J165&lt;&gt;"",('[1]T6 Wine production'!J165/'[1]T61 Real GDP'!J165),"")),"")</f>
        <v>0.57226659306024807</v>
      </c>
      <c r="L134" s="8">
        <f>IF('[1]T61 Real GDP'!K165&lt;&gt;"",(IF('[1]T6 Wine production'!K165&lt;&gt;"",('[1]T6 Wine production'!K165/'[1]T61 Real GDP'!K165),"")),"")</f>
        <v>3.4820637792835325</v>
      </c>
      <c r="M134" s="8" t="str">
        <f>IF('[1]T61 Real GDP'!L165&lt;&gt;"",(IF('[1]T6 Wine production'!L165&lt;&gt;"",('[1]T6 Wine production'!L165/'[1]T61 Real GDP'!L165),"")),"")</f>
        <v/>
      </c>
      <c r="N134" s="8" t="str">
        <f>IF('[1]T61 Real GDP'!M165&lt;&gt;"",(IF('[1]T6 Wine production'!M165&lt;&gt;"",('[1]T6 Wine production'!M165/'[1]T61 Real GDP'!M165),"")),"")</f>
        <v/>
      </c>
      <c r="O134" s="8" t="str">
        <f>IF('[1]T61 Real GDP'!N165&lt;&gt;"",(IF('[1]T6 Wine production'!N165&lt;&gt;"",('[1]T6 Wine production'!N165/'[1]T61 Real GDP'!N165),"")),"")</f>
        <v/>
      </c>
      <c r="P134" s="8">
        <f>IF('[1]T61 Real GDP'!O165&lt;&gt;"",(IF('[1]T6 Wine production'!O165&lt;&gt;"",('[1]T6 Wine production'!O165/'[1]T61 Real GDP'!O165),"")),"")</f>
        <v>0.68937374703416043</v>
      </c>
      <c r="Q134" s="8">
        <f>IF('[1]T61 Real GDP'!P165&lt;&gt;"",(IF('[1]T6 Wine production'!P165&lt;&gt;"",('[1]T6 Wine production'!P165/'[1]T61 Real GDP'!P165),"")),"")</f>
        <v>6.6718602445589928E-4</v>
      </c>
      <c r="R134" s="8" t="str">
        <f>IF('[1]T61 Real GDP'!Q165&lt;&gt;"",(IF('[1]T6 Wine production'!Q165&lt;&gt;"",('[1]T6 Wine production'!Q165/'[1]T61 Real GDP'!Q165),"")),"")</f>
        <v/>
      </c>
      <c r="S134" s="8">
        <f>IF('[1]T61 Real GDP'!R165&lt;&gt;"",(IF('[1]T6 Wine production'!R165&lt;&gt;"",('[1]T6 Wine production'!R165/'[1]T61 Real GDP'!R165),"")),"")</f>
        <v>9.0303222995366834</v>
      </c>
      <c r="T134" s="8">
        <f>IF('[1]T61 Real GDP'!S165&lt;&gt;"",(IF('[1]T6 Wine production'!S165&lt;&gt;"",('[1]T6 Wine production'!S165/'[1]T61 Real GDP'!S165),"")),"")</f>
        <v>7.2983454036444497</v>
      </c>
      <c r="U134" s="8">
        <f>IF('[1]T61 Real GDP'!T165&lt;&gt;"",(IF('[1]T6 Wine production'!T165&lt;&gt;"",('[1]T6 Wine production'!T165/'[1]T61 Real GDP'!T165),"")),"")</f>
        <v>5.4392761360714479</v>
      </c>
      <c r="V134" s="8">
        <f>IF('[1]T61 Real GDP'!U165&lt;&gt;"",(IF('[1]T6 Wine production'!U165&lt;&gt;"",('[1]T6 Wine production'!U165/'[1]T61 Real GDP'!U165),"")),"")</f>
        <v>7.2741707122493224</v>
      </c>
      <c r="W134" s="8">
        <f>IF('[1]T61 Real GDP'!V165&lt;&gt;"",(IF('[1]T6 Wine production'!V165&lt;&gt;"",('[1]T6 Wine production'!V165/'[1]T61 Real GDP'!V165),"")),"")</f>
        <v>3.3892843043902534</v>
      </c>
      <c r="X134" s="8">
        <f>IF('[1]T61 Real GDP'!W165&lt;&gt;"",(IF('[1]T6 Wine production'!W165&lt;&gt;"",('[1]T6 Wine production'!W165/'[1]T61 Real GDP'!W165),"")),"")</f>
        <v>9.4369028218689408</v>
      </c>
      <c r="Y134" s="8">
        <f>IF('[1]T61 Real GDP'!X165&lt;&gt;"",(IF('[1]T6 Wine production'!X165&lt;&gt;"",('[1]T6 Wine production'!X165/'[1]T61 Real GDP'!X165),"")),"")</f>
        <v>0.31997825533168922</v>
      </c>
      <c r="Z134" s="8">
        <f>IF('[1]T61 Real GDP'!Y165&lt;&gt;"",(IF('[1]T6 Wine production'!Y165&lt;&gt;"",('[1]T6 Wine production'!Y165/'[1]T61 Real GDP'!Y165),"")),"")</f>
        <v>1.195602553672882</v>
      </c>
      <c r="AA134" s="8" t="str">
        <f>IF('[1]T61 Real GDP'!Z165&lt;&gt;"",(IF('[1]T6 Wine production'!Z165&lt;&gt;"",('[1]T6 Wine production'!Z165/'[1]T61 Real GDP'!Z165),"")),"")</f>
        <v/>
      </c>
      <c r="AB134" s="8">
        <f>IF('[1]T61 Real GDP'!AA165&lt;&gt;"",(IF('[1]T6 Wine production'!AA165&lt;&gt;"",('[1]T6 Wine production'!AA165/'[1]T61 Real GDP'!AA165),"")),"")</f>
        <v>1.711270347021419</v>
      </c>
      <c r="AC134" s="8">
        <f>IF('[1]T61 Real GDP'!AB165&lt;&gt;"",(IF('[1]T6 Wine production'!AB165&lt;&gt;"",('[1]T6 Wine production'!AB165/'[1]T61 Real GDP'!AB165),"")),"")</f>
        <v>0.79525256406460565</v>
      </c>
      <c r="AD134" s="8">
        <f>IF('[1]T61 Real GDP'!AC165&lt;&gt;"",(IF('[1]T6 Wine production'!AC165&lt;&gt;"",('[1]T6 Wine production'!AC165/'[1]T61 Real GDP'!AC165),"")),"")</f>
        <v>5.6940966941879501E-2</v>
      </c>
      <c r="AE134" s="8">
        <f>IF('[1]T61 Real GDP'!AD165&lt;&gt;"",(IF('[1]T6 Wine production'!AD165&lt;&gt;"",('[1]T6 Wine production'!AD165/'[1]T61 Real GDP'!AD165),"")),"")</f>
        <v>0.30916390316071896</v>
      </c>
      <c r="AF134" s="8">
        <f>IF('[1]T61 Real GDP'!AE165&lt;&gt;"",(IF('[1]T6 Wine production'!AE165&lt;&gt;"",('[1]T6 Wine production'!AE165/'[1]T61 Real GDP'!AE165),"")),"")</f>
        <v>4.4013804391542841</v>
      </c>
      <c r="AG134" s="8">
        <f>IF('[1]T61 Real GDP'!AF165&lt;&gt;"",(IF('[1]T6 Wine production'!AF165&lt;&gt;"",('[1]T6 Wine production'!AF165/'[1]T61 Real GDP'!AF165),"")),"")</f>
        <v>0.30341642993772666</v>
      </c>
      <c r="AH134" s="8">
        <f>IF('[1]T61 Real GDP'!AG165&lt;&gt;"",(IF('[1]T6 Wine production'!AG165&lt;&gt;"",('[1]T6 Wine production'!AG165/'[1]T61 Real GDP'!AG165),"")),"")</f>
        <v>2.6000982695473365</v>
      </c>
      <c r="AI134" s="8">
        <f>IF('[1]T61 Real GDP'!AH165&lt;&gt;"",(IF('[1]T6 Wine production'!AH165&lt;&gt;"",('[1]T6 Wine production'!AH165/'[1]T61 Real GDP'!AH165),"")),"")</f>
        <v>0.24544543283583642</v>
      </c>
      <c r="AJ134" s="8">
        <f>IF('[1]T61 Real GDP'!AI165&lt;&gt;"",(IF('[1]T6 Wine production'!AI165&lt;&gt;"",('[1]T6 Wine production'!AI165/'[1]T61 Real GDP'!AI165),"")),"")</f>
        <v>3.736399731487007</v>
      </c>
      <c r="AK134" s="8" t="str">
        <f>IF('[1]T61 Real GDP'!AJ165&lt;&gt;"",(IF('[1]T6 Wine production'!AJ165&lt;&gt;"",('[1]T6 Wine production'!AJ165/'[1]T61 Real GDP'!AJ165),"")),"")</f>
        <v/>
      </c>
      <c r="AL134" s="8">
        <f>IF('[1]T61 Real GDP'!AK165&lt;&gt;"",(IF('[1]T6 Wine production'!AK165&lt;&gt;"",('[1]T6 Wine production'!AK165/'[1]T61 Real GDP'!AK165),"")),"")</f>
        <v>0.45679371391050011</v>
      </c>
      <c r="AM134" s="8">
        <f>IF('[1]T61 Real GDP'!AL165&lt;&gt;"",(IF('[1]T6 Wine production'!AL165&lt;&gt;"",('[1]T6 Wine production'!AL165/'[1]T61 Real GDP'!AL165),"")),"")</f>
        <v>0.49675714186828812</v>
      </c>
      <c r="AN134" s="8">
        <f>IF('[1]T61 Real GDP'!AM165&lt;&gt;"",(IF('[1]T6 Wine production'!AM165&lt;&gt;"",('[1]T6 Wine production'!AM165/'[1]T61 Real GDP'!AM165),"")),"")</f>
        <v>5.3433313176824386</v>
      </c>
      <c r="AO134" s="8">
        <f>IF('[1]T61 Real GDP'!AN165&lt;&gt;"",(IF('[1]T6 Wine production'!AN165&lt;&gt;"",('[1]T6 Wine production'!AN165/'[1]T61 Real GDP'!AN165),"")),"")</f>
        <v>0.99110662460627652</v>
      </c>
      <c r="AP134" s="8">
        <f>IF('[1]T61 Real GDP'!AO165&lt;&gt;"",(IF('[1]T6 Wine production'!AO165&lt;&gt;"",('[1]T6 Wine production'!AO165/'[1]T61 Real GDP'!AO165),"")),"")</f>
        <v>8.1673468761172985E-2</v>
      </c>
      <c r="AQ134" s="8" t="str">
        <f>IF('[1]T61 Real GDP'!AP165&lt;&gt;"",(IF('[1]T6 Wine production'!AP165&lt;&gt;"",('[1]T6 Wine production'!AP165/'[1]T61 Real GDP'!AP165),"")),"")</f>
        <v/>
      </c>
      <c r="AR134" s="8">
        <f>IF('[1]T61 Real GDP'!AQ165&lt;&gt;"",(IF('[1]T6 Wine production'!AQ165&lt;&gt;"",('[1]T6 Wine production'!AQ165/'[1]T61 Real GDP'!AQ165),"")),"")</f>
        <v>4.5977362386629819E-2</v>
      </c>
      <c r="AS134" s="8" t="str">
        <f>IF('[1]T61 Real GDP'!AR165&lt;&gt;"",(IF('[1]T6 Wine production'!AR165&lt;&gt;"",('[1]T6 Wine production'!AR165/'[1]T61 Real GDP'!AR165),"")),"")</f>
        <v/>
      </c>
      <c r="AT134" s="8">
        <f>IF('[1]T61 Real GDP'!AS165&lt;&gt;"",(IF('[1]T6 Wine production'!AS165&lt;&gt;"",('[1]T6 Wine production'!AS165/'[1]T61 Real GDP'!AS165),"")),"")</f>
        <v>1.6119352047959605E-3</v>
      </c>
      <c r="AU134" s="8">
        <f>IF('[1]T61 Real GDP'!AT165&lt;&gt;"",(IF('[1]T6 Wine production'!AT165&lt;&gt;"",('[1]T6 Wine production'!AT165/'[1]T61 Real GDP'!AT165),"")),"")</f>
        <v>3.4639338830138769E-2</v>
      </c>
      <c r="AV134" s="8" t="str">
        <f>IF('[1]T61 Real GDP'!AU165&lt;&gt;"",(IF('[1]T6 Wine production'!AU165&lt;&gt;"",('[1]T6 Wine production'!AU165/'[1]T61 Real GDP'!AU165),"")),"")</f>
        <v/>
      </c>
      <c r="AW134" s="8" t="str">
        <f>IF('[1]T61 Real GDP'!AV165&lt;&gt;"",(IF('[1]T6 Wine production'!AV165&lt;&gt;"",('[1]T6 Wine production'!AV165/'[1]T61 Real GDP'!AV165),"")),"")</f>
        <v/>
      </c>
      <c r="AX134" s="8" t="str">
        <f>IF('[1]T61 Real GDP'!AW165&lt;&gt;"",(IF('[1]T6 Wine production'!AW165&lt;&gt;"",('[1]T6 Wine production'!AW165/'[1]T61 Real GDP'!AW165),"")),"")</f>
        <v/>
      </c>
      <c r="AY134" s="8" t="str">
        <f>IF('[1]T61 Real GDP'!AX165&lt;&gt;"",(IF('[1]T6 Wine production'!AX165&lt;&gt;"",('[1]T6 Wine production'!AX165/'[1]T61 Real GDP'!AX165),"")),"")</f>
        <v/>
      </c>
      <c r="AZ134" s="8" t="str">
        <f>IF('[1]T61 Real GDP'!AY165&lt;&gt;"",(IF('[1]T6 Wine production'!AY165&lt;&gt;"",('[1]T6 Wine production'!AY165/'[1]T61 Real GDP'!AY165),"")),"")</f>
        <v/>
      </c>
      <c r="BA134" s="8" t="str">
        <f>IF('[1]T61 Real GDP'!AZ165&lt;&gt;"",(IF('[1]T6 Wine production'!AZ165&lt;&gt;"",('[1]T6 Wine production'!AZ165/'[1]T61 Real GDP'!AZ165),"")),"")</f>
        <v/>
      </c>
      <c r="BB134" s="8">
        <v>0.78386210622307984</v>
      </c>
      <c r="BC134" s="9"/>
      <c r="BD134" s="9"/>
      <c r="BI134" s="8"/>
      <c r="BJ134" s="8"/>
      <c r="BK134" s="8"/>
      <c r="BL134" s="8"/>
      <c r="BM134" s="8"/>
      <c r="BN134" s="8"/>
    </row>
    <row r="135" spans="1:66" x14ac:dyDescent="0.5">
      <c r="A135" s="12">
        <f>'[1]T6 Wine production'!A166</f>
        <v>1998</v>
      </c>
      <c r="B135" s="8">
        <f>IF('[1]T61 Real GDP'!B166&lt;&gt;"",(IF('[1]T6 Wine production'!B166&lt;&gt;"",('[1]T6 Wine production'!B166/'[1]T61 Real GDP'!B166),"")),"")</f>
        <v>4.5238847296065492</v>
      </c>
      <c r="C135" s="8">
        <f>IF('[1]T61 Real GDP'!C166&lt;&gt;"",(IF('[1]T6 Wine production'!C166&lt;&gt;"",('[1]T6 Wine production'!C166/'[1]T61 Real GDP'!C166),"")),"")</f>
        <v>5.5434470193352263</v>
      </c>
      <c r="D135" s="8">
        <f>IF('[1]T61 Real GDP'!D166&lt;&gt;"",(IF('[1]T6 Wine production'!D166&lt;&gt;"",('[1]T6 Wine production'!D166/'[1]T61 Real GDP'!D166),"")),"")</f>
        <v>3.3380987506164987</v>
      </c>
      <c r="E135" s="8">
        <f>IF('[1]T61 Real GDP'!E166&lt;&gt;"",(IF('[1]T6 Wine production'!E166&lt;&gt;"",('[1]T6 Wine production'!E166/'[1]T61 Real GDP'!E166),"")),"")</f>
        <v>5.2293624963215768</v>
      </c>
      <c r="F135" s="8">
        <f>IF('[1]T61 Real GDP'!F166&lt;&gt;"",(IF('[1]T6 Wine production'!F166&lt;&gt;"",('[1]T6 Wine production'!F166/'[1]T61 Real GDP'!F166),"")),"")</f>
        <v>1.7059372062386886</v>
      </c>
      <c r="G135" s="8"/>
      <c r="H135" s="8">
        <f>IF('[1]T61 Real GDP'!G166&lt;&gt;"",(IF('[1]T6 Wine production'!G166&lt;&gt;"",('[1]T6 Wine production'!G166/'[1]T61 Real GDP'!G166),"")),"")</f>
        <v>7.7049733926469355E-2</v>
      </c>
      <c r="I135" s="8" t="str">
        <f>IF('[1]T61 Real GDP'!H166&lt;&gt;"",(IF('[1]T6 Wine production'!H166&lt;&gt;"",('[1]T6 Wine production'!H166/'[1]T61 Real GDP'!H166),"")),"")</f>
        <v/>
      </c>
      <c r="J135" s="8" t="str">
        <f>IF('[1]T61 Real GDP'!I166&lt;&gt;"",(IF('[1]T6 Wine production'!I166&lt;&gt;"",('[1]T6 Wine production'!I166/'[1]T61 Real GDP'!I166),"")),"")</f>
        <v/>
      </c>
      <c r="K135" s="8">
        <f>IF('[1]T61 Real GDP'!J166&lt;&gt;"",(IF('[1]T6 Wine production'!J166&lt;&gt;"",('[1]T6 Wine production'!J166/'[1]T61 Real GDP'!J166),"")),"")</f>
        <v>0.71815227938963822</v>
      </c>
      <c r="L135" s="8">
        <f>IF('[1]T61 Real GDP'!K166&lt;&gt;"",(IF('[1]T6 Wine production'!K166&lt;&gt;"",('[1]T6 Wine production'!K166/'[1]T61 Real GDP'!K166),"")),"")</f>
        <v>3.2327164422988313</v>
      </c>
      <c r="M135" s="8" t="str">
        <f>IF('[1]T61 Real GDP'!L166&lt;&gt;"",(IF('[1]T6 Wine production'!L166&lt;&gt;"",('[1]T6 Wine production'!L166/'[1]T61 Real GDP'!L166),"")),"")</f>
        <v/>
      </c>
      <c r="N135" s="8" t="str">
        <f>IF('[1]T61 Real GDP'!M166&lt;&gt;"",(IF('[1]T6 Wine production'!M166&lt;&gt;"",('[1]T6 Wine production'!M166/'[1]T61 Real GDP'!M166),"")),"")</f>
        <v/>
      </c>
      <c r="O135" s="8" t="str">
        <f>IF('[1]T61 Real GDP'!N166&lt;&gt;"",(IF('[1]T6 Wine production'!N166&lt;&gt;"",('[1]T6 Wine production'!N166/'[1]T61 Real GDP'!N166),"")),"")</f>
        <v/>
      </c>
      <c r="P135" s="8">
        <f>IF('[1]T61 Real GDP'!O166&lt;&gt;"",(IF('[1]T6 Wine production'!O166&lt;&gt;"",('[1]T6 Wine production'!O166/'[1]T61 Real GDP'!O166),"")),"")</f>
        <v>0.75264331413863839</v>
      </c>
      <c r="Q135" s="8">
        <f>IF('[1]T61 Real GDP'!P166&lt;&gt;"",(IF('[1]T6 Wine production'!P166&lt;&gt;"",('[1]T6 Wine production'!P166/'[1]T61 Real GDP'!P166),"")),"")</f>
        <v>9.6614271583646933E-4</v>
      </c>
      <c r="R135" s="8" t="str">
        <f>IF('[1]T61 Real GDP'!Q166&lt;&gt;"",(IF('[1]T6 Wine production'!Q166&lt;&gt;"",('[1]T6 Wine production'!Q166/'[1]T61 Real GDP'!Q166),"")),"")</f>
        <v/>
      </c>
      <c r="S135" s="8">
        <f>IF('[1]T61 Real GDP'!R166&lt;&gt;"",(IF('[1]T6 Wine production'!R166&lt;&gt;"",('[1]T6 Wine production'!R166/'[1]T61 Real GDP'!R166),"")),"")</f>
        <v>5.4834827878846131</v>
      </c>
      <c r="T135" s="8">
        <f>IF('[1]T61 Real GDP'!S166&lt;&gt;"",(IF('[1]T6 Wine production'!S166&lt;&gt;"",('[1]T6 Wine production'!S166/'[1]T61 Real GDP'!S166),"")),"")</f>
        <v>7.1035590026463771</v>
      </c>
      <c r="U135" s="8">
        <f>IF('[1]T61 Real GDP'!T166&lt;&gt;"",(IF('[1]T6 Wine production'!T166&lt;&gt;"",('[1]T6 Wine production'!T166/'[1]T61 Real GDP'!T166),"")),"")</f>
        <v>4.8435098008671149</v>
      </c>
      <c r="V135" s="8">
        <f>IF('[1]T61 Real GDP'!U166&lt;&gt;"",(IF('[1]T6 Wine production'!U166&lt;&gt;"",('[1]T6 Wine production'!U166/'[1]T61 Real GDP'!U166),"")),"")</f>
        <v>6.7766678224578447</v>
      </c>
      <c r="W135" s="8">
        <f>IF('[1]T61 Real GDP'!V166&lt;&gt;"",(IF('[1]T6 Wine production'!V166&lt;&gt;"",('[1]T6 Wine production'!V166/'[1]T61 Real GDP'!V166),"")),"")</f>
        <v>12.723904046371713</v>
      </c>
      <c r="X135" s="8">
        <f>IF('[1]T61 Real GDP'!W166&lt;&gt;"",(IF('[1]T6 Wine production'!W166&lt;&gt;"",('[1]T6 Wine production'!W166/'[1]T61 Real GDP'!W166),"")),"")</f>
        <v>7.408603741370281</v>
      </c>
      <c r="Y135" s="8">
        <f>IF('[1]T61 Real GDP'!X166&lt;&gt;"",(IF('[1]T6 Wine production'!X166&lt;&gt;"",('[1]T6 Wine production'!X166/'[1]T61 Real GDP'!X166),"")),"")</f>
        <v>0.33054665659442939</v>
      </c>
      <c r="Z135" s="8">
        <f>IF('[1]T61 Real GDP'!Y166&lt;&gt;"",(IF('[1]T6 Wine production'!Y166&lt;&gt;"",('[1]T6 Wine production'!Y166/'[1]T61 Real GDP'!Y166),"")),"")</f>
        <v>0.9911941450581413</v>
      </c>
      <c r="AA135" s="8" t="str">
        <f>IF('[1]T61 Real GDP'!Z166&lt;&gt;"",(IF('[1]T6 Wine production'!Z166&lt;&gt;"",('[1]T6 Wine production'!Z166/'[1]T61 Real GDP'!Z166),"")),"")</f>
        <v/>
      </c>
      <c r="AB135" s="8">
        <f>IF('[1]T61 Real GDP'!AA166&lt;&gt;"",(IF('[1]T6 Wine production'!AA166&lt;&gt;"",('[1]T6 Wine production'!AA166/'[1]T61 Real GDP'!AA166),"")),"")</f>
        <v>1.9548260572769112</v>
      </c>
      <c r="AC135" s="8">
        <f>IF('[1]T61 Real GDP'!AB166&lt;&gt;"",(IF('[1]T6 Wine production'!AB166&lt;&gt;"",('[1]T6 Wine production'!AB166/'[1]T61 Real GDP'!AB166),"")),"")</f>
        <v>1.0402410137077849</v>
      </c>
      <c r="AD135" s="8">
        <f>IF('[1]T61 Real GDP'!AC166&lt;&gt;"",(IF('[1]T6 Wine production'!AC166&lt;&gt;"",('[1]T6 Wine production'!AC166/'[1]T61 Real GDP'!AC166),"")),"")</f>
        <v>6.2869426737649267E-2</v>
      </c>
      <c r="AE135" s="8">
        <f>IF('[1]T61 Real GDP'!AD166&lt;&gt;"",(IF('[1]T6 Wine production'!AD166&lt;&gt;"",('[1]T6 Wine production'!AD166/'[1]T61 Real GDP'!AD166),"")),"")</f>
        <v>0.27612237936424555</v>
      </c>
      <c r="AF135" s="8">
        <f>IF('[1]T61 Real GDP'!AE166&lt;&gt;"",(IF('[1]T6 Wine production'!AE166&lt;&gt;"",('[1]T6 Wine production'!AE166/'[1]T61 Real GDP'!AE166),"")),"")</f>
        <v>3.9548261596355068</v>
      </c>
      <c r="AG135" s="8">
        <f>IF('[1]T61 Real GDP'!AF166&lt;&gt;"",(IF('[1]T6 Wine production'!AF166&lt;&gt;"",('[1]T6 Wine production'!AF166/'[1]T61 Real GDP'!AF166),"")),"")</f>
        <v>0.30751502044008883</v>
      </c>
      <c r="AH135" s="8">
        <f>IF('[1]T61 Real GDP'!AG166&lt;&gt;"",(IF('[1]T6 Wine production'!AG166&lt;&gt;"",('[1]T6 Wine production'!AG166/'[1]T61 Real GDP'!AG166),"")),"")</f>
        <v>2.9309745359297179</v>
      </c>
      <c r="AI135" s="8">
        <f>IF('[1]T61 Real GDP'!AH166&lt;&gt;"",(IF('[1]T6 Wine production'!AH166&lt;&gt;"",('[1]T6 Wine production'!AH166/'[1]T61 Real GDP'!AH166),"")),"")</f>
        <v>0.20822089954635647</v>
      </c>
      <c r="AJ135" s="8">
        <f>IF('[1]T61 Real GDP'!AI166&lt;&gt;"",(IF('[1]T6 Wine production'!AI166&lt;&gt;"",('[1]T6 Wine production'!AI166/'[1]T61 Real GDP'!AI166),"")),"")</f>
        <v>3.6444339541471522</v>
      </c>
      <c r="AK135" s="8" t="str">
        <f>IF('[1]T61 Real GDP'!AJ166&lt;&gt;"",(IF('[1]T6 Wine production'!AJ166&lt;&gt;"",('[1]T6 Wine production'!AJ166/'[1]T61 Real GDP'!AJ166),"")),"")</f>
        <v/>
      </c>
      <c r="AL135" s="8">
        <f>IF('[1]T61 Real GDP'!AK166&lt;&gt;"",(IF('[1]T6 Wine production'!AK166&lt;&gt;"",('[1]T6 Wine production'!AK166/'[1]T61 Real GDP'!AK166),"")),"")</f>
        <v>0.43820179707625523</v>
      </c>
      <c r="AM135" s="8">
        <f>IF('[1]T61 Real GDP'!AL166&lt;&gt;"",(IF('[1]T6 Wine production'!AL166&lt;&gt;"",('[1]T6 Wine production'!AL166/'[1]T61 Real GDP'!AL166),"")),"")</f>
        <v>0.36328788023038716</v>
      </c>
      <c r="AN135" s="8">
        <f>IF('[1]T61 Real GDP'!AM166&lt;&gt;"",(IF('[1]T6 Wine production'!AM166&lt;&gt;"",('[1]T6 Wine production'!AM166/'[1]T61 Real GDP'!AM166),"")),"")</f>
        <v>4.9216885170124858</v>
      </c>
      <c r="AO135" s="8">
        <f>IF('[1]T61 Real GDP'!AN166&lt;&gt;"",(IF('[1]T6 Wine production'!AN166&lt;&gt;"",('[1]T6 Wine production'!AN166/'[1]T61 Real GDP'!AN166),"")),"")</f>
        <v>0.86197412091570946</v>
      </c>
      <c r="AP135" s="8">
        <f>IF('[1]T61 Real GDP'!AO166&lt;&gt;"",(IF('[1]T6 Wine production'!AO166&lt;&gt;"",('[1]T6 Wine production'!AO166/'[1]T61 Real GDP'!AO166),"")),"")</f>
        <v>8.1227374738753508E-2</v>
      </c>
      <c r="AQ135" s="8" t="str">
        <f>IF('[1]T61 Real GDP'!AP166&lt;&gt;"",(IF('[1]T6 Wine production'!AP166&lt;&gt;"",('[1]T6 Wine production'!AP166/'[1]T61 Real GDP'!AP166),"")),"")</f>
        <v/>
      </c>
      <c r="AR135" s="8">
        <f>IF('[1]T61 Real GDP'!AQ166&lt;&gt;"",(IF('[1]T6 Wine production'!AQ166&lt;&gt;"",('[1]T6 Wine production'!AQ166/'[1]T61 Real GDP'!AQ166),"")),"")</f>
        <v>4.6111560229593951E-2</v>
      </c>
      <c r="AS135" s="8" t="str">
        <f>IF('[1]T61 Real GDP'!AR166&lt;&gt;"",(IF('[1]T6 Wine production'!AR166&lt;&gt;"",('[1]T6 Wine production'!AR166/'[1]T61 Real GDP'!AR166),"")),"")</f>
        <v/>
      </c>
      <c r="AT135" s="8">
        <f>IF('[1]T61 Real GDP'!AS166&lt;&gt;"",(IF('[1]T6 Wine production'!AS166&lt;&gt;"",('[1]T6 Wine production'!AS166/'[1]T61 Real GDP'!AS166),"")),"")</f>
        <v>1.565040931699556E-3</v>
      </c>
      <c r="AU135" s="8">
        <f>IF('[1]T61 Real GDP'!AT166&lt;&gt;"",(IF('[1]T6 Wine production'!AT166&lt;&gt;"",('[1]T6 Wine production'!AT166/'[1]T61 Real GDP'!AT166),"")),"")</f>
        <v>4.5242707236572859E-2</v>
      </c>
      <c r="AV135" s="8" t="str">
        <f>IF('[1]T61 Real GDP'!AU166&lt;&gt;"",(IF('[1]T6 Wine production'!AU166&lt;&gt;"",('[1]T6 Wine production'!AU166/'[1]T61 Real GDP'!AU166),"")),"")</f>
        <v/>
      </c>
      <c r="AW135" s="8" t="str">
        <f>IF('[1]T61 Real GDP'!AV166&lt;&gt;"",(IF('[1]T6 Wine production'!AV166&lt;&gt;"",('[1]T6 Wine production'!AV166/'[1]T61 Real GDP'!AV166),"")),"")</f>
        <v/>
      </c>
      <c r="AX135" s="8" t="str">
        <f>IF('[1]T61 Real GDP'!AW166&lt;&gt;"",(IF('[1]T6 Wine production'!AW166&lt;&gt;"",('[1]T6 Wine production'!AW166/'[1]T61 Real GDP'!AW166),"")),"")</f>
        <v/>
      </c>
      <c r="AY135" s="8" t="str">
        <f>IF('[1]T61 Real GDP'!AX166&lt;&gt;"",(IF('[1]T6 Wine production'!AX166&lt;&gt;"",('[1]T6 Wine production'!AX166/'[1]T61 Real GDP'!AX166),"")),"")</f>
        <v/>
      </c>
      <c r="AZ135" s="8" t="str">
        <f>IF('[1]T61 Real GDP'!AY166&lt;&gt;"",(IF('[1]T6 Wine production'!AY166&lt;&gt;"",('[1]T6 Wine production'!AY166/'[1]T61 Real GDP'!AY166),"")),"")</f>
        <v/>
      </c>
      <c r="BA135" s="8" t="str">
        <f>IF('[1]T61 Real GDP'!AZ166&lt;&gt;"",(IF('[1]T6 Wine production'!AZ166&lt;&gt;"",('[1]T6 Wine production'!AZ166/'[1]T61 Real GDP'!AZ166),"")),"")</f>
        <v/>
      </c>
      <c r="BB135" s="8">
        <v>0.77314275662608456</v>
      </c>
      <c r="BC135" s="9"/>
      <c r="BD135" s="9"/>
      <c r="BI135" s="8"/>
      <c r="BJ135" s="8"/>
      <c r="BK135" s="8"/>
      <c r="BL135" s="8"/>
      <c r="BM135" s="8"/>
      <c r="BN135" s="8"/>
    </row>
    <row r="136" spans="1:66" x14ac:dyDescent="0.5">
      <c r="A136" s="12">
        <f>'[1]T6 Wine production'!A167</f>
        <v>1999</v>
      </c>
      <c r="B136" s="8">
        <f>IF('[1]T61 Real GDP'!B167&lt;&gt;"",(IF('[1]T6 Wine production'!B167&lt;&gt;"",('[1]T6 Wine production'!B167/'[1]T61 Real GDP'!B167),"")),"")</f>
        <v>5.0254655298345723</v>
      </c>
      <c r="C136" s="8">
        <f>IF('[1]T61 Real GDP'!C167&lt;&gt;"",(IF('[1]T6 Wine production'!C167&lt;&gt;"",('[1]T6 Wine production'!C167/'[1]T61 Real GDP'!C167),"")),"")</f>
        <v>5.32334185075677</v>
      </c>
      <c r="D136" s="8">
        <f>IF('[1]T61 Real GDP'!D167&lt;&gt;"",(IF('[1]T6 Wine production'!D167&lt;&gt;"",('[1]T6 Wine production'!D167/'[1]T61 Real GDP'!D167),"")),"")</f>
        <v>5.4423725620336638</v>
      </c>
      <c r="E136" s="8">
        <f>IF('[1]T61 Real GDP'!E167&lt;&gt;"",(IF('[1]T6 Wine production'!E167&lt;&gt;"",('[1]T6 Wine production'!E167/'[1]T61 Real GDP'!E167),"")),"")</f>
        <v>5.536706769955491</v>
      </c>
      <c r="F136" s="8">
        <f>IF('[1]T61 Real GDP'!F167&lt;&gt;"",(IF('[1]T6 Wine production'!F167&lt;&gt;"",('[1]T6 Wine production'!F167/'[1]T61 Real GDP'!F167),"")),"")</f>
        <v>1.7088140471279067</v>
      </c>
      <c r="G136" s="8"/>
      <c r="H136" s="8">
        <f>IF('[1]T61 Real GDP'!G167&lt;&gt;"",(IF('[1]T6 Wine production'!G167&lt;&gt;"",('[1]T6 Wine production'!G167/'[1]T61 Real GDP'!G167),"")),"")</f>
        <v>8.5821539490115659E-2</v>
      </c>
      <c r="I136" s="8" t="str">
        <f>IF('[1]T61 Real GDP'!H167&lt;&gt;"",(IF('[1]T6 Wine production'!H167&lt;&gt;"",('[1]T6 Wine production'!H167/'[1]T61 Real GDP'!H167),"")),"")</f>
        <v/>
      </c>
      <c r="J136" s="8" t="str">
        <f>IF('[1]T61 Real GDP'!I167&lt;&gt;"",(IF('[1]T6 Wine production'!I167&lt;&gt;"",('[1]T6 Wine production'!I167/'[1]T61 Real GDP'!I167),"")),"")</f>
        <v/>
      </c>
      <c r="K136" s="8">
        <f>IF('[1]T61 Real GDP'!J167&lt;&gt;"",(IF('[1]T6 Wine production'!J167&lt;&gt;"",('[1]T6 Wine production'!J167/'[1]T61 Real GDP'!J167),"")),"")</f>
        <v>0.80362576216177517</v>
      </c>
      <c r="L136" s="8">
        <f>IF('[1]T61 Real GDP'!K167&lt;&gt;"",(IF('[1]T6 Wine production'!K167&lt;&gt;"",('[1]T6 Wine production'!K167/'[1]T61 Real GDP'!K167),"")),"")</f>
        <v>3.0065502341422961</v>
      </c>
      <c r="M136" s="8" t="str">
        <f>IF('[1]T61 Real GDP'!L167&lt;&gt;"",(IF('[1]T6 Wine production'!L167&lt;&gt;"",('[1]T6 Wine production'!L167/'[1]T61 Real GDP'!L167),"")),"")</f>
        <v/>
      </c>
      <c r="N136" s="8" t="str">
        <f>IF('[1]T61 Real GDP'!M167&lt;&gt;"",(IF('[1]T6 Wine production'!M167&lt;&gt;"",('[1]T6 Wine production'!M167/'[1]T61 Real GDP'!M167),"")),"")</f>
        <v/>
      </c>
      <c r="O136" s="8" t="str">
        <f>IF('[1]T61 Real GDP'!N167&lt;&gt;"",(IF('[1]T6 Wine production'!N167&lt;&gt;"",('[1]T6 Wine production'!N167/'[1]T61 Real GDP'!N167),"")),"")</f>
        <v/>
      </c>
      <c r="P136" s="8">
        <f>IF('[1]T61 Real GDP'!O167&lt;&gt;"",(IF('[1]T6 Wine production'!O167&lt;&gt;"",('[1]T6 Wine production'!O167/'[1]T61 Real GDP'!O167),"")),"")</f>
        <v>0.83101872428843904</v>
      </c>
      <c r="Q136" s="8">
        <f>IF('[1]T61 Real GDP'!P167&lt;&gt;"",(IF('[1]T6 Wine production'!P167&lt;&gt;"",('[1]T6 Wine production'!P167/'[1]T61 Real GDP'!P167),"")),"")</f>
        <v>1.1232731030163122E-3</v>
      </c>
      <c r="R136" s="8" t="str">
        <f>IF('[1]T61 Real GDP'!Q167&lt;&gt;"",(IF('[1]T6 Wine production'!Q167&lt;&gt;"",('[1]T6 Wine production'!Q167/'[1]T61 Real GDP'!Q167),"")),"")</f>
        <v/>
      </c>
      <c r="S136" s="8">
        <f>IF('[1]T61 Real GDP'!R167&lt;&gt;"",(IF('[1]T6 Wine production'!R167&lt;&gt;"",('[1]T6 Wine production'!R167/'[1]T61 Real GDP'!R167),"")),"")</f>
        <v>4.9963816199004496</v>
      </c>
      <c r="T136" s="8">
        <f>IF('[1]T61 Real GDP'!S167&lt;&gt;"",(IF('[1]T6 Wine production'!S167&lt;&gt;"",('[1]T6 Wine production'!S167/'[1]T61 Real GDP'!S167),"")),"")</f>
        <v>6.6799034981967385</v>
      </c>
      <c r="U136" s="8">
        <f>IF('[1]T61 Real GDP'!T167&lt;&gt;"",(IF('[1]T6 Wine production'!T167&lt;&gt;"",('[1]T6 Wine production'!T167/'[1]T61 Real GDP'!T167),"")),"")</f>
        <v>4.7080946783926647</v>
      </c>
      <c r="V136" s="8">
        <f>IF('[1]T61 Real GDP'!U167&lt;&gt;"",(IF('[1]T6 Wine production'!U167&lt;&gt;"",('[1]T6 Wine production'!U167/'[1]T61 Real GDP'!U167),"")),"")</f>
        <v>5.0635625768826316</v>
      </c>
      <c r="W136" s="8">
        <f>IF('[1]T61 Real GDP'!V167&lt;&gt;"",(IF('[1]T6 Wine production'!V167&lt;&gt;"",('[1]T6 Wine production'!V167/'[1]T61 Real GDP'!V167),"")),"")</f>
        <v>7.6967055329750282</v>
      </c>
      <c r="X136" s="8">
        <f>IF('[1]T61 Real GDP'!W167&lt;&gt;"",(IF('[1]T6 Wine production'!W167&lt;&gt;"",('[1]T6 Wine production'!W167/'[1]T61 Real GDP'!W167),"")),"")</f>
        <v>9.062970586982102</v>
      </c>
      <c r="Y136" s="8">
        <f>IF('[1]T61 Real GDP'!X167&lt;&gt;"",(IF('[1]T6 Wine production'!X167&lt;&gt;"",('[1]T6 Wine production'!X167/'[1]T61 Real GDP'!X167),"")),"")</f>
        <v>0.36499964331185042</v>
      </c>
      <c r="Z136" s="8">
        <f>IF('[1]T61 Real GDP'!Y167&lt;&gt;"",(IF('[1]T6 Wine production'!Y167&lt;&gt;"",('[1]T6 Wine production'!Y167/'[1]T61 Real GDP'!Y167),"")),"")</f>
        <v>0.98490086168399937</v>
      </c>
      <c r="AA136" s="8" t="str">
        <f>IF('[1]T61 Real GDP'!Z167&lt;&gt;"",(IF('[1]T6 Wine production'!Z167&lt;&gt;"",('[1]T6 Wine production'!Z167/'[1]T61 Real GDP'!Z167),"")),"")</f>
        <v/>
      </c>
      <c r="AB136" s="8">
        <f>IF('[1]T61 Real GDP'!AA167&lt;&gt;"",(IF('[1]T6 Wine production'!AA167&lt;&gt;"",('[1]T6 Wine production'!AA167/'[1]T61 Real GDP'!AA167),"")),"")</f>
        <v>2.156120386906295</v>
      </c>
      <c r="AC136" s="8">
        <f>IF('[1]T61 Real GDP'!AB167&lt;&gt;"",(IF('[1]T6 Wine production'!AB167&lt;&gt;"",('[1]T6 Wine production'!AB167/'[1]T61 Real GDP'!AB167),"")),"")</f>
        <v>0.98191998595993113</v>
      </c>
      <c r="AD136" s="8">
        <f>IF('[1]T61 Real GDP'!AC167&lt;&gt;"",(IF('[1]T6 Wine production'!AC167&lt;&gt;"",('[1]T6 Wine production'!AC167/'[1]T61 Real GDP'!AC167),"")),"")</f>
        <v>7.699432029276454E-2</v>
      </c>
      <c r="AE136" s="8">
        <f>IF('[1]T61 Real GDP'!AD167&lt;&gt;"",(IF('[1]T6 Wine production'!AD167&lt;&gt;"",('[1]T6 Wine production'!AD167/'[1]T61 Real GDP'!AD167),"")),"")</f>
        <v>0.24473620749443536</v>
      </c>
      <c r="AF136" s="8">
        <f>IF('[1]T61 Real GDP'!AE167&lt;&gt;"",(IF('[1]T6 Wine production'!AE167&lt;&gt;"",('[1]T6 Wine production'!AE167/'[1]T61 Real GDP'!AE167),"")),"")</f>
        <v>5.1080663957930623</v>
      </c>
      <c r="AG136" s="8">
        <f>IF('[1]T61 Real GDP'!AF167&lt;&gt;"",(IF('[1]T6 Wine production'!AF167&lt;&gt;"",('[1]T6 Wine production'!AF167/'[1]T61 Real GDP'!AF167),"")),"")</f>
        <v>0.35163589404593132</v>
      </c>
      <c r="AH136" s="8">
        <f>IF('[1]T61 Real GDP'!AG167&lt;&gt;"",(IF('[1]T6 Wine production'!AG167&lt;&gt;"",('[1]T6 Wine production'!AG167/'[1]T61 Real GDP'!AG167),"")),"")</f>
        <v>2.4709187610254966</v>
      </c>
      <c r="AI136" s="8">
        <f>IF('[1]T61 Real GDP'!AH167&lt;&gt;"",(IF('[1]T6 Wine production'!AH167&lt;&gt;"",('[1]T6 Wine production'!AH167/'[1]T61 Real GDP'!AH167),"")),"")</f>
        <v>0.21221664485119282</v>
      </c>
      <c r="AJ136" s="8">
        <f>IF('[1]T61 Real GDP'!AI167&lt;&gt;"",(IF('[1]T6 Wine production'!AI167&lt;&gt;"",('[1]T6 Wine production'!AI167/'[1]T61 Real GDP'!AI167),"")),"")</f>
        <v>3.7447931648582435</v>
      </c>
      <c r="AK136" s="8" t="str">
        <f>IF('[1]T61 Real GDP'!AJ167&lt;&gt;"",(IF('[1]T6 Wine production'!AJ167&lt;&gt;"",('[1]T6 Wine production'!AJ167/'[1]T61 Real GDP'!AJ167),"")),"")</f>
        <v/>
      </c>
      <c r="AL136" s="8">
        <f>IF('[1]T61 Real GDP'!AK167&lt;&gt;"",(IF('[1]T6 Wine production'!AK167&lt;&gt;"",('[1]T6 Wine production'!AK167/'[1]T61 Real GDP'!AK167),"")),"")</f>
        <v>0.49702960527429452</v>
      </c>
      <c r="AM136" s="8">
        <f>IF('[1]T61 Real GDP'!AL167&lt;&gt;"",(IF('[1]T6 Wine production'!AL167&lt;&gt;"",('[1]T6 Wine production'!AL167/'[1]T61 Real GDP'!AL167),"")),"")</f>
        <v>0.59693593834587411</v>
      </c>
      <c r="AN136" s="8">
        <f>IF('[1]T61 Real GDP'!AM167&lt;&gt;"",(IF('[1]T6 Wine production'!AM167&lt;&gt;"",('[1]T6 Wine production'!AM167/'[1]T61 Real GDP'!AM167),"")),"")</f>
        <v>5.3890015604647026</v>
      </c>
      <c r="AO136" s="8">
        <f>IF('[1]T61 Real GDP'!AN167&lt;&gt;"",(IF('[1]T6 Wine production'!AN167&lt;&gt;"",('[1]T6 Wine production'!AN167/'[1]T61 Real GDP'!AN167),"")),"")</f>
        <v>1.0826820568821567</v>
      </c>
      <c r="AP136" s="8">
        <f>IF('[1]T61 Real GDP'!AO167&lt;&gt;"",(IF('[1]T6 Wine production'!AO167&lt;&gt;"",('[1]T6 Wine production'!AO167/'[1]T61 Real GDP'!AO167),"")),"")</f>
        <v>6.4390290791904878E-2</v>
      </c>
      <c r="AQ136" s="8" t="str">
        <f>IF('[1]T61 Real GDP'!AP167&lt;&gt;"",(IF('[1]T6 Wine production'!AP167&lt;&gt;"",('[1]T6 Wine production'!AP167/'[1]T61 Real GDP'!AP167),"")),"")</f>
        <v/>
      </c>
      <c r="AR136" s="8">
        <f>IF('[1]T61 Real GDP'!AQ167&lt;&gt;"",(IF('[1]T6 Wine production'!AQ167&lt;&gt;"",('[1]T6 Wine production'!AQ167/'[1]T61 Real GDP'!AQ167),"")),"")</f>
        <v>4.8020921214520999E-2</v>
      </c>
      <c r="AS136" s="8" t="str">
        <f>IF('[1]T61 Real GDP'!AR167&lt;&gt;"",(IF('[1]T6 Wine production'!AR167&lt;&gt;"",('[1]T6 Wine production'!AR167/'[1]T61 Real GDP'!AR167),"")),"")</f>
        <v/>
      </c>
      <c r="AT136" s="8">
        <f>IF('[1]T61 Real GDP'!AS167&lt;&gt;"",(IF('[1]T6 Wine production'!AS167&lt;&gt;"",('[1]T6 Wine production'!AS167/'[1]T61 Real GDP'!AS167),"")),"")</f>
        <v>1.5134119032353816E-3</v>
      </c>
      <c r="AU136" s="8">
        <f>IF('[1]T61 Real GDP'!AT167&lt;&gt;"",(IF('[1]T6 Wine production'!AT167&lt;&gt;"",('[1]T6 Wine production'!AT167/'[1]T61 Real GDP'!AT167),"")),"")</f>
        <v>3.4556317077318814E-2</v>
      </c>
      <c r="AV136" s="8" t="str">
        <f>IF('[1]T61 Real GDP'!AU167&lt;&gt;"",(IF('[1]T6 Wine production'!AU167&lt;&gt;"",('[1]T6 Wine production'!AU167/'[1]T61 Real GDP'!AU167),"")),"")</f>
        <v/>
      </c>
      <c r="AW136" s="8" t="str">
        <f>IF('[1]T61 Real GDP'!AV167&lt;&gt;"",(IF('[1]T6 Wine production'!AV167&lt;&gt;"",('[1]T6 Wine production'!AV167/'[1]T61 Real GDP'!AV167),"")),"")</f>
        <v/>
      </c>
      <c r="AX136" s="8" t="str">
        <f>IF('[1]T61 Real GDP'!AW167&lt;&gt;"",(IF('[1]T6 Wine production'!AW167&lt;&gt;"",('[1]T6 Wine production'!AW167/'[1]T61 Real GDP'!AW167),"")),"")</f>
        <v/>
      </c>
      <c r="AY136" s="8" t="str">
        <f>IF('[1]T61 Real GDP'!AX167&lt;&gt;"",(IF('[1]T6 Wine production'!AX167&lt;&gt;"",('[1]T6 Wine production'!AX167/'[1]T61 Real GDP'!AX167),"")),"")</f>
        <v/>
      </c>
      <c r="AZ136" s="8" t="str">
        <f>IF('[1]T61 Real GDP'!AY167&lt;&gt;"",(IF('[1]T6 Wine production'!AY167&lt;&gt;"",('[1]T6 Wine production'!AY167/'[1]T61 Real GDP'!AY167),"")),"")</f>
        <v/>
      </c>
      <c r="BA136" s="8" t="str">
        <f>IF('[1]T61 Real GDP'!AZ167&lt;&gt;"",(IF('[1]T6 Wine production'!AZ167&lt;&gt;"",('[1]T6 Wine production'!AZ167/'[1]T61 Real GDP'!AZ167),"")),"")</f>
        <v/>
      </c>
      <c r="BB136" s="8">
        <v>0.78937586865971798</v>
      </c>
      <c r="BC136" s="9"/>
      <c r="BD136" s="9"/>
      <c r="BI136" s="8"/>
      <c r="BJ136" s="8"/>
      <c r="BK136" s="8"/>
      <c r="BL136" s="8"/>
      <c r="BM136" s="8"/>
      <c r="BN136" s="8"/>
    </row>
    <row r="137" spans="1:66" x14ac:dyDescent="0.5">
      <c r="A137" s="12">
        <f>'[1]T6 Wine production'!A168</f>
        <v>2000</v>
      </c>
      <c r="B137" s="8">
        <f>IF('[1]T61 Real GDP'!B168&lt;&gt;"",(IF('[1]T6 Wine production'!B168&lt;&gt;"",('[1]T6 Wine production'!B168/'[1]T61 Real GDP'!B168),"")),"")</f>
        <v>4.6154715340929595</v>
      </c>
      <c r="C137" s="8">
        <f>IF('[1]T61 Real GDP'!C168&lt;&gt;"",(IF('[1]T6 Wine production'!C168&lt;&gt;"",('[1]T6 Wine production'!C168/'[1]T61 Real GDP'!C168),"")),"")</f>
        <v>4.9915189950516705</v>
      </c>
      <c r="D137" s="8">
        <f>IF('[1]T61 Real GDP'!D168&lt;&gt;"",(IF('[1]T6 Wine production'!D168&lt;&gt;"",('[1]T6 Wine production'!D168/'[1]T61 Real GDP'!D168),"")),"")</f>
        <v>4.4322003244333796</v>
      </c>
      <c r="E137" s="8">
        <f>IF('[1]T61 Real GDP'!E168&lt;&gt;"",(IF('[1]T6 Wine production'!E168&lt;&gt;"",('[1]T6 Wine production'!E168/'[1]T61 Real GDP'!E168),"")),"")</f>
        <v>6.5439008286495781</v>
      </c>
      <c r="F137" s="8">
        <f>IF('[1]T61 Real GDP'!F168&lt;&gt;"",(IF('[1]T6 Wine production'!F168&lt;&gt;"",('[1]T6 Wine production'!F168/'[1]T61 Real GDP'!F168),"")),"")</f>
        <v>1.3749601330467542</v>
      </c>
      <c r="G137" s="8"/>
      <c r="H137" s="8">
        <f>IF('[1]T61 Real GDP'!G168&lt;&gt;"",(IF('[1]T6 Wine production'!G168&lt;&gt;"",('[1]T6 Wine production'!G168/'[1]T61 Real GDP'!G168),"")),"")</f>
        <v>0.13106732117438746</v>
      </c>
      <c r="I137" s="8" t="str">
        <f>IF('[1]T61 Real GDP'!H168&lt;&gt;"",(IF('[1]T6 Wine production'!H168&lt;&gt;"",('[1]T6 Wine production'!H168/'[1]T61 Real GDP'!H168),"")),"")</f>
        <v/>
      </c>
      <c r="J137" s="8" t="str">
        <f>IF('[1]T61 Real GDP'!I168&lt;&gt;"",(IF('[1]T6 Wine production'!I168&lt;&gt;"",('[1]T6 Wine production'!I168/'[1]T61 Real GDP'!I168),"")),"")</f>
        <v/>
      </c>
      <c r="K137" s="8">
        <f>IF('[1]T61 Real GDP'!J168&lt;&gt;"",(IF('[1]T6 Wine production'!J168&lt;&gt;"",('[1]T6 Wine production'!J168/'[1]T61 Real GDP'!J168),"")),"")</f>
        <v>0.6327845603650265</v>
      </c>
      <c r="L137" s="8">
        <f>IF('[1]T61 Real GDP'!K168&lt;&gt;"",(IF('[1]T6 Wine production'!K168&lt;&gt;"",('[1]T6 Wine production'!K168/'[1]T61 Real GDP'!K168),"")),"")</f>
        <v>2.8777034675153805</v>
      </c>
      <c r="M137" s="8" t="str">
        <f>IF('[1]T61 Real GDP'!L168&lt;&gt;"",(IF('[1]T6 Wine production'!L168&lt;&gt;"",('[1]T6 Wine production'!L168/'[1]T61 Real GDP'!L168),"")),"")</f>
        <v/>
      </c>
      <c r="N137" s="8" t="str">
        <f>IF('[1]T61 Real GDP'!M168&lt;&gt;"",(IF('[1]T6 Wine production'!M168&lt;&gt;"",('[1]T6 Wine production'!M168/'[1]T61 Real GDP'!M168),"")),"")</f>
        <v/>
      </c>
      <c r="O137" s="8" t="str">
        <f>IF('[1]T61 Real GDP'!N168&lt;&gt;"",(IF('[1]T6 Wine production'!N168&lt;&gt;"",('[1]T6 Wine production'!N168/'[1]T61 Real GDP'!N168),"")),"")</f>
        <v/>
      </c>
      <c r="P137" s="8">
        <f>IF('[1]T61 Real GDP'!O168&lt;&gt;"",(IF('[1]T6 Wine production'!O168&lt;&gt;"",('[1]T6 Wine production'!O168/'[1]T61 Real GDP'!O168),"")),"")</f>
        <v>0.77948895096626081</v>
      </c>
      <c r="Q137" s="8">
        <f>IF('[1]T61 Real GDP'!P168&lt;&gt;"",(IF('[1]T6 Wine production'!P168&lt;&gt;"",('[1]T6 Wine production'!P168/'[1]T61 Real GDP'!P168),"")),"")</f>
        <v>1.1375490855056957E-3</v>
      </c>
      <c r="R137" s="8" t="str">
        <f>IF('[1]T61 Real GDP'!Q168&lt;&gt;"",(IF('[1]T6 Wine production'!Q168&lt;&gt;"",('[1]T6 Wine production'!Q168/'[1]T61 Real GDP'!Q168),"")),"")</f>
        <v/>
      </c>
      <c r="S137" s="8">
        <f>IF('[1]T61 Real GDP'!R168&lt;&gt;"",(IF('[1]T6 Wine production'!R168&lt;&gt;"",('[1]T6 Wine production'!R168/'[1]T61 Real GDP'!R168),"")),"")</f>
        <v>4.2772747999671843</v>
      </c>
      <c r="T137" s="8">
        <f>IF('[1]T61 Real GDP'!S168&lt;&gt;"",(IF('[1]T6 Wine production'!S168&lt;&gt;"",('[1]T6 Wine production'!S168/'[1]T61 Real GDP'!S168),"")),"")</f>
        <v>5.8002406738720476</v>
      </c>
      <c r="U137" s="8">
        <f>IF('[1]T61 Real GDP'!T168&lt;&gt;"",(IF('[1]T6 Wine production'!T168&lt;&gt;"",('[1]T6 Wine production'!T168/'[1]T61 Real GDP'!T168),"")),"")</f>
        <v>4.6232661149331769</v>
      </c>
      <c r="V137" s="8">
        <f>IF('[1]T61 Real GDP'!U168&lt;&gt;"",(IF('[1]T6 Wine production'!U168&lt;&gt;"",('[1]T6 Wine production'!U168/'[1]T61 Real GDP'!U168),"")),"")</f>
        <v>6.2623262847586698</v>
      </c>
      <c r="W137" s="8">
        <f>IF('[1]T61 Real GDP'!V168&lt;&gt;"",(IF('[1]T6 Wine production'!V168&lt;&gt;"",('[1]T6 Wine production'!V168/'[1]T61 Real GDP'!V168),"")),"")</f>
        <v>11.276114195188129</v>
      </c>
      <c r="X137" s="8">
        <f>IF('[1]T61 Real GDP'!W168&lt;&gt;"",(IF('[1]T6 Wine production'!W168&lt;&gt;"",('[1]T6 Wine production'!W168/'[1]T61 Real GDP'!W168),"")),"")</f>
        <v>7.9710548080666674</v>
      </c>
      <c r="Y137" s="8">
        <f>IF('[1]T61 Real GDP'!X168&lt;&gt;"",(IF('[1]T6 Wine production'!X168&lt;&gt;"",('[1]T6 Wine production'!X168/'[1]T61 Real GDP'!X168),"")),"")</f>
        <v>0.40034444452004431</v>
      </c>
      <c r="Z137" s="8">
        <f>IF('[1]T61 Real GDP'!Y168&lt;&gt;"",(IF('[1]T6 Wine production'!Y168&lt;&gt;"",('[1]T6 Wine production'!Y168/'[1]T61 Real GDP'!Y168),"")),"")</f>
        <v>0.95992220846926291</v>
      </c>
      <c r="AA137" s="8" t="str">
        <f>IF('[1]T61 Real GDP'!Z168&lt;&gt;"",(IF('[1]T6 Wine production'!Z168&lt;&gt;"",('[1]T6 Wine production'!Z168/'[1]T61 Real GDP'!Z168),"")),"")</f>
        <v/>
      </c>
      <c r="AB137" s="8">
        <f>IF('[1]T61 Real GDP'!AA168&lt;&gt;"",(IF('[1]T6 Wine production'!AA168&lt;&gt;"",('[1]T6 Wine production'!AA168/'[1]T61 Real GDP'!AA168),"")),"")</f>
        <v>2.1101826339826784</v>
      </c>
      <c r="AC137" s="8">
        <f>IF('[1]T61 Real GDP'!AB168&lt;&gt;"",(IF('[1]T6 Wine production'!AB168&lt;&gt;"",('[1]T6 Wine production'!AB168/'[1]T61 Real GDP'!AB168),"")),"")</f>
        <v>0.9585700875816483</v>
      </c>
      <c r="AD137" s="8">
        <f>IF('[1]T61 Real GDP'!AC168&lt;&gt;"",(IF('[1]T6 Wine production'!AC168&lt;&gt;"",('[1]T6 Wine production'!AC168/'[1]T61 Real GDP'!AC168),"")),"")</f>
        <v>6.1185265626874541E-2</v>
      </c>
      <c r="AE137" s="8">
        <f>IF('[1]T61 Real GDP'!AD168&lt;&gt;"",(IF('[1]T6 Wine production'!AD168&lt;&gt;"",('[1]T6 Wine production'!AD168/'[1]T61 Real GDP'!AD168),"")),"")</f>
        <v>0.2880787369425844</v>
      </c>
      <c r="AF137" s="8">
        <f>IF('[1]T61 Real GDP'!AE168&lt;&gt;"",(IF('[1]T6 Wine production'!AE168&lt;&gt;"",('[1]T6 Wine production'!AE168/'[1]T61 Real GDP'!AE168),"")),"")</f>
        <v>4.0526760935221393</v>
      </c>
      <c r="AG137" s="8">
        <f>IF('[1]T61 Real GDP'!AF168&lt;&gt;"",(IF('[1]T6 Wine production'!AF168&lt;&gt;"",('[1]T6 Wine production'!AF168/'[1]T61 Real GDP'!AF168),"")),"")</f>
        <v>0.31691782159676996</v>
      </c>
      <c r="AH137" s="8">
        <f>IF('[1]T61 Real GDP'!AG168&lt;&gt;"",(IF('[1]T6 Wine production'!AG168&lt;&gt;"",('[1]T6 Wine production'!AG168/'[1]T61 Real GDP'!AG168),"")),"")</f>
        <v>3.6323212710887511</v>
      </c>
      <c r="AI137" s="8">
        <f>IF('[1]T61 Real GDP'!AH168&lt;&gt;"",(IF('[1]T6 Wine production'!AH168&lt;&gt;"",('[1]T6 Wine production'!AH168/'[1]T61 Real GDP'!AH168),"")),"")</f>
        <v>0.14357946119749337</v>
      </c>
      <c r="AJ137" s="8">
        <f>IF('[1]T61 Real GDP'!AI168&lt;&gt;"",(IF('[1]T6 Wine production'!AI168&lt;&gt;"",('[1]T6 Wine production'!AI168/'[1]T61 Real GDP'!AI168),"")),"")</f>
        <v>3.2708670892407778</v>
      </c>
      <c r="AK137" s="8" t="str">
        <f>IF('[1]T61 Real GDP'!AJ168&lt;&gt;"",(IF('[1]T6 Wine production'!AJ168&lt;&gt;"",('[1]T6 Wine production'!AJ168/'[1]T61 Real GDP'!AJ168),"")),"")</f>
        <v/>
      </c>
      <c r="AL137" s="8">
        <f>IF('[1]T61 Real GDP'!AK168&lt;&gt;"",(IF('[1]T6 Wine production'!AK168&lt;&gt;"",('[1]T6 Wine production'!AK168/'[1]T61 Real GDP'!AK168),"")),"")</f>
        <v>0.48863325427692489</v>
      </c>
      <c r="AM137" s="8">
        <f>IF('[1]T61 Real GDP'!AL168&lt;&gt;"",(IF('[1]T6 Wine production'!AL168&lt;&gt;"",('[1]T6 Wine production'!AL168/'[1]T61 Real GDP'!AL168),"")),"")</f>
        <v>0.3545602925973968</v>
      </c>
      <c r="AN137" s="8">
        <f>IF('[1]T61 Real GDP'!AM168&lt;&gt;"",(IF('[1]T6 Wine production'!AM168&lt;&gt;"",('[1]T6 Wine production'!AM168/'[1]T61 Real GDP'!AM168),"")),"")</f>
        <v>4.7388245974221359</v>
      </c>
      <c r="AO137" s="8">
        <f>IF('[1]T61 Real GDP'!AN168&lt;&gt;"",(IF('[1]T6 Wine production'!AN168&lt;&gt;"",('[1]T6 Wine production'!AN168/'[1]T61 Real GDP'!AN168),"")),"")</f>
        <v>0.90932515161353278</v>
      </c>
      <c r="AP137" s="8">
        <f>IF('[1]T61 Real GDP'!AO168&lt;&gt;"",(IF('[1]T6 Wine production'!AO168&lt;&gt;"",('[1]T6 Wine production'!AO168/'[1]T61 Real GDP'!AO168),"")),"")</f>
        <v>5.6572444897509615E-2</v>
      </c>
      <c r="AQ137" s="8" t="str">
        <f>IF('[1]T61 Real GDP'!AP168&lt;&gt;"",(IF('[1]T6 Wine production'!AP168&lt;&gt;"",('[1]T6 Wine production'!AP168/'[1]T61 Real GDP'!AP168),"")),"")</f>
        <v/>
      </c>
      <c r="AR137" s="8">
        <f>IF('[1]T61 Real GDP'!AQ168&lt;&gt;"",(IF('[1]T6 Wine production'!AQ168&lt;&gt;"",('[1]T6 Wine production'!AQ168/'[1]T61 Real GDP'!AQ168),"")),"")</f>
        <v>6.9031623450198781E-2</v>
      </c>
      <c r="AS137" s="8" t="str">
        <f>IF('[1]T61 Real GDP'!AR168&lt;&gt;"",(IF('[1]T6 Wine production'!AR168&lt;&gt;"",('[1]T6 Wine production'!AR168/'[1]T61 Real GDP'!AR168),"")),"")</f>
        <v/>
      </c>
      <c r="AT137" s="8">
        <f>IF('[1]T61 Real GDP'!AS168&lt;&gt;"",(IF('[1]T6 Wine production'!AS168&lt;&gt;"",('[1]T6 Wine production'!AS168/'[1]T61 Real GDP'!AS168),"")),"")</f>
        <v>1.4787266313047666E-3</v>
      </c>
      <c r="AU137" s="8">
        <f>IF('[1]T61 Real GDP'!AT168&lt;&gt;"",(IF('[1]T6 Wine production'!AT168&lt;&gt;"",('[1]T6 Wine production'!AT168/'[1]T61 Real GDP'!AT168),"")),"")</f>
        <v>3.2359172896198919E-2</v>
      </c>
      <c r="AV137" s="8" t="str">
        <f>IF('[1]T61 Real GDP'!AU168&lt;&gt;"",(IF('[1]T6 Wine production'!AU168&lt;&gt;"",('[1]T6 Wine production'!AU168/'[1]T61 Real GDP'!AU168),"")),"")</f>
        <v/>
      </c>
      <c r="AW137" s="8" t="str">
        <f>IF('[1]T61 Real GDP'!AV168&lt;&gt;"",(IF('[1]T6 Wine production'!AV168&lt;&gt;"",('[1]T6 Wine production'!AV168/'[1]T61 Real GDP'!AV168),"")),"")</f>
        <v/>
      </c>
      <c r="AX137" s="8" t="str">
        <f>IF('[1]T61 Real GDP'!AW168&lt;&gt;"",(IF('[1]T6 Wine production'!AW168&lt;&gt;"",('[1]T6 Wine production'!AW168/'[1]T61 Real GDP'!AW168),"")),"")</f>
        <v/>
      </c>
      <c r="AY137" s="8" t="str">
        <f>IF('[1]T61 Real GDP'!AX168&lt;&gt;"",(IF('[1]T6 Wine production'!AX168&lt;&gt;"",('[1]T6 Wine production'!AX168/'[1]T61 Real GDP'!AX168),"")),"")</f>
        <v/>
      </c>
      <c r="AZ137" s="8" t="str">
        <f>IF('[1]T61 Real GDP'!AY168&lt;&gt;"",(IF('[1]T6 Wine production'!AY168&lt;&gt;"",('[1]T6 Wine production'!AY168/'[1]T61 Real GDP'!AY168),"")),"")</f>
        <v/>
      </c>
      <c r="BA137" s="8" t="str">
        <f>IF('[1]T61 Real GDP'!AZ168&lt;&gt;"",(IF('[1]T6 Wine production'!AZ168&lt;&gt;"",('[1]T6 Wine production'!AZ168/'[1]T61 Real GDP'!AZ168),"")),"")</f>
        <v/>
      </c>
      <c r="BB137" s="8">
        <v>0.75617687818959001</v>
      </c>
      <c r="BC137" s="9"/>
      <c r="BD137" s="9"/>
      <c r="BI137" s="8"/>
      <c r="BJ137" s="8"/>
      <c r="BK137" s="8"/>
      <c r="BL137" s="8"/>
      <c r="BM137" s="8"/>
      <c r="BN137" s="8"/>
    </row>
    <row r="138" spans="1:66" x14ac:dyDescent="0.5">
      <c r="A138" s="12">
        <f>'[1]T6 Wine production'!A169</f>
        <v>2001</v>
      </c>
      <c r="B138" s="8">
        <f>IF('[1]T61 Real GDP'!B169&lt;&gt;"",(IF('[1]T6 Wine production'!B169&lt;&gt;"",('[1]T6 Wine production'!B169/'[1]T61 Real GDP'!B169),"")),"")</f>
        <v>4.205698557427513</v>
      </c>
      <c r="C138" s="8">
        <f>IF('[1]T61 Real GDP'!C169&lt;&gt;"",(IF('[1]T6 Wine production'!C169&lt;&gt;"",('[1]T6 Wine production'!C169/'[1]T61 Real GDP'!C169),"")),"")</f>
        <v>4.740858799595296</v>
      </c>
      <c r="D138" s="8">
        <f>IF('[1]T61 Real GDP'!D169&lt;&gt;"",(IF('[1]T6 Wine production'!D169&lt;&gt;"",('[1]T6 Wine production'!D169/'[1]T61 Real GDP'!D169),"")),"")</f>
        <v>5.0606356246198754</v>
      </c>
      <c r="E138" s="8">
        <f>IF('[1]T61 Real GDP'!E169&lt;&gt;"",(IF('[1]T6 Wine production'!E169&lt;&gt;"",('[1]T6 Wine production'!E169/'[1]T61 Real GDP'!E169),"")),"")</f>
        <v>4.7899993703501789</v>
      </c>
      <c r="F138" s="8">
        <f>IF('[1]T61 Real GDP'!F169&lt;&gt;"",(IF('[1]T6 Wine production'!F169&lt;&gt;"",('[1]T6 Wine production'!F169/'[1]T61 Real GDP'!F169),"")),"")</f>
        <v>1.475305318206972</v>
      </c>
      <c r="G138" s="8"/>
      <c r="H138" s="8">
        <f>IF('[1]T61 Real GDP'!G169&lt;&gt;"",(IF('[1]T6 Wine production'!G169&lt;&gt;"",('[1]T6 Wine production'!G169/'[1]T61 Real GDP'!G169),"")),"")</f>
        <v>0.13125007383753526</v>
      </c>
      <c r="I138" s="8" t="str">
        <f>IF('[1]T61 Real GDP'!H169&lt;&gt;"",(IF('[1]T6 Wine production'!H169&lt;&gt;"",('[1]T6 Wine production'!H169/'[1]T61 Real GDP'!H169),"")),"")</f>
        <v/>
      </c>
      <c r="J138" s="8" t="str">
        <f>IF('[1]T61 Real GDP'!I169&lt;&gt;"",(IF('[1]T6 Wine production'!I169&lt;&gt;"",('[1]T6 Wine production'!I169/'[1]T61 Real GDP'!I169),"")),"")</f>
        <v/>
      </c>
      <c r="K138" s="8">
        <f>IF('[1]T61 Real GDP'!J169&lt;&gt;"",(IF('[1]T6 Wine production'!J169&lt;&gt;"",('[1]T6 Wine production'!J169/'[1]T61 Real GDP'!J169),"")),"")</f>
        <v>0.56406993172920328</v>
      </c>
      <c r="L138" s="8">
        <f>IF('[1]T61 Real GDP'!K169&lt;&gt;"",(IF('[1]T6 Wine production'!K169&lt;&gt;"",('[1]T6 Wine production'!K169/'[1]T61 Real GDP'!K169),"")),"")</f>
        <v>2.6702284314304623</v>
      </c>
      <c r="M138" s="8" t="str">
        <f>IF('[1]T61 Real GDP'!L169&lt;&gt;"",(IF('[1]T6 Wine production'!L169&lt;&gt;"",('[1]T6 Wine production'!L169/'[1]T61 Real GDP'!L169),"")),"")</f>
        <v/>
      </c>
      <c r="N138" s="8" t="str">
        <f>IF('[1]T61 Real GDP'!M169&lt;&gt;"",(IF('[1]T6 Wine production'!M169&lt;&gt;"",('[1]T6 Wine production'!M169/'[1]T61 Real GDP'!M169),"")),"")</f>
        <v/>
      </c>
      <c r="O138" s="8" t="str">
        <f>IF('[1]T61 Real GDP'!N169&lt;&gt;"",(IF('[1]T6 Wine production'!N169&lt;&gt;"",('[1]T6 Wine production'!N169/'[1]T61 Real GDP'!N169),"")),"")</f>
        <v/>
      </c>
      <c r="P138" s="8">
        <f>IF('[1]T61 Real GDP'!O169&lt;&gt;"",(IF('[1]T6 Wine production'!O169&lt;&gt;"",('[1]T6 Wine production'!O169/'[1]T61 Real GDP'!O169),"")),"")</f>
        <v>0.70754967533153601</v>
      </c>
      <c r="Q138" s="8">
        <f>IF('[1]T61 Real GDP'!P169&lt;&gt;"",(IF('[1]T6 Wine production'!P169&lt;&gt;"",('[1]T6 Wine production'!P169/'[1]T61 Real GDP'!P169),"")),"")</f>
        <v>1.2227574250001888E-3</v>
      </c>
      <c r="R138" s="8" t="str">
        <f>IF('[1]T61 Real GDP'!Q169&lt;&gt;"",(IF('[1]T6 Wine production'!Q169&lt;&gt;"",('[1]T6 Wine production'!Q169/'[1]T61 Real GDP'!Q169),"")),"")</f>
        <v/>
      </c>
      <c r="S138" s="8">
        <f>IF('[1]T61 Real GDP'!R169&lt;&gt;"",(IF('[1]T6 Wine production'!R169&lt;&gt;"",('[1]T6 Wine production'!R169/'[1]T61 Real GDP'!R169),"")),"")</f>
        <v>2.7550373740375682</v>
      </c>
      <c r="T138" s="8">
        <f>IF('[1]T61 Real GDP'!S169&lt;&gt;"",(IF('[1]T6 Wine production'!S169&lt;&gt;"",('[1]T6 Wine production'!S169/'[1]T61 Real GDP'!S169),"")),"")</f>
        <v>5.6176943989369414</v>
      </c>
      <c r="U138" s="8">
        <f>IF('[1]T61 Real GDP'!T169&lt;&gt;"",(IF('[1]T6 Wine production'!T169&lt;&gt;"",('[1]T6 Wine production'!T169/'[1]T61 Real GDP'!T169),"")),"")</f>
        <v>3.6607176276462665</v>
      </c>
      <c r="V138" s="8">
        <f>IF('[1]T61 Real GDP'!U169&lt;&gt;"",(IF('[1]T6 Wine production'!U169&lt;&gt;"",('[1]T6 Wine production'!U169/'[1]T61 Real GDP'!U169),"")),"")</f>
        <v>7.7527536146554397</v>
      </c>
      <c r="W138" s="8">
        <f>IF('[1]T61 Real GDP'!V169&lt;&gt;"",(IF('[1]T6 Wine production'!V169&lt;&gt;"",('[1]T6 Wine production'!V169/'[1]T61 Real GDP'!V169),"")),"")</f>
        <v>15.203715743243595</v>
      </c>
      <c r="X138" s="8">
        <f>IF('[1]T61 Real GDP'!W169&lt;&gt;"",(IF('[1]T6 Wine production'!W169&lt;&gt;"",('[1]T6 Wine production'!W169/'[1]T61 Real GDP'!W169),"")),"")</f>
        <v>7.5538592108490787</v>
      </c>
      <c r="Y138" s="8">
        <f>IF('[1]T61 Real GDP'!X169&lt;&gt;"",(IF('[1]T6 Wine production'!X169&lt;&gt;"",('[1]T6 Wine production'!X169/'[1]T61 Real GDP'!X169),"")),"")</f>
        <v>0.43273501021208832</v>
      </c>
      <c r="Z138" s="8">
        <f>IF('[1]T61 Real GDP'!Y169&lt;&gt;"",(IF('[1]T6 Wine production'!Y169&lt;&gt;"",('[1]T6 Wine production'!Y169/'[1]T61 Real GDP'!Y169),"")),"")</f>
        <v>1.2125736793021564</v>
      </c>
      <c r="AA138" s="8" t="str">
        <f>IF('[1]T61 Real GDP'!Z169&lt;&gt;"",(IF('[1]T6 Wine production'!Z169&lt;&gt;"",('[1]T6 Wine production'!Z169/'[1]T61 Real GDP'!Z169),"")),"")</f>
        <v/>
      </c>
      <c r="AB138" s="8">
        <f>IF('[1]T61 Real GDP'!AA169&lt;&gt;"",(IF('[1]T6 Wine production'!AA169&lt;&gt;"",('[1]T6 Wine production'!AA169/'[1]T61 Real GDP'!AA169),"")),"")</f>
        <v>2.5757736807784934</v>
      </c>
      <c r="AC138" s="8">
        <f>IF('[1]T61 Real GDP'!AB169&lt;&gt;"",(IF('[1]T6 Wine production'!AB169&lt;&gt;"",('[1]T6 Wine production'!AB169/'[1]T61 Real GDP'!AB169),"")),"")</f>
        <v>0.82009745450174842</v>
      </c>
      <c r="AD138" s="8">
        <f>IF('[1]T61 Real GDP'!AC169&lt;&gt;"",(IF('[1]T6 Wine production'!AC169&lt;&gt;"",('[1]T6 Wine production'!AC169/'[1]T61 Real GDP'!AC169),"")),"")</f>
        <v>6.2561910206563029E-2</v>
      </c>
      <c r="AE138" s="8">
        <f>IF('[1]T61 Real GDP'!AD169&lt;&gt;"",(IF('[1]T6 Wine production'!AD169&lt;&gt;"",('[1]T6 Wine production'!AD169/'[1]T61 Real GDP'!AD169),"")),"")</f>
        <v>0.27112240349753658</v>
      </c>
      <c r="AF138" s="8">
        <f>IF('[1]T61 Real GDP'!AE169&lt;&gt;"",(IF('[1]T6 Wine production'!AE169&lt;&gt;"",('[1]T6 Wine production'!AE169/'[1]T61 Real GDP'!AE169),"")),"")</f>
        <v>5.348697863221302</v>
      </c>
      <c r="AG138" s="8">
        <f>IF('[1]T61 Real GDP'!AF169&lt;&gt;"",(IF('[1]T6 Wine production'!AF169&lt;&gt;"",('[1]T6 Wine production'!AF169/'[1]T61 Real GDP'!AF169),"")),"")</f>
        <v>0.30931179731621766</v>
      </c>
      <c r="AH138" s="8">
        <f>IF('[1]T61 Real GDP'!AG169&lt;&gt;"",(IF('[1]T6 Wine production'!AG169&lt;&gt;"",('[1]T6 Wine production'!AG169/'[1]T61 Real GDP'!AG169),"")),"")</f>
        <v>3.1061566643433238</v>
      </c>
      <c r="AI138" s="8">
        <f>IF('[1]T61 Real GDP'!AH169&lt;&gt;"",(IF('[1]T6 Wine production'!AH169&lt;&gt;"",('[1]T6 Wine production'!AH169/'[1]T61 Real GDP'!AH169),"")),"")</f>
        <v>0.19512605237440153</v>
      </c>
      <c r="AJ138" s="8">
        <f>IF('[1]T61 Real GDP'!AI169&lt;&gt;"",(IF('[1]T6 Wine production'!AI169&lt;&gt;"",('[1]T6 Wine production'!AI169/'[1]T61 Real GDP'!AI169),"")),"")</f>
        <v>3.2749625096388915</v>
      </c>
      <c r="AK138" s="8" t="str">
        <f>IF('[1]T61 Real GDP'!AJ169&lt;&gt;"",(IF('[1]T6 Wine production'!AJ169&lt;&gt;"",('[1]T6 Wine production'!AJ169/'[1]T61 Real GDP'!AJ169),"")),"")</f>
        <v/>
      </c>
      <c r="AL138" s="8">
        <f>IF('[1]T61 Real GDP'!AK169&lt;&gt;"",(IF('[1]T6 Wine production'!AK169&lt;&gt;"",('[1]T6 Wine production'!AK169/'[1]T61 Real GDP'!AK169),"")),"")</f>
        <v>0.47158650547630809</v>
      </c>
      <c r="AM138" s="8">
        <f>IF('[1]T61 Real GDP'!AL169&lt;&gt;"",(IF('[1]T6 Wine production'!AL169&lt;&gt;"",('[1]T6 Wine production'!AL169/'[1]T61 Real GDP'!AL169),"")),"")</f>
        <v>0.30328660803008956</v>
      </c>
      <c r="AN138" s="8">
        <f>IF('[1]T61 Real GDP'!AM169&lt;&gt;"",(IF('[1]T6 Wine production'!AM169&lt;&gt;"",('[1]T6 Wine production'!AM169/'[1]T61 Real GDP'!AM169),"")),"")</f>
        <v>4.1127956720852428</v>
      </c>
      <c r="AO138" s="8">
        <f>IF('[1]T61 Real GDP'!AN169&lt;&gt;"",(IF('[1]T6 Wine production'!AN169&lt;&gt;"",('[1]T6 Wine production'!AN169/'[1]T61 Real GDP'!AN169),"")),"")</f>
        <v>0.67724427386151931</v>
      </c>
      <c r="AP138" s="8">
        <f>IF('[1]T61 Real GDP'!AO169&lt;&gt;"",(IF('[1]T6 Wine production'!AO169&lt;&gt;"",('[1]T6 Wine production'!AO169/'[1]T61 Real GDP'!AO169),"")),"")</f>
        <v>6.498756157041978E-2</v>
      </c>
      <c r="AQ138" s="8" t="str">
        <f>IF('[1]T61 Real GDP'!AP169&lt;&gt;"",(IF('[1]T6 Wine production'!AP169&lt;&gt;"",('[1]T6 Wine production'!AP169/'[1]T61 Real GDP'!AP169),"")),"")</f>
        <v/>
      </c>
      <c r="AR138" s="8">
        <f>IF('[1]T61 Real GDP'!AQ169&lt;&gt;"",(IF('[1]T6 Wine production'!AQ169&lt;&gt;"",('[1]T6 Wine production'!AQ169/'[1]T61 Real GDP'!AQ169),"")),"")</f>
        <v>6.8705552224730529E-2</v>
      </c>
      <c r="AS138" s="8" t="str">
        <f>IF('[1]T61 Real GDP'!AR169&lt;&gt;"",(IF('[1]T6 Wine production'!AR169&lt;&gt;"",('[1]T6 Wine production'!AR169/'[1]T61 Real GDP'!AR169),"")),"")</f>
        <v/>
      </c>
      <c r="AT138" s="8">
        <f>IF('[1]T61 Real GDP'!AS169&lt;&gt;"",(IF('[1]T6 Wine production'!AS169&lt;&gt;"",('[1]T6 Wine production'!AS169/'[1]T61 Real GDP'!AS169),"")),"")</f>
        <v>1.4871726161255535E-3</v>
      </c>
      <c r="AU138" s="8">
        <f>IF('[1]T61 Real GDP'!AT169&lt;&gt;"",(IF('[1]T6 Wine production'!AT169&lt;&gt;"",('[1]T6 Wine production'!AT169/'[1]T61 Real GDP'!AT169),"")),"")</f>
        <v>3.3021063960809019E-2</v>
      </c>
      <c r="AV138" s="8" t="str">
        <f>IF('[1]T61 Real GDP'!AU169&lt;&gt;"",(IF('[1]T6 Wine production'!AU169&lt;&gt;"",('[1]T6 Wine production'!AU169/'[1]T61 Real GDP'!AU169),"")),"")</f>
        <v/>
      </c>
      <c r="AW138" s="8" t="str">
        <f>IF('[1]T61 Real GDP'!AV169&lt;&gt;"",(IF('[1]T6 Wine production'!AV169&lt;&gt;"",('[1]T6 Wine production'!AV169/'[1]T61 Real GDP'!AV169),"")),"")</f>
        <v/>
      </c>
      <c r="AX138" s="8" t="str">
        <f>IF('[1]T61 Real GDP'!AW169&lt;&gt;"",(IF('[1]T6 Wine production'!AW169&lt;&gt;"",('[1]T6 Wine production'!AW169/'[1]T61 Real GDP'!AW169),"")),"")</f>
        <v/>
      </c>
      <c r="AY138" s="8" t="str">
        <f>IF('[1]T61 Real GDP'!AX169&lt;&gt;"",(IF('[1]T6 Wine production'!AX169&lt;&gt;"",('[1]T6 Wine production'!AX169/'[1]T61 Real GDP'!AX169),"")),"")</f>
        <v/>
      </c>
      <c r="AZ138" s="8" t="str">
        <f>IF('[1]T61 Real GDP'!AY169&lt;&gt;"",(IF('[1]T6 Wine production'!AY169&lt;&gt;"",('[1]T6 Wine production'!AY169/'[1]T61 Real GDP'!AY169),"")),"")</f>
        <v/>
      </c>
      <c r="BA138" s="8" t="str">
        <f>IF('[1]T61 Real GDP'!AZ169&lt;&gt;"",(IF('[1]T6 Wine production'!AZ169&lt;&gt;"",('[1]T6 Wine production'!AZ169/'[1]T61 Real GDP'!AZ169),"")),"")</f>
        <v/>
      </c>
      <c r="BB138" s="8">
        <v>0.70592729280792788</v>
      </c>
      <c r="BC138" s="8"/>
      <c r="BD138" s="8"/>
      <c r="BI138" s="8"/>
      <c r="BJ138" s="8"/>
      <c r="BK138" s="8"/>
      <c r="BL138" s="8"/>
      <c r="BM138" s="8"/>
      <c r="BN138" s="8"/>
    </row>
    <row r="139" spans="1:66" x14ac:dyDescent="0.5">
      <c r="A139" s="12">
        <f>'[1]T6 Wine production'!A170</f>
        <v>2002</v>
      </c>
      <c r="B139" s="8">
        <f>IF('[1]T61 Real GDP'!B170&lt;&gt;"",(IF('[1]T6 Wine production'!B170&lt;&gt;"",('[1]T6 Wine production'!B170/'[1]T61 Real GDP'!B170),"")),"")</f>
        <v>3.9029948043832317</v>
      </c>
      <c r="C139" s="8">
        <f>IF('[1]T61 Real GDP'!C170&lt;&gt;"",(IF('[1]T6 Wine production'!C170&lt;&gt;"",('[1]T6 Wine production'!C170/'[1]T61 Real GDP'!C170),"")),"")</f>
        <v>4.0299126418587257</v>
      </c>
      <c r="D139" s="8">
        <f>IF('[1]T61 Real GDP'!D170&lt;&gt;"",(IF('[1]T6 Wine production'!D170&lt;&gt;"",('[1]T6 Wine production'!D170/'[1]T61 Real GDP'!D170),"")),"")</f>
        <v>4.3171909073400512</v>
      </c>
      <c r="E139" s="8">
        <f>IF('[1]T61 Real GDP'!E170&lt;&gt;"",(IF('[1]T6 Wine production'!E170&lt;&gt;"",('[1]T6 Wine production'!E170/'[1]T61 Real GDP'!E170),"")),"")</f>
        <v>5.2709323290002947</v>
      </c>
      <c r="F139" s="8">
        <f>IF('[1]T61 Real GDP'!F170&lt;&gt;"",(IF('[1]T6 Wine production'!F170&lt;&gt;"",('[1]T6 Wine production'!F170/'[1]T61 Real GDP'!F170),"")),"")</f>
        <v>1.4900032161398531</v>
      </c>
      <c r="G139" s="8"/>
      <c r="H139" s="8">
        <f>IF('[1]T61 Real GDP'!G170&lt;&gt;"",(IF('[1]T6 Wine production'!G170&lt;&gt;"",('[1]T6 Wine production'!G170/'[1]T61 Real GDP'!G170),"")),"")</f>
        <v>6.7554416461055811E-2</v>
      </c>
      <c r="I139" s="8" t="str">
        <f>IF('[1]T61 Real GDP'!H170&lt;&gt;"",(IF('[1]T6 Wine production'!H170&lt;&gt;"",('[1]T6 Wine production'!H170/'[1]T61 Real GDP'!H170),"")),"")</f>
        <v/>
      </c>
      <c r="J139" s="8" t="str">
        <f>IF('[1]T61 Real GDP'!I170&lt;&gt;"",(IF('[1]T6 Wine production'!I170&lt;&gt;"",('[1]T6 Wine production'!I170/'[1]T61 Real GDP'!I170),"")),"")</f>
        <v/>
      </c>
      <c r="K139" s="8">
        <f>IF('[1]T61 Real GDP'!J170&lt;&gt;"",(IF('[1]T6 Wine production'!J170&lt;&gt;"",('[1]T6 Wine production'!J170/'[1]T61 Real GDP'!J170),"")),"")</f>
        <v>0.62713207458589304</v>
      </c>
      <c r="L139" s="8">
        <f>IF('[1]T61 Real GDP'!K170&lt;&gt;"",(IF('[1]T6 Wine production'!K170&lt;&gt;"",('[1]T6 Wine production'!K170/'[1]T61 Real GDP'!K170),"")),"")</f>
        <v>2.5226721441644702</v>
      </c>
      <c r="M139" s="8" t="str">
        <f>IF('[1]T61 Real GDP'!L170&lt;&gt;"",(IF('[1]T6 Wine production'!L170&lt;&gt;"",('[1]T6 Wine production'!L170/'[1]T61 Real GDP'!L170),"")),"")</f>
        <v/>
      </c>
      <c r="N139" s="8" t="str">
        <f>IF('[1]T61 Real GDP'!M170&lt;&gt;"",(IF('[1]T6 Wine production'!M170&lt;&gt;"",('[1]T6 Wine production'!M170/'[1]T61 Real GDP'!M170),"")),"")</f>
        <v/>
      </c>
      <c r="O139" s="8" t="str">
        <f>IF('[1]T61 Real GDP'!N170&lt;&gt;"",(IF('[1]T6 Wine production'!N170&lt;&gt;"",('[1]T6 Wine production'!N170/'[1]T61 Real GDP'!N170),"")),"")</f>
        <v/>
      </c>
      <c r="P139" s="8">
        <f>IF('[1]T61 Real GDP'!O170&lt;&gt;"",(IF('[1]T6 Wine production'!O170&lt;&gt;"",('[1]T6 Wine production'!O170/'[1]T61 Real GDP'!O170),"")),"")</f>
        <v>0.66796681164437621</v>
      </c>
      <c r="Q139" s="8">
        <f>IF('[1]T61 Real GDP'!P170&lt;&gt;"",(IF('[1]T6 Wine production'!P170&lt;&gt;"",('[1]T6 Wine production'!P170/'[1]T61 Real GDP'!P170),"")),"")</f>
        <v>7.1100660341809915E-4</v>
      </c>
      <c r="R139" s="8" t="str">
        <f>IF('[1]T61 Real GDP'!Q170&lt;&gt;"",(IF('[1]T6 Wine production'!Q170&lt;&gt;"",('[1]T6 Wine production'!Q170/'[1]T61 Real GDP'!Q170),"")),"")</f>
        <v/>
      </c>
      <c r="S139" s="8">
        <f>IF('[1]T61 Real GDP'!R170&lt;&gt;"",(IF('[1]T6 Wine production'!R170&lt;&gt;"",('[1]T6 Wine production'!R170/'[1]T61 Real GDP'!R170),"")),"")</f>
        <v>2.450578503836204</v>
      </c>
      <c r="T139" s="8">
        <f>IF('[1]T61 Real GDP'!S170&lt;&gt;"",(IF('[1]T6 Wine production'!S170&lt;&gt;"",('[1]T6 Wine production'!S170/'[1]T61 Real GDP'!S170),"")),"")</f>
        <v>5.6605272152469004</v>
      </c>
      <c r="U139" s="8">
        <f>IF('[1]T61 Real GDP'!T170&lt;&gt;"",(IF('[1]T6 Wine production'!T170&lt;&gt;"",('[1]T6 Wine production'!T170/'[1]T61 Real GDP'!T170),"")),"")</f>
        <v>3.3599368930440532</v>
      </c>
      <c r="V139" s="8">
        <f>IF('[1]T61 Real GDP'!U170&lt;&gt;"",(IF('[1]T6 Wine production'!U170&lt;&gt;"",('[1]T6 Wine production'!U170/'[1]T61 Real GDP'!U170),"")),"")</f>
        <v>4.4881568642529679</v>
      </c>
      <c r="W139" s="8">
        <f>IF('[1]T61 Real GDP'!V170&lt;&gt;"",(IF('[1]T6 Wine production'!V170&lt;&gt;"",('[1]T6 Wine production'!V170/'[1]T61 Real GDP'!V170),"")),"")</f>
        <v>13.439736675885976</v>
      </c>
      <c r="X139" s="8">
        <f>IF('[1]T61 Real GDP'!W170&lt;&gt;"",(IF('[1]T6 Wine production'!W170&lt;&gt;"",('[1]T6 Wine production'!W170/'[1]T61 Real GDP'!W170),"")),"")</f>
        <v>7.1778833612118564</v>
      </c>
      <c r="Y139" s="8">
        <f>IF('[1]T61 Real GDP'!X170&lt;&gt;"",(IF('[1]T6 Wine production'!X170&lt;&gt;"",('[1]T6 Wine production'!X170/'[1]T61 Real GDP'!X170),"")),"")</f>
        <v>0.4037886705347698</v>
      </c>
      <c r="Z139" s="8">
        <f>IF('[1]T61 Real GDP'!Y170&lt;&gt;"",(IF('[1]T6 Wine production'!Y170&lt;&gt;"",('[1]T6 Wine production'!Y170/'[1]T61 Real GDP'!Y170),"")),"")</f>
        <v>1.5727999768135161</v>
      </c>
      <c r="AA139" s="8" t="str">
        <f>IF('[1]T61 Real GDP'!Z170&lt;&gt;"",(IF('[1]T6 Wine production'!Z170&lt;&gt;"",('[1]T6 Wine production'!Z170/'[1]T61 Real GDP'!Z170),"")),"")</f>
        <v/>
      </c>
      <c r="AB139" s="8">
        <f>IF('[1]T61 Real GDP'!AA170&lt;&gt;"",(IF('[1]T6 Wine production'!AA170&lt;&gt;"",('[1]T6 Wine production'!AA170/'[1]T61 Real GDP'!AA170),"")),"")</f>
        <v>2.8369315253683882</v>
      </c>
      <c r="AC139" s="8">
        <f>IF('[1]T61 Real GDP'!AB170&lt;&gt;"",(IF('[1]T6 Wine production'!AB170&lt;&gt;"",('[1]T6 Wine production'!AB170/'[1]T61 Real GDP'!AB170),"")),"")</f>
        <v>1.3057770008584741</v>
      </c>
      <c r="AD139" s="8">
        <f>IF('[1]T61 Real GDP'!AC170&lt;&gt;"",(IF('[1]T6 Wine production'!AC170&lt;&gt;"",('[1]T6 Wine production'!AC170/'[1]T61 Real GDP'!AC170),"")),"")</f>
        <v>6.3994939918558813E-2</v>
      </c>
      <c r="AE139" s="8">
        <f>IF('[1]T61 Real GDP'!AD170&lt;&gt;"",(IF('[1]T6 Wine production'!AD170&lt;&gt;"",('[1]T6 Wine production'!AD170/'[1]T61 Real GDP'!AD170),"")),"")</f>
        <v>0.25063329297476605</v>
      </c>
      <c r="AF139" s="8">
        <f>IF('[1]T61 Real GDP'!AE170&lt;&gt;"",(IF('[1]T6 Wine production'!AE170&lt;&gt;"",('[1]T6 Wine production'!AE170/'[1]T61 Real GDP'!AE170),"")),"")</f>
        <v>4.8080311714310024</v>
      </c>
      <c r="AG139" s="8">
        <f>IF('[1]T61 Real GDP'!AF170&lt;&gt;"",(IF('[1]T6 Wine production'!AF170&lt;&gt;"",('[1]T6 Wine production'!AF170/'[1]T61 Real GDP'!AF170),"")),"")</f>
        <v>0.31664005175065379</v>
      </c>
      <c r="AH139" s="8">
        <f>IF('[1]T61 Real GDP'!AG170&lt;&gt;"",(IF('[1]T6 Wine production'!AG170&lt;&gt;"",('[1]T6 Wine production'!AG170/'[1]T61 Real GDP'!AG170),"")),"")</f>
        <v>3.1723691658166859</v>
      </c>
      <c r="AI139" s="8">
        <f>IF('[1]T61 Real GDP'!AH170&lt;&gt;"",(IF('[1]T6 Wine production'!AH170&lt;&gt;"",('[1]T6 Wine production'!AH170/'[1]T61 Real GDP'!AH170),"")),"")</f>
        <v>0.1393513213720638</v>
      </c>
      <c r="AJ139" s="8">
        <f>IF('[1]T61 Real GDP'!AI170&lt;&gt;"",(IF('[1]T6 Wine production'!AI170&lt;&gt;"",('[1]T6 Wine production'!AI170/'[1]T61 Real GDP'!AI170),"")),"")</f>
        <v>3.0214069586025465</v>
      </c>
      <c r="AK139" s="8" t="str">
        <f>IF('[1]T61 Real GDP'!AJ170&lt;&gt;"",(IF('[1]T6 Wine production'!AJ170&lt;&gt;"",('[1]T6 Wine production'!AJ170/'[1]T61 Real GDP'!AJ170),"")),"")</f>
        <v/>
      </c>
      <c r="AL139" s="8">
        <f>IF('[1]T61 Real GDP'!AK170&lt;&gt;"",(IF('[1]T6 Wine production'!AK170&lt;&gt;"",('[1]T6 Wine production'!AK170/'[1]T61 Real GDP'!AK170),"")),"")</f>
        <v>0.53630219183909567</v>
      </c>
      <c r="AM139" s="8">
        <f>IF('[1]T61 Real GDP'!AL170&lt;&gt;"",(IF('[1]T6 Wine production'!AL170&lt;&gt;"",('[1]T6 Wine production'!AL170/'[1]T61 Real GDP'!AL170),"")),"")</f>
        <v>0.34983822564195144</v>
      </c>
      <c r="AN139" s="8">
        <f>IF('[1]T61 Real GDP'!AM170&lt;&gt;"",(IF('[1]T6 Wine production'!AM170&lt;&gt;"",('[1]T6 Wine production'!AM170/'[1]T61 Real GDP'!AM170),"")),"")</f>
        <v>4.4332192126872307</v>
      </c>
      <c r="AO139" s="8">
        <f>IF('[1]T61 Real GDP'!AN170&lt;&gt;"",(IF('[1]T6 Wine production'!AN170&lt;&gt;"",('[1]T6 Wine production'!AN170/'[1]T61 Real GDP'!AN170),"")),"")</f>
        <v>0.56624799192288711</v>
      </c>
      <c r="AP139" s="8">
        <f>IF('[1]T61 Real GDP'!AO170&lt;&gt;"",(IF('[1]T6 Wine production'!AO170&lt;&gt;"",('[1]T6 Wine production'!AO170/'[1]T61 Real GDP'!AO170),"")),"")</f>
        <v>5.9692539581662159E-2</v>
      </c>
      <c r="AQ139" s="8" t="str">
        <f>IF('[1]T61 Real GDP'!AP170&lt;&gt;"",(IF('[1]T6 Wine production'!AP170&lt;&gt;"",('[1]T6 Wine production'!AP170/'[1]T61 Real GDP'!AP170),"")),"")</f>
        <v/>
      </c>
      <c r="AR139" s="8">
        <f>IF('[1]T61 Real GDP'!AQ170&lt;&gt;"",(IF('[1]T6 Wine production'!AQ170&lt;&gt;"",('[1]T6 Wine production'!AQ170/'[1]T61 Real GDP'!AQ170),"")),"")</f>
        <v>6.4024803649697537E-2</v>
      </c>
      <c r="AS139" s="8" t="str">
        <f>IF('[1]T61 Real GDP'!AR170&lt;&gt;"",(IF('[1]T6 Wine production'!AR170&lt;&gt;"",('[1]T6 Wine production'!AR170/'[1]T61 Real GDP'!AR170),"")),"")</f>
        <v/>
      </c>
      <c r="AT139" s="8">
        <f>IF('[1]T61 Real GDP'!AS170&lt;&gt;"",(IF('[1]T6 Wine production'!AS170&lt;&gt;"",('[1]T6 Wine production'!AS170/'[1]T61 Real GDP'!AS170),"")),"")</f>
        <v>1.6182032380791173E-3</v>
      </c>
      <c r="AU139" s="8">
        <f>IF('[1]T61 Real GDP'!AT170&lt;&gt;"",(IF('[1]T6 Wine production'!AT170&lt;&gt;"",('[1]T6 Wine production'!AT170/'[1]T61 Real GDP'!AT170),"")),"")</f>
        <v>3.4443690098381642E-2</v>
      </c>
      <c r="AV139" s="8" t="str">
        <f>IF('[1]T61 Real GDP'!AU170&lt;&gt;"",(IF('[1]T6 Wine production'!AU170&lt;&gt;"",('[1]T6 Wine production'!AU170/'[1]T61 Real GDP'!AU170),"")),"")</f>
        <v/>
      </c>
      <c r="AW139" s="8" t="str">
        <f>IF('[1]T61 Real GDP'!AV170&lt;&gt;"",(IF('[1]T6 Wine production'!AV170&lt;&gt;"",('[1]T6 Wine production'!AV170/'[1]T61 Real GDP'!AV170),"")),"")</f>
        <v/>
      </c>
      <c r="AX139" s="8" t="str">
        <f>IF('[1]T61 Real GDP'!AW170&lt;&gt;"",(IF('[1]T6 Wine production'!AW170&lt;&gt;"",('[1]T6 Wine production'!AW170/'[1]T61 Real GDP'!AW170),"")),"")</f>
        <v/>
      </c>
      <c r="AY139" s="8" t="str">
        <f>IF('[1]T61 Real GDP'!AX170&lt;&gt;"",(IF('[1]T6 Wine production'!AX170&lt;&gt;"",('[1]T6 Wine production'!AX170/'[1]T61 Real GDP'!AX170),"")),"")</f>
        <v/>
      </c>
      <c r="AZ139" s="8" t="str">
        <f>IF('[1]T61 Real GDP'!AY170&lt;&gt;"",(IF('[1]T6 Wine production'!AY170&lt;&gt;"",('[1]T6 Wine production'!AY170/'[1]T61 Real GDP'!AY170),"")),"")</f>
        <v/>
      </c>
      <c r="BA139" s="8" t="str">
        <f>IF('[1]T61 Real GDP'!AZ170&lt;&gt;"",(IF('[1]T6 Wine production'!AZ170&lt;&gt;"",('[1]T6 Wine production'!AZ170/'[1]T61 Real GDP'!AZ170),"")),"")</f>
        <v/>
      </c>
      <c r="BB139" s="8">
        <v>0.65066088679179501</v>
      </c>
      <c r="BC139" s="8"/>
      <c r="BD139" s="8"/>
      <c r="BI139" s="8"/>
      <c r="BJ139" s="8"/>
      <c r="BK139" s="8"/>
      <c r="BL139" s="8"/>
      <c r="BM139" s="8"/>
      <c r="BN139" s="8"/>
    </row>
    <row r="140" spans="1:66" x14ac:dyDescent="0.5">
      <c r="A140" s="12">
        <f>'[1]T6 Wine production'!A171</f>
        <v>2003</v>
      </c>
      <c r="B140" s="8">
        <f>IF('[1]T61 Real GDP'!B171&lt;&gt;"",(IF('[1]T6 Wine production'!B171&lt;&gt;"",('[1]T6 Wine production'!B171/'[1]T61 Real GDP'!B171),"")),"")</f>
        <v>3.6743897764406439</v>
      </c>
      <c r="C140" s="8">
        <f>IF('[1]T61 Real GDP'!C171&lt;&gt;"",(IF('[1]T6 Wine production'!C171&lt;&gt;"",('[1]T6 Wine production'!C171/'[1]T61 Real GDP'!C171),"")),"")</f>
        <v>3.9817809541787206</v>
      </c>
      <c r="D140" s="8">
        <f>IF('[1]T61 Real GDP'!D171&lt;&gt;"",(IF('[1]T6 Wine production'!D171&lt;&gt;"",('[1]T6 Wine production'!D171/'[1]T61 Real GDP'!D171),"")),"")</f>
        <v>4.8457059358688648</v>
      </c>
      <c r="E140" s="8">
        <f>IF('[1]T61 Real GDP'!E171&lt;&gt;"",(IF('[1]T6 Wine production'!E171&lt;&gt;"",('[1]T6 Wine production'!E171/'[1]T61 Real GDP'!E171),"")),"")</f>
        <v>6.3783563772551508</v>
      </c>
      <c r="F140" s="8">
        <f>IF('[1]T61 Real GDP'!F171&lt;&gt;"",(IF('[1]T6 Wine production'!F171&lt;&gt;"",('[1]T6 Wine production'!F171/'[1]T61 Real GDP'!F171),"")),"")</f>
        <v>1.4378880345968652</v>
      </c>
      <c r="G140" s="8"/>
      <c r="H140" s="8">
        <f>IF('[1]T61 Real GDP'!G171&lt;&gt;"",(IF('[1]T6 Wine production'!G171&lt;&gt;"",('[1]T6 Wine production'!G171/'[1]T61 Real GDP'!G171),"")),"")</f>
        <v>5.3587111088384536E-2</v>
      </c>
      <c r="I140" s="8" t="str">
        <f>IF('[1]T61 Real GDP'!H171&lt;&gt;"",(IF('[1]T6 Wine production'!H171&lt;&gt;"",('[1]T6 Wine production'!H171/'[1]T61 Real GDP'!H171),"")),"")</f>
        <v/>
      </c>
      <c r="J140" s="8" t="str">
        <f>IF('[1]T61 Real GDP'!I171&lt;&gt;"",(IF('[1]T6 Wine production'!I171&lt;&gt;"",('[1]T6 Wine production'!I171/'[1]T61 Real GDP'!I171),"")),"")</f>
        <v/>
      </c>
      <c r="K140" s="8">
        <f>IF('[1]T61 Real GDP'!J171&lt;&gt;"",(IF('[1]T6 Wine production'!J171&lt;&gt;"",('[1]T6 Wine production'!J171/'[1]T61 Real GDP'!J171),"")),"")</f>
        <v>0.51564614085595983</v>
      </c>
      <c r="L140" s="8">
        <f>IF('[1]T61 Real GDP'!K171&lt;&gt;"",(IF('[1]T6 Wine production'!K171&lt;&gt;"",('[1]T6 Wine production'!K171/'[1]T61 Real GDP'!K171),"")),"")</f>
        <v>2.6505960330112268</v>
      </c>
      <c r="M140" s="8" t="str">
        <f>IF('[1]T61 Real GDP'!L171&lt;&gt;"",(IF('[1]T6 Wine production'!L171&lt;&gt;"",('[1]T6 Wine production'!L171/'[1]T61 Real GDP'!L171),"")),"")</f>
        <v/>
      </c>
      <c r="N140" s="8" t="str">
        <f>IF('[1]T61 Real GDP'!M171&lt;&gt;"",(IF('[1]T6 Wine production'!M171&lt;&gt;"",('[1]T6 Wine production'!M171/'[1]T61 Real GDP'!M171),"")),"")</f>
        <v/>
      </c>
      <c r="O140" s="8" t="str">
        <f>IF('[1]T61 Real GDP'!N171&lt;&gt;"",(IF('[1]T6 Wine production'!N171&lt;&gt;"",('[1]T6 Wine production'!N171/'[1]T61 Real GDP'!N171),"")),"")</f>
        <v/>
      </c>
      <c r="P140" s="8">
        <f>IF('[1]T61 Real GDP'!O171&lt;&gt;"",(IF('[1]T6 Wine production'!O171&lt;&gt;"",('[1]T6 Wine production'!O171/'[1]T61 Real GDP'!O171),"")),"")</f>
        <v>0.64540773083979308</v>
      </c>
      <c r="Q140" s="8">
        <f>IF('[1]T61 Real GDP'!P171&lt;&gt;"",(IF('[1]T6 Wine production'!P171&lt;&gt;"",('[1]T6 Wine production'!P171/'[1]T61 Real GDP'!P171),"")),"")</f>
        <v>9.8141678858166149E-4</v>
      </c>
      <c r="R140" s="8" t="str">
        <f>IF('[1]T61 Real GDP'!Q171&lt;&gt;"",(IF('[1]T6 Wine production'!Q171&lt;&gt;"",('[1]T6 Wine production'!Q171/'[1]T61 Real GDP'!Q171),"")),"")</f>
        <v/>
      </c>
      <c r="S140" s="8">
        <f>IF('[1]T61 Real GDP'!R171&lt;&gt;"",(IF('[1]T6 Wine production'!R171&lt;&gt;"",('[1]T6 Wine production'!R171/'[1]T61 Real GDP'!R171),"")),"")</f>
        <v>2.9175525331717993</v>
      </c>
      <c r="T140" s="8">
        <f>IF('[1]T61 Real GDP'!S171&lt;&gt;"",(IF('[1]T6 Wine production'!S171&lt;&gt;"",('[1]T6 Wine production'!S171/'[1]T61 Real GDP'!S171),"")),"")</f>
        <v>4.5167620043280019</v>
      </c>
      <c r="U140" s="8">
        <f>IF('[1]T61 Real GDP'!T171&lt;&gt;"",(IF('[1]T6 Wine production'!T171&lt;&gt;"",('[1]T6 Wine production'!T171/'[1]T61 Real GDP'!T171),"")),"")</f>
        <v>3.4295886981421173</v>
      </c>
      <c r="V140" s="8">
        <f>IF('[1]T61 Real GDP'!U171&lt;&gt;"",(IF('[1]T6 Wine production'!U171&lt;&gt;"",('[1]T6 Wine production'!U171/'[1]T61 Real GDP'!U171),"")),"")</f>
        <v>5.0335134057412496</v>
      </c>
      <c r="W140" s="8">
        <f>IF('[1]T61 Real GDP'!V171&lt;&gt;"",(IF('[1]T6 Wine production'!V171&lt;&gt;"",('[1]T6 Wine production'!V171/'[1]T61 Real GDP'!V171),"")),"")</f>
        <v>16.02800099812384</v>
      </c>
      <c r="X140" s="8">
        <f>IF('[1]T61 Real GDP'!W171&lt;&gt;"",(IF('[1]T6 Wine production'!W171&lt;&gt;"",('[1]T6 Wine production'!W171/'[1]T61 Real GDP'!W171),"")),"")</f>
        <v>6.8044055336081701</v>
      </c>
      <c r="Y140" s="8">
        <f>IF('[1]T61 Real GDP'!X171&lt;&gt;"",(IF('[1]T6 Wine production'!X171&lt;&gt;"",('[1]T6 Wine production'!X171/'[1]T61 Real GDP'!X171),"")),"")</f>
        <v>0.40095627334245337</v>
      </c>
      <c r="Z140" s="8">
        <f>IF('[1]T61 Real GDP'!Y171&lt;&gt;"",(IF('[1]T6 Wine production'!Y171&lt;&gt;"",('[1]T6 Wine production'!Y171/'[1]T61 Real GDP'!Y171),"")),"")</f>
        <v>1.4055815247944967</v>
      </c>
      <c r="AA140" s="8" t="str">
        <f>IF('[1]T61 Real GDP'!Z171&lt;&gt;"",(IF('[1]T6 Wine production'!Z171&lt;&gt;"",('[1]T6 Wine production'!Z171/'[1]T61 Real GDP'!Z171),"")),"")</f>
        <v/>
      </c>
      <c r="AB140" s="8">
        <f>IF('[1]T61 Real GDP'!AA171&lt;&gt;"",(IF('[1]T6 Wine production'!AA171&lt;&gt;"",('[1]T6 Wine production'!AA171/'[1]T61 Real GDP'!AA171),"")),"")</f>
        <v>2.4238339119138907</v>
      </c>
      <c r="AC140" s="8">
        <f>IF('[1]T61 Real GDP'!AB171&lt;&gt;"",(IF('[1]T6 Wine production'!AB171&lt;&gt;"",('[1]T6 Wine production'!AB171/'[1]T61 Real GDP'!AB171),"")),"")</f>
        <v>0.77674226262993662</v>
      </c>
      <c r="AD140" s="8">
        <f>IF('[1]T61 Real GDP'!AC171&lt;&gt;"",(IF('[1]T6 Wine production'!AC171&lt;&gt;"",('[1]T6 Wine production'!AC171/'[1]T61 Real GDP'!AC171),"")),"")</f>
        <v>4.8081174505317847E-2</v>
      </c>
      <c r="AE140" s="8">
        <f>IF('[1]T61 Real GDP'!AD171&lt;&gt;"",(IF('[1]T6 Wine production'!AD171&lt;&gt;"",('[1]T6 Wine production'!AD171/'[1]T61 Real GDP'!AD171),"")),"")</f>
        <v>0.2604570551277185</v>
      </c>
      <c r="AF140" s="8">
        <f>IF('[1]T61 Real GDP'!AE171&lt;&gt;"",(IF('[1]T6 Wine production'!AE171&lt;&gt;"",('[1]T6 Wine production'!AE171/'[1]T61 Real GDP'!AE171),"")),"")</f>
        <v>4.6449529347939249</v>
      </c>
      <c r="AG140" s="8">
        <f>IF('[1]T61 Real GDP'!AF171&lt;&gt;"",(IF('[1]T6 Wine production'!AF171&lt;&gt;"",('[1]T6 Wine production'!AF171/'[1]T61 Real GDP'!AF171),"")),"")</f>
        <v>0.26237414397715525</v>
      </c>
      <c r="AH140" s="8">
        <f>IF('[1]T61 Real GDP'!AG171&lt;&gt;"",(IF('[1]T6 Wine production'!AG171&lt;&gt;"",('[1]T6 Wine production'!AG171/'[1]T61 Real GDP'!AG171),"")),"")</f>
        <v>3.7122885375406343</v>
      </c>
      <c r="AI140" s="8">
        <f>IF('[1]T61 Real GDP'!AH171&lt;&gt;"",(IF('[1]T6 Wine production'!AH171&lt;&gt;"",('[1]T6 Wine production'!AH171/'[1]T61 Real GDP'!AH171),"")),"")</f>
        <v>0.1495070330024848</v>
      </c>
      <c r="AJ140" s="8">
        <f>IF('[1]T61 Real GDP'!AI171&lt;&gt;"",(IF('[1]T6 Wine production'!AI171&lt;&gt;"",('[1]T6 Wine production'!AI171/'[1]T61 Real GDP'!AI171),"")),"")</f>
        <v>3.3982935265591485</v>
      </c>
      <c r="AK140" s="8" t="str">
        <f>IF('[1]T61 Real GDP'!AJ171&lt;&gt;"",(IF('[1]T6 Wine production'!AJ171&lt;&gt;"",('[1]T6 Wine production'!AJ171/'[1]T61 Real GDP'!AJ171),"")),"")</f>
        <v/>
      </c>
      <c r="AL140" s="8">
        <f>IF('[1]T61 Real GDP'!AK171&lt;&gt;"",(IF('[1]T6 Wine production'!AK171&lt;&gt;"",('[1]T6 Wine production'!AK171/'[1]T61 Real GDP'!AK171),"")),"")</f>
        <v>0.60240733140977931</v>
      </c>
      <c r="AM140" s="8">
        <f>IF('[1]T61 Real GDP'!AL171&lt;&gt;"",(IF('[1]T6 Wine production'!AL171&lt;&gt;"",('[1]T6 Wine production'!AL171/'[1]T61 Real GDP'!AL171),"")),"")</f>
        <v>0.33981396201218717</v>
      </c>
      <c r="AN140" s="8">
        <f>IF('[1]T61 Real GDP'!AM171&lt;&gt;"",(IF('[1]T6 Wine production'!AM171&lt;&gt;"",('[1]T6 Wine production'!AM171/'[1]T61 Real GDP'!AM171),"")),"")</f>
        <v>4.9353078699221333</v>
      </c>
      <c r="AO140" s="8">
        <f>IF('[1]T61 Real GDP'!AN171&lt;&gt;"",(IF('[1]T6 Wine production'!AN171&lt;&gt;"",('[1]T6 Wine production'!AN171/'[1]T61 Real GDP'!AN171),"")),"")</f>
        <v>0.47784869513982853</v>
      </c>
      <c r="AP140" s="8">
        <f>IF('[1]T61 Real GDP'!AO171&lt;&gt;"",(IF('[1]T6 Wine production'!AO171&lt;&gt;"",('[1]T6 Wine production'!AO171/'[1]T61 Real GDP'!AO171),"")),"")</f>
        <v>4.8873350140998591E-2</v>
      </c>
      <c r="AQ140" s="8" t="str">
        <f>IF('[1]T61 Real GDP'!AP171&lt;&gt;"",(IF('[1]T6 Wine production'!AP171&lt;&gt;"",('[1]T6 Wine production'!AP171/'[1]T61 Real GDP'!AP171),"")),"")</f>
        <v/>
      </c>
      <c r="AR140" s="8">
        <f>IF('[1]T61 Real GDP'!AQ171&lt;&gt;"",(IF('[1]T6 Wine production'!AQ171&lt;&gt;"",('[1]T6 Wine production'!AQ171/'[1]T61 Real GDP'!AQ171),"")),"")</f>
        <v>5.8570135989541194E-2</v>
      </c>
      <c r="AS140" s="8" t="str">
        <f>IF('[1]T61 Real GDP'!AR171&lt;&gt;"",(IF('[1]T6 Wine production'!AR171&lt;&gt;"",('[1]T6 Wine production'!AR171/'[1]T61 Real GDP'!AR171),"")),"")</f>
        <v/>
      </c>
      <c r="AT140" s="8">
        <f>IF('[1]T61 Real GDP'!AS171&lt;&gt;"",(IF('[1]T6 Wine production'!AS171&lt;&gt;"",('[1]T6 Wine production'!AS171/'[1]T61 Real GDP'!AS171),"")),"")</f>
        <v>1.3866450567306993E-3</v>
      </c>
      <c r="AU140" s="8">
        <f>IF('[1]T61 Real GDP'!AT171&lt;&gt;"",(IF('[1]T6 Wine production'!AT171&lt;&gt;"",('[1]T6 Wine production'!AT171/'[1]T61 Real GDP'!AT171),"")),"")</f>
        <v>2.8679932307894035E-2</v>
      </c>
      <c r="AV140" s="8" t="str">
        <f>IF('[1]T61 Real GDP'!AU171&lt;&gt;"",(IF('[1]T6 Wine production'!AU171&lt;&gt;"",('[1]T6 Wine production'!AU171/'[1]T61 Real GDP'!AU171),"")),"")</f>
        <v/>
      </c>
      <c r="AW140" s="8" t="str">
        <f>IF('[1]T61 Real GDP'!AV171&lt;&gt;"",(IF('[1]T6 Wine production'!AV171&lt;&gt;"",('[1]T6 Wine production'!AV171/'[1]T61 Real GDP'!AV171),"")),"")</f>
        <v/>
      </c>
      <c r="AX140" s="8" t="str">
        <f>IF('[1]T61 Real GDP'!AW171&lt;&gt;"",(IF('[1]T6 Wine production'!AW171&lt;&gt;"",('[1]T6 Wine production'!AW171/'[1]T61 Real GDP'!AW171),"")),"")</f>
        <v/>
      </c>
      <c r="AY140" s="8" t="str">
        <f>IF('[1]T61 Real GDP'!AX171&lt;&gt;"",(IF('[1]T6 Wine production'!AX171&lt;&gt;"",('[1]T6 Wine production'!AX171/'[1]T61 Real GDP'!AX171),"")),"")</f>
        <v/>
      </c>
      <c r="AZ140" s="8" t="str">
        <f>IF('[1]T61 Real GDP'!AY171&lt;&gt;"",(IF('[1]T6 Wine production'!AY171&lt;&gt;"",('[1]T6 Wine production'!AY171/'[1]T61 Real GDP'!AY171),"")),"")</f>
        <v/>
      </c>
      <c r="BA140" s="8" t="str">
        <f>IF('[1]T61 Real GDP'!AZ171&lt;&gt;"",(IF('[1]T6 Wine production'!AZ171&lt;&gt;"",('[1]T6 Wine production'!AZ171/'[1]T61 Real GDP'!AZ171),"")),"")</f>
        <v/>
      </c>
      <c r="BB140" s="8">
        <v>0.64390081486809647</v>
      </c>
      <c r="BC140" s="8"/>
      <c r="BD140" s="8"/>
      <c r="BI140" s="8"/>
      <c r="BJ140" s="8"/>
      <c r="BK140" s="8"/>
      <c r="BL140" s="8"/>
      <c r="BM140" s="8"/>
      <c r="BN140" s="8"/>
    </row>
    <row r="141" spans="1:66" x14ac:dyDescent="0.5">
      <c r="A141" s="12">
        <f>'[1]T6 Wine production'!A172</f>
        <v>2004</v>
      </c>
      <c r="B141" s="8">
        <f>IF('[1]T61 Real GDP'!B172&lt;&gt;"",(IF('[1]T6 Wine production'!B172&lt;&gt;"",('[1]T6 Wine production'!B172/'[1]T61 Real GDP'!B172),"")),"")</f>
        <v>4.4598642218618076</v>
      </c>
      <c r="C141" s="8">
        <f>IF('[1]T61 Real GDP'!C172&lt;&gt;"",(IF('[1]T6 Wine production'!C172&lt;&gt;"",('[1]T6 Wine production'!C172/'[1]T61 Real GDP'!C172),"")),"")</f>
        <v>4.7420625004462273</v>
      </c>
      <c r="D141" s="8">
        <f>IF('[1]T61 Real GDP'!D172&lt;&gt;"",(IF('[1]T6 Wine production'!D172&lt;&gt;"",('[1]T6 Wine production'!D172/'[1]T61 Real GDP'!D172),"")),"")</f>
        <v>4.8398939314425684</v>
      </c>
      <c r="E141" s="8">
        <f>IF('[1]T61 Real GDP'!E172&lt;&gt;"",(IF('[1]T6 Wine production'!E172&lt;&gt;"",('[1]T6 Wine production'!E172/'[1]T61 Real GDP'!E172),"")),"")</f>
        <v>6.3167368973511424</v>
      </c>
      <c r="F141" s="8">
        <f>IF('[1]T61 Real GDP'!F172&lt;&gt;"",(IF('[1]T6 Wine production'!F172&lt;&gt;"",('[1]T6 Wine production'!F172/'[1]T61 Real GDP'!F172),"")),"")</f>
        <v>1.5149814150661054</v>
      </c>
      <c r="G141" s="8"/>
      <c r="H141" s="8">
        <f>IF('[1]T61 Real GDP'!G172&lt;&gt;"",(IF('[1]T6 Wine production'!G172&lt;&gt;"",('[1]T6 Wine production'!G172/'[1]T61 Real GDP'!G172),"")),"")</f>
        <v>6.5652936372121357E-2</v>
      </c>
      <c r="I141" s="8" t="str">
        <f>IF('[1]T61 Real GDP'!H172&lt;&gt;"",(IF('[1]T6 Wine production'!H172&lt;&gt;"",('[1]T6 Wine production'!H172/'[1]T61 Real GDP'!H172),"")),"")</f>
        <v/>
      </c>
      <c r="J141" s="8" t="str">
        <f>IF('[1]T61 Real GDP'!I172&lt;&gt;"",(IF('[1]T6 Wine production'!I172&lt;&gt;"",('[1]T6 Wine production'!I172/'[1]T61 Real GDP'!I172),"")),"")</f>
        <v/>
      </c>
      <c r="K141" s="8">
        <f>IF('[1]T61 Real GDP'!J172&lt;&gt;"",(IF('[1]T6 Wine production'!J172&lt;&gt;"",('[1]T6 Wine production'!J172/'[1]T61 Real GDP'!J172),"")),"")</f>
        <v>0.63839733140226584</v>
      </c>
      <c r="L141" s="8">
        <f>IF('[1]T61 Real GDP'!K172&lt;&gt;"",(IF('[1]T6 Wine production'!K172&lt;&gt;"",('[1]T6 Wine production'!K172/'[1]T61 Real GDP'!K172),"")),"")</f>
        <v>2.9088257325101226</v>
      </c>
      <c r="M141" s="8" t="str">
        <f>IF('[1]T61 Real GDP'!L172&lt;&gt;"",(IF('[1]T6 Wine production'!L172&lt;&gt;"",('[1]T6 Wine production'!L172/'[1]T61 Real GDP'!L172),"")),"")</f>
        <v/>
      </c>
      <c r="N141" s="8" t="str">
        <f>IF('[1]T61 Real GDP'!M172&lt;&gt;"",(IF('[1]T6 Wine production'!M172&lt;&gt;"",('[1]T6 Wine production'!M172/'[1]T61 Real GDP'!M172),"")),"")</f>
        <v/>
      </c>
      <c r="O141" s="8" t="str">
        <f>IF('[1]T61 Real GDP'!N172&lt;&gt;"",(IF('[1]T6 Wine production'!N172&lt;&gt;"",('[1]T6 Wine production'!N172/'[1]T61 Real GDP'!N172),"")),"")</f>
        <v/>
      </c>
      <c r="P141" s="8">
        <f>IF('[1]T61 Real GDP'!O172&lt;&gt;"",(IF('[1]T6 Wine production'!O172&lt;&gt;"",('[1]T6 Wine production'!O172/'[1]T61 Real GDP'!O172),"")),"")</f>
        <v>0.67730455005611412</v>
      </c>
      <c r="Q141" s="8">
        <f>IF('[1]T61 Real GDP'!P172&lt;&gt;"",(IF('[1]T6 Wine production'!P172&lt;&gt;"",('[1]T6 Wine production'!P172/'[1]T61 Real GDP'!P172),"")),"")</f>
        <v>1.3348018792869779E-3</v>
      </c>
      <c r="R141" s="8" t="str">
        <f>IF('[1]T61 Real GDP'!Q172&lt;&gt;"",(IF('[1]T6 Wine production'!Q172&lt;&gt;"",('[1]T6 Wine production'!Q172/'[1]T61 Real GDP'!Q172),"")),"")</f>
        <v/>
      </c>
      <c r="S141" s="8">
        <f>IF('[1]T61 Real GDP'!R172&lt;&gt;"",(IF('[1]T6 Wine production'!R172&lt;&gt;"",('[1]T6 Wine production'!R172/'[1]T61 Real GDP'!R172),"")),"")</f>
        <v>3.7016218832265348</v>
      </c>
      <c r="T141" s="8">
        <f>IF('[1]T61 Real GDP'!S172&lt;&gt;"",(IF('[1]T6 Wine production'!S172&lt;&gt;"",('[1]T6 Wine production'!S172/'[1]T61 Real GDP'!S172),"")),"")</f>
        <v>4.8511638105055228</v>
      </c>
      <c r="U141" s="8">
        <f>IF('[1]T61 Real GDP'!T172&lt;&gt;"",(IF('[1]T6 Wine production'!T172&lt;&gt;"",('[1]T6 Wine production'!T172/'[1]T61 Real GDP'!T172),"")),"")</f>
        <v>2.6294966852183936</v>
      </c>
      <c r="V141" s="8">
        <f>IF('[1]T61 Real GDP'!U172&lt;&gt;"",(IF('[1]T6 Wine production'!U172&lt;&gt;"",('[1]T6 Wine production'!U172/'[1]T61 Real GDP'!U172),"")),"")</f>
        <v>6.5299681288601699</v>
      </c>
      <c r="W141" s="8">
        <f>IF('[1]T61 Real GDP'!V172&lt;&gt;"",(IF('[1]T6 Wine production'!V172&lt;&gt;"",('[1]T6 Wine production'!V172/'[1]T61 Real GDP'!V172),"")),"")</f>
        <v>25.420830190857252</v>
      </c>
      <c r="X141" s="8">
        <f>IF('[1]T61 Real GDP'!W172&lt;&gt;"",(IF('[1]T6 Wine production'!W172&lt;&gt;"",('[1]T6 Wine production'!W172/'[1]T61 Real GDP'!W172),"")),"")</f>
        <v>8.1147837552418931</v>
      </c>
      <c r="Y141" s="8">
        <f>IF('[1]T61 Real GDP'!X172&lt;&gt;"",(IF('[1]T6 Wine production'!X172&lt;&gt;"",('[1]T6 Wine production'!X172/'[1]T61 Real GDP'!X172),"")),"")</f>
        <v>0.40087176736405439</v>
      </c>
      <c r="Z141" s="8">
        <f>IF('[1]T61 Real GDP'!Y172&lt;&gt;"",(IF('[1]T6 Wine production'!Y172&lt;&gt;"",('[1]T6 Wine production'!Y172/'[1]T61 Real GDP'!Y172),"")),"")</f>
        <v>1.0596058874692693</v>
      </c>
      <c r="AA141" s="8" t="str">
        <f>IF('[1]T61 Real GDP'!Z172&lt;&gt;"",(IF('[1]T6 Wine production'!Z172&lt;&gt;"",('[1]T6 Wine production'!Z172/'[1]T61 Real GDP'!Z172),"")),"")</f>
        <v/>
      </c>
      <c r="AB141" s="8">
        <f>IF('[1]T61 Real GDP'!AA172&lt;&gt;"",(IF('[1]T6 Wine production'!AA172&lt;&gt;"",('[1]T6 Wine production'!AA172/'[1]T61 Real GDP'!AA172),"")),"")</f>
        <v>3.1549494069161992</v>
      </c>
      <c r="AC141" s="8">
        <f>IF('[1]T61 Real GDP'!AB172&lt;&gt;"",(IF('[1]T6 Wine production'!AB172&lt;&gt;"",('[1]T6 Wine production'!AB172/'[1]T61 Real GDP'!AB172),"")),"")</f>
        <v>1.6253403412259568</v>
      </c>
      <c r="AD141" s="8">
        <f>IF('[1]T61 Real GDP'!AC172&lt;&gt;"",(IF('[1]T6 Wine production'!AC172&lt;&gt;"",('[1]T6 Wine production'!AC172/'[1]T61 Real GDP'!AC172),"")),"")</f>
        <v>6.7842259767630073E-2</v>
      </c>
      <c r="AE141" s="8">
        <f>IF('[1]T61 Real GDP'!AD172&lt;&gt;"",(IF('[1]T6 Wine production'!AD172&lt;&gt;"",('[1]T6 Wine production'!AD172/'[1]T61 Real GDP'!AD172),"")),"")</f>
        <v>0.26066749520156685</v>
      </c>
      <c r="AF141" s="8">
        <f>IF('[1]T61 Real GDP'!AE172&lt;&gt;"",(IF('[1]T6 Wine production'!AE172&lt;&gt;"",('[1]T6 Wine production'!AE172/'[1]T61 Real GDP'!AE172),"")),"")</f>
        <v>5.135570958132516</v>
      </c>
      <c r="AG141" s="8">
        <f>IF('[1]T61 Real GDP'!AF172&lt;&gt;"",(IF('[1]T6 Wine production'!AF172&lt;&gt;"",('[1]T6 Wine production'!AF172/'[1]T61 Real GDP'!AF172),"")),"")</f>
        <v>0.37123413246775028</v>
      </c>
      <c r="AH141" s="8">
        <f>IF('[1]T61 Real GDP'!AG172&lt;&gt;"",(IF('[1]T6 Wine production'!AG172&lt;&gt;"",('[1]T6 Wine production'!AG172/'[1]T61 Real GDP'!AG172),"")),"")</f>
        <v>3.2733314198908969</v>
      </c>
      <c r="AI141" s="8">
        <f>IF('[1]T61 Real GDP'!AH172&lt;&gt;"",(IF('[1]T6 Wine production'!AH172&lt;&gt;"",('[1]T6 Wine production'!AH172/'[1]T61 Real GDP'!AH172),"")),"")</f>
        <v>9.6068097361541371E-2</v>
      </c>
      <c r="AJ141" s="8">
        <f>IF('[1]T61 Real GDP'!AI172&lt;&gt;"",(IF('[1]T6 Wine production'!AI172&lt;&gt;"",('[1]T6 Wine production'!AI172/'[1]T61 Real GDP'!AI172),"")),"")</f>
        <v>4.1937160008730832</v>
      </c>
      <c r="AK141" s="8" t="str">
        <f>IF('[1]T61 Real GDP'!AJ172&lt;&gt;"",(IF('[1]T6 Wine production'!AJ172&lt;&gt;"",('[1]T6 Wine production'!AJ172/'[1]T61 Real GDP'!AJ172),"")),"")</f>
        <v/>
      </c>
      <c r="AL141" s="8">
        <f>IF('[1]T61 Real GDP'!AK172&lt;&gt;"",(IF('[1]T6 Wine production'!AK172&lt;&gt;"",('[1]T6 Wine production'!AK172/'[1]T61 Real GDP'!AK172),"")),"")</f>
        <v>0.81261848394820069</v>
      </c>
      <c r="AM141" s="8">
        <f>IF('[1]T61 Real GDP'!AL172&lt;&gt;"",(IF('[1]T6 Wine production'!AL172&lt;&gt;"",('[1]T6 Wine production'!AL172/'[1]T61 Real GDP'!AL172),"")),"")</f>
        <v>0.32954022160084895</v>
      </c>
      <c r="AN141" s="8">
        <f>IF('[1]T61 Real GDP'!AM172&lt;&gt;"",(IF('[1]T6 Wine production'!AM172&lt;&gt;"",('[1]T6 Wine production'!AM172/'[1]T61 Real GDP'!AM172),"")),"")</f>
        <v>5.0149985591497641</v>
      </c>
      <c r="AO141" s="8">
        <f>IF('[1]T61 Real GDP'!AN172&lt;&gt;"",(IF('[1]T6 Wine production'!AN172&lt;&gt;"",('[1]T6 Wine production'!AN172/'[1]T61 Real GDP'!AN172),"")),"")</f>
        <v>0.68858009237456441</v>
      </c>
      <c r="AP141" s="8">
        <f>IF('[1]T61 Real GDP'!AO172&lt;&gt;"",(IF('[1]T6 Wine production'!AO172&lt;&gt;"",('[1]T6 Wine production'!AO172/'[1]T61 Real GDP'!AO172),"")),"")</f>
        <v>5.2965838084415337E-2</v>
      </c>
      <c r="AQ141" s="8" t="str">
        <f>IF('[1]T61 Real GDP'!AP172&lt;&gt;"",(IF('[1]T6 Wine production'!AP172&lt;&gt;"",('[1]T6 Wine production'!AP172/'[1]T61 Real GDP'!AP172),"")),"")</f>
        <v/>
      </c>
      <c r="AR141" s="8">
        <f>IF('[1]T61 Real GDP'!AQ172&lt;&gt;"",(IF('[1]T6 Wine production'!AQ172&lt;&gt;"",('[1]T6 Wine production'!AQ172/'[1]T61 Real GDP'!AQ172),"")),"")</f>
        <v>6.1551601522242372E-2</v>
      </c>
      <c r="AS141" s="8" t="str">
        <f>IF('[1]T61 Real GDP'!AR172&lt;&gt;"",(IF('[1]T6 Wine production'!AR172&lt;&gt;"",('[1]T6 Wine production'!AR172/'[1]T61 Real GDP'!AR172),"")),"")</f>
        <v/>
      </c>
      <c r="AT141" s="8">
        <f>IF('[1]T61 Real GDP'!AS172&lt;&gt;"",(IF('[1]T6 Wine production'!AS172&lt;&gt;"",('[1]T6 Wine production'!AS172/'[1]T61 Real GDP'!AS172),"")),"")</f>
        <v>1.1664054850277264E-3</v>
      </c>
      <c r="AU141" s="8">
        <f>IF('[1]T61 Real GDP'!AT172&lt;&gt;"",(IF('[1]T6 Wine production'!AT172&lt;&gt;"",('[1]T6 Wine production'!AT172/'[1]T61 Real GDP'!AT172),"")),"")</f>
        <v>2.5365735354847003E-2</v>
      </c>
      <c r="AV141" s="8" t="str">
        <f>IF('[1]T61 Real GDP'!AU172&lt;&gt;"",(IF('[1]T6 Wine production'!AU172&lt;&gt;"",('[1]T6 Wine production'!AU172/'[1]T61 Real GDP'!AU172),"")),"")</f>
        <v/>
      </c>
      <c r="AW141" s="8" t="str">
        <f>IF('[1]T61 Real GDP'!AV172&lt;&gt;"",(IF('[1]T6 Wine production'!AV172&lt;&gt;"",('[1]T6 Wine production'!AV172/'[1]T61 Real GDP'!AV172),"")),"")</f>
        <v/>
      </c>
      <c r="AX141" s="8" t="str">
        <f>IF('[1]T61 Real GDP'!AW172&lt;&gt;"",(IF('[1]T6 Wine production'!AW172&lt;&gt;"",('[1]T6 Wine production'!AW172/'[1]T61 Real GDP'!AW172),"")),"")</f>
        <v/>
      </c>
      <c r="AY141" s="8" t="str">
        <f>IF('[1]T61 Real GDP'!AX172&lt;&gt;"",(IF('[1]T6 Wine production'!AX172&lt;&gt;"",('[1]T6 Wine production'!AX172/'[1]T61 Real GDP'!AX172),"")),"")</f>
        <v/>
      </c>
      <c r="AZ141" s="8" t="str">
        <f>IF('[1]T61 Real GDP'!AY172&lt;&gt;"",(IF('[1]T6 Wine production'!AY172&lt;&gt;"",('[1]T6 Wine production'!AY172/'[1]T61 Real GDP'!AY172),"")),"")</f>
        <v/>
      </c>
      <c r="BA141" s="8" t="str">
        <f>IF('[1]T61 Real GDP'!AZ172&lt;&gt;"",(IF('[1]T6 Wine production'!AZ172&lt;&gt;"",('[1]T6 Wine production'!AZ172/'[1]T61 Real GDP'!AZ172),"")),"")</f>
        <v/>
      </c>
      <c r="BB141" s="8">
        <v>0.70331208544982526</v>
      </c>
      <c r="BC141" s="8"/>
      <c r="BD141" s="8"/>
      <c r="BI141" s="8"/>
      <c r="BJ141" s="8"/>
      <c r="BK141" s="8"/>
      <c r="BL141" s="8"/>
      <c r="BM141" s="8"/>
      <c r="BN141" s="8"/>
    </row>
    <row r="142" spans="1:66" x14ac:dyDescent="0.5">
      <c r="A142" s="12">
        <f>'[1]T6 Wine production'!A173</f>
        <v>2005</v>
      </c>
      <c r="B142" s="8">
        <f>IF('[1]T61 Real GDP'!B173&lt;&gt;"",(IF('[1]T6 Wine production'!B173&lt;&gt;"",('[1]T6 Wine production'!B173/'[1]T61 Real GDP'!B173),"")),"")</f>
        <v>3.8611671092945796</v>
      </c>
      <c r="C142" s="8">
        <f>IF('[1]T61 Real GDP'!C173&lt;&gt;"",(IF('[1]T6 Wine production'!C173&lt;&gt;"",('[1]T6 Wine production'!C173/'[1]T61 Real GDP'!C173),"")),"")</f>
        <v>4.4814188530488819</v>
      </c>
      <c r="D142" s="8">
        <f>IF('[1]T61 Real GDP'!D173&lt;&gt;"",(IF('[1]T6 Wine production'!D173&lt;&gt;"",('[1]T6 Wine production'!D173/'[1]T61 Real GDP'!D173),"")),"")</f>
        <v>4.681432885143165</v>
      </c>
      <c r="E142" s="8">
        <f>IF('[1]T61 Real GDP'!E173&lt;&gt;"",(IF('[1]T6 Wine production'!E173&lt;&gt;"",('[1]T6 Wine production'!E173/'[1]T61 Real GDP'!E173),"")),"")</f>
        <v>5.2681236324748895</v>
      </c>
      <c r="F142" s="8">
        <f>IF('[1]T61 Real GDP'!F173&lt;&gt;"",(IF('[1]T6 Wine production'!F173&lt;&gt;"",('[1]T6 Wine production'!F173/'[1]T61 Real GDP'!F173),"")),"")</f>
        <v>1.2248799349093171</v>
      </c>
      <c r="G142" s="8"/>
      <c r="H142" s="8">
        <f>IF('[1]T61 Real GDP'!G173&lt;&gt;"",(IF('[1]T6 Wine production'!G173&lt;&gt;"",('[1]T6 Wine production'!G173/'[1]T61 Real GDP'!G173),"")),"")</f>
        <v>5.6024647193181849E-2</v>
      </c>
      <c r="I142" s="8" t="str">
        <f>IF('[1]T61 Real GDP'!H173&lt;&gt;"",(IF('[1]T6 Wine production'!H173&lt;&gt;"",('[1]T6 Wine production'!H173/'[1]T61 Real GDP'!H173),"")),"")</f>
        <v/>
      </c>
      <c r="J142" s="8" t="str">
        <f>IF('[1]T61 Real GDP'!I173&lt;&gt;"",(IF('[1]T6 Wine production'!I173&lt;&gt;"",('[1]T6 Wine production'!I173/'[1]T61 Real GDP'!I173),"")),"")</f>
        <v/>
      </c>
      <c r="K142" s="8">
        <f>IF('[1]T61 Real GDP'!J173&lt;&gt;"",(IF('[1]T6 Wine production'!J173&lt;&gt;"",('[1]T6 Wine production'!J173/'[1]T61 Real GDP'!J173),"")),"")</f>
        <v>0.56879558908517247</v>
      </c>
      <c r="L142" s="8">
        <f>IF('[1]T61 Real GDP'!K173&lt;&gt;"",(IF('[1]T6 Wine production'!K173&lt;&gt;"",('[1]T6 Wine production'!K173/'[1]T61 Real GDP'!K173),"")),"")</f>
        <v>2.5834750749502171</v>
      </c>
      <c r="M142" s="8" t="str">
        <f>IF('[1]T61 Real GDP'!L173&lt;&gt;"",(IF('[1]T6 Wine production'!L173&lt;&gt;"",('[1]T6 Wine production'!L173/'[1]T61 Real GDP'!L173),"")),"")</f>
        <v/>
      </c>
      <c r="N142" s="8" t="str">
        <f>IF('[1]T61 Real GDP'!M173&lt;&gt;"",(IF('[1]T6 Wine production'!M173&lt;&gt;"",('[1]T6 Wine production'!M173/'[1]T61 Real GDP'!M173),"")),"")</f>
        <v/>
      </c>
      <c r="O142" s="8" t="str">
        <f>IF('[1]T61 Real GDP'!N173&lt;&gt;"",(IF('[1]T6 Wine production'!N173&lt;&gt;"",('[1]T6 Wine production'!N173/'[1]T61 Real GDP'!N173),"")),"")</f>
        <v/>
      </c>
      <c r="P142" s="8">
        <f>IF('[1]T61 Real GDP'!O173&lt;&gt;"",(IF('[1]T6 Wine production'!O173&lt;&gt;"",('[1]T6 Wine production'!O173/'[1]T61 Real GDP'!O173),"")),"")</f>
        <v>0.56864965031685666</v>
      </c>
      <c r="Q142" s="8">
        <f>IF('[1]T61 Real GDP'!P173&lt;&gt;"",(IF('[1]T6 Wine production'!P173&lt;&gt;"",('[1]T6 Wine production'!P173/'[1]T61 Real GDP'!P173),"")),"")</f>
        <v>8.8594750783357813E-4</v>
      </c>
      <c r="R142" s="8" t="str">
        <f>IF('[1]T61 Real GDP'!Q173&lt;&gt;"",(IF('[1]T6 Wine production'!Q173&lt;&gt;"",('[1]T6 Wine production'!Q173/'[1]T61 Real GDP'!Q173),"")),"")</f>
        <v/>
      </c>
      <c r="S142" s="8">
        <f>IF('[1]T61 Real GDP'!R173&lt;&gt;"",(IF('[1]T6 Wine production'!R173&lt;&gt;"",('[1]T6 Wine production'!R173/'[1]T61 Real GDP'!R173),"")),"")</f>
        <v>3.0514743804837972</v>
      </c>
      <c r="T142" s="8">
        <f>IF('[1]T61 Real GDP'!S173&lt;&gt;"",(IF('[1]T6 Wine production'!S173&lt;&gt;"",('[1]T6 Wine production'!S173/'[1]T61 Real GDP'!S173),"")),"")</f>
        <v>1.8173522660321724</v>
      </c>
      <c r="U142" s="8">
        <f>IF('[1]T61 Real GDP'!T173&lt;&gt;"",(IF('[1]T6 Wine production'!T173&lt;&gt;"",('[1]T6 Wine production'!T173/'[1]T61 Real GDP'!T173),"")),"")</f>
        <v>3.9386040045165833</v>
      </c>
      <c r="V142" s="8">
        <f>IF('[1]T61 Real GDP'!U173&lt;&gt;"",(IF('[1]T6 Wine production'!U173&lt;&gt;"",('[1]T6 Wine production'!U173/'[1]T61 Real GDP'!U173),"")),"")</f>
        <v>3.7008962041490605</v>
      </c>
      <c r="W142" s="8">
        <f>IF('[1]T61 Real GDP'!V173&lt;&gt;"",(IF('[1]T6 Wine production'!V173&lt;&gt;"",('[1]T6 Wine production'!V173/'[1]T61 Real GDP'!V173),"")),"")</f>
        <v>25.69509765374854</v>
      </c>
      <c r="X142" s="8">
        <f>IF('[1]T61 Real GDP'!W173&lt;&gt;"",(IF('[1]T6 Wine production'!W173&lt;&gt;"",('[1]T6 Wine production'!W173/'[1]T61 Real GDP'!W173),"")),"")</f>
        <v>2.8638929684009913</v>
      </c>
      <c r="Y142" s="8">
        <f>IF('[1]T61 Real GDP'!X173&lt;&gt;"",(IF('[1]T6 Wine production'!X173&lt;&gt;"",('[1]T6 Wine production'!X173/'[1]T61 Real GDP'!X173),"")),"")</f>
        <v>0.30588003656939972</v>
      </c>
      <c r="Z142" s="8">
        <f>IF('[1]T61 Real GDP'!Y173&lt;&gt;"",(IF('[1]T6 Wine production'!Y173&lt;&gt;"",('[1]T6 Wine production'!Y173/'[1]T61 Real GDP'!Y173),"")),"")</f>
        <v>1.0917732898548866</v>
      </c>
      <c r="AA142" s="8" t="str">
        <f>IF('[1]T61 Real GDP'!Z173&lt;&gt;"",(IF('[1]T6 Wine production'!Z173&lt;&gt;"",('[1]T6 Wine production'!Z173/'[1]T61 Real GDP'!Z173),"")),"")</f>
        <v/>
      </c>
      <c r="AB142" s="8">
        <f>IF('[1]T61 Real GDP'!AA173&lt;&gt;"",(IF('[1]T6 Wine production'!AA173&lt;&gt;"",('[1]T6 Wine production'!AA173/'[1]T61 Real GDP'!AA173),"")),"")</f>
        <v>2.9821325058946577</v>
      </c>
      <c r="AC142" s="8">
        <f>IF('[1]T61 Real GDP'!AB173&lt;&gt;"",(IF('[1]T6 Wine production'!AB173&lt;&gt;"",('[1]T6 Wine production'!AB173/'[1]T61 Real GDP'!AB173),"")),"")</f>
        <v>1.3470544562874023</v>
      </c>
      <c r="AD142" s="8">
        <f>IF('[1]T61 Real GDP'!AC173&lt;&gt;"",(IF('[1]T6 Wine production'!AC173&lt;&gt;"",('[1]T6 Wine production'!AC173/'[1]T61 Real GDP'!AC173),"")),"")</f>
        <v>3.6741283203544493E-2</v>
      </c>
      <c r="AE142" s="8">
        <f>IF('[1]T61 Real GDP'!AD173&lt;&gt;"",(IF('[1]T6 Wine production'!AD173&lt;&gt;"",('[1]T6 Wine production'!AD173/'[1]T61 Real GDP'!AD173),"")),"")</f>
        <v>0.29727083106659324</v>
      </c>
      <c r="AF142" s="8">
        <f>IF('[1]T61 Real GDP'!AE173&lt;&gt;"",(IF('[1]T6 Wine production'!AE173&lt;&gt;"",('[1]T6 Wine production'!AE173/'[1]T61 Real GDP'!AE173),"")),"")</f>
        <v>4.6177177758114816</v>
      </c>
      <c r="AG142" s="8">
        <f>IF('[1]T61 Real GDP'!AF173&lt;&gt;"",(IF('[1]T6 Wine production'!AF173&lt;&gt;"",('[1]T6 Wine production'!AF173/'[1]T61 Real GDP'!AF173),"")),"")</f>
        <v>0.29285882457161233</v>
      </c>
      <c r="AH142" s="8">
        <f>IF('[1]T61 Real GDP'!AG173&lt;&gt;"",(IF('[1]T6 Wine production'!AG173&lt;&gt;"",('[1]T6 Wine production'!AG173/'[1]T61 Real GDP'!AG173),"")),"")</f>
        <v>3.7454446237913559</v>
      </c>
      <c r="AI142" s="8">
        <f>IF('[1]T61 Real GDP'!AH173&lt;&gt;"",(IF('[1]T6 Wine production'!AH173&lt;&gt;"",('[1]T6 Wine production'!AH173/'[1]T61 Real GDP'!AH173),"")),"")</f>
        <v>5.3005174801161833E-2</v>
      </c>
      <c r="AJ142" s="8">
        <f>IF('[1]T61 Real GDP'!AI173&lt;&gt;"",(IF('[1]T6 Wine production'!AI173&lt;&gt;"",('[1]T6 Wine production'!AI173/'[1]T61 Real GDP'!AI173),"")),"")</f>
        <v>3.1222131348169713</v>
      </c>
      <c r="AK142" s="8" t="str">
        <f>IF('[1]T61 Real GDP'!AJ173&lt;&gt;"",(IF('[1]T6 Wine production'!AJ173&lt;&gt;"",('[1]T6 Wine production'!AJ173/'[1]T61 Real GDP'!AJ173),"")),"")</f>
        <v/>
      </c>
      <c r="AL142" s="8">
        <f>IF('[1]T61 Real GDP'!AK173&lt;&gt;"",(IF('[1]T6 Wine production'!AK173&lt;&gt;"",('[1]T6 Wine production'!AK173/'[1]T61 Real GDP'!AK173),"")),"")</f>
        <v>0.82016176866218893</v>
      </c>
      <c r="AM142" s="8">
        <f>IF('[1]T61 Real GDP'!AL173&lt;&gt;"",(IF('[1]T6 Wine production'!AL173&lt;&gt;"",('[1]T6 Wine production'!AL173/'[1]T61 Real GDP'!AL173),"")),"")</f>
        <v>0.34199075369714604</v>
      </c>
      <c r="AN142" s="8">
        <f>IF('[1]T61 Real GDP'!AM173&lt;&gt;"",(IF('[1]T6 Wine production'!AM173&lt;&gt;"",('[1]T6 Wine production'!AM173/'[1]T61 Real GDP'!AM173),"")),"")</f>
        <v>4.245512632401149</v>
      </c>
      <c r="AO142" s="8">
        <f>IF('[1]T61 Real GDP'!AN173&lt;&gt;"",(IF('[1]T6 Wine production'!AN173&lt;&gt;"",('[1]T6 Wine production'!AN173/'[1]T61 Real GDP'!AN173),"")),"")</f>
        <v>0.52765380498007652</v>
      </c>
      <c r="AP142" s="8">
        <f>IF('[1]T61 Real GDP'!AO173&lt;&gt;"",(IF('[1]T6 Wine production'!AO173&lt;&gt;"",('[1]T6 Wine production'!AO173/'[1]T61 Real GDP'!AO173),"")),"")</f>
        <v>4.7504113369511811E-2</v>
      </c>
      <c r="AQ142" s="8" t="str">
        <f>IF('[1]T61 Real GDP'!AP173&lt;&gt;"",(IF('[1]T6 Wine production'!AP173&lt;&gt;"",('[1]T6 Wine production'!AP173/'[1]T61 Real GDP'!AP173),"")),"")</f>
        <v/>
      </c>
      <c r="AR142" s="8">
        <f>IF('[1]T61 Real GDP'!AQ173&lt;&gt;"",(IF('[1]T6 Wine production'!AQ173&lt;&gt;"",('[1]T6 Wine production'!AQ173/'[1]T61 Real GDP'!AQ173),"")),"")</f>
        <v>6.258802727311609E-2</v>
      </c>
      <c r="AS142" s="8" t="str">
        <f>IF('[1]T61 Real GDP'!AR173&lt;&gt;"",(IF('[1]T6 Wine production'!AR173&lt;&gt;"",('[1]T6 Wine production'!AR173/'[1]T61 Real GDP'!AR173),"")),"")</f>
        <v/>
      </c>
      <c r="AT142" s="8">
        <f>IF('[1]T61 Real GDP'!AS173&lt;&gt;"",(IF('[1]T6 Wine production'!AS173&lt;&gt;"",('[1]T6 Wine production'!AS173/'[1]T61 Real GDP'!AS173),"")),"")</f>
        <v>1.3140594403752474E-3</v>
      </c>
      <c r="AU142" s="8">
        <f>IF('[1]T61 Real GDP'!AT173&lt;&gt;"",(IF('[1]T6 Wine production'!AT173&lt;&gt;"",('[1]T6 Wine production'!AT173/'[1]T61 Real GDP'!AT173),"")),"")</f>
        <v>3.0689990345710468E-2</v>
      </c>
      <c r="AV142" s="8" t="str">
        <f>IF('[1]T61 Real GDP'!AU173&lt;&gt;"",(IF('[1]T6 Wine production'!AU173&lt;&gt;"",('[1]T6 Wine production'!AU173/'[1]T61 Real GDP'!AU173),"")),"")</f>
        <v/>
      </c>
      <c r="AW142" s="8" t="str">
        <f>IF('[1]T61 Real GDP'!AV173&lt;&gt;"",(IF('[1]T6 Wine production'!AV173&lt;&gt;"",('[1]T6 Wine production'!AV173/'[1]T61 Real GDP'!AV173),"")),"")</f>
        <v/>
      </c>
      <c r="AX142" s="8" t="str">
        <f>IF('[1]T61 Real GDP'!AW173&lt;&gt;"",(IF('[1]T6 Wine production'!AW173&lt;&gt;"",('[1]T6 Wine production'!AW173/'[1]T61 Real GDP'!AW173),"")),"")</f>
        <v/>
      </c>
      <c r="AY142" s="8" t="str">
        <f>IF('[1]T61 Real GDP'!AX173&lt;&gt;"",(IF('[1]T6 Wine production'!AX173&lt;&gt;"",('[1]T6 Wine production'!AX173/'[1]T61 Real GDP'!AX173),"")),"")</f>
        <v/>
      </c>
      <c r="AZ142" s="8" t="str">
        <f>IF('[1]T61 Real GDP'!AY173&lt;&gt;"",(IF('[1]T6 Wine production'!AY173&lt;&gt;"",('[1]T6 Wine production'!AY173/'[1]T61 Real GDP'!AY173),"")),"")</f>
        <v/>
      </c>
      <c r="BA142" s="8" t="str">
        <f>IF('[1]T61 Real GDP'!AZ173&lt;&gt;"",(IF('[1]T6 Wine production'!AZ173&lt;&gt;"",('[1]T6 Wine production'!AZ173/'[1]T61 Real GDP'!AZ173),"")),"")</f>
        <v/>
      </c>
      <c r="BB142" s="8">
        <v>0.6186087363638505</v>
      </c>
      <c r="BC142" s="8"/>
      <c r="BD142" s="8"/>
      <c r="BI142" s="8"/>
      <c r="BJ142" s="8"/>
      <c r="BK142" s="8"/>
      <c r="BL142" s="8"/>
      <c r="BM142" s="8"/>
      <c r="BN142" s="8"/>
    </row>
    <row r="143" spans="1:66" x14ac:dyDescent="0.5">
      <c r="A143" s="12">
        <f>'[1]T6 Wine production'!A174</f>
        <v>2006</v>
      </c>
      <c r="B143" s="8">
        <f>IF('[1]T61 Real GDP'!B174&lt;&gt;"",(IF('[1]T6 Wine production'!B174&lt;&gt;"",('[1]T6 Wine production'!B174/'[1]T61 Real GDP'!B174),"")),"")</f>
        <v>3.7707067826975953</v>
      </c>
      <c r="C143" s="8">
        <f>IF('[1]T61 Real GDP'!C174&lt;&gt;"",(IF('[1]T6 Wine production'!C174&lt;&gt;"",('[1]T6 Wine production'!C174/'[1]T61 Real GDP'!C174),"")),"")</f>
        <v>4.3124855549589283</v>
      </c>
      <c r="D143" s="8">
        <f>IF('[1]T61 Real GDP'!D174&lt;&gt;"",(IF('[1]T6 Wine production'!D174&lt;&gt;"",('[1]T6 Wine production'!D174/'[1]T61 Real GDP'!D174),"")),"")</f>
        <v>4.7816022721804616</v>
      </c>
      <c r="E143" s="8">
        <f>IF('[1]T61 Real GDP'!E174&lt;&gt;"",(IF('[1]T6 Wine production'!E174&lt;&gt;"",('[1]T6 Wine production'!E174/'[1]T61 Real GDP'!E174),"")),"")</f>
        <v>5.4872745881293286</v>
      </c>
      <c r="F143" s="8">
        <f>IF('[1]T61 Real GDP'!F174&lt;&gt;"",(IF('[1]T6 Wine production'!F174&lt;&gt;"",('[1]T6 Wine production'!F174/'[1]T61 Real GDP'!F174),"")),"")</f>
        <v>1.177345738744267</v>
      </c>
      <c r="G143" s="8"/>
      <c r="H143" s="8">
        <f>IF('[1]T61 Real GDP'!G174&lt;&gt;"",(IF('[1]T6 Wine production'!G174&lt;&gt;"",('[1]T6 Wine production'!G174/'[1]T61 Real GDP'!G174),"")),"")</f>
        <v>4.982135150951951E-2</v>
      </c>
      <c r="I143" s="8" t="str">
        <f>IF('[1]T61 Real GDP'!H174&lt;&gt;"",(IF('[1]T6 Wine production'!H174&lt;&gt;"",('[1]T6 Wine production'!H174/'[1]T61 Real GDP'!H174),"")),"")</f>
        <v/>
      </c>
      <c r="J143" s="8" t="str">
        <f>IF('[1]T61 Real GDP'!I174&lt;&gt;"",(IF('[1]T6 Wine production'!I174&lt;&gt;"",('[1]T6 Wine production'!I174/'[1]T61 Real GDP'!I174),"")),"")</f>
        <v/>
      </c>
      <c r="K143" s="8">
        <f>IF('[1]T61 Real GDP'!J174&lt;&gt;"",(IF('[1]T6 Wine production'!J174&lt;&gt;"",('[1]T6 Wine production'!J174/'[1]T61 Real GDP'!J174),"")),"")</f>
        <v>0.54867616664063434</v>
      </c>
      <c r="L143" s="8">
        <f>IF('[1]T61 Real GDP'!K174&lt;&gt;"",(IF('[1]T6 Wine production'!K174&lt;&gt;"",('[1]T6 Wine production'!K174/'[1]T61 Real GDP'!K174),"")),"")</f>
        <v>2.3936979117920649</v>
      </c>
      <c r="M143" s="8" t="str">
        <f>IF('[1]T61 Real GDP'!L174&lt;&gt;"",(IF('[1]T6 Wine production'!L174&lt;&gt;"",('[1]T6 Wine production'!L174/'[1]T61 Real GDP'!L174),"")),"")</f>
        <v/>
      </c>
      <c r="N143" s="8" t="str">
        <f>IF('[1]T61 Real GDP'!M174&lt;&gt;"",(IF('[1]T6 Wine production'!M174&lt;&gt;"",('[1]T6 Wine production'!M174/'[1]T61 Real GDP'!M174),"")),"")</f>
        <v/>
      </c>
      <c r="O143" s="8" t="str">
        <f>IF('[1]T61 Real GDP'!N174&lt;&gt;"",(IF('[1]T6 Wine production'!N174&lt;&gt;"",('[1]T6 Wine production'!N174/'[1]T61 Real GDP'!N174),"")),"")</f>
        <v/>
      </c>
      <c r="P143" s="8">
        <f>IF('[1]T61 Real GDP'!O174&lt;&gt;"",(IF('[1]T6 Wine production'!O174&lt;&gt;"",('[1]T6 Wine production'!O174/'[1]T61 Real GDP'!O174),"")),"")</f>
        <v>0.55327621687220196</v>
      </c>
      <c r="Q143" s="8">
        <f>IF('[1]T61 Real GDP'!P174&lt;&gt;"",(IF('[1]T6 Wine production'!P174&lt;&gt;"",('[1]T6 Wine production'!P174/'[1]T61 Real GDP'!P174),"")),"")</f>
        <v>1.7171561392278184E-3</v>
      </c>
      <c r="R143" s="8" t="str">
        <f>IF('[1]T61 Real GDP'!Q174&lt;&gt;"",(IF('[1]T6 Wine production'!Q174&lt;&gt;"",('[1]T6 Wine production'!Q174/'[1]T61 Real GDP'!Q174),"")),"")</f>
        <v/>
      </c>
      <c r="S143" s="8">
        <f>IF('[1]T61 Real GDP'!R174&lt;&gt;"",(IF('[1]T6 Wine production'!R174&lt;&gt;"",('[1]T6 Wine production'!R174/'[1]T61 Real GDP'!R174),"")),"")</f>
        <v>2.94714615676632</v>
      </c>
      <c r="T143" s="8">
        <f>IF('[1]T61 Real GDP'!S174&lt;&gt;"",(IF('[1]T6 Wine production'!S174&lt;&gt;"",('[1]T6 Wine production'!S174/'[1]T61 Real GDP'!S174),"")),"")</f>
        <v>1.5706499384161039</v>
      </c>
      <c r="U143" s="8">
        <f>IF('[1]T61 Real GDP'!T174&lt;&gt;"",(IF('[1]T6 Wine production'!T174&lt;&gt;"",('[1]T6 Wine production'!T174/'[1]T61 Real GDP'!T174),"")),"")</f>
        <v>3.5180786020496546</v>
      </c>
      <c r="V143" s="8">
        <f>IF('[1]T61 Real GDP'!U174&lt;&gt;"",(IF('[1]T6 Wine production'!U174&lt;&gt;"",('[1]T6 Wine production'!U174/'[1]T61 Real GDP'!U174),"")),"")</f>
        <v>3.7602763903465428</v>
      </c>
      <c r="W143" s="8">
        <f>IF('[1]T61 Real GDP'!V174&lt;&gt;"",(IF('[1]T6 Wine production'!V174&lt;&gt;"",('[1]T6 Wine production'!V174/'[1]T61 Real GDP'!V174),"")),"")</f>
        <v>12.593466595011613</v>
      </c>
      <c r="X143" s="8">
        <f>IF('[1]T61 Real GDP'!W174&lt;&gt;"",(IF('[1]T6 Wine production'!W174&lt;&gt;"",('[1]T6 Wine production'!W174/'[1]T61 Real GDP'!W174),"")),"")</f>
        <v>5.1110942042629937</v>
      </c>
      <c r="Y143" s="8">
        <f>IF('[1]T61 Real GDP'!X174&lt;&gt;"",(IF('[1]T6 Wine production'!X174&lt;&gt;"",('[1]T6 Wine production'!X174/'[1]T61 Real GDP'!X174),"")),"")</f>
        <v>0.42247404255480214</v>
      </c>
      <c r="Z143" s="8">
        <f>IF('[1]T61 Real GDP'!Y174&lt;&gt;"",(IF('[1]T6 Wine production'!Y174&lt;&gt;"",('[1]T6 Wine production'!Y174/'[1]T61 Real GDP'!Y174),"")),"")</f>
        <v>1.0315066869634111</v>
      </c>
      <c r="AA143" s="8" t="str">
        <f>IF('[1]T61 Real GDP'!Z174&lt;&gt;"",(IF('[1]T6 Wine production'!Z174&lt;&gt;"",('[1]T6 Wine production'!Z174/'[1]T61 Real GDP'!Z174),"")),"")</f>
        <v/>
      </c>
      <c r="AB143" s="8">
        <f>IF('[1]T61 Real GDP'!AA174&lt;&gt;"",(IF('[1]T6 Wine production'!AA174&lt;&gt;"",('[1]T6 Wine production'!AA174/'[1]T61 Real GDP'!AA174),"")),"")</f>
        <v>2.8958612852813661</v>
      </c>
      <c r="AC143" s="8">
        <f>IF('[1]T61 Real GDP'!AB174&lt;&gt;"",(IF('[1]T6 Wine production'!AB174&lt;&gt;"",('[1]T6 Wine production'!AB174/'[1]T61 Real GDP'!AB174),"")),"")</f>
        <v>1.7206815658180892</v>
      </c>
      <c r="AD143" s="8">
        <f>IF('[1]T61 Real GDP'!AC174&lt;&gt;"",(IF('[1]T6 Wine production'!AC174&lt;&gt;"",('[1]T6 Wine production'!AC174/'[1]T61 Real GDP'!AC174),"")),"")</f>
        <v>6.1813734211230938E-2</v>
      </c>
      <c r="AE143" s="8">
        <f>IF('[1]T61 Real GDP'!AD174&lt;&gt;"",(IF('[1]T6 Wine production'!AD174&lt;&gt;"",('[1]T6 Wine production'!AD174/'[1]T61 Real GDP'!AD174),"")),"")</f>
        <v>0.25196596417789341</v>
      </c>
      <c r="AF143" s="8">
        <f>IF('[1]T61 Real GDP'!AE174&lt;&gt;"",(IF('[1]T6 Wine production'!AE174&lt;&gt;"",('[1]T6 Wine production'!AE174/'[1]T61 Real GDP'!AE174),"")),"")</f>
        <v>4.3419728409226197</v>
      </c>
      <c r="AG143" s="8">
        <f>IF('[1]T61 Real GDP'!AF174&lt;&gt;"",(IF('[1]T6 Wine production'!AF174&lt;&gt;"",('[1]T6 Wine production'!AF174/'[1]T61 Real GDP'!AF174),"")),"")</f>
        <v>0.20817777092943615</v>
      </c>
      <c r="AH143" s="8">
        <f>IF('[1]T61 Real GDP'!AG174&lt;&gt;"",(IF('[1]T6 Wine production'!AG174&lt;&gt;"",('[1]T6 Wine production'!AG174/'[1]T61 Real GDP'!AG174),"")),"")</f>
        <v>3.8600668801353044</v>
      </c>
      <c r="AI143" s="8">
        <f>IF('[1]T61 Real GDP'!AH174&lt;&gt;"",(IF('[1]T6 Wine production'!AH174&lt;&gt;"",('[1]T6 Wine production'!AH174/'[1]T61 Real GDP'!AH174),"")),"")</f>
        <v>6.9113669510917491E-2</v>
      </c>
      <c r="AJ143" s="8">
        <f>IF('[1]T61 Real GDP'!AI174&lt;&gt;"",(IF('[1]T6 Wine production'!AI174&lt;&gt;"",('[1]T6 Wine production'!AI174/'[1]T61 Real GDP'!AI174),"")),"")</f>
        <v>3.1392367926024094</v>
      </c>
      <c r="AK143" s="8" t="str">
        <f>IF('[1]T61 Real GDP'!AJ174&lt;&gt;"",(IF('[1]T6 Wine production'!AJ174&lt;&gt;"",('[1]T6 Wine production'!AJ174/'[1]T61 Real GDP'!AJ174),"")),"")</f>
        <v/>
      </c>
      <c r="AL143" s="8">
        <f>IF('[1]T61 Real GDP'!AK174&lt;&gt;"",(IF('[1]T6 Wine production'!AK174&lt;&gt;"",('[1]T6 Wine production'!AK174/'[1]T61 Real GDP'!AK174),"")),"")</f>
        <v>0.94092341317823081</v>
      </c>
      <c r="AM143" s="8">
        <f>IF('[1]T61 Real GDP'!AL174&lt;&gt;"",(IF('[1]T6 Wine production'!AL174&lt;&gt;"",('[1]T6 Wine production'!AL174/'[1]T61 Real GDP'!AL174),"")),"")</f>
        <v>0.30427888260725844</v>
      </c>
      <c r="AN143" s="8">
        <f>IF('[1]T61 Real GDP'!AM174&lt;&gt;"",(IF('[1]T6 Wine production'!AM174&lt;&gt;"",('[1]T6 Wine production'!AM174/'[1]T61 Real GDP'!AM174),"")),"")</f>
        <v>4.4987751416164237</v>
      </c>
      <c r="AO143" s="8">
        <f>IF('[1]T61 Real GDP'!AN174&lt;&gt;"",(IF('[1]T6 Wine production'!AN174&lt;&gt;"",('[1]T6 Wine production'!AN174/'[1]T61 Real GDP'!AN174),"")),"")</f>
        <v>0.60655256163224103</v>
      </c>
      <c r="AP143" s="8">
        <f>IF('[1]T61 Real GDP'!AO174&lt;&gt;"",(IF('[1]T6 Wine production'!AO174&lt;&gt;"",('[1]T6 Wine production'!AO174/'[1]T61 Real GDP'!AO174),"")),"")</f>
        <v>4.3128696279500861E-2</v>
      </c>
      <c r="AQ143" s="8" t="str">
        <f>IF('[1]T61 Real GDP'!AP174&lt;&gt;"",(IF('[1]T6 Wine production'!AP174&lt;&gt;"",('[1]T6 Wine production'!AP174/'[1]T61 Real GDP'!AP174),"")),"")</f>
        <v/>
      </c>
      <c r="AR143" s="8">
        <f>IF('[1]T61 Real GDP'!AQ174&lt;&gt;"",(IF('[1]T6 Wine production'!AQ174&lt;&gt;"",('[1]T6 Wine production'!AQ174/'[1]T61 Real GDP'!AQ174),"")),"")</f>
        <v>5.140480904206516E-2</v>
      </c>
      <c r="AS143" s="8" t="str">
        <f>IF('[1]T61 Real GDP'!AR174&lt;&gt;"",(IF('[1]T6 Wine production'!AR174&lt;&gt;"",('[1]T6 Wine production'!AR174/'[1]T61 Real GDP'!AR174),"")),"")</f>
        <v/>
      </c>
      <c r="AT143" s="8">
        <f>IF('[1]T61 Real GDP'!AS174&lt;&gt;"",(IF('[1]T6 Wine production'!AS174&lt;&gt;"",('[1]T6 Wine production'!AS174/'[1]T61 Real GDP'!AS174),"")),"")</f>
        <v>1.8745258700323111E-3</v>
      </c>
      <c r="AU143" s="8">
        <f>IF('[1]T61 Real GDP'!AT174&lt;&gt;"",(IF('[1]T6 Wine production'!AT174&lt;&gt;"",('[1]T6 Wine production'!AT174/'[1]T61 Real GDP'!AT174),"")),"")</f>
        <v>2.4380096814521215E-2</v>
      </c>
      <c r="AV143" s="8" t="str">
        <f>IF('[1]T61 Real GDP'!AU174&lt;&gt;"",(IF('[1]T6 Wine production'!AU174&lt;&gt;"",('[1]T6 Wine production'!AU174/'[1]T61 Real GDP'!AU174),"")),"")</f>
        <v/>
      </c>
      <c r="AW143" s="8" t="str">
        <f>IF('[1]T61 Real GDP'!AV174&lt;&gt;"",(IF('[1]T6 Wine production'!AV174&lt;&gt;"",('[1]T6 Wine production'!AV174/'[1]T61 Real GDP'!AV174),"")),"")</f>
        <v/>
      </c>
      <c r="AX143" s="8" t="str">
        <f>IF('[1]T61 Real GDP'!AW174&lt;&gt;"",(IF('[1]T6 Wine production'!AW174&lt;&gt;"",('[1]T6 Wine production'!AW174/'[1]T61 Real GDP'!AW174),"")),"")</f>
        <v/>
      </c>
      <c r="AY143" s="8" t="str">
        <f>IF('[1]T61 Real GDP'!AX174&lt;&gt;"",(IF('[1]T6 Wine production'!AX174&lt;&gt;"",('[1]T6 Wine production'!AX174/'[1]T61 Real GDP'!AX174),"")),"")</f>
        <v/>
      </c>
      <c r="AZ143" s="8" t="str">
        <f>IF('[1]T61 Real GDP'!AY174&lt;&gt;"",(IF('[1]T6 Wine production'!AY174&lt;&gt;"",('[1]T6 Wine production'!AY174/'[1]T61 Real GDP'!AY174),"")),"")</f>
        <v/>
      </c>
      <c r="BA143" s="8" t="str">
        <f>IF('[1]T61 Real GDP'!AZ174&lt;&gt;"",(IF('[1]T6 Wine production'!AZ174&lt;&gt;"",('[1]T6 Wine production'!AZ174/'[1]T61 Real GDP'!AZ174),"")),"")</f>
        <v/>
      </c>
      <c r="BB143" s="8">
        <v>0.59090067793451673</v>
      </c>
      <c r="BC143" s="8"/>
      <c r="BD143" s="8"/>
      <c r="BI143" s="8"/>
      <c r="BJ143" s="8"/>
      <c r="BK143" s="8"/>
      <c r="BL143" s="8"/>
      <c r="BM143" s="8"/>
      <c r="BN143" s="8"/>
    </row>
    <row r="144" spans="1:66" x14ac:dyDescent="0.5">
      <c r="A144" s="12">
        <f>'[1]T6 Wine production'!A175</f>
        <v>2007</v>
      </c>
      <c r="B144" s="8">
        <f>IF('[1]T61 Real GDP'!B175&lt;&gt;"",(IF('[1]T6 Wine production'!B175&lt;&gt;"",('[1]T6 Wine production'!B175/'[1]T61 Real GDP'!B175),"")),"")</f>
        <v>3.3323932454053966</v>
      </c>
      <c r="C144" s="8">
        <f>IF('[1]T61 Real GDP'!C175&lt;&gt;"",(IF('[1]T6 Wine production'!C175&lt;&gt;"",('[1]T6 Wine production'!C175/'[1]T61 Real GDP'!C175),"")),"")</f>
        <v>3.6357603377663601</v>
      </c>
      <c r="D144" s="8">
        <f>IF('[1]T61 Real GDP'!D175&lt;&gt;"",(IF('[1]T6 Wine production'!D175&lt;&gt;"",('[1]T6 Wine production'!D175/'[1]T61 Real GDP'!D175),"")),"")</f>
        <v>3.7346668451103331</v>
      </c>
      <c r="E144" s="8">
        <f>IF('[1]T61 Real GDP'!E175&lt;&gt;"",(IF('[1]T6 Wine production'!E175&lt;&gt;"",('[1]T6 Wine production'!E175/'[1]T61 Real GDP'!E175),"")),"")</f>
        <v>4.8768404909586218</v>
      </c>
      <c r="F144" s="8">
        <f>IF('[1]T61 Real GDP'!F175&lt;&gt;"",(IF('[1]T6 Wine production'!F175&lt;&gt;"",('[1]T6 Wine production'!F175/'[1]T61 Real GDP'!F175),"")),"")</f>
        <v>1.3224870324233025</v>
      </c>
      <c r="G144" s="8"/>
      <c r="H144" s="8">
        <f>IF('[1]T61 Real GDP'!G175&lt;&gt;"",(IF('[1]T6 Wine production'!G175&lt;&gt;"",('[1]T6 Wine production'!G175/'[1]T61 Real GDP'!G175),"")),"")</f>
        <v>5.5573185183826854E-2</v>
      </c>
      <c r="I144" s="8" t="str">
        <f>IF('[1]T61 Real GDP'!H175&lt;&gt;"",(IF('[1]T6 Wine production'!H175&lt;&gt;"",('[1]T6 Wine production'!H175/'[1]T61 Real GDP'!H175),"")),"")</f>
        <v/>
      </c>
      <c r="J144" s="8" t="str">
        <f>IF('[1]T61 Real GDP'!I175&lt;&gt;"",(IF('[1]T6 Wine production'!I175&lt;&gt;"",('[1]T6 Wine production'!I175/'[1]T61 Real GDP'!I175),"")),"")</f>
        <v/>
      </c>
      <c r="K144" s="8">
        <f>IF('[1]T61 Real GDP'!J175&lt;&gt;"",(IF('[1]T6 Wine production'!J175&lt;&gt;"",('[1]T6 Wine production'!J175/'[1]T61 Real GDP'!J175),"")),"")</f>
        <v>0.61219499518040399</v>
      </c>
      <c r="L144" s="8">
        <f>IF('[1]T61 Real GDP'!K175&lt;&gt;"",(IF('[1]T6 Wine production'!K175&lt;&gt;"",('[1]T6 Wine production'!K175/'[1]T61 Real GDP'!K175),"")),"")</f>
        <v>2.0657393144017369</v>
      </c>
      <c r="M144" s="8" t="str">
        <f>IF('[1]T61 Real GDP'!L175&lt;&gt;"",(IF('[1]T6 Wine production'!L175&lt;&gt;"",('[1]T6 Wine production'!L175/'[1]T61 Real GDP'!L175),"")),"")</f>
        <v/>
      </c>
      <c r="N144" s="8" t="str">
        <f>IF('[1]T61 Real GDP'!M175&lt;&gt;"",(IF('[1]T6 Wine production'!M175&lt;&gt;"",('[1]T6 Wine production'!M175/'[1]T61 Real GDP'!M175),"")),"")</f>
        <v/>
      </c>
      <c r="O144" s="8" t="str">
        <f>IF('[1]T61 Real GDP'!N175&lt;&gt;"",(IF('[1]T6 Wine production'!N175&lt;&gt;"",('[1]T6 Wine production'!N175/'[1]T61 Real GDP'!N175),"")),"")</f>
        <v/>
      </c>
      <c r="P144" s="8">
        <f>IF('[1]T61 Real GDP'!O175&lt;&gt;"",(IF('[1]T6 Wine production'!O175&lt;&gt;"",('[1]T6 Wine production'!O175/'[1]T61 Real GDP'!O175),"")),"")</f>
        <v>0.55059523929704202</v>
      </c>
      <c r="Q144" s="8">
        <f>IF('[1]T61 Real GDP'!P175&lt;&gt;"",(IF('[1]T6 Wine production'!P175&lt;&gt;"",('[1]T6 Wine production'!P175/'[1]T61 Real GDP'!P175),"")),"")</f>
        <v>6.5645093405740102E-4</v>
      </c>
      <c r="R144" s="8" t="str">
        <f>IF('[1]T61 Real GDP'!Q175&lt;&gt;"",(IF('[1]T6 Wine production'!Q175&lt;&gt;"",('[1]T6 Wine production'!Q175/'[1]T61 Real GDP'!Q175),"")),"")</f>
        <v/>
      </c>
      <c r="S144" s="8">
        <f>IF('[1]T61 Real GDP'!R175&lt;&gt;"",(IF('[1]T6 Wine production'!R175&lt;&gt;"",('[1]T6 Wine production'!R175/'[1]T61 Real GDP'!R175),"")),"")</f>
        <v>2.1580535907789011</v>
      </c>
      <c r="T144" s="8">
        <f>IF('[1]T61 Real GDP'!S175&lt;&gt;"",(IF('[1]T6 Wine production'!S175&lt;&gt;"",('[1]T6 Wine production'!S175/'[1]T61 Real GDP'!S175),"")),"")</f>
        <v>1.3812345117442959</v>
      </c>
      <c r="U144" s="8">
        <f>IF('[1]T61 Real GDP'!T175&lt;&gt;"",(IF('[1]T6 Wine production'!T175&lt;&gt;"",('[1]T6 Wine production'!T175/'[1]T61 Real GDP'!T175),"")),"")</f>
        <v>3.9420485663774301</v>
      </c>
      <c r="V144" s="8">
        <f>IF('[1]T61 Real GDP'!U175&lt;&gt;"",(IF('[1]T6 Wine production'!U175&lt;&gt;"",('[1]T6 Wine production'!U175/'[1]T61 Real GDP'!U175),"")),"")</f>
        <v>3.7023324519129526</v>
      </c>
      <c r="W144" s="8">
        <f>IF('[1]T61 Real GDP'!V175&lt;&gt;"",(IF('[1]T6 Wine production'!V175&lt;&gt;"",('[1]T6 Wine production'!V175/'[1]T61 Real GDP'!V175),"")),"")</f>
        <v>8.0203500337496756</v>
      </c>
      <c r="X144" s="8">
        <f>IF('[1]T61 Real GDP'!W175&lt;&gt;"",(IF('[1]T6 Wine production'!W175&lt;&gt;"",('[1]T6 Wine production'!W175/'[1]T61 Real GDP'!W175),"")),"")</f>
        <v>5.1305359139368099</v>
      </c>
      <c r="Y144" s="8">
        <f>IF('[1]T61 Real GDP'!X175&lt;&gt;"",(IF('[1]T6 Wine production'!X175&lt;&gt;"",('[1]T6 Wine production'!X175/'[1]T61 Real GDP'!X175),"")),"")</f>
        <v>0.42277601003147408</v>
      </c>
      <c r="Z144" s="8">
        <f>IF('[1]T61 Real GDP'!Y175&lt;&gt;"",(IF('[1]T6 Wine production'!Y175&lt;&gt;"",('[1]T6 Wine production'!Y175/'[1]T61 Real GDP'!Y175),"")),"")</f>
        <v>1.0617834362037704</v>
      </c>
      <c r="AA144" s="8" t="str">
        <f>IF('[1]T61 Real GDP'!Z175&lt;&gt;"",(IF('[1]T6 Wine production'!Z175&lt;&gt;"",('[1]T6 Wine production'!Z175/'[1]T61 Real GDP'!Z175),"")),"")</f>
        <v/>
      </c>
      <c r="AB144" s="8">
        <f>IF('[1]T61 Real GDP'!AA175&lt;&gt;"",(IF('[1]T6 Wine production'!AA175&lt;&gt;"",('[1]T6 Wine production'!AA175/'[1]T61 Real GDP'!AA175),"")),"")</f>
        <v>1.8609859492455951</v>
      </c>
      <c r="AC144" s="8">
        <f>IF('[1]T61 Real GDP'!AB175&lt;&gt;"",(IF('[1]T6 Wine production'!AB175&lt;&gt;"",('[1]T6 Wine production'!AB175/'[1]T61 Real GDP'!AB175),"")),"")</f>
        <v>1.8538520532780656</v>
      </c>
      <c r="AD144" s="8">
        <f>IF('[1]T61 Real GDP'!AC175&lt;&gt;"",(IF('[1]T6 Wine production'!AC175&lt;&gt;"",('[1]T6 Wine production'!AC175/'[1]T61 Real GDP'!AC175),"")),"")</f>
        <v>6.1632829454926479E-2</v>
      </c>
      <c r="AE144" s="8">
        <f>IF('[1]T61 Real GDP'!AD175&lt;&gt;"",(IF('[1]T6 Wine production'!AD175&lt;&gt;"",('[1]T6 Wine production'!AD175/'[1]T61 Real GDP'!AD175),"")),"")</f>
        <v>0.25311952692245082</v>
      </c>
      <c r="AF144" s="8">
        <f>IF('[1]T61 Real GDP'!AE175&lt;&gt;"",(IF('[1]T6 Wine production'!AE175&lt;&gt;"",('[1]T6 Wine production'!AE175/'[1]T61 Real GDP'!AE175),"")),"")</f>
        <v>3.935074128048774</v>
      </c>
      <c r="AG144" s="8">
        <f>IF('[1]T61 Real GDP'!AF175&lt;&gt;"",(IF('[1]T6 Wine production'!AF175&lt;&gt;"",('[1]T6 Wine production'!AF175/'[1]T61 Real GDP'!AF175),"")),"")</f>
        <v>0.28925832472216756</v>
      </c>
      <c r="AH144" s="8">
        <f>IF('[1]T61 Real GDP'!AG175&lt;&gt;"",(IF('[1]T6 Wine production'!AG175&lt;&gt;"",('[1]T6 Wine production'!AG175/'[1]T61 Real GDP'!AG175),"")),"")</f>
        <v>3.6192133503028834</v>
      </c>
      <c r="AI144" s="8">
        <f>IF('[1]T61 Real GDP'!AH175&lt;&gt;"",(IF('[1]T6 Wine production'!AH175&lt;&gt;"",('[1]T6 Wine production'!AH175/'[1]T61 Real GDP'!AH175),"")),"")</f>
        <v>7.4228540249248354E-2</v>
      </c>
      <c r="AJ144" s="8">
        <f>IF('[1]T61 Real GDP'!AI175&lt;&gt;"",(IF('[1]T6 Wine production'!AI175&lt;&gt;"",('[1]T6 Wine production'!AI175/'[1]T61 Real GDP'!AI175),"")),"")</f>
        <v>2.9388410145457171</v>
      </c>
      <c r="AK144" s="8" t="str">
        <f>IF('[1]T61 Real GDP'!AJ175&lt;&gt;"",(IF('[1]T6 Wine production'!AJ175&lt;&gt;"",('[1]T6 Wine production'!AJ175/'[1]T61 Real GDP'!AJ175),"")),"")</f>
        <v/>
      </c>
      <c r="AL144" s="8">
        <f>IF('[1]T61 Real GDP'!AK175&lt;&gt;"",(IF('[1]T6 Wine production'!AK175&lt;&gt;"",('[1]T6 Wine production'!AK175/'[1]T61 Real GDP'!AK175),"")),"")</f>
        <v>0.45471296572995651</v>
      </c>
      <c r="AM144" s="8">
        <f>IF('[1]T61 Real GDP'!AL175&lt;&gt;"",(IF('[1]T6 Wine production'!AL175&lt;&gt;"",('[1]T6 Wine production'!AL175/'[1]T61 Real GDP'!AL175),"")),"")</f>
        <v>0.30194160670350539</v>
      </c>
      <c r="AN144" s="8">
        <f>IF('[1]T61 Real GDP'!AM175&lt;&gt;"",(IF('[1]T6 Wine production'!AM175&lt;&gt;"",('[1]T6 Wine production'!AM175/'[1]T61 Real GDP'!AM175),"")),"")</f>
        <v>4.3907311450090045</v>
      </c>
      <c r="AO144" s="8">
        <f>IF('[1]T61 Real GDP'!AN175&lt;&gt;"",(IF('[1]T6 Wine production'!AN175&lt;&gt;"",('[1]T6 Wine production'!AN175/'[1]T61 Real GDP'!AN175),"")),"")</f>
        <v>0.35498861526941705</v>
      </c>
      <c r="AP144" s="8">
        <f>IF('[1]T61 Real GDP'!AO175&lt;&gt;"",(IF('[1]T6 Wine production'!AO175&lt;&gt;"",('[1]T6 Wine production'!AO175/'[1]T61 Real GDP'!AO175),"")),"")</f>
        <v>3.4810595676120333E-2</v>
      </c>
      <c r="AQ144" s="8" t="str">
        <f>IF('[1]T61 Real GDP'!AP175&lt;&gt;"",(IF('[1]T6 Wine production'!AP175&lt;&gt;"",('[1]T6 Wine production'!AP175/'[1]T61 Real GDP'!AP175),"")),"")</f>
        <v/>
      </c>
      <c r="AR144" s="8">
        <f>IF('[1]T61 Real GDP'!AQ175&lt;&gt;"",(IF('[1]T6 Wine production'!AQ175&lt;&gt;"",('[1]T6 Wine production'!AQ175/'[1]T61 Real GDP'!AQ175),"")),"")</f>
        <v>6.6006102527836549E-2</v>
      </c>
      <c r="AS144" s="8" t="str">
        <f>IF('[1]T61 Real GDP'!AR175&lt;&gt;"",(IF('[1]T6 Wine production'!AR175&lt;&gt;"",('[1]T6 Wine production'!AR175/'[1]T61 Real GDP'!AR175),"")),"")</f>
        <v/>
      </c>
      <c r="AT144" s="8">
        <f>IF('[1]T61 Real GDP'!AS175&lt;&gt;"",(IF('[1]T6 Wine production'!AS175&lt;&gt;"",('[1]T6 Wine production'!AS175/'[1]T61 Real GDP'!AS175),"")),"")</f>
        <v>1.9764198466317093E-3</v>
      </c>
      <c r="AU144" s="8">
        <f>IF('[1]T61 Real GDP'!AT175&lt;&gt;"",(IF('[1]T6 Wine production'!AT175&lt;&gt;"",('[1]T6 Wine production'!AT175/'[1]T61 Real GDP'!AT175),"")),"")</f>
        <v>2.3938802965987153E-2</v>
      </c>
      <c r="AV144" s="8" t="str">
        <f>IF('[1]T61 Real GDP'!AU175&lt;&gt;"",(IF('[1]T6 Wine production'!AU175&lt;&gt;"",('[1]T6 Wine production'!AU175/'[1]T61 Real GDP'!AU175),"")),"")</f>
        <v/>
      </c>
      <c r="AW144" s="8" t="str">
        <f>IF('[1]T61 Real GDP'!AV175&lt;&gt;"",(IF('[1]T6 Wine production'!AV175&lt;&gt;"",('[1]T6 Wine production'!AV175/'[1]T61 Real GDP'!AV175),"")),"")</f>
        <v/>
      </c>
      <c r="AX144" s="8" t="str">
        <f>IF('[1]T61 Real GDP'!AW175&lt;&gt;"",(IF('[1]T6 Wine production'!AW175&lt;&gt;"",('[1]T6 Wine production'!AW175/'[1]T61 Real GDP'!AW175),"")),"")</f>
        <v/>
      </c>
      <c r="AY144" s="8" t="str">
        <f>IF('[1]T61 Real GDP'!AX175&lt;&gt;"",(IF('[1]T6 Wine production'!AX175&lt;&gt;"",('[1]T6 Wine production'!AX175/'[1]T61 Real GDP'!AX175),"")),"")</f>
        <v/>
      </c>
      <c r="AZ144" s="8" t="str">
        <f>IF('[1]T61 Real GDP'!AY175&lt;&gt;"",(IF('[1]T6 Wine production'!AY175&lt;&gt;"",('[1]T6 Wine production'!AY175/'[1]T61 Real GDP'!AY175),"")),"")</f>
        <v/>
      </c>
      <c r="BA144" s="8" t="str">
        <f>IF('[1]T61 Real GDP'!AZ175&lt;&gt;"",(IF('[1]T6 Wine production'!AZ175&lt;&gt;"",('[1]T6 Wine production'!AZ175/'[1]T61 Real GDP'!AZ175),"")),"")</f>
        <v/>
      </c>
      <c r="BB144" s="8">
        <v>0.52857585194630774</v>
      </c>
      <c r="BC144" s="8"/>
      <c r="BD144" s="8"/>
      <c r="BI144" s="8"/>
      <c r="BJ144" s="8"/>
      <c r="BK144" s="8"/>
      <c r="BL144" s="8"/>
      <c r="BM144" s="8"/>
      <c r="BN144" s="8"/>
    </row>
    <row r="145" spans="1:66" x14ac:dyDescent="0.5">
      <c r="A145" s="12">
        <f>'[1]T6 Wine production'!A176</f>
        <v>2008</v>
      </c>
      <c r="B145" s="8">
        <f>IF('[1]T61 Real GDP'!B176&lt;&gt;"",(IF('[1]T6 Wine production'!B176&lt;&gt;"",('[1]T6 Wine production'!B176/'[1]T61 Real GDP'!B176),"")),"")</f>
        <v>2.9715366626222077</v>
      </c>
      <c r="C145" s="8">
        <f>IF('[1]T61 Real GDP'!C176&lt;&gt;"",(IF('[1]T6 Wine production'!C176&lt;&gt;"",('[1]T6 Wine production'!C176/'[1]T61 Real GDP'!C176),"")),"")</f>
        <v>3.9947790151653888</v>
      </c>
      <c r="D145" s="8">
        <f>IF('[1]T61 Real GDP'!D176&lt;&gt;"",(IF('[1]T6 Wine production'!D176&lt;&gt;"",('[1]T6 Wine production'!D176/'[1]T61 Real GDP'!D176),"")),"")</f>
        <v>3.4857561978747209</v>
      </c>
      <c r="E145" s="8">
        <f>IF('[1]T61 Real GDP'!E176&lt;&gt;"",(IF('[1]T6 Wine production'!E176&lt;&gt;"",('[1]T6 Wine production'!E176/'[1]T61 Real GDP'!E176),"")),"")</f>
        <v>5.2037990194282431</v>
      </c>
      <c r="F145" s="8">
        <f>IF('[1]T61 Real GDP'!F176&lt;&gt;"",(IF('[1]T6 Wine production'!F176&lt;&gt;"",('[1]T6 Wine production'!F176/'[1]T61 Real GDP'!F176),"")),"")</f>
        <v>1.4851798498801192</v>
      </c>
      <c r="G145" s="8"/>
      <c r="H145" s="8">
        <f>IF('[1]T61 Real GDP'!G176&lt;&gt;"",(IF('[1]T6 Wine production'!G176&lt;&gt;"",('[1]T6 Wine production'!G176/'[1]T61 Real GDP'!G176),"")),"")</f>
        <v>6.1862157685163406E-2</v>
      </c>
      <c r="I145" s="8" t="str">
        <f>IF('[1]T61 Real GDP'!H176&lt;&gt;"",(IF('[1]T6 Wine production'!H176&lt;&gt;"",('[1]T6 Wine production'!H176/'[1]T61 Real GDP'!H176),"")),"")</f>
        <v/>
      </c>
      <c r="J145" s="8" t="str">
        <f>IF('[1]T61 Real GDP'!I176&lt;&gt;"",(IF('[1]T6 Wine production'!I176&lt;&gt;"",('[1]T6 Wine production'!I176/'[1]T61 Real GDP'!I176),"")),"")</f>
        <v/>
      </c>
      <c r="K145" s="8">
        <f>IF('[1]T61 Real GDP'!J176&lt;&gt;"",(IF('[1]T6 Wine production'!J176&lt;&gt;"",('[1]T6 Wine production'!J176/'[1]T61 Real GDP'!J176),"")),"")</f>
        <v>0.58369153819441399</v>
      </c>
      <c r="L145" s="8">
        <f>IF('[1]T61 Real GDP'!K176&lt;&gt;"",(IF('[1]T6 Wine production'!K176&lt;&gt;"",('[1]T6 Wine production'!K176/'[1]T61 Real GDP'!K176),"")),"")</f>
        <v>2.3667724874725087</v>
      </c>
      <c r="M145" s="8" t="str">
        <f>IF('[1]T61 Real GDP'!L176&lt;&gt;"",(IF('[1]T6 Wine production'!L176&lt;&gt;"",('[1]T6 Wine production'!L176/'[1]T61 Real GDP'!L176),"")),"")</f>
        <v/>
      </c>
      <c r="N145" s="8" t="str">
        <f>IF('[1]T61 Real GDP'!M176&lt;&gt;"",(IF('[1]T6 Wine production'!M176&lt;&gt;"",('[1]T6 Wine production'!M176/'[1]T61 Real GDP'!M176),"")),"")</f>
        <v/>
      </c>
      <c r="O145" s="8" t="str">
        <f>IF('[1]T61 Real GDP'!N176&lt;&gt;"",(IF('[1]T6 Wine production'!N176&lt;&gt;"",('[1]T6 Wine production'!N176/'[1]T61 Real GDP'!N176),"")),"")</f>
        <v/>
      </c>
      <c r="P145" s="8">
        <f>IF('[1]T61 Real GDP'!O176&lt;&gt;"",(IF('[1]T6 Wine production'!O176&lt;&gt;"",('[1]T6 Wine production'!O176/'[1]T61 Real GDP'!O176),"")),"")</f>
        <v>0.56031746778694924</v>
      </c>
      <c r="Q145" s="8">
        <f>IF('[1]T61 Real GDP'!P176&lt;&gt;"",(IF('[1]T6 Wine production'!P176&lt;&gt;"",('[1]T6 Wine production'!P176/'[1]T61 Real GDP'!P176),"")),"")</f>
        <v>6.7029033972635407E-4</v>
      </c>
      <c r="R145" s="8" t="str">
        <f>IF('[1]T61 Real GDP'!Q176&lt;&gt;"",(IF('[1]T6 Wine production'!Q176&lt;&gt;"",('[1]T6 Wine production'!Q176/'[1]T61 Real GDP'!Q176),"")),"")</f>
        <v/>
      </c>
      <c r="S145" s="8">
        <f>IF('[1]T61 Real GDP'!R176&lt;&gt;"",(IF('[1]T6 Wine production'!R176&lt;&gt;"",('[1]T6 Wine production'!R176/'[1]T61 Real GDP'!R176),"")),"")</f>
        <v>3.413658786241585</v>
      </c>
      <c r="T145" s="8">
        <f>IF('[1]T61 Real GDP'!S176&lt;&gt;"",(IF('[1]T6 Wine production'!S176&lt;&gt;"",('[1]T6 Wine production'!S176/'[1]T61 Real GDP'!S176),"")),"")</f>
        <v>1.0560350235039684</v>
      </c>
      <c r="U145" s="8">
        <f>IF('[1]T61 Real GDP'!T176&lt;&gt;"",(IF('[1]T6 Wine production'!T176&lt;&gt;"",('[1]T6 Wine production'!T176/'[1]T61 Real GDP'!T176),"")),"")</f>
        <v>3.2480514575686841</v>
      </c>
      <c r="V145" s="8">
        <f>IF('[1]T61 Real GDP'!U176&lt;&gt;"",(IF('[1]T6 Wine production'!U176&lt;&gt;"",('[1]T6 Wine production'!U176/'[1]T61 Real GDP'!U176),"")),"")</f>
        <v>3.7080172423727578</v>
      </c>
      <c r="W145" s="8">
        <f>IF('[1]T61 Real GDP'!V176&lt;&gt;"",(IF('[1]T6 Wine production'!V176&lt;&gt;"",('[1]T6 Wine production'!V176/'[1]T61 Real GDP'!V176),"")),"")</f>
        <v>9.1497884933440474</v>
      </c>
      <c r="X145" s="8">
        <f>IF('[1]T61 Real GDP'!W176&lt;&gt;"",(IF('[1]T6 Wine production'!W176&lt;&gt;"",('[1]T6 Wine production'!W176/'[1]T61 Real GDP'!W176),"")),"")</f>
        <v>4.9422542502888955</v>
      </c>
      <c r="Y145" s="8">
        <f>IF('[1]T61 Real GDP'!X176&lt;&gt;"",(IF('[1]T6 Wine production'!X176&lt;&gt;"",('[1]T6 Wine production'!X176/'[1]T61 Real GDP'!X176),"")),"")</f>
        <v>0.39590307389892271</v>
      </c>
      <c r="Z145" s="8">
        <f>IF('[1]T61 Real GDP'!Y176&lt;&gt;"",(IF('[1]T6 Wine production'!Y176&lt;&gt;"",('[1]T6 Wine production'!Y176/'[1]T61 Real GDP'!Y176),"")),"")</f>
        <v>1.0811266474163361</v>
      </c>
      <c r="AA145" s="8" t="str">
        <f>IF('[1]T61 Real GDP'!Z176&lt;&gt;"",(IF('[1]T6 Wine production'!Z176&lt;&gt;"",('[1]T6 Wine production'!Z176/'[1]T61 Real GDP'!Z176),"")),"")</f>
        <v/>
      </c>
      <c r="AB145" s="8">
        <f>IF('[1]T61 Real GDP'!AA176&lt;&gt;"",(IF('[1]T6 Wine production'!AA176&lt;&gt;"",('[1]T6 Wine production'!AA176/'[1]T61 Real GDP'!AA176),"")),"")</f>
        <v>2.349697902620544</v>
      </c>
      <c r="AC145" s="8">
        <f>IF('[1]T61 Real GDP'!AB176&lt;&gt;"",(IF('[1]T6 Wine production'!AB176&lt;&gt;"",('[1]T6 Wine production'!AB176/'[1]T61 Real GDP'!AB176),"")),"")</f>
        <v>2.6051556760855736</v>
      </c>
      <c r="AD145" s="8">
        <f>IF('[1]T61 Real GDP'!AC176&lt;&gt;"",(IF('[1]T6 Wine production'!AC176&lt;&gt;"",('[1]T6 Wine production'!AC176/'[1]T61 Real GDP'!AC176),"")),"")</f>
        <v>6.1976391220634593E-2</v>
      </c>
      <c r="AE145" s="8">
        <f>IF('[1]T61 Real GDP'!AD176&lt;&gt;"",(IF('[1]T6 Wine production'!AD176&lt;&gt;"",('[1]T6 Wine production'!AD176/'[1]T61 Real GDP'!AD176),"")),"")</f>
        <v>0.24675229639779098</v>
      </c>
      <c r="AF145" s="8">
        <f>IF('[1]T61 Real GDP'!AE176&lt;&gt;"",(IF('[1]T6 Wine production'!AE176&lt;&gt;"",('[1]T6 Wine production'!AE176/'[1]T61 Real GDP'!AE176),"")),"")</f>
        <v>3.7032930984339254</v>
      </c>
      <c r="AG145" s="8">
        <f>IF('[1]T61 Real GDP'!AF176&lt;&gt;"",(IF('[1]T6 Wine production'!AF176&lt;&gt;"",('[1]T6 Wine production'!AF176/'[1]T61 Real GDP'!AF176),"")),"")</f>
        <v>0.28850181357549098</v>
      </c>
      <c r="AH145" s="8">
        <f>IF('[1]T61 Real GDP'!AG176&lt;&gt;"",(IF('[1]T6 Wine production'!AG176&lt;&gt;"",('[1]T6 Wine production'!AG176/'[1]T61 Real GDP'!AG176),"")),"")</f>
        <v>3.6481438466470388</v>
      </c>
      <c r="AI145" s="8">
        <f>IF('[1]T61 Real GDP'!AH176&lt;&gt;"",(IF('[1]T6 Wine production'!AH176&lt;&gt;"",('[1]T6 Wine production'!AH176/'[1]T61 Real GDP'!AH176),"")),"")</f>
        <v>6.4806427051951096E-2</v>
      </c>
      <c r="AJ145" s="8">
        <f>IF('[1]T61 Real GDP'!AI176&lt;&gt;"",(IF('[1]T6 Wine production'!AI176&lt;&gt;"",('[1]T6 Wine production'!AI176/'[1]T61 Real GDP'!AI176),"")),"")</f>
        <v>3.1344656340805876</v>
      </c>
      <c r="AK145" s="8" t="str">
        <f>IF('[1]T61 Real GDP'!AJ176&lt;&gt;"",(IF('[1]T6 Wine production'!AJ176&lt;&gt;"",('[1]T6 Wine production'!AJ176/'[1]T61 Real GDP'!AJ176),"")),"")</f>
        <v/>
      </c>
      <c r="AL145" s="8">
        <f>IF('[1]T61 Real GDP'!AK176&lt;&gt;"",(IF('[1]T6 Wine production'!AK176&lt;&gt;"",('[1]T6 Wine production'!AK176/'[1]T61 Real GDP'!AK176),"")),"")</f>
        <v>0.59970002930893751</v>
      </c>
      <c r="AM145" s="8">
        <f>IF('[1]T61 Real GDP'!AL176&lt;&gt;"",(IF('[1]T6 Wine production'!AL176&lt;&gt;"",('[1]T6 Wine production'!AL176/'[1]T61 Real GDP'!AL176),"")),"")</f>
        <v>0.2694487039153235</v>
      </c>
      <c r="AN145" s="8">
        <f>IF('[1]T61 Real GDP'!AM176&lt;&gt;"",(IF('[1]T6 Wine production'!AM176&lt;&gt;"",('[1]T6 Wine production'!AM176/'[1]T61 Real GDP'!AM176),"")),"")</f>
        <v>4.4221630816313846</v>
      </c>
      <c r="AO145" s="8">
        <f>IF('[1]T61 Real GDP'!AN176&lt;&gt;"",(IF('[1]T6 Wine production'!AN176&lt;&gt;"",('[1]T6 Wine production'!AN176/'[1]T61 Real GDP'!AN176),"")),"")</f>
        <v>0.45767961637541066</v>
      </c>
      <c r="AP145" s="8">
        <f>IF('[1]T61 Real GDP'!AO176&lt;&gt;"",(IF('[1]T6 Wine production'!AO176&lt;&gt;"",('[1]T6 Wine production'!AO176/'[1]T61 Real GDP'!AO176),"")),"")</f>
        <v>3.982487461539988E-2</v>
      </c>
      <c r="AQ145" s="8" t="str">
        <f>IF('[1]T61 Real GDP'!AP176&lt;&gt;"",(IF('[1]T6 Wine production'!AP176&lt;&gt;"",('[1]T6 Wine production'!AP176/'[1]T61 Real GDP'!AP176),"")),"")</f>
        <v/>
      </c>
      <c r="AR145" s="8">
        <f>IF('[1]T61 Real GDP'!AQ176&lt;&gt;"",(IF('[1]T6 Wine production'!AQ176&lt;&gt;"",('[1]T6 Wine production'!AQ176/'[1]T61 Real GDP'!AQ176),"")),"")</f>
        <v>7.9283154208964091E-2</v>
      </c>
      <c r="AS145" s="8" t="str">
        <f>IF('[1]T61 Real GDP'!AR176&lt;&gt;"",(IF('[1]T6 Wine production'!AR176&lt;&gt;"",('[1]T6 Wine production'!AR176/'[1]T61 Real GDP'!AR176),"")),"")</f>
        <v/>
      </c>
      <c r="AT145" s="8">
        <f>IF('[1]T61 Real GDP'!AS176&lt;&gt;"",(IF('[1]T6 Wine production'!AS176&lt;&gt;"",('[1]T6 Wine production'!AS176/'[1]T61 Real GDP'!AS176),"")),"")</f>
        <v>2.2656448286807298E-3</v>
      </c>
      <c r="AU145" s="8">
        <f>IF('[1]T61 Real GDP'!AT176&lt;&gt;"",(IF('[1]T6 Wine production'!AT176&lt;&gt;"",('[1]T6 Wine production'!AT176/'[1]T61 Real GDP'!AT176),"")),"")</f>
        <v>2.443574516038596E-2</v>
      </c>
      <c r="AV145" s="8" t="str">
        <f>IF('[1]T61 Real GDP'!AU176&lt;&gt;"",(IF('[1]T6 Wine production'!AU176&lt;&gt;"",('[1]T6 Wine production'!AU176/'[1]T61 Real GDP'!AU176),"")),"")</f>
        <v/>
      </c>
      <c r="AW145" s="8" t="str">
        <f>IF('[1]T61 Real GDP'!AV176&lt;&gt;"",(IF('[1]T6 Wine production'!AV176&lt;&gt;"",('[1]T6 Wine production'!AV176/'[1]T61 Real GDP'!AV176),"")),"")</f>
        <v/>
      </c>
      <c r="AX145" s="8" t="str">
        <f>IF('[1]T61 Real GDP'!AW176&lt;&gt;"",(IF('[1]T6 Wine production'!AW176&lt;&gt;"",('[1]T6 Wine production'!AW176/'[1]T61 Real GDP'!AW176),"")),"")</f>
        <v/>
      </c>
      <c r="AY145" s="8" t="str">
        <f>IF('[1]T61 Real GDP'!AX176&lt;&gt;"",(IF('[1]T6 Wine production'!AX176&lt;&gt;"",('[1]T6 Wine production'!AX176/'[1]T61 Real GDP'!AX176),"")),"")</f>
        <v/>
      </c>
      <c r="AZ145" s="8" t="str">
        <f>IF('[1]T61 Real GDP'!AY176&lt;&gt;"",(IF('[1]T6 Wine production'!AY176&lt;&gt;"",('[1]T6 Wine production'!AY176/'[1]T61 Real GDP'!AY176),"")),"")</f>
        <v/>
      </c>
      <c r="BA145" s="8" t="str">
        <f>IF('[1]T61 Real GDP'!AZ176&lt;&gt;"",(IF('[1]T6 Wine production'!AZ176&lt;&gt;"",('[1]T6 Wine production'!AZ176/'[1]T61 Real GDP'!AZ176),"")),"")</f>
        <v/>
      </c>
      <c r="BB145" s="8">
        <v>0.52608193506112655</v>
      </c>
      <c r="BC145" s="8"/>
      <c r="BD145" s="8"/>
      <c r="BI145" s="8"/>
      <c r="BJ145" s="8"/>
      <c r="BK145" s="8"/>
      <c r="BL145" s="8"/>
      <c r="BM145" s="8"/>
      <c r="BN145" s="8"/>
    </row>
    <row r="146" spans="1:66" x14ac:dyDescent="0.5">
      <c r="A146" s="12">
        <f>'[1]T6 Wine production'!A177</f>
        <v>2009</v>
      </c>
      <c r="B146" s="8">
        <f>IF('[1]T61 Real GDP'!B177&lt;&gt;"",(IF('[1]T6 Wine production'!B177&lt;&gt;"",('[1]T6 Wine production'!B177/'[1]T61 Real GDP'!B177),"")),"")</f>
        <v>3.3261999177191437</v>
      </c>
      <c r="C146" s="8">
        <f>IF('[1]T61 Real GDP'!C177&lt;&gt;"",(IF('[1]T6 Wine production'!C177&lt;&gt;"",('[1]T6 Wine production'!C177/'[1]T61 Real GDP'!C177),"")),"")</f>
        <v>4.1726584648468554</v>
      </c>
      <c r="D146" s="8">
        <f>IF('[1]T61 Real GDP'!D177&lt;&gt;"",(IF('[1]T6 Wine production'!D177&lt;&gt;"",('[1]T6 Wine production'!D177/'[1]T61 Real GDP'!D177),"")),"")</f>
        <v>3.7774466657542556</v>
      </c>
      <c r="E146" s="8">
        <f>IF('[1]T61 Real GDP'!E177&lt;&gt;"",(IF('[1]T6 Wine production'!E177&lt;&gt;"",('[1]T6 Wine production'!E177/'[1]T61 Real GDP'!E177),"")),"")</f>
        <v>5.1733052617931188</v>
      </c>
      <c r="F146" s="8">
        <f>IF('[1]T61 Real GDP'!F177&lt;&gt;"",(IF('[1]T6 Wine production'!F177&lt;&gt;"",('[1]T6 Wine production'!F177/'[1]T61 Real GDP'!F177),"")),"")</f>
        <v>1.2126756084169907</v>
      </c>
      <c r="G146" s="8"/>
      <c r="H146" s="8">
        <f>IF('[1]T61 Real GDP'!G177&lt;&gt;"",(IF('[1]T6 Wine production'!G177&lt;&gt;"",('[1]T6 Wine production'!G177/'[1]T61 Real GDP'!G177),"")),"")</f>
        <v>6.5637934877644938E-2</v>
      </c>
      <c r="I146" s="8" t="str">
        <f>IF('[1]T61 Real GDP'!H177&lt;&gt;"",(IF('[1]T6 Wine production'!H177&lt;&gt;"",('[1]T6 Wine production'!H177/'[1]T61 Real GDP'!H177),"")),"")</f>
        <v/>
      </c>
      <c r="J146" s="8" t="str">
        <f>IF('[1]T61 Real GDP'!I177&lt;&gt;"",(IF('[1]T6 Wine production'!I177&lt;&gt;"",('[1]T6 Wine production'!I177/'[1]T61 Real GDP'!I177),"")),"")</f>
        <v/>
      </c>
      <c r="K146" s="8">
        <f>IF('[1]T61 Real GDP'!J177&lt;&gt;"",(IF('[1]T6 Wine production'!J177&lt;&gt;"",('[1]T6 Wine production'!J177/'[1]T61 Real GDP'!J177),"")),"")</f>
        <v>0.56091642787923268</v>
      </c>
      <c r="L146" s="8">
        <f>IF('[1]T61 Real GDP'!K177&lt;&gt;"",(IF('[1]T6 Wine production'!K177&lt;&gt;"",('[1]T6 Wine production'!K177/'[1]T61 Real GDP'!K177),"")),"")</f>
        <v>2.5966144471737849</v>
      </c>
      <c r="M146" s="8" t="str">
        <f>IF('[1]T61 Real GDP'!L177&lt;&gt;"",(IF('[1]T6 Wine production'!L177&lt;&gt;"",('[1]T6 Wine production'!L177/'[1]T61 Real GDP'!L177),"")),"")</f>
        <v/>
      </c>
      <c r="N146" s="8" t="str">
        <f>IF('[1]T61 Real GDP'!M177&lt;&gt;"",(IF('[1]T6 Wine production'!M177&lt;&gt;"",('[1]T6 Wine production'!M177/'[1]T61 Real GDP'!M177),"")),"")</f>
        <v/>
      </c>
      <c r="O146" s="8" t="str">
        <f>IF('[1]T61 Real GDP'!N177&lt;&gt;"",(IF('[1]T6 Wine production'!N177&lt;&gt;"",('[1]T6 Wine production'!N177/'[1]T61 Real GDP'!N177),"")),"")</f>
        <v/>
      </c>
      <c r="P146" s="8">
        <f>IF('[1]T61 Real GDP'!O177&lt;&gt;"",(IF('[1]T6 Wine production'!O177&lt;&gt;"",('[1]T6 Wine production'!O177/'[1]T61 Real GDP'!O177),"")),"")</f>
        <v>0.59678940703787697</v>
      </c>
      <c r="Q146" s="8">
        <f>IF('[1]T61 Real GDP'!P177&lt;&gt;"",(IF('[1]T6 Wine production'!P177&lt;&gt;"",('[1]T6 Wine production'!P177/'[1]T61 Real GDP'!P177),"")),"")</f>
        <v>1.6614362738318394E-3</v>
      </c>
      <c r="R146" s="8" t="str">
        <f>IF('[1]T61 Real GDP'!Q177&lt;&gt;"",(IF('[1]T6 Wine production'!Q177&lt;&gt;"",('[1]T6 Wine production'!Q177/'[1]T61 Real GDP'!Q177),"")),"")</f>
        <v/>
      </c>
      <c r="S146" s="8">
        <f>IF('[1]T61 Real GDP'!R177&lt;&gt;"",(IF('[1]T6 Wine production'!R177&lt;&gt;"",('[1]T6 Wine production'!R177/'[1]T61 Real GDP'!R177),"")),"")</f>
        <v>3.6105553962995058</v>
      </c>
      <c r="T146" s="8">
        <f>IF('[1]T61 Real GDP'!S177&lt;&gt;"",(IF('[1]T6 Wine production'!S177&lt;&gt;"",('[1]T6 Wine production'!S177/'[1]T61 Real GDP'!S177),"")),"")</f>
        <v>1.2408513914027848</v>
      </c>
      <c r="U146" s="8">
        <f>IF('[1]T61 Real GDP'!T177&lt;&gt;"",(IF('[1]T6 Wine production'!T177&lt;&gt;"",('[1]T6 Wine production'!T177/'[1]T61 Real GDP'!T177),"")),"")</f>
        <v>3.9028208823013997</v>
      </c>
      <c r="V146" s="8">
        <f>IF('[1]T61 Real GDP'!U177&lt;&gt;"",(IF('[1]T6 Wine production'!U177&lt;&gt;"",('[1]T6 Wine production'!U177/'[1]T61 Real GDP'!U177),"")),"")</f>
        <v>4.0444891076337521</v>
      </c>
      <c r="W146" s="8">
        <f>IF('[1]T61 Real GDP'!V177&lt;&gt;"",(IF('[1]T6 Wine production'!V177&lt;&gt;"",('[1]T6 Wine production'!V177/'[1]T61 Real GDP'!V177),"")),"")</f>
        <v>7.5491687142305617</v>
      </c>
      <c r="X146" s="8">
        <f>IF('[1]T61 Real GDP'!W177&lt;&gt;"",(IF('[1]T6 Wine production'!W177&lt;&gt;"",('[1]T6 Wine production'!W177/'[1]T61 Real GDP'!W177),"")),"")</f>
        <v>5.8183650458029481</v>
      </c>
      <c r="Y146" s="8">
        <f>IF('[1]T61 Real GDP'!X177&lt;&gt;"",(IF('[1]T6 Wine production'!X177&lt;&gt;"",('[1]T6 Wine production'!X177/'[1]T61 Real GDP'!X177),"")),"")</f>
        <v>0.42956680658259566</v>
      </c>
      <c r="Z146" s="8">
        <f>IF('[1]T61 Real GDP'!Y177&lt;&gt;"",(IF('[1]T6 Wine production'!Y177&lt;&gt;"",('[1]T6 Wine production'!Y177/'[1]T61 Real GDP'!Y177),"")),"")</f>
        <v>1.3849984213225859</v>
      </c>
      <c r="AA146" s="8" t="str">
        <f>IF('[1]T61 Real GDP'!Z177&lt;&gt;"",(IF('[1]T6 Wine production'!Z177&lt;&gt;"",('[1]T6 Wine production'!Z177/'[1]T61 Real GDP'!Z177),"")),"")</f>
        <v/>
      </c>
      <c r="AB146" s="8">
        <f>IF('[1]T61 Real GDP'!AA177&lt;&gt;"",(IF('[1]T6 Wine production'!AA177&lt;&gt;"",('[1]T6 Wine production'!AA177/'[1]T61 Real GDP'!AA177),"")),"")</f>
        <v>2.1958428623474884</v>
      </c>
      <c r="AC146" s="8">
        <f>IF('[1]T61 Real GDP'!AB177&lt;&gt;"",(IF('[1]T6 Wine production'!AB177&lt;&gt;"",('[1]T6 Wine production'!AB177/'[1]T61 Real GDP'!AB177),"")),"")</f>
        <v>2.5848373781864677</v>
      </c>
      <c r="AD146" s="8">
        <f>IF('[1]T61 Real GDP'!AC177&lt;&gt;"",(IF('[1]T6 Wine production'!AC177&lt;&gt;"",('[1]T6 Wine production'!AC177/'[1]T61 Real GDP'!AC177),"")),"")</f>
        <v>6.496869358213421E-2</v>
      </c>
      <c r="AE146" s="8">
        <f>IF('[1]T61 Real GDP'!AD177&lt;&gt;"",(IF('[1]T6 Wine production'!AD177&lt;&gt;"",('[1]T6 Wine production'!AD177/'[1]T61 Real GDP'!AD177),"")),"")</f>
        <v>0.29144640340147843</v>
      </c>
      <c r="AF146" s="8">
        <f>IF('[1]T61 Real GDP'!AE177&lt;&gt;"",(IF('[1]T6 Wine production'!AE177&lt;&gt;"",('[1]T6 Wine production'!AE177/'[1]T61 Real GDP'!AE177),"")),"")</f>
        <v>3.1560738005131221</v>
      </c>
      <c r="AG146" s="8">
        <f>IF('[1]T61 Real GDP'!AF177&lt;&gt;"",(IF('[1]T6 Wine production'!AF177&lt;&gt;"",('[1]T6 Wine production'!AF177/'[1]T61 Real GDP'!AF177),"")),"")</f>
        <v>0.26495215823960871</v>
      </c>
      <c r="AH146" s="8">
        <f>IF('[1]T61 Real GDP'!AG177&lt;&gt;"",(IF('[1]T6 Wine production'!AG177&lt;&gt;"",('[1]T6 Wine production'!AG177/'[1]T61 Real GDP'!AG177),"")),"")</f>
        <v>4.3901277020836087</v>
      </c>
      <c r="AI146" s="8">
        <f>IF('[1]T61 Real GDP'!AH177&lt;&gt;"",(IF('[1]T6 Wine production'!AH177&lt;&gt;"",('[1]T6 Wine production'!AH177/'[1]T61 Real GDP'!AH177),"")),"")</f>
        <v>5.4197207811513035E-2</v>
      </c>
      <c r="AJ146" s="8">
        <f>IF('[1]T61 Real GDP'!AI177&lt;&gt;"",(IF('[1]T6 Wine production'!AI177&lt;&gt;"",('[1]T6 Wine production'!AI177/'[1]T61 Real GDP'!AI177),"")),"")</f>
        <v>1.662768581340115</v>
      </c>
      <c r="AK146" s="8" t="str">
        <f>IF('[1]T61 Real GDP'!AJ177&lt;&gt;"",(IF('[1]T6 Wine production'!AJ177&lt;&gt;"",('[1]T6 Wine production'!AJ177/'[1]T61 Real GDP'!AJ177),"")),"")</f>
        <v/>
      </c>
      <c r="AL146" s="8">
        <f>IF('[1]T61 Real GDP'!AK177&lt;&gt;"",(IF('[1]T6 Wine production'!AK177&lt;&gt;"",('[1]T6 Wine production'!AK177/'[1]T61 Real GDP'!AK177),"")),"")</f>
        <v>0.49662603079213358</v>
      </c>
      <c r="AM146" s="8">
        <f>IF('[1]T61 Real GDP'!AL177&lt;&gt;"",(IF('[1]T6 Wine production'!AL177&lt;&gt;"",('[1]T6 Wine production'!AL177/'[1]T61 Real GDP'!AL177),"")),"")</f>
        <v>0.24018210084639555</v>
      </c>
      <c r="AN146" s="8">
        <f>IF('[1]T61 Real GDP'!AM177&lt;&gt;"",(IF('[1]T6 Wine production'!AM177&lt;&gt;"",('[1]T6 Wine production'!AM177/'[1]T61 Real GDP'!AM177),"")),"")</f>
        <v>4.261945982642299</v>
      </c>
      <c r="AO146" s="8">
        <f>IF('[1]T61 Real GDP'!AN177&lt;&gt;"",(IF('[1]T6 Wine production'!AN177&lt;&gt;"",('[1]T6 Wine production'!AN177/'[1]T61 Real GDP'!AN177),"")),"")</f>
        <v>0.37420130991674494</v>
      </c>
      <c r="AP146" s="8">
        <f>IF('[1]T61 Real GDP'!AO177&lt;&gt;"",(IF('[1]T6 Wine production'!AO177&lt;&gt;"",('[1]T6 Wine production'!AO177/'[1]T61 Real GDP'!AO177),"")),"")</f>
        <v>3.9658884212497234E-2</v>
      </c>
      <c r="AQ146" s="8" t="str">
        <f>IF('[1]T61 Real GDP'!AP177&lt;&gt;"",(IF('[1]T6 Wine production'!AP177&lt;&gt;"",('[1]T6 Wine production'!AP177/'[1]T61 Real GDP'!AP177),"")),"")</f>
        <v/>
      </c>
      <c r="AR146" s="8">
        <f>IF('[1]T61 Real GDP'!AQ177&lt;&gt;"",(IF('[1]T6 Wine production'!AQ177&lt;&gt;"",('[1]T6 Wine production'!AQ177/'[1]T61 Real GDP'!AQ177),"")),"")</f>
        <v>9.1329036935803895E-2</v>
      </c>
      <c r="AS146" s="8" t="str">
        <f>IF('[1]T61 Real GDP'!AR177&lt;&gt;"",(IF('[1]T6 Wine production'!AR177&lt;&gt;"",('[1]T6 Wine production'!AR177/'[1]T61 Real GDP'!AR177),"")),"")</f>
        <v/>
      </c>
      <c r="AT146" s="8">
        <f>IF('[1]T61 Real GDP'!AS177&lt;&gt;"",(IF('[1]T6 Wine production'!AS177&lt;&gt;"",('[1]T6 Wine production'!AS177/'[1]T61 Real GDP'!AS177),"")),"")</f>
        <v>2.708413721750983E-3</v>
      </c>
      <c r="AU146" s="8">
        <f>IF('[1]T61 Real GDP'!AT177&lt;&gt;"",(IF('[1]T6 Wine production'!AT177&lt;&gt;"",('[1]T6 Wine production'!AT177/'[1]T61 Real GDP'!AT177),"")),"")</f>
        <v>2.5703997386008894E-2</v>
      </c>
      <c r="AV146" s="8" t="str">
        <f>IF('[1]T61 Real GDP'!AU177&lt;&gt;"",(IF('[1]T6 Wine production'!AU177&lt;&gt;"",('[1]T6 Wine production'!AU177/'[1]T61 Real GDP'!AU177),"")),"")</f>
        <v/>
      </c>
      <c r="AW146" s="8" t="str">
        <f>IF('[1]T61 Real GDP'!AV177&lt;&gt;"",(IF('[1]T6 Wine production'!AV177&lt;&gt;"",('[1]T6 Wine production'!AV177/'[1]T61 Real GDP'!AV177),"")),"")</f>
        <v/>
      </c>
      <c r="AX146" s="8" t="str">
        <f>IF('[1]T61 Real GDP'!AW177&lt;&gt;"",(IF('[1]T6 Wine production'!AW177&lt;&gt;"",('[1]T6 Wine production'!AW177/'[1]T61 Real GDP'!AW177),"")),"")</f>
        <v/>
      </c>
      <c r="AY146" s="8" t="str">
        <f>IF('[1]T61 Real GDP'!AX177&lt;&gt;"",(IF('[1]T6 Wine production'!AX177&lt;&gt;"",('[1]T6 Wine production'!AX177/'[1]T61 Real GDP'!AX177),"")),"")</f>
        <v/>
      </c>
      <c r="AZ146" s="8" t="str">
        <f>IF('[1]T61 Real GDP'!AY177&lt;&gt;"",(IF('[1]T6 Wine production'!AY177&lt;&gt;"",('[1]T6 Wine production'!AY177/'[1]T61 Real GDP'!AY177),"")),"")</f>
        <v/>
      </c>
      <c r="BA146" s="8" t="str">
        <f>IF('[1]T61 Real GDP'!AZ177&lt;&gt;"",(IF('[1]T6 Wine production'!AZ177&lt;&gt;"",('[1]T6 Wine production'!AZ177/'[1]T61 Real GDP'!AZ177),"")),"")</f>
        <v/>
      </c>
      <c r="BB146" s="8">
        <v>0.534434062138327</v>
      </c>
    </row>
    <row r="147" spans="1:66" x14ac:dyDescent="0.5">
      <c r="A147" s="12">
        <f>'[1]T6 Wine production'!A178</f>
        <v>2010</v>
      </c>
      <c r="B147" s="8">
        <f>IF('[1]T61 Real GDP'!B178&lt;&gt;"",(IF('[1]T6 Wine production'!B178&lt;&gt;"",('[1]T6 Wine production'!B178/'[1]T61 Real GDP'!B178),"")),"")</f>
        <v>3.2449435822558446</v>
      </c>
      <c r="C147" s="8">
        <f>IF('[1]T61 Real GDP'!C178&lt;&gt;"",(IF('[1]T6 Wine production'!C178&lt;&gt;"",('[1]T6 Wine production'!C178/'[1]T61 Real GDP'!C178),"")),"")</f>
        <v>4.1583069604063549</v>
      </c>
      <c r="D147" s="8">
        <f>IF('[1]T61 Real GDP'!D178&lt;&gt;"",(IF('[1]T6 Wine production'!D178&lt;&gt;"",('[1]T6 Wine production'!D178/'[1]T61 Real GDP'!D178),"")),"")</f>
        <v>4.5764175451241202</v>
      </c>
      <c r="E147" s="8">
        <f>IF('[1]T61 Real GDP'!E178&lt;&gt;"",(IF('[1]T6 Wine production'!E178&lt;&gt;"",('[1]T6 Wine production'!E178/'[1]T61 Real GDP'!E178),"")),"")</f>
        <v>4.5187547331360145</v>
      </c>
      <c r="F147" s="8">
        <f>IF('[1]T61 Real GDP'!F178&lt;&gt;"",(IF('[1]T6 Wine production'!F178&lt;&gt;"",('[1]T6 Wine production'!F178/'[1]T61 Real GDP'!F178),"")),"")</f>
        <v>0.85945489457693092</v>
      </c>
      <c r="G147" s="8"/>
      <c r="H147" s="8">
        <f>IF('[1]T61 Real GDP'!G178&lt;&gt;"",(IF('[1]T6 Wine production'!G178&lt;&gt;"",('[1]T6 Wine production'!G178/'[1]T61 Real GDP'!G178),"")),"")</f>
        <v>5.2100917425300916E-2</v>
      </c>
      <c r="I147" s="8" t="str">
        <f>IF('[1]T61 Real GDP'!H178&lt;&gt;"",(IF('[1]T6 Wine production'!H178&lt;&gt;"",('[1]T6 Wine production'!H178/'[1]T61 Real GDP'!H178),"")),"")</f>
        <v/>
      </c>
      <c r="J147" s="8" t="str">
        <f>IF('[1]T61 Real GDP'!I178&lt;&gt;"",(IF('[1]T6 Wine production'!I178&lt;&gt;"",('[1]T6 Wine production'!I178/'[1]T61 Real GDP'!I178),"")),"")</f>
        <v/>
      </c>
      <c r="K147" s="8">
        <f>IF('[1]T61 Real GDP'!J178&lt;&gt;"",(IF('[1]T6 Wine production'!J178&lt;&gt;"",('[1]T6 Wine production'!J178/'[1]T61 Real GDP'!J178),"")),"")</f>
        <v>0.40872864050378621</v>
      </c>
      <c r="L147" s="8">
        <f>IF('[1]T61 Real GDP'!K178&lt;&gt;"",(IF('[1]T6 Wine production'!K178&lt;&gt;"",('[1]T6 Wine production'!K178/'[1]T61 Real GDP'!K178),"")),"")</f>
        <v>2.0536773713150529</v>
      </c>
      <c r="M147" s="8" t="str">
        <f>IF('[1]T61 Real GDP'!L178&lt;&gt;"",(IF('[1]T6 Wine production'!L178&lt;&gt;"",('[1]T6 Wine production'!L178/'[1]T61 Real GDP'!L178),"")),"")</f>
        <v/>
      </c>
      <c r="N147" s="8" t="str">
        <f>IF('[1]T61 Real GDP'!M178&lt;&gt;"",(IF('[1]T6 Wine production'!M178&lt;&gt;"",('[1]T6 Wine production'!M178/'[1]T61 Real GDP'!M178),"")),"")</f>
        <v/>
      </c>
      <c r="O147" s="8" t="str">
        <f>IF('[1]T61 Real GDP'!N178&lt;&gt;"",(IF('[1]T6 Wine production'!N178&lt;&gt;"",('[1]T6 Wine production'!N178/'[1]T61 Real GDP'!N178),"")),"")</f>
        <v/>
      </c>
      <c r="P147" s="8">
        <f>IF('[1]T61 Real GDP'!O178&lt;&gt;"",(IF('[1]T6 Wine production'!O178&lt;&gt;"",('[1]T6 Wine production'!O178/'[1]T61 Real GDP'!O178),"")),"")</f>
        <v>0.52630446598014191</v>
      </c>
      <c r="Q147" s="8">
        <f>IF('[1]T61 Real GDP'!P178&lt;&gt;"",(IF('[1]T6 Wine production'!P178&lt;&gt;"",('[1]T6 Wine production'!P178/'[1]T61 Real GDP'!P178),"")),"")</f>
        <v>2.0353045611718533E-3</v>
      </c>
      <c r="R147" s="8" t="str">
        <f>IF('[1]T61 Real GDP'!Q178&lt;&gt;"",(IF('[1]T6 Wine production'!Q178&lt;&gt;"",('[1]T6 Wine production'!Q178/'[1]T61 Real GDP'!Q178),"")),"")</f>
        <v/>
      </c>
      <c r="S147" s="8">
        <f>IF('[1]T61 Real GDP'!R178&lt;&gt;"",(IF('[1]T6 Wine production'!R178&lt;&gt;"",('[1]T6 Wine production'!R178/'[1]T61 Real GDP'!R178),"")),"")</f>
        <v>2.2685745630391825</v>
      </c>
      <c r="T147" s="8">
        <f>IF('[1]T61 Real GDP'!S178&lt;&gt;"",(IF('[1]T6 Wine production'!S178&lt;&gt;"",('[1]T6 Wine production'!S178/'[1]T61 Real GDP'!S178),"")),"")</f>
        <v>1.0651093021272517</v>
      </c>
      <c r="U147" s="8">
        <f>IF('[1]T61 Real GDP'!T178&lt;&gt;"",(IF('[1]T6 Wine production'!T178&lt;&gt;"",('[1]T6 Wine production'!T178/'[1]T61 Real GDP'!T178),"")),"")</f>
        <v>3.762683794737852</v>
      </c>
      <c r="V147" s="8">
        <f>IF('[1]T61 Real GDP'!U178&lt;&gt;"",(IF('[1]T6 Wine production'!U178&lt;&gt;"",('[1]T6 Wine production'!U178/'[1]T61 Real GDP'!U178),"")),"")</f>
        <v>2.1703035981234233</v>
      </c>
      <c r="W147" s="8">
        <f>IF('[1]T61 Real GDP'!V178&lt;&gt;"",(IF('[1]T6 Wine production'!V178&lt;&gt;"",('[1]T6 Wine production'!V178/'[1]T61 Real GDP'!V178),"")),"")</f>
        <v>8.6036470099254956</v>
      </c>
      <c r="X147" s="8">
        <f>IF('[1]T61 Real GDP'!W178&lt;&gt;"",(IF('[1]T6 Wine production'!W178&lt;&gt;"",('[1]T6 Wine production'!W178/'[1]T61 Real GDP'!W178),"")),"")</f>
        <v>3.4895893365777648</v>
      </c>
      <c r="Y147" s="8">
        <f>IF('[1]T61 Real GDP'!X178&lt;&gt;"",(IF('[1]T6 Wine production'!X178&lt;&gt;"",('[1]T6 Wine production'!X178/'[1]T61 Real GDP'!X178),"")),"")</f>
        <v>0.61676767340568628</v>
      </c>
      <c r="Z147" s="8">
        <f>IF('[1]T61 Real GDP'!Y178&lt;&gt;"",(IF('[1]T6 Wine production'!Y178&lt;&gt;"",('[1]T6 Wine production'!Y178/'[1]T61 Real GDP'!Y178),"")),"")</f>
        <v>1.4465461918877653</v>
      </c>
      <c r="AA147" s="8" t="str">
        <f>IF('[1]T61 Real GDP'!Z178&lt;&gt;"",(IF('[1]T6 Wine production'!Z178&lt;&gt;"",('[1]T6 Wine production'!Z178/'[1]T61 Real GDP'!Z178),"")),"")</f>
        <v/>
      </c>
      <c r="AB147" s="8">
        <f>IF('[1]T61 Real GDP'!AA178&lt;&gt;"",(IF('[1]T6 Wine production'!AA178&lt;&gt;"",('[1]T6 Wine production'!AA178/'[1]T61 Real GDP'!AA178),"")),"")</f>
        <v>2.0431302683430443</v>
      </c>
      <c r="AC147" s="8">
        <f>IF('[1]T61 Real GDP'!AB178&lt;&gt;"",(IF('[1]T6 Wine production'!AB178&lt;&gt;"",('[1]T6 Wine production'!AB178/'[1]T61 Real GDP'!AB178),"")),"")</f>
        <v>2.3032822715849899</v>
      </c>
      <c r="AD147" s="8">
        <f>IF('[1]T61 Real GDP'!AC178&lt;&gt;"",(IF('[1]T6 Wine production'!AC178&lt;&gt;"",('[1]T6 Wine production'!AC178/'[1]T61 Real GDP'!AC178),"")),"")</f>
        <v>6.484827762394002E-2</v>
      </c>
      <c r="AE147" s="8">
        <f>IF('[1]T61 Real GDP'!AD178&lt;&gt;"",(IF('[1]T6 Wine production'!AD178&lt;&gt;"",('[1]T6 Wine production'!AD178/'[1]T61 Real GDP'!AD178),"")),"")</f>
        <v>0.28096515407491562</v>
      </c>
      <c r="AF147" s="8">
        <f>IF('[1]T61 Real GDP'!AE178&lt;&gt;"",(IF('[1]T6 Wine production'!AE178&lt;&gt;"",('[1]T6 Wine production'!AE178/'[1]T61 Real GDP'!AE178),"")),"")</f>
        <v>3.9244616795781462</v>
      </c>
      <c r="AG147" s="8">
        <f>IF('[1]T61 Real GDP'!AF178&lt;&gt;"",(IF('[1]T6 Wine production'!AF178&lt;&gt;"",('[1]T6 Wine production'!AF178/'[1]T61 Real GDP'!AF178),"")),"")</f>
        <v>0.25170133738420442</v>
      </c>
      <c r="AH147" s="8">
        <f>IF('[1]T61 Real GDP'!AG178&lt;&gt;"",(IF('[1]T6 Wine production'!AG178&lt;&gt;"",('[1]T6 Wine production'!AG178/'[1]T61 Real GDP'!AG178),"")),"")</f>
        <v>3.543235495705372</v>
      </c>
      <c r="AI147" s="8">
        <f>IF('[1]T61 Real GDP'!AH178&lt;&gt;"",(IF('[1]T6 Wine production'!AH178&lt;&gt;"",('[1]T6 Wine production'!AH178/'[1]T61 Real GDP'!AH178),"")),"")</f>
        <v>3.7771611064567681E-2</v>
      </c>
      <c r="AJ147" s="8">
        <f>IF('[1]T61 Real GDP'!AI178&lt;&gt;"",(IF('[1]T6 Wine production'!AI178&lt;&gt;"",('[1]T6 Wine production'!AI178/'[1]T61 Real GDP'!AI178),"")),"")</f>
        <v>1.6723884291795041</v>
      </c>
      <c r="AK147" s="8" t="str">
        <f>IF('[1]T61 Real GDP'!AJ178&lt;&gt;"",(IF('[1]T6 Wine production'!AJ178&lt;&gt;"",('[1]T6 Wine production'!AJ178/'[1]T61 Real GDP'!AJ178),"")),"")</f>
        <v/>
      </c>
      <c r="AL147" s="8">
        <f>IF('[1]T61 Real GDP'!AK178&lt;&gt;"",(IF('[1]T6 Wine production'!AK178&lt;&gt;"",('[1]T6 Wine production'!AK178/'[1]T61 Real GDP'!AK178),"")),"")</f>
        <v>0.3648621673672946</v>
      </c>
      <c r="AM147" s="8">
        <f>IF('[1]T61 Real GDP'!AL178&lt;&gt;"",(IF('[1]T6 Wine production'!AL178&lt;&gt;"",('[1]T6 Wine production'!AL178/'[1]T61 Real GDP'!AL178),"")),"")</f>
        <v>0.2613399693497051</v>
      </c>
      <c r="AN147" s="8">
        <f>IF('[1]T61 Real GDP'!AM178&lt;&gt;"",(IF('[1]T6 Wine production'!AM178&lt;&gt;"",('[1]T6 Wine production'!AM178/'[1]T61 Real GDP'!AM178),"")),"")</f>
        <v>3.8088411284624679</v>
      </c>
      <c r="AO147" s="8">
        <f>IF('[1]T61 Real GDP'!AN178&lt;&gt;"",(IF('[1]T6 Wine production'!AN178&lt;&gt;"",('[1]T6 Wine production'!AN178/'[1]T61 Real GDP'!AN178),"")),"")</f>
        <v>0.32939679481345091</v>
      </c>
      <c r="AP147" s="8">
        <f>IF('[1]T61 Real GDP'!AO178&lt;&gt;"",(IF('[1]T6 Wine production'!AO178&lt;&gt;"",('[1]T6 Wine production'!AO178/'[1]T61 Real GDP'!AO178),"")),"")</f>
        <v>4.7107698754286553E-2</v>
      </c>
      <c r="AQ147" s="8" t="str">
        <f>IF('[1]T61 Real GDP'!AP178&lt;&gt;"",(IF('[1]T6 Wine production'!AP178&lt;&gt;"",('[1]T6 Wine production'!AP178/'[1]T61 Real GDP'!AP178),"")),"")</f>
        <v/>
      </c>
      <c r="AR147" s="8">
        <f>IF('[1]T61 Real GDP'!AQ178&lt;&gt;"",(IF('[1]T6 Wine production'!AQ178&lt;&gt;"",('[1]T6 Wine production'!AQ178/'[1]T61 Real GDP'!AQ178),"")),"")</f>
        <v>8.8583532616344052E-2</v>
      </c>
      <c r="AS147" s="8" t="str">
        <f>IF('[1]T61 Real GDP'!AR178&lt;&gt;"",(IF('[1]T6 Wine production'!AR178&lt;&gt;"",('[1]T6 Wine production'!AR178/'[1]T61 Real GDP'!AR178),"")),"")</f>
        <v/>
      </c>
      <c r="AT147" s="8">
        <f>IF('[1]T61 Real GDP'!AS178&lt;&gt;"",(IF('[1]T6 Wine production'!AS178&lt;&gt;"",('[1]T6 Wine production'!AS178/'[1]T61 Real GDP'!AS178),"")),"")</f>
        <v>3.4861992584033722E-3</v>
      </c>
      <c r="AU147" s="8">
        <f>IF('[1]T61 Real GDP'!AT178&lt;&gt;"",(IF('[1]T6 Wine production'!AT178&lt;&gt;"",('[1]T6 Wine production'!AT178/'[1]T61 Real GDP'!AT178),"")),"")</f>
        <v>2.5654476150872952E-2</v>
      </c>
      <c r="AV147" s="8" t="str">
        <f>IF('[1]T61 Real GDP'!AU178&lt;&gt;"",(IF('[1]T6 Wine production'!AU178&lt;&gt;"",('[1]T6 Wine production'!AU178/'[1]T61 Real GDP'!AU178),"")),"")</f>
        <v/>
      </c>
      <c r="AW147" s="8" t="str">
        <f>IF('[1]T61 Real GDP'!AV178&lt;&gt;"",(IF('[1]T6 Wine production'!AV178&lt;&gt;"",('[1]T6 Wine production'!AV178/'[1]T61 Real GDP'!AV178),"")),"")</f>
        <v/>
      </c>
      <c r="AX147" s="8" t="str">
        <f>IF('[1]T61 Real GDP'!AW178&lt;&gt;"",(IF('[1]T6 Wine production'!AW178&lt;&gt;"",('[1]T6 Wine production'!AW178/'[1]T61 Real GDP'!AW178),"")),"")</f>
        <v/>
      </c>
      <c r="AY147" s="8" t="str">
        <f>IF('[1]T61 Real GDP'!AX178&lt;&gt;"",(IF('[1]T6 Wine production'!AX178&lt;&gt;"",('[1]T6 Wine production'!AX178/'[1]T61 Real GDP'!AX178),"")),"")</f>
        <v/>
      </c>
      <c r="AZ147" s="8" t="str">
        <f>IF('[1]T61 Real GDP'!AY178&lt;&gt;"",(IF('[1]T6 Wine production'!AY178&lt;&gt;"",('[1]T6 Wine production'!AY178/'[1]T61 Real GDP'!AY178),"")),"")</f>
        <v/>
      </c>
      <c r="BA147" s="8" t="str">
        <f>IF('[1]T61 Real GDP'!AZ178&lt;&gt;"",(IF('[1]T6 Wine production'!AZ178&lt;&gt;"",('[1]T6 Wine production'!AZ178/'[1]T61 Real GDP'!AZ178),"")),"")</f>
        <v/>
      </c>
      <c r="BB147" s="8">
        <v>0.49733402767101503</v>
      </c>
    </row>
    <row r="148" spans="1:66" x14ac:dyDescent="0.5">
      <c r="A148" s="12">
        <f>'[1]T6 Wine production'!A179</f>
        <v>2011</v>
      </c>
      <c r="B148" s="8">
        <f>IF('[1]T61 Real GDP'!B179&lt;&gt;"",(IF('[1]T6 Wine production'!B179&lt;&gt;"",('[1]T6 Wine production'!B179/'[1]T61 Real GDP'!B179),"")),"")</f>
        <v>3.6388092035045712</v>
      </c>
      <c r="C148" s="8">
        <f>IF('[1]T61 Real GDP'!C179&lt;&gt;"",(IF('[1]T6 Wine production'!C179&lt;&gt;"",('[1]T6 Wine production'!C179/'[1]T61 Real GDP'!C179),"")),"")</f>
        <v>3.761676725553607</v>
      </c>
      <c r="D148" s="8">
        <f>IF('[1]T61 Real GDP'!D179&lt;&gt;"",(IF('[1]T6 Wine production'!D179&lt;&gt;"",('[1]T6 Wine production'!D179/'[1]T61 Real GDP'!D179),"")),"")</f>
        <v>3.5959303041284607</v>
      </c>
      <c r="E148" s="8">
        <f>IF('[1]T61 Real GDP'!E179&lt;&gt;"",(IF('[1]T6 Wine production'!E179&lt;&gt;"",('[1]T6 Wine production'!E179/'[1]T61 Real GDP'!E179),"")),"")</f>
        <v>4.2932967945214591</v>
      </c>
      <c r="F148" s="8">
        <f>IF('[1]T61 Real GDP'!F179&lt;&gt;"",(IF('[1]T6 Wine production'!F179&lt;&gt;"",('[1]T6 Wine production'!F179/'[1]T61 Real GDP'!F179),"")),"")</f>
        <v>1.389642873356334</v>
      </c>
      <c r="G148" s="8"/>
      <c r="H148" s="8">
        <f>IF('[1]T61 Real GDP'!G179&lt;&gt;"",(IF('[1]T6 Wine production'!G179&lt;&gt;"",('[1]T6 Wine production'!G179/'[1]T61 Real GDP'!G179),"")),"")</f>
        <v>6.5693960120855835E-2</v>
      </c>
      <c r="I148" s="8" t="str">
        <f>IF('[1]T61 Real GDP'!H179&lt;&gt;"",(IF('[1]T6 Wine production'!H179&lt;&gt;"",('[1]T6 Wine production'!H179/'[1]T61 Real GDP'!H179),"")),"")</f>
        <v/>
      </c>
      <c r="J148" s="8" t="str">
        <f>IF('[1]T61 Real GDP'!I179&lt;&gt;"",(IF('[1]T6 Wine production'!I179&lt;&gt;"",('[1]T6 Wine production'!I179/'[1]T61 Real GDP'!I179),"")),"")</f>
        <v/>
      </c>
      <c r="K148" s="8">
        <f>IF('[1]T61 Real GDP'!J179&lt;&gt;"",(IF('[1]T6 Wine production'!J179&lt;&gt;"",('[1]T6 Wine production'!J179/'[1]T61 Real GDP'!J179),"")),"")</f>
        <v>0.55022237616526315</v>
      </c>
      <c r="L148" s="8">
        <f>IF('[1]T61 Real GDP'!K179&lt;&gt;"",(IF('[1]T6 Wine production'!K179&lt;&gt;"",('[1]T6 Wine production'!K179/'[1]T61 Real GDP'!K179),"")),"")</f>
        <v>1.8052954684961824</v>
      </c>
      <c r="M148" s="8" t="str">
        <f>IF('[1]T61 Real GDP'!L179&lt;&gt;"",(IF('[1]T6 Wine production'!L179&lt;&gt;"",('[1]T6 Wine production'!L179/'[1]T61 Real GDP'!L179),"")),"")</f>
        <v/>
      </c>
      <c r="N148" s="8" t="str">
        <f>IF('[1]T61 Real GDP'!M179&lt;&gt;"",(IF('[1]T6 Wine production'!M179&lt;&gt;"",('[1]T6 Wine production'!M179/'[1]T61 Real GDP'!M179),"")),"")</f>
        <v/>
      </c>
      <c r="O148" s="8" t="str">
        <f>IF('[1]T61 Real GDP'!N179&lt;&gt;"",(IF('[1]T6 Wine production'!N179&lt;&gt;"",('[1]T6 Wine production'!N179/'[1]T61 Real GDP'!N179),"")),"")</f>
        <v/>
      </c>
      <c r="P148" s="8">
        <f>IF('[1]T61 Real GDP'!O179&lt;&gt;"",(IF('[1]T6 Wine production'!O179&lt;&gt;"",('[1]T6 Wine production'!O179/'[1]T61 Real GDP'!O179),"")),"")</f>
        <v>0.51395206339444366</v>
      </c>
      <c r="Q148" s="8">
        <f>IF('[1]T61 Real GDP'!P179&lt;&gt;"",(IF('[1]T6 Wine production'!P179&lt;&gt;"",('[1]T6 Wine production'!P179/'[1]T61 Real GDP'!P179),"")),"")</f>
        <v>1.5058667508037562E-3</v>
      </c>
      <c r="R148" s="8" t="str">
        <f>IF('[1]T61 Real GDP'!Q179&lt;&gt;"",(IF('[1]T6 Wine production'!Q179&lt;&gt;"",('[1]T6 Wine production'!Q179/'[1]T61 Real GDP'!Q179),"")),"")</f>
        <v/>
      </c>
      <c r="S148" s="8">
        <f>IF('[1]T61 Real GDP'!R179&lt;&gt;"",(IF('[1]T6 Wine production'!R179&lt;&gt;"",('[1]T6 Wine production'!R179/'[1]T61 Real GDP'!R179),"")),"")</f>
        <v>1.8664008551315636</v>
      </c>
      <c r="T148" s="8">
        <f>IF('[1]T61 Real GDP'!S179&lt;&gt;"",(IF('[1]T6 Wine production'!S179&lt;&gt;"",('[1]T6 Wine production'!S179/'[1]T61 Real GDP'!S179),"")),"")</f>
        <v>1.1592203448070229</v>
      </c>
      <c r="U148" s="8">
        <f>IF('[1]T61 Real GDP'!T179&lt;&gt;"",(IF('[1]T6 Wine production'!T179&lt;&gt;"",('[1]T6 Wine production'!T179/'[1]T61 Real GDP'!T179),"")),"")</f>
        <v>4.0044925451635613</v>
      </c>
      <c r="V148" s="8">
        <f>IF('[1]T61 Real GDP'!U179&lt;&gt;"",(IF('[1]T6 Wine production'!U179&lt;&gt;"",('[1]T6 Wine production'!U179/'[1]T61 Real GDP'!U179),"")),"")</f>
        <v>3.3016900899058963</v>
      </c>
      <c r="W148" s="8">
        <f>IF('[1]T61 Real GDP'!V179&lt;&gt;"",(IF('[1]T6 Wine production'!V179&lt;&gt;"",('[1]T6 Wine production'!V179/'[1]T61 Real GDP'!V179),"")),"")</f>
        <v>8.445110788107872</v>
      </c>
      <c r="X148" s="8">
        <f>IF('[1]T61 Real GDP'!W179&lt;&gt;"",(IF('[1]T6 Wine production'!W179&lt;&gt;"",('[1]T6 Wine production'!W179/'[1]T61 Real GDP'!W179),"")),"")</f>
        <v>4.3292163710674743</v>
      </c>
      <c r="Y148" s="8">
        <f>IF('[1]T61 Real GDP'!X179&lt;&gt;"",(IF('[1]T6 Wine production'!X179&lt;&gt;"",('[1]T6 Wine production'!X179/'[1]T61 Real GDP'!X179),"")),"")</f>
        <v>0.5623915002091906</v>
      </c>
      <c r="Z148" s="8">
        <f>IF('[1]T61 Real GDP'!Y179&lt;&gt;"",(IF('[1]T6 Wine production'!Y179&lt;&gt;"",('[1]T6 Wine production'!Y179/'[1]T61 Real GDP'!Y179),"")),"")</f>
        <v>0.84822761950966608</v>
      </c>
      <c r="AA148" s="8" t="str">
        <f>IF('[1]T61 Real GDP'!Z179&lt;&gt;"",(IF('[1]T6 Wine production'!Z179&lt;&gt;"",('[1]T6 Wine production'!Z179/'[1]T61 Real GDP'!Z179),"")),"")</f>
        <v/>
      </c>
      <c r="AB148" s="8">
        <f>IF('[1]T61 Real GDP'!AA179&lt;&gt;"",(IF('[1]T6 Wine production'!AA179&lt;&gt;"",('[1]T6 Wine production'!AA179/'[1]T61 Real GDP'!AA179),"")),"")</f>
        <v>1.9542848633346077</v>
      </c>
      <c r="AC148" s="8">
        <f>IF('[1]T61 Real GDP'!AB179&lt;&gt;"",(IF('[1]T6 Wine production'!AB179&lt;&gt;"",('[1]T6 Wine production'!AB179/'[1]T61 Real GDP'!AB179),"")),"")</f>
        <v>2.8246103072801447</v>
      </c>
      <c r="AD148" s="8">
        <f>IF('[1]T61 Real GDP'!AC179&lt;&gt;"",(IF('[1]T6 Wine production'!AC179&lt;&gt;"",('[1]T6 Wine production'!AC179/'[1]T61 Real GDP'!AC179),"")),"")</f>
        <v>6.596218523433113E-2</v>
      </c>
      <c r="AE148" s="8">
        <f>IF('[1]T61 Real GDP'!AD179&lt;&gt;"",(IF('[1]T6 Wine production'!AD179&lt;&gt;"",('[1]T6 Wine production'!AD179/'[1]T61 Real GDP'!AD179),"")),"")</f>
        <v>0.28339348506113232</v>
      </c>
      <c r="AF148" s="8">
        <f>IF('[1]T61 Real GDP'!AE179&lt;&gt;"",(IF('[1]T6 Wine production'!AE179&lt;&gt;"",('[1]T6 Wine production'!AE179/'[1]T61 Real GDP'!AE179),"")),"")</f>
        <v>3.7041102900174447</v>
      </c>
      <c r="AG148" s="8">
        <f>IF('[1]T61 Real GDP'!AF179&lt;&gt;"",(IF('[1]T6 Wine production'!AF179&lt;&gt;"",('[1]T6 Wine production'!AF179/'[1]T61 Real GDP'!AF179),"")),"")</f>
        <v>0.25540189944145342</v>
      </c>
      <c r="AH148" s="8">
        <f>IF('[1]T61 Real GDP'!AG179&lt;&gt;"",(IF('[1]T6 Wine production'!AG179&lt;&gt;"",('[1]T6 Wine production'!AG179/'[1]T61 Real GDP'!AG179),"")),"")</f>
        <v>3.9531729811825653</v>
      </c>
      <c r="AI148" s="8">
        <f>IF('[1]T61 Real GDP'!AH179&lt;&gt;"",(IF('[1]T6 Wine production'!AH179&lt;&gt;"",('[1]T6 Wine production'!AH179/'[1]T61 Real GDP'!AH179),"")),"")</f>
        <v>4.1491879494507292E-2</v>
      </c>
      <c r="AJ148" s="8">
        <f>IF('[1]T61 Real GDP'!AI179&lt;&gt;"",(IF('[1]T6 Wine production'!AI179&lt;&gt;"",('[1]T6 Wine production'!AI179/'[1]T61 Real GDP'!AI179),"")),"")</f>
        <v>1.7051645948468648</v>
      </c>
      <c r="AK148" s="8" t="str">
        <f>IF('[1]T61 Real GDP'!AJ179&lt;&gt;"",(IF('[1]T6 Wine production'!AJ179&lt;&gt;"",('[1]T6 Wine production'!AJ179/'[1]T61 Real GDP'!AJ179),"")),"")</f>
        <v/>
      </c>
      <c r="AL148" s="8">
        <f>IF('[1]T61 Real GDP'!AK179&lt;&gt;"",(IF('[1]T6 Wine production'!AK179&lt;&gt;"",('[1]T6 Wine production'!AK179/'[1]T61 Real GDP'!AK179),"")),"")</f>
        <v>0.36186690854405351</v>
      </c>
      <c r="AM148" s="8">
        <f>IF('[1]T61 Real GDP'!AL179&lt;&gt;"",(IF('[1]T6 Wine production'!AL179&lt;&gt;"",('[1]T6 Wine production'!AL179/'[1]T61 Real GDP'!AL179),"")),"")</f>
        <v>0.26336233942658271</v>
      </c>
      <c r="AN148" s="8">
        <f>IF('[1]T61 Real GDP'!AM179&lt;&gt;"",(IF('[1]T6 Wine production'!AM179&lt;&gt;"",('[1]T6 Wine production'!AM179/'[1]T61 Real GDP'!AM179),"")),"")</f>
        <v>3.865196914482683</v>
      </c>
      <c r="AO148" s="8">
        <f>IF('[1]T61 Real GDP'!AN179&lt;&gt;"",(IF('[1]T6 Wine production'!AN179&lt;&gt;"",('[1]T6 Wine production'!AN179/'[1]T61 Real GDP'!AN179),"")),"")</f>
        <v>0.34098083627848197</v>
      </c>
      <c r="AP148" s="8">
        <f>IF('[1]T61 Real GDP'!AO179&lt;&gt;"",(IF('[1]T6 Wine production'!AO179&lt;&gt;"",('[1]T6 Wine production'!AO179/'[1]T61 Real GDP'!AO179),"")),"")</f>
        <v>4.7412441388239163E-2</v>
      </c>
      <c r="AQ148" s="8" t="str">
        <f>IF('[1]T61 Real GDP'!AP179&lt;&gt;"",(IF('[1]T6 Wine production'!AP179&lt;&gt;"",('[1]T6 Wine production'!AP179/'[1]T61 Real GDP'!AP179),"")),"")</f>
        <v/>
      </c>
      <c r="AR148" s="8">
        <f>IF('[1]T61 Real GDP'!AQ179&lt;&gt;"",(IF('[1]T6 Wine production'!AQ179&lt;&gt;"",('[1]T6 Wine production'!AQ179/'[1]T61 Real GDP'!AQ179),"")),"")</f>
        <v>9.6017525693801703E-2</v>
      </c>
      <c r="AS148" s="8" t="str">
        <f>IF('[1]T61 Real GDP'!AR179&lt;&gt;"",(IF('[1]T6 Wine production'!AR179&lt;&gt;"",('[1]T6 Wine production'!AR179/'[1]T61 Real GDP'!AR179),"")),"")</f>
        <v/>
      </c>
      <c r="AT148" s="8">
        <f>IF('[1]T61 Real GDP'!AS179&lt;&gt;"",(IF('[1]T6 Wine production'!AS179&lt;&gt;"",('[1]T6 Wine production'!AS179/'[1]T61 Real GDP'!AS179),"")),"")</f>
        <v>3.1618177443643721E-3</v>
      </c>
      <c r="AU148" s="8">
        <f>IF('[1]T61 Real GDP'!AT179&lt;&gt;"",(IF('[1]T6 Wine production'!AT179&lt;&gt;"",('[1]T6 Wine production'!AT179/'[1]T61 Real GDP'!AT179),"")),"")</f>
        <v>2.7852881771606303E-2</v>
      </c>
      <c r="AV148" s="8" t="str">
        <f>IF('[1]T61 Real GDP'!AU179&lt;&gt;"",(IF('[1]T6 Wine production'!AU179&lt;&gt;"",('[1]T6 Wine production'!AU179/'[1]T61 Real GDP'!AU179),"")),"")</f>
        <v/>
      </c>
      <c r="AW148" s="8" t="str">
        <f>IF('[1]T61 Real GDP'!AV179&lt;&gt;"",(IF('[1]T6 Wine production'!AV179&lt;&gt;"",('[1]T6 Wine production'!AV179/'[1]T61 Real GDP'!AV179),"")),"")</f>
        <v/>
      </c>
      <c r="AX148" s="8" t="str">
        <f>IF('[1]T61 Real GDP'!AW179&lt;&gt;"",(IF('[1]T6 Wine production'!AW179&lt;&gt;"",('[1]T6 Wine production'!AW179/'[1]T61 Real GDP'!AW179),"")),"")</f>
        <v/>
      </c>
      <c r="AY148" s="8" t="str">
        <f>IF('[1]T61 Real GDP'!AX179&lt;&gt;"",(IF('[1]T6 Wine production'!AX179&lt;&gt;"",('[1]T6 Wine production'!AX179/'[1]T61 Real GDP'!AX179),"")),"")</f>
        <v/>
      </c>
      <c r="AZ148" s="8" t="str">
        <f>IF('[1]T61 Real GDP'!AY179&lt;&gt;"",(IF('[1]T6 Wine production'!AY179&lt;&gt;"",('[1]T6 Wine production'!AY179/'[1]T61 Real GDP'!AY179),"")),"")</f>
        <v/>
      </c>
      <c r="BA148" s="8" t="str">
        <f>IF('[1]T61 Real GDP'!AZ179&lt;&gt;"",(IF('[1]T6 Wine production'!AZ179&lt;&gt;"",('[1]T6 Wine production'!AZ179/'[1]T61 Real GDP'!AZ179),"")),"")</f>
        <v/>
      </c>
      <c r="BB148" s="8">
        <v>0.49709098695078685</v>
      </c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</row>
    <row r="149" spans="1:66" x14ac:dyDescent="0.5">
      <c r="A149" s="12">
        <f>'[1]T6 Wine production'!A180</f>
        <v>2012</v>
      </c>
      <c r="B149" s="8">
        <f>IF('[1]T61 Real GDP'!B180&lt;&gt;"",(IF('[1]T6 Wine production'!B180&lt;&gt;"",('[1]T6 Wine production'!B180/'[1]T61 Real GDP'!B180),"")),"")</f>
        <v>2.9236267706623034</v>
      </c>
      <c r="C149" s="8">
        <f>IF('[1]T61 Real GDP'!C180&lt;&gt;"",(IF('[1]T6 Wine production'!C180&lt;&gt;"",('[1]T6 Wine production'!C180/'[1]T61 Real GDP'!C180),"")),"")</f>
        <v>3.5878071654152883</v>
      </c>
      <c r="D149" s="8">
        <f>IF('[1]T61 Real GDP'!D180&lt;&gt;"",(IF('[1]T6 Wine production'!D180&lt;&gt;"",('[1]T6 Wine production'!D180/'[1]T61 Real GDP'!D180),"")),"")</f>
        <v>4.1483367392545034</v>
      </c>
      <c r="E149" s="8">
        <f>IF('[1]T61 Real GDP'!E180&lt;&gt;"",(IF('[1]T6 Wine production'!E180&lt;&gt;"",('[1]T6 Wine production'!E180/'[1]T61 Real GDP'!E180),"")),"")</f>
        <v>4.002312087760191</v>
      </c>
      <c r="F149" s="8">
        <f>IF('[1]T61 Real GDP'!F180&lt;&gt;"",(IF('[1]T6 Wine production'!F180&lt;&gt;"",('[1]T6 Wine production'!F180/'[1]T61 Real GDP'!F180),"")),"")</f>
        <v>1.0318206648016885</v>
      </c>
      <c r="G149" s="8"/>
      <c r="H149" s="8">
        <f>IF('[1]T61 Real GDP'!G180&lt;&gt;"",(IF('[1]T6 Wine production'!G180&lt;&gt;"",('[1]T6 Wine production'!G180/'[1]T61 Real GDP'!G180),"")),"")</f>
        <v>4.0659809114344553E-2</v>
      </c>
      <c r="I149" s="8" t="str">
        <f>IF('[1]T61 Real GDP'!H180&lt;&gt;"",(IF('[1]T6 Wine production'!H180&lt;&gt;"",('[1]T6 Wine production'!H180/'[1]T61 Real GDP'!H180),"")),"")</f>
        <v/>
      </c>
      <c r="J149" s="8" t="str">
        <f>IF('[1]T61 Real GDP'!I180&lt;&gt;"",(IF('[1]T6 Wine production'!I180&lt;&gt;"",('[1]T6 Wine production'!I180/'[1]T61 Real GDP'!I180),"")),"")</f>
        <v/>
      </c>
      <c r="K149" s="8">
        <f>IF('[1]T61 Real GDP'!J180&lt;&gt;"",(IF('[1]T6 Wine production'!J180&lt;&gt;"",('[1]T6 Wine production'!J180/'[1]T61 Real GDP'!J180),"")),"")</f>
        <v>0.52254600599595269</v>
      </c>
      <c r="L149" s="8">
        <f>IF('[1]T61 Real GDP'!K180&lt;&gt;"",(IF('[1]T6 Wine production'!K180&lt;&gt;"",('[1]T6 Wine production'!K180/'[1]T61 Real GDP'!K180),"")),"")</f>
        <v>1.8571235604288847</v>
      </c>
      <c r="M149" s="8" t="str">
        <f>IF('[1]T61 Real GDP'!L180&lt;&gt;"",(IF('[1]T6 Wine production'!L180&lt;&gt;"",('[1]T6 Wine production'!L180/'[1]T61 Real GDP'!L180),"")),"")</f>
        <v/>
      </c>
      <c r="N149" s="8" t="str">
        <f>IF('[1]T61 Real GDP'!M180&lt;&gt;"",(IF('[1]T6 Wine production'!M180&lt;&gt;"",('[1]T6 Wine production'!M180/'[1]T61 Real GDP'!M180),"")),"")</f>
        <v/>
      </c>
      <c r="O149" s="8" t="str">
        <f>IF('[1]T61 Real GDP'!N180&lt;&gt;"",(IF('[1]T6 Wine production'!N180&lt;&gt;"",('[1]T6 Wine production'!N180/'[1]T61 Real GDP'!N180),"")),"")</f>
        <v/>
      </c>
      <c r="P149" s="8">
        <f>IF('[1]T61 Real GDP'!O180&lt;&gt;"",(IF('[1]T6 Wine production'!O180&lt;&gt;"",('[1]T6 Wine production'!O180/'[1]T61 Real GDP'!O180),"")),"")</f>
        <v>0.49257736996682733</v>
      </c>
      <c r="Q149" s="8">
        <f>IF('[1]T61 Real GDP'!P180&lt;&gt;"",(IF('[1]T6 Wine production'!P180&lt;&gt;"",('[1]T6 Wine production'!P180/'[1]T61 Real GDP'!P180),"")),"")</f>
        <v>5.0248442220826269E-4</v>
      </c>
      <c r="R149" s="8" t="str">
        <f>IF('[1]T61 Real GDP'!Q180&lt;&gt;"",(IF('[1]T6 Wine production'!Q180&lt;&gt;"",('[1]T6 Wine production'!Q180/'[1]T61 Real GDP'!Q180),"")),"")</f>
        <v/>
      </c>
      <c r="S149" s="8">
        <f>IF('[1]T61 Real GDP'!R180&lt;&gt;"",(IF('[1]T6 Wine production'!R180&lt;&gt;"",('[1]T6 Wine production'!R180/'[1]T61 Real GDP'!R180),"")),"")</f>
        <v>2.0073046039279614</v>
      </c>
      <c r="T149" s="8">
        <f>IF('[1]T61 Real GDP'!S180&lt;&gt;"",(IF('[1]T6 Wine production'!S180&lt;&gt;"",('[1]T6 Wine production'!S180/'[1]T61 Real GDP'!S180),"")),"")</f>
        <v>1.0542988944184313</v>
      </c>
      <c r="U149" s="8">
        <f>IF('[1]T61 Real GDP'!T180&lt;&gt;"",(IF('[1]T6 Wine production'!T180&lt;&gt;"",('[1]T6 Wine production'!T180/'[1]T61 Real GDP'!T180),"")),"")</f>
        <v>3.7926109181610008</v>
      </c>
      <c r="V149" s="8">
        <f>IF('[1]T61 Real GDP'!U180&lt;&gt;"",(IF('[1]T6 Wine production'!U180&lt;&gt;"",('[1]T6 Wine production'!U180/'[1]T61 Real GDP'!U180),"")),"")</f>
        <v>2.1565077807794406</v>
      </c>
      <c r="W149" s="8">
        <f>IF('[1]T61 Real GDP'!V180&lt;&gt;"",(IF('[1]T6 Wine production'!V180&lt;&gt;"",('[1]T6 Wine production'!V180/'[1]T61 Real GDP'!V180),"")),"")</f>
        <v>9.4109131550270941</v>
      </c>
      <c r="X149" s="8">
        <f>IF('[1]T61 Real GDP'!W180&lt;&gt;"",(IF('[1]T6 Wine production'!W180&lt;&gt;"",('[1]T6 Wine production'!W180/'[1]T61 Real GDP'!W180),"")),"")</f>
        <v>3.5071326551635402</v>
      </c>
      <c r="Y149" s="8">
        <f>IF('[1]T61 Real GDP'!X180&lt;&gt;"",(IF('[1]T6 Wine production'!X180&lt;&gt;"",('[1]T6 Wine production'!X180/'[1]T61 Real GDP'!X180),"")),"")</f>
        <v>0.48111597792621719</v>
      </c>
      <c r="Z149" s="8">
        <f>IF('[1]T61 Real GDP'!Y180&lt;&gt;"",(IF('[1]T6 Wine production'!Y180&lt;&gt;"",('[1]T6 Wine production'!Y180/'[1]T61 Real GDP'!Y180),"")),"")</f>
        <v>0.8262453812816255</v>
      </c>
      <c r="AA149" s="8" t="str">
        <f>IF('[1]T61 Real GDP'!Z180&lt;&gt;"",(IF('[1]T6 Wine production'!Z180&lt;&gt;"",('[1]T6 Wine production'!Z180/'[1]T61 Real GDP'!Z180),"")),"")</f>
        <v/>
      </c>
      <c r="AB149" s="8">
        <f>IF('[1]T61 Real GDP'!AA180&lt;&gt;"",(IF('[1]T6 Wine production'!AA180&lt;&gt;"",('[1]T6 Wine production'!AA180/'[1]T61 Real GDP'!AA180),"")),"")</f>
        <v>2.0590856656708136</v>
      </c>
      <c r="AC149" s="8">
        <f>IF('[1]T61 Real GDP'!AB180&lt;&gt;"",(IF('[1]T6 Wine production'!AB180&lt;&gt;"",('[1]T6 Wine production'!AB180/'[1]T61 Real GDP'!AB180),"")),"")</f>
        <v>2.2657553753442392</v>
      </c>
      <c r="AD149" s="8">
        <f>IF('[1]T61 Real GDP'!AC180&lt;&gt;"",(IF('[1]T6 Wine production'!AC180&lt;&gt;"",('[1]T6 Wine production'!AC180/'[1]T61 Real GDP'!AC180),"")),"")</f>
        <v>6.375498382640965E-2</v>
      </c>
      <c r="AE149" s="8">
        <f>IF('[1]T61 Real GDP'!AD180&lt;&gt;"",(IF('[1]T6 Wine production'!AD180&lt;&gt;"",('[1]T6 Wine production'!AD180/'[1]T61 Real GDP'!AD180),"")),"")</f>
        <v>0.30619960055921941</v>
      </c>
      <c r="AF149" s="8">
        <f>IF('[1]T61 Real GDP'!AE180&lt;&gt;"",(IF('[1]T6 Wine production'!AE180&lt;&gt;"",('[1]T6 Wine production'!AE180/'[1]T61 Real GDP'!AE180),"")),"")</f>
        <v>2.6103108114475813</v>
      </c>
      <c r="AG149" s="8">
        <f>IF('[1]T61 Real GDP'!AF180&lt;&gt;"",(IF('[1]T6 Wine production'!AF180&lt;&gt;"",('[1]T6 Wine production'!AF180/'[1]T61 Real GDP'!AF180),"")),"")</f>
        <v>0.20881427051838405</v>
      </c>
      <c r="AH149" s="8">
        <f>IF('[1]T61 Real GDP'!AG180&lt;&gt;"",(IF('[1]T6 Wine production'!AG180&lt;&gt;"",('[1]T6 Wine production'!AG180/'[1]T61 Real GDP'!AG180),"")),"")</f>
        <v>4.6326901105730904</v>
      </c>
      <c r="AI149" s="8">
        <f>IF('[1]T61 Real GDP'!AH180&lt;&gt;"",(IF('[1]T6 Wine production'!AH180&lt;&gt;"",('[1]T6 Wine production'!AH180/'[1]T61 Real GDP'!AH180),"")),"")</f>
        <v>4.009754937646582E-2</v>
      </c>
      <c r="AJ149" s="8">
        <f>IF('[1]T61 Real GDP'!AI180&lt;&gt;"",(IF('[1]T6 Wine production'!AI180&lt;&gt;"",('[1]T6 Wine production'!AI180/'[1]T61 Real GDP'!AI180),"")),"")</f>
        <v>1.6279921759336775</v>
      </c>
      <c r="AK149" s="8" t="str">
        <f>IF('[1]T61 Real GDP'!AJ180&lt;&gt;"",(IF('[1]T6 Wine production'!AJ180&lt;&gt;"",('[1]T6 Wine production'!AJ180/'[1]T61 Real GDP'!AJ180),"")),"")</f>
        <v/>
      </c>
      <c r="AL149" s="8">
        <f>IF('[1]T61 Real GDP'!AK180&lt;&gt;"",(IF('[1]T6 Wine production'!AK180&lt;&gt;"",('[1]T6 Wine production'!AK180/'[1]T61 Real GDP'!AK180),"")),"")</f>
        <v>0.35375616657169012</v>
      </c>
      <c r="AM149" s="8">
        <f>IF('[1]T61 Real GDP'!AL180&lt;&gt;"",(IF('[1]T6 Wine production'!AL180&lt;&gt;"",('[1]T6 Wine production'!AL180/'[1]T61 Real GDP'!AL180),"")),"")</f>
        <v>0.25031021981844959</v>
      </c>
      <c r="AN149" s="8">
        <f>IF('[1]T61 Real GDP'!AM180&lt;&gt;"",(IF('[1]T6 Wine production'!AM180&lt;&gt;"",('[1]T6 Wine production'!AM180/'[1]T61 Real GDP'!AM180),"")),"")</f>
        <v>3.9925650403674733</v>
      </c>
      <c r="AO149" s="8">
        <f>IF('[1]T61 Real GDP'!AN180&lt;&gt;"",(IF('[1]T6 Wine production'!AN180&lt;&gt;"",('[1]T6 Wine production'!AN180/'[1]T61 Real GDP'!AN180),"")),"")</f>
        <v>0.35617368280816392</v>
      </c>
      <c r="AP149" s="8">
        <f>IF('[1]T61 Real GDP'!AO180&lt;&gt;"",(IF('[1]T6 Wine production'!AO180&lt;&gt;"",('[1]T6 Wine production'!AO180/'[1]T61 Real GDP'!AO180),"")),"")</f>
        <v>4.6180756361085311E-2</v>
      </c>
      <c r="AQ149" s="8" t="str">
        <f>IF('[1]T61 Real GDP'!AP180&lt;&gt;"",(IF('[1]T6 Wine production'!AP180&lt;&gt;"",('[1]T6 Wine production'!AP180/'[1]T61 Real GDP'!AP180),"")),"")</f>
        <v/>
      </c>
      <c r="AR149" s="8">
        <f>IF('[1]T61 Real GDP'!AQ180&lt;&gt;"",(IF('[1]T6 Wine production'!AQ180&lt;&gt;"",('[1]T6 Wine production'!AQ180/'[1]T61 Real GDP'!AQ180),"")),"")</f>
        <v>0.10561485217945837</v>
      </c>
      <c r="AS149" s="8" t="str">
        <f>IF('[1]T61 Real GDP'!AR180&lt;&gt;"",(IF('[1]T6 Wine production'!AR180&lt;&gt;"",('[1]T6 Wine production'!AR180/'[1]T61 Real GDP'!AR180),"")),"")</f>
        <v/>
      </c>
      <c r="AT149" s="8">
        <f>IF('[1]T61 Real GDP'!AS180&lt;&gt;"",(IF('[1]T6 Wine production'!AS180&lt;&gt;"",('[1]T6 Wine production'!AS180/'[1]T61 Real GDP'!AS180),"")),"")</f>
        <v>3.3064882106979944E-3</v>
      </c>
      <c r="AU149" s="8">
        <f>IF('[1]T61 Real GDP'!AT180&lt;&gt;"",(IF('[1]T6 Wine production'!AT180&lt;&gt;"",('[1]T6 Wine production'!AT180/'[1]T61 Real GDP'!AT180),"")),"")</f>
        <v>2.9294526957481002E-2</v>
      </c>
      <c r="AV149" s="8" t="str">
        <f>IF('[1]T61 Real GDP'!AU180&lt;&gt;"",(IF('[1]T6 Wine production'!AU180&lt;&gt;"",('[1]T6 Wine production'!AU180/'[1]T61 Real GDP'!AU180),"")),"")</f>
        <v/>
      </c>
      <c r="AW149" s="8" t="str">
        <f>IF('[1]T61 Real GDP'!AV180&lt;&gt;"",(IF('[1]T6 Wine production'!AV180&lt;&gt;"",('[1]T6 Wine production'!AV180/'[1]T61 Real GDP'!AV180),"")),"")</f>
        <v/>
      </c>
      <c r="AX149" s="8" t="str">
        <f>IF('[1]T61 Real GDP'!AW180&lt;&gt;"",(IF('[1]T6 Wine production'!AW180&lt;&gt;"",('[1]T6 Wine production'!AW180/'[1]T61 Real GDP'!AW180),"")),"")</f>
        <v/>
      </c>
      <c r="AY149" s="8" t="str">
        <f>IF('[1]T61 Real GDP'!AX180&lt;&gt;"",(IF('[1]T6 Wine production'!AX180&lt;&gt;"",('[1]T6 Wine production'!AX180/'[1]T61 Real GDP'!AX180),"")),"")</f>
        <v/>
      </c>
      <c r="AZ149" s="8" t="str">
        <f>IF('[1]T61 Real GDP'!AY180&lt;&gt;"",(IF('[1]T6 Wine production'!AY180&lt;&gt;"",('[1]T6 Wine production'!AY180/'[1]T61 Real GDP'!AY180),"")),"")</f>
        <v/>
      </c>
      <c r="BA149" s="8" t="str">
        <f>IF('[1]T61 Real GDP'!AZ180&lt;&gt;"",(IF('[1]T6 Wine production'!AZ180&lt;&gt;"",('[1]T6 Wine production'!AZ180/'[1]T61 Real GDP'!AZ180),"")),"")</f>
        <v/>
      </c>
      <c r="BB149" s="8">
        <v>0.45366662077377373</v>
      </c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1:66" x14ac:dyDescent="0.5">
      <c r="A150" s="12">
        <f>'[1]T6 Wine production'!A181</f>
        <v>2013</v>
      </c>
      <c r="B150" s="8">
        <f>IF('[1]T61 Real GDP'!B181&lt;&gt;"",(IF('[1]T6 Wine production'!B181&lt;&gt;"",('[1]T6 Wine production'!B181/'[1]T61 Real GDP'!B181),"")),"")</f>
        <v>2.9604950280437854</v>
      </c>
      <c r="C150" s="8">
        <f>IF('[1]T61 Real GDP'!C181&lt;&gt;"",(IF('[1]T6 Wine production'!C181&lt;&gt;"",('[1]T6 Wine production'!C181/'[1]T61 Real GDP'!C181),"")),"")</f>
        <v>4.2910802694377725</v>
      </c>
      <c r="D150" s="8">
        <f>IF('[1]T61 Real GDP'!D181&lt;&gt;"",(IF('[1]T6 Wine production'!D181&lt;&gt;"",('[1]T6 Wine production'!D181/'[1]T61 Real GDP'!D181),"")),"")</f>
        <v>4.2919763712327264</v>
      </c>
      <c r="E150" s="8">
        <f>IF('[1]T61 Real GDP'!E181&lt;&gt;"",(IF('[1]T6 Wine production'!E181&lt;&gt;"",('[1]T6 Wine production'!E181/'[1]T61 Real GDP'!E181),"")),"")</f>
        <v>6.1193958519079956</v>
      </c>
      <c r="F150" s="8">
        <f>IF('[1]T61 Real GDP'!F181&lt;&gt;"",(IF('[1]T6 Wine production'!F181&lt;&gt;"",('[1]T6 Wine production'!F181/'[1]T61 Real GDP'!F181),"")),"")</f>
        <v>1.1310495944912133</v>
      </c>
      <c r="G150" s="8"/>
      <c r="H150" s="8">
        <f>IF('[1]T61 Real GDP'!G181&lt;&gt;"",(IF('[1]T6 Wine production'!G181&lt;&gt;"",('[1]T6 Wine production'!G181/'[1]T61 Real GDP'!G181),"")),"")</f>
        <v>4.6081173438764798E-2</v>
      </c>
      <c r="I150" s="8" t="str">
        <f>IF('[1]T61 Real GDP'!H181&lt;&gt;"",(IF('[1]T6 Wine production'!H181&lt;&gt;"",('[1]T6 Wine production'!H181/'[1]T61 Real GDP'!H181),"")),"")</f>
        <v/>
      </c>
      <c r="J150" s="8" t="str">
        <f>IF('[1]T61 Real GDP'!I181&lt;&gt;"",(IF('[1]T6 Wine production'!I181&lt;&gt;"",('[1]T6 Wine production'!I181/'[1]T61 Real GDP'!I181),"")),"")</f>
        <v/>
      </c>
      <c r="K150" s="8">
        <f>IF('[1]T61 Real GDP'!J181&lt;&gt;"",(IF('[1]T6 Wine production'!J181&lt;&gt;"",('[1]T6 Wine production'!J181/'[1]T61 Real GDP'!J181),"")),"")</f>
        <v>0.4837353126847011</v>
      </c>
      <c r="L150" s="8">
        <f>IF('[1]T61 Real GDP'!K181&lt;&gt;"",(IF('[1]T6 Wine production'!K181&lt;&gt;"",('[1]T6 Wine production'!K181/'[1]T61 Real GDP'!K181),"")),"")</f>
        <v>2.2819348096451595</v>
      </c>
      <c r="M150" s="8" t="str">
        <f>IF('[1]T61 Real GDP'!L181&lt;&gt;"",(IF('[1]T6 Wine production'!L181&lt;&gt;"",('[1]T6 Wine production'!L181/'[1]T61 Real GDP'!L181),"")),"")</f>
        <v/>
      </c>
      <c r="N150" s="8" t="str">
        <f>IF('[1]T61 Real GDP'!M181&lt;&gt;"",(IF('[1]T6 Wine production'!M181&lt;&gt;"",('[1]T6 Wine production'!M181/'[1]T61 Real GDP'!M181),"")),"")</f>
        <v/>
      </c>
      <c r="O150" s="8" t="str">
        <f>IF('[1]T61 Real GDP'!N181&lt;&gt;"",(IF('[1]T6 Wine production'!N181&lt;&gt;"",('[1]T6 Wine production'!N181/'[1]T61 Real GDP'!N181),"")),"")</f>
        <v/>
      </c>
      <c r="P150" s="8">
        <f>IF('[1]T61 Real GDP'!O181&lt;&gt;"",(IF('[1]T6 Wine production'!O181&lt;&gt;"",('[1]T6 Wine production'!O181/'[1]T61 Real GDP'!O181),"")),"")</f>
        <v>0.40296479253798634</v>
      </c>
      <c r="Q150" s="8">
        <f>IF('[1]T61 Real GDP'!P181&lt;&gt;"",(IF('[1]T6 Wine production'!P181&lt;&gt;"",('[1]T6 Wine production'!P181/'[1]T61 Real GDP'!P181),"")),"")</f>
        <v>2.1293738809615766E-3</v>
      </c>
      <c r="R150" s="8" t="str">
        <f>IF('[1]T61 Real GDP'!Q181&lt;&gt;"",(IF('[1]T6 Wine production'!Q181&lt;&gt;"",('[1]T6 Wine production'!Q181/'[1]T61 Real GDP'!Q181),"")),"")</f>
        <v/>
      </c>
      <c r="S150" s="8">
        <f>IF('[1]T61 Real GDP'!R181&lt;&gt;"",(IF('[1]T6 Wine production'!R181&lt;&gt;"",('[1]T6 Wine production'!R181/'[1]T61 Real GDP'!R181),"")),"")</f>
        <v>2.5658389955764931</v>
      </c>
      <c r="T150" s="8">
        <f>IF('[1]T61 Real GDP'!S181&lt;&gt;"",(IF('[1]T6 Wine production'!S181&lt;&gt;"",('[1]T6 Wine production'!S181/'[1]T61 Real GDP'!S181),"")),"")</f>
        <v>1.1259206023283259</v>
      </c>
      <c r="U150" s="8">
        <f>IF('[1]T61 Real GDP'!T181&lt;&gt;"",(IF('[1]T6 Wine production'!T181&lt;&gt;"",('[1]T6 Wine production'!T181/'[1]T61 Real GDP'!T181),"")),"")</f>
        <v>3.1359454206398749</v>
      </c>
      <c r="V150" s="8">
        <f>IF('[1]T61 Real GDP'!U181&lt;&gt;"",(IF('[1]T6 Wine production'!U181&lt;&gt;"",('[1]T6 Wine production'!U181/'[1]T61 Real GDP'!U181),"")),"")</f>
        <v>3.1634117351066253</v>
      </c>
      <c r="W150" s="8">
        <f>IF('[1]T61 Real GDP'!V181&lt;&gt;"",(IF('[1]T6 Wine production'!V181&lt;&gt;"",('[1]T6 Wine production'!V181/'[1]T61 Real GDP'!V181),"")),"")</f>
        <v>7.6762733344008334</v>
      </c>
      <c r="X150" s="8">
        <f>IF('[1]T61 Real GDP'!W181&lt;&gt;"",(IF('[1]T6 Wine production'!W181&lt;&gt;"",('[1]T6 Wine production'!W181/'[1]T61 Real GDP'!W181),"")),"")</f>
        <v>1.1225390298599198</v>
      </c>
      <c r="Y150" s="8">
        <f>IF('[1]T61 Real GDP'!X181&lt;&gt;"",(IF('[1]T6 Wine production'!X181&lt;&gt;"",('[1]T6 Wine production'!X181/'[1]T61 Real GDP'!X181),"")),"")</f>
        <v>0.39438812236505461</v>
      </c>
      <c r="Z150" s="8">
        <f>IF('[1]T61 Real GDP'!Y181&lt;&gt;"",(IF('[1]T6 Wine production'!Y181&lt;&gt;"",('[1]T6 Wine production'!Y181/'[1]T61 Real GDP'!Y181),"")),"")</f>
        <v>0.77329721545048813</v>
      </c>
      <c r="AA150" s="8" t="str">
        <f>IF('[1]T61 Real GDP'!Z181&lt;&gt;"",(IF('[1]T6 Wine production'!Z181&lt;&gt;"",('[1]T6 Wine production'!Z181/'[1]T61 Real GDP'!Z181),"")),"")</f>
        <v/>
      </c>
      <c r="AB150" s="8">
        <f>IF('[1]T61 Real GDP'!AA181&lt;&gt;"",(IF('[1]T6 Wine production'!AA181&lt;&gt;"",('[1]T6 Wine production'!AA181/'[1]T61 Real GDP'!AA181),"")),"")</f>
        <v>1.9706953621684453</v>
      </c>
      <c r="AC150" s="8">
        <f>IF('[1]T61 Real GDP'!AB181&lt;&gt;"",(IF('[1]T6 Wine production'!AB181&lt;&gt;"",('[1]T6 Wine production'!AB181/'[1]T61 Real GDP'!AB181),"")),"")</f>
        <v>2.8133878973871989</v>
      </c>
      <c r="AD150" s="8">
        <f>IF('[1]T61 Real GDP'!AC181&lt;&gt;"",(IF('[1]T6 Wine production'!AC181&lt;&gt;"",('[1]T6 Wine production'!AC181/'[1]T61 Real GDP'!AC181),"")),"")</f>
        <v>5.1483157102632286E-2</v>
      </c>
      <c r="AE150" s="8">
        <f>IF('[1]T61 Real GDP'!AD181&lt;&gt;"",(IF('[1]T6 Wine production'!AD181&lt;&gt;"",('[1]T6 Wine production'!AD181/'[1]T61 Real GDP'!AD181),"")),"")</f>
        <v>0.31084571939099187</v>
      </c>
      <c r="AF150" s="8">
        <f>IF('[1]T61 Real GDP'!AE181&lt;&gt;"",(IF('[1]T6 Wine production'!AE181&lt;&gt;"",('[1]T6 Wine production'!AE181/'[1]T61 Real GDP'!AE181),"")),"")</f>
        <v>3.3597835127752931</v>
      </c>
      <c r="AG150" s="8">
        <f>IF('[1]T61 Real GDP'!AF181&lt;&gt;"",(IF('[1]T6 Wine production'!AF181&lt;&gt;"",('[1]T6 Wine production'!AF181/'[1]T61 Real GDP'!AF181),"")),"")</f>
        <v>0.18553874927662239</v>
      </c>
      <c r="AH150" s="8">
        <f>IF('[1]T61 Real GDP'!AG181&lt;&gt;"",(IF('[1]T6 Wine production'!AG181&lt;&gt;"",('[1]T6 Wine production'!AG181/'[1]T61 Real GDP'!AG181),"")),"")</f>
        <v>4.4447981685734232</v>
      </c>
      <c r="AI150" s="8">
        <f>IF('[1]T61 Real GDP'!AH181&lt;&gt;"",(IF('[1]T6 Wine production'!AH181&lt;&gt;"",('[1]T6 Wine production'!AH181/'[1]T61 Real GDP'!AH181),"")),"")</f>
        <v>1.7572958473900495E-2</v>
      </c>
      <c r="AJ150" s="8">
        <f>IF('[1]T61 Real GDP'!AI181&lt;&gt;"",(IF('[1]T6 Wine production'!AI181&lt;&gt;"",('[1]T6 Wine production'!AI181/'[1]T61 Real GDP'!AI181),"")),"")</f>
        <v>1.5669094856939012</v>
      </c>
      <c r="AK150" s="8" t="str">
        <f>IF('[1]T61 Real GDP'!AJ181&lt;&gt;"",(IF('[1]T6 Wine production'!AJ181&lt;&gt;"",('[1]T6 Wine production'!AJ181/'[1]T61 Real GDP'!AJ181),"")),"")</f>
        <v/>
      </c>
      <c r="AL150" s="8">
        <f>IF('[1]T61 Real GDP'!AK181&lt;&gt;"",(IF('[1]T6 Wine production'!AK181&lt;&gt;"",('[1]T6 Wine production'!AK181/'[1]T61 Real GDP'!AK181),"")),"")</f>
        <v>0.33996259428289294</v>
      </c>
      <c r="AM150" s="8">
        <f>IF('[1]T61 Real GDP'!AL181&lt;&gt;"",(IF('[1]T6 Wine production'!AL181&lt;&gt;"",('[1]T6 Wine production'!AL181/'[1]T61 Real GDP'!AL181),"")),"")</f>
        <v>0.23941121374649332</v>
      </c>
      <c r="AN150" s="8">
        <f>IF('[1]T61 Real GDP'!AM181&lt;&gt;"",(IF('[1]T6 Wine production'!AM181&lt;&gt;"",('[1]T6 Wine production'!AM181/'[1]T61 Real GDP'!AM181),"")),"")</f>
        <v>4.0714789832244049</v>
      </c>
      <c r="AO150" s="8">
        <f>IF('[1]T61 Real GDP'!AN181&lt;&gt;"",(IF('[1]T6 Wine production'!AN181&lt;&gt;"",('[1]T6 Wine production'!AN181/'[1]T61 Real GDP'!AN181),"")),"")</f>
        <v>0.40262573411071617</v>
      </c>
      <c r="AP150" s="8">
        <f>IF('[1]T61 Real GDP'!AO181&lt;&gt;"",(IF('[1]T6 Wine production'!AO181&lt;&gt;"",('[1]T6 Wine production'!AO181/'[1]T61 Real GDP'!AO181),"")),"")</f>
        <v>4.1805693341076394E-2</v>
      </c>
      <c r="AQ150" s="8" t="str">
        <f>IF('[1]T61 Real GDP'!AP181&lt;&gt;"",(IF('[1]T6 Wine production'!AP181&lt;&gt;"",('[1]T6 Wine production'!AP181/'[1]T61 Real GDP'!AP181),"")),"")</f>
        <v/>
      </c>
      <c r="AR150" s="8">
        <f>IF('[1]T61 Real GDP'!AQ181&lt;&gt;"",(IF('[1]T6 Wine production'!AQ181&lt;&gt;"",('[1]T6 Wine production'!AQ181/'[1]T61 Real GDP'!AQ181),"")),"")</f>
        <v>8.4553395159107342E-2</v>
      </c>
      <c r="AS150" s="8" t="str">
        <f>IF('[1]T61 Real GDP'!AR181&lt;&gt;"",(IF('[1]T6 Wine production'!AR181&lt;&gt;"",('[1]T6 Wine production'!AR181/'[1]T61 Real GDP'!AR181),"")),"")</f>
        <v/>
      </c>
      <c r="AT150" s="8">
        <f>IF('[1]T61 Real GDP'!AS181&lt;&gt;"",(IF('[1]T6 Wine production'!AS181&lt;&gt;"",('[1]T6 Wine production'!AS181/'[1]T61 Real GDP'!AS181),"")),"")</f>
        <v>3.9108072028342083E-3</v>
      </c>
      <c r="AU150" s="8">
        <f>IF('[1]T61 Real GDP'!AT181&lt;&gt;"",(IF('[1]T6 Wine production'!AT181&lt;&gt;"",('[1]T6 Wine production'!AT181/'[1]T61 Real GDP'!AT181),"")),"")</f>
        <v>5.0521788474065486E-3</v>
      </c>
      <c r="AV150" s="8" t="str">
        <f>IF('[1]T61 Real GDP'!AU181&lt;&gt;"",(IF('[1]T6 Wine production'!AU181&lt;&gt;"",('[1]T6 Wine production'!AU181/'[1]T61 Real GDP'!AU181),"")),"")</f>
        <v/>
      </c>
      <c r="AW150" s="8" t="str">
        <f>IF('[1]T61 Real GDP'!AV181&lt;&gt;"",(IF('[1]T6 Wine production'!AV181&lt;&gt;"",('[1]T6 Wine production'!AV181/'[1]T61 Real GDP'!AV181),"")),"")</f>
        <v/>
      </c>
      <c r="AX150" s="8" t="str">
        <f>IF('[1]T61 Real GDP'!AW181&lt;&gt;"",(IF('[1]T6 Wine production'!AW181&lt;&gt;"",('[1]T6 Wine production'!AW181/'[1]T61 Real GDP'!AW181),"")),"")</f>
        <v/>
      </c>
      <c r="AY150" s="8" t="str">
        <f>IF('[1]T61 Real GDP'!AX181&lt;&gt;"",(IF('[1]T6 Wine production'!AX181&lt;&gt;"",('[1]T6 Wine production'!AX181/'[1]T61 Real GDP'!AX181),"")),"")</f>
        <v/>
      </c>
      <c r="AZ150" s="8" t="str">
        <f>IF('[1]T61 Real GDP'!AY181&lt;&gt;"",(IF('[1]T6 Wine production'!AY181&lt;&gt;"",('[1]T6 Wine production'!AY181/'[1]T61 Real GDP'!AY181),"")),"")</f>
        <v/>
      </c>
      <c r="BA150" s="8" t="str">
        <f>IF('[1]T61 Real GDP'!AZ181&lt;&gt;"",(IF('[1]T6 Wine production'!AZ181&lt;&gt;"",('[1]T6 Wine production'!AZ181/'[1]T61 Real GDP'!AZ181),"")),"")</f>
        <v/>
      </c>
      <c r="BB150" s="8">
        <v>0.476628104299396</v>
      </c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1:66" x14ac:dyDescent="0.5">
      <c r="A151" s="12">
        <f>'[1]T6 Wine production'!A182</f>
        <v>2014</v>
      </c>
      <c r="B151" s="8">
        <f>IF('[1]T61 Real GDP'!B182&lt;&gt;"",(IF('[1]T6 Wine production'!B182&lt;&gt;"",('[1]T6 Wine production'!B182/'[1]T61 Real GDP'!B182),"")),"")</f>
        <v>3.1696514496933128</v>
      </c>
      <c r="C151" s="8">
        <f>IF('[1]T61 Real GDP'!C182&lt;&gt;"",(IF('[1]T6 Wine production'!C182&lt;&gt;"",('[1]T6 Wine production'!C182/'[1]T61 Real GDP'!C182),"")),"")</f>
        <v>3.8339996164067012</v>
      </c>
      <c r="D151" s="8">
        <f>IF('[1]T61 Real GDP'!D182&lt;&gt;"",(IF('[1]T6 Wine production'!D182&lt;&gt;"",('[1]T6 Wine production'!D182/'[1]T61 Real GDP'!D182),"")),"")</f>
        <v>4.3603590066411728</v>
      </c>
      <c r="E151" s="8">
        <f>IF('[1]T61 Real GDP'!E182&lt;&gt;"",(IF('[1]T6 Wine production'!E182&lt;&gt;"",('[1]T6 Wine production'!E182/'[1]T61 Real GDP'!E182),"")),"")</f>
        <v>5.3815069956805592</v>
      </c>
      <c r="F151" s="8">
        <f>IF('[1]T61 Real GDP'!F182&lt;&gt;"",(IF('[1]T6 Wine production'!F182&lt;&gt;"",('[1]T6 Wine production'!F182/'[1]T61 Real GDP'!F182),"")),"")</f>
        <v>0.939142827997694</v>
      </c>
      <c r="G151" s="8"/>
      <c r="H151" s="8">
        <f>IF('[1]T61 Real GDP'!G182&lt;&gt;"",(IF('[1]T6 Wine production'!G182&lt;&gt;"",('[1]T6 Wine production'!G182/'[1]T61 Real GDP'!G182),"")),"")</f>
        <v>5.4438924395718312E-2</v>
      </c>
      <c r="I151" s="8" t="str">
        <f>IF('[1]T61 Real GDP'!H182&lt;&gt;"",(IF('[1]T6 Wine production'!H182&lt;&gt;"",('[1]T6 Wine production'!H182/'[1]T61 Real GDP'!H182),"")),"")</f>
        <v/>
      </c>
      <c r="J151" s="8" t="str">
        <f>IF('[1]T61 Real GDP'!I182&lt;&gt;"",(IF('[1]T6 Wine production'!I182&lt;&gt;"",('[1]T6 Wine production'!I182/'[1]T61 Real GDP'!I182),"")),"")</f>
        <v/>
      </c>
      <c r="K151" s="8">
        <f>IF('[1]T61 Real GDP'!J182&lt;&gt;"",(IF('[1]T6 Wine production'!J182&lt;&gt;"",('[1]T6 Wine production'!J182/'[1]T61 Real GDP'!J182),"")),"")</f>
        <v>0.52397841640986287</v>
      </c>
      <c r="L151" s="8">
        <f>IF('[1]T61 Real GDP'!K182&lt;&gt;"",(IF('[1]T6 Wine production'!K182&lt;&gt;"",('[1]T6 Wine production'!K182/'[1]T61 Real GDP'!K182),"")),"")</f>
        <v>2.5380163289739395</v>
      </c>
      <c r="M151" s="8" t="str">
        <f>IF('[1]T61 Real GDP'!L182&lt;&gt;"",(IF('[1]T6 Wine production'!L182&lt;&gt;"",('[1]T6 Wine production'!L182/'[1]T61 Real GDP'!L182),"")),"")</f>
        <v/>
      </c>
      <c r="N151" s="8" t="str">
        <f>IF('[1]T61 Real GDP'!M182&lt;&gt;"",(IF('[1]T6 Wine production'!M182&lt;&gt;"",('[1]T6 Wine production'!M182/'[1]T61 Real GDP'!M182),"")),"")</f>
        <v/>
      </c>
      <c r="O151" s="8" t="str">
        <f>IF('[1]T61 Real GDP'!N182&lt;&gt;"",(IF('[1]T6 Wine production'!N182&lt;&gt;"",('[1]T6 Wine production'!N182/'[1]T61 Real GDP'!N182),"")),"")</f>
        <v/>
      </c>
      <c r="P151" s="8">
        <f>IF('[1]T61 Real GDP'!O182&lt;&gt;"",(IF('[1]T6 Wine production'!O182&lt;&gt;"",('[1]T6 Wine production'!O182/'[1]T61 Real GDP'!O182),"")),"")</f>
        <v>0.43380173950412954</v>
      </c>
      <c r="Q151" s="8">
        <f>IF('[1]T61 Real GDP'!P182&lt;&gt;"",(IF('[1]T6 Wine production'!P182&lt;&gt;"",('[1]T6 Wine production'!P182/'[1]T61 Real GDP'!P182),"")),"")</f>
        <v>2.9473175929602418E-3</v>
      </c>
      <c r="R151" s="8" t="str">
        <f>IF('[1]T61 Real GDP'!Q182&lt;&gt;"",(IF('[1]T6 Wine production'!Q182&lt;&gt;"",('[1]T6 Wine production'!Q182/'[1]T61 Real GDP'!Q182),"")),"")</f>
        <v/>
      </c>
      <c r="S151" s="8">
        <f>IF('[1]T61 Real GDP'!R182&lt;&gt;"",(IF('[1]T6 Wine production'!R182&lt;&gt;"",('[1]T6 Wine production'!R182/'[1]T61 Real GDP'!R182),"")),"")</f>
        <v>1.056767196733799</v>
      </c>
      <c r="T151" s="8">
        <f>IF('[1]T61 Real GDP'!S182&lt;&gt;"",(IF('[1]T6 Wine production'!S182&lt;&gt;"",('[1]T6 Wine production'!S182/'[1]T61 Real GDP'!S182),"")),"")</f>
        <v>1.1191880848028324</v>
      </c>
      <c r="U151" s="8">
        <f>IF('[1]T61 Real GDP'!T182&lt;&gt;"",(IF('[1]T6 Wine production'!T182&lt;&gt;"",('[1]T6 Wine production'!T182/'[1]T61 Real GDP'!T182),"")),"")</f>
        <v>3.6994181811551239</v>
      </c>
      <c r="V151" s="8">
        <f>IF('[1]T61 Real GDP'!U182&lt;&gt;"",(IF('[1]T6 Wine production'!U182&lt;&gt;"",('[1]T6 Wine production'!U182/'[1]T61 Real GDP'!U182),"")),"")</f>
        <v>3.0613930266466665</v>
      </c>
      <c r="W151" s="8">
        <f>IF('[1]T61 Real GDP'!V182&lt;&gt;"",(IF('[1]T6 Wine production'!V182&lt;&gt;"",('[1]T6 Wine production'!V182/'[1]T61 Real GDP'!V182),"")),"")</f>
        <v>7.6509675413985896</v>
      </c>
      <c r="X151" s="8">
        <f>IF('[1]T61 Real GDP'!W182&lt;&gt;"",(IF('[1]T6 Wine production'!W182&lt;&gt;"",('[1]T6 Wine production'!W182/'[1]T61 Real GDP'!W182),"")),"")</f>
        <v>3.8980896782490859</v>
      </c>
      <c r="Y151" s="8">
        <f>IF('[1]T61 Real GDP'!X182&lt;&gt;"",(IF('[1]T6 Wine production'!X182&lt;&gt;"",('[1]T6 Wine production'!X182/'[1]T61 Real GDP'!X182),"")),"")</f>
        <v>0.36087481185154369</v>
      </c>
      <c r="Z151" s="8">
        <f>IF('[1]T61 Real GDP'!Y182&lt;&gt;"",(IF('[1]T6 Wine production'!Y182&lt;&gt;"",('[1]T6 Wine production'!Y182/'[1]T61 Real GDP'!Y182),"")),"")</f>
        <v>0.40385921046470413</v>
      </c>
      <c r="AA151" s="8" t="str">
        <f>IF('[1]T61 Real GDP'!Z182&lt;&gt;"",(IF('[1]T6 Wine production'!Z182&lt;&gt;"",('[1]T6 Wine production'!Z182/'[1]T61 Real GDP'!Z182),"")),"")</f>
        <v/>
      </c>
      <c r="AB151" s="8">
        <f>IF('[1]T61 Real GDP'!AA182&lt;&gt;"",(IF('[1]T6 Wine production'!AA182&lt;&gt;"",('[1]T6 Wine production'!AA182/'[1]T61 Real GDP'!AA182),"")),"")</f>
        <v>1.8044969695141868</v>
      </c>
      <c r="AC151" s="8">
        <f>IF('[1]T61 Real GDP'!AB182&lt;&gt;"",(IF('[1]T6 Wine production'!AB182&lt;&gt;"",('[1]T6 Wine production'!AB182/'[1]T61 Real GDP'!AB182),"")),"")</f>
        <v>3.5226320506531366</v>
      </c>
      <c r="AD151" s="8">
        <f>IF('[1]T61 Real GDP'!AC182&lt;&gt;"",(IF('[1]T6 Wine production'!AC182&lt;&gt;"",('[1]T6 Wine production'!AC182/'[1]T61 Real GDP'!AC182),"")),"")</f>
        <v>5.7267485092478927E-2</v>
      </c>
      <c r="AE151" s="8">
        <f>IF('[1]T61 Real GDP'!AD182&lt;&gt;"",(IF('[1]T6 Wine production'!AD182&lt;&gt;"",('[1]T6 Wine production'!AD182/'[1]T61 Real GDP'!AD182),"")),"")</f>
        <v>0.29329765224785914</v>
      </c>
      <c r="AF151" s="8">
        <f>IF('[1]T61 Real GDP'!AE182&lt;&gt;"",(IF('[1]T6 Wine production'!AE182&lt;&gt;"",('[1]T6 Wine production'!AE182/'[1]T61 Real GDP'!AE182),"")),"")</f>
        <v>3.2049621967817363</v>
      </c>
      <c r="AG151" s="8">
        <f>IF('[1]T61 Real GDP'!AF182&lt;&gt;"",(IF('[1]T6 Wine production'!AF182&lt;&gt;"",('[1]T6 Wine production'!AF182/'[1]T61 Real GDP'!AF182),"")),"")</f>
        <v>0.17655182111630277</v>
      </c>
      <c r="AH151" s="8">
        <f>IF('[1]T61 Real GDP'!AG182&lt;&gt;"",(IF('[1]T6 Wine production'!AG182&lt;&gt;"",('[1]T6 Wine production'!AG182/'[1]T61 Real GDP'!AG182),"")),"")</f>
        <v>4.2338549637260128</v>
      </c>
      <c r="AI151" s="8">
        <f>IF('[1]T61 Real GDP'!AH182&lt;&gt;"",(IF('[1]T6 Wine production'!AH182&lt;&gt;"",('[1]T6 Wine production'!AH182/'[1]T61 Real GDP'!AH182),"")),"")</f>
        <v>3.7088282988383105E-2</v>
      </c>
      <c r="AJ151" s="8">
        <f>IF('[1]T61 Real GDP'!AI182&lt;&gt;"",(IF('[1]T6 Wine production'!AI182&lt;&gt;"",('[1]T6 Wine production'!AI182/'[1]T61 Real GDP'!AI182),"")),"")</f>
        <v>1.6144886627929751</v>
      </c>
      <c r="AK151" s="8" t="str">
        <f>IF('[1]T61 Real GDP'!AJ182&lt;&gt;"",(IF('[1]T6 Wine production'!AJ182&lt;&gt;"",('[1]T6 Wine production'!AJ182/'[1]T61 Real GDP'!AJ182),"")),"")</f>
        <v/>
      </c>
      <c r="AL151" s="8">
        <f>IF('[1]T61 Real GDP'!AK182&lt;&gt;"",(IF('[1]T6 Wine production'!AK182&lt;&gt;"",('[1]T6 Wine production'!AK182/'[1]T61 Real GDP'!AK182),"")),"")</f>
        <v>0.34785061329923728</v>
      </c>
      <c r="AM151" s="8">
        <f>IF('[1]T61 Real GDP'!AL182&lt;&gt;"",(IF('[1]T6 Wine production'!AL182&lt;&gt;"",('[1]T6 Wine production'!AL182/'[1]T61 Real GDP'!AL182),"")),"")</f>
        <v>0.23900866742777793</v>
      </c>
      <c r="AN151" s="8">
        <f>IF('[1]T61 Real GDP'!AM182&lt;&gt;"",(IF('[1]T6 Wine production'!AM182&lt;&gt;"",('[1]T6 Wine production'!AM182/'[1]T61 Real GDP'!AM182),"")),"")</f>
        <v>3.8631909264244046</v>
      </c>
      <c r="AO151" s="8">
        <f>IF('[1]T61 Real GDP'!AN182&lt;&gt;"",(IF('[1]T6 Wine production'!AN182&lt;&gt;"",('[1]T6 Wine production'!AN182/'[1]T61 Real GDP'!AN182),"")),"")</f>
        <v>0.28878455783234486</v>
      </c>
      <c r="AP151" s="8">
        <f>IF('[1]T61 Real GDP'!AO182&lt;&gt;"",(IF('[1]T6 Wine production'!AO182&lt;&gt;"",('[1]T6 Wine production'!AO182/'[1]T61 Real GDP'!AO182),"")),"")</f>
        <v>5.550500928518512E-2</v>
      </c>
      <c r="AQ151" s="8" t="str">
        <f>IF('[1]T61 Real GDP'!AP182&lt;&gt;"",(IF('[1]T6 Wine production'!AP182&lt;&gt;"",('[1]T6 Wine production'!AP182/'[1]T61 Real GDP'!AP182),"")),"")</f>
        <v/>
      </c>
      <c r="AR151" s="8">
        <f>IF('[1]T61 Real GDP'!AQ182&lt;&gt;"",(IF('[1]T6 Wine production'!AQ182&lt;&gt;"",('[1]T6 Wine production'!AQ182/'[1]T61 Real GDP'!AQ182),"")),"")</f>
        <v>7.7070556087702899E-2</v>
      </c>
      <c r="AS151" s="8" t="str">
        <f>IF('[1]T61 Real GDP'!AR182&lt;&gt;"",(IF('[1]T6 Wine production'!AR182&lt;&gt;"",('[1]T6 Wine production'!AR182/'[1]T61 Real GDP'!AR182),"")),"")</f>
        <v/>
      </c>
      <c r="AT151" s="8">
        <f>IF('[1]T61 Real GDP'!AS182&lt;&gt;"",(IF('[1]T6 Wine production'!AS182&lt;&gt;"",('[1]T6 Wine production'!AS182/'[1]T61 Real GDP'!AS182),"")),"")</f>
        <v>4.058640404539772E-3</v>
      </c>
      <c r="AU151" s="8">
        <f>IF('[1]T61 Real GDP'!AT182&lt;&gt;"",(IF('[1]T6 Wine production'!AT182&lt;&gt;"",('[1]T6 Wine production'!AT182/'[1]T61 Real GDP'!AT182),"")),"")</f>
        <v>5.2410442997543457E-3</v>
      </c>
      <c r="AV151" s="8" t="str">
        <f>IF('[1]T61 Real GDP'!AU182&lt;&gt;"",(IF('[1]T6 Wine production'!AU182&lt;&gt;"",('[1]T6 Wine production'!AU182/'[1]T61 Real GDP'!AU182),"")),"")</f>
        <v/>
      </c>
      <c r="AW151" s="8" t="str">
        <f>IF('[1]T61 Real GDP'!AV182&lt;&gt;"",(IF('[1]T6 Wine production'!AV182&lt;&gt;"",('[1]T6 Wine production'!AV182/'[1]T61 Real GDP'!AV182),"")),"")</f>
        <v/>
      </c>
      <c r="AX151" s="8" t="str">
        <f>IF('[1]T61 Real GDP'!AW182&lt;&gt;"",(IF('[1]T6 Wine production'!AW182&lt;&gt;"",('[1]T6 Wine production'!AW182/'[1]T61 Real GDP'!AW182),"")),"")</f>
        <v/>
      </c>
      <c r="AY151" s="8" t="str">
        <f>IF('[1]T61 Real GDP'!AX182&lt;&gt;"",(IF('[1]T6 Wine production'!AX182&lt;&gt;"",('[1]T6 Wine production'!AX182/'[1]T61 Real GDP'!AX182),"")),"")</f>
        <v/>
      </c>
      <c r="AZ151" s="8" t="str">
        <f>IF('[1]T61 Real GDP'!AY182&lt;&gt;"",(IF('[1]T6 Wine production'!AY182&lt;&gt;"",('[1]T6 Wine production'!AY182/'[1]T61 Real GDP'!AY182),"")),"")</f>
        <v/>
      </c>
      <c r="BA151" s="8" t="str">
        <f>IF('[1]T61 Real GDP'!AZ182&lt;&gt;"",(IF('[1]T6 Wine production'!AZ182&lt;&gt;"",('[1]T6 Wine production'!AZ182/'[1]T61 Real GDP'!AZ182),"")),"")</f>
        <v/>
      </c>
      <c r="BB151" s="8">
        <v>0.43449679876800462</v>
      </c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 x14ac:dyDescent="0.5">
      <c r="A152" s="12">
        <f>'[1]T6 Wine production'!A183</f>
        <v>2015</v>
      </c>
      <c r="B152" s="8">
        <f>IF('[1]T61 Real GDP'!B183&lt;&gt;"",(IF('[1]T6 Wine production'!B183&lt;&gt;"",('[1]T6 Wine production'!B183/'[1]T61 Real GDP'!B183),"")),"")</f>
        <v>3.1605713582921711</v>
      </c>
      <c r="C152" s="8">
        <f>IF('[1]T61 Real GDP'!C183&lt;&gt;"",(IF('[1]T6 Wine production'!C183&lt;&gt;"",('[1]T6 Wine production'!C183/'[1]T61 Real GDP'!C183),"")),"")</f>
        <v>4.50347800112473</v>
      </c>
      <c r="D152" s="8">
        <f>IF('[1]T61 Real GDP'!D183&lt;&gt;"",(IF('[1]T6 Wine production'!D183&lt;&gt;"",('[1]T6 Wine production'!D183/'[1]T61 Real GDP'!D183),"")),"")</f>
        <v>5.0397051564758595</v>
      </c>
      <c r="E152" s="8">
        <f>IF('[1]T61 Real GDP'!E183&lt;&gt;"",(IF('[1]T6 Wine production'!E183&lt;&gt;"",('[1]T6 Wine production'!E183/'[1]T61 Real GDP'!E183),"")),"")</f>
        <v>5.0815760500569258</v>
      </c>
      <c r="F152" s="8">
        <f>IF('[1]T61 Real GDP'!F183&lt;&gt;"",(IF('[1]T6 Wine production'!F183&lt;&gt;"",('[1]T6 Wine production'!F183/'[1]T61 Real GDP'!F183),"")),"")</f>
        <v>1.0703195523706701</v>
      </c>
      <c r="G152" s="8"/>
      <c r="H152" s="8">
        <f>IF('[1]T61 Real GDP'!G183&lt;&gt;"",(IF('[1]T6 Wine production'!G183&lt;&gt;"",('[1]T6 Wine production'!G183/'[1]T61 Real GDP'!G183),"")),"")</f>
        <v>5.5276894896979865E-2</v>
      </c>
      <c r="I152" s="8" t="str">
        <f>IF('[1]T61 Real GDP'!H183&lt;&gt;"",(IF('[1]T6 Wine production'!H183&lt;&gt;"",('[1]T6 Wine production'!H183/'[1]T61 Real GDP'!H183),"")),"")</f>
        <v/>
      </c>
      <c r="J152" s="8" t="str">
        <f>IF('[1]T61 Real GDP'!I183&lt;&gt;"",(IF('[1]T6 Wine production'!I183&lt;&gt;"",('[1]T6 Wine production'!I183/'[1]T61 Real GDP'!I183),"")),"")</f>
        <v/>
      </c>
      <c r="K152" s="8">
        <f>IF('[1]T61 Real GDP'!J183&lt;&gt;"",(IF('[1]T6 Wine production'!J183&lt;&gt;"",('[1]T6 Wine production'!J183/'[1]T61 Real GDP'!J183),"")),"")</f>
        <v>0.49138074573794405</v>
      </c>
      <c r="L152" s="8">
        <f>IF('[1]T61 Real GDP'!K183&lt;&gt;"",(IF('[1]T6 Wine production'!K183&lt;&gt;"",('[1]T6 Wine production'!K183/'[1]T61 Real GDP'!K183),"")),"")</f>
        <v>1.8993022371489692</v>
      </c>
      <c r="M152" s="8" t="str">
        <f>IF('[1]T61 Real GDP'!L183&lt;&gt;"",(IF('[1]T6 Wine production'!L183&lt;&gt;"",('[1]T6 Wine production'!L183/'[1]T61 Real GDP'!L183),"")),"")</f>
        <v/>
      </c>
      <c r="N152" s="8" t="str">
        <f>IF('[1]T61 Real GDP'!M183&lt;&gt;"",(IF('[1]T6 Wine production'!M183&lt;&gt;"",('[1]T6 Wine production'!M183/'[1]T61 Real GDP'!M183),"")),"")</f>
        <v/>
      </c>
      <c r="O152" s="8" t="str">
        <f>IF('[1]T61 Real GDP'!N183&lt;&gt;"",(IF('[1]T6 Wine production'!N183&lt;&gt;"",('[1]T6 Wine production'!N183/'[1]T61 Real GDP'!N183),"")),"")</f>
        <v/>
      </c>
      <c r="P152" s="8">
        <f>IF('[1]T61 Real GDP'!O183&lt;&gt;"",(IF('[1]T6 Wine production'!O183&lt;&gt;"",('[1]T6 Wine production'!O183/'[1]T61 Real GDP'!O183),"")),"")</f>
        <v>0.40566800315044377</v>
      </c>
      <c r="Q152" s="8">
        <f>IF('[1]T61 Real GDP'!P183&lt;&gt;"",(IF('[1]T6 Wine production'!P183&lt;&gt;"",('[1]T6 Wine production'!P183/'[1]T61 Real GDP'!P183),"")),"")</f>
        <v>2.2860561765115574E-3</v>
      </c>
      <c r="R152" s="8" t="str">
        <f>IF('[1]T61 Real GDP'!Q183&lt;&gt;"",(IF('[1]T6 Wine production'!Q183&lt;&gt;"",('[1]T6 Wine production'!Q183/'[1]T61 Real GDP'!Q183),"")),"")</f>
        <v/>
      </c>
      <c r="S152" s="8">
        <f>IF('[1]T61 Real GDP'!R183&lt;&gt;"",(IF('[1]T6 Wine production'!R183&lt;&gt;"",('[1]T6 Wine production'!R183/'[1]T61 Real GDP'!R183),"")),"")</f>
        <v>1.9507937528712418</v>
      </c>
      <c r="T152" s="8">
        <f>IF('[1]T61 Real GDP'!S183&lt;&gt;"",(IF('[1]T6 Wine production'!S183&lt;&gt;"",('[1]T6 Wine production'!S183/'[1]T61 Real GDP'!S183),"")),"")</f>
        <v>1.1220575907797565</v>
      </c>
      <c r="U152" s="8">
        <f>IF('[1]T61 Real GDP'!T183&lt;&gt;"",(IF('[1]T6 Wine production'!T183&lt;&gt;"",('[1]T6 Wine production'!T183/'[1]T61 Real GDP'!T183),"")),"")</f>
        <v>4.2697068381720502</v>
      </c>
      <c r="V152" s="8">
        <f>IF('[1]T61 Real GDP'!U183&lt;&gt;"",(IF('[1]T6 Wine production'!U183&lt;&gt;"",('[1]T6 Wine production'!U183/'[1]T61 Real GDP'!U183),"")),"")</f>
        <v>3.2813209820398757</v>
      </c>
      <c r="W152" s="8">
        <f>IF('[1]T61 Real GDP'!V183&lt;&gt;"",(IF('[1]T6 Wine production'!V183&lt;&gt;"",('[1]T6 Wine production'!V183/'[1]T61 Real GDP'!V183),"")),"")</f>
        <v>8.2892376942664558</v>
      </c>
      <c r="X152" s="8">
        <f>IF('[1]T61 Real GDP'!W183&lt;&gt;"",(IF('[1]T6 Wine production'!W183&lt;&gt;"",('[1]T6 Wine production'!W183/'[1]T61 Real GDP'!W183),"")),"")</f>
        <v>3.5523194492549983</v>
      </c>
      <c r="Y152" s="8">
        <f>IF('[1]T61 Real GDP'!X183&lt;&gt;"",(IF('[1]T6 Wine production'!X183&lt;&gt;"",('[1]T6 Wine production'!X183/'[1]T61 Real GDP'!X183),"")),"")</f>
        <v>0.40935438157851467</v>
      </c>
      <c r="Z152" s="8">
        <f>IF('[1]T61 Real GDP'!Y183&lt;&gt;"",(IF('[1]T6 Wine production'!Y183&lt;&gt;"",('[1]T6 Wine production'!Y183/'[1]T61 Real GDP'!Y183),"")),"")</f>
        <v>0.37446586890522532</v>
      </c>
      <c r="AA152" s="8" t="str">
        <f>IF('[1]T61 Real GDP'!Z183&lt;&gt;"",(IF('[1]T6 Wine production'!Z183&lt;&gt;"",('[1]T6 Wine production'!Z183/'[1]T61 Real GDP'!Z183),"")),"")</f>
        <v/>
      </c>
      <c r="AB152" s="8">
        <f>IF('[1]T61 Real GDP'!AA183&lt;&gt;"",(IF('[1]T6 Wine production'!AA183&lt;&gt;"",('[1]T6 Wine production'!AA183/'[1]T61 Real GDP'!AA183),"")),"")</f>
        <v>1.7417509153190247</v>
      </c>
      <c r="AC152" s="8">
        <f>IF('[1]T61 Real GDP'!AB183&lt;&gt;"",(IF('[1]T6 Wine production'!AB183&lt;&gt;"",('[1]T6 Wine production'!AB183/'[1]T61 Real GDP'!AB183),"")),"")</f>
        <v>2.4772359766874552</v>
      </c>
      <c r="AD152" s="8">
        <f>IF('[1]T61 Real GDP'!AC183&lt;&gt;"",(IF('[1]T6 Wine production'!AC183&lt;&gt;"",('[1]T6 Wine production'!AC183/'[1]T61 Real GDP'!AC183),"")),"")</f>
        <v>5.5628941677266494E-2</v>
      </c>
      <c r="AE152" s="8">
        <f>IF('[1]T61 Real GDP'!AD183&lt;&gt;"",(IF('[1]T6 Wine production'!AD183&lt;&gt;"",('[1]T6 Wine production'!AD183/'[1]T61 Real GDP'!AD183),"")),"")</f>
        <v>0.28990586637150362</v>
      </c>
      <c r="AF152" s="8">
        <f>IF('[1]T61 Real GDP'!AE183&lt;&gt;"",(IF('[1]T6 Wine production'!AE183&lt;&gt;"",('[1]T6 Wine production'!AE183/'[1]T61 Real GDP'!AE183),"")),"")</f>
        <v>2.8640605164242388</v>
      </c>
      <c r="AG152" s="8">
        <f>IF('[1]T61 Real GDP'!AF183&lt;&gt;"",(IF('[1]T6 Wine production'!AF183&lt;&gt;"",('[1]T6 Wine production'!AF183/'[1]T61 Real GDP'!AF183),"")),"")</f>
        <v>0.22313252503473419</v>
      </c>
      <c r="AH152" s="8">
        <f>IF('[1]T61 Real GDP'!AG183&lt;&gt;"",(IF('[1]T6 Wine production'!AG183&lt;&gt;"",('[1]T6 Wine production'!AG183/'[1]T61 Real GDP'!AG183),"")),"")</f>
        <v>4.1778343687270505</v>
      </c>
      <c r="AI152" s="8" t="str">
        <f>IF('[1]T61 Real GDP'!AH183&lt;&gt;"",(IF('[1]T6 Wine production'!AH183&lt;&gt;"",('[1]T6 Wine production'!AH183/'[1]T61 Real GDP'!AH183),"")),"")</f>
        <v/>
      </c>
      <c r="AJ152" s="8" t="str">
        <f>IF('[1]T61 Real GDP'!AI183&lt;&gt;"",(IF('[1]T6 Wine production'!AI183&lt;&gt;"",('[1]T6 Wine production'!AI183/'[1]T61 Real GDP'!AI183),"")),"")</f>
        <v/>
      </c>
      <c r="AK152" s="8" t="str">
        <f>IF('[1]T61 Real GDP'!AJ183&lt;&gt;"",(IF('[1]T6 Wine production'!AJ183&lt;&gt;"",('[1]T6 Wine production'!AJ183/'[1]T61 Real GDP'!AJ183),"")),"")</f>
        <v/>
      </c>
      <c r="AL152" s="8" t="str">
        <f>IF('[1]T61 Real GDP'!AK183&lt;&gt;"",(IF('[1]T6 Wine production'!AK183&lt;&gt;"",('[1]T6 Wine production'!AK183/'[1]T61 Real GDP'!AK183),"")),"")</f>
        <v/>
      </c>
      <c r="AM152" s="8" t="str">
        <f>IF('[1]T61 Real GDP'!AL183&lt;&gt;"",(IF('[1]T6 Wine production'!AL183&lt;&gt;"",('[1]T6 Wine production'!AL183/'[1]T61 Real GDP'!AL183),"")),"")</f>
        <v/>
      </c>
      <c r="AN152" s="8">
        <f>IF('[1]T61 Real GDP'!AM183&lt;&gt;"",(IF('[1]T6 Wine production'!AM183&lt;&gt;"",('[1]T6 Wine production'!AM183/'[1]T61 Real GDP'!AM183),"")),"")</f>
        <v>3.6871044232397048</v>
      </c>
      <c r="AO152" s="8" t="str">
        <f>IF('[1]T61 Real GDP'!AN183&lt;&gt;"",(IF('[1]T6 Wine production'!AN183&lt;&gt;"",('[1]T6 Wine production'!AN183/'[1]T61 Real GDP'!AN183),"")),"")</f>
        <v/>
      </c>
      <c r="AP152" s="8" t="str">
        <f>IF('[1]T61 Real GDP'!AO183&lt;&gt;"",(IF('[1]T6 Wine production'!AO183&lt;&gt;"",('[1]T6 Wine production'!AO183/'[1]T61 Real GDP'!AO183),"")),"")</f>
        <v/>
      </c>
      <c r="AQ152" s="8" t="str">
        <f>IF('[1]T61 Real GDP'!AP183&lt;&gt;"",(IF('[1]T6 Wine production'!AP183&lt;&gt;"",('[1]T6 Wine production'!AP183/'[1]T61 Real GDP'!AP183),"")),"")</f>
        <v/>
      </c>
      <c r="AR152" s="8">
        <f>IF('[1]T61 Real GDP'!AQ183&lt;&gt;"",(IF('[1]T6 Wine production'!AQ183&lt;&gt;"",('[1]T6 Wine production'!AQ183/'[1]T61 Real GDP'!AQ183),"")),"")</f>
        <v>6.6420665505927762E-2</v>
      </c>
      <c r="AS152" s="8" t="str">
        <f>IF('[1]T61 Real GDP'!AR183&lt;&gt;"",(IF('[1]T6 Wine production'!AR183&lt;&gt;"",('[1]T6 Wine production'!AR183/'[1]T61 Real GDP'!AR183),"")),"")</f>
        <v/>
      </c>
      <c r="AT152" s="8" t="str">
        <f>IF('[1]T61 Real GDP'!AS183&lt;&gt;"",(IF('[1]T6 Wine production'!AS183&lt;&gt;"",('[1]T6 Wine production'!AS183/'[1]T61 Real GDP'!AS183),"")),"")</f>
        <v/>
      </c>
      <c r="AU152" s="8">
        <f>IF('[1]T61 Real GDP'!AT183&lt;&gt;"",(IF('[1]T6 Wine production'!AT183&lt;&gt;"",('[1]T6 Wine production'!AT183/'[1]T61 Real GDP'!AT183),"")),"")</f>
        <v>5.8734804166694693E-3</v>
      </c>
      <c r="AV152" s="8" t="str">
        <f>IF('[1]T61 Real GDP'!AU183&lt;&gt;"",(IF('[1]T6 Wine production'!AU183&lt;&gt;"",('[1]T6 Wine production'!AU183/'[1]T61 Real GDP'!AU183),"")),"")</f>
        <v/>
      </c>
      <c r="AW152" s="8" t="str">
        <f>IF('[1]T61 Real GDP'!AV183&lt;&gt;"",(IF('[1]T6 Wine production'!AV183&lt;&gt;"",('[1]T6 Wine production'!AV183/'[1]T61 Real GDP'!AV183),"")),"")</f>
        <v/>
      </c>
      <c r="AX152" s="8" t="str">
        <f>IF('[1]T61 Real GDP'!AW183&lt;&gt;"",(IF('[1]T6 Wine production'!AW183&lt;&gt;"",('[1]T6 Wine production'!AW183/'[1]T61 Real GDP'!AW183),"")),"")</f>
        <v/>
      </c>
      <c r="AY152" s="8" t="str">
        <f>IF('[1]T61 Real GDP'!AX183&lt;&gt;"",(IF('[1]T6 Wine production'!AX183&lt;&gt;"",('[1]T6 Wine production'!AX183/'[1]T61 Real GDP'!AX183),"")),"")</f>
        <v/>
      </c>
      <c r="AZ152" s="8" t="str">
        <f>IF('[1]T61 Real GDP'!AY183&lt;&gt;"",(IF('[1]T6 Wine production'!AY183&lt;&gt;"",('[1]T6 Wine production'!AY183/'[1]T61 Real GDP'!AY183),"")),"")</f>
        <v/>
      </c>
      <c r="BA152" s="8" t="str">
        <f>IF('[1]T61 Real GDP'!AZ183&lt;&gt;"",(IF('[1]T6 Wine production'!AZ183&lt;&gt;"",('[1]T6 Wine production'!AZ183/'[1]T61 Real GDP'!AZ183),"")),"")</f>
        <v/>
      </c>
      <c r="BB152" s="8">
        <v>0.41805427607992246</v>
      </c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 x14ac:dyDescent="0.5">
      <c r="A153" s="12">
        <v>2016</v>
      </c>
      <c r="AB153" s="8">
        <f>IF('[1]T61 Real GDP'!AA184&lt;&gt;"",(IF('[1]T6 Wine production'!AA184&lt;&gt;"",('[1]T6 Wine production'!AA184/'[1]T61 Real GDP'!AA184),"")),"")</f>
        <v>1.8577721793679216</v>
      </c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6" spans="1:66" x14ac:dyDescent="0.5">
      <c r="AB156" s="8"/>
      <c r="BC156" s="9"/>
      <c r="BD156" s="9"/>
      <c r="BE156" s="9"/>
    </row>
    <row r="157" spans="1:66" x14ac:dyDescent="0.5">
      <c r="AB157" s="8"/>
      <c r="BC157" s="9"/>
      <c r="BD157" s="9"/>
      <c r="BE157" s="9"/>
    </row>
    <row r="158" spans="1:66" x14ac:dyDescent="0.5">
      <c r="AB158" s="8"/>
      <c r="BC158" s="9"/>
      <c r="BD158" s="9"/>
      <c r="BE158" s="9"/>
    </row>
    <row r="159" spans="1:66" x14ac:dyDescent="0.5">
      <c r="AB159" s="8"/>
      <c r="BC159" s="9"/>
      <c r="BD159" s="9"/>
      <c r="BE159" s="9"/>
    </row>
    <row r="160" spans="1:66" x14ac:dyDescent="0.5">
      <c r="BC160" s="9"/>
      <c r="BD160" s="9"/>
      <c r="BE160" s="9"/>
    </row>
    <row r="161" spans="55:57" x14ac:dyDescent="0.5">
      <c r="BC161" s="9"/>
      <c r="BD161" s="9"/>
      <c r="BE161" s="9"/>
    </row>
    <row r="162" spans="55:57" x14ac:dyDescent="0.5">
      <c r="BC162" s="9"/>
      <c r="BD162" s="9"/>
      <c r="BE162" s="9"/>
    </row>
    <row r="163" spans="55:57" x14ac:dyDescent="0.5">
      <c r="BC163" s="9"/>
      <c r="BD163" s="9"/>
      <c r="BE163" s="9"/>
    </row>
    <row r="164" spans="55:57" x14ac:dyDescent="0.5">
      <c r="BC164" s="9"/>
      <c r="BD164" s="9"/>
      <c r="BE164" s="9"/>
    </row>
    <row r="165" spans="55:57" x14ac:dyDescent="0.5">
      <c r="BC165" s="9"/>
      <c r="BD165" s="9"/>
      <c r="BE16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53"/>
  <sheetViews>
    <sheetView topLeftCell="AH1" workbookViewId="0">
      <pane ySplit="1" topLeftCell="A2" activePane="bottomLeft" state="frozen"/>
      <selection pane="bottomLeft" activeCell="J146" sqref="J146"/>
    </sheetView>
  </sheetViews>
  <sheetFormatPr defaultRowHeight="14.4" x14ac:dyDescent="0.55000000000000004"/>
  <cols>
    <col min="54" max="54" width="11.68359375" bestFit="1" customWidth="1"/>
  </cols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286828.90000000002</v>
      </c>
      <c r="C2">
        <v>27269.9</v>
      </c>
      <c r="D2">
        <v>36505</v>
      </c>
      <c r="E2">
        <v>108191.394</v>
      </c>
      <c r="F2">
        <v>16378.3</v>
      </c>
      <c r="K2">
        <v>13073.122645072001</v>
      </c>
      <c r="L2">
        <v>2872</v>
      </c>
      <c r="P2">
        <v>246</v>
      </c>
      <c r="Q2">
        <v>10345.34531712</v>
      </c>
      <c r="R2">
        <v>5298.8637157387402</v>
      </c>
      <c r="S2">
        <v>1107.5998268062031</v>
      </c>
      <c r="V2">
        <v>54902.40839224097</v>
      </c>
      <c r="X2">
        <v>34.387763493486311</v>
      </c>
      <c r="Y2">
        <v>0</v>
      </c>
      <c r="AA2">
        <v>2483.4255983866478</v>
      </c>
      <c r="AB2">
        <v>232.41399999999999</v>
      </c>
      <c r="AE2">
        <v>195.20001999999999</v>
      </c>
      <c r="AF2">
        <v>0</v>
      </c>
      <c r="AL2">
        <v>23.4</v>
      </c>
      <c r="AN2">
        <v>424.1</v>
      </c>
      <c r="BB2">
        <v>566411.76127885806</v>
      </c>
    </row>
    <row r="3" spans="1:54" x14ac:dyDescent="0.55000000000000004">
      <c r="A3" s="1">
        <v>1866</v>
      </c>
      <c r="B3">
        <v>327390.2</v>
      </c>
      <c r="C3">
        <v>35602.25</v>
      </c>
      <c r="D3">
        <v>29693</v>
      </c>
      <c r="E3">
        <v>111930.145</v>
      </c>
      <c r="F3">
        <v>10835.9</v>
      </c>
      <c r="K3">
        <v>13155.3182595648</v>
      </c>
      <c r="L3">
        <v>2256</v>
      </c>
      <c r="P3">
        <v>246</v>
      </c>
      <c r="Q3">
        <v>9437.3550457399979</v>
      </c>
      <c r="R3">
        <v>5201.712159432358</v>
      </c>
      <c r="S3">
        <v>1250.82160837073</v>
      </c>
      <c r="V3">
        <v>62001.742061147219</v>
      </c>
      <c r="X3">
        <v>38.834384585653083</v>
      </c>
      <c r="Y3">
        <v>0</v>
      </c>
      <c r="AA3">
        <v>2804.552985711638</v>
      </c>
      <c r="AB3">
        <v>84.070349999999991</v>
      </c>
      <c r="AE3">
        <v>76.979330000000004</v>
      </c>
      <c r="AF3">
        <v>0</v>
      </c>
      <c r="AN3">
        <v>107.6636363636364</v>
      </c>
      <c r="BB3">
        <v>612112.54482091614</v>
      </c>
    </row>
    <row r="4" spans="1:54" x14ac:dyDescent="0.55000000000000004">
      <c r="A4" s="1">
        <v>1867</v>
      </c>
      <c r="B4">
        <v>259116.9</v>
      </c>
      <c r="C4">
        <v>29549.55</v>
      </c>
      <c r="D4">
        <v>25404</v>
      </c>
      <c r="E4">
        <v>131163.04999999999</v>
      </c>
      <c r="F4">
        <v>13849.8</v>
      </c>
      <c r="K4">
        <v>13237.5138740576</v>
      </c>
      <c r="L4">
        <v>4970</v>
      </c>
      <c r="P4">
        <v>246</v>
      </c>
      <c r="Q4">
        <v>7903.2833208599986</v>
      </c>
      <c r="R4">
        <v>4111.6618245791506</v>
      </c>
      <c r="S4">
        <v>1531.308878126591</v>
      </c>
      <c r="V4">
        <v>75905.16300819235</v>
      </c>
      <c r="X4">
        <v>47.542701129102561</v>
      </c>
      <c r="Y4">
        <v>0</v>
      </c>
      <c r="AA4">
        <v>3433.4527461439461</v>
      </c>
      <c r="AB4">
        <v>111.21565</v>
      </c>
      <c r="AE4">
        <v>118.42507999999999</v>
      </c>
      <c r="AF4">
        <v>0</v>
      </c>
      <c r="AN4">
        <v>42.590909090909093</v>
      </c>
      <c r="BB4">
        <v>570741.45799217967</v>
      </c>
    </row>
    <row r="5" spans="1:54" x14ac:dyDescent="0.55000000000000004">
      <c r="A5" s="1">
        <v>1868</v>
      </c>
      <c r="B5">
        <v>280641.3</v>
      </c>
      <c r="C5">
        <v>23824.5</v>
      </c>
      <c r="D5">
        <v>27362</v>
      </c>
      <c r="E5">
        <v>181687.386</v>
      </c>
      <c r="F5">
        <v>17057.400000000001</v>
      </c>
      <c r="K5">
        <v>13319.709488550399</v>
      </c>
      <c r="L5">
        <v>5606</v>
      </c>
      <c r="P5">
        <v>246</v>
      </c>
      <c r="Q5">
        <v>8584.4595897399849</v>
      </c>
      <c r="R5">
        <v>4863.7912216698742</v>
      </c>
      <c r="S5">
        <v>1688.609171300486</v>
      </c>
      <c r="V5">
        <v>83702.351782548736</v>
      </c>
      <c r="X5">
        <v>52.426419190631663</v>
      </c>
      <c r="Y5">
        <v>0</v>
      </c>
      <c r="AA5">
        <v>3786.146530710711</v>
      </c>
      <c r="AB5">
        <v>51.255749999999999</v>
      </c>
      <c r="AE5">
        <v>102.45995000000001</v>
      </c>
      <c r="AF5">
        <v>0</v>
      </c>
      <c r="AN5">
        <v>56.036363636363639</v>
      </c>
      <c r="BB5">
        <v>652631.83226734726</v>
      </c>
    </row>
    <row r="6" spans="1:54" x14ac:dyDescent="0.55000000000000004">
      <c r="A6" s="1">
        <v>1869</v>
      </c>
      <c r="B6">
        <v>306305</v>
      </c>
      <c r="C6">
        <v>28348.424999999999</v>
      </c>
      <c r="D6">
        <v>32535</v>
      </c>
      <c r="E6">
        <v>141049.14000000001</v>
      </c>
      <c r="F6">
        <v>19233.400000000001</v>
      </c>
      <c r="K6">
        <v>13401.905103043209</v>
      </c>
      <c r="L6">
        <v>5922</v>
      </c>
      <c r="P6">
        <v>246</v>
      </c>
      <c r="Q6">
        <v>12789.135849800001</v>
      </c>
      <c r="R6">
        <v>5609.5823339014923</v>
      </c>
      <c r="S6">
        <v>1491.5100087693411</v>
      </c>
      <c r="V6">
        <v>73932.380306246763</v>
      </c>
      <c r="X6">
        <v>46.30706161955905</v>
      </c>
      <c r="Y6">
        <v>0</v>
      </c>
      <c r="AA6">
        <v>3344.216969325847</v>
      </c>
      <c r="AB6">
        <v>118.43195</v>
      </c>
      <c r="AE6">
        <v>0</v>
      </c>
      <c r="AF6">
        <v>0</v>
      </c>
      <c r="AN6">
        <v>140.35</v>
      </c>
      <c r="BB6">
        <v>644512.78458270617</v>
      </c>
    </row>
    <row r="7" spans="1:54" x14ac:dyDescent="0.55000000000000004">
      <c r="A7" s="1">
        <v>1870</v>
      </c>
      <c r="B7">
        <v>286620.5</v>
      </c>
      <c r="C7">
        <v>23598.924999999999</v>
      </c>
      <c r="D7">
        <v>34051</v>
      </c>
      <c r="E7">
        <v>150346.77900000001</v>
      </c>
      <c r="F7">
        <v>14120.2</v>
      </c>
      <c r="K7">
        <v>13484.10071753601</v>
      </c>
      <c r="L7">
        <v>3609</v>
      </c>
      <c r="P7">
        <v>246</v>
      </c>
      <c r="Q7">
        <v>12250.188258919999</v>
      </c>
      <c r="R7">
        <v>4825.0487726324918</v>
      </c>
      <c r="S7">
        <v>1290.078996512236</v>
      </c>
      <c r="V7">
        <v>63947.684182113961</v>
      </c>
      <c r="X7">
        <v>40.053212673298027</v>
      </c>
      <c r="Y7">
        <v>0</v>
      </c>
      <c r="AA7">
        <v>2892.5746703281288</v>
      </c>
      <c r="AB7">
        <v>164.46885</v>
      </c>
      <c r="AE7">
        <v>124.19342</v>
      </c>
      <c r="AF7">
        <v>0</v>
      </c>
      <c r="AL7">
        <v>78.8</v>
      </c>
      <c r="AN7">
        <v>183.03636363636369</v>
      </c>
      <c r="BB7">
        <v>611872.63144435256</v>
      </c>
    </row>
    <row r="8" spans="1:54" x14ac:dyDescent="0.55000000000000004">
      <c r="A8" s="1">
        <v>1871</v>
      </c>
      <c r="B8">
        <v>331922.59999999998</v>
      </c>
      <c r="C8">
        <v>23928.222000000002</v>
      </c>
      <c r="D8">
        <v>34737</v>
      </c>
      <c r="E8">
        <v>168869.52100000001</v>
      </c>
      <c r="F8">
        <v>16335</v>
      </c>
      <c r="K8">
        <v>13566.296332028811</v>
      </c>
      <c r="L8">
        <v>3612</v>
      </c>
      <c r="P8">
        <v>246</v>
      </c>
      <c r="Q8">
        <v>9454.8658439999999</v>
      </c>
      <c r="R8">
        <v>5068.6356904039958</v>
      </c>
      <c r="S8">
        <v>1707.2902732436851</v>
      </c>
      <c r="V8">
        <v>84906.761852654308</v>
      </c>
      <c r="X8">
        <v>52.793281775173377</v>
      </c>
      <c r="Y8">
        <v>0</v>
      </c>
      <c r="AA8">
        <v>3828.032711666146</v>
      </c>
      <c r="AB8">
        <v>141.94635</v>
      </c>
      <c r="AE8">
        <v>72.736345</v>
      </c>
      <c r="AF8">
        <v>0</v>
      </c>
      <c r="AN8">
        <v>60.390909090909091</v>
      </c>
      <c r="BB8">
        <v>698510.09258986299</v>
      </c>
    </row>
    <row r="9" spans="1:54" x14ac:dyDescent="0.55000000000000004">
      <c r="A9" s="1">
        <v>1872</v>
      </c>
      <c r="B9">
        <v>342997</v>
      </c>
      <c r="C9">
        <v>60332.275000000001</v>
      </c>
      <c r="D9">
        <v>42965</v>
      </c>
      <c r="E9">
        <v>196158.68900000001</v>
      </c>
      <c r="F9">
        <v>12805.9</v>
      </c>
      <c r="K9">
        <v>13648.49194652161</v>
      </c>
      <c r="L9">
        <v>4542</v>
      </c>
      <c r="P9">
        <v>246</v>
      </c>
      <c r="Q9">
        <v>13160.918099619999</v>
      </c>
      <c r="R9">
        <v>4595.4627685474834</v>
      </c>
      <c r="S9">
        <v>1056.1591113104371</v>
      </c>
      <c r="V9">
        <v>52108.547917624142</v>
      </c>
      <c r="X9">
        <v>32.977471989774521</v>
      </c>
      <c r="Y9">
        <v>0</v>
      </c>
      <c r="AA9">
        <v>2368.0868392340039</v>
      </c>
      <c r="AB9">
        <v>114.1322</v>
      </c>
      <c r="AE9">
        <v>118.330455</v>
      </c>
      <c r="AF9">
        <v>0</v>
      </c>
      <c r="AN9">
        <v>59.104545454545459</v>
      </c>
      <c r="BB9">
        <v>747309.07535530208</v>
      </c>
    </row>
    <row r="10" spans="1:54" x14ac:dyDescent="0.55000000000000004">
      <c r="A10" s="1">
        <v>1873</v>
      </c>
      <c r="B10">
        <v>398143.1</v>
      </c>
      <c r="C10">
        <v>30405.224999999999</v>
      </c>
      <c r="D10">
        <v>40202</v>
      </c>
      <c r="E10">
        <v>264376.58699999988</v>
      </c>
      <c r="F10">
        <v>10947.6</v>
      </c>
      <c r="K10">
        <v>13730.687561014411</v>
      </c>
      <c r="L10">
        <v>6062</v>
      </c>
      <c r="P10">
        <v>246</v>
      </c>
      <c r="Q10">
        <v>17171.549867360009</v>
      </c>
      <c r="R10">
        <v>4108.0747900545002</v>
      </c>
      <c r="S10">
        <v>1319.8604633782061</v>
      </c>
      <c r="V10">
        <v>78610.937576142212</v>
      </c>
      <c r="X10">
        <v>30.882768821215048</v>
      </c>
      <c r="Y10">
        <v>0</v>
      </c>
      <c r="AA10">
        <v>2959.3497414165008</v>
      </c>
      <c r="AB10">
        <v>168.99610000000001</v>
      </c>
      <c r="AE10">
        <v>176.81627499999999</v>
      </c>
      <c r="AF10">
        <v>0</v>
      </c>
      <c r="AN10">
        <v>81.263636363636365</v>
      </c>
      <c r="BB10">
        <v>868740.93077955069</v>
      </c>
    </row>
    <row r="11" spans="1:54" x14ac:dyDescent="0.55000000000000004">
      <c r="A11" s="1">
        <v>1874</v>
      </c>
      <c r="B11">
        <v>323248.40000000002</v>
      </c>
      <c r="C11">
        <v>26903.474999999999</v>
      </c>
      <c r="D11">
        <v>53150</v>
      </c>
      <c r="E11">
        <v>211729.815</v>
      </c>
      <c r="F11">
        <v>14016.4</v>
      </c>
      <c r="K11">
        <v>13812.88317550721</v>
      </c>
      <c r="L11">
        <v>5360</v>
      </c>
      <c r="P11">
        <v>246</v>
      </c>
      <c r="Q11">
        <v>4836.3654203199994</v>
      </c>
      <c r="R11">
        <v>5466.10435637706</v>
      </c>
      <c r="S11">
        <v>892.9025247633482</v>
      </c>
      <c r="V11">
        <v>42321.740076889968</v>
      </c>
      <c r="X11">
        <v>29.2059228836229</v>
      </c>
      <c r="Y11">
        <v>0</v>
      </c>
      <c r="AA11">
        <v>2002.0380404495629</v>
      </c>
      <c r="AB11">
        <v>182.33215000000001</v>
      </c>
      <c r="AE11">
        <v>182.213685</v>
      </c>
      <c r="AF11">
        <v>0</v>
      </c>
      <c r="AN11">
        <v>74.259090909090915</v>
      </c>
      <c r="BB11">
        <v>704454.13444309984</v>
      </c>
    </row>
    <row r="12" spans="1:54" x14ac:dyDescent="0.55000000000000004">
      <c r="A12" s="1">
        <v>1875</v>
      </c>
      <c r="B12">
        <v>373027.2</v>
      </c>
      <c r="C12">
        <v>36029.5</v>
      </c>
      <c r="D12">
        <v>50756</v>
      </c>
      <c r="E12">
        <v>206891.378</v>
      </c>
      <c r="F12">
        <v>15199.9</v>
      </c>
      <c r="K12">
        <v>13895.07879</v>
      </c>
      <c r="L12">
        <v>5832</v>
      </c>
      <c r="P12">
        <v>246</v>
      </c>
      <c r="Q12">
        <v>5387.950328299994</v>
      </c>
      <c r="R12">
        <v>6648.0202844688338</v>
      </c>
      <c r="S12">
        <v>2073.8730563029858</v>
      </c>
      <c r="V12">
        <v>130927.8660042749</v>
      </c>
      <c r="X12">
        <v>42.854555942326613</v>
      </c>
      <c r="Y12">
        <v>0</v>
      </c>
      <c r="AA12">
        <v>4649.9731321539284</v>
      </c>
      <c r="AB12">
        <v>114.85565</v>
      </c>
      <c r="AE12">
        <v>170.47261499999999</v>
      </c>
      <c r="AF12">
        <v>0</v>
      </c>
      <c r="AL12">
        <v>482.9</v>
      </c>
      <c r="AM12">
        <v>13.101962618962711</v>
      </c>
      <c r="AN12">
        <v>50.963636363636361</v>
      </c>
      <c r="AO12">
        <v>401.16570465779557</v>
      </c>
      <c r="BB12">
        <v>852841.05372008367</v>
      </c>
    </row>
    <row r="13" spans="1:54" x14ac:dyDescent="0.55000000000000004">
      <c r="A13" s="1">
        <v>1876</v>
      </c>
      <c r="B13">
        <v>333080.8</v>
      </c>
      <c r="C13">
        <v>50468.675000000003</v>
      </c>
      <c r="D13">
        <v>52851</v>
      </c>
      <c r="E13">
        <v>183861.141</v>
      </c>
      <c r="F13">
        <v>19672.900000000001</v>
      </c>
      <c r="K13">
        <v>14781.067335579</v>
      </c>
      <c r="L13">
        <v>7000</v>
      </c>
      <c r="P13">
        <v>254.2</v>
      </c>
      <c r="Q13">
        <v>6430.8595613799989</v>
      </c>
      <c r="R13">
        <v>4243.1476063518803</v>
      </c>
      <c r="S13">
        <v>909.14696123569536</v>
      </c>
      <c r="V13">
        <v>38366.414461733737</v>
      </c>
      <c r="X13">
        <v>33.354608221032017</v>
      </c>
      <c r="Y13">
        <v>0</v>
      </c>
      <c r="AA13">
        <v>2038.460806497767</v>
      </c>
      <c r="AB13">
        <v>225.00205</v>
      </c>
      <c r="AE13">
        <v>120.798275</v>
      </c>
      <c r="AF13">
        <v>0</v>
      </c>
      <c r="AL13">
        <v>438.2</v>
      </c>
      <c r="AM13">
        <v>14.84534928990424</v>
      </c>
      <c r="AN13">
        <v>63.563636363636363</v>
      </c>
      <c r="AO13">
        <v>454.5460235214008</v>
      </c>
      <c r="BB13">
        <v>715308.1226751738</v>
      </c>
    </row>
    <row r="14" spans="1:54" x14ac:dyDescent="0.55000000000000004">
      <c r="A14" s="1">
        <v>1877</v>
      </c>
      <c r="B14">
        <v>310165.8</v>
      </c>
      <c r="C14">
        <v>36090</v>
      </c>
      <c r="D14">
        <v>57112</v>
      </c>
      <c r="E14">
        <v>226589.57199999999</v>
      </c>
      <c r="F14">
        <v>17992.900000000001</v>
      </c>
      <c r="K14">
        <v>15667.055881157999</v>
      </c>
      <c r="L14">
        <v>8500</v>
      </c>
      <c r="P14">
        <v>262.39999999999998</v>
      </c>
      <c r="Q14">
        <v>9108.8999004200014</v>
      </c>
      <c r="R14">
        <v>5029.0718403681331</v>
      </c>
      <c r="S14">
        <v>1490.4270463378509</v>
      </c>
      <c r="V14">
        <v>79825.351862794443</v>
      </c>
      <c r="X14">
        <v>41.721092519210963</v>
      </c>
      <c r="Y14">
        <v>0</v>
      </c>
      <c r="AA14">
        <v>3341.788784922634</v>
      </c>
      <c r="AB14">
        <v>90.6815</v>
      </c>
      <c r="AE14">
        <v>217.28927999999999</v>
      </c>
      <c r="AF14">
        <v>0</v>
      </c>
      <c r="AL14">
        <v>217.8</v>
      </c>
      <c r="AM14">
        <v>17.697690593889352</v>
      </c>
      <c r="AN14">
        <v>128.7409090909091</v>
      </c>
      <c r="AO14">
        <v>541.88114593135253</v>
      </c>
      <c r="BB14">
        <v>772431.07893413655</v>
      </c>
    </row>
    <row r="15" spans="1:54" x14ac:dyDescent="0.55000000000000004">
      <c r="A15" s="1">
        <v>1878</v>
      </c>
      <c r="B15">
        <v>281498.7</v>
      </c>
      <c r="C15">
        <v>53388.9</v>
      </c>
      <c r="D15">
        <v>42489</v>
      </c>
      <c r="E15">
        <v>290680.64100000012</v>
      </c>
      <c r="F15">
        <v>23981.1</v>
      </c>
      <c r="K15">
        <v>13192</v>
      </c>
      <c r="L15">
        <v>9000</v>
      </c>
      <c r="P15">
        <v>270.60000000000002</v>
      </c>
      <c r="Q15">
        <v>1274.857420280008</v>
      </c>
      <c r="R15">
        <v>4897.7963792745941</v>
      </c>
      <c r="S15">
        <v>2653.2579571500341</v>
      </c>
      <c r="V15">
        <v>162992.6000627375</v>
      </c>
      <c r="X15">
        <v>58.281837437897011</v>
      </c>
      <c r="Y15">
        <v>0</v>
      </c>
      <c r="AA15">
        <v>5949.0517878731716</v>
      </c>
      <c r="AB15">
        <v>104.0676</v>
      </c>
      <c r="AE15">
        <v>176.43398999999999</v>
      </c>
      <c r="AF15">
        <v>0</v>
      </c>
      <c r="AL15">
        <v>107.1</v>
      </c>
      <c r="AM15">
        <v>22.572859652623968</v>
      </c>
      <c r="AN15">
        <v>31.510488188976382</v>
      </c>
      <c r="AO15">
        <v>691.15272360648362</v>
      </c>
      <c r="BB15">
        <v>893459.62410620111</v>
      </c>
    </row>
    <row r="16" spans="1:54" x14ac:dyDescent="0.55000000000000004">
      <c r="A16" s="1">
        <v>1879</v>
      </c>
      <c r="B16">
        <v>304673.7</v>
      </c>
      <c r="C16">
        <v>107321.425</v>
      </c>
      <c r="D16">
        <v>41951</v>
      </c>
      <c r="E16">
        <v>387008.59899999999</v>
      </c>
      <c r="F16">
        <v>43467.4</v>
      </c>
      <c r="K16">
        <v>13599</v>
      </c>
      <c r="L16">
        <v>10500</v>
      </c>
      <c r="P16">
        <v>278.8</v>
      </c>
      <c r="Q16">
        <v>4908.6722234199988</v>
      </c>
      <c r="R16">
        <v>3784.5091488689591</v>
      </c>
      <c r="S16">
        <v>2196.7892922770789</v>
      </c>
      <c r="V16">
        <v>125750.8059440177</v>
      </c>
      <c r="X16">
        <v>55.298183638057488</v>
      </c>
      <c r="Y16">
        <v>0</v>
      </c>
      <c r="AA16">
        <v>4925.5720619186659</v>
      </c>
      <c r="AB16">
        <v>77.754949999999994</v>
      </c>
      <c r="AE16">
        <v>174.95784</v>
      </c>
      <c r="AF16">
        <v>0</v>
      </c>
      <c r="AL16">
        <v>541.5</v>
      </c>
      <c r="AM16">
        <v>23.46083758910957</v>
      </c>
      <c r="AN16">
        <v>24.756996850393701</v>
      </c>
      <c r="AO16">
        <v>718.34149714910166</v>
      </c>
      <c r="BB16">
        <v>1051982.3429757289</v>
      </c>
    </row>
    <row r="17" spans="1:54" x14ac:dyDescent="0.55000000000000004">
      <c r="A17" s="1">
        <v>1880</v>
      </c>
      <c r="B17">
        <v>248908.79999999999</v>
      </c>
      <c r="C17">
        <v>220135.02499999999</v>
      </c>
      <c r="D17">
        <v>59327</v>
      </c>
      <c r="E17">
        <v>622203.88300000003</v>
      </c>
      <c r="F17">
        <v>90449</v>
      </c>
      <c r="K17">
        <v>16584</v>
      </c>
      <c r="L17">
        <v>12000</v>
      </c>
      <c r="P17">
        <v>287</v>
      </c>
      <c r="Q17">
        <v>7430.0443557600083</v>
      </c>
      <c r="R17">
        <v>3964.1137207085289</v>
      </c>
      <c r="S17">
        <v>1171.494610264102</v>
      </c>
      <c r="V17">
        <v>47835.771431072593</v>
      </c>
      <c r="X17">
        <v>44.20582067581681</v>
      </c>
      <c r="Y17">
        <v>0</v>
      </c>
      <c r="AA17">
        <v>2626.688478176246</v>
      </c>
      <c r="AB17">
        <v>109.8916</v>
      </c>
      <c r="AE17">
        <v>586.24729500000001</v>
      </c>
      <c r="AF17">
        <v>0</v>
      </c>
      <c r="AL17">
        <v>1704.9</v>
      </c>
      <c r="AM17">
        <v>28.870461913937898</v>
      </c>
      <c r="AN17">
        <v>20.298968503937012</v>
      </c>
      <c r="AO17">
        <v>883.97742646115751</v>
      </c>
      <c r="BB17">
        <v>1336301.2121685359</v>
      </c>
    </row>
    <row r="18" spans="1:54" x14ac:dyDescent="0.55000000000000004">
      <c r="A18" s="1">
        <v>1881</v>
      </c>
      <c r="B18">
        <v>258219.6</v>
      </c>
      <c r="C18">
        <v>175506.07500000001</v>
      </c>
      <c r="D18">
        <v>70154</v>
      </c>
      <c r="E18">
        <v>703260.00199999998</v>
      </c>
      <c r="F18">
        <v>44919.3</v>
      </c>
      <c r="K18">
        <v>17208</v>
      </c>
      <c r="L18">
        <v>13500</v>
      </c>
      <c r="P18">
        <v>295.2</v>
      </c>
      <c r="Q18">
        <v>3395.5903399800009</v>
      </c>
      <c r="R18">
        <v>4101.4736020536548</v>
      </c>
      <c r="S18">
        <v>1686.984727653251</v>
      </c>
      <c r="V18">
        <v>82747.559115546508</v>
      </c>
      <c r="X18">
        <v>53.045266310074993</v>
      </c>
      <c r="Y18">
        <v>0</v>
      </c>
      <c r="AA18">
        <v>3782.5042541058911</v>
      </c>
      <c r="AB18">
        <v>96.85584999999999</v>
      </c>
      <c r="AE18">
        <v>258.06508500000001</v>
      </c>
      <c r="AF18">
        <v>0</v>
      </c>
      <c r="AL18">
        <v>1086.8</v>
      </c>
      <c r="AM18">
        <v>19.267819788459839</v>
      </c>
      <c r="AN18">
        <v>18.454440944881888</v>
      </c>
      <c r="AO18">
        <v>589.95653761595474</v>
      </c>
      <c r="BB18">
        <v>1380898.7340389991</v>
      </c>
    </row>
    <row r="19" spans="1:54" x14ac:dyDescent="0.55000000000000004">
      <c r="A19" s="1">
        <v>1882</v>
      </c>
      <c r="B19">
        <v>261827.6</v>
      </c>
      <c r="C19">
        <v>132698.375</v>
      </c>
      <c r="D19">
        <v>77481</v>
      </c>
      <c r="E19">
        <v>767110.87</v>
      </c>
      <c r="F19">
        <v>41952.5</v>
      </c>
      <c r="K19">
        <v>16674</v>
      </c>
      <c r="L19">
        <v>15000</v>
      </c>
      <c r="P19">
        <v>303.39999999999998</v>
      </c>
      <c r="Q19">
        <v>6258.6443367799948</v>
      </c>
      <c r="R19">
        <v>4367.409569434084</v>
      </c>
      <c r="S19">
        <v>1682.1113967115471</v>
      </c>
      <c r="V19">
        <v>78287.630577987875</v>
      </c>
      <c r="X19">
        <v>56.123250866123051</v>
      </c>
      <c r="Y19">
        <v>0</v>
      </c>
      <c r="AA19">
        <v>3771.5774242914299</v>
      </c>
      <c r="AB19">
        <v>110.4649</v>
      </c>
      <c r="AE19">
        <v>246.5549</v>
      </c>
      <c r="AF19">
        <v>0</v>
      </c>
      <c r="AL19">
        <v>923.6</v>
      </c>
      <c r="AM19">
        <v>45.472412428066207</v>
      </c>
      <c r="AN19">
        <v>54.850521259842523</v>
      </c>
      <c r="AO19">
        <v>1392.308381936087</v>
      </c>
      <c r="BB19">
        <v>1410244.4926716951</v>
      </c>
    </row>
    <row r="20" spans="1:54" x14ac:dyDescent="0.55000000000000004">
      <c r="A20" s="1">
        <v>1883</v>
      </c>
      <c r="B20">
        <v>253840.1</v>
      </c>
      <c r="C20">
        <v>262463.375</v>
      </c>
      <c r="D20">
        <v>87010</v>
      </c>
      <c r="E20">
        <v>766147.29299999995</v>
      </c>
      <c r="F20">
        <v>40668</v>
      </c>
      <c r="K20">
        <v>18743</v>
      </c>
      <c r="L20">
        <v>16000</v>
      </c>
      <c r="P20">
        <v>311.60000000000002</v>
      </c>
      <c r="Q20">
        <v>5785.7738276999953</v>
      </c>
      <c r="R20">
        <v>4783.9721746113846</v>
      </c>
      <c r="S20">
        <v>1769.560613054349</v>
      </c>
      <c r="V20">
        <v>82322.501914954148</v>
      </c>
      <c r="X20">
        <v>59.0678648084426</v>
      </c>
      <c r="Y20">
        <v>0</v>
      </c>
      <c r="AA20">
        <v>3967.6533148509238</v>
      </c>
      <c r="AB20">
        <v>314.19569999999999</v>
      </c>
      <c r="AE20">
        <v>306.48280499999998</v>
      </c>
      <c r="AF20">
        <v>0</v>
      </c>
      <c r="AL20">
        <v>8387.7999999999993</v>
      </c>
      <c r="AM20">
        <v>54.833521885213457</v>
      </c>
      <c r="AN20">
        <v>42.663349606299207</v>
      </c>
      <c r="AO20">
        <v>1678.9338426376801</v>
      </c>
      <c r="BB20">
        <v>1554656.806929108</v>
      </c>
    </row>
    <row r="21" spans="1:54" x14ac:dyDescent="0.55000000000000004">
      <c r="A21" s="1">
        <v>1884</v>
      </c>
      <c r="B21">
        <v>247276.5</v>
      </c>
      <c r="C21">
        <v>237641.7</v>
      </c>
      <c r="D21">
        <v>82024</v>
      </c>
      <c r="E21">
        <v>651056.82900000003</v>
      </c>
      <c r="F21">
        <v>45559</v>
      </c>
      <c r="K21">
        <v>17088</v>
      </c>
      <c r="L21">
        <v>17000</v>
      </c>
      <c r="P21">
        <v>319.8</v>
      </c>
      <c r="Q21">
        <v>5051.4848222599976</v>
      </c>
      <c r="R21">
        <v>4357.3753352034801</v>
      </c>
      <c r="S21">
        <v>1816.940219432028</v>
      </c>
      <c r="V21">
        <v>81940.633649209572</v>
      </c>
      <c r="X21">
        <v>62.629084347285684</v>
      </c>
      <c r="Y21">
        <v>0</v>
      </c>
      <c r="AA21">
        <v>4073.8863824915161</v>
      </c>
      <c r="AB21">
        <v>239.99430000000001</v>
      </c>
      <c r="AE21">
        <v>366.91617678033998</v>
      </c>
      <c r="AF21">
        <v>0</v>
      </c>
      <c r="AL21">
        <v>19007.599999999999</v>
      </c>
      <c r="AM21">
        <v>59.458749014437473</v>
      </c>
      <c r="AN21">
        <v>41.017068661417319</v>
      </c>
      <c r="AO21">
        <v>1820.5525111119759</v>
      </c>
      <c r="BB21">
        <v>1416804.317298512</v>
      </c>
    </row>
    <row r="22" spans="1:54" x14ac:dyDescent="0.55000000000000004">
      <c r="A22" s="1">
        <v>1885</v>
      </c>
      <c r="B22">
        <v>260277.6</v>
      </c>
      <c r="C22">
        <v>147652.15</v>
      </c>
      <c r="D22">
        <v>130077</v>
      </c>
      <c r="E22">
        <v>717848.29200000002</v>
      </c>
      <c r="F22">
        <v>58029.599999999999</v>
      </c>
      <c r="K22">
        <v>20278</v>
      </c>
      <c r="L22">
        <v>18000</v>
      </c>
      <c r="P22">
        <v>328</v>
      </c>
      <c r="Q22">
        <v>3917.0996122799988</v>
      </c>
      <c r="R22">
        <v>4272.7965277518397</v>
      </c>
      <c r="S22">
        <v>2280.9896213254119</v>
      </c>
      <c r="V22">
        <v>110700.07216276749</v>
      </c>
      <c r="X22">
        <v>72.629265266850481</v>
      </c>
      <c r="Y22">
        <v>0</v>
      </c>
      <c r="AA22">
        <v>5114.3633992685182</v>
      </c>
      <c r="AB22">
        <v>276.03485000000001</v>
      </c>
      <c r="AE22">
        <v>360.16604242066001</v>
      </c>
      <c r="AF22">
        <v>0</v>
      </c>
      <c r="AL22">
        <v>32428.9</v>
      </c>
      <c r="AM22">
        <v>67.961513169732683</v>
      </c>
      <c r="AN22">
        <v>42.326820708661423</v>
      </c>
      <c r="AO22">
        <v>2080.8965124725978</v>
      </c>
      <c r="BB22">
        <v>1514104.8783274321</v>
      </c>
    </row>
    <row r="23" spans="1:54" x14ac:dyDescent="0.55000000000000004">
      <c r="A23" s="1">
        <v>1886</v>
      </c>
      <c r="B23">
        <v>274833.40000000002</v>
      </c>
      <c r="C23">
        <v>234806.3</v>
      </c>
      <c r="D23">
        <v>196312</v>
      </c>
      <c r="E23">
        <v>739197.68</v>
      </c>
      <c r="F23">
        <v>79317</v>
      </c>
      <c r="K23">
        <v>25979</v>
      </c>
      <c r="L23">
        <v>19000</v>
      </c>
      <c r="P23">
        <v>336.2</v>
      </c>
      <c r="Q23">
        <v>6290.7337058399926</v>
      </c>
      <c r="R23">
        <v>4448.3655917483838</v>
      </c>
      <c r="S23">
        <v>1887.062036870994</v>
      </c>
      <c r="V23">
        <v>80277.49364964728</v>
      </c>
      <c r="X23">
        <v>68.740223000985665</v>
      </c>
      <c r="Y23">
        <v>0</v>
      </c>
      <c r="AA23">
        <v>4231.1113225995923</v>
      </c>
      <c r="AB23">
        <v>662.3981</v>
      </c>
      <c r="AE23">
        <v>505.18979005817988</v>
      </c>
      <c r="AF23">
        <v>0</v>
      </c>
      <c r="AL23">
        <v>49039.3</v>
      </c>
      <c r="AM23">
        <v>104.68141973349729</v>
      </c>
      <c r="AN23">
        <v>56.568566929133858</v>
      </c>
      <c r="AO23">
        <v>3205.2141143485919</v>
      </c>
      <c r="BB23">
        <v>1720558.438520777</v>
      </c>
    </row>
    <row r="24" spans="1:54" x14ac:dyDescent="0.55000000000000004">
      <c r="A24" s="1">
        <v>1887</v>
      </c>
      <c r="B24">
        <v>240191.8</v>
      </c>
      <c r="C24">
        <v>359783.9</v>
      </c>
      <c r="D24">
        <v>146735</v>
      </c>
      <c r="E24">
        <v>832789.88</v>
      </c>
      <c r="F24">
        <v>70476.800000000003</v>
      </c>
      <c r="K24">
        <v>17512</v>
      </c>
      <c r="L24">
        <v>20104</v>
      </c>
      <c r="P24">
        <v>344.4</v>
      </c>
      <c r="Q24">
        <v>8135.4075444599948</v>
      </c>
      <c r="R24">
        <v>4311.6961219475861</v>
      </c>
      <c r="S24">
        <v>2238.6638396280191</v>
      </c>
      <c r="V24">
        <v>101109.20056317891</v>
      </c>
      <c r="X24">
        <v>77.051042813322738</v>
      </c>
      <c r="Y24">
        <v>0</v>
      </c>
      <c r="AA24">
        <v>5019.4618588429221</v>
      </c>
      <c r="AB24">
        <v>741.85929999999996</v>
      </c>
      <c r="AE24">
        <v>1109.49715389068</v>
      </c>
      <c r="AF24">
        <v>0</v>
      </c>
      <c r="AL24">
        <v>76519.899999999994</v>
      </c>
      <c r="AM24">
        <v>126.970299970883</v>
      </c>
      <c r="AN24">
        <v>41.356622125984259</v>
      </c>
      <c r="AO24">
        <v>3887.6717435226192</v>
      </c>
      <c r="BB24">
        <v>1891256.516090381</v>
      </c>
    </row>
    <row r="25" spans="1:54" x14ac:dyDescent="0.55000000000000004">
      <c r="A25" s="1">
        <v>1888</v>
      </c>
      <c r="B25">
        <v>211799.9</v>
      </c>
      <c r="C25">
        <v>182224.15</v>
      </c>
      <c r="D25">
        <v>173088</v>
      </c>
      <c r="E25">
        <v>907639.799</v>
      </c>
      <c r="F25">
        <v>102757.7</v>
      </c>
      <c r="K25">
        <v>17887</v>
      </c>
      <c r="L25">
        <v>20664</v>
      </c>
      <c r="P25">
        <v>360.8</v>
      </c>
      <c r="Q25">
        <v>6037.4970856599903</v>
      </c>
      <c r="R25">
        <v>4702.5664796151495</v>
      </c>
      <c r="S25">
        <v>1964.8548381996779</v>
      </c>
      <c r="V25">
        <v>79489.600595277167</v>
      </c>
      <c r="X25">
        <v>74.710519297891111</v>
      </c>
      <c r="Y25">
        <v>0</v>
      </c>
      <c r="AA25">
        <v>4405.5359022304328</v>
      </c>
      <c r="AB25">
        <v>1043.42875</v>
      </c>
      <c r="AE25">
        <v>1208.6098578082999</v>
      </c>
      <c r="AF25">
        <v>0</v>
      </c>
      <c r="AL25">
        <v>123431.9</v>
      </c>
      <c r="AM25">
        <v>182.0920726420928</v>
      </c>
      <c r="AN25">
        <v>44.68935118110236</v>
      </c>
      <c r="AO25">
        <v>5575.4314646218209</v>
      </c>
      <c r="BB25">
        <v>1844582.265916534</v>
      </c>
    </row>
    <row r="26" spans="1:54" x14ac:dyDescent="0.55000000000000004">
      <c r="A26" s="1">
        <v>1889</v>
      </c>
      <c r="B26">
        <v>216683.9</v>
      </c>
      <c r="C26">
        <v>143117.02499999999</v>
      </c>
      <c r="D26">
        <v>147430</v>
      </c>
      <c r="E26">
        <v>866062.84100000001</v>
      </c>
      <c r="F26">
        <v>82099.8</v>
      </c>
      <c r="K26">
        <v>15686</v>
      </c>
      <c r="L26">
        <v>19998</v>
      </c>
      <c r="P26">
        <v>373.1</v>
      </c>
      <c r="Q26">
        <v>8304.0883389399969</v>
      </c>
      <c r="R26">
        <v>3912.9526863793808</v>
      </c>
      <c r="S26">
        <v>2184.064483707074</v>
      </c>
      <c r="V26">
        <v>91118.64831228707</v>
      </c>
      <c r="X26">
        <v>80.932239748968229</v>
      </c>
      <c r="Y26">
        <v>0</v>
      </c>
      <c r="AA26">
        <v>4897.0408951809068</v>
      </c>
      <c r="AB26">
        <v>1417.9802</v>
      </c>
      <c r="AE26">
        <v>1475.1365792249801</v>
      </c>
      <c r="AF26">
        <v>0</v>
      </c>
      <c r="AL26">
        <v>159195.20000000001</v>
      </c>
      <c r="AM26">
        <v>167.66451680445459</v>
      </c>
      <c r="AN26">
        <v>50.718779527559057</v>
      </c>
      <c r="AO26">
        <v>5133.6777539434706</v>
      </c>
      <c r="BB26">
        <v>1769388.770785745</v>
      </c>
    </row>
    <row r="27" spans="1:54" x14ac:dyDescent="0.55000000000000004">
      <c r="A27" s="1">
        <v>1890</v>
      </c>
      <c r="B27">
        <v>216182.9</v>
      </c>
      <c r="C27">
        <v>92791.524999999994</v>
      </c>
      <c r="D27">
        <v>91384</v>
      </c>
      <c r="E27">
        <v>947792.37300000002</v>
      </c>
      <c r="F27">
        <v>67473.600000000006</v>
      </c>
      <c r="K27">
        <v>19372</v>
      </c>
      <c r="L27">
        <v>17778</v>
      </c>
      <c r="P27">
        <v>385.4</v>
      </c>
      <c r="Q27">
        <v>5773.5349084199988</v>
      </c>
      <c r="R27">
        <v>4210.7908175437206</v>
      </c>
      <c r="S27">
        <v>1860.258716691621</v>
      </c>
      <c r="V27">
        <v>70663.929558867516</v>
      </c>
      <c r="X27">
        <v>74.25044671860077</v>
      </c>
      <c r="Y27">
        <v>0</v>
      </c>
      <c r="AA27">
        <v>4171.0137586200581</v>
      </c>
      <c r="AB27">
        <v>1433.76415</v>
      </c>
      <c r="AE27">
        <v>1554.24941364958</v>
      </c>
      <c r="AF27">
        <v>0</v>
      </c>
      <c r="AH27">
        <v>261.89999999999998</v>
      </c>
      <c r="AL27">
        <v>197134.7</v>
      </c>
      <c r="AM27">
        <v>189.81771428010589</v>
      </c>
      <c r="AN27">
        <v>33.98858461417322</v>
      </c>
      <c r="AO27">
        <v>5719.9999999999991</v>
      </c>
      <c r="BB27">
        <v>1746241.996069405</v>
      </c>
    </row>
    <row r="28" spans="1:54" x14ac:dyDescent="0.55000000000000004">
      <c r="A28" s="1">
        <v>1891</v>
      </c>
      <c r="B28">
        <v>204353.9</v>
      </c>
      <c r="C28">
        <v>117402.9</v>
      </c>
      <c r="D28">
        <v>82578</v>
      </c>
      <c r="E28">
        <v>1135039.0079999999</v>
      </c>
      <c r="F28">
        <v>39087.5</v>
      </c>
      <c r="K28">
        <v>8591</v>
      </c>
      <c r="L28">
        <v>28572</v>
      </c>
      <c r="P28">
        <v>397.7</v>
      </c>
      <c r="Q28">
        <v>9126.3677338599955</v>
      </c>
      <c r="R28">
        <v>4542.240633545086</v>
      </c>
      <c r="S28">
        <v>1333.126753163956</v>
      </c>
      <c r="V28">
        <v>28270.69593446115</v>
      </c>
      <c r="X28">
        <v>70.33506655842821</v>
      </c>
      <c r="Y28">
        <v>0</v>
      </c>
      <c r="AA28">
        <v>2989.0950003558669</v>
      </c>
      <c r="AB28">
        <v>1760.46325</v>
      </c>
      <c r="AE28">
        <v>2159.0300298246202</v>
      </c>
      <c r="AF28">
        <v>0</v>
      </c>
      <c r="AH28">
        <v>1883.3</v>
      </c>
      <c r="AL28">
        <v>186095</v>
      </c>
      <c r="AM28">
        <v>270.85909907316233</v>
      </c>
      <c r="AN28">
        <v>37.28514718110236</v>
      </c>
      <c r="AO28">
        <v>5572.977124</v>
      </c>
      <c r="BB28">
        <v>1860132.7837720229</v>
      </c>
    </row>
    <row r="29" spans="1:54" x14ac:dyDescent="0.55000000000000004">
      <c r="A29" s="1">
        <v>1892</v>
      </c>
      <c r="B29">
        <v>184548.3</v>
      </c>
      <c r="C29">
        <v>244113.15</v>
      </c>
      <c r="D29">
        <v>100175</v>
      </c>
      <c r="E29">
        <v>675935.32899999991</v>
      </c>
      <c r="F29">
        <v>25446.5</v>
      </c>
      <c r="K29">
        <v>19997</v>
      </c>
      <c r="L29">
        <v>14995</v>
      </c>
      <c r="P29">
        <v>410.00000000000011</v>
      </c>
      <c r="Q29">
        <v>12644.32519062</v>
      </c>
      <c r="R29">
        <v>4659.3926930189436</v>
      </c>
      <c r="S29">
        <v>1084.857615744917</v>
      </c>
      <c r="V29">
        <v>17497.61874539499</v>
      </c>
      <c r="X29">
        <v>61.453218782270348</v>
      </c>
      <c r="Y29">
        <v>0</v>
      </c>
      <c r="AA29">
        <v>2432.433725919163</v>
      </c>
      <c r="AB29">
        <v>2113.7752999999998</v>
      </c>
      <c r="AE29">
        <v>2615.6755255161211</v>
      </c>
      <c r="AF29">
        <v>0</v>
      </c>
      <c r="AH29">
        <v>574.9</v>
      </c>
      <c r="AL29">
        <v>284063.2</v>
      </c>
      <c r="AM29">
        <v>191.33538570255479</v>
      </c>
      <c r="AN29">
        <v>33.488784094488189</v>
      </c>
      <c r="AO29">
        <v>5425.9542479999991</v>
      </c>
      <c r="BB29">
        <v>1599018.6894327931</v>
      </c>
    </row>
    <row r="30" spans="1:54" x14ac:dyDescent="0.55000000000000004">
      <c r="A30" s="1">
        <v>1893</v>
      </c>
      <c r="B30">
        <v>156910.9</v>
      </c>
      <c r="C30">
        <v>235427.55</v>
      </c>
      <c r="D30">
        <v>76956</v>
      </c>
      <c r="E30">
        <v>519021.61300000001</v>
      </c>
      <c r="F30">
        <v>23790.9</v>
      </c>
      <c r="K30">
        <v>19810</v>
      </c>
      <c r="L30">
        <v>19232</v>
      </c>
      <c r="P30">
        <v>422.3</v>
      </c>
      <c r="Q30">
        <v>2682.6666080600039</v>
      </c>
      <c r="R30">
        <v>5340.1754623856305</v>
      </c>
      <c r="S30">
        <v>634.61598485302852</v>
      </c>
      <c r="V30">
        <v>21804.06796081092</v>
      </c>
      <c r="X30">
        <v>27.09272715097503</v>
      </c>
      <c r="Y30">
        <v>0</v>
      </c>
      <c r="AA30">
        <v>1422.9160602831339</v>
      </c>
      <c r="AB30">
        <v>2544.9014499999998</v>
      </c>
      <c r="AE30">
        <v>2782.0331154350401</v>
      </c>
      <c r="AF30">
        <v>0</v>
      </c>
      <c r="AH30">
        <v>1062.8</v>
      </c>
      <c r="AL30">
        <v>182828.9</v>
      </c>
      <c r="AM30">
        <v>262.76485148676812</v>
      </c>
      <c r="AN30">
        <v>35.535829322834637</v>
      </c>
      <c r="AO30">
        <v>8007.9999999999991</v>
      </c>
      <c r="BB30">
        <v>1281007.733049788</v>
      </c>
    </row>
    <row r="31" spans="1:54" x14ac:dyDescent="0.55000000000000004">
      <c r="A31" s="1">
        <v>1894</v>
      </c>
      <c r="B31">
        <v>172626.6</v>
      </c>
      <c r="C31">
        <v>193536</v>
      </c>
      <c r="D31">
        <v>61143</v>
      </c>
      <c r="E31">
        <v>414723.95</v>
      </c>
      <c r="F31">
        <v>23096</v>
      </c>
      <c r="K31">
        <v>18627</v>
      </c>
      <c r="L31">
        <v>22916</v>
      </c>
      <c r="P31">
        <v>434.6</v>
      </c>
      <c r="Q31">
        <v>2690.9497072599988</v>
      </c>
      <c r="R31">
        <v>4452.1203384663331</v>
      </c>
      <c r="S31">
        <v>1049.796707025434</v>
      </c>
      <c r="V31">
        <v>32483.93513229597</v>
      </c>
      <c r="X31">
        <v>47.561754073920923</v>
      </c>
      <c r="Y31">
        <v>0</v>
      </c>
      <c r="AA31">
        <v>2353.8212558651248</v>
      </c>
      <c r="AB31">
        <v>1813.23415</v>
      </c>
      <c r="AE31">
        <v>3160.6001719333399</v>
      </c>
      <c r="AF31">
        <v>0</v>
      </c>
      <c r="AH31">
        <v>280.3</v>
      </c>
      <c r="AL31">
        <v>201986.7</v>
      </c>
      <c r="AM31">
        <v>243.0996607374789</v>
      </c>
      <c r="AN31">
        <v>35.210124708661432</v>
      </c>
      <c r="AO31">
        <v>4095.8</v>
      </c>
      <c r="BB31">
        <v>1161796.2790023659</v>
      </c>
    </row>
    <row r="32" spans="1:54" x14ac:dyDescent="0.55000000000000004">
      <c r="A32" s="1">
        <v>1895</v>
      </c>
      <c r="B32">
        <v>169876.9</v>
      </c>
      <c r="C32">
        <v>170190.3</v>
      </c>
      <c r="D32">
        <v>68245</v>
      </c>
      <c r="E32">
        <v>536068.36199999996</v>
      </c>
      <c r="F32">
        <v>24581.599999999999</v>
      </c>
      <c r="K32">
        <v>20352</v>
      </c>
      <c r="L32">
        <v>23110</v>
      </c>
      <c r="P32">
        <v>364.08</v>
      </c>
      <c r="Q32">
        <v>5960.9391776800039</v>
      </c>
      <c r="R32">
        <v>3830.2166562175671</v>
      </c>
      <c r="S32">
        <v>1493.405193024448</v>
      </c>
      <c r="V32">
        <v>46613.060964845077</v>
      </c>
      <c r="X32">
        <v>67.351599552165339</v>
      </c>
      <c r="Y32">
        <v>0</v>
      </c>
      <c r="AA32">
        <v>3348.4662920314709</v>
      </c>
      <c r="AB32">
        <v>2788.2263499999999</v>
      </c>
      <c r="AE32">
        <v>4384.5064929664204</v>
      </c>
      <c r="AF32">
        <v>0</v>
      </c>
      <c r="AH32">
        <v>177.7</v>
      </c>
      <c r="AL32">
        <v>290205.40000000002</v>
      </c>
      <c r="AM32">
        <v>253.4586691879619</v>
      </c>
      <c r="AN32">
        <v>36.28809869291338</v>
      </c>
      <c r="AO32">
        <v>6400</v>
      </c>
      <c r="BB32">
        <v>1378347.2614941981</v>
      </c>
    </row>
    <row r="33" spans="1:54" x14ac:dyDescent="0.55000000000000004">
      <c r="A33" s="1">
        <v>1896</v>
      </c>
      <c r="B33">
        <v>178613.6</v>
      </c>
      <c r="C33">
        <v>163721.15</v>
      </c>
      <c r="D33">
        <v>76105</v>
      </c>
      <c r="E33">
        <v>667331.022</v>
      </c>
      <c r="F33">
        <v>21969.599999999999</v>
      </c>
      <c r="K33">
        <v>22212</v>
      </c>
      <c r="L33">
        <v>23811</v>
      </c>
      <c r="P33">
        <v>520.70000000000005</v>
      </c>
      <c r="Q33">
        <v>4178.9924415999849</v>
      </c>
      <c r="R33">
        <v>4768.2208120745572</v>
      </c>
      <c r="S33">
        <v>1687.796949476869</v>
      </c>
      <c r="V33">
        <v>34552.855915202177</v>
      </c>
      <c r="X33">
        <v>89.995837675207099</v>
      </c>
      <c r="Y33">
        <v>0</v>
      </c>
      <c r="AA33">
        <v>3784.325392408301</v>
      </c>
      <c r="AB33">
        <v>3201.7258000000002</v>
      </c>
      <c r="AE33">
        <v>5222.7618318794594</v>
      </c>
      <c r="AF33">
        <v>0</v>
      </c>
      <c r="AH33">
        <v>393.8</v>
      </c>
      <c r="AL33">
        <v>313666.90000000002</v>
      </c>
      <c r="AM33">
        <v>290.0882763042959</v>
      </c>
      <c r="AN33">
        <v>36.071108929133857</v>
      </c>
      <c r="AO33">
        <v>8684.7000000000007</v>
      </c>
      <c r="BB33">
        <v>1534842.30636555</v>
      </c>
    </row>
    <row r="34" spans="1:54" x14ac:dyDescent="0.55000000000000004">
      <c r="A34" s="1">
        <v>1897</v>
      </c>
      <c r="B34">
        <v>177486.2</v>
      </c>
      <c r="C34">
        <v>237457.3</v>
      </c>
      <c r="D34">
        <v>78226</v>
      </c>
      <c r="E34">
        <v>535284.90500000003</v>
      </c>
      <c r="F34">
        <v>21490.9</v>
      </c>
      <c r="K34">
        <v>22769</v>
      </c>
      <c r="L34">
        <v>25425</v>
      </c>
      <c r="P34">
        <v>416.15</v>
      </c>
      <c r="Q34">
        <v>8088.7851995599922</v>
      </c>
      <c r="R34">
        <v>4001.723167653382</v>
      </c>
      <c r="S34">
        <v>1206.420148679648</v>
      </c>
      <c r="V34">
        <v>27908.348091246651</v>
      </c>
      <c r="X34">
        <v>61.870515632507733</v>
      </c>
      <c r="Y34">
        <v>0</v>
      </c>
      <c r="AA34">
        <v>2704.9974251798831</v>
      </c>
      <c r="AB34">
        <v>3248.1039500000002</v>
      </c>
      <c r="AE34">
        <v>5409.9139031089198</v>
      </c>
      <c r="AF34">
        <v>0</v>
      </c>
      <c r="AH34">
        <v>241.2</v>
      </c>
      <c r="AL34">
        <v>378420.5</v>
      </c>
      <c r="AM34">
        <v>291.5049031122511</v>
      </c>
      <c r="AN34">
        <v>27.659664566929141</v>
      </c>
      <c r="AO34">
        <v>6137.6</v>
      </c>
      <c r="BB34">
        <v>1536304.0819687401</v>
      </c>
    </row>
    <row r="35" spans="1:54" x14ac:dyDescent="0.55000000000000004">
      <c r="A35" s="1">
        <v>1898</v>
      </c>
      <c r="B35">
        <v>163620.9</v>
      </c>
      <c r="C35">
        <v>247280.42499999999</v>
      </c>
      <c r="D35">
        <v>86409</v>
      </c>
      <c r="E35">
        <v>642750.50899999996</v>
      </c>
      <c r="F35">
        <v>21000</v>
      </c>
      <c r="K35">
        <v>22830</v>
      </c>
      <c r="L35">
        <v>20620</v>
      </c>
      <c r="P35">
        <v>350.55</v>
      </c>
      <c r="Q35">
        <v>7667.6717906799886</v>
      </c>
      <c r="R35">
        <v>4458.9378564797589</v>
      </c>
      <c r="S35">
        <v>1398.3752396612169</v>
      </c>
      <c r="V35">
        <v>26776.895600347241</v>
      </c>
      <c r="X35">
        <v>75.980342031961683</v>
      </c>
      <c r="Y35">
        <v>0</v>
      </c>
      <c r="AA35">
        <v>3135.3931106494829</v>
      </c>
      <c r="AB35">
        <v>3265.0390499999999</v>
      </c>
      <c r="AE35">
        <v>6230.4833685089598</v>
      </c>
      <c r="AF35">
        <v>0</v>
      </c>
      <c r="AH35">
        <v>225.3</v>
      </c>
      <c r="AL35">
        <v>339136.4</v>
      </c>
      <c r="AM35">
        <v>348.49713573445268</v>
      </c>
      <c r="AN35">
        <v>23.304407338582681</v>
      </c>
      <c r="AO35">
        <v>7992.5</v>
      </c>
      <c r="BB35">
        <v>1605596.1619014309</v>
      </c>
    </row>
    <row r="36" spans="1:54" x14ac:dyDescent="0.55000000000000004">
      <c r="A36" s="1">
        <v>1899</v>
      </c>
      <c r="B36">
        <v>171652</v>
      </c>
      <c r="C36">
        <v>239715.125</v>
      </c>
      <c r="D36">
        <v>83038</v>
      </c>
      <c r="E36">
        <v>487303.46299999999</v>
      </c>
      <c r="F36">
        <v>20500</v>
      </c>
      <c r="K36">
        <v>23215</v>
      </c>
      <c r="L36">
        <v>29863</v>
      </c>
      <c r="P36">
        <v>355.88000000000011</v>
      </c>
      <c r="Q36">
        <v>3640.254290959987</v>
      </c>
      <c r="R36">
        <v>5177.2697355435257</v>
      </c>
      <c r="S36">
        <v>1077.2768787244879</v>
      </c>
      <c r="V36">
        <v>41166.619073672853</v>
      </c>
      <c r="X36">
        <v>42.810846245390373</v>
      </c>
      <c r="Y36">
        <v>0</v>
      </c>
      <c r="AA36">
        <v>2415.436435096668</v>
      </c>
      <c r="AB36">
        <v>3387.4522499999998</v>
      </c>
      <c r="AE36">
        <v>5794.8236450000004</v>
      </c>
      <c r="AF36">
        <v>16</v>
      </c>
      <c r="AH36">
        <v>314.60000000000002</v>
      </c>
      <c r="AL36">
        <v>478057.9</v>
      </c>
      <c r="AM36">
        <v>310.20876848031992</v>
      </c>
      <c r="AN36">
        <v>27.692623181102359</v>
      </c>
      <c r="AO36">
        <v>9569.7999999999993</v>
      </c>
      <c r="BB36">
        <v>1606640.6125469049</v>
      </c>
    </row>
    <row r="37" spans="1:54" x14ac:dyDescent="0.55000000000000004">
      <c r="A37" s="1">
        <v>1900</v>
      </c>
      <c r="B37">
        <v>190483.1</v>
      </c>
      <c r="C37">
        <v>183876.55</v>
      </c>
      <c r="D37">
        <v>82865</v>
      </c>
      <c r="E37">
        <v>387660.25699999998</v>
      </c>
      <c r="F37">
        <v>20000</v>
      </c>
      <c r="H37">
        <v>7549.3811939133811</v>
      </c>
      <c r="K37">
        <v>24244</v>
      </c>
      <c r="L37">
        <v>21965</v>
      </c>
      <c r="N37">
        <v>263.43333333333328</v>
      </c>
      <c r="P37">
        <v>818.5980606060607</v>
      </c>
      <c r="Q37">
        <v>4490.7595386099856</v>
      </c>
      <c r="R37">
        <v>6494.9682254059389</v>
      </c>
      <c r="S37">
        <v>2402.3123510722789</v>
      </c>
      <c r="V37">
        <v>68440</v>
      </c>
      <c r="X37">
        <v>70.042734610970072</v>
      </c>
      <c r="Y37">
        <v>0</v>
      </c>
      <c r="AA37">
        <v>3688.4048658772581</v>
      </c>
      <c r="AB37">
        <v>3741.556</v>
      </c>
      <c r="AC37">
        <v>0</v>
      </c>
      <c r="AE37">
        <v>5444.4234850000003</v>
      </c>
      <c r="AF37">
        <v>3</v>
      </c>
      <c r="AH37">
        <v>178.6</v>
      </c>
      <c r="AL37">
        <v>245597.2</v>
      </c>
      <c r="AM37">
        <v>362.39061995832992</v>
      </c>
      <c r="AN37">
        <v>21.198300566929131</v>
      </c>
      <c r="AO37">
        <v>3998.3</v>
      </c>
      <c r="AQ37">
        <v>479.62340599901648</v>
      </c>
      <c r="BB37">
        <v>1265138.099114954</v>
      </c>
    </row>
    <row r="38" spans="1:54" x14ac:dyDescent="0.55000000000000004">
      <c r="A38" s="1">
        <v>1901</v>
      </c>
      <c r="B38">
        <v>202232.1</v>
      </c>
      <c r="C38">
        <v>130611.52499999999</v>
      </c>
      <c r="D38">
        <v>79071</v>
      </c>
      <c r="E38">
        <v>234811.27299999999</v>
      </c>
      <c r="F38">
        <v>19500</v>
      </c>
      <c r="H38">
        <v>7549.3811939133811</v>
      </c>
      <c r="K38">
        <v>22898</v>
      </c>
      <c r="L38">
        <v>8952</v>
      </c>
      <c r="N38">
        <v>263.43333333333328</v>
      </c>
      <c r="P38">
        <v>467.10303030303038</v>
      </c>
      <c r="Q38">
        <v>6110.88145453998</v>
      </c>
      <c r="R38">
        <v>6534.0992048797207</v>
      </c>
      <c r="S38">
        <v>2049.043332450799</v>
      </c>
      <c r="V38">
        <v>61310</v>
      </c>
      <c r="X38">
        <v>25.788907985954069</v>
      </c>
      <c r="Y38">
        <v>0</v>
      </c>
      <c r="AA38">
        <v>2710.659925627906</v>
      </c>
      <c r="AB38">
        <v>3778</v>
      </c>
      <c r="AC38">
        <v>0</v>
      </c>
      <c r="AE38">
        <v>4343.5183850000003</v>
      </c>
      <c r="AF38">
        <v>0.95</v>
      </c>
      <c r="AH38">
        <v>394.4</v>
      </c>
      <c r="AL38">
        <v>279925.2</v>
      </c>
      <c r="AM38">
        <v>370.30204468442861</v>
      </c>
      <c r="AN38">
        <v>36.294720661417323</v>
      </c>
      <c r="AO38">
        <v>5926.35</v>
      </c>
      <c r="AQ38">
        <v>525.97446975905586</v>
      </c>
      <c r="BB38">
        <v>1080397.278003139</v>
      </c>
    </row>
    <row r="39" spans="1:54" x14ac:dyDescent="0.55000000000000004">
      <c r="A39" s="1">
        <v>1902</v>
      </c>
      <c r="B39">
        <v>205158.8</v>
      </c>
      <c r="C39">
        <v>136458.65</v>
      </c>
      <c r="D39">
        <v>83949</v>
      </c>
      <c r="E39">
        <v>197505.59</v>
      </c>
      <c r="F39">
        <v>19000</v>
      </c>
      <c r="H39">
        <v>6284.0509816621134</v>
      </c>
      <c r="K39">
        <v>22707</v>
      </c>
      <c r="L39">
        <v>19383</v>
      </c>
      <c r="N39">
        <v>263.43333333333328</v>
      </c>
      <c r="P39">
        <v>463.59975757575762</v>
      </c>
      <c r="Q39">
        <v>5225.3394912600052</v>
      </c>
      <c r="R39">
        <v>5156.8703063018893</v>
      </c>
      <c r="S39">
        <v>1695.7743138293181</v>
      </c>
      <c r="V39">
        <v>66250</v>
      </c>
      <c r="X39">
        <v>43</v>
      </c>
      <c r="Y39">
        <v>0</v>
      </c>
      <c r="AA39">
        <v>2701.7082740098008</v>
      </c>
      <c r="AB39">
        <v>3891</v>
      </c>
      <c r="AC39">
        <v>0</v>
      </c>
      <c r="AE39">
        <v>3644.0314600000002</v>
      </c>
      <c r="AF39">
        <v>9</v>
      </c>
      <c r="AH39">
        <v>252.3</v>
      </c>
      <c r="AL39">
        <v>391693.9</v>
      </c>
      <c r="AM39">
        <v>244.03390081884751</v>
      </c>
      <c r="AN39">
        <v>34.763254110236218</v>
      </c>
      <c r="AO39">
        <v>7854.4000000000005</v>
      </c>
      <c r="AQ39">
        <v>572.32553351909519</v>
      </c>
      <c r="BB39">
        <v>1180441.57060642</v>
      </c>
    </row>
    <row r="40" spans="1:54" x14ac:dyDescent="0.55000000000000004">
      <c r="A40" s="1">
        <v>1903</v>
      </c>
      <c r="B40">
        <v>172584.9</v>
      </c>
      <c r="C40">
        <v>213009.125</v>
      </c>
      <c r="D40">
        <v>77962</v>
      </c>
      <c r="E40">
        <v>244319.18299999999</v>
      </c>
      <c r="F40">
        <v>18500</v>
      </c>
      <c r="H40">
        <v>5018.7207694108456</v>
      </c>
      <c r="K40">
        <v>23433</v>
      </c>
      <c r="L40">
        <v>47198</v>
      </c>
      <c r="N40">
        <v>263.43333333333328</v>
      </c>
      <c r="P40">
        <v>384.97074747474761</v>
      </c>
      <c r="Q40">
        <v>3812.2965209200052</v>
      </c>
      <c r="R40">
        <v>4557.732879076073</v>
      </c>
      <c r="S40">
        <v>1342.505295207837</v>
      </c>
      <c r="V40">
        <v>68810</v>
      </c>
      <c r="X40">
        <v>43</v>
      </c>
      <c r="Y40">
        <v>0</v>
      </c>
      <c r="AA40">
        <v>2790.1828026754611</v>
      </c>
      <c r="AB40">
        <v>4846</v>
      </c>
      <c r="AC40">
        <v>0</v>
      </c>
      <c r="AE40">
        <v>2626.2071099999998</v>
      </c>
      <c r="AF40">
        <v>11</v>
      </c>
      <c r="AH40">
        <v>408.7</v>
      </c>
      <c r="AL40">
        <v>478350.2</v>
      </c>
      <c r="AM40">
        <v>397.63654197645161</v>
      </c>
      <c r="AN40">
        <v>27.370793867716529</v>
      </c>
      <c r="AO40">
        <v>9782.4500000000007</v>
      </c>
      <c r="AQ40">
        <v>618.67659727913451</v>
      </c>
      <c r="BB40">
        <v>1381097.2913912211</v>
      </c>
    </row>
    <row r="41" spans="1:54" x14ac:dyDescent="0.55000000000000004">
      <c r="A41" s="1">
        <v>1904</v>
      </c>
      <c r="B41">
        <v>164256.79999999999</v>
      </c>
      <c r="C41">
        <v>118792.95</v>
      </c>
      <c r="D41">
        <v>72934</v>
      </c>
      <c r="E41">
        <v>231682.26699999999</v>
      </c>
      <c r="F41">
        <v>18000</v>
      </c>
      <c r="H41">
        <v>3753.3905571595778</v>
      </c>
      <c r="K41">
        <v>24089</v>
      </c>
      <c r="L41">
        <v>46056</v>
      </c>
      <c r="N41">
        <v>263.43333333333328</v>
      </c>
      <c r="P41">
        <v>493.18294949494958</v>
      </c>
      <c r="Q41">
        <v>1873.8710214599921</v>
      </c>
      <c r="R41">
        <v>6782.8351372680972</v>
      </c>
      <c r="S41">
        <v>2016.248676198041</v>
      </c>
      <c r="V41">
        <v>69670</v>
      </c>
      <c r="X41">
        <v>43</v>
      </c>
      <c r="Y41">
        <v>0</v>
      </c>
      <c r="AA41">
        <v>3115.3467970993761</v>
      </c>
      <c r="AB41">
        <v>3233</v>
      </c>
      <c r="AC41">
        <v>0</v>
      </c>
      <c r="AE41">
        <v>3462.6731850000001</v>
      </c>
      <c r="AF41">
        <v>26</v>
      </c>
      <c r="AH41">
        <v>573</v>
      </c>
      <c r="AL41">
        <v>523429</v>
      </c>
      <c r="AM41">
        <v>526.89916938664885</v>
      </c>
      <c r="AN41">
        <v>25.954113535433059</v>
      </c>
      <c r="AO41">
        <v>11710.5</v>
      </c>
      <c r="AQ41">
        <v>665.02766103917384</v>
      </c>
      <c r="BB41">
        <v>1307474.379600974</v>
      </c>
    </row>
    <row r="42" spans="1:54" x14ac:dyDescent="0.55000000000000004">
      <c r="A42" s="1">
        <v>1905</v>
      </c>
      <c r="B42">
        <v>260531.6</v>
      </c>
      <c r="C42">
        <v>96810.875</v>
      </c>
      <c r="D42">
        <v>90027</v>
      </c>
      <c r="E42">
        <v>216253.83499999999</v>
      </c>
      <c r="F42">
        <v>17500</v>
      </c>
      <c r="H42">
        <v>2488.060344908311</v>
      </c>
      <c r="K42">
        <v>24853</v>
      </c>
      <c r="L42">
        <v>26758</v>
      </c>
      <c r="N42">
        <v>263.43333333333328</v>
      </c>
      <c r="P42">
        <v>326.97212121212129</v>
      </c>
      <c r="Q42">
        <v>3818.942904499992</v>
      </c>
      <c r="R42">
        <v>5522.5579921622348</v>
      </c>
      <c r="S42">
        <v>1820.7261053746361</v>
      </c>
      <c r="V42">
        <v>74150</v>
      </c>
      <c r="X42">
        <v>30</v>
      </c>
      <c r="Y42">
        <v>0</v>
      </c>
      <c r="AA42">
        <v>3321.2383789548348</v>
      </c>
      <c r="AB42">
        <v>3550</v>
      </c>
      <c r="AC42">
        <v>0</v>
      </c>
      <c r="AE42">
        <v>3242.9350100000001</v>
      </c>
      <c r="AF42">
        <v>4</v>
      </c>
      <c r="AH42">
        <v>527.20000000000005</v>
      </c>
      <c r="AL42">
        <v>483668.3</v>
      </c>
      <c r="AM42">
        <v>515.23495505315282</v>
      </c>
      <c r="AN42">
        <v>171.2333314173228</v>
      </c>
      <c r="AO42">
        <v>2596.5</v>
      </c>
      <c r="AQ42">
        <v>711.37872479921316</v>
      </c>
      <c r="BB42">
        <v>1319463.023201715</v>
      </c>
    </row>
    <row r="43" spans="1:54" x14ac:dyDescent="0.55000000000000004">
      <c r="A43" s="1">
        <v>1906</v>
      </c>
      <c r="B43">
        <v>211007.8</v>
      </c>
      <c r="C43">
        <v>79635.425000000003</v>
      </c>
      <c r="D43">
        <v>90850</v>
      </c>
      <c r="E43">
        <v>158377.40100000001</v>
      </c>
      <c r="F43">
        <v>17000</v>
      </c>
      <c r="H43">
        <v>1222.7301326570421</v>
      </c>
      <c r="K43">
        <v>23859.061366999998</v>
      </c>
      <c r="L43">
        <v>27780</v>
      </c>
      <c r="N43">
        <v>263.43333333333328</v>
      </c>
      <c r="P43">
        <v>506.0282828282829</v>
      </c>
      <c r="Q43">
        <v>3751.9062613599958</v>
      </c>
      <c r="R43">
        <v>5034.8685732558224</v>
      </c>
      <c r="S43">
        <v>970.14065395816783</v>
      </c>
      <c r="V43">
        <v>67410</v>
      </c>
      <c r="X43">
        <v>50</v>
      </c>
      <c r="Y43">
        <v>0</v>
      </c>
      <c r="AA43">
        <v>2922.813792596728</v>
      </c>
      <c r="AB43">
        <v>4237</v>
      </c>
      <c r="AC43">
        <v>0</v>
      </c>
      <c r="AE43">
        <v>3050.8651850000001</v>
      </c>
      <c r="AF43">
        <v>6</v>
      </c>
      <c r="AH43">
        <v>526.20000000000005</v>
      </c>
      <c r="AL43">
        <v>542724.19999999995</v>
      </c>
      <c r="AM43">
        <v>459.67778650529999</v>
      </c>
      <c r="AN43">
        <v>104.8467473023622</v>
      </c>
      <c r="AO43">
        <v>3871.7</v>
      </c>
      <c r="AQ43">
        <v>757.72978855925248</v>
      </c>
      <c r="BB43">
        <v>1246379.8279043559</v>
      </c>
    </row>
    <row r="44" spans="1:54" x14ac:dyDescent="0.55000000000000004">
      <c r="A44" s="1">
        <v>1907</v>
      </c>
      <c r="B44">
        <v>278642.7</v>
      </c>
      <c r="C44">
        <v>102826.6</v>
      </c>
      <c r="D44">
        <v>91056</v>
      </c>
      <c r="E44">
        <v>158744.734</v>
      </c>
      <c r="F44">
        <v>16500</v>
      </c>
      <c r="H44">
        <v>1811.9862969176741</v>
      </c>
      <c r="K44">
        <v>24084.796254000001</v>
      </c>
      <c r="L44">
        <v>26598</v>
      </c>
      <c r="N44">
        <v>263.43333333333328</v>
      </c>
      <c r="P44">
        <v>265.47022222222228</v>
      </c>
      <c r="Q44">
        <v>4076.6289239699981</v>
      </c>
      <c r="R44">
        <v>7108.3590209377462</v>
      </c>
      <c r="S44">
        <v>1079.7329229547261</v>
      </c>
      <c r="V44">
        <v>71360</v>
      </c>
      <c r="X44">
        <v>30</v>
      </c>
      <c r="Y44">
        <v>0</v>
      </c>
      <c r="AA44">
        <v>2625.4414786595248</v>
      </c>
      <c r="AB44">
        <v>3250</v>
      </c>
      <c r="AC44">
        <v>0</v>
      </c>
      <c r="AE44">
        <v>2170.1638149999999</v>
      </c>
      <c r="AF44">
        <v>1</v>
      </c>
      <c r="AH44">
        <v>242.6</v>
      </c>
      <c r="AL44">
        <v>574382.6</v>
      </c>
      <c r="AM44">
        <v>572.53891676282979</v>
      </c>
      <c r="AN44">
        <v>102.4395574062992</v>
      </c>
      <c r="AO44">
        <v>8825.4</v>
      </c>
      <c r="AQ44">
        <v>804.08085231929181</v>
      </c>
      <c r="BB44">
        <v>1377424.705594484</v>
      </c>
    </row>
    <row r="45" spans="1:54" x14ac:dyDescent="0.55000000000000004">
      <c r="A45" s="1">
        <v>1908</v>
      </c>
      <c r="B45">
        <v>227332.8</v>
      </c>
      <c r="C45">
        <v>134985.125</v>
      </c>
      <c r="D45">
        <v>82789</v>
      </c>
      <c r="E45">
        <v>176422.42600000001</v>
      </c>
      <c r="F45">
        <v>16000</v>
      </c>
      <c r="H45">
        <v>6394.5505552087388</v>
      </c>
      <c r="K45">
        <v>21333.443807</v>
      </c>
      <c r="L45">
        <v>32821</v>
      </c>
      <c r="N45">
        <v>263.43333333333328</v>
      </c>
      <c r="P45">
        <v>360.0585858585859</v>
      </c>
      <c r="Q45">
        <v>2655.6212039499878</v>
      </c>
      <c r="R45">
        <v>7062.3264385420043</v>
      </c>
      <c r="S45">
        <v>2046.1374768334661</v>
      </c>
      <c r="V45">
        <v>71730</v>
      </c>
      <c r="X45">
        <v>140</v>
      </c>
      <c r="Y45">
        <v>0</v>
      </c>
      <c r="AA45">
        <v>5587.4269346389019</v>
      </c>
      <c r="AB45">
        <v>4441</v>
      </c>
      <c r="AC45">
        <v>0</v>
      </c>
      <c r="AE45">
        <v>1731.618575</v>
      </c>
      <c r="AF45">
        <v>0.59599999999999997</v>
      </c>
      <c r="AH45">
        <v>378.9</v>
      </c>
      <c r="AL45">
        <v>664355.80000000005</v>
      </c>
      <c r="AM45">
        <v>466.20206761813557</v>
      </c>
      <c r="AN45">
        <v>135.0962162299212</v>
      </c>
      <c r="AO45">
        <v>10000.5</v>
      </c>
      <c r="AQ45">
        <v>850.43191607933113</v>
      </c>
      <c r="BB45">
        <v>1470283.4941102921</v>
      </c>
    </row>
    <row r="46" spans="1:54" x14ac:dyDescent="0.55000000000000004">
      <c r="A46" s="1">
        <v>1909</v>
      </c>
      <c r="B46">
        <v>228004.9</v>
      </c>
      <c r="C46">
        <v>157886.77499999999</v>
      </c>
      <c r="D46">
        <v>86303</v>
      </c>
      <c r="E46">
        <v>163462.802</v>
      </c>
      <c r="F46">
        <v>15500</v>
      </c>
      <c r="H46">
        <v>1351.9683488099879</v>
      </c>
      <c r="K46">
        <v>20776.977326609998</v>
      </c>
      <c r="L46">
        <v>35863</v>
      </c>
      <c r="N46">
        <v>263.43333333333328</v>
      </c>
      <c r="P46">
        <v>159.2042828282828</v>
      </c>
      <c r="Q46">
        <v>4252.7444505699968</v>
      </c>
      <c r="R46">
        <v>6910.6574474830813</v>
      </c>
      <c r="S46">
        <v>1642.638668255229</v>
      </c>
      <c r="V46">
        <v>98803</v>
      </c>
      <c r="X46">
        <v>20</v>
      </c>
      <c r="Y46">
        <v>0</v>
      </c>
      <c r="AA46">
        <v>3469.2272946395242</v>
      </c>
      <c r="AB46">
        <v>3300</v>
      </c>
      <c r="AC46">
        <v>0</v>
      </c>
      <c r="AE46">
        <v>1617.73928</v>
      </c>
      <c r="AF46">
        <v>8</v>
      </c>
      <c r="AH46">
        <v>327.3</v>
      </c>
      <c r="AL46">
        <v>587388.6</v>
      </c>
      <c r="AM46">
        <v>547.74293421889479</v>
      </c>
      <c r="AN46">
        <v>230.2241172440944</v>
      </c>
      <c r="AO46">
        <v>11972</v>
      </c>
      <c r="AQ46">
        <v>896.78297983937046</v>
      </c>
      <c r="BB46">
        <v>1430958.7174638321</v>
      </c>
    </row>
    <row r="47" spans="1:54" x14ac:dyDescent="0.55000000000000004">
      <c r="A47" s="1">
        <v>1910</v>
      </c>
      <c r="B47">
        <v>229174.39999999999</v>
      </c>
      <c r="C47">
        <v>202154.45</v>
      </c>
      <c r="D47">
        <v>115554</v>
      </c>
      <c r="E47">
        <v>272585.55999999988</v>
      </c>
      <c r="F47">
        <v>15000</v>
      </c>
      <c r="H47">
        <v>1448.447642996488</v>
      </c>
      <c r="K47">
        <v>22206.561256000001</v>
      </c>
      <c r="L47">
        <v>64051</v>
      </c>
      <c r="N47">
        <v>263.43333333333328</v>
      </c>
      <c r="P47">
        <v>94.977616161616183</v>
      </c>
      <c r="Q47">
        <v>4821.7648975999837</v>
      </c>
      <c r="R47">
        <v>3863.4001629568538</v>
      </c>
      <c r="S47">
        <v>960.17772041302624</v>
      </c>
      <c r="V47">
        <v>86450</v>
      </c>
      <c r="X47">
        <v>32</v>
      </c>
      <c r="Y47">
        <v>0</v>
      </c>
      <c r="AA47">
        <v>2630.5743180112859</v>
      </c>
      <c r="AB47">
        <v>4419</v>
      </c>
      <c r="AC47">
        <v>0</v>
      </c>
      <c r="AE47">
        <v>1965.30069</v>
      </c>
      <c r="AF47">
        <v>0.1</v>
      </c>
      <c r="AH47">
        <v>441.8</v>
      </c>
      <c r="AL47">
        <v>667570.30000000005</v>
      </c>
      <c r="AM47">
        <v>560.05309325334122</v>
      </c>
      <c r="AN47">
        <v>350</v>
      </c>
      <c r="AO47">
        <v>24205.200000000001</v>
      </c>
      <c r="AQ47">
        <v>943.13404359940978</v>
      </c>
      <c r="BB47">
        <v>1721745.6347743249</v>
      </c>
    </row>
    <row r="48" spans="1:54" x14ac:dyDescent="0.55000000000000004">
      <c r="A48" s="1">
        <v>1911</v>
      </c>
      <c r="B48">
        <v>156887.1</v>
      </c>
      <c r="C48">
        <v>115911.02499999999</v>
      </c>
      <c r="D48">
        <v>116490</v>
      </c>
      <c r="E48">
        <v>327281.66100000002</v>
      </c>
      <c r="F48">
        <v>14500</v>
      </c>
      <c r="H48">
        <v>6148.9709824424508</v>
      </c>
      <c r="K48">
        <v>21468.276506999999</v>
      </c>
      <c r="L48">
        <v>61500</v>
      </c>
      <c r="N48">
        <v>263.43333333333328</v>
      </c>
      <c r="P48">
        <v>291.55014141414142</v>
      </c>
      <c r="Q48">
        <v>6147.8047975199879</v>
      </c>
      <c r="R48">
        <v>5597.8717692466253</v>
      </c>
      <c r="S48">
        <v>686.19704792163088</v>
      </c>
      <c r="V48">
        <v>106570</v>
      </c>
      <c r="X48">
        <v>20</v>
      </c>
      <c r="Y48">
        <v>0</v>
      </c>
      <c r="AA48">
        <v>3269.592521159635</v>
      </c>
      <c r="AB48">
        <v>4303</v>
      </c>
      <c r="AC48">
        <v>0</v>
      </c>
      <c r="AE48">
        <v>5280.0522899999996</v>
      </c>
      <c r="AF48">
        <v>3</v>
      </c>
      <c r="AH48">
        <v>430</v>
      </c>
      <c r="AL48">
        <v>732037.2</v>
      </c>
      <c r="AM48">
        <v>588.0118351254871</v>
      </c>
      <c r="AN48">
        <v>316.74220472440948</v>
      </c>
      <c r="AO48">
        <v>16342.9</v>
      </c>
      <c r="AQ48">
        <v>989.4851073594491</v>
      </c>
      <c r="BB48">
        <v>1703323.874537247</v>
      </c>
    </row>
    <row r="49" spans="1:54" x14ac:dyDescent="0.55000000000000004">
      <c r="A49" s="1">
        <v>1912</v>
      </c>
      <c r="B49">
        <v>205814.6</v>
      </c>
      <c r="C49">
        <v>117859.575</v>
      </c>
      <c r="D49">
        <v>114692</v>
      </c>
      <c r="E49">
        <v>347973.04599999997</v>
      </c>
      <c r="F49">
        <v>14000</v>
      </c>
      <c r="H49">
        <v>1790.2368891923529</v>
      </c>
      <c r="K49">
        <v>20357.755379999999</v>
      </c>
      <c r="L49">
        <v>55400</v>
      </c>
      <c r="N49">
        <v>263.43333333333328</v>
      </c>
      <c r="P49">
        <v>256.51741414141418</v>
      </c>
      <c r="Q49">
        <v>4369.7835376199946</v>
      </c>
      <c r="R49">
        <v>6374.9114031162171</v>
      </c>
      <c r="S49">
        <v>890.43718559703473</v>
      </c>
      <c r="V49">
        <v>117650</v>
      </c>
      <c r="X49">
        <v>6</v>
      </c>
      <c r="Y49">
        <v>0</v>
      </c>
      <c r="AA49">
        <v>2760.0869246488992</v>
      </c>
      <c r="AB49">
        <v>4980</v>
      </c>
      <c r="AC49">
        <v>0</v>
      </c>
      <c r="AE49">
        <v>3622.6992</v>
      </c>
      <c r="AF49">
        <v>12</v>
      </c>
      <c r="AH49">
        <v>277.89999999999998</v>
      </c>
      <c r="AL49">
        <v>762945.2</v>
      </c>
      <c r="AM49">
        <v>444.06574773611061</v>
      </c>
      <c r="AN49">
        <v>283.48440944881889</v>
      </c>
      <c r="AO49">
        <v>21517.7</v>
      </c>
      <c r="AQ49">
        <v>1035.836171119488</v>
      </c>
      <c r="BB49">
        <v>1805577.268595953</v>
      </c>
    </row>
    <row r="50" spans="1:54" x14ac:dyDescent="0.55000000000000004">
      <c r="A50" s="1">
        <v>1913</v>
      </c>
      <c r="B50">
        <v>165897.70000000001</v>
      </c>
      <c r="C50">
        <v>174295.625</v>
      </c>
      <c r="D50">
        <v>107944</v>
      </c>
      <c r="E50">
        <v>454275.63699999999</v>
      </c>
      <c r="F50">
        <v>13500</v>
      </c>
      <c r="H50">
        <v>171.5237381974249</v>
      </c>
      <c r="K50">
        <v>20939.063984</v>
      </c>
      <c r="L50">
        <v>75643</v>
      </c>
      <c r="N50">
        <v>263.43333333333328</v>
      </c>
      <c r="P50">
        <v>70.454707070707073</v>
      </c>
      <c r="Q50">
        <v>4386.5767940799924</v>
      </c>
      <c r="R50">
        <v>6079.2366288633084</v>
      </c>
      <c r="S50">
        <v>758.42831612390785</v>
      </c>
      <c r="V50">
        <v>20739.89435576414</v>
      </c>
      <c r="X50">
        <v>70</v>
      </c>
      <c r="Y50">
        <v>0</v>
      </c>
      <c r="AA50">
        <v>3071.3564522528668</v>
      </c>
      <c r="AB50">
        <v>3548</v>
      </c>
      <c r="AC50">
        <v>0</v>
      </c>
      <c r="AE50">
        <v>4069.446535</v>
      </c>
      <c r="AF50">
        <v>37</v>
      </c>
      <c r="AH50">
        <v>265.10000000000002</v>
      </c>
      <c r="AL50">
        <v>466623.4</v>
      </c>
      <c r="AM50">
        <v>494.69139741394957</v>
      </c>
      <c r="AN50">
        <v>437.50360629921249</v>
      </c>
      <c r="AO50">
        <v>13531</v>
      </c>
      <c r="AQ50">
        <v>1082.187234879528</v>
      </c>
      <c r="BB50">
        <v>1538194.259083278</v>
      </c>
    </row>
    <row r="51" spans="1:54" x14ac:dyDescent="0.55000000000000004">
      <c r="A51" s="1">
        <v>1914</v>
      </c>
      <c r="B51">
        <v>115503.4</v>
      </c>
      <c r="C51">
        <v>201203.5</v>
      </c>
      <c r="D51">
        <v>85846</v>
      </c>
      <c r="E51">
        <v>244127.66900000011</v>
      </c>
      <c r="F51">
        <v>13000</v>
      </c>
      <c r="H51">
        <v>2157.5502337104949</v>
      </c>
      <c r="K51">
        <v>6715.5334200000007</v>
      </c>
      <c r="L51">
        <v>61945.425684000002</v>
      </c>
      <c r="N51">
        <v>263.43333333333328</v>
      </c>
      <c r="P51">
        <v>143.2449292929293</v>
      </c>
      <c r="Q51">
        <v>3852.1839145799968</v>
      </c>
      <c r="R51">
        <v>6260.7629196161506</v>
      </c>
      <c r="S51">
        <v>433.38760921366162</v>
      </c>
      <c r="V51">
        <v>15175.404490073421</v>
      </c>
      <c r="X51">
        <v>3</v>
      </c>
      <c r="Y51">
        <v>0</v>
      </c>
      <c r="AA51">
        <v>1976.40669512</v>
      </c>
      <c r="AB51">
        <v>3167</v>
      </c>
      <c r="AC51">
        <v>0</v>
      </c>
      <c r="AE51">
        <v>3561.6849999999999</v>
      </c>
      <c r="AF51">
        <v>206</v>
      </c>
      <c r="AH51">
        <v>244</v>
      </c>
      <c r="AL51">
        <v>501741.8</v>
      </c>
      <c r="AM51">
        <v>686.7489158806294</v>
      </c>
      <c r="AN51">
        <v>222.22318110236219</v>
      </c>
      <c r="AO51">
        <v>4782.1000000000004</v>
      </c>
      <c r="AQ51">
        <v>1128.5382986395671</v>
      </c>
      <c r="BB51">
        <v>1274346.9976245631</v>
      </c>
    </row>
    <row r="52" spans="1:54" x14ac:dyDescent="0.55000000000000004">
      <c r="A52" s="1">
        <v>1915</v>
      </c>
      <c r="B52">
        <v>100282</v>
      </c>
      <c r="C52">
        <v>93203.7</v>
      </c>
      <c r="D52">
        <v>165892.99237116889</v>
      </c>
      <c r="E52">
        <v>164444.95600000001</v>
      </c>
      <c r="F52">
        <v>12500</v>
      </c>
      <c r="H52">
        <v>11408.01371985954</v>
      </c>
      <c r="K52">
        <v>19675.104930000001</v>
      </c>
      <c r="L52">
        <v>33325.448316000002</v>
      </c>
      <c r="N52">
        <v>263.43333333333328</v>
      </c>
      <c r="P52">
        <v>259.24218181818179</v>
      </c>
      <c r="Q52">
        <v>4454.2862585399926</v>
      </c>
      <c r="R52">
        <v>3023.581978798165</v>
      </c>
      <c r="S52">
        <v>592.794545935928</v>
      </c>
      <c r="V52">
        <v>14213.23092052788</v>
      </c>
      <c r="X52">
        <v>110</v>
      </c>
      <c r="Y52">
        <v>0</v>
      </c>
      <c r="AA52">
        <v>2625.2333287117772</v>
      </c>
      <c r="AB52">
        <v>2859</v>
      </c>
      <c r="AC52">
        <v>0</v>
      </c>
      <c r="AE52">
        <v>3099.915</v>
      </c>
      <c r="AF52">
        <v>862</v>
      </c>
      <c r="AH52">
        <v>385.6</v>
      </c>
      <c r="AL52">
        <v>800636.1</v>
      </c>
      <c r="AM52">
        <v>342.07784243847902</v>
      </c>
      <c r="AN52">
        <v>378.36415748031487</v>
      </c>
      <c r="AO52">
        <v>7522.5833333333339</v>
      </c>
      <c r="AQ52">
        <v>1174.8893623996059</v>
      </c>
      <c r="BB52">
        <v>1443534.547580346</v>
      </c>
    </row>
    <row r="53" spans="1:54" x14ac:dyDescent="0.55000000000000004">
      <c r="A53" s="1">
        <v>1916</v>
      </c>
      <c r="B53">
        <v>68861.8</v>
      </c>
      <c r="C53">
        <v>59376.324999999997</v>
      </c>
      <c r="D53">
        <v>140673.716960655</v>
      </c>
      <c r="E53">
        <v>444871.57699999999</v>
      </c>
      <c r="F53">
        <v>12000</v>
      </c>
      <c r="H53">
        <v>1096.008376902068</v>
      </c>
      <c r="K53">
        <v>7844.8491900000017</v>
      </c>
      <c r="L53">
        <v>22801.446624</v>
      </c>
      <c r="N53">
        <v>263.43333333333328</v>
      </c>
      <c r="P53">
        <v>128.84258585858589</v>
      </c>
      <c r="Q53">
        <v>13864.30614088999</v>
      </c>
      <c r="R53">
        <v>5127.1961448391348</v>
      </c>
      <c r="S53">
        <v>748.46538257876625</v>
      </c>
      <c r="V53">
        <v>15338.294400841671</v>
      </c>
      <c r="X53">
        <v>800.64190009559491</v>
      </c>
      <c r="Y53">
        <v>0</v>
      </c>
      <c r="AA53">
        <v>2715.3966934067262</v>
      </c>
      <c r="AB53">
        <v>3274</v>
      </c>
      <c r="AC53">
        <v>0</v>
      </c>
      <c r="AE53">
        <v>4288.4049999999997</v>
      </c>
      <c r="AF53">
        <v>5837</v>
      </c>
      <c r="AH53">
        <v>304.2</v>
      </c>
      <c r="AL53">
        <v>456293.2</v>
      </c>
      <c r="AM53">
        <v>584.52310803134935</v>
      </c>
      <c r="AN53">
        <v>758.346</v>
      </c>
      <c r="AO53">
        <v>10263.066666666669</v>
      </c>
      <c r="AQ53">
        <v>1221.2404261596459</v>
      </c>
      <c r="BB53">
        <v>1279336.2809342591</v>
      </c>
    </row>
    <row r="54" spans="1:54" x14ac:dyDescent="0.55000000000000004">
      <c r="A54" s="1">
        <v>1917</v>
      </c>
      <c r="B54">
        <v>48217.3</v>
      </c>
      <c r="C54">
        <v>120866.35</v>
      </c>
      <c r="D54">
        <v>137835.85387366821</v>
      </c>
      <c r="E54">
        <v>629177.054</v>
      </c>
      <c r="F54">
        <v>11500</v>
      </c>
      <c r="H54">
        <v>3528.9312770191182</v>
      </c>
      <c r="K54">
        <v>14259.524310000001</v>
      </c>
      <c r="L54">
        <v>10270.759656</v>
      </c>
      <c r="N54">
        <v>263.43333333333328</v>
      </c>
      <c r="P54">
        <v>236.6655353535354</v>
      </c>
      <c r="Q54">
        <v>14884.7535998638</v>
      </c>
      <c r="R54">
        <v>5769.246688316508</v>
      </c>
      <c r="S54">
        <v>821.94201747418583</v>
      </c>
      <c r="V54">
        <v>27093.09274259294</v>
      </c>
      <c r="X54">
        <v>973.39979897396802</v>
      </c>
      <c r="Y54">
        <v>0</v>
      </c>
      <c r="AA54">
        <v>3793.2556713744202</v>
      </c>
      <c r="AB54">
        <v>2719</v>
      </c>
      <c r="AC54">
        <v>0</v>
      </c>
      <c r="AE54">
        <v>8497.3250000000007</v>
      </c>
      <c r="AF54">
        <v>3411</v>
      </c>
      <c r="AH54">
        <v>224.1</v>
      </c>
      <c r="AL54">
        <v>484874.3</v>
      </c>
      <c r="AM54">
        <v>414.90291541719091</v>
      </c>
      <c r="AN54">
        <v>1530.3117165354331</v>
      </c>
      <c r="AO54">
        <v>13003.55</v>
      </c>
      <c r="AQ54">
        <v>1267.591489919685</v>
      </c>
      <c r="BB54">
        <v>1545433.6436258419</v>
      </c>
    </row>
    <row r="55" spans="1:54" x14ac:dyDescent="0.55000000000000004">
      <c r="A55" s="1">
        <v>1918</v>
      </c>
      <c r="B55">
        <v>43426.6</v>
      </c>
      <c r="C55">
        <v>275408.55</v>
      </c>
      <c r="D55">
        <v>133679.9810173563</v>
      </c>
      <c r="E55">
        <v>263517.516</v>
      </c>
      <c r="F55">
        <v>11000</v>
      </c>
      <c r="H55">
        <v>4594.3826348029652</v>
      </c>
      <c r="K55">
        <v>19896.43662</v>
      </c>
      <c r="L55">
        <v>10099.420128</v>
      </c>
      <c r="N55">
        <v>263.43333333333328</v>
      </c>
      <c r="P55">
        <v>274.42303030303032</v>
      </c>
      <c r="Q55">
        <v>8359.1684483999925</v>
      </c>
      <c r="R55">
        <v>5450.5046417965823</v>
      </c>
      <c r="S55">
        <v>844.35861795075459</v>
      </c>
      <c r="V55">
        <v>27863.602189654241</v>
      </c>
      <c r="X55">
        <v>945.44393248722076</v>
      </c>
      <c r="Y55">
        <v>0</v>
      </c>
      <c r="AA55">
        <v>3797.4628742161221</v>
      </c>
      <c r="AB55">
        <v>1653</v>
      </c>
      <c r="AC55">
        <v>0</v>
      </c>
      <c r="AE55">
        <v>10465.525</v>
      </c>
      <c r="AF55">
        <v>5162</v>
      </c>
      <c r="AH55">
        <v>517</v>
      </c>
      <c r="AL55">
        <v>224816.9</v>
      </c>
      <c r="AM55">
        <v>422.22717214997931</v>
      </c>
      <c r="AN55">
        <v>2103.0180472440952</v>
      </c>
      <c r="AO55">
        <v>15744.033333333329</v>
      </c>
      <c r="AQ55">
        <v>1313.9425536797239</v>
      </c>
      <c r="BB55">
        <v>1071618.929574708</v>
      </c>
    </row>
    <row r="56" spans="1:54" x14ac:dyDescent="0.55000000000000004">
      <c r="A56" s="1">
        <v>1919</v>
      </c>
      <c r="B56">
        <v>117975.3</v>
      </c>
      <c r="C56">
        <v>69859.824999999997</v>
      </c>
      <c r="D56">
        <v>174787.4557771516</v>
      </c>
      <c r="E56">
        <v>614102.86199999996</v>
      </c>
      <c r="F56">
        <v>10500</v>
      </c>
      <c r="H56">
        <v>3943.6978747561452</v>
      </c>
      <c r="K56">
        <v>12693.748949999999</v>
      </c>
      <c r="L56">
        <v>19741.816999999999</v>
      </c>
      <c r="N56">
        <v>263.43333333333328</v>
      </c>
      <c r="P56">
        <v>229.65898989898989</v>
      </c>
      <c r="Q56">
        <v>27632.894356829991</v>
      </c>
      <c r="R56">
        <v>5651.8990310763984</v>
      </c>
      <c r="S56">
        <v>972.63138734445329</v>
      </c>
      <c r="V56">
        <v>23744.21717903285</v>
      </c>
      <c r="X56">
        <v>630</v>
      </c>
      <c r="Y56">
        <v>0</v>
      </c>
      <c r="AA56">
        <v>3431.741228719854</v>
      </c>
      <c r="AB56">
        <v>3164</v>
      </c>
      <c r="AC56">
        <v>0</v>
      </c>
      <c r="AE56">
        <v>13050.68</v>
      </c>
      <c r="AF56">
        <v>9554</v>
      </c>
      <c r="AH56">
        <v>517</v>
      </c>
      <c r="AL56">
        <v>279587.09999999998</v>
      </c>
      <c r="AM56">
        <v>518.09817283619918</v>
      </c>
      <c r="AN56">
        <v>222.81892913385821</v>
      </c>
      <c r="AO56">
        <v>18484.51666666667</v>
      </c>
      <c r="AQ56">
        <v>1360.2936174397639</v>
      </c>
      <c r="BB56">
        <v>1412619.6894942201</v>
      </c>
    </row>
    <row r="57" spans="1:54" x14ac:dyDescent="0.55000000000000004">
      <c r="A57" s="1">
        <v>1920</v>
      </c>
      <c r="B57">
        <v>187038.8</v>
      </c>
      <c r="C57">
        <v>84367.375</v>
      </c>
      <c r="D57">
        <v>94296.084782308535</v>
      </c>
      <c r="E57">
        <v>492873.65399999998</v>
      </c>
      <c r="F57">
        <v>10581.3</v>
      </c>
      <c r="H57">
        <v>7646.8490975419454</v>
      </c>
      <c r="K57">
        <v>5819.1005409999998</v>
      </c>
      <c r="L57">
        <v>28806.125</v>
      </c>
      <c r="N57">
        <v>263.43333333333328</v>
      </c>
      <c r="P57">
        <v>235.88703030303029</v>
      </c>
      <c r="Q57">
        <v>22374.806132790469</v>
      </c>
      <c r="R57">
        <v>6434.1798064978457</v>
      </c>
      <c r="S57">
        <v>530.52621127879274</v>
      </c>
      <c r="V57">
        <v>16627.231525657589</v>
      </c>
      <c r="X57">
        <v>1500</v>
      </c>
      <c r="Y57">
        <v>0</v>
      </c>
      <c r="AA57">
        <v>2678.1048905981138</v>
      </c>
      <c r="AB57">
        <v>3642</v>
      </c>
      <c r="AC57">
        <v>0</v>
      </c>
      <c r="AE57">
        <v>0</v>
      </c>
      <c r="AF57">
        <v>1433</v>
      </c>
      <c r="AH57">
        <v>973.1</v>
      </c>
      <c r="AL57">
        <v>196492.6</v>
      </c>
      <c r="AM57">
        <v>468.69731525414409</v>
      </c>
      <c r="AN57">
        <v>2245.1726929133861</v>
      </c>
      <c r="AO57">
        <v>21225</v>
      </c>
      <c r="AQ57">
        <v>1406.644681199803</v>
      </c>
      <c r="BB57">
        <v>1189959.6720406769</v>
      </c>
    </row>
    <row r="58" spans="1:54" x14ac:dyDescent="0.55000000000000004">
      <c r="A58" s="1">
        <v>1921</v>
      </c>
      <c r="B58">
        <v>180084.6</v>
      </c>
      <c r="C58">
        <v>50292.862500000003</v>
      </c>
      <c r="D58">
        <v>128391.0488217462</v>
      </c>
      <c r="E58">
        <v>312498.25499999989</v>
      </c>
      <c r="F58">
        <v>5419.9</v>
      </c>
      <c r="H58">
        <v>1295.3030530628171</v>
      </c>
      <c r="K58">
        <v>7550</v>
      </c>
      <c r="L58">
        <v>19219.137200000001</v>
      </c>
      <c r="N58">
        <v>263.43333333333328</v>
      </c>
      <c r="P58">
        <v>186.45195959595961</v>
      </c>
      <c r="Q58">
        <v>6893.5086940866531</v>
      </c>
      <c r="R58">
        <v>5080.6688908964552</v>
      </c>
      <c r="S58">
        <v>758.42831612390785</v>
      </c>
      <c r="V58">
        <v>25647.98788752361</v>
      </c>
      <c r="X58">
        <v>540</v>
      </c>
      <c r="Y58">
        <v>0</v>
      </c>
      <c r="AA58">
        <v>3076.298334883259</v>
      </c>
      <c r="AB58">
        <v>5039</v>
      </c>
      <c r="AC58">
        <v>0</v>
      </c>
      <c r="AE58">
        <v>0</v>
      </c>
      <c r="AF58">
        <v>4137</v>
      </c>
      <c r="AH58">
        <v>865.7</v>
      </c>
      <c r="AL58">
        <v>416373.7</v>
      </c>
      <c r="AM58">
        <v>332.96452390360452</v>
      </c>
      <c r="AN58">
        <v>1732.8248031496059</v>
      </c>
      <c r="AO58">
        <v>14480</v>
      </c>
      <c r="AQ58">
        <v>1452.9957449598421</v>
      </c>
      <c r="BB58">
        <v>1191612.0690632651</v>
      </c>
    </row>
    <row r="59" spans="1:54" x14ac:dyDescent="0.55000000000000004">
      <c r="A59" s="1">
        <v>1922</v>
      </c>
      <c r="B59">
        <v>103353.8</v>
      </c>
      <c r="C59">
        <v>87985.8</v>
      </c>
      <c r="D59">
        <v>161466.75450288379</v>
      </c>
      <c r="E59">
        <v>297356.7</v>
      </c>
      <c r="F59">
        <v>4652.2</v>
      </c>
      <c r="H59">
        <v>10808.796566523601</v>
      </c>
      <c r="K59">
        <v>8250</v>
      </c>
      <c r="L59">
        <v>54379.747000000003</v>
      </c>
      <c r="N59">
        <v>263.43333333333328</v>
      </c>
      <c r="P59">
        <v>396.64832323232332</v>
      </c>
      <c r="Q59">
        <v>-1225.762246700011</v>
      </c>
      <c r="R59">
        <v>6974.2513163998856</v>
      </c>
      <c r="S59">
        <v>833.15031771247027</v>
      </c>
      <c r="V59">
        <v>34042.761683397483</v>
      </c>
      <c r="X59">
        <v>5060</v>
      </c>
      <c r="Y59">
        <v>0</v>
      </c>
      <c r="AA59">
        <v>3624.8125134637189</v>
      </c>
      <c r="AB59">
        <v>2750</v>
      </c>
      <c r="AC59">
        <v>0</v>
      </c>
      <c r="AE59">
        <v>0</v>
      </c>
      <c r="AF59">
        <v>1553</v>
      </c>
      <c r="AH59">
        <v>633.5</v>
      </c>
      <c r="AL59">
        <v>416701.3</v>
      </c>
      <c r="AM59">
        <v>251.33779264214041</v>
      </c>
      <c r="AN59">
        <v>1993.5974645669289</v>
      </c>
      <c r="AO59">
        <v>21407.4</v>
      </c>
      <c r="AQ59">
        <v>1499.3468087198819</v>
      </c>
      <c r="BB59">
        <v>1225012.5753761751</v>
      </c>
    </row>
    <row r="60" spans="1:54" x14ac:dyDescent="0.55000000000000004">
      <c r="A60" s="1">
        <v>1923</v>
      </c>
      <c r="B60">
        <v>150269.4</v>
      </c>
      <c r="C60">
        <v>81818.6875</v>
      </c>
      <c r="D60">
        <v>170866.6497077067</v>
      </c>
      <c r="E60">
        <v>305688.09999999998</v>
      </c>
      <c r="F60">
        <v>1896.9</v>
      </c>
      <c r="H60">
        <v>351.5055793991416</v>
      </c>
      <c r="K60">
        <v>3137</v>
      </c>
      <c r="L60">
        <v>33668</v>
      </c>
      <c r="N60">
        <v>263.43333333333328</v>
      </c>
      <c r="P60">
        <v>291.16088888888891</v>
      </c>
      <c r="Q60">
        <v>-1016.11021417001</v>
      </c>
      <c r="R60">
        <v>6828.4747983071666</v>
      </c>
      <c r="S60">
        <v>957.68698702674078</v>
      </c>
      <c r="V60">
        <v>34235.778439765811</v>
      </c>
      <c r="X60">
        <v>680</v>
      </c>
      <c r="Y60">
        <v>0</v>
      </c>
      <c r="AA60">
        <v>5302.3935583422417</v>
      </c>
      <c r="AB60">
        <v>3211</v>
      </c>
      <c r="AC60">
        <v>0</v>
      </c>
      <c r="AE60">
        <v>0</v>
      </c>
      <c r="AF60">
        <v>1656</v>
      </c>
      <c r="AH60">
        <v>563.5</v>
      </c>
      <c r="AL60">
        <v>540544.19999999995</v>
      </c>
      <c r="AM60">
        <v>439.8411371237458</v>
      </c>
      <c r="AN60">
        <v>3058.7903622047238</v>
      </c>
      <c r="AO60">
        <v>30818.5</v>
      </c>
      <c r="AQ60">
        <v>1545.697872479921</v>
      </c>
      <c r="BB60">
        <v>1377076.5899504081</v>
      </c>
    </row>
    <row r="61" spans="1:54" x14ac:dyDescent="0.55000000000000004">
      <c r="A61" s="1">
        <v>1924</v>
      </c>
      <c r="B61">
        <v>225049.3</v>
      </c>
      <c r="C61">
        <v>254580.95</v>
      </c>
      <c r="D61">
        <v>161889.46218535479</v>
      </c>
      <c r="E61">
        <v>347244.4</v>
      </c>
      <c r="F61">
        <v>2014.1</v>
      </c>
      <c r="H61">
        <v>5975.594849785406</v>
      </c>
      <c r="K61">
        <v>2354</v>
      </c>
      <c r="L61">
        <v>34304</v>
      </c>
      <c r="N61">
        <v>263.43333333333328</v>
      </c>
      <c r="P61">
        <v>119.11127272727271</v>
      </c>
      <c r="Q61">
        <v>10532.649531309989</v>
      </c>
      <c r="R61">
        <v>6875.9756203551397</v>
      </c>
      <c r="S61">
        <v>1194.306658723855</v>
      </c>
      <c r="V61">
        <v>10094.325480101759</v>
      </c>
      <c r="X61">
        <v>710</v>
      </c>
      <c r="Y61">
        <v>0</v>
      </c>
      <c r="AA61">
        <v>4323.0783203728797</v>
      </c>
      <c r="AB61">
        <v>4506</v>
      </c>
      <c r="AC61">
        <v>0</v>
      </c>
      <c r="AE61">
        <v>0</v>
      </c>
      <c r="AF61">
        <v>1698</v>
      </c>
      <c r="AH61">
        <v>920.7</v>
      </c>
      <c r="AL61">
        <v>611591.19999999995</v>
      </c>
      <c r="AM61">
        <v>377.00668896321071</v>
      </c>
      <c r="AN61">
        <v>2045.757496062992</v>
      </c>
      <c r="AO61">
        <v>43931.3</v>
      </c>
      <c r="AQ61">
        <v>1592.0489362399601</v>
      </c>
      <c r="BB61">
        <v>1734186.7003733299</v>
      </c>
    </row>
    <row r="62" spans="1:54" x14ac:dyDescent="0.55000000000000004">
      <c r="A62" s="1">
        <v>1925</v>
      </c>
      <c r="B62">
        <v>156123.1</v>
      </c>
      <c r="C62">
        <v>143784.1875</v>
      </c>
      <c r="D62">
        <v>102419</v>
      </c>
      <c r="E62">
        <v>290402.40000000002</v>
      </c>
      <c r="F62">
        <v>176.2</v>
      </c>
      <c r="H62">
        <v>1949.2</v>
      </c>
      <c r="I62">
        <v>3.3</v>
      </c>
      <c r="K62">
        <v>5230</v>
      </c>
      <c r="L62">
        <v>61256</v>
      </c>
      <c r="N62">
        <v>280.3</v>
      </c>
      <c r="P62">
        <v>133</v>
      </c>
      <c r="Q62">
        <v>7709.1876099999936</v>
      </c>
      <c r="R62">
        <v>5267.4</v>
      </c>
      <c r="S62">
        <v>1.3</v>
      </c>
      <c r="V62">
        <v>25386.195846485429</v>
      </c>
      <c r="X62">
        <v>1552.7</v>
      </c>
      <c r="Y62">
        <v>70.400000000000006</v>
      </c>
      <c r="AA62">
        <v>1130.0899999999999</v>
      </c>
      <c r="AB62">
        <v>4007</v>
      </c>
      <c r="AC62">
        <v>0</v>
      </c>
      <c r="AE62">
        <v>4.0999999999999996</v>
      </c>
      <c r="AF62">
        <v>803</v>
      </c>
      <c r="AG62">
        <v>0</v>
      </c>
      <c r="AH62">
        <v>610.1</v>
      </c>
      <c r="AK62">
        <v>3.1</v>
      </c>
      <c r="AL62">
        <v>779604.4</v>
      </c>
      <c r="AM62">
        <v>816.8478260869565</v>
      </c>
      <c r="AN62">
        <v>765.17418897637799</v>
      </c>
      <c r="AO62">
        <v>65330.6</v>
      </c>
      <c r="AQ62">
        <v>1638.4</v>
      </c>
      <c r="AU62">
        <v>351.7</v>
      </c>
      <c r="BB62">
        <v>1657165.5829715489</v>
      </c>
    </row>
    <row r="63" spans="1:54" x14ac:dyDescent="0.55000000000000004">
      <c r="A63" s="1">
        <v>1926</v>
      </c>
      <c r="B63">
        <v>183422.4</v>
      </c>
      <c r="C63">
        <v>103520.8625</v>
      </c>
      <c r="D63">
        <v>92617.4</v>
      </c>
      <c r="E63">
        <v>308270.5</v>
      </c>
      <c r="F63">
        <v>53.9</v>
      </c>
      <c r="H63">
        <v>1706.5</v>
      </c>
      <c r="I63">
        <v>1.8</v>
      </c>
      <c r="K63">
        <v>5140</v>
      </c>
      <c r="L63">
        <v>106511</v>
      </c>
      <c r="N63">
        <v>246</v>
      </c>
      <c r="P63">
        <v>155.19999999999999</v>
      </c>
      <c r="Q63">
        <v>5600.9332600000052</v>
      </c>
      <c r="R63">
        <v>4340.1000000000004</v>
      </c>
      <c r="S63">
        <v>1.3</v>
      </c>
      <c r="V63">
        <v>9542.9525595995055</v>
      </c>
      <c r="X63">
        <v>742.19999999999993</v>
      </c>
      <c r="Y63">
        <v>65.599999999999994</v>
      </c>
      <c r="AA63">
        <v>2371.8200000000002</v>
      </c>
      <c r="AB63">
        <v>7831</v>
      </c>
      <c r="AC63">
        <v>0</v>
      </c>
      <c r="AE63">
        <v>0.1</v>
      </c>
      <c r="AF63">
        <v>532</v>
      </c>
      <c r="AG63">
        <v>0</v>
      </c>
      <c r="AH63">
        <v>489.2</v>
      </c>
      <c r="AK63">
        <v>2.7</v>
      </c>
      <c r="AL63">
        <v>972968.9</v>
      </c>
      <c r="AM63">
        <v>754.01337792642141</v>
      </c>
      <c r="AN63">
        <v>5361.5352283464572</v>
      </c>
      <c r="AO63">
        <v>69897.7</v>
      </c>
      <c r="AQ63">
        <v>1296.5999999999999</v>
      </c>
      <c r="AU63">
        <v>355.8</v>
      </c>
      <c r="BB63">
        <v>1884268.3169258719</v>
      </c>
    </row>
    <row r="64" spans="1:54" x14ac:dyDescent="0.55000000000000004">
      <c r="A64" s="1">
        <v>1927</v>
      </c>
      <c r="B64">
        <v>127929.5</v>
      </c>
      <c r="C64">
        <v>102060.46249999999</v>
      </c>
      <c r="D64">
        <v>77077.599999999991</v>
      </c>
      <c r="E64">
        <v>507557.3</v>
      </c>
      <c r="F64">
        <v>76.7</v>
      </c>
      <c r="H64">
        <v>3039.5</v>
      </c>
      <c r="I64">
        <v>3.5</v>
      </c>
      <c r="K64">
        <v>5284</v>
      </c>
      <c r="L64">
        <v>140134</v>
      </c>
      <c r="N64">
        <v>264</v>
      </c>
      <c r="P64">
        <v>195.5</v>
      </c>
      <c r="Q64">
        <v>7349.6641899999959</v>
      </c>
      <c r="R64">
        <v>6595.5</v>
      </c>
      <c r="S64">
        <v>5739</v>
      </c>
      <c r="V64">
        <v>13475.25108871165</v>
      </c>
      <c r="X64">
        <v>2179.5</v>
      </c>
      <c r="Y64">
        <v>160</v>
      </c>
      <c r="AA64">
        <v>9234.4399999999987</v>
      </c>
      <c r="AB64">
        <v>14010</v>
      </c>
      <c r="AC64">
        <v>0</v>
      </c>
      <c r="AE64">
        <v>0.1</v>
      </c>
      <c r="AF64">
        <v>286</v>
      </c>
      <c r="AG64">
        <v>0.9</v>
      </c>
      <c r="AH64">
        <v>4406.3999999999996</v>
      </c>
      <c r="AK64">
        <v>2.6</v>
      </c>
      <c r="AL64">
        <v>726566.1</v>
      </c>
      <c r="AM64">
        <v>1256.688963210702</v>
      </c>
      <c r="AN64">
        <v>1741.151527559055</v>
      </c>
      <c r="AO64">
        <v>32934.699999999997</v>
      </c>
      <c r="AQ64">
        <v>917.9</v>
      </c>
      <c r="AU64">
        <v>392.5</v>
      </c>
      <c r="BB64">
        <v>1791468.2582694809</v>
      </c>
    </row>
    <row r="65" spans="1:54" x14ac:dyDescent="0.55000000000000004">
      <c r="A65" s="1">
        <v>1928</v>
      </c>
      <c r="B65">
        <v>137481.60000000001</v>
      </c>
      <c r="C65">
        <v>90578.824999999997</v>
      </c>
      <c r="D65">
        <v>85807</v>
      </c>
      <c r="E65">
        <v>595240.80000000005</v>
      </c>
      <c r="F65">
        <v>81.400000000000006</v>
      </c>
      <c r="H65">
        <v>2052.6</v>
      </c>
      <c r="I65">
        <v>5.8</v>
      </c>
      <c r="K65">
        <v>6003</v>
      </c>
      <c r="L65">
        <v>123965</v>
      </c>
      <c r="N65">
        <v>264</v>
      </c>
      <c r="P65">
        <v>224.9</v>
      </c>
      <c r="Q65">
        <v>804.00596999999107</v>
      </c>
      <c r="R65">
        <v>7191.5</v>
      </c>
      <c r="S65">
        <v>3242</v>
      </c>
      <c r="V65">
        <v>23211.632753069589</v>
      </c>
      <c r="X65">
        <v>650</v>
      </c>
      <c r="Y65">
        <v>2796</v>
      </c>
      <c r="AA65">
        <v>6341</v>
      </c>
      <c r="AB65">
        <v>17151</v>
      </c>
      <c r="AC65">
        <v>0</v>
      </c>
      <c r="AE65">
        <v>0.1</v>
      </c>
      <c r="AF65">
        <v>236</v>
      </c>
      <c r="AG65">
        <v>1</v>
      </c>
      <c r="AH65">
        <v>5493.018</v>
      </c>
      <c r="AK65">
        <v>23.1</v>
      </c>
      <c r="AL65">
        <v>745946.1</v>
      </c>
      <c r="AM65">
        <v>754.01337792642141</v>
      </c>
      <c r="AN65">
        <v>1637.0789291338581</v>
      </c>
      <c r="AO65">
        <v>51821.9</v>
      </c>
      <c r="AQ65">
        <v>1166.9000000000001</v>
      </c>
      <c r="AU65">
        <v>518.79999999999995</v>
      </c>
      <c r="BB65">
        <v>1910749.7740301299</v>
      </c>
    </row>
    <row r="66" spans="1:54" x14ac:dyDescent="0.55000000000000004">
      <c r="A66" s="1">
        <v>1929</v>
      </c>
      <c r="B66">
        <v>138222.9</v>
      </c>
      <c r="C66">
        <v>96091.9</v>
      </c>
      <c r="D66">
        <v>94536.400000000009</v>
      </c>
      <c r="E66">
        <v>378362.1</v>
      </c>
      <c r="F66">
        <v>77.599999999999994</v>
      </c>
      <c r="H66">
        <v>1489.8</v>
      </c>
      <c r="I66">
        <v>4.8</v>
      </c>
      <c r="K66">
        <v>6456</v>
      </c>
      <c r="L66">
        <v>139168</v>
      </c>
      <c r="N66">
        <v>386</v>
      </c>
      <c r="P66">
        <v>254.8</v>
      </c>
      <c r="Q66">
        <v>262.10000000000002</v>
      </c>
      <c r="R66">
        <v>7787.5</v>
      </c>
      <c r="S66">
        <v>423.9</v>
      </c>
      <c r="V66">
        <v>18368.29103500842</v>
      </c>
      <c r="X66">
        <v>400.9</v>
      </c>
      <c r="Y66">
        <v>5432</v>
      </c>
      <c r="AA66">
        <v>6162.8</v>
      </c>
      <c r="AB66">
        <v>7914</v>
      </c>
      <c r="AC66">
        <v>0</v>
      </c>
      <c r="AD66">
        <v>187.2</v>
      </c>
      <c r="AE66">
        <v>0</v>
      </c>
      <c r="AF66">
        <v>505</v>
      </c>
      <c r="AG66">
        <v>0.4</v>
      </c>
      <c r="AH66">
        <v>3798</v>
      </c>
      <c r="AK66">
        <v>14.3</v>
      </c>
      <c r="AL66">
        <v>927401.3</v>
      </c>
      <c r="AM66">
        <v>973.93394648829428</v>
      </c>
      <c r="AN66">
        <v>2633.2704566929142</v>
      </c>
      <c r="AO66">
        <v>52203</v>
      </c>
      <c r="AP66">
        <v>3.5</v>
      </c>
      <c r="AQ66">
        <v>1248.7</v>
      </c>
      <c r="AU66">
        <v>543.5</v>
      </c>
      <c r="AZ66">
        <v>21.7</v>
      </c>
      <c r="BB66">
        <v>1891800.8954381901</v>
      </c>
    </row>
    <row r="67" spans="1:54" x14ac:dyDescent="0.55000000000000004">
      <c r="A67" s="1">
        <v>1930</v>
      </c>
      <c r="B67">
        <v>108799.5</v>
      </c>
      <c r="C67">
        <v>102285.6875</v>
      </c>
      <c r="D67">
        <v>81765.8</v>
      </c>
      <c r="E67">
        <v>348717.8</v>
      </c>
      <c r="F67">
        <v>63.2</v>
      </c>
      <c r="H67">
        <v>707.5</v>
      </c>
      <c r="I67">
        <v>6.1</v>
      </c>
      <c r="K67">
        <v>7234.9999999999991</v>
      </c>
      <c r="L67">
        <v>72252</v>
      </c>
      <c r="N67">
        <v>629.1</v>
      </c>
      <c r="P67">
        <v>252.6</v>
      </c>
      <c r="Q67">
        <v>57.5</v>
      </c>
      <c r="R67">
        <v>7094.4000000000005</v>
      </c>
      <c r="S67">
        <v>8</v>
      </c>
      <c r="V67">
        <v>29671.458039313609</v>
      </c>
      <c r="X67">
        <v>129.5</v>
      </c>
      <c r="Y67">
        <v>7625</v>
      </c>
      <c r="AA67">
        <v>13260.2</v>
      </c>
      <c r="AB67">
        <v>9927</v>
      </c>
      <c r="AC67">
        <v>0</v>
      </c>
      <c r="AD67">
        <v>102.2</v>
      </c>
      <c r="AE67">
        <v>0</v>
      </c>
      <c r="AF67">
        <v>545</v>
      </c>
      <c r="AG67">
        <v>0</v>
      </c>
      <c r="AH67">
        <v>5716</v>
      </c>
      <c r="AK67">
        <v>178.9</v>
      </c>
      <c r="AL67">
        <v>1124658.2</v>
      </c>
      <c r="AM67">
        <v>785.4306020066889</v>
      </c>
      <c r="AN67">
        <v>2960.8631338582682</v>
      </c>
      <c r="AO67">
        <v>97144.8</v>
      </c>
      <c r="AP67">
        <v>72</v>
      </c>
      <c r="AQ67">
        <v>1246.5999999999999</v>
      </c>
      <c r="AU67">
        <v>530.29999999999995</v>
      </c>
      <c r="AZ67">
        <v>5.5</v>
      </c>
      <c r="BB67">
        <v>2024867.4392751791</v>
      </c>
    </row>
    <row r="68" spans="1:54" x14ac:dyDescent="0.55000000000000004">
      <c r="A68" s="1">
        <v>1931</v>
      </c>
      <c r="B68">
        <v>81817.600000000006</v>
      </c>
      <c r="C68">
        <v>102448.2</v>
      </c>
      <c r="D68">
        <v>75637.099999999991</v>
      </c>
      <c r="E68">
        <v>334362</v>
      </c>
      <c r="F68">
        <v>54.5</v>
      </c>
      <c r="H68">
        <v>539.4</v>
      </c>
      <c r="I68">
        <v>4.0999999999999996</v>
      </c>
      <c r="K68">
        <v>7050</v>
      </c>
      <c r="L68">
        <v>44457</v>
      </c>
      <c r="N68">
        <v>380.5</v>
      </c>
      <c r="P68">
        <v>221.9</v>
      </c>
      <c r="Q68">
        <v>42.3</v>
      </c>
      <c r="R68">
        <v>9969.5</v>
      </c>
      <c r="S68">
        <v>1.7</v>
      </c>
      <c r="V68">
        <v>26974.400000000001</v>
      </c>
      <c r="X68">
        <v>142.30000000000001</v>
      </c>
      <c r="Y68">
        <v>8396</v>
      </c>
      <c r="AA68">
        <v>17960</v>
      </c>
      <c r="AB68">
        <v>10039</v>
      </c>
      <c r="AC68">
        <v>0</v>
      </c>
      <c r="AD68">
        <v>2.2999999999999998</v>
      </c>
      <c r="AE68">
        <v>0</v>
      </c>
      <c r="AF68">
        <v>583</v>
      </c>
      <c r="AG68">
        <v>0.1</v>
      </c>
      <c r="AH68">
        <v>4947.13</v>
      </c>
      <c r="AK68">
        <v>75.3</v>
      </c>
      <c r="AL68">
        <v>1293500.5</v>
      </c>
      <c r="AM68">
        <v>1885.0334448160529</v>
      </c>
      <c r="AN68">
        <v>4120.8991181102356</v>
      </c>
      <c r="AO68">
        <v>41833.1</v>
      </c>
      <c r="AP68">
        <v>99.1</v>
      </c>
      <c r="AQ68">
        <v>1060.2</v>
      </c>
      <c r="AU68">
        <v>431</v>
      </c>
      <c r="AZ68">
        <v>2</v>
      </c>
      <c r="BB68">
        <v>2069445.862562926</v>
      </c>
    </row>
    <row r="69" spans="1:54" x14ac:dyDescent="0.55000000000000004">
      <c r="A69" s="1">
        <v>1932</v>
      </c>
      <c r="B69">
        <v>70028.899999999994</v>
      </c>
      <c r="C69">
        <v>167181.625</v>
      </c>
      <c r="D69">
        <v>75591.7</v>
      </c>
      <c r="E69">
        <v>197198.8</v>
      </c>
      <c r="F69">
        <v>105.9</v>
      </c>
      <c r="H69">
        <v>457.8</v>
      </c>
      <c r="I69">
        <v>4.5</v>
      </c>
      <c r="K69">
        <v>5825</v>
      </c>
      <c r="L69">
        <v>43713</v>
      </c>
      <c r="N69">
        <v>261.10000000000002</v>
      </c>
      <c r="P69">
        <v>254.5</v>
      </c>
      <c r="Q69">
        <v>37</v>
      </c>
      <c r="R69">
        <v>7848.7999999999993</v>
      </c>
      <c r="S69">
        <v>5</v>
      </c>
      <c r="V69">
        <v>19930.599999999999</v>
      </c>
      <c r="X69">
        <v>56.499999999999993</v>
      </c>
      <c r="Y69">
        <v>6068</v>
      </c>
      <c r="AA69">
        <v>10627.8</v>
      </c>
      <c r="AB69">
        <v>15801</v>
      </c>
      <c r="AC69">
        <v>0</v>
      </c>
      <c r="AD69">
        <v>9.9</v>
      </c>
      <c r="AE69">
        <v>0</v>
      </c>
      <c r="AF69">
        <v>267</v>
      </c>
      <c r="AG69">
        <v>0.4</v>
      </c>
      <c r="AH69">
        <v>5890.1490000000003</v>
      </c>
      <c r="AK69">
        <v>29.6</v>
      </c>
      <c r="AL69">
        <v>1349187.1</v>
      </c>
      <c r="AM69">
        <v>2450.54347826087</v>
      </c>
      <c r="AN69">
        <v>3808.580503937008</v>
      </c>
      <c r="AO69">
        <v>100240.3</v>
      </c>
      <c r="AP69">
        <v>0.2</v>
      </c>
      <c r="AQ69">
        <v>1419.36</v>
      </c>
      <c r="AU69">
        <v>529.9</v>
      </c>
      <c r="AZ69">
        <v>6</v>
      </c>
      <c r="BB69">
        <v>2085165.9579821981</v>
      </c>
    </row>
    <row r="70" spans="1:54" x14ac:dyDescent="0.55000000000000004">
      <c r="A70" s="1">
        <v>1933</v>
      </c>
      <c r="B70">
        <v>71747.600000000006</v>
      </c>
      <c r="C70">
        <v>83414.55</v>
      </c>
      <c r="D70">
        <v>76760</v>
      </c>
      <c r="E70">
        <v>249741.9</v>
      </c>
      <c r="F70">
        <v>40</v>
      </c>
      <c r="H70">
        <v>610</v>
      </c>
      <c r="K70">
        <v>5584</v>
      </c>
      <c r="L70">
        <v>75965</v>
      </c>
      <c r="N70">
        <v>340</v>
      </c>
      <c r="P70">
        <v>220</v>
      </c>
      <c r="Q70">
        <v>6685.2922099999923</v>
      </c>
      <c r="R70">
        <v>5200</v>
      </c>
      <c r="S70">
        <v>0</v>
      </c>
      <c r="V70">
        <v>25430</v>
      </c>
      <c r="X70">
        <v>40</v>
      </c>
      <c r="Y70">
        <v>5640</v>
      </c>
      <c r="AA70">
        <v>3280</v>
      </c>
      <c r="AB70">
        <v>14059</v>
      </c>
      <c r="AC70">
        <v>0</v>
      </c>
      <c r="AD70">
        <v>0</v>
      </c>
      <c r="AE70">
        <v>0</v>
      </c>
      <c r="AF70">
        <v>289</v>
      </c>
      <c r="AG70">
        <v>10</v>
      </c>
      <c r="AH70">
        <v>6301.9160000000002</v>
      </c>
      <c r="AK70">
        <v>60</v>
      </c>
      <c r="AL70">
        <v>1525000</v>
      </c>
      <c r="AM70">
        <v>420</v>
      </c>
      <c r="AN70">
        <v>6207.7861417322838</v>
      </c>
      <c r="AO70">
        <v>70740</v>
      </c>
      <c r="AP70">
        <v>110</v>
      </c>
      <c r="AQ70">
        <v>940</v>
      </c>
      <c r="AR70">
        <v>10</v>
      </c>
      <c r="AS70">
        <v>30</v>
      </c>
      <c r="AU70">
        <v>360</v>
      </c>
      <c r="BB70">
        <v>2236476.0443517319</v>
      </c>
    </row>
    <row r="71" spans="1:54" x14ac:dyDescent="0.55000000000000004">
      <c r="A71" s="1">
        <v>1934</v>
      </c>
      <c r="B71">
        <v>72119.100000000006</v>
      </c>
      <c r="C71">
        <v>110225.6375</v>
      </c>
      <c r="D71">
        <v>74280</v>
      </c>
      <c r="E71">
        <v>154846.20000000001</v>
      </c>
      <c r="F71">
        <v>60</v>
      </c>
      <c r="H71">
        <v>580</v>
      </c>
      <c r="K71">
        <v>7517</v>
      </c>
      <c r="L71">
        <v>40849</v>
      </c>
      <c r="N71">
        <v>440</v>
      </c>
      <c r="P71">
        <v>510</v>
      </c>
      <c r="Q71">
        <v>1459.1532799999909</v>
      </c>
      <c r="R71">
        <v>3540</v>
      </c>
      <c r="S71">
        <v>70</v>
      </c>
      <c r="V71">
        <v>21890</v>
      </c>
      <c r="X71">
        <v>20</v>
      </c>
      <c r="Y71">
        <v>930</v>
      </c>
      <c r="AA71">
        <v>1730</v>
      </c>
      <c r="AB71">
        <v>13941</v>
      </c>
      <c r="AC71">
        <v>0</v>
      </c>
      <c r="AD71">
        <v>250</v>
      </c>
      <c r="AE71">
        <v>0</v>
      </c>
      <c r="AF71">
        <v>636</v>
      </c>
      <c r="AG71">
        <v>0</v>
      </c>
      <c r="AH71">
        <v>7224.7560000000003</v>
      </c>
      <c r="AK71">
        <v>140</v>
      </c>
      <c r="AL71">
        <v>1199760</v>
      </c>
      <c r="AM71">
        <v>750</v>
      </c>
      <c r="AN71">
        <v>5997.0150708661413</v>
      </c>
      <c r="AO71">
        <v>71190</v>
      </c>
      <c r="AP71">
        <v>370</v>
      </c>
      <c r="AQ71">
        <v>810</v>
      </c>
      <c r="AR71">
        <v>10</v>
      </c>
      <c r="AS71">
        <v>30</v>
      </c>
      <c r="AU71">
        <v>470</v>
      </c>
      <c r="BB71">
        <v>1794074.8618508659</v>
      </c>
    </row>
    <row r="72" spans="1:54" x14ac:dyDescent="0.55000000000000004">
      <c r="A72" s="1">
        <v>1935</v>
      </c>
      <c r="B72">
        <v>71962.7</v>
      </c>
      <c r="C72">
        <v>104353.175</v>
      </c>
      <c r="D72">
        <v>85440</v>
      </c>
      <c r="E72">
        <v>131205.4</v>
      </c>
      <c r="F72">
        <v>30</v>
      </c>
      <c r="H72">
        <v>420</v>
      </c>
      <c r="K72">
        <v>6056</v>
      </c>
      <c r="L72">
        <v>34565</v>
      </c>
      <c r="N72">
        <v>660</v>
      </c>
      <c r="P72">
        <v>210</v>
      </c>
      <c r="Q72">
        <v>6056.9881399999867</v>
      </c>
      <c r="R72">
        <v>5410</v>
      </c>
      <c r="S72">
        <v>100</v>
      </c>
      <c r="V72">
        <v>19590</v>
      </c>
      <c r="X72">
        <v>260</v>
      </c>
      <c r="Y72">
        <v>280</v>
      </c>
      <c r="AA72">
        <v>1720</v>
      </c>
      <c r="AB72">
        <v>15432</v>
      </c>
      <c r="AC72">
        <v>0</v>
      </c>
      <c r="AD72">
        <v>30</v>
      </c>
      <c r="AE72">
        <v>0</v>
      </c>
      <c r="AF72">
        <v>450</v>
      </c>
      <c r="AG72">
        <v>0</v>
      </c>
      <c r="AH72">
        <v>4947.13</v>
      </c>
      <c r="AK72">
        <v>100</v>
      </c>
      <c r="AL72">
        <v>1225450</v>
      </c>
      <c r="AM72">
        <v>1290</v>
      </c>
      <c r="AN72">
        <v>6252.462661417323</v>
      </c>
      <c r="AO72">
        <v>98000</v>
      </c>
      <c r="AP72">
        <v>40</v>
      </c>
      <c r="AQ72">
        <v>740</v>
      </c>
      <c r="AR72">
        <v>10</v>
      </c>
      <c r="AS72">
        <v>30</v>
      </c>
      <c r="AU72">
        <v>460</v>
      </c>
      <c r="BB72">
        <v>1823320.855801417</v>
      </c>
    </row>
    <row r="73" spans="1:54" x14ac:dyDescent="0.55000000000000004">
      <c r="A73" s="1">
        <v>1936</v>
      </c>
      <c r="B73">
        <v>82351.7</v>
      </c>
      <c r="C73">
        <v>110759.15</v>
      </c>
      <c r="D73">
        <v>87900</v>
      </c>
      <c r="E73">
        <v>22399.1</v>
      </c>
      <c r="F73">
        <v>50</v>
      </c>
      <c r="H73">
        <v>460</v>
      </c>
      <c r="K73">
        <v>6920</v>
      </c>
      <c r="L73">
        <v>41042</v>
      </c>
      <c r="N73">
        <v>740</v>
      </c>
      <c r="P73">
        <v>440</v>
      </c>
      <c r="Q73">
        <v>8001.8548899999878</v>
      </c>
      <c r="R73">
        <v>6900</v>
      </c>
      <c r="S73">
        <v>170</v>
      </c>
      <c r="V73">
        <v>25140</v>
      </c>
      <c r="X73">
        <v>230</v>
      </c>
      <c r="Y73">
        <v>190</v>
      </c>
      <c r="AA73">
        <v>2280</v>
      </c>
      <c r="AB73">
        <v>16865</v>
      </c>
      <c r="AC73">
        <v>0</v>
      </c>
      <c r="AD73">
        <v>20</v>
      </c>
      <c r="AE73">
        <v>100</v>
      </c>
      <c r="AF73">
        <v>348</v>
      </c>
      <c r="AG73">
        <v>0</v>
      </c>
      <c r="AH73">
        <v>7099.5609999999997</v>
      </c>
      <c r="AK73">
        <v>40</v>
      </c>
      <c r="AL73">
        <v>1100590</v>
      </c>
      <c r="AM73">
        <v>7770</v>
      </c>
      <c r="AN73">
        <v>6769.9752283464568</v>
      </c>
      <c r="AO73">
        <v>149760</v>
      </c>
      <c r="AP73">
        <v>20</v>
      </c>
      <c r="AQ73">
        <v>730</v>
      </c>
      <c r="AR73">
        <v>20</v>
      </c>
      <c r="AS73">
        <v>40</v>
      </c>
      <c r="AU73">
        <v>0</v>
      </c>
      <c r="BB73">
        <v>1686288.341118346</v>
      </c>
    </row>
    <row r="74" spans="1:54" x14ac:dyDescent="0.55000000000000004">
      <c r="A74" s="1">
        <v>1937</v>
      </c>
      <c r="B74">
        <v>85972.1</v>
      </c>
      <c r="C74">
        <v>158207.92499999999</v>
      </c>
      <c r="D74">
        <v>79870</v>
      </c>
      <c r="E74">
        <v>24517.9</v>
      </c>
      <c r="F74">
        <v>80</v>
      </c>
      <c r="H74">
        <v>420</v>
      </c>
      <c r="K74">
        <v>7730</v>
      </c>
      <c r="L74">
        <v>46004</v>
      </c>
      <c r="N74">
        <v>890</v>
      </c>
      <c r="P74">
        <v>1190</v>
      </c>
      <c r="Q74">
        <v>8154.2568099999917</v>
      </c>
      <c r="R74">
        <v>7260</v>
      </c>
      <c r="S74">
        <v>30</v>
      </c>
      <c r="V74">
        <v>38290</v>
      </c>
      <c r="X74">
        <v>250</v>
      </c>
      <c r="Y74">
        <v>170</v>
      </c>
      <c r="AA74">
        <v>1660</v>
      </c>
      <c r="AB74">
        <v>18583</v>
      </c>
      <c r="AC74">
        <v>0</v>
      </c>
      <c r="AD74">
        <v>20</v>
      </c>
      <c r="AE74">
        <v>280</v>
      </c>
      <c r="AF74">
        <v>530</v>
      </c>
      <c r="AG74">
        <v>10</v>
      </c>
      <c r="AH74">
        <v>13311.739</v>
      </c>
      <c r="AK74">
        <v>60</v>
      </c>
      <c r="AL74">
        <v>1228380</v>
      </c>
      <c r="AM74">
        <v>4800</v>
      </c>
      <c r="AN74">
        <v>8024.7855590551189</v>
      </c>
      <c r="AO74">
        <v>109460</v>
      </c>
      <c r="AP74">
        <v>20</v>
      </c>
      <c r="AQ74">
        <v>690</v>
      </c>
      <c r="AR74">
        <v>10</v>
      </c>
      <c r="AS74">
        <v>20</v>
      </c>
      <c r="AU74">
        <v>0</v>
      </c>
      <c r="BB74">
        <v>1844995.706369055</v>
      </c>
    </row>
    <row r="75" spans="1:54" x14ac:dyDescent="0.55000000000000004">
      <c r="A75" s="1">
        <v>1938</v>
      </c>
      <c r="B75">
        <v>102873.5</v>
      </c>
      <c r="C75">
        <v>167502.0625</v>
      </c>
      <c r="D75">
        <v>83290</v>
      </c>
      <c r="E75">
        <v>20636.599999999999</v>
      </c>
      <c r="F75">
        <v>50</v>
      </c>
      <c r="H75">
        <v>1750</v>
      </c>
      <c r="K75">
        <v>5830</v>
      </c>
      <c r="L75">
        <v>43955</v>
      </c>
      <c r="N75">
        <v>560</v>
      </c>
      <c r="P75">
        <v>1010</v>
      </c>
      <c r="Q75">
        <v>0</v>
      </c>
      <c r="R75">
        <v>4690</v>
      </c>
      <c r="S75">
        <v>20</v>
      </c>
      <c r="V75">
        <v>40290</v>
      </c>
      <c r="X75">
        <v>1240</v>
      </c>
      <c r="Y75">
        <v>0</v>
      </c>
      <c r="AA75">
        <v>2703</v>
      </c>
      <c r="AB75">
        <v>17716</v>
      </c>
      <c r="AC75">
        <v>0</v>
      </c>
      <c r="AD75">
        <v>10</v>
      </c>
      <c r="AE75">
        <v>250</v>
      </c>
      <c r="AF75">
        <v>402</v>
      </c>
      <c r="AG75">
        <v>10</v>
      </c>
      <c r="AH75">
        <v>11757.897000000001</v>
      </c>
      <c r="AK75">
        <v>10</v>
      </c>
      <c r="AL75">
        <v>1688250</v>
      </c>
      <c r="AM75">
        <v>2760</v>
      </c>
      <c r="AN75">
        <v>8870.8165039370087</v>
      </c>
      <c r="AO75">
        <v>128510</v>
      </c>
      <c r="AP75">
        <v>120</v>
      </c>
      <c r="AQ75">
        <v>800</v>
      </c>
      <c r="AR75">
        <v>10</v>
      </c>
      <c r="AS75">
        <v>40</v>
      </c>
      <c r="AU75">
        <v>0</v>
      </c>
      <c r="BB75">
        <v>2336006.8760039369</v>
      </c>
    </row>
    <row r="76" spans="1:54" x14ac:dyDescent="0.55000000000000004">
      <c r="A76" s="1">
        <v>1939</v>
      </c>
      <c r="B76">
        <v>91620</v>
      </c>
      <c r="C76">
        <v>148138.82500000001</v>
      </c>
      <c r="D76">
        <v>99230</v>
      </c>
      <c r="E76">
        <v>26270</v>
      </c>
      <c r="H76">
        <v>1860</v>
      </c>
      <c r="K76">
        <v>3880</v>
      </c>
      <c r="L76">
        <v>42974</v>
      </c>
      <c r="M76">
        <v>40</v>
      </c>
      <c r="N76">
        <v>190</v>
      </c>
      <c r="P76">
        <v>4920</v>
      </c>
      <c r="Q76">
        <v>380</v>
      </c>
      <c r="R76">
        <v>9680</v>
      </c>
      <c r="S76">
        <v>19260</v>
      </c>
      <c r="V76">
        <v>24490</v>
      </c>
      <c r="X76">
        <v>13140</v>
      </c>
      <c r="Y76">
        <v>0</v>
      </c>
      <c r="AA76">
        <v>10200</v>
      </c>
      <c r="AB76">
        <v>16862</v>
      </c>
      <c r="AC76">
        <v>0</v>
      </c>
      <c r="AD76">
        <v>10</v>
      </c>
      <c r="AE76">
        <v>330</v>
      </c>
      <c r="AF76">
        <v>506</v>
      </c>
      <c r="AG76">
        <v>10</v>
      </c>
      <c r="AH76">
        <v>983.43899999999996</v>
      </c>
      <c r="AK76">
        <v>0</v>
      </c>
      <c r="AL76">
        <v>1249650</v>
      </c>
      <c r="AM76">
        <v>15300</v>
      </c>
      <c r="AN76">
        <v>12926.669102362201</v>
      </c>
      <c r="AO76">
        <v>99130</v>
      </c>
      <c r="AP76">
        <v>1130</v>
      </c>
      <c r="AQ76">
        <v>0</v>
      </c>
      <c r="AR76">
        <v>0</v>
      </c>
      <c r="AS76">
        <v>40</v>
      </c>
      <c r="BB76">
        <v>1896200.9331023621</v>
      </c>
    </row>
    <row r="77" spans="1:54" x14ac:dyDescent="0.55000000000000004">
      <c r="A77" s="1">
        <v>1940</v>
      </c>
      <c r="B77">
        <v>48240</v>
      </c>
      <c r="C77">
        <v>169815.47500000001</v>
      </c>
      <c r="D77">
        <v>70060</v>
      </c>
      <c r="E77">
        <v>43908.800000000003</v>
      </c>
      <c r="H77">
        <v>910</v>
      </c>
      <c r="K77">
        <v>1890</v>
      </c>
      <c r="L77">
        <v>22720</v>
      </c>
      <c r="M77">
        <v>40</v>
      </c>
      <c r="N77">
        <v>50</v>
      </c>
      <c r="P77">
        <v>3130</v>
      </c>
      <c r="Q77">
        <v>460</v>
      </c>
      <c r="R77">
        <v>8110</v>
      </c>
      <c r="S77">
        <v>38440</v>
      </c>
      <c r="V77">
        <v>13690</v>
      </c>
      <c r="X77">
        <v>9360</v>
      </c>
      <c r="Y77">
        <v>0</v>
      </c>
      <c r="AA77">
        <v>12153.73714285714</v>
      </c>
      <c r="AB77">
        <v>16456</v>
      </c>
      <c r="AC77">
        <v>0</v>
      </c>
      <c r="AD77">
        <v>20</v>
      </c>
      <c r="AE77">
        <v>1510</v>
      </c>
      <c r="AF77">
        <v>688</v>
      </c>
      <c r="AG77">
        <v>0</v>
      </c>
      <c r="AH77">
        <v>1247.509</v>
      </c>
      <c r="AK77">
        <v>90</v>
      </c>
      <c r="AL77">
        <v>839140</v>
      </c>
      <c r="AM77">
        <v>6820</v>
      </c>
      <c r="AN77">
        <v>7680.7456535433084</v>
      </c>
      <c r="AO77">
        <v>64560</v>
      </c>
      <c r="AP77">
        <v>0</v>
      </c>
      <c r="AQ77">
        <v>20</v>
      </c>
      <c r="AR77">
        <v>20</v>
      </c>
      <c r="AS77">
        <v>50</v>
      </c>
      <c r="BB77">
        <v>1383230.266796401</v>
      </c>
    </row>
    <row r="78" spans="1:54" x14ac:dyDescent="0.55000000000000004">
      <c r="A78" s="1">
        <v>1941</v>
      </c>
      <c r="B78">
        <v>164620</v>
      </c>
      <c r="C78">
        <v>183581.52499999999</v>
      </c>
      <c r="D78">
        <v>60060</v>
      </c>
      <c r="E78">
        <v>22113.4</v>
      </c>
      <c r="H78">
        <v>300</v>
      </c>
      <c r="K78">
        <v>2950</v>
      </c>
      <c r="L78">
        <v>5010</v>
      </c>
      <c r="M78">
        <v>90</v>
      </c>
      <c r="N78">
        <v>0</v>
      </c>
      <c r="P78">
        <v>9450</v>
      </c>
      <c r="Q78">
        <v>480</v>
      </c>
      <c r="R78">
        <v>7290</v>
      </c>
      <c r="S78">
        <v>13940</v>
      </c>
      <c r="V78">
        <v>14710</v>
      </c>
      <c r="X78">
        <v>0</v>
      </c>
      <c r="Y78">
        <v>0</v>
      </c>
      <c r="AA78">
        <v>6679.5428571428574</v>
      </c>
      <c r="AB78">
        <v>7537</v>
      </c>
      <c r="AC78">
        <v>0</v>
      </c>
      <c r="AD78">
        <v>30</v>
      </c>
      <c r="AE78">
        <v>2890</v>
      </c>
      <c r="AF78">
        <v>1330</v>
      </c>
      <c r="AG78">
        <v>10</v>
      </c>
      <c r="AH78">
        <v>1575.577</v>
      </c>
      <c r="AK78">
        <v>150</v>
      </c>
      <c r="AL78">
        <v>903330</v>
      </c>
      <c r="AM78">
        <v>4900</v>
      </c>
      <c r="AN78">
        <v>4576.2980787401584</v>
      </c>
      <c r="AO78">
        <v>78340</v>
      </c>
      <c r="AP78">
        <v>0</v>
      </c>
      <c r="AQ78">
        <v>20</v>
      </c>
      <c r="AR78">
        <v>50</v>
      </c>
      <c r="AS78">
        <v>30</v>
      </c>
      <c r="BB78">
        <v>1497503.342935883</v>
      </c>
    </row>
    <row r="79" spans="1:54" x14ac:dyDescent="0.55000000000000004">
      <c r="A79" s="1">
        <v>1942</v>
      </c>
      <c r="B79">
        <v>158860</v>
      </c>
      <c r="C79">
        <v>130021.1875</v>
      </c>
      <c r="D79">
        <v>79090</v>
      </c>
      <c r="E79">
        <v>28443.97</v>
      </c>
      <c r="H79">
        <v>0</v>
      </c>
      <c r="K79">
        <v>2050</v>
      </c>
      <c r="L79">
        <v>1200</v>
      </c>
      <c r="M79">
        <v>20</v>
      </c>
      <c r="N79">
        <v>0</v>
      </c>
      <c r="P79">
        <v>2400</v>
      </c>
      <c r="Q79">
        <v>170</v>
      </c>
      <c r="R79">
        <v>3190</v>
      </c>
      <c r="S79">
        <v>17400</v>
      </c>
      <c r="V79">
        <v>6690</v>
      </c>
      <c r="X79">
        <v>380</v>
      </c>
      <c r="Y79">
        <v>0</v>
      </c>
      <c r="AA79">
        <v>5616.4114285714286</v>
      </c>
      <c r="AB79">
        <v>6336</v>
      </c>
      <c r="AC79">
        <v>0</v>
      </c>
      <c r="AD79">
        <v>30</v>
      </c>
      <c r="AE79">
        <v>2900</v>
      </c>
      <c r="AF79">
        <v>1364</v>
      </c>
      <c r="AG79">
        <v>0</v>
      </c>
      <c r="AH79">
        <v>1503.6489999999999</v>
      </c>
      <c r="AK79">
        <v>170</v>
      </c>
      <c r="AL79">
        <v>428910</v>
      </c>
      <c r="AM79">
        <v>180</v>
      </c>
      <c r="AN79">
        <v>4892.5028031496058</v>
      </c>
      <c r="AO79">
        <v>27290</v>
      </c>
      <c r="AP79">
        <v>0</v>
      </c>
      <c r="AQ79">
        <v>40</v>
      </c>
      <c r="AR79">
        <v>10</v>
      </c>
      <c r="BB79">
        <v>909607.72073172103</v>
      </c>
    </row>
    <row r="80" spans="1:54" x14ac:dyDescent="0.55000000000000004">
      <c r="A80" s="1">
        <v>1943</v>
      </c>
      <c r="B80">
        <v>194190</v>
      </c>
      <c r="C80">
        <v>41218</v>
      </c>
      <c r="D80">
        <v>62530</v>
      </c>
      <c r="E80">
        <v>59738.61</v>
      </c>
      <c r="H80">
        <v>10</v>
      </c>
      <c r="K80">
        <v>5520</v>
      </c>
      <c r="L80">
        <v>0</v>
      </c>
      <c r="N80">
        <v>0</v>
      </c>
      <c r="P80">
        <v>790</v>
      </c>
      <c r="Q80">
        <v>70</v>
      </c>
      <c r="R80">
        <v>4160</v>
      </c>
      <c r="S80">
        <v>13000</v>
      </c>
      <c r="V80">
        <v>19560</v>
      </c>
      <c r="X80">
        <v>110</v>
      </c>
      <c r="Y80">
        <v>0</v>
      </c>
      <c r="AA80">
        <v>7591.1314285714288</v>
      </c>
      <c r="AB80">
        <v>3714</v>
      </c>
      <c r="AC80">
        <v>0</v>
      </c>
      <c r="AD80">
        <v>80</v>
      </c>
      <c r="AE80">
        <v>1900</v>
      </c>
      <c r="AF80">
        <v>1762</v>
      </c>
      <c r="AG80">
        <v>0</v>
      </c>
      <c r="AH80">
        <v>2419.7530000000002</v>
      </c>
      <c r="AK80">
        <v>210</v>
      </c>
      <c r="AL80">
        <v>40910</v>
      </c>
      <c r="AM80">
        <v>0</v>
      </c>
      <c r="AN80">
        <v>6142.9091811023618</v>
      </c>
      <c r="AO80">
        <v>21792.5</v>
      </c>
      <c r="AP80">
        <v>870</v>
      </c>
      <c r="AQ80">
        <v>70</v>
      </c>
      <c r="AR80">
        <v>40</v>
      </c>
      <c r="BB80">
        <v>488768.90360967378</v>
      </c>
    </row>
    <row r="81" spans="1:54" x14ac:dyDescent="0.55000000000000004">
      <c r="A81" s="1">
        <v>1944</v>
      </c>
      <c r="B81">
        <v>93550</v>
      </c>
      <c r="C81">
        <v>38003.35833333333</v>
      </c>
      <c r="D81">
        <v>48600</v>
      </c>
      <c r="E81">
        <v>76209.76999999999</v>
      </c>
      <c r="H81">
        <v>90</v>
      </c>
      <c r="K81">
        <v>1380</v>
      </c>
      <c r="L81">
        <v>0</v>
      </c>
      <c r="N81">
        <v>0</v>
      </c>
      <c r="P81">
        <v>3770</v>
      </c>
      <c r="Q81">
        <v>70</v>
      </c>
      <c r="R81">
        <v>3170</v>
      </c>
      <c r="S81">
        <v>990</v>
      </c>
      <c r="V81">
        <v>2440</v>
      </c>
      <c r="X81">
        <v>70</v>
      </c>
      <c r="Y81">
        <v>0</v>
      </c>
      <c r="AA81">
        <v>799.68</v>
      </c>
      <c r="AB81">
        <v>5662</v>
      </c>
      <c r="AC81">
        <v>0</v>
      </c>
      <c r="AD81">
        <v>270</v>
      </c>
      <c r="AE81">
        <v>1080</v>
      </c>
      <c r="AF81">
        <v>2776</v>
      </c>
      <c r="AG81">
        <v>0</v>
      </c>
      <c r="AH81">
        <v>3939.4540000000002</v>
      </c>
      <c r="AK81">
        <v>230</v>
      </c>
      <c r="AL81">
        <v>61220</v>
      </c>
      <c r="AM81">
        <v>250</v>
      </c>
      <c r="AN81">
        <v>8473.2371811023622</v>
      </c>
      <c r="AO81">
        <v>16295</v>
      </c>
      <c r="AP81">
        <v>0</v>
      </c>
      <c r="AQ81">
        <v>0</v>
      </c>
      <c r="AR81">
        <v>60</v>
      </c>
      <c r="BB81">
        <v>369708.49951443571</v>
      </c>
    </row>
    <row r="82" spans="1:54" x14ac:dyDescent="0.55000000000000004">
      <c r="A82" s="1">
        <v>1945</v>
      </c>
      <c r="B82">
        <v>76560</v>
      </c>
      <c r="C82">
        <v>34898.34166666666</v>
      </c>
      <c r="D82">
        <v>56930</v>
      </c>
      <c r="E82">
        <v>43560.13</v>
      </c>
      <c r="F82">
        <v>100</v>
      </c>
      <c r="H82">
        <v>10</v>
      </c>
      <c r="K82">
        <v>1380</v>
      </c>
      <c r="L82">
        <v>10</v>
      </c>
      <c r="N82">
        <v>0</v>
      </c>
      <c r="P82">
        <v>440</v>
      </c>
      <c r="Q82">
        <v>400</v>
      </c>
      <c r="R82">
        <v>3880</v>
      </c>
      <c r="S82">
        <v>2210</v>
      </c>
      <c r="V82">
        <v>50</v>
      </c>
      <c r="X82">
        <v>86</v>
      </c>
      <c r="Y82">
        <v>0</v>
      </c>
      <c r="AA82">
        <v>526.90285714285721</v>
      </c>
      <c r="AB82">
        <v>7051</v>
      </c>
      <c r="AC82">
        <v>0</v>
      </c>
      <c r="AD82">
        <v>300</v>
      </c>
      <c r="AE82">
        <v>1700</v>
      </c>
      <c r="AF82">
        <v>1815</v>
      </c>
      <c r="AG82">
        <v>0</v>
      </c>
      <c r="AH82">
        <v>3855.2849999999999</v>
      </c>
      <c r="AK82">
        <v>240</v>
      </c>
      <c r="AL82">
        <v>153720</v>
      </c>
      <c r="AM82">
        <v>20</v>
      </c>
      <c r="AN82">
        <v>12316.888913385819</v>
      </c>
      <c r="AO82">
        <v>10797.5</v>
      </c>
      <c r="AP82">
        <v>0</v>
      </c>
      <c r="AQ82">
        <v>560</v>
      </c>
      <c r="AR82">
        <v>0</v>
      </c>
      <c r="BB82">
        <v>413687.04843719542</v>
      </c>
    </row>
    <row r="83" spans="1:54" x14ac:dyDescent="0.55000000000000004">
      <c r="A83" s="1">
        <v>1946</v>
      </c>
      <c r="B83">
        <v>72900</v>
      </c>
      <c r="C83">
        <v>32544.6</v>
      </c>
      <c r="D83">
        <v>131200</v>
      </c>
      <c r="E83">
        <v>56488.239999999991</v>
      </c>
      <c r="F83">
        <v>100</v>
      </c>
      <c r="H83">
        <v>100</v>
      </c>
      <c r="K83">
        <v>10100</v>
      </c>
      <c r="L83">
        <v>700</v>
      </c>
      <c r="P83">
        <v>1100</v>
      </c>
      <c r="Q83">
        <v>600</v>
      </c>
      <c r="R83">
        <v>3900</v>
      </c>
      <c r="S83">
        <v>3700</v>
      </c>
      <c r="V83">
        <v>12900</v>
      </c>
      <c r="X83">
        <v>102</v>
      </c>
      <c r="Y83">
        <v>1936.706713780919</v>
      </c>
      <c r="AA83">
        <v>3870.1714285714288</v>
      </c>
      <c r="AB83">
        <v>8112</v>
      </c>
      <c r="AC83">
        <v>0</v>
      </c>
      <c r="AD83">
        <v>100</v>
      </c>
      <c r="AE83">
        <v>2300</v>
      </c>
      <c r="AF83">
        <v>1951</v>
      </c>
      <c r="AH83">
        <v>8300</v>
      </c>
      <c r="AK83">
        <v>140</v>
      </c>
      <c r="AL83">
        <v>996500</v>
      </c>
      <c r="AM83">
        <v>2700</v>
      </c>
      <c r="AN83">
        <v>13974</v>
      </c>
      <c r="AO83">
        <v>5300</v>
      </c>
      <c r="AP83">
        <v>300</v>
      </c>
      <c r="AQ83">
        <v>390</v>
      </c>
      <c r="BB83">
        <v>1372308.7181423521</v>
      </c>
    </row>
    <row r="84" spans="1:54" x14ac:dyDescent="0.55000000000000004">
      <c r="A84" s="1">
        <v>1947</v>
      </c>
      <c r="B84">
        <v>55200</v>
      </c>
      <c r="C84">
        <v>49233.537499999999</v>
      </c>
      <c r="D84">
        <v>82700</v>
      </c>
      <c r="E84">
        <v>36110.97</v>
      </c>
      <c r="F84">
        <v>100</v>
      </c>
      <c r="H84">
        <v>500</v>
      </c>
      <c r="K84">
        <v>5900</v>
      </c>
      <c r="L84">
        <v>16400</v>
      </c>
      <c r="P84">
        <v>2300</v>
      </c>
      <c r="Q84">
        <v>1300</v>
      </c>
      <c r="R84">
        <v>5400</v>
      </c>
      <c r="S84">
        <v>1200</v>
      </c>
      <c r="V84">
        <v>7700</v>
      </c>
      <c r="X84">
        <v>118</v>
      </c>
      <c r="Y84">
        <v>1991.8162544169611</v>
      </c>
      <c r="AA84">
        <v>2074.971428571429</v>
      </c>
      <c r="AB84">
        <v>12368</v>
      </c>
      <c r="AC84">
        <v>0</v>
      </c>
      <c r="AD84">
        <v>100</v>
      </c>
      <c r="AE84">
        <v>1400</v>
      </c>
      <c r="AF84">
        <v>896</v>
      </c>
      <c r="AH84">
        <v>6500</v>
      </c>
      <c r="AK84">
        <v>153.33333333333329</v>
      </c>
      <c r="AL84">
        <v>765900</v>
      </c>
      <c r="AM84">
        <v>6000</v>
      </c>
      <c r="AN84">
        <v>15629.8345511811</v>
      </c>
      <c r="AO84">
        <v>12200</v>
      </c>
      <c r="AP84">
        <v>1100</v>
      </c>
      <c r="AQ84">
        <v>410</v>
      </c>
      <c r="BB84">
        <v>1090886.4630675029</v>
      </c>
    </row>
    <row r="85" spans="1:54" x14ac:dyDescent="0.55000000000000004">
      <c r="A85" s="1">
        <v>1948</v>
      </c>
      <c r="B85">
        <v>62000</v>
      </c>
      <c r="C85">
        <v>63900.137499999997</v>
      </c>
      <c r="D85">
        <v>99900</v>
      </c>
      <c r="E85">
        <v>83085.210000000006</v>
      </c>
      <c r="F85">
        <v>100</v>
      </c>
      <c r="H85">
        <v>600</v>
      </c>
      <c r="K85">
        <v>1700</v>
      </c>
      <c r="L85">
        <v>32000</v>
      </c>
      <c r="P85">
        <v>3600</v>
      </c>
      <c r="Q85">
        <v>1200</v>
      </c>
      <c r="R85">
        <v>7000</v>
      </c>
      <c r="S85">
        <v>1133.333333333333</v>
      </c>
      <c r="V85">
        <v>5050</v>
      </c>
      <c r="X85">
        <v>134</v>
      </c>
      <c r="Y85">
        <v>2046.925795053003</v>
      </c>
      <c r="AA85">
        <v>17500</v>
      </c>
      <c r="AB85">
        <v>12221</v>
      </c>
      <c r="AC85">
        <v>0</v>
      </c>
      <c r="AD85">
        <v>100</v>
      </c>
      <c r="AE85">
        <v>900</v>
      </c>
      <c r="AF85">
        <v>944</v>
      </c>
      <c r="AH85">
        <v>6100</v>
      </c>
      <c r="AK85">
        <v>166.66666666666671</v>
      </c>
      <c r="AL85">
        <v>996600</v>
      </c>
      <c r="AM85">
        <v>4700</v>
      </c>
      <c r="AN85">
        <v>16308.46946456693</v>
      </c>
      <c r="AO85">
        <v>14100</v>
      </c>
      <c r="AP85">
        <v>100</v>
      </c>
      <c r="AS85">
        <v>100</v>
      </c>
      <c r="AX85">
        <v>200</v>
      </c>
      <c r="AY85">
        <v>600</v>
      </c>
      <c r="BB85">
        <v>1434089.7427596201</v>
      </c>
    </row>
    <row r="86" spans="1:54" x14ac:dyDescent="0.55000000000000004">
      <c r="A86" s="1">
        <v>1949</v>
      </c>
      <c r="B86">
        <v>74400</v>
      </c>
      <c r="C86">
        <v>69021.925000000003</v>
      </c>
      <c r="D86">
        <v>117000</v>
      </c>
      <c r="E86">
        <v>136990.96</v>
      </c>
      <c r="F86">
        <v>100</v>
      </c>
      <c r="H86">
        <v>200</v>
      </c>
      <c r="K86">
        <v>1450</v>
      </c>
      <c r="L86">
        <v>37900</v>
      </c>
      <c r="N86">
        <v>100</v>
      </c>
      <c r="P86">
        <v>4200</v>
      </c>
      <c r="Q86">
        <v>2800</v>
      </c>
      <c r="R86">
        <v>6100</v>
      </c>
      <c r="S86">
        <v>1066.666666666667</v>
      </c>
      <c r="V86">
        <v>2400</v>
      </c>
      <c r="X86">
        <v>150</v>
      </c>
      <c r="Y86">
        <v>2102.035335689045</v>
      </c>
      <c r="AA86">
        <v>14900</v>
      </c>
      <c r="AB86">
        <v>8535</v>
      </c>
      <c r="AC86">
        <v>0</v>
      </c>
      <c r="AD86">
        <v>100</v>
      </c>
      <c r="AE86">
        <v>800</v>
      </c>
      <c r="AF86">
        <v>210</v>
      </c>
      <c r="AH86">
        <v>19980.563999999998</v>
      </c>
      <c r="AK86">
        <v>180</v>
      </c>
      <c r="AL86">
        <v>890300</v>
      </c>
      <c r="AM86">
        <v>5200</v>
      </c>
      <c r="AN86">
        <v>8848.5171968503928</v>
      </c>
      <c r="AO86">
        <v>48100</v>
      </c>
      <c r="AP86">
        <v>0</v>
      </c>
      <c r="AQ86">
        <v>300</v>
      </c>
      <c r="AS86">
        <v>100</v>
      </c>
      <c r="AX86">
        <v>100</v>
      </c>
      <c r="AY86">
        <v>400</v>
      </c>
      <c r="BB86">
        <v>1454035.668199206</v>
      </c>
    </row>
    <row r="87" spans="1:54" x14ac:dyDescent="0.55000000000000004">
      <c r="A87" s="1">
        <v>1950</v>
      </c>
      <c r="B87">
        <v>98200</v>
      </c>
      <c r="C87">
        <v>56953.425000000003</v>
      </c>
      <c r="D87">
        <v>100900</v>
      </c>
      <c r="E87">
        <v>88566.87999999999</v>
      </c>
      <c r="F87">
        <v>12200</v>
      </c>
      <c r="H87">
        <v>100</v>
      </c>
      <c r="K87">
        <v>3609</v>
      </c>
      <c r="L87">
        <v>18800</v>
      </c>
      <c r="M87">
        <v>100</v>
      </c>
      <c r="N87">
        <v>400</v>
      </c>
      <c r="P87">
        <v>2800</v>
      </c>
      <c r="Q87">
        <v>3000</v>
      </c>
      <c r="R87">
        <v>5800</v>
      </c>
      <c r="S87">
        <v>999.99999999999989</v>
      </c>
      <c r="V87">
        <v>11400</v>
      </c>
      <c r="X87">
        <v>166</v>
      </c>
      <c r="Y87">
        <v>2157.1448763250869</v>
      </c>
      <c r="AA87">
        <v>18400</v>
      </c>
      <c r="AB87">
        <v>5009</v>
      </c>
      <c r="AC87">
        <v>0</v>
      </c>
      <c r="AE87">
        <v>700</v>
      </c>
      <c r="AF87">
        <v>215</v>
      </c>
      <c r="AH87">
        <v>3230.3292000000001</v>
      </c>
      <c r="AK87">
        <v>193.3333333333334</v>
      </c>
      <c r="AL87">
        <v>1230000</v>
      </c>
      <c r="AM87">
        <v>6400</v>
      </c>
      <c r="AN87">
        <v>10596.157795275591</v>
      </c>
      <c r="AO87">
        <v>41200</v>
      </c>
      <c r="AP87">
        <v>600</v>
      </c>
      <c r="AQ87">
        <v>300</v>
      </c>
      <c r="AS87">
        <v>100</v>
      </c>
      <c r="AX87">
        <v>100</v>
      </c>
      <c r="AY87">
        <v>1900</v>
      </c>
      <c r="BB87">
        <v>1725096.2702049341</v>
      </c>
    </row>
    <row r="88" spans="1:54" x14ac:dyDescent="0.55000000000000004">
      <c r="A88" s="1">
        <v>1951</v>
      </c>
      <c r="B88">
        <v>134500</v>
      </c>
      <c r="C88">
        <v>97724.044999999998</v>
      </c>
      <c r="D88">
        <v>121200</v>
      </c>
      <c r="E88">
        <v>94595.92</v>
      </c>
      <c r="F88">
        <v>3300</v>
      </c>
      <c r="H88">
        <v>400</v>
      </c>
      <c r="K88">
        <v>5985</v>
      </c>
      <c r="L88">
        <v>22100</v>
      </c>
      <c r="N88">
        <v>200</v>
      </c>
      <c r="P88">
        <v>1000</v>
      </c>
      <c r="Q88">
        <v>2500</v>
      </c>
      <c r="R88">
        <v>13700</v>
      </c>
      <c r="S88">
        <v>1000</v>
      </c>
      <c r="V88">
        <v>7000</v>
      </c>
      <c r="X88">
        <v>182</v>
      </c>
      <c r="Y88">
        <v>2212.2544169611301</v>
      </c>
      <c r="AA88">
        <v>15400</v>
      </c>
      <c r="AB88">
        <v>5557</v>
      </c>
      <c r="AC88">
        <v>0</v>
      </c>
      <c r="AE88">
        <v>600</v>
      </c>
      <c r="AF88">
        <v>117</v>
      </c>
      <c r="AH88">
        <v>8400</v>
      </c>
      <c r="AK88">
        <v>206.66666666666671</v>
      </c>
      <c r="AL88">
        <v>1000300</v>
      </c>
      <c r="AM88">
        <v>28000</v>
      </c>
      <c r="AN88">
        <v>13661.21725984252</v>
      </c>
      <c r="AO88">
        <v>49000</v>
      </c>
      <c r="AP88">
        <v>300</v>
      </c>
      <c r="AQ88">
        <v>400</v>
      </c>
      <c r="AS88">
        <v>100</v>
      </c>
      <c r="AX88">
        <v>200</v>
      </c>
      <c r="BB88">
        <v>1629841.10334347</v>
      </c>
    </row>
    <row r="89" spans="1:54" x14ac:dyDescent="0.55000000000000004">
      <c r="A89" s="1">
        <v>1952</v>
      </c>
      <c r="B89">
        <v>147900</v>
      </c>
      <c r="C89">
        <v>121747.196</v>
      </c>
      <c r="D89">
        <v>113600</v>
      </c>
      <c r="E89">
        <v>89175</v>
      </c>
      <c r="F89">
        <v>1500</v>
      </c>
      <c r="H89">
        <v>1400</v>
      </c>
      <c r="K89">
        <v>3900</v>
      </c>
      <c r="L89">
        <v>18700</v>
      </c>
      <c r="M89">
        <v>100</v>
      </c>
      <c r="N89">
        <v>200</v>
      </c>
      <c r="P89">
        <v>1400</v>
      </c>
      <c r="Q89">
        <v>2500</v>
      </c>
      <c r="R89">
        <v>11700</v>
      </c>
      <c r="S89">
        <v>500</v>
      </c>
      <c r="V89">
        <v>4000</v>
      </c>
      <c r="X89">
        <v>200</v>
      </c>
      <c r="Y89">
        <v>2267.3639575971729</v>
      </c>
      <c r="AA89">
        <v>7000</v>
      </c>
      <c r="AB89">
        <v>5275</v>
      </c>
      <c r="AC89">
        <v>0</v>
      </c>
      <c r="AE89">
        <v>600</v>
      </c>
      <c r="AF89">
        <v>40</v>
      </c>
      <c r="AH89">
        <v>3300</v>
      </c>
      <c r="AK89">
        <v>220.00000000000011</v>
      </c>
      <c r="AL89">
        <v>1168600</v>
      </c>
      <c r="AM89">
        <v>30600</v>
      </c>
      <c r="AN89">
        <v>11725.0911496063</v>
      </c>
      <c r="AO89">
        <v>38200</v>
      </c>
      <c r="AP89">
        <v>220</v>
      </c>
      <c r="AQ89">
        <v>300</v>
      </c>
      <c r="AS89">
        <v>100</v>
      </c>
      <c r="AU89">
        <v>100</v>
      </c>
      <c r="AY89">
        <v>100</v>
      </c>
      <c r="BB89">
        <v>1787169.651107203</v>
      </c>
    </row>
    <row r="90" spans="1:54" x14ac:dyDescent="0.55000000000000004">
      <c r="A90" s="1">
        <v>1953</v>
      </c>
      <c r="B90">
        <v>167900</v>
      </c>
      <c r="C90">
        <v>116124.08</v>
      </c>
      <c r="D90">
        <v>106700</v>
      </c>
      <c r="E90">
        <v>103058</v>
      </c>
      <c r="F90">
        <v>1600</v>
      </c>
      <c r="H90">
        <v>500</v>
      </c>
      <c r="K90">
        <v>5100</v>
      </c>
      <c r="L90">
        <v>25700</v>
      </c>
      <c r="M90">
        <v>100</v>
      </c>
      <c r="N90">
        <v>200</v>
      </c>
      <c r="P90">
        <v>1900</v>
      </c>
      <c r="Q90">
        <v>2700</v>
      </c>
      <c r="R90">
        <v>9600</v>
      </c>
      <c r="S90">
        <v>500</v>
      </c>
      <c r="V90">
        <v>4000</v>
      </c>
      <c r="X90">
        <v>970</v>
      </c>
      <c r="Y90">
        <v>2905.0600706713781</v>
      </c>
      <c r="AA90">
        <v>9900</v>
      </c>
      <c r="AB90">
        <v>5302</v>
      </c>
      <c r="AC90">
        <v>0</v>
      </c>
      <c r="AE90">
        <v>700</v>
      </c>
      <c r="AF90">
        <v>57</v>
      </c>
      <c r="AH90">
        <v>2900</v>
      </c>
      <c r="AI90">
        <v>100</v>
      </c>
      <c r="AK90">
        <v>233.3333333333334</v>
      </c>
      <c r="AL90">
        <v>1181100</v>
      </c>
      <c r="AM90">
        <v>24400</v>
      </c>
      <c r="AN90">
        <v>17157.103370078741</v>
      </c>
      <c r="AO90">
        <v>21900</v>
      </c>
      <c r="AP90">
        <v>140</v>
      </c>
      <c r="AQ90">
        <v>200</v>
      </c>
      <c r="AS90">
        <v>100</v>
      </c>
      <c r="AY90">
        <v>100</v>
      </c>
      <c r="BB90">
        <v>1813846.576774084</v>
      </c>
    </row>
    <row r="91" spans="1:54" x14ac:dyDescent="0.55000000000000004">
      <c r="A91" s="1">
        <v>1954</v>
      </c>
      <c r="B91">
        <v>163900</v>
      </c>
      <c r="C91">
        <v>115812.6</v>
      </c>
      <c r="D91">
        <v>129500</v>
      </c>
      <c r="E91">
        <v>154467.5</v>
      </c>
      <c r="F91">
        <v>1000</v>
      </c>
      <c r="H91">
        <v>2000</v>
      </c>
      <c r="K91">
        <v>7100</v>
      </c>
      <c r="L91">
        <v>28300</v>
      </c>
      <c r="N91">
        <v>700</v>
      </c>
      <c r="P91">
        <v>5700</v>
      </c>
      <c r="Q91">
        <v>1200</v>
      </c>
      <c r="R91">
        <v>8400</v>
      </c>
      <c r="S91">
        <v>700</v>
      </c>
      <c r="V91">
        <v>2800</v>
      </c>
      <c r="X91">
        <v>1740</v>
      </c>
      <c r="Y91">
        <v>3259.3356890459359</v>
      </c>
      <c r="AA91">
        <v>16000</v>
      </c>
      <c r="AB91">
        <v>6340</v>
      </c>
      <c r="AC91">
        <v>0</v>
      </c>
      <c r="AE91">
        <v>600</v>
      </c>
      <c r="AF91">
        <v>109</v>
      </c>
      <c r="AH91">
        <v>12800</v>
      </c>
      <c r="AI91">
        <v>100</v>
      </c>
      <c r="AK91">
        <v>246.66666666666671</v>
      </c>
      <c r="AL91">
        <v>1473100</v>
      </c>
      <c r="AM91">
        <v>62800</v>
      </c>
      <c r="AN91">
        <v>20116.62269129288</v>
      </c>
      <c r="AO91">
        <v>41100</v>
      </c>
      <c r="AP91">
        <v>170</v>
      </c>
      <c r="AQ91">
        <v>400</v>
      </c>
      <c r="AS91">
        <v>0</v>
      </c>
      <c r="AY91">
        <v>100</v>
      </c>
      <c r="BB91">
        <v>2260561.7250470049</v>
      </c>
    </row>
    <row r="92" spans="1:54" x14ac:dyDescent="0.55000000000000004">
      <c r="A92" s="1">
        <v>1955</v>
      </c>
      <c r="B92">
        <v>183100</v>
      </c>
      <c r="C92">
        <v>116593.2</v>
      </c>
      <c r="D92">
        <v>162700</v>
      </c>
      <c r="E92">
        <v>66732.032999999996</v>
      </c>
      <c r="F92">
        <v>2400</v>
      </c>
      <c r="H92">
        <v>1300</v>
      </c>
      <c r="K92">
        <v>7900</v>
      </c>
      <c r="L92">
        <v>28200</v>
      </c>
      <c r="N92">
        <v>200</v>
      </c>
      <c r="P92">
        <v>900</v>
      </c>
      <c r="Q92">
        <v>3000</v>
      </c>
      <c r="R92">
        <v>10400</v>
      </c>
      <c r="S92">
        <v>36600</v>
      </c>
      <c r="V92">
        <v>23600</v>
      </c>
      <c r="X92">
        <v>2500</v>
      </c>
      <c r="Y92">
        <v>3330.190812720848</v>
      </c>
      <c r="AA92">
        <v>33425</v>
      </c>
      <c r="AB92">
        <v>5745</v>
      </c>
      <c r="AC92">
        <v>0</v>
      </c>
      <c r="AE92">
        <v>700</v>
      </c>
      <c r="AF92">
        <v>140</v>
      </c>
      <c r="AH92">
        <v>7722</v>
      </c>
      <c r="AI92">
        <v>100</v>
      </c>
      <c r="AK92">
        <v>260.00000000000011</v>
      </c>
      <c r="AL92">
        <v>1665900</v>
      </c>
      <c r="AM92">
        <v>152700</v>
      </c>
      <c r="AN92">
        <v>19963.06068601583</v>
      </c>
      <c r="AO92">
        <v>71700</v>
      </c>
      <c r="AP92">
        <v>2900</v>
      </c>
      <c r="AQ92">
        <v>400</v>
      </c>
      <c r="AY92">
        <v>100</v>
      </c>
      <c r="BB92">
        <v>2611210.4844987369</v>
      </c>
    </row>
    <row r="93" spans="1:54" x14ac:dyDescent="0.55000000000000004">
      <c r="A93" s="1">
        <v>1956</v>
      </c>
      <c r="B93">
        <v>295100</v>
      </c>
      <c r="C93">
        <v>150677.1</v>
      </c>
      <c r="D93">
        <v>185600</v>
      </c>
      <c r="E93">
        <v>141169.997</v>
      </c>
      <c r="F93">
        <v>5400</v>
      </c>
      <c r="H93">
        <v>2000</v>
      </c>
      <c r="K93">
        <v>8800</v>
      </c>
      <c r="L93">
        <v>25800</v>
      </c>
      <c r="N93">
        <v>1200</v>
      </c>
      <c r="P93">
        <v>2100</v>
      </c>
      <c r="Q93">
        <v>3000</v>
      </c>
      <c r="R93">
        <v>11000</v>
      </c>
      <c r="S93">
        <v>30100</v>
      </c>
      <c r="V93">
        <v>27700</v>
      </c>
      <c r="X93">
        <v>11400</v>
      </c>
      <c r="Y93">
        <v>3613.611307420495</v>
      </c>
      <c r="AA93">
        <v>50850</v>
      </c>
      <c r="AB93">
        <v>5471</v>
      </c>
      <c r="AC93">
        <v>0</v>
      </c>
      <c r="AE93">
        <v>700</v>
      </c>
      <c r="AF93">
        <v>16</v>
      </c>
      <c r="AH93">
        <v>5500</v>
      </c>
      <c r="AI93">
        <v>100</v>
      </c>
      <c r="AK93">
        <v>273.33333333333343</v>
      </c>
      <c r="AL93">
        <v>1333400</v>
      </c>
      <c r="AM93">
        <v>110000</v>
      </c>
      <c r="AN93">
        <v>18273.878627968341</v>
      </c>
      <c r="AO93">
        <v>72100</v>
      </c>
      <c r="AP93">
        <v>2900</v>
      </c>
      <c r="AQ93">
        <v>400</v>
      </c>
      <c r="AS93">
        <v>100</v>
      </c>
      <c r="AY93">
        <v>100</v>
      </c>
      <c r="BB93">
        <v>2506644.9202687219</v>
      </c>
    </row>
    <row r="94" spans="1:54" x14ac:dyDescent="0.55000000000000004">
      <c r="A94" s="1">
        <v>1957</v>
      </c>
      <c r="B94">
        <v>177100</v>
      </c>
      <c r="C94">
        <v>165092.29999999999</v>
      </c>
      <c r="D94">
        <v>180800</v>
      </c>
      <c r="E94">
        <v>147999.601</v>
      </c>
      <c r="F94">
        <v>3700</v>
      </c>
      <c r="H94">
        <v>800</v>
      </c>
      <c r="K94">
        <v>16000</v>
      </c>
      <c r="L94">
        <v>26100</v>
      </c>
      <c r="N94">
        <v>500</v>
      </c>
      <c r="P94">
        <v>600</v>
      </c>
      <c r="Q94">
        <v>3200</v>
      </c>
      <c r="R94">
        <v>12500</v>
      </c>
      <c r="S94">
        <v>38900</v>
      </c>
      <c r="V94">
        <v>23400</v>
      </c>
      <c r="X94">
        <v>200</v>
      </c>
      <c r="Y94">
        <v>3897.031802120141</v>
      </c>
      <c r="AA94">
        <v>68275</v>
      </c>
      <c r="AB94">
        <v>7938</v>
      </c>
      <c r="AC94">
        <v>0</v>
      </c>
      <c r="AE94">
        <v>900</v>
      </c>
      <c r="AF94">
        <v>49</v>
      </c>
      <c r="AH94">
        <v>2088</v>
      </c>
      <c r="AK94">
        <v>286.66666666666669</v>
      </c>
      <c r="AL94">
        <v>1611800</v>
      </c>
      <c r="AM94">
        <v>135900</v>
      </c>
      <c r="AN94">
        <v>21037.99472295514</v>
      </c>
      <c r="AO94">
        <v>138100</v>
      </c>
      <c r="AP94">
        <v>1100</v>
      </c>
      <c r="AQ94">
        <v>700</v>
      </c>
      <c r="AS94">
        <v>100</v>
      </c>
      <c r="AY94">
        <v>100</v>
      </c>
      <c r="BB94">
        <v>2791163.5941917421</v>
      </c>
    </row>
    <row r="95" spans="1:54" x14ac:dyDescent="0.55000000000000004">
      <c r="A95" s="1">
        <v>1958</v>
      </c>
      <c r="B95">
        <v>130500</v>
      </c>
      <c r="C95">
        <v>173589.5</v>
      </c>
      <c r="D95">
        <v>228600</v>
      </c>
      <c r="E95">
        <v>327090.50799999997</v>
      </c>
      <c r="F95">
        <v>3400</v>
      </c>
      <c r="H95">
        <v>500</v>
      </c>
      <c r="K95">
        <v>17700</v>
      </c>
      <c r="L95">
        <v>179400</v>
      </c>
      <c r="N95">
        <v>500</v>
      </c>
      <c r="P95">
        <v>500</v>
      </c>
      <c r="Q95">
        <v>2600</v>
      </c>
      <c r="R95">
        <v>26700</v>
      </c>
      <c r="S95">
        <v>43000</v>
      </c>
      <c r="V95">
        <v>35600</v>
      </c>
      <c r="X95">
        <v>26100</v>
      </c>
      <c r="Y95">
        <v>4393.0176678445232</v>
      </c>
      <c r="AA95">
        <v>85700</v>
      </c>
      <c r="AB95">
        <v>6771</v>
      </c>
      <c r="AC95">
        <v>0</v>
      </c>
      <c r="AE95">
        <v>1000</v>
      </c>
      <c r="AF95">
        <v>28</v>
      </c>
      <c r="AG95">
        <v>20000</v>
      </c>
      <c r="AH95">
        <v>34282</v>
      </c>
      <c r="AK95">
        <v>300</v>
      </c>
      <c r="AL95">
        <v>1228200</v>
      </c>
      <c r="AM95">
        <v>84900</v>
      </c>
      <c r="AN95">
        <v>29483.905013192609</v>
      </c>
      <c r="AO95">
        <v>133200</v>
      </c>
      <c r="AP95">
        <v>3600</v>
      </c>
      <c r="AQ95">
        <v>600</v>
      </c>
      <c r="AS95">
        <v>100</v>
      </c>
      <c r="AY95">
        <v>100</v>
      </c>
      <c r="BB95">
        <v>2828437.9306810368</v>
      </c>
    </row>
    <row r="96" spans="1:54" x14ac:dyDescent="0.55000000000000004">
      <c r="A96" s="1">
        <v>1959</v>
      </c>
      <c r="B96">
        <v>189500</v>
      </c>
      <c r="C96">
        <v>161978.29999999999</v>
      </c>
      <c r="D96">
        <v>158200</v>
      </c>
      <c r="E96">
        <v>136892.52299999999</v>
      </c>
      <c r="F96">
        <v>3900</v>
      </c>
      <c r="H96">
        <v>900</v>
      </c>
      <c r="K96">
        <v>20100</v>
      </c>
      <c r="L96">
        <v>10700</v>
      </c>
      <c r="N96">
        <v>400</v>
      </c>
      <c r="P96">
        <v>500</v>
      </c>
      <c r="Q96">
        <v>2800</v>
      </c>
      <c r="R96">
        <v>15400</v>
      </c>
      <c r="S96">
        <v>44400</v>
      </c>
      <c r="V96">
        <v>53000</v>
      </c>
      <c r="X96">
        <v>17700</v>
      </c>
      <c r="Y96">
        <v>4747.293286219081</v>
      </c>
      <c r="AA96">
        <v>43700</v>
      </c>
      <c r="AB96">
        <v>7935</v>
      </c>
      <c r="AC96">
        <v>0</v>
      </c>
      <c r="AE96">
        <v>1000</v>
      </c>
      <c r="AF96">
        <v>35</v>
      </c>
      <c r="AG96">
        <v>100</v>
      </c>
      <c r="AH96">
        <v>706</v>
      </c>
      <c r="AI96">
        <v>200</v>
      </c>
      <c r="AK96">
        <v>300</v>
      </c>
      <c r="AL96">
        <v>1313700</v>
      </c>
      <c r="AM96">
        <v>177500</v>
      </c>
      <c r="AN96">
        <v>23648.548812664911</v>
      </c>
      <c r="AO96">
        <v>131900</v>
      </c>
      <c r="AQ96">
        <v>800</v>
      </c>
      <c r="AS96">
        <v>100</v>
      </c>
      <c r="AU96">
        <v>100</v>
      </c>
      <c r="AY96">
        <v>100</v>
      </c>
      <c r="BB96">
        <v>2522942.6650988841</v>
      </c>
    </row>
    <row r="97" spans="1:54" x14ac:dyDescent="0.55000000000000004">
      <c r="A97" s="1">
        <v>1960</v>
      </c>
      <c r="B97">
        <v>315000</v>
      </c>
      <c r="C97">
        <v>190193.3</v>
      </c>
      <c r="D97">
        <v>160500</v>
      </c>
      <c r="E97">
        <v>119921.052</v>
      </c>
      <c r="F97">
        <v>2600</v>
      </c>
      <c r="H97">
        <v>3200</v>
      </c>
      <c r="K97">
        <v>22100</v>
      </c>
      <c r="L97">
        <v>12500</v>
      </c>
      <c r="N97">
        <v>1400</v>
      </c>
      <c r="P97">
        <v>700</v>
      </c>
      <c r="Q97">
        <v>2700</v>
      </c>
      <c r="R97">
        <v>13100</v>
      </c>
      <c r="S97">
        <v>71600</v>
      </c>
      <c r="V97">
        <v>50900</v>
      </c>
      <c r="X97">
        <v>19300</v>
      </c>
      <c r="Y97">
        <v>5526.6996466431092</v>
      </c>
      <c r="AA97">
        <v>55000</v>
      </c>
      <c r="AB97">
        <v>7904</v>
      </c>
      <c r="AC97">
        <v>0</v>
      </c>
      <c r="AE97">
        <v>1100</v>
      </c>
      <c r="AF97">
        <v>30</v>
      </c>
      <c r="AH97">
        <v>1883</v>
      </c>
      <c r="AK97">
        <v>400</v>
      </c>
      <c r="AL97">
        <v>1458400</v>
      </c>
      <c r="AM97">
        <v>138700</v>
      </c>
      <c r="AN97">
        <v>22266.4907651715</v>
      </c>
      <c r="AO97">
        <v>135000</v>
      </c>
      <c r="AQ97">
        <v>700</v>
      </c>
      <c r="AS97">
        <v>100</v>
      </c>
      <c r="AU97">
        <v>100</v>
      </c>
      <c r="AY97">
        <v>100</v>
      </c>
      <c r="BB97">
        <v>2812924.5424118149</v>
      </c>
    </row>
    <row r="98" spans="1:54" x14ac:dyDescent="0.55000000000000004">
      <c r="A98" s="1">
        <v>1961</v>
      </c>
      <c r="B98">
        <v>400361</v>
      </c>
      <c r="C98">
        <v>191738.8</v>
      </c>
      <c r="D98">
        <v>162904</v>
      </c>
      <c r="E98">
        <v>152958</v>
      </c>
      <c r="F98">
        <v>4130</v>
      </c>
      <c r="H98">
        <v>1320</v>
      </c>
      <c r="I98">
        <v>177</v>
      </c>
      <c r="J98">
        <v>0</v>
      </c>
      <c r="K98">
        <v>15300</v>
      </c>
      <c r="L98">
        <v>21915</v>
      </c>
      <c r="N98">
        <v>1060</v>
      </c>
      <c r="O98">
        <v>4</v>
      </c>
      <c r="P98">
        <v>657</v>
      </c>
      <c r="Q98">
        <v>4481</v>
      </c>
      <c r="R98">
        <v>11896</v>
      </c>
      <c r="S98">
        <v>73548</v>
      </c>
      <c r="V98">
        <v>41088</v>
      </c>
      <c r="X98">
        <v>31300</v>
      </c>
      <c r="Y98">
        <v>7680</v>
      </c>
      <c r="AA98">
        <v>40077</v>
      </c>
      <c r="AB98">
        <v>8603</v>
      </c>
      <c r="AC98">
        <v>1</v>
      </c>
      <c r="AD98">
        <v>0</v>
      </c>
      <c r="AE98">
        <v>1096</v>
      </c>
      <c r="AF98">
        <v>22</v>
      </c>
      <c r="AH98">
        <v>2272.605</v>
      </c>
      <c r="AI98">
        <v>77</v>
      </c>
      <c r="AK98">
        <v>18</v>
      </c>
      <c r="AL98">
        <v>1309000</v>
      </c>
      <c r="AM98">
        <v>138216</v>
      </c>
      <c r="AN98">
        <v>18210</v>
      </c>
      <c r="AO98">
        <v>133467</v>
      </c>
      <c r="AP98">
        <v>2000</v>
      </c>
      <c r="AQ98">
        <v>6162</v>
      </c>
      <c r="AR98">
        <v>0</v>
      </c>
      <c r="AS98">
        <v>100</v>
      </c>
      <c r="AT98">
        <v>0</v>
      </c>
      <c r="AU98">
        <v>170</v>
      </c>
      <c r="AW98">
        <v>2</v>
      </c>
      <c r="AY98">
        <v>100</v>
      </c>
      <c r="AZ98">
        <v>0</v>
      </c>
      <c r="BB98">
        <v>2782113.4049999998</v>
      </c>
    </row>
    <row r="99" spans="1:54" x14ac:dyDescent="0.55000000000000004">
      <c r="A99" s="1">
        <v>1962</v>
      </c>
      <c r="B99">
        <v>340288</v>
      </c>
      <c r="C99">
        <v>210824.7</v>
      </c>
      <c r="D99">
        <v>149814</v>
      </c>
      <c r="E99">
        <v>176331</v>
      </c>
      <c r="F99">
        <v>780</v>
      </c>
      <c r="H99">
        <v>3034</v>
      </c>
      <c r="I99">
        <v>222</v>
      </c>
      <c r="J99">
        <v>10</v>
      </c>
      <c r="K99">
        <v>14453</v>
      </c>
      <c r="L99">
        <v>25172</v>
      </c>
      <c r="N99">
        <v>144</v>
      </c>
      <c r="O99">
        <v>10</v>
      </c>
      <c r="P99">
        <v>708</v>
      </c>
      <c r="Q99">
        <v>4535</v>
      </c>
      <c r="R99">
        <v>16085</v>
      </c>
      <c r="S99">
        <v>70112</v>
      </c>
      <c r="V99">
        <v>33712</v>
      </c>
      <c r="X99">
        <v>20700</v>
      </c>
      <c r="Y99">
        <v>9549</v>
      </c>
      <c r="AA99">
        <v>51235</v>
      </c>
      <c r="AB99">
        <v>7562</v>
      </c>
      <c r="AC99">
        <v>0</v>
      </c>
      <c r="AD99">
        <v>0</v>
      </c>
      <c r="AE99">
        <v>860</v>
      </c>
      <c r="AF99">
        <v>36</v>
      </c>
      <c r="AG99">
        <v>4</v>
      </c>
      <c r="AH99">
        <v>5034.9080000000004</v>
      </c>
      <c r="AI99">
        <v>6</v>
      </c>
      <c r="AK99">
        <v>79</v>
      </c>
      <c r="AL99">
        <v>1479704</v>
      </c>
      <c r="AM99">
        <v>168400</v>
      </c>
      <c r="AN99">
        <v>15250</v>
      </c>
      <c r="AO99">
        <v>124994</v>
      </c>
      <c r="AP99">
        <v>2053</v>
      </c>
      <c r="AQ99">
        <v>8589</v>
      </c>
      <c r="AR99">
        <v>0</v>
      </c>
      <c r="AS99">
        <v>81</v>
      </c>
      <c r="AT99">
        <v>0</v>
      </c>
      <c r="AU99">
        <v>120</v>
      </c>
      <c r="AW99">
        <v>0</v>
      </c>
      <c r="AY99">
        <v>148</v>
      </c>
      <c r="AZ99">
        <v>0</v>
      </c>
      <c r="BB99">
        <v>2940639.608</v>
      </c>
    </row>
    <row r="100" spans="1:54" x14ac:dyDescent="0.55000000000000004">
      <c r="A100" s="1">
        <v>1963</v>
      </c>
      <c r="B100">
        <v>423056</v>
      </c>
      <c r="C100">
        <v>227018.6</v>
      </c>
      <c r="D100">
        <v>174348</v>
      </c>
      <c r="E100">
        <v>182261</v>
      </c>
      <c r="F100">
        <v>560</v>
      </c>
      <c r="H100">
        <v>2798</v>
      </c>
      <c r="I100">
        <v>241</v>
      </c>
      <c r="J100">
        <v>0</v>
      </c>
      <c r="K100">
        <v>15953</v>
      </c>
      <c r="L100">
        <v>32980</v>
      </c>
      <c r="N100">
        <v>131</v>
      </c>
      <c r="O100">
        <v>6</v>
      </c>
      <c r="P100">
        <v>860</v>
      </c>
      <c r="Q100">
        <v>4702</v>
      </c>
      <c r="R100">
        <v>23869</v>
      </c>
      <c r="S100">
        <v>71281</v>
      </c>
      <c r="V100">
        <v>40292</v>
      </c>
      <c r="X100">
        <v>26800</v>
      </c>
      <c r="Y100">
        <v>11720</v>
      </c>
      <c r="AA100">
        <v>44003</v>
      </c>
      <c r="AB100">
        <v>7325</v>
      </c>
      <c r="AC100">
        <v>5</v>
      </c>
      <c r="AD100">
        <v>0</v>
      </c>
      <c r="AE100">
        <v>1138</v>
      </c>
      <c r="AF100">
        <v>272</v>
      </c>
      <c r="AG100">
        <v>13</v>
      </c>
      <c r="AH100">
        <v>11690.2</v>
      </c>
      <c r="AI100">
        <v>35</v>
      </c>
      <c r="AK100">
        <v>35</v>
      </c>
      <c r="AL100">
        <v>709158</v>
      </c>
      <c r="AM100">
        <v>163188</v>
      </c>
      <c r="AN100">
        <v>17660</v>
      </c>
      <c r="AO100">
        <v>166733</v>
      </c>
      <c r="AP100">
        <v>1759</v>
      </c>
      <c r="AQ100">
        <v>10046</v>
      </c>
      <c r="AR100">
        <v>0</v>
      </c>
      <c r="AS100">
        <v>80</v>
      </c>
      <c r="AT100">
        <v>0</v>
      </c>
      <c r="AU100">
        <v>90</v>
      </c>
      <c r="AW100">
        <v>44</v>
      </c>
      <c r="AY100">
        <v>142</v>
      </c>
      <c r="AZ100">
        <v>0</v>
      </c>
      <c r="BB100">
        <v>2372336.7999999998</v>
      </c>
    </row>
    <row r="101" spans="1:54" x14ac:dyDescent="0.55000000000000004">
      <c r="A101" s="1">
        <v>1964</v>
      </c>
      <c r="B101">
        <v>350230</v>
      </c>
      <c r="C101">
        <v>212256.4</v>
      </c>
      <c r="D101">
        <v>226578</v>
      </c>
      <c r="E101">
        <v>200744</v>
      </c>
      <c r="F101">
        <v>1613</v>
      </c>
      <c r="H101">
        <v>2853</v>
      </c>
      <c r="I101">
        <v>364</v>
      </c>
      <c r="J101">
        <v>9</v>
      </c>
      <c r="K101">
        <v>17819</v>
      </c>
      <c r="L101">
        <v>26935</v>
      </c>
      <c r="N101">
        <v>84</v>
      </c>
      <c r="O101">
        <v>6</v>
      </c>
      <c r="P101">
        <v>974</v>
      </c>
      <c r="Q101">
        <v>5470</v>
      </c>
      <c r="R101">
        <v>22905</v>
      </c>
      <c r="S101">
        <v>101435</v>
      </c>
      <c r="V101">
        <v>57111</v>
      </c>
      <c r="X101">
        <v>42400</v>
      </c>
      <c r="Y101">
        <v>5366</v>
      </c>
      <c r="AA101">
        <v>50634</v>
      </c>
      <c r="AB101">
        <v>6986</v>
      </c>
      <c r="AC101">
        <v>11</v>
      </c>
      <c r="AD101">
        <v>0</v>
      </c>
      <c r="AE101">
        <v>789</v>
      </c>
      <c r="AF101">
        <v>518</v>
      </c>
      <c r="AG101">
        <v>13</v>
      </c>
      <c r="AH101">
        <v>7919.4319999999998</v>
      </c>
      <c r="AI101">
        <v>11</v>
      </c>
      <c r="AK101">
        <v>60</v>
      </c>
      <c r="AL101">
        <v>941043</v>
      </c>
      <c r="AM101">
        <v>194570</v>
      </c>
      <c r="AN101">
        <v>19196</v>
      </c>
      <c r="AO101">
        <v>148872</v>
      </c>
      <c r="AP101">
        <v>1451</v>
      </c>
      <c r="AQ101">
        <v>10808</v>
      </c>
      <c r="AR101">
        <v>0</v>
      </c>
      <c r="AS101">
        <v>95</v>
      </c>
      <c r="AT101">
        <v>0</v>
      </c>
      <c r="AU101">
        <v>184</v>
      </c>
      <c r="AW101">
        <v>2</v>
      </c>
      <c r="AY101">
        <v>148</v>
      </c>
      <c r="AZ101">
        <v>0</v>
      </c>
      <c r="BB101">
        <v>2658464.8319999999</v>
      </c>
    </row>
    <row r="102" spans="1:54" x14ac:dyDescent="0.55000000000000004">
      <c r="A102" s="1">
        <v>1965</v>
      </c>
      <c r="B102">
        <v>333082</v>
      </c>
      <c r="C102">
        <v>240492.2</v>
      </c>
      <c r="D102">
        <v>245011</v>
      </c>
      <c r="E102">
        <v>218063</v>
      </c>
      <c r="F102">
        <v>4030</v>
      </c>
      <c r="H102">
        <v>3266</v>
      </c>
      <c r="I102">
        <v>480</v>
      </c>
      <c r="J102">
        <v>4</v>
      </c>
      <c r="K102">
        <v>20191</v>
      </c>
      <c r="L102">
        <v>47499</v>
      </c>
      <c r="N102">
        <v>164</v>
      </c>
      <c r="O102">
        <v>9</v>
      </c>
      <c r="P102">
        <v>945</v>
      </c>
      <c r="Q102">
        <v>5841</v>
      </c>
      <c r="R102">
        <v>24976</v>
      </c>
      <c r="S102">
        <v>110924</v>
      </c>
      <c r="V102">
        <v>69173</v>
      </c>
      <c r="X102">
        <v>43300</v>
      </c>
      <c r="Y102">
        <v>5789</v>
      </c>
      <c r="AA102">
        <v>42170</v>
      </c>
      <c r="AB102">
        <v>9058</v>
      </c>
      <c r="AC102">
        <v>10</v>
      </c>
      <c r="AD102">
        <v>0</v>
      </c>
      <c r="AE102">
        <v>1084</v>
      </c>
      <c r="AF102">
        <v>563</v>
      </c>
      <c r="AH102">
        <v>4664.1189999999997</v>
      </c>
      <c r="AI102">
        <v>62</v>
      </c>
      <c r="AK102">
        <v>73</v>
      </c>
      <c r="AL102">
        <v>849000</v>
      </c>
      <c r="AM102">
        <v>153353</v>
      </c>
      <c r="AN102">
        <v>18251</v>
      </c>
      <c r="AO102">
        <v>72293</v>
      </c>
      <c r="AP102">
        <v>2517</v>
      </c>
      <c r="AQ102">
        <v>11144</v>
      </c>
      <c r="AR102">
        <v>0</v>
      </c>
      <c r="AS102">
        <v>82</v>
      </c>
      <c r="AT102">
        <v>0</v>
      </c>
      <c r="AU102">
        <v>130</v>
      </c>
      <c r="AW102">
        <v>2</v>
      </c>
      <c r="AY102">
        <v>241</v>
      </c>
      <c r="AZ102">
        <v>0</v>
      </c>
      <c r="BB102">
        <v>2537939.3190000001</v>
      </c>
    </row>
    <row r="103" spans="1:54" x14ac:dyDescent="0.55000000000000004">
      <c r="A103" s="1">
        <v>1966</v>
      </c>
      <c r="B103">
        <v>369189</v>
      </c>
      <c r="C103">
        <v>233362.9</v>
      </c>
      <c r="D103">
        <v>276830</v>
      </c>
      <c r="E103">
        <v>242597</v>
      </c>
      <c r="F103">
        <v>1315</v>
      </c>
      <c r="H103">
        <v>4825</v>
      </c>
      <c r="I103">
        <v>349</v>
      </c>
      <c r="J103">
        <v>8</v>
      </c>
      <c r="K103">
        <v>18905</v>
      </c>
      <c r="L103">
        <v>56604</v>
      </c>
      <c r="N103">
        <v>150</v>
      </c>
      <c r="O103">
        <v>12</v>
      </c>
      <c r="P103">
        <v>1053</v>
      </c>
      <c r="Q103">
        <v>5925</v>
      </c>
      <c r="R103">
        <v>33076</v>
      </c>
      <c r="S103">
        <v>141338</v>
      </c>
      <c r="V103">
        <v>72375</v>
      </c>
      <c r="X103">
        <v>46000</v>
      </c>
      <c r="Y103">
        <v>7335</v>
      </c>
      <c r="AA103">
        <v>42131</v>
      </c>
      <c r="AB103">
        <v>8897</v>
      </c>
      <c r="AC103">
        <v>17</v>
      </c>
      <c r="AD103">
        <v>0</v>
      </c>
      <c r="AE103">
        <v>1203</v>
      </c>
      <c r="AF103">
        <v>490</v>
      </c>
      <c r="AG103">
        <v>7</v>
      </c>
      <c r="AH103">
        <v>4754.05</v>
      </c>
      <c r="AI103">
        <v>87</v>
      </c>
      <c r="AJ103">
        <v>22</v>
      </c>
      <c r="AK103">
        <v>223</v>
      </c>
      <c r="AL103">
        <v>877000</v>
      </c>
      <c r="AM103">
        <v>149891</v>
      </c>
      <c r="AN103">
        <v>14540</v>
      </c>
      <c r="AO103">
        <v>131031</v>
      </c>
      <c r="AP103">
        <v>4750</v>
      </c>
      <c r="AQ103">
        <v>9013</v>
      </c>
      <c r="AR103">
        <v>0</v>
      </c>
      <c r="AS103">
        <v>76</v>
      </c>
      <c r="AT103">
        <v>0</v>
      </c>
      <c r="AU103">
        <v>156</v>
      </c>
      <c r="AW103">
        <v>2</v>
      </c>
      <c r="AY103">
        <v>501</v>
      </c>
      <c r="AZ103">
        <v>0</v>
      </c>
      <c r="BB103">
        <v>2756041.95</v>
      </c>
    </row>
    <row r="104" spans="1:54" x14ac:dyDescent="0.55000000000000004">
      <c r="A104" s="1">
        <v>1967</v>
      </c>
      <c r="B104">
        <v>324295</v>
      </c>
      <c r="C104">
        <v>237891</v>
      </c>
      <c r="D104">
        <v>251841</v>
      </c>
      <c r="E104">
        <v>265863</v>
      </c>
      <c r="F104">
        <v>1409</v>
      </c>
      <c r="H104">
        <v>4068</v>
      </c>
      <c r="I104">
        <v>336</v>
      </c>
      <c r="J104">
        <v>4</v>
      </c>
      <c r="K104">
        <v>21853</v>
      </c>
      <c r="L104">
        <v>55566</v>
      </c>
      <c r="N104">
        <v>22284</v>
      </c>
      <c r="O104">
        <v>3</v>
      </c>
      <c r="P104">
        <v>1093</v>
      </c>
      <c r="Q104">
        <v>5686</v>
      </c>
      <c r="R104">
        <v>32497</v>
      </c>
      <c r="S104">
        <v>162631</v>
      </c>
      <c r="V104">
        <v>73227</v>
      </c>
      <c r="X104">
        <v>52700</v>
      </c>
      <c r="Y104">
        <v>8436</v>
      </c>
      <c r="AA104">
        <v>51708</v>
      </c>
      <c r="AB104">
        <v>8077</v>
      </c>
      <c r="AC104">
        <v>6</v>
      </c>
      <c r="AD104">
        <v>0</v>
      </c>
      <c r="AE104">
        <v>1446</v>
      </c>
      <c r="AF104">
        <v>580</v>
      </c>
      <c r="AG104">
        <v>2</v>
      </c>
      <c r="AH104">
        <v>3259.8710000000001</v>
      </c>
      <c r="AI104">
        <v>29</v>
      </c>
      <c r="AJ104">
        <v>66</v>
      </c>
      <c r="AK104">
        <v>308</v>
      </c>
      <c r="AL104">
        <v>534000</v>
      </c>
      <c r="AM104">
        <v>114712</v>
      </c>
      <c r="AN104">
        <v>13126</v>
      </c>
      <c r="AO104">
        <v>108262</v>
      </c>
      <c r="AP104">
        <v>4709</v>
      </c>
      <c r="AQ104">
        <v>14870</v>
      </c>
      <c r="AR104">
        <v>0</v>
      </c>
      <c r="AS104">
        <v>98</v>
      </c>
      <c r="AT104">
        <v>0</v>
      </c>
      <c r="AU104">
        <v>187</v>
      </c>
      <c r="AW104">
        <v>4</v>
      </c>
      <c r="AY104">
        <v>207</v>
      </c>
      <c r="AZ104">
        <v>0</v>
      </c>
      <c r="BB104">
        <v>2377344.8709999998</v>
      </c>
    </row>
    <row r="105" spans="1:54" x14ac:dyDescent="0.55000000000000004">
      <c r="A105" s="1">
        <v>1968</v>
      </c>
      <c r="B105">
        <v>337631</v>
      </c>
      <c r="C105">
        <v>265003.09999999998</v>
      </c>
      <c r="D105">
        <v>240790</v>
      </c>
      <c r="E105">
        <v>238446</v>
      </c>
      <c r="F105">
        <v>1665</v>
      </c>
      <c r="H105">
        <v>4072</v>
      </c>
      <c r="I105">
        <v>346</v>
      </c>
      <c r="J105">
        <v>4</v>
      </c>
      <c r="K105">
        <v>24338</v>
      </c>
      <c r="L105">
        <v>82216</v>
      </c>
      <c r="N105">
        <v>44097</v>
      </c>
      <c r="O105">
        <v>9</v>
      </c>
      <c r="P105">
        <v>1081</v>
      </c>
      <c r="Q105">
        <v>7010</v>
      </c>
      <c r="R105">
        <v>42042</v>
      </c>
      <c r="S105">
        <v>170803</v>
      </c>
      <c r="V105">
        <v>79511</v>
      </c>
      <c r="X105">
        <v>57900</v>
      </c>
      <c r="Y105">
        <v>9973</v>
      </c>
      <c r="AA105">
        <v>35715</v>
      </c>
      <c r="AB105">
        <v>8386</v>
      </c>
      <c r="AC105">
        <v>12</v>
      </c>
      <c r="AD105">
        <v>0</v>
      </c>
      <c r="AE105">
        <v>2306</v>
      </c>
      <c r="AF105">
        <v>2909</v>
      </c>
      <c r="AG105">
        <v>3</v>
      </c>
      <c r="AH105">
        <v>3267.6329999999998</v>
      </c>
      <c r="AI105">
        <v>22</v>
      </c>
      <c r="AJ105">
        <v>8</v>
      </c>
      <c r="AK105">
        <v>647</v>
      </c>
      <c r="AL105">
        <v>639834</v>
      </c>
      <c r="AM105">
        <v>67413</v>
      </c>
      <c r="AN105">
        <v>15052</v>
      </c>
      <c r="AO105">
        <v>68020</v>
      </c>
      <c r="AP105">
        <v>8324</v>
      </c>
      <c r="AQ105">
        <v>16127</v>
      </c>
      <c r="AR105">
        <v>0</v>
      </c>
      <c r="AS105">
        <v>107</v>
      </c>
      <c r="AT105">
        <v>0</v>
      </c>
      <c r="AU105">
        <v>20</v>
      </c>
      <c r="AW105">
        <v>5</v>
      </c>
      <c r="AY105">
        <v>296</v>
      </c>
      <c r="AZ105">
        <v>0</v>
      </c>
      <c r="BB105">
        <v>2475416.733</v>
      </c>
    </row>
    <row r="106" spans="1:54" x14ac:dyDescent="0.55000000000000004">
      <c r="A106" s="1">
        <v>1969</v>
      </c>
      <c r="B106">
        <v>373941</v>
      </c>
      <c r="C106">
        <v>302064.8</v>
      </c>
      <c r="D106">
        <v>240459</v>
      </c>
      <c r="E106">
        <v>258145</v>
      </c>
      <c r="F106">
        <v>3515</v>
      </c>
      <c r="H106">
        <v>11369</v>
      </c>
      <c r="I106">
        <v>347</v>
      </c>
      <c r="J106">
        <v>4</v>
      </c>
      <c r="K106">
        <v>28682</v>
      </c>
      <c r="L106">
        <v>91403</v>
      </c>
      <c r="N106">
        <v>49696</v>
      </c>
      <c r="O106">
        <v>15</v>
      </c>
      <c r="P106">
        <v>1299</v>
      </c>
      <c r="Q106">
        <v>7583</v>
      </c>
      <c r="R106">
        <v>32911</v>
      </c>
      <c r="S106">
        <v>183690</v>
      </c>
      <c r="V106">
        <v>86711</v>
      </c>
      <c r="X106">
        <v>67500</v>
      </c>
      <c r="Y106">
        <v>24070</v>
      </c>
      <c r="AA106">
        <v>52823</v>
      </c>
      <c r="AB106">
        <v>8200</v>
      </c>
      <c r="AC106">
        <v>21</v>
      </c>
      <c r="AD106">
        <v>0</v>
      </c>
      <c r="AE106">
        <v>3154</v>
      </c>
      <c r="AF106">
        <v>4279</v>
      </c>
      <c r="AG106">
        <v>86</v>
      </c>
      <c r="AH106">
        <v>5790.2629999999999</v>
      </c>
      <c r="AI106">
        <v>24</v>
      </c>
      <c r="AJ106">
        <v>10</v>
      </c>
      <c r="AK106">
        <v>655</v>
      </c>
      <c r="AL106">
        <v>1142755</v>
      </c>
      <c r="AM106">
        <v>90343</v>
      </c>
      <c r="AN106">
        <v>12968</v>
      </c>
      <c r="AO106">
        <v>67489</v>
      </c>
      <c r="AP106">
        <v>5914</v>
      </c>
      <c r="AQ106">
        <v>17567</v>
      </c>
      <c r="AR106">
        <v>0</v>
      </c>
      <c r="AS106">
        <v>126</v>
      </c>
      <c r="AT106">
        <v>0</v>
      </c>
      <c r="AU106">
        <v>33</v>
      </c>
      <c r="AW106">
        <v>3</v>
      </c>
      <c r="AY106">
        <v>504</v>
      </c>
      <c r="AZ106">
        <v>0</v>
      </c>
      <c r="BB106">
        <v>3176153.0630000001</v>
      </c>
    </row>
    <row r="107" spans="1:54" x14ac:dyDescent="0.55000000000000004">
      <c r="A107" s="1">
        <v>1970</v>
      </c>
      <c r="B107">
        <v>387923</v>
      </c>
      <c r="C107">
        <v>483110</v>
      </c>
      <c r="D107">
        <v>204606</v>
      </c>
      <c r="E107">
        <v>324428</v>
      </c>
      <c r="F107">
        <v>5123</v>
      </c>
      <c r="H107">
        <v>8020</v>
      </c>
      <c r="I107">
        <v>390</v>
      </c>
      <c r="J107">
        <v>6</v>
      </c>
      <c r="K107">
        <v>34526</v>
      </c>
      <c r="L107">
        <v>116157</v>
      </c>
      <c r="N107">
        <v>52245</v>
      </c>
      <c r="O107">
        <v>9</v>
      </c>
      <c r="P107">
        <v>1318</v>
      </c>
      <c r="Q107">
        <v>7812</v>
      </c>
      <c r="R107">
        <v>26922</v>
      </c>
      <c r="S107">
        <v>194098</v>
      </c>
      <c r="V107">
        <v>97458</v>
      </c>
      <c r="X107">
        <v>68800</v>
      </c>
      <c r="Y107">
        <v>23000</v>
      </c>
      <c r="AA107">
        <v>48553</v>
      </c>
      <c r="AB107">
        <v>5886</v>
      </c>
      <c r="AC107">
        <v>60</v>
      </c>
      <c r="AD107">
        <v>0</v>
      </c>
      <c r="AE107">
        <v>2958</v>
      </c>
      <c r="AF107">
        <v>2001</v>
      </c>
      <c r="AG107">
        <v>174</v>
      </c>
      <c r="AH107">
        <v>4632.0839999999998</v>
      </c>
      <c r="AI107">
        <v>68</v>
      </c>
      <c r="AK107">
        <v>728</v>
      </c>
      <c r="AL107">
        <v>1231058</v>
      </c>
      <c r="AM107">
        <v>88388</v>
      </c>
      <c r="AN107">
        <v>10968</v>
      </c>
      <c r="AO107">
        <v>83397</v>
      </c>
      <c r="AP107">
        <v>5426</v>
      </c>
      <c r="AQ107">
        <v>18703</v>
      </c>
      <c r="AR107">
        <v>0</v>
      </c>
      <c r="AS107">
        <v>132</v>
      </c>
      <c r="AT107">
        <v>0</v>
      </c>
      <c r="AU107">
        <v>45</v>
      </c>
      <c r="AW107">
        <v>3</v>
      </c>
      <c r="AY107">
        <v>331</v>
      </c>
      <c r="AZ107">
        <v>0</v>
      </c>
      <c r="BB107">
        <v>3539466.0839999998</v>
      </c>
    </row>
    <row r="108" spans="1:54" x14ac:dyDescent="0.55000000000000004">
      <c r="A108" s="1">
        <v>1971</v>
      </c>
      <c r="B108">
        <v>473634</v>
      </c>
      <c r="C108">
        <v>846800</v>
      </c>
      <c r="D108">
        <v>201273</v>
      </c>
      <c r="E108">
        <v>357361</v>
      </c>
      <c r="F108">
        <v>10446</v>
      </c>
      <c r="H108">
        <v>5630</v>
      </c>
      <c r="I108">
        <v>430</v>
      </c>
      <c r="J108">
        <v>2</v>
      </c>
      <c r="K108">
        <v>44997</v>
      </c>
      <c r="L108">
        <v>88776</v>
      </c>
      <c r="N108">
        <v>21478</v>
      </c>
      <c r="O108">
        <v>8</v>
      </c>
      <c r="P108">
        <v>1295</v>
      </c>
      <c r="Q108">
        <v>9452</v>
      </c>
      <c r="R108">
        <v>35158</v>
      </c>
      <c r="S108">
        <v>206748</v>
      </c>
      <c r="V108">
        <v>108796</v>
      </c>
      <c r="X108">
        <v>80100</v>
      </c>
      <c r="Y108">
        <v>21000</v>
      </c>
      <c r="AA108">
        <v>65206</v>
      </c>
      <c r="AB108">
        <v>6563</v>
      </c>
      <c r="AC108">
        <v>45</v>
      </c>
      <c r="AD108">
        <v>0</v>
      </c>
      <c r="AE108">
        <v>2118</v>
      </c>
      <c r="AF108">
        <v>2803</v>
      </c>
      <c r="AG108">
        <v>301</v>
      </c>
      <c r="AH108">
        <v>3568.529</v>
      </c>
      <c r="AI108">
        <v>84</v>
      </c>
      <c r="AJ108">
        <v>5</v>
      </c>
      <c r="AK108">
        <v>553</v>
      </c>
      <c r="AL108">
        <v>550776</v>
      </c>
      <c r="AM108">
        <v>43463</v>
      </c>
      <c r="AN108">
        <v>12336</v>
      </c>
      <c r="AO108">
        <v>23777</v>
      </c>
      <c r="AP108">
        <v>4304</v>
      </c>
      <c r="AQ108">
        <v>19727</v>
      </c>
      <c r="AR108">
        <v>0</v>
      </c>
      <c r="AS108">
        <v>142</v>
      </c>
      <c r="AT108">
        <v>0</v>
      </c>
      <c r="AU108">
        <v>752</v>
      </c>
      <c r="AW108">
        <v>8</v>
      </c>
      <c r="AY108">
        <v>165</v>
      </c>
      <c r="AZ108">
        <v>0</v>
      </c>
      <c r="BB108">
        <v>3250091.5290000001</v>
      </c>
    </row>
    <row r="109" spans="1:54" x14ac:dyDescent="0.55000000000000004">
      <c r="A109" s="1">
        <v>1972</v>
      </c>
      <c r="B109">
        <v>564560</v>
      </c>
      <c r="C109">
        <v>1339900</v>
      </c>
      <c r="D109">
        <v>196278</v>
      </c>
      <c r="E109">
        <v>368159</v>
      </c>
      <c r="F109">
        <v>22606</v>
      </c>
      <c r="H109">
        <v>7363</v>
      </c>
      <c r="I109">
        <v>486</v>
      </c>
      <c r="J109">
        <v>4</v>
      </c>
      <c r="K109">
        <v>52120</v>
      </c>
      <c r="L109">
        <v>76285</v>
      </c>
      <c r="M109">
        <v>273</v>
      </c>
      <c r="N109">
        <v>13385</v>
      </c>
      <c r="O109">
        <v>15</v>
      </c>
      <c r="P109">
        <v>1430</v>
      </c>
      <c r="Q109">
        <v>9454</v>
      </c>
      <c r="R109">
        <v>47292</v>
      </c>
      <c r="S109">
        <v>213808</v>
      </c>
      <c r="V109">
        <v>120050</v>
      </c>
      <c r="X109">
        <v>69800</v>
      </c>
      <c r="Y109">
        <v>33249</v>
      </c>
      <c r="AA109">
        <v>70566</v>
      </c>
      <c r="AB109">
        <v>7957</v>
      </c>
      <c r="AC109">
        <v>78</v>
      </c>
      <c r="AD109">
        <v>0</v>
      </c>
      <c r="AE109">
        <v>2689</v>
      </c>
      <c r="AF109">
        <v>3160</v>
      </c>
      <c r="AG109">
        <v>446</v>
      </c>
      <c r="AH109">
        <v>3665.1849999999999</v>
      </c>
      <c r="AI109">
        <v>262</v>
      </c>
      <c r="AJ109">
        <v>15</v>
      </c>
      <c r="AK109">
        <v>1051</v>
      </c>
      <c r="AL109">
        <v>567004</v>
      </c>
      <c r="AM109">
        <v>65166</v>
      </c>
      <c r="AN109">
        <v>11581</v>
      </c>
      <c r="AO109">
        <v>59028</v>
      </c>
      <c r="AP109">
        <v>4690</v>
      </c>
      <c r="AQ109">
        <v>23714</v>
      </c>
      <c r="AR109">
        <v>0</v>
      </c>
      <c r="AS109">
        <v>102</v>
      </c>
      <c r="AT109">
        <v>0</v>
      </c>
      <c r="AU109">
        <v>22</v>
      </c>
      <c r="AV109">
        <v>15</v>
      </c>
      <c r="AW109">
        <v>3</v>
      </c>
      <c r="AY109">
        <v>174</v>
      </c>
      <c r="AZ109">
        <v>9</v>
      </c>
      <c r="BB109">
        <v>3957920.1850000001</v>
      </c>
    </row>
    <row r="110" spans="1:54" x14ac:dyDescent="0.55000000000000004">
      <c r="A110" s="1">
        <v>1973</v>
      </c>
      <c r="B110">
        <v>688039</v>
      </c>
      <c r="C110">
        <v>950100</v>
      </c>
      <c r="D110">
        <v>209390</v>
      </c>
      <c r="E110">
        <v>376938</v>
      </c>
      <c r="F110">
        <v>18186</v>
      </c>
      <c r="H110">
        <v>9829</v>
      </c>
      <c r="I110">
        <v>612</v>
      </c>
      <c r="J110">
        <v>854</v>
      </c>
      <c r="K110">
        <v>67337</v>
      </c>
      <c r="L110">
        <v>91569</v>
      </c>
      <c r="M110">
        <v>91</v>
      </c>
      <c r="N110">
        <v>7458</v>
      </c>
      <c r="O110">
        <v>9</v>
      </c>
      <c r="P110">
        <v>1404</v>
      </c>
      <c r="Q110">
        <v>11266</v>
      </c>
      <c r="R110">
        <v>60705</v>
      </c>
      <c r="S110">
        <v>188639</v>
      </c>
      <c r="V110">
        <v>145616</v>
      </c>
      <c r="X110">
        <v>84122</v>
      </c>
      <c r="Y110">
        <v>9219</v>
      </c>
      <c r="AA110">
        <v>73033</v>
      </c>
      <c r="AB110">
        <v>6244</v>
      </c>
      <c r="AC110">
        <v>196</v>
      </c>
      <c r="AD110">
        <v>0</v>
      </c>
      <c r="AE110">
        <v>3548</v>
      </c>
      <c r="AF110">
        <v>6438</v>
      </c>
      <c r="AG110">
        <v>595</v>
      </c>
      <c r="AH110">
        <v>4245.0443999999998</v>
      </c>
      <c r="AI110">
        <v>607</v>
      </c>
      <c r="AK110">
        <v>938</v>
      </c>
      <c r="AL110">
        <v>969460</v>
      </c>
      <c r="AM110">
        <v>136360</v>
      </c>
      <c r="AN110">
        <v>11997</v>
      </c>
      <c r="AO110">
        <v>143468</v>
      </c>
      <c r="AP110">
        <v>3952</v>
      </c>
      <c r="AQ110">
        <v>31427</v>
      </c>
      <c r="AR110">
        <v>0</v>
      </c>
      <c r="AS110">
        <v>250</v>
      </c>
      <c r="AT110">
        <v>0</v>
      </c>
      <c r="AU110">
        <v>2170</v>
      </c>
      <c r="AV110">
        <v>23</v>
      </c>
      <c r="AW110">
        <v>6</v>
      </c>
      <c r="AY110">
        <v>190</v>
      </c>
      <c r="AZ110">
        <v>1</v>
      </c>
      <c r="BB110">
        <v>4316541.0444</v>
      </c>
    </row>
    <row r="111" spans="1:54" x14ac:dyDescent="0.55000000000000004">
      <c r="A111" s="1">
        <v>1974</v>
      </c>
      <c r="B111">
        <v>613124</v>
      </c>
      <c r="C111">
        <v>954400</v>
      </c>
      <c r="D111">
        <v>186696</v>
      </c>
      <c r="E111">
        <v>428949</v>
      </c>
      <c r="F111">
        <v>22147</v>
      </c>
      <c r="H111">
        <v>8564</v>
      </c>
      <c r="I111">
        <v>842</v>
      </c>
      <c r="J111">
        <v>9</v>
      </c>
      <c r="K111">
        <v>66127</v>
      </c>
      <c r="L111">
        <v>57918</v>
      </c>
      <c r="M111">
        <v>50</v>
      </c>
      <c r="N111">
        <v>3260</v>
      </c>
      <c r="O111">
        <v>25</v>
      </c>
      <c r="P111">
        <v>844</v>
      </c>
      <c r="Q111">
        <v>12980</v>
      </c>
      <c r="R111">
        <v>37980</v>
      </c>
      <c r="S111">
        <v>231123</v>
      </c>
      <c r="V111">
        <v>162384</v>
      </c>
      <c r="X111">
        <v>89464</v>
      </c>
      <c r="Y111">
        <v>10609</v>
      </c>
      <c r="AA111">
        <v>97707</v>
      </c>
      <c r="AB111">
        <v>8466</v>
      </c>
      <c r="AC111">
        <v>360</v>
      </c>
      <c r="AD111">
        <v>0</v>
      </c>
      <c r="AE111">
        <v>5538</v>
      </c>
      <c r="AF111">
        <v>9008</v>
      </c>
      <c r="AG111">
        <v>378</v>
      </c>
      <c r="AH111">
        <v>4745.7470999999996</v>
      </c>
      <c r="AI111">
        <v>276</v>
      </c>
      <c r="AJ111">
        <v>40</v>
      </c>
      <c r="AK111">
        <v>1158</v>
      </c>
      <c r="AL111">
        <v>615275</v>
      </c>
      <c r="AM111">
        <v>64252</v>
      </c>
      <c r="AN111">
        <v>17000</v>
      </c>
      <c r="AO111">
        <v>91455</v>
      </c>
      <c r="AP111">
        <v>6946</v>
      </c>
      <c r="AQ111">
        <v>21799</v>
      </c>
      <c r="AR111">
        <v>0</v>
      </c>
      <c r="AS111">
        <v>100</v>
      </c>
      <c r="AT111">
        <v>24</v>
      </c>
      <c r="AU111">
        <v>2336</v>
      </c>
      <c r="AV111">
        <v>15</v>
      </c>
      <c r="AW111">
        <v>2</v>
      </c>
      <c r="AY111">
        <v>170</v>
      </c>
      <c r="AZ111">
        <v>3</v>
      </c>
      <c r="BB111">
        <v>3834579.7470999998</v>
      </c>
    </row>
    <row r="112" spans="1:54" x14ac:dyDescent="0.55000000000000004">
      <c r="A112" s="1">
        <v>1975</v>
      </c>
      <c r="B112">
        <v>593151</v>
      </c>
      <c r="C112">
        <v>1290900</v>
      </c>
      <c r="D112">
        <v>207132</v>
      </c>
      <c r="E112">
        <v>483122</v>
      </c>
      <c r="F112">
        <v>17269</v>
      </c>
      <c r="H112">
        <v>8449</v>
      </c>
      <c r="I112">
        <v>951</v>
      </c>
      <c r="J112">
        <v>12</v>
      </c>
      <c r="K112">
        <v>81287</v>
      </c>
      <c r="L112">
        <v>99488</v>
      </c>
      <c r="M112">
        <v>45</v>
      </c>
      <c r="N112">
        <v>871</v>
      </c>
      <c r="O112">
        <v>2</v>
      </c>
      <c r="P112">
        <v>756</v>
      </c>
      <c r="Q112">
        <v>12516</v>
      </c>
      <c r="R112">
        <v>32196</v>
      </c>
      <c r="S112">
        <v>243433</v>
      </c>
      <c r="V112">
        <v>152217</v>
      </c>
      <c r="X112">
        <v>84100</v>
      </c>
      <c r="Y112">
        <v>13140</v>
      </c>
      <c r="AA112">
        <v>73230</v>
      </c>
      <c r="AB112">
        <v>6546</v>
      </c>
      <c r="AC112">
        <v>276</v>
      </c>
      <c r="AD112">
        <v>0</v>
      </c>
      <c r="AE112">
        <v>5388</v>
      </c>
      <c r="AF112">
        <v>11376</v>
      </c>
      <c r="AG112">
        <v>731</v>
      </c>
      <c r="AH112">
        <v>9367.4</v>
      </c>
      <c r="AI112">
        <v>185</v>
      </c>
      <c r="AJ112">
        <v>9</v>
      </c>
      <c r="AK112">
        <v>1330</v>
      </c>
      <c r="AL112">
        <v>476451</v>
      </c>
      <c r="AM112">
        <v>45613</v>
      </c>
      <c r="AN112">
        <v>12000</v>
      </c>
      <c r="AO112">
        <v>89007</v>
      </c>
      <c r="AP112">
        <v>5046</v>
      </c>
      <c r="AQ112">
        <v>25001</v>
      </c>
      <c r="AR112">
        <v>0</v>
      </c>
      <c r="AS112">
        <v>55</v>
      </c>
      <c r="AT112">
        <v>6</v>
      </c>
      <c r="AU112">
        <v>567</v>
      </c>
      <c r="AV112">
        <v>9</v>
      </c>
      <c r="AW112">
        <v>6</v>
      </c>
      <c r="AY112">
        <v>127</v>
      </c>
      <c r="AZ112">
        <v>0</v>
      </c>
      <c r="BB112">
        <v>4083386.4</v>
      </c>
    </row>
    <row r="113" spans="1:54" x14ac:dyDescent="0.55000000000000004">
      <c r="A113" s="1">
        <v>1976</v>
      </c>
      <c r="B113">
        <v>671883</v>
      </c>
      <c r="C113">
        <v>1287300</v>
      </c>
      <c r="D113">
        <v>187906</v>
      </c>
      <c r="E113">
        <v>570036</v>
      </c>
      <c r="F113">
        <v>18675</v>
      </c>
      <c r="H113">
        <v>7516</v>
      </c>
      <c r="I113">
        <v>1579</v>
      </c>
      <c r="J113">
        <v>2</v>
      </c>
      <c r="K113">
        <v>109003</v>
      </c>
      <c r="L113">
        <v>75022</v>
      </c>
      <c r="M113">
        <v>42</v>
      </c>
      <c r="N113">
        <v>1149</v>
      </c>
      <c r="P113">
        <v>901</v>
      </c>
      <c r="Q113">
        <v>13631</v>
      </c>
      <c r="R113">
        <v>34814</v>
      </c>
      <c r="S113">
        <v>223838</v>
      </c>
      <c r="V113">
        <v>165824</v>
      </c>
      <c r="X113">
        <v>70800</v>
      </c>
      <c r="Y113">
        <v>13323</v>
      </c>
      <c r="AA113">
        <v>87508</v>
      </c>
      <c r="AB113">
        <v>6132</v>
      </c>
      <c r="AC113">
        <v>285</v>
      </c>
      <c r="AD113">
        <v>0</v>
      </c>
      <c r="AE113">
        <v>5942</v>
      </c>
      <c r="AF113">
        <v>45028</v>
      </c>
      <c r="AG113">
        <v>764</v>
      </c>
      <c r="AH113">
        <v>10700</v>
      </c>
      <c r="AI113">
        <v>218</v>
      </c>
      <c r="AJ113">
        <v>18</v>
      </c>
      <c r="AK113">
        <v>1474</v>
      </c>
      <c r="AL113">
        <v>385331</v>
      </c>
      <c r="AM113">
        <v>42885</v>
      </c>
      <c r="AN113">
        <v>10700</v>
      </c>
      <c r="AO113">
        <v>70358</v>
      </c>
      <c r="AP113">
        <v>3098</v>
      </c>
      <c r="AQ113">
        <v>24618</v>
      </c>
      <c r="AR113">
        <v>0</v>
      </c>
      <c r="AS113">
        <v>86</v>
      </c>
      <c r="AT113">
        <v>3</v>
      </c>
      <c r="AU113">
        <v>229</v>
      </c>
      <c r="AV113">
        <v>9</v>
      </c>
      <c r="AW113">
        <v>1</v>
      </c>
      <c r="AY113">
        <v>121</v>
      </c>
      <c r="AZ113">
        <v>0</v>
      </c>
      <c r="BB113">
        <v>4148761</v>
      </c>
    </row>
    <row r="114" spans="1:54" x14ac:dyDescent="0.55000000000000004">
      <c r="A114" s="1">
        <v>1977</v>
      </c>
      <c r="B114">
        <v>792608</v>
      </c>
      <c r="C114">
        <v>1071600</v>
      </c>
      <c r="D114">
        <v>168263</v>
      </c>
      <c r="E114">
        <v>519062</v>
      </c>
      <c r="F114">
        <v>17143</v>
      </c>
      <c r="H114">
        <v>15286</v>
      </c>
      <c r="I114">
        <v>2149</v>
      </c>
      <c r="J114">
        <v>3</v>
      </c>
      <c r="K114">
        <v>121671</v>
      </c>
      <c r="L114">
        <v>88612</v>
      </c>
      <c r="M114">
        <v>44</v>
      </c>
      <c r="N114">
        <v>2080</v>
      </c>
      <c r="P114">
        <v>1011</v>
      </c>
      <c r="Q114">
        <v>15108</v>
      </c>
      <c r="R114">
        <v>43719</v>
      </c>
      <c r="S114">
        <v>238241</v>
      </c>
      <c r="V114">
        <v>200696</v>
      </c>
      <c r="X114">
        <v>87400</v>
      </c>
      <c r="Y114">
        <v>11971</v>
      </c>
      <c r="AA114">
        <v>93364</v>
      </c>
      <c r="AB114">
        <v>4924</v>
      </c>
      <c r="AC114">
        <v>263</v>
      </c>
      <c r="AD114">
        <v>0</v>
      </c>
      <c r="AE114">
        <v>8410</v>
      </c>
      <c r="AF114">
        <v>49013</v>
      </c>
      <c r="AG114">
        <v>1023</v>
      </c>
      <c r="AH114">
        <v>7402.6350000000002</v>
      </c>
      <c r="AI114">
        <v>2444</v>
      </c>
      <c r="AJ114">
        <v>170</v>
      </c>
      <c r="AK114">
        <v>1137</v>
      </c>
      <c r="AL114">
        <v>410960</v>
      </c>
      <c r="AM114">
        <v>33091</v>
      </c>
      <c r="AN114">
        <v>7100</v>
      </c>
      <c r="AO114">
        <v>20214</v>
      </c>
      <c r="AP114">
        <v>2563</v>
      </c>
      <c r="AQ114">
        <v>27850</v>
      </c>
      <c r="AR114">
        <v>0</v>
      </c>
      <c r="AS114">
        <v>103</v>
      </c>
      <c r="AT114">
        <v>14</v>
      </c>
      <c r="AU114">
        <v>78</v>
      </c>
      <c r="AW114">
        <v>1</v>
      </c>
      <c r="AY114">
        <v>153</v>
      </c>
      <c r="AZ114">
        <v>0</v>
      </c>
      <c r="BB114">
        <v>4066965.6349999998</v>
      </c>
    </row>
    <row r="115" spans="1:54" x14ac:dyDescent="0.55000000000000004">
      <c r="A115" s="1">
        <v>1978</v>
      </c>
      <c r="B115">
        <v>720581</v>
      </c>
      <c r="C115">
        <v>1199900</v>
      </c>
      <c r="D115">
        <v>137546</v>
      </c>
      <c r="E115">
        <v>341762</v>
      </c>
      <c r="F115">
        <v>24778</v>
      </c>
      <c r="H115">
        <v>17969</v>
      </c>
      <c r="I115">
        <v>2538</v>
      </c>
      <c r="J115">
        <v>4</v>
      </c>
      <c r="K115">
        <v>147376</v>
      </c>
      <c r="L115">
        <v>86231</v>
      </c>
      <c r="M115">
        <v>178</v>
      </c>
      <c r="N115">
        <v>2230</v>
      </c>
      <c r="O115">
        <v>1</v>
      </c>
      <c r="P115">
        <v>1401</v>
      </c>
      <c r="Q115">
        <v>21602</v>
      </c>
      <c r="R115">
        <v>38198</v>
      </c>
      <c r="S115">
        <v>238149</v>
      </c>
      <c r="V115">
        <v>187395</v>
      </c>
      <c r="X115">
        <v>90800</v>
      </c>
      <c r="Y115">
        <v>13990</v>
      </c>
      <c r="AA115">
        <v>101384</v>
      </c>
      <c r="AB115">
        <v>4629</v>
      </c>
      <c r="AC115">
        <v>306</v>
      </c>
      <c r="AD115">
        <v>0</v>
      </c>
      <c r="AE115">
        <v>9385</v>
      </c>
      <c r="AF115">
        <v>67287</v>
      </c>
      <c r="AG115">
        <v>559</v>
      </c>
      <c r="AH115">
        <v>11299.22</v>
      </c>
      <c r="AI115">
        <v>120</v>
      </c>
      <c r="AJ115">
        <v>52</v>
      </c>
      <c r="AK115">
        <v>1238</v>
      </c>
      <c r="AL115">
        <v>365565</v>
      </c>
      <c r="AM115">
        <v>9746</v>
      </c>
      <c r="AN115">
        <v>7400</v>
      </c>
      <c r="AO115">
        <v>36527</v>
      </c>
      <c r="AP115">
        <v>4025</v>
      </c>
      <c r="AQ115">
        <v>30200</v>
      </c>
      <c r="AR115">
        <v>0</v>
      </c>
      <c r="AS115">
        <v>146</v>
      </c>
      <c r="AT115">
        <v>18</v>
      </c>
      <c r="AU115">
        <v>98</v>
      </c>
      <c r="AV115">
        <v>20</v>
      </c>
      <c r="AW115">
        <v>1</v>
      </c>
      <c r="AY115">
        <v>176</v>
      </c>
      <c r="AZ115">
        <v>0</v>
      </c>
      <c r="BB115">
        <v>3922835.22</v>
      </c>
    </row>
    <row r="116" spans="1:54" x14ac:dyDescent="0.55000000000000004">
      <c r="A116" s="1">
        <v>1979</v>
      </c>
      <c r="B116">
        <v>819781</v>
      </c>
      <c r="C116">
        <v>1771100</v>
      </c>
      <c r="D116">
        <v>140028</v>
      </c>
      <c r="E116">
        <v>609837</v>
      </c>
      <c r="F116">
        <v>44348</v>
      </c>
      <c r="H116">
        <v>13219</v>
      </c>
      <c r="I116">
        <v>1886</v>
      </c>
      <c r="J116">
        <v>15</v>
      </c>
      <c r="K116">
        <v>163704</v>
      </c>
      <c r="L116">
        <v>91811</v>
      </c>
      <c r="M116">
        <v>365</v>
      </c>
      <c r="N116">
        <v>2433</v>
      </c>
      <c r="O116">
        <v>1</v>
      </c>
      <c r="P116">
        <v>1250</v>
      </c>
      <c r="Q116">
        <v>22235</v>
      </c>
      <c r="R116">
        <v>42391</v>
      </c>
      <c r="S116">
        <v>270887</v>
      </c>
      <c r="V116">
        <v>206678</v>
      </c>
      <c r="X116">
        <v>90300</v>
      </c>
      <c r="Y116">
        <v>11566</v>
      </c>
      <c r="AA116">
        <v>126916</v>
      </c>
      <c r="AB116">
        <v>5239</v>
      </c>
      <c r="AC116">
        <v>372</v>
      </c>
      <c r="AD116">
        <v>0</v>
      </c>
      <c r="AE116">
        <v>19584</v>
      </c>
      <c r="AF116">
        <v>8781</v>
      </c>
      <c r="AG116">
        <v>4437</v>
      </c>
      <c r="AH116">
        <v>28787.588</v>
      </c>
      <c r="AI116">
        <v>242</v>
      </c>
      <c r="AJ116">
        <v>18</v>
      </c>
      <c r="AK116">
        <v>1378</v>
      </c>
      <c r="AL116">
        <v>238394</v>
      </c>
      <c r="AM116">
        <v>15343</v>
      </c>
      <c r="AN116">
        <v>8600</v>
      </c>
      <c r="AO116">
        <v>22541</v>
      </c>
      <c r="AP116">
        <v>5020</v>
      </c>
      <c r="AQ116">
        <v>21144</v>
      </c>
      <c r="AR116">
        <v>0</v>
      </c>
      <c r="AS116">
        <v>203</v>
      </c>
      <c r="AT116">
        <v>1</v>
      </c>
      <c r="AU116">
        <v>41</v>
      </c>
      <c r="AV116">
        <v>10</v>
      </c>
      <c r="AW116">
        <v>11</v>
      </c>
      <c r="AY116">
        <v>252</v>
      </c>
      <c r="AZ116">
        <v>0</v>
      </c>
      <c r="BB116">
        <v>4811168.5880000005</v>
      </c>
    </row>
    <row r="117" spans="1:54" x14ac:dyDescent="0.55000000000000004">
      <c r="A117" s="1">
        <v>1980</v>
      </c>
      <c r="B117">
        <v>887266</v>
      </c>
      <c r="C117">
        <v>1506500</v>
      </c>
      <c r="D117">
        <v>161480</v>
      </c>
      <c r="E117">
        <v>545881</v>
      </c>
      <c r="F117">
        <v>47148</v>
      </c>
      <c r="H117">
        <v>16329</v>
      </c>
      <c r="I117">
        <v>1889</v>
      </c>
      <c r="J117">
        <v>26</v>
      </c>
      <c r="K117">
        <v>185084</v>
      </c>
      <c r="L117">
        <v>25502</v>
      </c>
      <c r="M117">
        <v>416</v>
      </c>
      <c r="N117">
        <v>2065</v>
      </c>
      <c r="P117">
        <v>1726</v>
      </c>
      <c r="Q117">
        <v>17528</v>
      </c>
      <c r="R117">
        <v>33439</v>
      </c>
      <c r="S117">
        <v>271005</v>
      </c>
      <c r="V117">
        <v>209215</v>
      </c>
      <c r="X117">
        <v>103100</v>
      </c>
      <c r="Y117">
        <v>12934</v>
      </c>
      <c r="AA117">
        <v>141408</v>
      </c>
      <c r="AB117">
        <v>6087</v>
      </c>
      <c r="AC117">
        <v>473</v>
      </c>
      <c r="AD117">
        <v>0</v>
      </c>
      <c r="AE117">
        <v>29308</v>
      </c>
      <c r="AF117">
        <v>7134</v>
      </c>
      <c r="AG117">
        <v>2844</v>
      </c>
      <c r="AH117">
        <v>13818.088</v>
      </c>
      <c r="AI117">
        <v>299</v>
      </c>
      <c r="AJ117">
        <v>98</v>
      </c>
      <c r="AK117">
        <v>1472</v>
      </c>
      <c r="AL117">
        <v>226103</v>
      </c>
      <c r="AM117">
        <v>24360</v>
      </c>
      <c r="AN117">
        <v>12500</v>
      </c>
      <c r="AO117">
        <v>22844</v>
      </c>
      <c r="AP117">
        <v>6403</v>
      </c>
      <c r="AQ117">
        <v>19324</v>
      </c>
      <c r="AR117">
        <v>0</v>
      </c>
      <c r="AS117">
        <v>151</v>
      </c>
      <c r="AT117">
        <v>0</v>
      </c>
      <c r="AU117">
        <v>80</v>
      </c>
      <c r="AV117">
        <v>4</v>
      </c>
      <c r="AW117">
        <v>0</v>
      </c>
      <c r="AY117">
        <v>240</v>
      </c>
      <c r="AZ117">
        <v>0</v>
      </c>
      <c r="BB117">
        <v>4543488.0880000005</v>
      </c>
    </row>
    <row r="118" spans="1:54" x14ac:dyDescent="0.55000000000000004">
      <c r="A118" s="1">
        <v>1981</v>
      </c>
      <c r="B118">
        <v>886760</v>
      </c>
      <c r="C118">
        <v>1896600</v>
      </c>
      <c r="D118">
        <v>137293</v>
      </c>
      <c r="E118">
        <v>564476</v>
      </c>
      <c r="F118">
        <v>51751</v>
      </c>
      <c r="H118">
        <v>16941</v>
      </c>
      <c r="I118">
        <v>2200</v>
      </c>
      <c r="J118">
        <v>2</v>
      </c>
      <c r="K118">
        <v>205763</v>
      </c>
      <c r="L118">
        <v>22335</v>
      </c>
      <c r="M118">
        <v>310</v>
      </c>
      <c r="N118">
        <v>2794</v>
      </c>
      <c r="O118">
        <v>3</v>
      </c>
      <c r="P118">
        <v>880</v>
      </c>
      <c r="Q118">
        <v>13934</v>
      </c>
      <c r="R118">
        <v>40747</v>
      </c>
      <c r="S118">
        <v>272361</v>
      </c>
      <c r="V118">
        <v>225141</v>
      </c>
      <c r="X118">
        <v>83000</v>
      </c>
      <c r="Y118">
        <v>17066</v>
      </c>
      <c r="AA118">
        <v>152339</v>
      </c>
      <c r="AB118">
        <v>7470</v>
      </c>
      <c r="AC118">
        <v>610</v>
      </c>
      <c r="AD118">
        <v>0</v>
      </c>
      <c r="AE118">
        <v>39457</v>
      </c>
      <c r="AF118">
        <v>11146</v>
      </c>
      <c r="AG118">
        <v>821</v>
      </c>
      <c r="AH118">
        <v>9688.08</v>
      </c>
      <c r="AI118">
        <v>223</v>
      </c>
      <c r="AK118">
        <v>1106</v>
      </c>
      <c r="AL118">
        <v>239276</v>
      </c>
      <c r="AM118">
        <v>49239</v>
      </c>
      <c r="AN118">
        <v>11300</v>
      </c>
      <c r="AO118">
        <v>38156</v>
      </c>
      <c r="AP118">
        <v>4446</v>
      </c>
      <c r="AQ118">
        <v>19518</v>
      </c>
      <c r="AR118">
        <v>0</v>
      </c>
      <c r="AS118">
        <v>124</v>
      </c>
      <c r="AT118">
        <v>32</v>
      </c>
      <c r="AU118">
        <v>109</v>
      </c>
      <c r="AV118">
        <v>6</v>
      </c>
      <c r="AW118">
        <v>6</v>
      </c>
      <c r="AY118">
        <v>397</v>
      </c>
      <c r="AZ118">
        <v>0</v>
      </c>
      <c r="BB118">
        <v>5025875.08</v>
      </c>
    </row>
    <row r="119" spans="1:54" x14ac:dyDescent="0.55000000000000004">
      <c r="A119" s="1">
        <v>1982</v>
      </c>
      <c r="B119">
        <v>889856</v>
      </c>
      <c r="C119">
        <v>1942100</v>
      </c>
      <c r="D119">
        <v>135125</v>
      </c>
      <c r="E119">
        <v>454631</v>
      </c>
      <c r="F119">
        <v>44459</v>
      </c>
      <c r="H119">
        <v>18607</v>
      </c>
      <c r="I119">
        <v>2145</v>
      </c>
      <c r="J119">
        <v>4</v>
      </c>
      <c r="K119">
        <v>224172</v>
      </c>
      <c r="L119">
        <v>23754</v>
      </c>
      <c r="M119">
        <v>313</v>
      </c>
      <c r="N119">
        <v>4968</v>
      </c>
      <c r="O119">
        <v>2</v>
      </c>
      <c r="P119">
        <v>847</v>
      </c>
      <c r="Q119">
        <v>12605</v>
      </c>
      <c r="R119">
        <v>44268</v>
      </c>
      <c r="S119">
        <v>286770</v>
      </c>
      <c r="V119">
        <v>227071</v>
      </c>
      <c r="X119">
        <v>84600</v>
      </c>
      <c r="Y119">
        <v>15206</v>
      </c>
      <c r="AA119">
        <v>172874</v>
      </c>
      <c r="AB119">
        <v>8401</v>
      </c>
      <c r="AC119">
        <v>535</v>
      </c>
      <c r="AD119">
        <v>0</v>
      </c>
      <c r="AE119">
        <v>34222</v>
      </c>
      <c r="AF119">
        <v>23086</v>
      </c>
      <c r="AG119">
        <v>676</v>
      </c>
      <c r="AH119">
        <v>7855.8860000000004</v>
      </c>
      <c r="AI119">
        <v>186</v>
      </c>
      <c r="AJ119">
        <v>36</v>
      </c>
      <c r="AK119">
        <v>863</v>
      </c>
      <c r="AL119">
        <v>171349</v>
      </c>
      <c r="AM119">
        <v>42353</v>
      </c>
      <c r="AN119">
        <v>11000</v>
      </c>
      <c r="AO119">
        <v>33796</v>
      </c>
      <c r="AP119">
        <v>3921</v>
      </c>
      <c r="AQ119">
        <v>16783</v>
      </c>
      <c r="AR119">
        <v>0</v>
      </c>
      <c r="AS119">
        <v>264</v>
      </c>
      <c r="AT119">
        <v>12</v>
      </c>
      <c r="AU119">
        <v>83</v>
      </c>
      <c r="AW119">
        <v>3</v>
      </c>
      <c r="AY119">
        <v>434</v>
      </c>
      <c r="AZ119">
        <v>0</v>
      </c>
      <c r="BB119">
        <v>4940274.8859999999</v>
      </c>
    </row>
    <row r="120" spans="1:54" x14ac:dyDescent="0.55000000000000004">
      <c r="A120" s="1">
        <v>1983</v>
      </c>
      <c r="B120">
        <v>1051188</v>
      </c>
      <c r="C120">
        <v>1372500</v>
      </c>
      <c r="D120">
        <v>142071</v>
      </c>
      <c r="E120">
        <v>555412</v>
      </c>
      <c r="F120">
        <v>41194</v>
      </c>
      <c r="H120">
        <v>13834</v>
      </c>
      <c r="I120">
        <v>2012</v>
      </c>
      <c r="J120">
        <v>2</v>
      </c>
      <c r="K120">
        <v>263518</v>
      </c>
      <c r="L120">
        <v>19947</v>
      </c>
      <c r="M120">
        <v>151</v>
      </c>
      <c r="N120">
        <v>6522</v>
      </c>
      <c r="O120">
        <v>3</v>
      </c>
      <c r="P120">
        <v>1151</v>
      </c>
      <c r="Q120">
        <v>5227</v>
      </c>
      <c r="R120">
        <v>40907</v>
      </c>
      <c r="S120">
        <v>303208</v>
      </c>
      <c r="V120">
        <v>258568</v>
      </c>
      <c r="X120">
        <v>78800</v>
      </c>
      <c r="Y120">
        <v>14480</v>
      </c>
      <c r="AA120">
        <v>164296</v>
      </c>
      <c r="AB120">
        <v>7931</v>
      </c>
      <c r="AC120">
        <v>555</v>
      </c>
      <c r="AD120">
        <v>0</v>
      </c>
      <c r="AE120">
        <v>28647</v>
      </c>
      <c r="AF120">
        <v>10193</v>
      </c>
      <c r="AG120">
        <v>672</v>
      </c>
      <c r="AH120">
        <v>8440.125</v>
      </c>
      <c r="AI120">
        <v>215</v>
      </c>
      <c r="AK120">
        <v>1168</v>
      </c>
      <c r="AL120">
        <v>83070</v>
      </c>
      <c r="AM120">
        <v>13744</v>
      </c>
      <c r="AN120">
        <v>11500</v>
      </c>
      <c r="AO120">
        <v>21857</v>
      </c>
      <c r="AP120">
        <v>3225</v>
      </c>
      <c r="AQ120">
        <v>12684</v>
      </c>
      <c r="AR120">
        <v>0</v>
      </c>
      <c r="AS120">
        <v>309</v>
      </c>
      <c r="AT120">
        <v>8</v>
      </c>
      <c r="AU120">
        <v>77</v>
      </c>
      <c r="AW120">
        <v>22</v>
      </c>
      <c r="AY120">
        <v>450</v>
      </c>
      <c r="AZ120">
        <v>0</v>
      </c>
      <c r="BA120">
        <v>1</v>
      </c>
      <c r="BB120">
        <v>4539797.125</v>
      </c>
    </row>
    <row r="121" spans="1:54" x14ac:dyDescent="0.55000000000000004">
      <c r="A121" s="1">
        <v>1984</v>
      </c>
      <c r="B121">
        <v>1115879</v>
      </c>
      <c r="C121">
        <v>1575100</v>
      </c>
      <c r="D121">
        <v>147864</v>
      </c>
      <c r="E121">
        <v>625730</v>
      </c>
      <c r="F121">
        <v>48014</v>
      </c>
      <c r="H121">
        <v>9933</v>
      </c>
      <c r="I121">
        <v>3301</v>
      </c>
      <c r="J121">
        <v>2</v>
      </c>
      <c r="K121">
        <v>312460</v>
      </c>
      <c r="L121">
        <v>44023</v>
      </c>
      <c r="M121">
        <v>185</v>
      </c>
      <c r="N121">
        <v>8944</v>
      </c>
      <c r="O121">
        <v>24</v>
      </c>
      <c r="P121">
        <v>1523</v>
      </c>
      <c r="Q121">
        <v>6916</v>
      </c>
      <c r="R121">
        <v>38957</v>
      </c>
      <c r="S121">
        <v>297917</v>
      </c>
      <c r="V121">
        <v>274485</v>
      </c>
      <c r="X121">
        <v>71500</v>
      </c>
      <c r="Y121">
        <v>17012</v>
      </c>
      <c r="AA121">
        <v>149978</v>
      </c>
      <c r="AB121">
        <v>8899</v>
      </c>
      <c r="AC121">
        <v>728</v>
      </c>
      <c r="AD121">
        <v>0</v>
      </c>
      <c r="AE121">
        <v>23362</v>
      </c>
      <c r="AF121">
        <v>26941</v>
      </c>
      <c r="AG121">
        <v>713</v>
      </c>
      <c r="AH121">
        <v>10072.332</v>
      </c>
      <c r="AI121">
        <v>1191</v>
      </c>
      <c r="AK121">
        <v>737</v>
      </c>
      <c r="AL121">
        <v>121444</v>
      </c>
      <c r="AM121">
        <v>16643</v>
      </c>
      <c r="AN121">
        <v>9500</v>
      </c>
      <c r="AO121">
        <v>9633</v>
      </c>
      <c r="AP121">
        <v>3292</v>
      </c>
      <c r="AQ121">
        <v>9055</v>
      </c>
      <c r="AR121">
        <v>0</v>
      </c>
      <c r="AS121">
        <v>304</v>
      </c>
      <c r="AT121">
        <v>10</v>
      </c>
      <c r="AU121">
        <v>84</v>
      </c>
      <c r="AV121">
        <v>3</v>
      </c>
      <c r="AW121">
        <v>11</v>
      </c>
      <c r="AY121">
        <v>425</v>
      </c>
      <c r="AZ121">
        <v>0</v>
      </c>
      <c r="BA121">
        <v>3</v>
      </c>
      <c r="BB121">
        <v>4992829.3320000004</v>
      </c>
    </row>
    <row r="122" spans="1:54" x14ac:dyDescent="0.55000000000000004">
      <c r="A122" s="1">
        <v>1985</v>
      </c>
      <c r="B122">
        <v>1161694</v>
      </c>
      <c r="C122">
        <v>1684700</v>
      </c>
      <c r="D122">
        <v>141399</v>
      </c>
      <c r="E122">
        <v>648337</v>
      </c>
      <c r="F122">
        <v>27157</v>
      </c>
      <c r="H122">
        <v>10272</v>
      </c>
      <c r="I122">
        <v>3625</v>
      </c>
      <c r="J122">
        <v>4</v>
      </c>
      <c r="K122">
        <v>289721</v>
      </c>
      <c r="L122">
        <v>129078</v>
      </c>
      <c r="M122">
        <v>227</v>
      </c>
      <c r="N122">
        <v>9371</v>
      </c>
      <c r="O122">
        <v>2</v>
      </c>
      <c r="P122">
        <v>1902</v>
      </c>
      <c r="Q122">
        <v>7901</v>
      </c>
      <c r="R122">
        <v>31288</v>
      </c>
      <c r="S122">
        <v>290568</v>
      </c>
      <c r="V122">
        <v>270445</v>
      </c>
      <c r="X122">
        <v>66700</v>
      </c>
      <c r="Y122">
        <v>14028</v>
      </c>
      <c r="AA122">
        <v>150781</v>
      </c>
      <c r="AB122">
        <v>8698</v>
      </c>
      <c r="AC122">
        <v>818</v>
      </c>
      <c r="AD122">
        <v>0</v>
      </c>
      <c r="AE122">
        <v>22582</v>
      </c>
      <c r="AF122">
        <v>19588</v>
      </c>
      <c r="AG122">
        <v>1320</v>
      </c>
      <c r="AH122">
        <v>10781.968999999999</v>
      </c>
      <c r="AI122">
        <v>183</v>
      </c>
      <c r="AJ122">
        <v>13</v>
      </c>
      <c r="AK122">
        <v>758</v>
      </c>
      <c r="AL122">
        <v>167435</v>
      </c>
      <c r="AM122">
        <v>7203</v>
      </c>
      <c r="AN122">
        <v>7759</v>
      </c>
      <c r="AO122">
        <v>43316</v>
      </c>
      <c r="AP122">
        <v>3515</v>
      </c>
      <c r="AQ122">
        <v>8008</v>
      </c>
      <c r="AR122">
        <v>0</v>
      </c>
      <c r="AS122">
        <v>486</v>
      </c>
      <c r="AT122">
        <v>13</v>
      </c>
      <c r="AU122">
        <v>58</v>
      </c>
      <c r="AV122">
        <v>3</v>
      </c>
      <c r="AW122">
        <v>12</v>
      </c>
      <c r="AY122">
        <v>361</v>
      </c>
      <c r="AZ122">
        <v>0</v>
      </c>
      <c r="BB122">
        <v>5242142.9689999996</v>
      </c>
    </row>
    <row r="123" spans="1:54" x14ac:dyDescent="0.55000000000000004">
      <c r="A123" s="1">
        <v>1986</v>
      </c>
      <c r="B123">
        <v>1279695</v>
      </c>
      <c r="C123">
        <v>1051300</v>
      </c>
      <c r="D123">
        <v>149827</v>
      </c>
      <c r="E123">
        <v>519991</v>
      </c>
      <c r="F123">
        <v>4564</v>
      </c>
      <c r="H123">
        <v>10797</v>
      </c>
      <c r="I123">
        <v>3580</v>
      </c>
      <c r="J123">
        <v>0</v>
      </c>
      <c r="K123">
        <v>251662</v>
      </c>
      <c r="L123">
        <v>96030</v>
      </c>
      <c r="M123">
        <v>267</v>
      </c>
      <c r="N123">
        <v>8471</v>
      </c>
      <c r="O123">
        <v>4</v>
      </c>
      <c r="P123">
        <v>1947</v>
      </c>
      <c r="Q123">
        <v>5469</v>
      </c>
      <c r="R123">
        <v>25204</v>
      </c>
      <c r="S123">
        <v>205443</v>
      </c>
      <c r="V123">
        <v>174509</v>
      </c>
      <c r="X123">
        <v>55300</v>
      </c>
      <c r="Y123">
        <v>64477</v>
      </c>
      <c r="AA123">
        <v>139418</v>
      </c>
      <c r="AB123">
        <v>10828</v>
      </c>
      <c r="AC123">
        <v>1133</v>
      </c>
      <c r="AD123">
        <v>0</v>
      </c>
      <c r="AE123">
        <v>27218</v>
      </c>
      <c r="AF123">
        <v>19831</v>
      </c>
      <c r="AG123">
        <v>2503</v>
      </c>
      <c r="AH123">
        <v>11556.252</v>
      </c>
      <c r="AI123">
        <v>205</v>
      </c>
      <c r="AJ123">
        <v>4</v>
      </c>
      <c r="AK123">
        <v>1136</v>
      </c>
      <c r="AL123">
        <v>49429</v>
      </c>
      <c r="AM123">
        <v>3340</v>
      </c>
      <c r="AN123">
        <v>8862</v>
      </c>
      <c r="AO123">
        <v>30824</v>
      </c>
      <c r="AP123">
        <v>3633</v>
      </c>
      <c r="AQ123">
        <v>6601</v>
      </c>
      <c r="AR123">
        <v>1385</v>
      </c>
      <c r="AS123">
        <v>508</v>
      </c>
      <c r="AT123">
        <v>122</v>
      </c>
      <c r="AU123">
        <v>105</v>
      </c>
      <c r="AV123">
        <v>3</v>
      </c>
      <c r="AW123">
        <v>25</v>
      </c>
      <c r="AY123">
        <v>317</v>
      </c>
      <c r="AZ123">
        <v>0</v>
      </c>
      <c r="BB123">
        <v>4227691.2520000003</v>
      </c>
    </row>
    <row r="124" spans="1:54" x14ac:dyDescent="0.55000000000000004">
      <c r="A124" s="1">
        <v>1987</v>
      </c>
      <c r="B124">
        <v>1326799</v>
      </c>
      <c r="C124">
        <v>1089700</v>
      </c>
      <c r="D124">
        <v>156791</v>
      </c>
      <c r="E124">
        <v>441981</v>
      </c>
      <c r="F124">
        <v>4891</v>
      </c>
      <c r="H124">
        <v>11444</v>
      </c>
      <c r="I124">
        <v>3658</v>
      </c>
      <c r="J124">
        <v>0</v>
      </c>
      <c r="K124">
        <v>261880</v>
      </c>
      <c r="L124">
        <v>69477</v>
      </c>
      <c r="M124">
        <v>116</v>
      </c>
      <c r="N124">
        <v>4865</v>
      </c>
      <c r="O124">
        <v>11</v>
      </c>
      <c r="P124">
        <v>1900</v>
      </c>
      <c r="Q124">
        <v>5449</v>
      </c>
      <c r="R124">
        <v>15581</v>
      </c>
      <c r="S124">
        <v>194104</v>
      </c>
      <c r="V124">
        <v>171434</v>
      </c>
      <c r="X124">
        <v>36700</v>
      </c>
      <c r="Y124">
        <v>91155</v>
      </c>
      <c r="AA124">
        <v>125287</v>
      </c>
      <c r="AB124">
        <v>21323</v>
      </c>
      <c r="AC124">
        <v>1042</v>
      </c>
      <c r="AD124">
        <v>0</v>
      </c>
      <c r="AE124">
        <v>43174</v>
      </c>
      <c r="AF124">
        <v>12970</v>
      </c>
      <c r="AG124">
        <v>1066</v>
      </c>
      <c r="AH124">
        <v>13974.276</v>
      </c>
      <c r="AI124">
        <v>395</v>
      </c>
      <c r="AJ124">
        <v>5</v>
      </c>
      <c r="AK124">
        <v>1183</v>
      </c>
      <c r="AL124">
        <v>41440</v>
      </c>
      <c r="AM124">
        <v>4918</v>
      </c>
      <c r="AN124">
        <v>8556</v>
      </c>
      <c r="AO124">
        <v>24419</v>
      </c>
      <c r="AP124">
        <v>3682</v>
      </c>
      <c r="AQ124">
        <v>6214</v>
      </c>
      <c r="AR124">
        <v>1360</v>
      </c>
      <c r="AS124">
        <v>533</v>
      </c>
      <c r="AT124">
        <v>63</v>
      </c>
      <c r="AU124">
        <v>89</v>
      </c>
      <c r="AV124">
        <v>67</v>
      </c>
      <c r="AW124">
        <v>28</v>
      </c>
      <c r="AY124">
        <v>331</v>
      </c>
      <c r="AZ124">
        <v>0</v>
      </c>
      <c r="BB124">
        <v>4200151.2760000005</v>
      </c>
    </row>
    <row r="125" spans="1:54" x14ac:dyDescent="0.55000000000000004">
      <c r="A125" s="1">
        <v>1988</v>
      </c>
      <c r="B125">
        <v>1299169</v>
      </c>
      <c r="C125">
        <v>1188000</v>
      </c>
      <c r="D125">
        <v>157318</v>
      </c>
      <c r="E125">
        <v>432175</v>
      </c>
      <c r="F125">
        <v>3995</v>
      </c>
      <c r="H125">
        <v>9835</v>
      </c>
      <c r="I125">
        <v>3277</v>
      </c>
      <c r="J125">
        <v>102</v>
      </c>
      <c r="K125">
        <v>277178</v>
      </c>
      <c r="L125">
        <v>41687</v>
      </c>
      <c r="M125">
        <v>92</v>
      </c>
      <c r="N125">
        <v>3877</v>
      </c>
      <c r="O125">
        <v>239</v>
      </c>
      <c r="P125">
        <v>1183</v>
      </c>
      <c r="Q125">
        <v>5777</v>
      </c>
      <c r="R125">
        <v>17920</v>
      </c>
      <c r="S125">
        <v>200916</v>
      </c>
      <c r="V125">
        <v>183362</v>
      </c>
      <c r="X125">
        <v>37200</v>
      </c>
      <c r="Y125">
        <v>81033</v>
      </c>
      <c r="AA125">
        <v>119704</v>
      </c>
      <c r="AB125">
        <v>39135</v>
      </c>
      <c r="AC125">
        <v>2915</v>
      </c>
      <c r="AD125">
        <v>3571</v>
      </c>
      <c r="AE125">
        <v>61613</v>
      </c>
      <c r="AF125">
        <v>12342</v>
      </c>
      <c r="AG125">
        <v>2180</v>
      </c>
      <c r="AH125">
        <v>18510</v>
      </c>
      <c r="AI125">
        <v>757</v>
      </c>
      <c r="AJ125">
        <v>5</v>
      </c>
      <c r="AK125">
        <v>873</v>
      </c>
      <c r="AL125">
        <v>35369</v>
      </c>
      <c r="AM125">
        <v>4167</v>
      </c>
      <c r="AN125">
        <v>9032</v>
      </c>
      <c r="AO125">
        <v>12163</v>
      </c>
      <c r="AP125">
        <v>3285</v>
      </c>
      <c r="AQ125">
        <v>3145</v>
      </c>
      <c r="AR125">
        <v>1597</v>
      </c>
      <c r="AS125">
        <v>616</v>
      </c>
      <c r="AT125">
        <v>85</v>
      </c>
      <c r="AU125">
        <v>142.178</v>
      </c>
      <c r="AV125">
        <v>12</v>
      </c>
      <c r="AW125">
        <v>53</v>
      </c>
      <c r="AY125">
        <v>489</v>
      </c>
      <c r="AZ125">
        <v>0</v>
      </c>
      <c r="BA125">
        <v>131</v>
      </c>
      <c r="BB125">
        <v>4276500.1780000003</v>
      </c>
    </row>
    <row r="126" spans="1:54" x14ac:dyDescent="0.55000000000000004">
      <c r="A126" s="1">
        <v>1989</v>
      </c>
      <c r="B126">
        <v>1297434</v>
      </c>
      <c r="C126">
        <v>1382700</v>
      </c>
      <c r="D126">
        <v>156754</v>
      </c>
      <c r="E126">
        <v>485486</v>
      </c>
      <c r="F126">
        <v>5043</v>
      </c>
      <c r="H126">
        <v>11478</v>
      </c>
      <c r="I126">
        <v>3697</v>
      </c>
      <c r="J126">
        <v>128</v>
      </c>
      <c r="K126">
        <v>288481</v>
      </c>
      <c r="L126">
        <v>92067</v>
      </c>
      <c r="M126">
        <v>164</v>
      </c>
      <c r="N126">
        <v>4026</v>
      </c>
      <c r="O126">
        <v>108</v>
      </c>
      <c r="P126">
        <v>1040</v>
      </c>
      <c r="Q126">
        <v>7262</v>
      </c>
      <c r="R126">
        <v>27513</v>
      </c>
      <c r="S126">
        <v>178991</v>
      </c>
      <c r="V126">
        <v>193354</v>
      </c>
      <c r="X126">
        <v>56870</v>
      </c>
      <c r="Y126">
        <v>44045</v>
      </c>
      <c r="AA126">
        <v>100460</v>
      </c>
      <c r="AB126">
        <v>39044</v>
      </c>
      <c r="AC126">
        <v>2674</v>
      </c>
      <c r="AD126">
        <v>610</v>
      </c>
      <c r="AE126">
        <v>78800</v>
      </c>
      <c r="AF126">
        <v>20766</v>
      </c>
      <c r="AG126">
        <v>4955</v>
      </c>
      <c r="AH126">
        <v>28610</v>
      </c>
      <c r="AI126">
        <v>957</v>
      </c>
      <c r="AJ126">
        <v>14</v>
      </c>
      <c r="AK126">
        <v>994</v>
      </c>
      <c r="AL126">
        <v>87103</v>
      </c>
      <c r="AM126">
        <v>3192</v>
      </c>
      <c r="AN126">
        <v>10000</v>
      </c>
      <c r="AO126">
        <v>7486</v>
      </c>
      <c r="AP126">
        <v>1843</v>
      </c>
      <c r="AQ126">
        <v>4403</v>
      </c>
      <c r="AR126">
        <v>1152</v>
      </c>
      <c r="AS126">
        <v>501</v>
      </c>
      <c r="AT126">
        <v>123</v>
      </c>
      <c r="AU126">
        <v>167.52699999999999</v>
      </c>
      <c r="AV126">
        <v>5</v>
      </c>
      <c r="AW126">
        <v>22</v>
      </c>
      <c r="AY126">
        <v>454</v>
      </c>
      <c r="AZ126">
        <v>11</v>
      </c>
      <c r="BA126">
        <v>148</v>
      </c>
      <c r="BB126">
        <v>4631435.5269999998</v>
      </c>
    </row>
    <row r="127" spans="1:54" x14ac:dyDescent="0.55000000000000004">
      <c r="A127" s="1">
        <v>1990</v>
      </c>
      <c r="B127">
        <v>1230755</v>
      </c>
      <c r="C127">
        <v>1248900</v>
      </c>
      <c r="D127">
        <v>156307</v>
      </c>
      <c r="E127">
        <v>442998</v>
      </c>
      <c r="F127">
        <v>13000</v>
      </c>
      <c r="H127">
        <v>11825</v>
      </c>
      <c r="I127">
        <v>3336</v>
      </c>
      <c r="J127">
        <v>35</v>
      </c>
      <c r="K127">
        <v>277622</v>
      </c>
      <c r="L127">
        <v>93005</v>
      </c>
      <c r="M127">
        <v>115</v>
      </c>
      <c r="N127">
        <v>3746</v>
      </c>
      <c r="O127">
        <v>44</v>
      </c>
      <c r="P127">
        <v>1136</v>
      </c>
      <c r="Q127">
        <v>6636</v>
      </c>
      <c r="R127">
        <v>58162</v>
      </c>
      <c r="S127">
        <v>122331</v>
      </c>
      <c r="V127">
        <v>128702</v>
      </c>
      <c r="X127">
        <v>16521</v>
      </c>
      <c r="Y127">
        <v>26543</v>
      </c>
      <c r="AA127">
        <v>106448</v>
      </c>
      <c r="AB127">
        <v>38120</v>
      </c>
      <c r="AC127">
        <v>4101</v>
      </c>
      <c r="AD127">
        <v>608</v>
      </c>
      <c r="AE127">
        <v>94918</v>
      </c>
      <c r="AF127">
        <v>44553</v>
      </c>
      <c r="AG127">
        <v>3536</v>
      </c>
      <c r="AH127">
        <v>43050</v>
      </c>
      <c r="AI127">
        <v>650</v>
      </c>
      <c r="AJ127">
        <v>16</v>
      </c>
      <c r="AK127">
        <v>919</v>
      </c>
      <c r="AL127">
        <v>26412</v>
      </c>
      <c r="AM127">
        <v>4164</v>
      </c>
      <c r="AN127">
        <v>15000</v>
      </c>
      <c r="AO127">
        <v>7130</v>
      </c>
      <c r="AP127">
        <v>2026</v>
      </c>
      <c r="AQ127">
        <v>4488</v>
      </c>
      <c r="AR127">
        <v>1128</v>
      </c>
      <c r="AS127">
        <v>418</v>
      </c>
      <c r="AT127">
        <v>185</v>
      </c>
      <c r="AU127">
        <v>253.255</v>
      </c>
      <c r="AV127">
        <v>16</v>
      </c>
      <c r="AW127">
        <v>22</v>
      </c>
      <c r="AY127">
        <v>621</v>
      </c>
      <c r="AZ127">
        <v>0</v>
      </c>
      <c r="BA127">
        <v>137</v>
      </c>
      <c r="BB127">
        <v>4240989.2549999999</v>
      </c>
    </row>
    <row r="128" spans="1:54" x14ac:dyDescent="0.55000000000000004">
      <c r="A128" s="1">
        <v>1991</v>
      </c>
      <c r="B128">
        <v>1217774</v>
      </c>
      <c r="C128">
        <v>1226800</v>
      </c>
      <c r="D128">
        <v>166847</v>
      </c>
      <c r="E128">
        <v>624622</v>
      </c>
      <c r="F128">
        <v>21066</v>
      </c>
      <c r="H128">
        <v>12352</v>
      </c>
      <c r="I128">
        <v>3461</v>
      </c>
      <c r="J128">
        <v>64</v>
      </c>
      <c r="K128">
        <v>248520</v>
      </c>
      <c r="L128">
        <v>58564</v>
      </c>
      <c r="M128">
        <v>52</v>
      </c>
      <c r="N128">
        <v>4267</v>
      </c>
      <c r="O128">
        <v>35</v>
      </c>
      <c r="P128">
        <v>1124</v>
      </c>
      <c r="Q128">
        <v>5114</v>
      </c>
      <c r="R128">
        <v>46754</v>
      </c>
      <c r="S128">
        <v>57206</v>
      </c>
      <c r="V128">
        <v>76798</v>
      </c>
      <c r="X128">
        <v>16544</v>
      </c>
      <c r="Y128">
        <v>20000</v>
      </c>
      <c r="AA128">
        <v>99000</v>
      </c>
      <c r="AB128">
        <v>54156</v>
      </c>
      <c r="AC128">
        <v>5741</v>
      </c>
      <c r="AD128">
        <v>792</v>
      </c>
      <c r="AE128">
        <v>103713</v>
      </c>
      <c r="AF128">
        <v>28209</v>
      </c>
      <c r="AG128">
        <v>4325</v>
      </c>
      <c r="AH128">
        <v>64673</v>
      </c>
      <c r="AI128">
        <v>947</v>
      </c>
      <c r="AJ128">
        <v>47</v>
      </c>
      <c r="AK128">
        <v>758</v>
      </c>
      <c r="AL128">
        <v>10236</v>
      </c>
      <c r="AM128">
        <v>5538</v>
      </c>
      <c r="AN128">
        <v>18000</v>
      </c>
      <c r="AO128">
        <v>9638</v>
      </c>
      <c r="AP128">
        <v>1888</v>
      </c>
      <c r="AQ128">
        <v>3204</v>
      </c>
      <c r="AR128">
        <v>1255</v>
      </c>
      <c r="AS128">
        <v>405</v>
      </c>
      <c r="AT128">
        <v>113</v>
      </c>
      <c r="AU128">
        <v>229.48</v>
      </c>
      <c r="AV128">
        <v>7</v>
      </c>
      <c r="AW128">
        <v>10</v>
      </c>
      <c r="AY128">
        <v>900</v>
      </c>
      <c r="AZ128">
        <v>9</v>
      </c>
      <c r="BA128">
        <v>289</v>
      </c>
      <c r="BB128">
        <v>4222480.4800000004</v>
      </c>
    </row>
    <row r="129" spans="1:54" x14ac:dyDescent="0.55000000000000004">
      <c r="A129" s="1">
        <v>1992</v>
      </c>
      <c r="B129">
        <v>1142570</v>
      </c>
      <c r="C129">
        <v>1163600</v>
      </c>
      <c r="D129">
        <v>248610</v>
      </c>
      <c r="E129">
        <v>676085</v>
      </c>
      <c r="F129">
        <v>17889</v>
      </c>
      <c r="H129">
        <v>11781</v>
      </c>
      <c r="I129">
        <v>3010</v>
      </c>
      <c r="J129">
        <v>19</v>
      </c>
      <c r="K129">
        <v>296962</v>
      </c>
      <c r="L129">
        <v>62107</v>
      </c>
      <c r="M129">
        <v>228</v>
      </c>
      <c r="N129">
        <v>5111</v>
      </c>
      <c r="O129">
        <v>98</v>
      </c>
      <c r="P129">
        <v>1167</v>
      </c>
      <c r="Q129">
        <v>5799</v>
      </c>
      <c r="R129">
        <v>39521</v>
      </c>
      <c r="S129">
        <v>83700</v>
      </c>
      <c r="T129">
        <v>30339</v>
      </c>
      <c r="U129">
        <v>3000</v>
      </c>
      <c r="V129">
        <v>78407</v>
      </c>
      <c r="W129">
        <v>164353</v>
      </c>
      <c r="X129">
        <v>17736</v>
      </c>
      <c r="Y129">
        <v>1205</v>
      </c>
      <c r="Z129">
        <v>44000</v>
      </c>
      <c r="AA129">
        <v>135270</v>
      </c>
      <c r="AB129">
        <v>78679</v>
      </c>
      <c r="AC129">
        <v>7313</v>
      </c>
      <c r="AD129">
        <v>536</v>
      </c>
      <c r="AE129">
        <v>120062</v>
      </c>
      <c r="AF129">
        <v>22738</v>
      </c>
      <c r="AG129">
        <v>7487</v>
      </c>
      <c r="AH129">
        <v>74029</v>
      </c>
      <c r="AI129">
        <v>755</v>
      </c>
      <c r="AJ129">
        <v>98</v>
      </c>
      <c r="AK129">
        <v>1026</v>
      </c>
      <c r="AL129">
        <v>4316</v>
      </c>
      <c r="AM129">
        <v>5491</v>
      </c>
      <c r="AN129">
        <v>27482</v>
      </c>
      <c r="AO129">
        <v>8196</v>
      </c>
      <c r="AP129">
        <v>2140</v>
      </c>
      <c r="AQ129">
        <v>4216</v>
      </c>
      <c r="AR129">
        <v>3418</v>
      </c>
      <c r="AS129">
        <v>444</v>
      </c>
      <c r="AT129">
        <v>76</v>
      </c>
      <c r="AU129">
        <v>184.27099999999999</v>
      </c>
      <c r="AV129">
        <v>3</v>
      </c>
      <c r="AW129">
        <v>68</v>
      </c>
      <c r="AY129">
        <v>984</v>
      </c>
      <c r="AZ129">
        <v>1</v>
      </c>
      <c r="BA129">
        <v>303</v>
      </c>
      <c r="BB129">
        <v>4603072.2709999997</v>
      </c>
    </row>
    <row r="130" spans="1:54" x14ac:dyDescent="0.55000000000000004">
      <c r="A130" s="1">
        <v>1993</v>
      </c>
      <c r="B130">
        <v>1071518</v>
      </c>
      <c r="C130">
        <v>1292500</v>
      </c>
      <c r="D130">
        <v>214428</v>
      </c>
      <c r="E130">
        <v>974684</v>
      </c>
      <c r="F130">
        <v>11731</v>
      </c>
      <c r="H130">
        <v>15902</v>
      </c>
      <c r="I130">
        <v>2792</v>
      </c>
      <c r="J130">
        <v>25</v>
      </c>
      <c r="K130">
        <v>277344</v>
      </c>
      <c r="L130">
        <v>52043</v>
      </c>
      <c r="M130">
        <v>24</v>
      </c>
      <c r="N130">
        <v>9358</v>
      </c>
      <c r="O130">
        <v>39</v>
      </c>
      <c r="P130">
        <v>1431</v>
      </c>
      <c r="Q130">
        <v>4863</v>
      </c>
      <c r="R130">
        <v>41971</v>
      </c>
      <c r="S130">
        <v>108811</v>
      </c>
      <c r="T130">
        <v>29184</v>
      </c>
      <c r="U130">
        <v>3000</v>
      </c>
      <c r="V130">
        <v>108343</v>
      </c>
      <c r="W130">
        <v>72800</v>
      </c>
      <c r="X130">
        <v>20725</v>
      </c>
      <c r="Y130">
        <v>482</v>
      </c>
      <c r="Z130">
        <v>45000</v>
      </c>
      <c r="AA130">
        <v>124594</v>
      </c>
      <c r="AB130">
        <v>102832</v>
      </c>
      <c r="AC130">
        <v>8614</v>
      </c>
      <c r="AD130">
        <v>696</v>
      </c>
      <c r="AE130">
        <v>115382</v>
      </c>
      <c r="AF130">
        <v>25079</v>
      </c>
      <c r="AG130">
        <v>20846</v>
      </c>
      <c r="AH130">
        <v>86630</v>
      </c>
      <c r="AI130">
        <v>1062</v>
      </c>
      <c r="AJ130">
        <v>101</v>
      </c>
      <c r="AK130">
        <v>962</v>
      </c>
      <c r="AL130">
        <v>4827</v>
      </c>
      <c r="AM130">
        <v>3793</v>
      </c>
      <c r="AN130">
        <v>24597</v>
      </c>
      <c r="AO130">
        <v>7823</v>
      </c>
      <c r="AP130">
        <v>2577</v>
      </c>
      <c r="AQ130">
        <v>4393</v>
      </c>
      <c r="AR130">
        <v>4433</v>
      </c>
      <c r="AS130">
        <v>440</v>
      </c>
      <c r="AT130">
        <v>38</v>
      </c>
      <c r="AU130">
        <v>244.352</v>
      </c>
      <c r="AV130">
        <v>6</v>
      </c>
      <c r="AW130">
        <v>2</v>
      </c>
      <c r="AX130">
        <v>9</v>
      </c>
      <c r="AY130">
        <v>1175</v>
      </c>
      <c r="AZ130">
        <v>1</v>
      </c>
      <c r="BA130">
        <v>265</v>
      </c>
      <c r="BB130">
        <v>4900742.352</v>
      </c>
    </row>
    <row r="131" spans="1:54" x14ac:dyDescent="0.55000000000000004">
      <c r="A131" s="1">
        <v>1994</v>
      </c>
      <c r="B131">
        <v>1116187</v>
      </c>
      <c r="C131">
        <v>1698300</v>
      </c>
      <c r="D131">
        <v>189000</v>
      </c>
      <c r="E131">
        <v>775153</v>
      </c>
      <c r="F131">
        <v>13684</v>
      </c>
      <c r="H131">
        <v>17133</v>
      </c>
      <c r="I131">
        <v>4002</v>
      </c>
      <c r="J131">
        <v>57</v>
      </c>
      <c r="K131">
        <v>291288</v>
      </c>
      <c r="L131">
        <v>54610</v>
      </c>
      <c r="M131">
        <v>364</v>
      </c>
      <c r="N131">
        <v>13881</v>
      </c>
      <c r="O131">
        <v>1221</v>
      </c>
      <c r="P131">
        <v>1368</v>
      </c>
      <c r="Q131">
        <v>4990</v>
      </c>
      <c r="R131">
        <v>52855</v>
      </c>
      <c r="S131">
        <v>131593</v>
      </c>
      <c r="T131">
        <v>18056</v>
      </c>
      <c r="U131">
        <v>2182</v>
      </c>
      <c r="V131">
        <v>102183</v>
      </c>
      <c r="W131">
        <v>164074</v>
      </c>
      <c r="X131">
        <v>36622</v>
      </c>
      <c r="Y131">
        <v>7300</v>
      </c>
      <c r="Z131">
        <v>90361</v>
      </c>
      <c r="AA131">
        <v>162250</v>
      </c>
      <c r="AB131">
        <v>125464</v>
      </c>
      <c r="AC131">
        <v>7938</v>
      </c>
      <c r="AD131">
        <v>801</v>
      </c>
      <c r="AE131">
        <v>117791</v>
      </c>
      <c r="AF131">
        <v>22631</v>
      </c>
      <c r="AG131">
        <v>14911</v>
      </c>
      <c r="AH131">
        <v>107904</v>
      </c>
      <c r="AI131">
        <v>1200</v>
      </c>
      <c r="AJ131">
        <v>139</v>
      </c>
      <c r="AK131">
        <v>1190</v>
      </c>
      <c r="AL131">
        <v>3651</v>
      </c>
      <c r="AM131">
        <v>5191</v>
      </c>
      <c r="AN131">
        <v>52703</v>
      </c>
      <c r="AO131">
        <v>13388</v>
      </c>
      <c r="AP131">
        <v>2873</v>
      </c>
      <c r="AQ131">
        <v>4935</v>
      </c>
      <c r="AR131">
        <v>10278</v>
      </c>
      <c r="AS131">
        <v>520</v>
      </c>
      <c r="AT131">
        <v>120</v>
      </c>
      <c r="AU131">
        <v>275.89600000000002</v>
      </c>
      <c r="AV131">
        <v>3</v>
      </c>
      <c r="AW131">
        <v>66</v>
      </c>
      <c r="AX131">
        <v>1</v>
      </c>
      <c r="AY131">
        <v>1472</v>
      </c>
      <c r="AZ131">
        <v>7</v>
      </c>
      <c r="BA131">
        <v>240</v>
      </c>
      <c r="BB131">
        <v>5444833.8959999997</v>
      </c>
    </row>
    <row r="132" spans="1:54" x14ac:dyDescent="0.55000000000000004">
      <c r="A132" s="1">
        <v>1995</v>
      </c>
      <c r="B132">
        <v>1139634</v>
      </c>
      <c r="C132">
        <v>1762700</v>
      </c>
      <c r="D132">
        <v>155262</v>
      </c>
      <c r="E132">
        <v>626047</v>
      </c>
      <c r="F132">
        <v>23097</v>
      </c>
      <c r="H132">
        <v>32792</v>
      </c>
      <c r="I132">
        <v>3589</v>
      </c>
      <c r="J132">
        <v>177</v>
      </c>
      <c r="K132">
        <v>230151</v>
      </c>
      <c r="L132">
        <v>54411</v>
      </c>
      <c r="M132">
        <v>614</v>
      </c>
      <c r="N132">
        <v>8916</v>
      </c>
      <c r="O132">
        <v>278</v>
      </c>
      <c r="P132">
        <v>1117</v>
      </c>
      <c r="Q132">
        <v>10908</v>
      </c>
      <c r="R132">
        <v>50470</v>
      </c>
      <c r="S132">
        <v>199700</v>
      </c>
      <c r="T132">
        <v>19294</v>
      </c>
      <c r="U132">
        <v>3458</v>
      </c>
      <c r="V132">
        <v>126854</v>
      </c>
      <c r="W132">
        <v>165411</v>
      </c>
      <c r="X132">
        <v>30511</v>
      </c>
      <c r="Y132">
        <v>11791</v>
      </c>
      <c r="Z132">
        <v>101629</v>
      </c>
      <c r="AA132">
        <v>186976</v>
      </c>
      <c r="AB132">
        <v>113663</v>
      </c>
      <c r="AC132">
        <v>7934</v>
      </c>
      <c r="AD132">
        <v>1308</v>
      </c>
      <c r="AE132">
        <v>132874</v>
      </c>
      <c r="AF132">
        <v>197036</v>
      </c>
      <c r="AG132">
        <v>14642</v>
      </c>
      <c r="AH132">
        <v>128973.06299999999</v>
      </c>
      <c r="AI132">
        <v>1955</v>
      </c>
      <c r="AJ132">
        <v>192</v>
      </c>
      <c r="AK132">
        <v>1100</v>
      </c>
      <c r="AL132">
        <v>12849</v>
      </c>
      <c r="AM132">
        <v>7469</v>
      </c>
      <c r="AN132">
        <v>129459</v>
      </c>
      <c r="AO132">
        <v>10316</v>
      </c>
      <c r="AP132">
        <v>2973</v>
      </c>
      <c r="AQ132">
        <v>4161</v>
      </c>
      <c r="AR132">
        <v>2622</v>
      </c>
      <c r="AS132">
        <v>478</v>
      </c>
      <c r="AT132">
        <v>80</v>
      </c>
      <c r="AU132">
        <v>302.221</v>
      </c>
      <c r="AV132">
        <v>10</v>
      </c>
      <c r="AW132">
        <v>38</v>
      </c>
      <c r="AY132">
        <v>1743</v>
      </c>
      <c r="AZ132">
        <v>7</v>
      </c>
      <c r="BA132">
        <v>215</v>
      </c>
      <c r="BB132">
        <v>5718521.284</v>
      </c>
    </row>
    <row r="133" spans="1:54" x14ac:dyDescent="0.55000000000000004">
      <c r="A133" s="1">
        <v>1996</v>
      </c>
      <c r="B133">
        <v>1293710</v>
      </c>
      <c r="C133">
        <v>1391300</v>
      </c>
      <c r="D133">
        <v>194729</v>
      </c>
      <c r="E133">
        <v>672932</v>
      </c>
      <c r="F133">
        <v>21592</v>
      </c>
      <c r="H133">
        <v>18079</v>
      </c>
      <c r="I133">
        <v>4395</v>
      </c>
      <c r="J133">
        <v>211</v>
      </c>
      <c r="K133">
        <v>246508</v>
      </c>
      <c r="L133">
        <v>48464</v>
      </c>
      <c r="M133">
        <v>600</v>
      </c>
      <c r="N133">
        <v>12393</v>
      </c>
      <c r="O133">
        <v>229</v>
      </c>
      <c r="P133">
        <v>1137</v>
      </c>
      <c r="Q133">
        <v>21454</v>
      </c>
      <c r="R133">
        <v>16201</v>
      </c>
      <c r="S133">
        <v>180462</v>
      </c>
      <c r="T133">
        <v>24022</v>
      </c>
      <c r="U133">
        <v>3671</v>
      </c>
      <c r="V133">
        <v>106181</v>
      </c>
      <c r="W133">
        <v>160129</v>
      </c>
      <c r="X133">
        <v>45408</v>
      </c>
      <c r="Y133">
        <v>8797</v>
      </c>
      <c r="Z133">
        <v>73809</v>
      </c>
      <c r="AA133">
        <v>145410</v>
      </c>
      <c r="AB133">
        <v>129671</v>
      </c>
      <c r="AC133">
        <v>11073</v>
      </c>
      <c r="AD133">
        <v>1177</v>
      </c>
      <c r="AE133">
        <v>161471</v>
      </c>
      <c r="AF133">
        <v>111986</v>
      </c>
      <c r="AG133">
        <v>14484</v>
      </c>
      <c r="AH133">
        <v>184083.5</v>
      </c>
      <c r="AI133">
        <v>1432</v>
      </c>
      <c r="AJ133">
        <v>950</v>
      </c>
      <c r="AK133">
        <v>897</v>
      </c>
      <c r="AL133">
        <v>19534</v>
      </c>
      <c r="AM133">
        <v>5941</v>
      </c>
      <c r="AN133">
        <v>119974</v>
      </c>
      <c r="AO133">
        <v>8902</v>
      </c>
      <c r="AP133">
        <v>3733</v>
      </c>
      <c r="AQ133">
        <v>5258</v>
      </c>
      <c r="AR133">
        <v>2900</v>
      </c>
      <c r="AS133">
        <v>3157</v>
      </c>
      <c r="AT133">
        <v>178</v>
      </c>
      <c r="AU133">
        <v>264.60300000000001</v>
      </c>
      <c r="AV133">
        <v>25</v>
      </c>
      <c r="AW133">
        <v>133</v>
      </c>
      <c r="AY133">
        <v>1987</v>
      </c>
      <c r="AZ133">
        <v>1</v>
      </c>
      <c r="BA133">
        <v>878</v>
      </c>
      <c r="BB133">
        <v>5483109.1030000001</v>
      </c>
    </row>
    <row r="134" spans="1:54" x14ac:dyDescent="0.55000000000000004">
      <c r="A134" s="1">
        <v>1997</v>
      </c>
      <c r="B134">
        <v>1506469</v>
      </c>
      <c r="C134">
        <v>1445000</v>
      </c>
      <c r="D134">
        <v>244956</v>
      </c>
      <c r="E134">
        <v>867888</v>
      </c>
      <c r="F134">
        <v>17567</v>
      </c>
      <c r="H134">
        <v>21931</v>
      </c>
      <c r="I134">
        <v>9245</v>
      </c>
      <c r="J134">
        <v>116</v>
      </c>
      <c r="K134">
        <v>222921</v>
      </c>
      <c r="L134">
        <v>46206</v>
      </c>
      <c r="M134">
        <v>577</v>
      </c>
      <c r="N134">
        <v>22735</v>
      </c>
      <c r="O134">
        <v>967</v>
      </c>
      <c r="P134">
        <v>1507</v>
      </c>
      <c r="Q134">
        <v>28954</v>
      </c>
      <c r="R134">
        <v>11871</v>
      </c>
      <c r="S134">
        <v>162594</v>
      </c>
      <c r="T134">
        <v>7797</v>
      </c>
      <c r="U134">
        <v>12442</v>
      </c>
      <c r="V134">
        <v>100643</v>
      </c>
      <c r="W134">
        <v>197906</v>
      </c>
      <c r="X134">
        <v>80650</v>
      </c>
      <c r="Y134">
        <v>912</v>
      </c>
      <c r="Z134">
        <v>56455</v>
      </c>
      <c r="AA134">
        <v>156798</v>
      </c>
      <c r="AB134">
        <v>154375</v>
      </c>
      <c r="AC134">
        <v>13098</v>
      </c>
      <c r="AD134">
        <v>2452</v>
      </c>
      <c r="AE134">
        <v>204049</v>
      </c>
      <c r="AF134">
        <v>120468</v>
      </c>
      <c r="AG134">
        <v>15292</v>
      </c>
      <c r="AH134">
        <v>216267.5</v>
      </c>
      <c r="AI134">
        <v>2218</v>
      </c>
      <c r="AJ134">
        <v>1078</v>
      </c>
      <c r="AK134">
        <v>911</v>
      </c>
      <c r="AL134">
        <v>6144</v>
      </c>
      <c r="AM134">
        <v>5743</v>
      </c>
      <c r="AN134">
        <v>102114</v>
      </c>
      <c r="AO134">
        <v>6264</v>
      </c>
      <c r="AP134">
        <v>10782</v>
      </c>
      <c r="AQ134">
        <v>6174</v>
      </c>
      <c r="AR134">
        <v>2779</v>
      </c>
      <c r="AS134">
        <v>24365</v>
      </c>
      <c r="AT134">
        <v>114</v>
      </c>
      <c r="AU134">
        <v>581.86900000000003</v>
      </c>
      <c r="AV134">
        <v>58</v>
      </c>
      <c r="AW134">
        <v>133</v>
      </c>
      <c r="AX134">
        <v>60</v>
      </c>
      <c r="AY134">
        <v>1993</v>
      </c>
      <c r="AZ134">
        <v>9</v>
      </c>
      <c r="BA134">
        <v>716</v>
      </c>
      <c r="BB134">
        <v>6124337.3689999999</v>
      </c>
    </row>
    <row r="135" spans="1:54" x14ac:dyDescent="0.55000000000000004">
      <c r="A135" s="1">
        <v>1998</v>
      </c>
      <c r="B135">
        <v>1636456</v>
      </c>
      <c r="C135">
        <v>1557000</v>
      </c>
      <c r="D135">
        <v>224769</v>
      </c>
      <c r="E135">
        <v>1024929</v>
      </c>
      <c r="F135">
        <v>19957</v>
      </c>
      <c r="H135">
        <v>23596</v>
      </c>
      <c r="I135">
        <v>10767</v>
      </c>
      <c r="J135">
        <v>169</v>
      </c>
      <c r="K135">
        <v>222595</v>
      </c>
      <c r="L135">
        <v>59342</v>
      </c>
      <c r="M135">
        <v>3103</v>
      </c>
      <c r="N135">
        <v>24473</v>
      </c>
      <c r="O135">
        <v>2046</v>
      </c>
      <c r="P135">
        <v>1349</v>
      </c>
      <c r="Q135">
        <v>30780</v>
      </c>
      <c r="R135">
        <v>6528</v>
      </c>
      <c r="S135">
        <v>152559</v>
      </c>
      <c r="T135">
        <v>8717</v>
      </c>
      <c r="U135">
        <v>15354</v>
      </c>
      <c r="V135">
        <v>107555</v>
      </c>
      <c r="W135">
        <v>140446</v>
      </c>
      <c r="X135">
        <v>64743</v>
      </c>
      <c r="Y135">
        <v>842</v>
      </c>
      <c r="Z135">
        <v>29873</v>
      </c>
      <c r="AA135">
        <v>121603</v>
      </c>
      <c r="AB135">
        <v>192404</v>
      </c>
      <c r="AC135">
        <v>15546</v>
      </c>
      <c r="AD135">
        <v>1387</v>
      </c>
      <c r="AE135">
        <v>252013</v>
      </c>
      <c r="AF135">
        <v>108904</v>
      </c>
      <c r="AG135">
        <v>7754</v>
      </c>
      <c r="AH135">
        <v>229801.8</v>
      </c>
      <c r="AI135">
        <v>2636</v>
      </c>
      <c r="AJ135">
        <v>1097</v>
      </c>
      <c r="AK135">
        <v>694</v>
      </c>
      <c r="AL135">
        <v>3985</v>
      </c>
      <c r="AM135">
        <v>6866</v>
      </c>
      <c r="AN135">
        <v>107622</v>
      </c>
      <c r="AO135">
        <v>5384</v>
      </c>
      <c r="AP135">
        <v>4808</v>
      </c>
      <c r="AQ135">
        <v>5418</v>
      </c>
      <c r="AR135">
        <v>3268</v>
      </c>
      <c r="AS135">
        <v>15368</v>
      </c>
      <c r="AT135">
        <v>285</v>
      </c>
      <c r="AU135">
        <v>421.22500000000002</v>
      </c>
      <c r="AV135">
        <v>360</v>
      </c>
      <c r="AW135">
        <v>203</v>
      </c>
      <c r="AY135">
        <v>2139</v>
      </c>
      <c r="AZ135">
        <v>11</v>
      </c>
      <c r="BA135">
        <v>431</v>
      </c>
      <c r="BB135">
        <v>6459295.0249999994</v>
      </c>
    </row>
    <row r="136" spans="1:54" x14ac:dyDescent="0.55000000000000004">
      <c r="A136" s="1">
        <v>1999</v>
      </c>
      <c r="B136">
        <v>1587824</v>
      </c>
      <c r="C136">
        <v>1832000</v>
      </c>
      <c r="D136">
        <v>190382</v>
      </c>
      <c r="E136">
        <v>834923</v>
      </c>
      <c r="F136">
        <v>27900</v>
      </c>
      <c r="H136">
        <v>23941</v>
      </c>
      <c r="I136">
        <v>11085</v>
      </c>
      <c r="J136">
        <v>144</v>
      </c>
      <c r="K136">
        <v>231529</v>
      </c>
      <c r="L136">
        <v>49266</v>
      </c>
      <c r="M136">
        <v>440</v>
      </c>
      <c r="N136">
        <v>25548</v>
      </c>
      <c r="O136">
        <v>1241</v>
      </c>
      <c r="P136">
        <v>2629</v>
      </c>
      <c r="Q136">
        <v>22050</v>
      </c>
      <c r="R136">
        <v>5946</v>
      </c>
      <c r="S136">
        <v>97800</v>
      </c>
      <c r="T136">
        <v>6590</v>
      </c>
      <c r="U136">
        <v>14484</v>
      </c>
      <c r="V136">
        <v>87225</v>
      </c>
      <c r="W136">
        <v>65728</v>
      </c>
      <c r="X136">
        <v>29282</v>
      </c>
      <c r="Y136">
        <v>771</v>
      </c>
      <c r="Z136">
        <v>15744</v>
      </c>
      <c r="AA136">
        <v>124987</v>
      </c>
      <c r="AB136">
        <v>216149</v>
      </c>
      <c r="AC136">
        <v>17948</v>
      </c>
      <c r="AD136">
        <v>1460</v>
      </c>
      <c r="AE136">
        <v>262397</v>
      </c>
      <c r="AF136">
        <v>88046</v>
      </c>
      <c r="AG136">
        <v>7564</v>
      </c>
      <c r="AH136">
        <v>229843.7</v>
      </c>
      <c r="AI136">
        <v>2339</v>
      </c>
      <c r="AJ136">
        <v>3019</v>
      </c>
      <c r="AK136">
        <v>801</v>
      </c>
      <c r="AL136">
        <v>2621</v>
      </c>
      <c r="AM136">
        <v>5766</v>
      </c>
      <c r="AN136">
        <v>81263</v>
      </c>
      <c r="AO136">
        <v>6974</v>
      </c>
      <c r="AP136">
        <v>4298</v>
      </c>
      <c r="AQ136">
        <v>4807</v>
      </c>
      <c r="AR136">
        <v>4531</v>
      </c>
      <c r="AS136">
        <v>2049</v>
      </c>
      <c r="AT136">
        <v>146</v>
      </c>
      <c r="AU136">
        <v>533.18899999999996</v>
      </c>
      <c r="AV136">
        <v>82</v>
      </c>
      <c r="AW136">
        <v>490</v>
      </c>
      <c r="AX136">
        <v>5</v>
      </c>
      <c r="AY136">
        <v>2519</v>
      </c>
      <c r="AZ136">
        <v>292</v>
      </c>
      <c r="BA136">
        <v>1418</v>
      </c>
      <c r="BB136">
        <v>6238915.8890000004</v>
      </c>
    </row>
    <row r="137" spans="1:54" x14ac:dyDescent="0.55000000000000004">
      <c r="A137" s="1">
        <v>2000</v>
      </c>
      <c r="B137">
        <v>1482513</v>
      </c>
      <c r="C137">
        <v>1928945.9669999999</v>
      </c>
      <c r="D137">
        <v>187551</v>
      </c>
      <c r="E137">
        <v>777302</v>
      </c>
      <c r="F137">
        <v>32281</v>
      </c>
      <c r="H137">
        <v>28318</v>
      </c>
      <c r="I137">
        <v>17146</v>
      </c>
      <c r="J137">
        <v>128</v>
      </c>
      <c r="K137">
        <v>241437</v>
      </c>
      <c r="L137">
        <v>42974</v>
      </c>
      <c r="M137">
        <v>280</v>
      </c>
      <c r="N137">
        <v>13504</v>
      </c>
      <c r="O137">
        <v>927</v>
      </c>
      <c r="P137">
        <v>1305</v>
      </c>
      <c r="Q137">
        <v>19490</v>
      </c>
      <c r="R137">
        <v>7881</v>
      </c>
      <c r="S137">
        <v>79300</v>
      </c>
      <c r="T137">
        <v>7790</v>
      </c>
      <c r="U137">
        <v>18430</v>
      </c>
      <c r="V137">
        <v>80225</v>
      </c>
      <c r="W137">
        <v>99183</v>
      </c>
      <c r="X137">
        <v>25354</v>
      </c>
      <c r="Y137">
        <v>1457</v>
      </c>
      <c r="Z137">
        <v>10042</v>
      </c>
      <c r="AA137">
        <v>110398</v>
      </c>
      <c r="AB137">
        <v>284935</v>
      </c>
      <c r="AC137">
        <v>19200</v>
      </c>
      <c r="AD137">
        <v>2506</v>
      </c>
      <c r="AE137">
        <v>276943</v>
      </c>
      <c r="AF137">
        <v>84302</v>
      </c>
      <c r="AG137">
        <v>6512</v>
      </c>
      <c r="AH137">
        <v>264749.90000000002</v>
      </c>
      <c r="AI137">
        <v>1579</v>
      </c>
      <c r="AJ137">
        <v>3309</v>
      </c>
      <c r="AK137">
        <v>1552</v>
      </c>
      <c r="AL137">
        <v>5475</v>
      </c>
      <c r="AM137">
        <v>6442</v>
      </c>
      <c r="AN137">
        <v>170000</v>
      </c>
      <c r="AO137">
        <v>7262</v>
      </c>
      <c r="AP137">
        <v>5859</v>
      </c>
      <c r="AQ137">
        <v>4775</v>
      </c>
      <c r="AR137">
        <v>4200</v>
      </c>
      <c r="AS137">
        <v>973</v>
      </c>
      <c r="AT137">
        <v>178</v>
      </c>
      <c r="AU137">
        <v>859.35500000000002</v>
      </c>
      <c r="AV137">
        <v>44</v>
      </c>
      <c r="AW137">
        <v>236</v>
      </c>
      <c r="AX137">
        <v>33</v>
      </c>
      <c r="AY137">
        <v>2854</v>
      </c>
      <c r="AZ137">
        <v>0</v>
      </c>
      <c r="BA137">
        <v>1059</v>
      </c>
      <c r="BB137">
        <v>6371541.222000001</v>
      </c>
    </row>
    <row r="138" spans="1:54" x14ac:dyDescent="0.55000000000000004">
      <c r="A138" s="1">
        <v>2001</v>
      </c>
      <c r="B138">
        <v>1551660</v>
      </c>
      <c r="C138">
        <v>1793839.09</v>
      </c>
      <c r="D138">
        <v>160072</v>
      </c>
      <c r="E138">
        <v>904986</v>
      </c>
      <c r="F138">
        <v>51795</v>
      </c>
      <c r="H138">
        <v>27670</v>
      </c>
      <c r="I138">
        <v>25715</v>
      </c>
      <c r="J138">
        <v>252</v>
      </c>
      <c r="K138">
        <v>237166</v>
      </c>
      <c r="L138">
        <v>55261</v>
      </c>
      <c r="M138">
        <v>396</v>
      </c>
      <c r="N138">
        <v>13675</v>
      </c>
      <c r="O138">
        <v>1548</v>
      </c>
      <c r="P138">
        <v>1404</v>
      </c>
      <c r="Q138">
        <v>16401</v>
      </c>
      <c r="R138">
        <v>6855</v>
      </c>
      <c r="S138">
        <v>79100</v>
      </c>
      <c r="T138">
        <v>8859</v>
      </c>
      <c r="U138">
        <v>21612</v>
      </c>
      <c r="V138">
        <v>69557</v>
      </c>
      <c r="W138">
        <v>136799</v>
      </c>
      <c r="X138">
        <v>39444</v>
      </c>
      <c r="Y138">
        <v>881</v>
      </c>
      <c r="Z138">
        <v>18296</v>
      </c>
      <c r="AA138">
        <v>121169</v>
      </c>
      <c r="AB138">
        <v>338289</v>
      </c>
      <c r="AC138">
        <v>21920</v>
      </c>
      <c r="AD138">
        <v>2902</v>
      </c>
      <c r="AE138">
        <v>284356</v>
      </c>
      <c r="AF138">
        <v>88161</v>
      </c>
      <c r="AG138">
        <v>5607</v>
      </c>
      <c r="AH138">
        <v>308941.40000000002</v>
      </c>
      <c r="AI138">
        <v>1837</v>
      </c>
      <c r="AJ138">
        <v>2620</v>
      </c>
      <c r="AK138">
        <v>1507</v>
      </c>
      <c r="AL138">
        <v>2922</v>
      </c>
      <c r="AM138">
        <v>6480</v>
      </c>
      <c r="AN138">
        <v>165129</v>
      </c>
      <c r="AO138">
        <v>13164</v>
      </c>
      <c r="AP138">
        <v>4810</v>
      </c>
      <c r="AQ138">
        <v>6464</v>
      </c>
      <c r="AR138">
        <v>2967</v>
      </c>
      <c r="AS138">
        <v>1007</v>
      </c>
      <c r="AT138">
        <v>352</v>
      </c>
      <c r="AU138">
        <v>842.23099999999999</v>
      </c>
      <c r="AV138">
        <v>54</v>
      </c>
      <c r="AW138">
        <v>249</v>
      </c>
      <c r="AY138">
        <v>2954</v>
      </c>
      <c r="AZ138">
        <v>33</v>
      </c>
      <c r="BA138">
        <v>1056</v>
      </c>
      <c r="BB138">
        <v>6611115.7209999999</v>
      </c>
    </row>
    <row r="139" spans="1:54" x14ac:dyDescent="0.55000000000000004">
      <c r="A139" s="1">
        <v>2002</v>
      </c>
      <c r="B139">
        <v>1536883</v>
      </c>
      <c r="C139">
        <v>1775687.4480000001</v>
      </c>
      <c r="D139">
        <v>206739</v>
      </c>
      <c r="E139">
        <v>901638</v>
      </c>
      <c r="F139">
        <v>60726</v>
      </c>
      <c r="H139">
        <v>27242</v>
      </c>
      <c r="I139">
        <v>29944</v>
      </c>
      <c r="J139">
        <v>277</v>
      </c>
      <c r="K139">
        <v>237471</v>
      </c>
      <c r="L139">
        <v>29071</v>
      </c>
      <c r="M139">
        <v>567</v>
      </c>
      <c r="N139">
        <v>36199</v>
      </c>
      <c r="O139">
        <v>2267</v>
      </c>
      <c r="P139">
        <v>1197</v>
      </c>
      <c r="Q139">
        <v>23738</v>
      </c>
      <c r="R139">
        <v>6425</v>
      </c>
      <c r="S139">
        <v>78784</v>
      </c>
      <c r="T139">
        <v>10753</v>
      </c>
      <c r="U139">
        <v>23399</v>
      </c>
      <c r="V139">
        <v>76724</v>
      </c>
      <c r="W139">
        <v>153656</v>
      </c>
      <c r="X139">
        <v>50346</v>
      </c>
      <c r="Y139">
        <v>1005</v>
      </c>
      <c r="Z139">
        <v>16107</v>
      </c>
      <c r="AA139">
        <v>111384</v>
      </c>
      <c r="AB139">
        <v>415714.46610999998</v>
      </c>
      <c r="AC139">
        <v>25615</v>
      </c>
      <c r="AD139">
        <v>1824</v>
      </c>
      <c r="AE139">
        <v>266239</v>
      </c>
      <c r="AF139">
        <v>123448</v>
      </c>
      <c r="AG139">
        <v>2296</v>
      </c>
      <c r="AH139">
        <v>355300</v>
      </c>
      <c r="AI139">
        <v>1371</v>
      </c>
      <c r="AJ139">
        <v>2020</v>
      </c>
      <c r="AK139">
        <v>900</v>
      </c>
      <c r="AL139">
        <v>4029</v>
      </c>
      <c r="AM139">
        <v>14921</v>
      </c>
      <c r="AN139">
        <v>210432</v>
      </c>
      <c r="AO139">
        <v>9431</v>
      </c>
      <c r="AP139">
        <v>8531</v>
      </c>
      <c r="AQ139">
        <v>12253</v>
      </c>
      <c r="AR139">
        <v>2287</v>
      </c>
      <c r="AS139">
        <v>1035</v>
      </c>
      <c r="AT139">
        <v>374</v>
      </c>
      <c r="AU139">
        <v>328.334</v>
      </c>
      <c r="AV139">
        <v>17</v>
      </c>
      <c r="AW139">
        <v>298</v>
      </c>
      <c r="AY139">
        <v>3826</v>
      </c>
      <c r="AZ139">
        <v>174</v>
      </c>
      <c r="BA139">
        <v>1142</v>
      </c>
      <c r="BB139">
        <v>6864070.24811</v>
      </c>
    </row>
    <row r="140" spans="1:54" x14ac:dyDescent="0.55000000000000004">
      <c r="A140" s="1">
        <v>2003</v>
      </c>
      <c r="B140">
        <v>1496243</v>
      </c>
      <c r="C140">
        <v>1424525.9809999999</v>
      </c>
      <c r="D140">
        <v>305522</v>
      </c>
      <c r="E140">
        <v>1175810</v>
      </c>
      <c r="F140">
        <v>81650</v>
      </c>
      <c r="H140">
        <v>24606</v>
      </c>
      <c r="I140">
        <v>34429</v>
      </c>
      <c r="J140">
        <v>433</v>
      </c>
      <c r="K140">
        <v>270203</v>
      </c>
      <c r="L140">
        <v>36445</v>
      </c>
      <c r="M140">
        <v>586</v>
      </c>
      <c r="N140">
        <v>35044</v>
      </c>
      <c r="O140">
        <v>5815</v>
      </c>
      <c r="P140">
        <v>1382</v>
      </c>
      <c r="Q140">
        <v>21857</v>
      </c>
      <c r="R140">
        <v>10787</v>
      </c>
      <c r="S140">
        <v>83426</v>
      </c>
      <c r="T140">
        <v>8145</v>
      </c>
      <c r="U140">
        <v>34706</v>
      </c>
      <c r="V140">
        <v>68861</v>
      </c>
      <c r="W140">
        <v>202170</v>
      </c>
      <c r="X140">
        <v>40998</v>
      </c>
      <c r="Y140">
        <v>1160</v>
      </c>
      <c r="Z140">
        <v>19346</v>
      </c>
      <c r="AA140">
        <v>94845</v>
      </c>
      <c r="AB140">
        <v>507960.19520000002</v>
      </c>
      <c r="AC140">
        <v>27205</v>
      </c>
      <c r="AD140">
        <v>3074</v>
      </c>
      <c r="AE140">
        <v>329330</v>
      </c>
      <c r="AF140">
        <v>185226</v>
      </c>
      <c r="AG140">
        <v>1456</v>
      </c>
      <c r="AH140">
        <v>402942.1</v>
      </c>
      <c r="AI140">
        <v>1031</v>
      </c>
      <c r="AJ140">
        <v>1762</v>
      </c>
      <c r="AK140">
        <v>1067</v>
      </c>
      <c r="AL140">
        <v>2030</v>
      </c>
      <c r="AM140">
        <v>7643</v>
      </c>
      <c r="AN140">
        <v>232924</v>
      </c>
      <c r="AO140">
        <v>19529</v>
      </c>
      <c r="AP140">
        <v>5975</v>
      </c>
      <c r="AQ140">
        <v>7296</v>
      </c>
      <c r="AR140">
        <v>2004</v>
      </c>
      <c r="AS140">
        <v>1023</v>
      </c>
      <c r="AT140">
        <v>345</v>
      </c>
      <c r="AU140">
        <v>447.89100000000002</v>
      </c>
      <c r="AV140">
        <v>17</v>
      </c>
      <c r="AW140">
        <v>710</v>
      </c>
      <c r="AY140">
        <v>4890</v>
      </c>
      <c r="AZ140">
        <v>100</v>
      </c>
      <c r="BA140">
        <v>1000</v>
      </c>
      <c r="BB140">
        <v>7228177.1671999991</v>
      </c>
    </row>
    <row r="141" spans="1:54" x14ac:dyDescent="0.55000000000000004">
      <c r="A141" s="1">
        <v>2004</v>
      </c>
      <c r="B141">
        <v>1435043</v>
      </c>
      <c r="C141">
        <v>1503020.7879999999</v>
      </c>
      <c r="D141">
        <v>312802</v>
      </c>
      <c r="E141">
        <v>1352196</v>
      </c>
      <c r="F141">
        <v>74073</v>
      </c>
      <c r="H141">
        <v>23339</v>
      </c>
      <c r="I141">
        <v>39424</v>
      </c>
      <c r="J141">
        <v>718</v>
      </c>
      <c r="K141">
        <v>271316</v>
      </c>
      <c r="L141">
        <v>35044</v>
      </c>
      <c r="M141">
        <v>155</v>
      </c>
      <c r="N141">
        <v>22607</v>
      </c>
      <c r="O141">
        <v>7467</v>
      </c>
      <c r="P141">
        <v>1912</v>
      </c>
      <c r="Q141">
        <v>26170</v>
      </c>
      <c r="R141">
        <v>5960</v>
      </c>
      <c r="S141">
        <v>92342</v>
      </c>
      <c r="T141">
        <v>4903</v>
      </c>
      <c r="U141">
        <v>40047</v>
      </c>
      <c r="V141">
        <v>45817</v>
      </c>
      <c r="W141">
        <v>228036</v>
      </c>
      <c r="X141">
        <v>37040</v>
      </c>
      <c r="Y141">
        <v>1219</v>
      </c>
      <c r="Z141">
        <v>21138</v>
      </c>
      <c r="AA141">
        <v>93052</v>
      </c>
      <c r="AB141">
        <v>580740.38270800002</v>
      </c>
      <c r="AC141">
        <v>40669</v>
      </c>
      <c r="AD141">
        <v>2818</v>
      </c>
      <c r="AE141">
        <v>387382</v>
      </c>
      <c r="AF141">
        <v>155339</v>
      </c>
      <c r="AG141">
        <v>3001</v>
      </c>
      <c r="AH141">
        <v>465772</v>
      </c>
      <c r="AI141">
        <v>1299</v>
      </c>
      <c r="AJ141">
        <v>1282</v>
      </c>
      <c r="AK141">
        <v>1597</v>
      </c>
      <c r="AL141">
        <v>2941</v>
      </c>
      <c r="AM141">
        <v>8174</v>
      </c>
      <c r="AN141">
        <v>261350</v>
      </c>
      <c r="AO141">
        <v>38485</v>
      </c>
      <c r="AP141">
        <v>4353</v>
      </c>
      <c r="AQ141">
        <v>8967</v>
      </c>
      <c r="AR141">
        <v>2038</v>
      </c>
      <c r="AS141">
        <v>1697</v>
      </c>
      <c r="AT141">
        <v>339</v>
      </c>
      <c r="AU141">
        <v>413.36500000000001</v>
      </c>
      <c r="AV141">
        <v>5</v>
      </c>
      <c r="AW141">
        <v>1409</v>
      </c>
      <c r="AX141">
        <v>5</v>
      </c>
      <c r="AY141">
        <v>5801</v>
      </c>
      <c r="AZ141">
        <v>11</v>
      </c>
      <c r="BA141">
        <v>1291</v>
      </c>
      <c r="BB141">
        <v>7655151.535708</v>
      </c>
    </row>
    <row r="142" spans="1:54" x14ac:dyDescent="0.55000000000000004">
      <c r="A142" s="1">
        <v>2005</v>
      </c>
      <c r="B142">
        <v>1367842</v>
      </c>
      <c r="C142">
        <v>1690742.4269999999</v>
      </c>
      <c r="D142">
        <v>251459</v>
      </c>
      <c r="E142">
        <v>1364746</v>
      </c>
      <c r="F142">
        <v>69555</v>
      </c>
      <c r="H142">
        <v>24866</v>
      </c>
      <c r="I142">
        <v>36650</v>
      </c>
      <c r="J142">
        <v>884</v>
      </c>
      <c r="K142">
        <v>284490</v>
      </c>
      <c r="L142">
        <v>33637</v>
      </c>
      <c r="M142">
        <v>576</v>
      </c>
      <c r="N142">
        <v>38633</v>
      </c>
      <c r="O142">
        <v>5556</v>
      </c>
      <c r="P142">
        <v>2393</v>
      </c>
      <c r="Q142">
        <v>37479</v>
      </c>
      <c r="R142">
        <v>8162</v>
      </c>
      <c r="S142">
        <v>114512</v>
      </c>
      <c r="T142">
        <v>2863</v>
      </c>
      <c r="U142">
        <v>64994</v>
      </c>
      <c r="V142">
        <v>61262</v>
      </c>
      <c r="W142">
        <v>254187</v>
      </c>
      <c r="X142">
        <v>26943</v>
      </c>
      <c r="Y142">
        <v>1389</v>
      </c>
      <c r="Z142">
        <v>29193</v>
      </c>
      <c r="AA142">
        <v>115242</v>
      </c>
      <c r="AB142">
        <v>660885.58330599987</v>
      </c>
      <c r="AC142">
        <v>57400</v>
      </c>
      <c r="AD142">
        <v>1877</v>
      </c>
      <c r="AE142">
        <v>345905</v>
      </c>
      <c r="AF142">
        <v>214776</v>
      </c>
      <c r="AG142">
        <v>3641</v>
      </c>
      <c r="AH142">
        <v>415972</v>
      </c>
      <c r="AI142">
        <v>1284</v>
      </c>
      <c r="AJ142">
        <v>1560</v>
      </c>
      <c r="AK142">
        <v>1278</v>
      </c>
      <c r="AL142">
        <v>1126</v>
      </c>
      <c r="AM142">
        <v>6765</v>
      </c>
      <c r="AN142">
        <v>349266</v>
      </c>
      <c r="AO142">
        <v>28694</v>
      </c>
      <c r="AP142">
        <v>4442</v>
      </c>
      <c r="AQ142">
        <v>7389</v>
      </c>
      <c r="AR142">
        <v>2712</v>
      </c>
      <c r="AS142">
        <v>2047</v>
      </c>
      <c r="AT142">
        <v>473</v>
      </c>
      <c r="AU142">
        <v>371.505</v>
      </c>
      <c r="AV142">
        <v>38</v>
      </c>
      <c r="AW142">
        <v>2077</v>
      </c>
      <c r="AX142">
        <v>37</v>
      </c>
      <c r="AY142">
        <v>7734</v>
      </c>
      <c r="AZ142">
        <v>4</v>
      </c>
      <c r="BA142">
        <v>2434</v>
      </c>
      <c r="BB142">
        <v>8013546.5153059997</v>
      </c>
    </row>
    <row r="143" spans="1:54" x14ac:dyDescent="0.55000000000000004">
      <c r="A143" s="1">
        <v>2006</v>
      </c>
      <c r="B143">
        <v>1461663</v>
      </c>
      <c r="C143">
        <v>1999017.017</v>
      </c>
      <c r="D143">
        <v>286103</v>
      </c>
      <c r="E143">
        <v>1336762</v>
      </c>
      <c r="F143">
        <v>53394</v>
      </c>
      <c r="H143">
        <v>28573</v>
      </c>
      <c r="I143">
        <v>33180</v>
      </c>
      <c r="J143">
        <v>1119</v>
      </c>
      <c r="K143">
        <v>315962</v>
      </c>
      <c r="L143">
        <v>31721</v>
      </c>
      <c r="M143">
        <v>242</v>
      </c>
      <c r="N143">
        <v>29501</v>
      </c>
      <c r="O143">
        <v>4523</v>
      </c>
      <c r="P143">
        <v>2719</v>
      </c>
      <c r="Q143">
        <v>42930</v>
      </c>
      <c r="R143">
        <v>3389</v>
      </c>
      <c r="S143">
        <v>153895</v>
      </c>
      <c r="T143">
        <v>3032</v>
      </c>
      <c r="U143">
        <v>24540</v>
      </c>
      <c r="V143">
        <v>74505</v>
      </c>
      <c r="W143">
        <v>146083</v>
      </c>
      <c r="X143">
        <v>25384</v>
      </c>
      <c r="Y143">
        <v>22057</v>
      </c>
      <c r="Z143">
        <v>26533</v>
      </c>
      <c r="AA143">
        <v>154146</v>
      </c>
      <c r="AB143">
        <v>735869.46928099985</v>
      </c>
      <c r="AC143">
        <v>64765</v>
      </c>
      <c r="AD143">
        <v>1543</v>
      </c>
      <c r="AE143">
        <v>368868</v>
      </c>
      <c r="AF143">
        <v>293424</v>
      </c>
      <c r="AG143">
        <v>3576</v>
      </c>
      <c r="AH143">
        <v>471756</v>
      </c>
      <c r="AI143">
        <v>871</v>
      </c>
      <c r="AJ143">
        <v>3272</v>
      </c>
      <c r="AK143">
        <v>1597</v>
      </c>
      <c r="AL143">
        <v>1952</v>
      </c>
      <c r="AM143">
        <v>5843</v>
      </c>
      <c r="AN143">
        <v>272386</v>
      </c>
      <c r="AO143">
        <v>10000</v>
      </c>
      <c r="AP143">
        <v>6269</v>
      </c>
      <c r="AQ143">
        <v>7983</v>
      </c>
      <c r="AR143">
        <v>3789</v>
      </c>
      <c r="AS143">
        <v>3576</v>
      </c>
      <c r="AT143">
        <v>1059</v>
      </c>
      <c r="AU143">
        <v>462.048</v>
      </c>
      <c r="AV143">
        <v>106</v>
      </c>
      <c r="AW143">
        <v>1827</v>
      </c>
      <c r="AX143">
        <v>50</v>
      </c>
      <c r="AY143">
        <v>8808</v>
      </c>
      <c r="AZ143">
        <v>31</v>
      </c>
      <c r="BA143">
        <v>2113</v>
      </c>
      <c r="BB143">
        <v>8537880.5342810005</v>
      </c>
    </row>
    <row r="144" spans="1:54" x14ac:dyDescent="0.55000000000000004">
      <c r="A144" s="1">
        <v>2007</v>
      </c>
      <c r="B144">
        <v>1492933</v>
      </c>
      <c r="C144">
        <v>1981164.9890000001</v>
      </c>
      <c r="D144">
        <v>341935</v>
      </c>
      <c r="E144">
        <v>1433966</v>
      </c>
      <c r="F144">
        <v>56555</v>
      </c>
      <c r="H144">
        <v>41127</v>
      </c>
      <c r="I144">
        <v>34066</v>
      </c>
      <c r="J144">
        <v>1897</v>
      </c>
      <c r="K144">
        <v>344412</v>
      </c>
      <c r="L144">
        <v>30745</v>
      </c>
      <c r="M144">
        <v>701</v>
      </c>
      <c r="N144">
        <v>35691</v>
      </c>
      <c r="O144">
        <v>2797</v>
      </c>
      <c r="P144">
        <v>1982</v>
      </c>
      <c r="Q144">
        <v>45130</v>
      </c>
      <c r="R144">
        <v>7487</v>
      </c>
      <c r="S144">
        <v>113913</v>
      </c>
      <c r="T144">
        <v>3030</v>
      </c>
      <c r="U144">
        <v>14840</v>
      </c>
      <c r="V144">
        <v>68581</v>
      </c>
      <c r="W144">
        <v>66062</v>
      </c>
      <c r="X144">
        <v>14839</v>
      </c>
      <c r="Y144">
        <v>3722</v>
      </c>
      <c r="Z144">
        <v>26061</v>
      </c>
      <c r="AA144">
        <v>183191</v>
      </c>
      <c r="AB144">
        <v>798444.26087099989</v>
      </c>
      <c r="AC144">
        <v>84171</v>
      </c>
      <c r="AD144">
        <v>2960</v>
      </c>
      <c r="AE144">
        <v>423118</v>
      </c>
      <c r="AF144">
        <v>359770</v>
      </c>
      <c r="AG144">
        <v>3333</v>
      </c>
      <c r="AH144">
        <v>606666</v>
      </c>
      <c r="AI144">
        <v>750</v>
      </c>
      <c r="AJ144">
        <v>9537</v>
      </c>
      <c r="AK144">
        <v>1530</v>
      </c>
      <c r="AL144">
        <v>2374</v>
      </c>
      <c r="AM144">
        <v>7794</v>
      </c>
      <c r="AN144">
        <v>420544</v>
      </c>
      <c r="AO144">
        <v>9044</v>
      </c>
      <c r="AP144">
        <v>5708</v>
      </c>
      <c r="AQ144">
        <v>13108</v>
      </c>
      <c r="AR144">
        <v>9285</v>
      </c>
      <c r="AS144">
        <v>5763</v>
      </c>
      <c r="AT144">
        <v>1262</v>
      </c>
      <c r="AU144">
        <v>346.95100000000002</v>
      </c>
      <c r="AV144">
        <v>62</v>
      </c>
      <c r="AW144">
        <v>3116</v>
      </c>
      <c r="AX144">
        <v>40</v>
      </c>
      <c r="AY144">
        <v>11616</v>
      </c>
      <c r="AZ144">
        <v>63</v>
      </c>
      <c r="BA144">
        <v>2749</v>
      </c>
      <c r="BB144">
        <v>9137642.2008710001</v>
      </c>
    </row>
    <row r="145" spans="1:54" x14ac:dyDescent="0.55000000000000004">
      <c r="A145" s="1">
        <v>2008</v>
      </c>
      <c r="B145">
        <v>1345513</v>
      </c>
      <c r="C145">
        <v>1931157.466</v>
      </c>
      <c r="D145">
        <v>286549</v>
      </c>
      <c r="E145">
        <v>1532257</v>
      </c>
      <c r="F145">
        <v>63100</v>
      </c>
      <c r="H145">
        <v>48991</v>
      </c>
      <c r="I145">
        <v>36501</v>
      </c>
      <c r="J145">
        <v>1866</v>
      </c>
      <c r="K145">
        <v>358090</v>
      </c>
      <c r="L145">
        <v>27736</v>
      </c>
      <c r="M145">
        <v>564</v>
      </c>
      <c r="N145">
        <v>24022</v>
      </c>
      <c r="O145">
        <v>3359</v>
      </c>
      <c r="P145">
        <v>2027</v>
      </c>
      <c r="Q145">
        <v>36650</v>
      </c>
      <c r="R145">
        <v>3140</v>
      </c>
      <c r="S145">
        <v>87045</v>
      </c>
      <c r="T145">
        <v>2676</v>
      </c>
      <c r="U145">
        <v>17135</v>
      </c>
      <c r="V145">
        <v>64886</v>
      </c>
      <c r="W145">
        <v>89869</v>
      </c>
      <c r="X145">
        <v>13733</v>
      </c>
      <c r="Y145">
        <v>1763</v>
      </c>
      <c r="Z145">
        <v>36376</v>
      </c>
      <c r="AA145">
        <v>175852</v>
      </c>
      <c r="AB145">
        <v>708914.52056580002</v>
      </c>
      <c r="AC145">
        <v>92050</v>
      </c>
      <c r="AD145">
        <v>8555</v>
      </c>
      <c r="AE145">
        <v>463817</v>
      </c>
      <c r="AF145">
        <v>414054</v>
      </c>
      <c r="AG145">
        <v>10702</v>
      </c>
      <c r="AH145">
        <v>584460</v>
      </c>
      <c r="AI145">
        <v>758</v>
      </c>
      <c r="AJ145">
        <v>13574</v>
      </c>
      <c r="AK145">
        <v>2441</v>
      </c>
      <c r="AL145">
        <v>1689</v>
      </c>
      <c r="AM145">
        <v>5987</v>
      </c>
      <c r="AN145">
        <v>432789</v>
      </c>
      <c r="AO145">
        <v>12490</v>
      </c>
      <c r="AP145">
        <v>3768</v>
      </c>
      <c r="AQ145">
        <v>18168</v>
      </c>
      <c r="AR145">
        <v>5378</v>
      </c>
      <c r="AS145">
        <v>6932</v>
      </c>
      <c r="AT145">
        <v>1681</v>
      </c>
      <c r="AU145">
        <v>370.28500000000003</v>
      </c>
      <c r="AV145">
        <v>93</v>
      </c>
      <c r="AW145">
        <v>3823</v>
      </c>
      <c r="AX145">
        <v>19</v>
      </c>
      <c r="AY145">
        <v>13043</v>
      </c>
      <c r="AZ145">
        <v>282</v>
      </c>
      <c r="BA145">
        <v>3188</v>
      </c>
      <c r="BB145">
        <v>9008711.2715658005</v>
      </c>
    </row>
    <row r="146" spans="1:54" x14ac:dyDescent="0.55000000000000004">
      <c r="A146" s="1">
        <v>2009</v>
      </c>
      <c r="B146">
        <v>1215987</v>
      </c>
      <c r="C146">
        <v>2063450.196</v>
      </c>
      <c r="D146">
        <v>230903</v>
      </c>
      <c r="E146">
        <v>1457607</v>
      </c>
      <c r="F146">
        <v>71854</v>
      </c>
      <c r="H146">
        <v>30587</v>
      </c>
      <c r="I146">
        <v>35884</v>
      </c>
      <c r="J146">
        <v>2734</v>
      </c>
      <c r="K146">
        <v>349530</v>
      </c>
      <c r="L146">
        <v>30434</v>
      </c>
      <c r="M146">
        <v>999</v>
      </c>
      <c r="N146">
        <v>18518</v>
      </c>
      <c r="O146">
        <v>4035</v>
      </c>
      <c r="P146">
        <v>1970</v>
      </c>
      <c r="Q146">
        <v>43815</v>
      </c>
      <c r="R146">
        <v>2628</v>
      </c>
      <c r="S146">
        <v>54224</v>
      </c>
      <c r="T146">
        <v>2561</v>
      </c>
      <c r="U146">
        <v>15483</v>
      </c>
      <c r="V146">
        <v>72675</v>
      </c>
      <c r="W146">
        <v>95715</v>
      </c>
      <c r="X146">
        <v>10888</v>
      </c>
      <c r="Y146">
        <v>1466</v>
      </c>
      <c r="Z146">
        <v>73127</v>
      </c>
      <c r="AA146">
        <v>179981</v>
      </c>
      <c r="AB146">
        <v>750508.59348479996</v>
      </c>
      <c r="AC146">
        <v>128555</v>
      </c>
      <c r="AD146">
        <v>11063</v>
      </c>
      <c r="AE146">
        <v>397397</v>
      </c>
      <c r="AF146">
        <v>283049</v>
      </c>
      <c r="AG146">
        <v>28375</v>
      </c>
      <c r="AH146">
        <v>689519</v>
      </c>
      <c r="AI146">
        <v>811</v>
      </c>
      <c r="AJ146">
        <v>1691</v>
      </c>
      <c r="AK146">
        <v>2028</v>
      </c>
      <c r="AL146">
        <v>466</v>
      </c>
      <c r="AM146">
        <v>5175</v>
      </c>
      <c r="AN146">
        <v>429299</v>
      </c>
      <c r="AO146">
        <v>5799</v>
      </c>
      <c r="AP146">
        <v>3852</v>
      </c>
      <c r="AQ146">
        <v>15986</v>
      </c>
      <c r="AR146">
        <v>1483</v>
      </c>
      <c r="AS146">
        <v>8493</v>
      </c>
      <c r="AT146">
        <v>1513</v>
      </c>
      <c r="AU146">
        <v>366.66899999999998</v>
      </c>
      <c r="AV146">
        <v>106</v>
      </c>
      <c r="AW146">
        <v>2945</v>
      </c>
      <c r="AX146">
        <v>37</v>
      </c>
      <c r="AY146">
        <v>10585</v>
      </c>
      <c r="AZ146">
        <v>232</v>
      </c>
      <c r="BA146">
        <v>3672</v>
      </c>
      <c r="BB146">
        <v>8858322.4584848005</v>
      </c>
    </row>
    <row r="147" spans="1:54" x14ac:dyDescent="0.55000000000000004">
      <c r="A147" s="1">
        <v>2010</v>
      </c>
      <c r="B147">
        <v>1411363</v>
      </c>
      <c r="C147">
        <v>2257035.3199999998</v>
      </c>
      <c r="D147">
        <v>265700</v>
      </c>
      <c r="E147">
        <v>1771386</v>
      </c>
      <c r="F147">
        <v>67572</v>
      </c>
      <c r="H147">
        <v>26532</v>
      </c>
      <c r="I147">
        <v>34058</v>
      </c>
      <c r="J147">
        <v>2780</v>
      </c>
      <c r="K147">
        <v>385199</v>
      </c>
      <c r="L147">
        <v>33603</v>
      </c>
      <c r="M147">
        <v>4531</v>
      </c>
      <c r="N147">
        <v>21156</v>
      </c>
      <c r="O147">
        <v>3316</v>
      </c>
      <c r="P147">
        <v>2131</v>
      </c>
      <c r="Q147">
        <v>73856</v>
      </c>
      <c r="R147">
        <v>2181</v>
      </c>
      <c r="S147">
        <v>50560</v>
      </c>
      <c r="T147">
        <v>2463</v>
      </c>
      <c r="U147">
        <v>19907</v>
      </c>
      <c r="V147">
        <v>81513</v>
      </c>
      <c r="W147">
        <v>126025</v>
      </c>
      <c r="X147">
        <v>9812</v>
      </c>
      <c r="Y147">
        <v>1562</v>
      </c>
      <c r="Z147">
        <v>60235</v>
      </c>
      <c r="AA147">
        <v>222169</v>
      </c>
      <c r="AB147">
        <v>776954.17330599995</v>
      </c>
      <c r="AC147">
        <v>157100</v>
      </c>
      <c r="AD147">
        <v>15135</v>
      </c>
      <c r="AE147">
        <v>400854</v>
      </c>
      <c r="AF147">
        <v>274431</v>
      </c>
      <c r="AG147">
        <v>10538</v>
      </c>
      <c r="AH147">
        <v>727634</v>
      </c>
      <c r="AI147">
        <v>1066</v>
      </c>
      <c r="AJ147">
        <v>3772</v>
      </c>
      <c r="AK147">
        <v>2004</v>
      </c>
      <c r="AL147">
        <v>605</v>
      </c>
      <c r="AM147">
        <v>5701</v>
      </c>
      <c r="AN147">
        <v>397300</v>
      </c>
      <c r="AO147">
        <v>2524</v>
      </c>
      <c r="AP147">
        <v>3466</v>
      </c>
      <c r="AQ147">
        <v>14774</v>
      </c>
      <c r="AR147">
        <v>1450</v>
      </c>
      <c r="AS147">
        <v>12336</v>
      </c>
      <c r="AT147">
        <v>694</v>
      </c>
      <c r="AU147">
        <v>222.31100000000001</v>
      </c>
      <c r="AV147">
        <v>148</v>
      </c>
      <c r="AW147">
        <v>3608</v>
      </c>
      <c r="AX147">
        <v>41</v>
      </c>
      <c r="AY147">
        <v>11804</v>
      </c>
      <c r="AZ147">
        <v>425</v>
      </c>
      <c r="BA147">
        <v>3957</v>
      </c>
      <c r="BB147">
        <v>9773664.8043060005</v>
      </c>
    </row>
    <row r="148" spans="1:54" x14ac:dyDescent="0.55000000000000004">
      <c r="A148" s="1">
        <v>2011</v>
      </c>
      <c r="B148">
        <v>1532748</v>
      </c>
      <c r="C148">
        <v>2444576.2110000001</v>
      </c>
      <c r="D148">
        <v>307400</v>
      </c>
      <c r="E148">
        <v>2275392</v>
      </c>
      <c r="F148">
        <v>49559</v>
      </c>
      <c r="H148">
        <v>27243</v>
      </c>
      <c r="I148">
        <v>25169</v>
      </c>
      <c r="J148">
        <v>2391</v>
      </c>
      <c r="K148">
        <v>412828</v>
      </c>
      <c r="L148">
        <v>34093</v>
      </c>
      <c r="M148">
        <v>1498</v>
      </c>
      <c r="N148">
        <v>29409</v>
      </c>
      <c r="O148">
        <v>4184</v>
      </c>
      <c r="P148">
        <v>2146</v>
      </c>
      <c r="Q148">
        <v>68077</v>
      </c>
      <c r="R148">
        <v>2040</v>
      </c>
      <c r="S148">
        <v>52995</v>
      </c>
      <c r="T148">
        <v>3894</v>
      </c>
      <c r="U148">
        <v>23595</v>
      </c>
      <c r="V148">
        <v>60774</v>
      </c>
      <c r="W148">
        <v>119838</v>
      </c>
      <c r="X148">
        <v>10479</v>
      </c>
      <c r="Y148">
        <v>1134</v>
      </c>
      <c r="Z148">
        <v>39986</v>
      </c>
      <c r="AA148">
        <v>278038</v>
      </c>
      <c r="AB148">
        <v>727405.48950399994</v>
      </c>
      <c r="AC148">
        <v>168100</v>
      </c>
      <c r="AD148">
        <v>21918</v>
      </c>
      <c r="AE148">
        <v>421040</v>
      </c>
      <c r="AF148">
        <v>311541</v>
      </c>
      <c r="AG148">
        <v>1327</v>
      </c>
      <c r="AH148">
        <v>658530.57799999998</v>
      </c>
      <c r="AI148">
        <v>1152</v>
      </c>
      <c r="AJ148">
        <v>2374</v>
      </c>
      <c r="AK148">
        <v>1818</v>
      </c>
      <c r="AL148">
        <v>448</v>
      </c>
      <c r="AM148">
        <v>5181</v>
      </c>
      <c r="AN148">
        <v>376900</v>
      </c>
      <c r="AO148">
        <v>2437</v>
      </c>
      <c r="AP148">
        <v>3846</v>
      </c>
      <c r="AQ148">
        <v>13858</v>
      </c>
      <c r="AR148">
        <v>1916</v>
      </c>
      <c r="AS148">
        <v>18491</v>
      </c>
      <c r="AT148">
        <v>1118</v>
      </c>
      <c r="AU148">
        <v>252.267</v>
      </c>
      <c r="AV148">
        <v>50</v>
      </c>
      <c r="AW148">
        <v>2676</v>
      </c>
      <c r="AX148">
        <v>4</v>
      </c>
      <c r="AY148">
        <v>13849</v>
      </c>
      <c r="AZ148">
        <v>479</v>
      </c>
      <c r="BA148">
        <v>5494</v>
      </c>
      <c r="BB148">
        <v>10581536.545504</v>
      </c>
    </row>
    <row r="149" spans="1:54" x14ac:dyDescent="0.55000000000000004">
      <c r="A149" s="1">
        <v>2012</v>
      </c>
      <c r="B149">
        <v>1565416</v>
      </c>
      <c r="C149">
        <v>2275859.81</v>
      </c>
      <c r="D149">
        <v>341400</v>
      </c>
      <c r="E149">
        <v>2095279</v>
      </c>
      <c r="F149">
        <v>50344</v>
      </c>
      <c r="H149">
        <v>30573</v>
      </c>
      <c r="I149">
        <v>38000</v>
      </c>
      <c r="J149">
        <v>1394</v>
      </c>
      <c r="K149">
        <v>408000</v>
      </c>
      <c r="L149">
        <v>30270</v>
      </c>
      <c r="M149">
        <v>563</v>
      </c>
      <c r="N149">
        <v>34547</v>
      </c>
      <c r="O149">
        <v>6088</v>
      </c>
      <c r="P149">
        <v>1711</v>
      </c>
      <c r="Q149">
        <v>79291</v>
      </c>
      <c r="R149">
        <v>1301</v>
      </c>
      <c r="S149">
        <v>54589</v>
      </c>
      <c r="T149">
        <v>5809</v>
      </c>
      <c r="U149">
        <v>20213</v>
      </c>
      <c r="V149">
        <v>51691</v>
      </c>
      <c r="W149">
        <v>121837</v>
      </c>
      <c r="X149">
        <v>10249</v>
      </c>
      <c r="Y149">
        <v>1121</v>
      </c>
      <c r="Z149">
        <v>50666</v>
      </c>
      <c r="AA149">
        <v>321365</v>
      </c>
      <c r="AB149">
        <v>734736</v>
      </c>
      <c r="AC149">
        <v>175900</v>
      </c>
      <c r="AD149">
        <v>26792</v>
      </c>
      <c r="AE149">
        <v>400705</v>
      </c>
      <c r="AF149">
        <v>365642</v>
      </c>
      <c r="AG149">
        <v>5948</v>
      </c>
      <c r="AH149">
        <v>747364</v>
      </c>
      <c r="AI149">
        <v>1173</v>
      </c>
      <c r="AJ149">
        <v>4995</v>
      </c>
      <c r="AK149">
        <v>7725</v>
      </c>
      <c r="AL149">
        <v>421</v>
      </c>
      <c r="AM149">
        <v>3623</v>
      </c>
      <c r="AN149">
        <v>446300</v>
      </c>
      <c r="AO149">
        <v>2799</v>
      </c>
      <c r="AP149">
        <v>3865</v>
      </c>
      <c r="AQ149">
        <v>14967</v>
      </c>
      <c r="AR149">
        <v>2038</v>
      </c>
      <c r="AS149">
        <v>18675</v>
      </c>
      <c r="AT149">
        <v>909</v>
      </c>
      <c r="AU149">
        <v>174.48099999999999</v>
      </c>
      <c r="AV149">
        <v>6</v>
      </c>
      <c r="AW149">
        <v>2308</v>
      </c>
      <c r="AX149">
        <v>10</v>
      </c>
      <c r="AY149">
        <v>15286</v>
      </c>
      <c r="AZ149">
        <v>286.10599999999999</v>
      </c>
      <c r="BA149">
        <v>6855</v>
      </c>
      <c r="BB149">
        <v>10597959.397</v>
      </c>
    </row>
    <row r="150" spans="1:54" x14ac:dyDescent="0.55000000000000004">
      <c r="A150" s="1">
        <v>2013</v>
      </c>
      <c r="B150">
        <v>1515045</v>
      </c>
      <c r="C150">
        <v>2167671.0860000001</v>
      </c>
      <c r="D150">
        <v>303200</v>
      </c>
      <c r="E150">
        <v>1800589</v>
      </c>
      <c r="F150">
        <v>47854</v>
      </c>
      <c r="H150">
        <v>34269</v>
      </c>
      <c r="I150">
        <v>44198</v>
      </c>
      <c r="J150">
        <v>1102</v>
      </c>
      <c r="K150">
        <v>401000</v>
      </c>
      <c r="L150">
        <v>26630</v>
      </c>
      <c r="M150">
        <v>567</v>
      </c>
      <c r="N150">
        <v>32537</v>
      </c>
      <c r="O150">
        <v>8124</v>
      </c>
      <c r="P150">
        <v>1792</v>
      </c>
      <c r="Q150">
        <v>100593</v>
      </c>
      <c r="R150">
        <v>1031</v>
      </c>
      <c r="S150">
        <v>50007</v>
      </c>
      <c r="T150">
        <v>3390</v>
      </c>
      <c r="U150">
        <v>35906</v>
      </c>
      <c r="V150">
        <v>52609</v>
      </c>
      <c r="W150">
        <v>123299</v>
      </c>
      <c r="X150">
        <v>10481</v>
      </c>
      <c r="Y150">
        <v>1130</v>
      </c>
      <c r="Z150">
        <v>77148</v>
      </c>
      <c r="AA150">
        <v>296690</v>
      </c>
      <c r="AB150">
        <v>711291</v>
      </c>
      <c r="AC150">
        <v>175000</v>
      </c>
      <c r="AD150">
        <v>42316</v>
      </c>
      <c r="AE150">
        <v>407041</v>
      </c>
      <c r="AF150">
        <v>315046</v>
      </c>
      <c r="AG150">
        <v>20035</v>
      </c>
      <c r="AH150">
        <v>878932</v>
      </c>
      <c r="AI150">
        <v>1130</v>
      </c>
      <c r="AJ150">
        <v>4033</v>
      </c>
      <c r="AK150">
        <v>8020</v>
      </c>
      <c r="AL150">
        <v>211</v>
      </c>
      <c r="AM150">
        <v>4232</v>
      </c>
      <c r="AN150">
        <v>525600</v>
      </c>
      <c r="AO150">
        <v>1516</v>
      </c>
      <c r="AP150">
        <v>4542</v>
      </c>
      <c r="AQ150">
        <v>18922.202000000001</v>
      </c>
      <c r="AR150">
        <v>1900</v>
      </c>
      <c r="AS150">
        <v>19111</v>
      </c>
      <c r="AT150">
        <v>1745</v>
      </c>
      <c r="AU150">
        <v>237.197</v>
      </c>
      <c r="AV150">
        <v>24</v>
      </c>
      <c r="AW150">
        <v>2317</v>
      </c>
      <c r="AX150">
        <v>40</v>
      </c>
      <c r="AY150">
        <v>16237</v>
      </c>
      <c r="AZ150">
        <v>128.79599999999999</v>
      </c>
      <c r="BA150">
        <v>8283</v>
      </c>
      <c r="BB150">
        <v>10317811.280999999</v>
      </c>
    </row>
    <row r="151" spans="1:54" x14ac:dyDescent="0.55000000000000004">
      <c r="A151" s="2">
        <v>2014</v>
      </c>
      <c r="B151">
        <v>1467245</v>
      </c>
      <c r="C151">
        <v>2162436.9500000002</v>
      </c>
      <c r="D151">
        <v>284290</v>
      </c>
      <c r="E151">
        <v>2345512</v>
      </c>
      <c r="F151">
        <v>49709</v>
      </c>
      <c r="H151">
        <v>40079</v>
      </c>
      <c r="I151">
        <v>37365</v>
      </c>
      <c r="J151">
        <v>7654.4508934020996</v>
      </c>
      <c r="K151">
        <v>392318</v>
      </c>
      <c r="L151">
        <v>28268.062591552734</v>
      </c>
      <c r="M151">
        <v>680.45300245285034</v>
      </c>
      <c r="N151">
        <v>35019</v>
      </c>
      <c r="O151">
        <v>5749.5660781860352</v>
      </c>
      <c r="P151">
        <v>1560</v>
      </c>
      <c r="Q151">
        <v>116018</v>
      </c>
      <c r="R151">
        <v>1916.029</v>
      </c>
      <c r="S151">
        <v>43231.052398681641</v>
      </c>
      <c r="T151">
        <v>3657.3588848114014</v>
      </c>
      <c r="U151">
        <v>45931.034088134766</v>
      </c>
      <c r="V151">
        <v>61270</v>
      </c>
      <c r="W151">
        <v>102301</v>
      </c>
      <c r="X151">
        <v>10514</v>
      </c>
      <c r="Y151">
        <v>1289.0149354934692</v>
      </c>
      <c r="Z151">
        <v>47220</v>
      </c>
      <c r="AA151">
        <v>285413.72680664063</v>
      </c>
      <c r="AB151">
        <v>724000</v>
      </c>
      <c r="AC151">
        <v>193100</v>
      </c>
      <c r="AD151">
        <v>64684</v>
      </c>
      <c r="AE151">
        <v>397919</v>
      </c>
      <c r="AF151">
        <v>266267</v>
      </c>
      <c r="AG151">
        <v>3022</v>
      </c>
      <c r="AH151">
        <v>805936</v>
      </c>
      <c r="AI151">
        <v>1188.5440349578857</v>
      </c>
      <c r="AJ151">
        <v>4198.0409622192383</v>
      </c>
      <c r="AK151">
        <v>20006.028999999999</v>
      </c>
      <c r="AL151">
        <v>269</v>
      </c>
      <c r="AM151">
        <v>4714</v>
      </c>
      <c r="AN151">
        <v>422600</v>
      </c>
      <c r="AO151">
        <v>1994</v>
      </c>
      <c r="AP151">
        <v>4243.3080673217773</v>
      </c>
      <c r="AQ151">
        <v>32075.433000000001</v>
      </c>
      <c r="AR151">
        <v>3670</v>
      </c>
      <c r="AS151">
        <v>22334</v>
      </c>
      <c r="AT151">
        <v>1384.4729661941528</v>
      </c>
      <c r="AU151">
        <v>207.89500000000001</v>
      </c>
      <c r="AV151">
        <v>78.294001519680023</v>
      </c>
      <c r="AW151">
        <v>2283</v>
      </c>
      <c r="AX151">
        <v>187</v>
      </c>
      <c r="AY151">
        <v>17893.415451049805</v>
      </c>
      <c r="AZ151">
        <v>96.832999999999998</v>
      </c>
      <c r="BA151">
        <v>8221</v>
      </c>
      <c r="BB151" s="3">
        <v>10401023</v>
      </c>
    </row>
    <row r="152" spans="1:54" x14ac:dyDescent="0.55000000000000004">
      <c r="A152" s="2">
        <v>2015</v>
      </c>
      <c r="B152">
        <v>1454396</v>
      </c>
      <c r="C152">
        <v>2026222</v>
      </c>
      <c r="D152">
        <v>280320</v>
      </c>
      <c r="E152">
        <v>2474416</v>
      </c>
      <c r="F152">
        <v>48531</v>
      </c>
      <c r="H152">
        <v>40006</v>
      </c>
      <c r="I152">
        <v>33665</v>
      </c>
      <c r="J152">
        <v>9520</v>
      </c>
      <c r="K152">
        <v>369054</v>
      </c>
      <c r="L152">
        <v>28014</v>
      </c>
      <c r="M152">
        <v>1161</v>
      </c>
      <c r="N152">
        <v>43895</v>
      </c>
      <c r="O152">
        <v>6107</v>
      </c>
      <c r="P152">
        <v>1329</v>
      </c>
      <c r="Q152">
        <v>108162</v>
      </c>
      <c r="R152">
        <v>5451.7430000000004</v>
      </c>
      <c r="S152">
        <v>39871</v>
      </c>
      <c r="T152">
        <v>4932</v>
      </c>
      <c r="U152">
        <v>27170</v>
      </c>
      <c r="V152">
        <v>62213</v>
      </c>
      <c r="W152">
        <v>113444</v>
      </c>
      <c r="X152">
        <v>13882</v>
      </c>
      <c r="Y152">
        <v>7676</v>
      </c>
      <c r="Z152">
        <v>64141</v>
      </c>
      <c r="AA152">
        <v>206786.71</v>
      </c>
      <c r="AB152">
        <v>744600</v>
      </c>
      <c r="AC152">
        <v>211700</v>
      </c>
      <c r="AD152">
        <v>73560</v>
      </c>
      <c r="AE152">
        <v>419250</v>
      </c>
      <c r="AF152">
        <v>269974</v>
      </c>
      <c r="AG152">
        <v>1591</v>
      </c>
      <c r="AH152">
        <v>881438</v>
      </c>
      <c r="AI152">
        <v>1290</v>
      </c>
      <c r="AJ152">
        <v>2375</v>
      </c>
      <c r="AK152">
        <v>5234.5950000000003</v>
      </c>
      <c r="AL152">
        <v>210</v>
      </c>
      <c r="AM152">
        <v>8324</v>
      </c>
      <c r="AN152">
        <v>420000</v>
      </c>
      <c r="AO152">
        <v>1465</v>
      </c>
      <c r="AP152">
        <v>4472</v>
      </c>
      <c r="AQ152">
        <v>21332.337</v>
      </c>
      <c r="AR152">
        <v>8221</v>
      </c>
      <c r="AS152">
        <v>27342</v>
      </c>
      <c r="AT152">
        <v>973.43799999999999</v>
      </c>
      <c r="AU152">
        <v>283.70100000000002</v>
      </c>
      <c r="AV152">
        <v>104</v>
      </c>
      <c r="AW152">
        <v>4260</v>
      </c>
      <c r="AX152">
        <v>76</v>
      </c>
      <c r="AY152">
        <v>17934</v>
      </c>
      <c r="AZ152">
        <v>53.399000000000001</v>
      </c>
      <c r="BA152">
        <v>9331</v>
      </c>
      <c r="BB152" s="3">
        <v>11042327</v>
      </c>
    </row>
    <row r="153" spans="1:54" x14ac:dyDescent="0.55000000000000004">
      <c r="A153" s="2">
        <v>2016</v>
      </c>
      <c r="B153">
        <v>1410000</v>
      </c>
      <c r="C153">
        <v>2060000</v>
      </c>
      <c r="D153">
        <v>277763</v>
      </c>
      <c r="E153">
        <v>2230000</v>
      </c>
      <c r="F153">
        <v>49000</v>
      </c>
      <c r="H153">
        <v>36498.082999999999</v>
      </c>
      <c r="I153">
        <v>33650</v>
      </c>
      <c r="K153">
        <v>360000</v>
      </c>
      <c r="L153">
        <v>29943</v>
      </c>
      <c r="M153">
        <v>4089</v>
      </c>
      <c r="O153">
        <v>7314.0709999999999</v>
      </c>
      <c r="P153">
        <v>1237</v>
      </c>
      <c r="Q153">
        <v>93959</v>
      </c>
      <c r="R153">
        <v>5718.4129999999996</v>
      </c>
      <c r="S153">
        <v>28821.16</v>
      </c>
      <c r="T153">
        <v>3610.7339999999999</v>
      </c>
      <c r="U153">
        <v>37603</v>
      </c>
      <c r="V153">
        <v>67634.248000000007</v>
      </c>
      <c r="W153">
        <v>133310.54399999999</v>
      </c>
      <c r="X153">
        <v>12868.975</v>
      </c>
      <c r="Y153">
        <v>4900.5690000000004</v>
      </c>
      <c r="AA153">
        <v>215942.63200000001</v>
      </c>
      <c r="AB153">
        <v>750000</v>
      </c>
      <c r="AC153">
        <v>213400</v>
      </c>
      <c r="AD153">
        <v>71772</v>
      </c>
      <c r="AE153">
        <v>445500</v>
      </c>
      <c r="AF153">
        <v>260000</v>
      </c>
      <c r="AG153">
        <v>2278</v>
      </c>
      <c r="AH153">
        <v>910966</v>
      </c>
      <c r="AI153">
        <v>1152.0160000000001</v>
      </c>
      <c r="AJ153">
        <v>3381.846</v>
      </c>
      <c r="AK153">
        <v>5228.4440000000004</v>
      </c>
      <c r="AL153">
        <v>228.39599999999999</v>
      </c>
      <c r="AM153">
        <v>6931.0339999999997</v>
      </c>
      <c r="AN153">
        <v>428400</v>
      </c>
      <c r="AO153">
        <v>569.32100000000003</v>
      </c>
      <c r="AP153">
        <v>4212</v>
      </c>
      <c r="AQ153">
        <v>32395.187999999998</v>
      </c>
      <c r="AR153">
        <v>10007</v>
      </c>
      <c r="AS153">
        <v>27157</v>
      </c>
      <c r="AT153">
        <v>1290.3810000000001</v>
      </c>
      <c r="AU153">
        <v>225.84399999999999</v>
      </c>
      <c r="AV153">
        <v>214.89099999999999</v>
      </c>
      <c r="AW153">
        <v>4494.6239999999998</v>
      </c>
      <c r="AX153">
        <v>663</v>
      </c>
      <c r="AY153">
        <v>17411.251</v>
      </c>
      <c r="BB153" s="4">
        <v>10489455.415999999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1AB8-C18C-475C-B68E-5385899C9487}">
  <sheetPr published="0"/>
  <dimension ref="A1:BB153"/>
  <sheetViews>
    <sheetView zoomScale="115" zoomScaleNormal="115" zoomScalePageLayoutView="60"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activeCell="A2" sqref="A2"/>
    </sheetView>
  </sheetViews>
  <sheetFormatPr defaultColWidth="9.15625" defaultRowHeight="14.1" x14ac:dyDescent="0.5"/>
  <cols>
    <col min="1" max="1" width="9.26171875" style="5" bestFit="1" customWidth="1"/>
    <col min="2" max="3" width="12.83984375" style="5" bestFit="1" customWidth="1"/>
    <col min="4" max="4" width="13.68359375" style="5" bestFit="1" customWidth="1"/>
    <col min="5" max="5" width="14" style="5" bestFit="1" customWidth="1"/>
    <col min="6" max="6" width="12.83984375" style="5" bestFit="1" customWidth="1"/>
    <col min="7" max="7" width="12.83984375" style="5" customWidth="1"/>
    <col min="8" max="8" width="11.68359375" style="5" bestFit="1" customWidth="1"/>
    <col min="9" max="9" width="14" style="5" bestFit="1" customWidth="1"/>
    <col min="10" max="10" width="10.68359375" style="5" bestFit="1" customWidth="1"/>
    <col min="11" max="11" width="11.68359375" style="5" bestFit="1" customWidth="1"/>
    <col min="12" max="12" width="12.83984375" style="5" bestFit="1" customWidth="1"/>
    <col min="13" max="13" width="10.68359375" style="5" bestFit="1" customWidth="1"/>
    <col min="14" max="14" width="12.68359375" style="5" bestFit="1" customWidth="1"/>
    <col min="15" max="15" width="10.68359375" style="5" bestFit="1" customWidth="1"/>
    <col min="16" max="16" width="12" style="5" bestFit="1" customWidth="1"/>
    <col min="17" max="17" width="16" style="5" bestFit="1" customWidth="1"/>
    <col min="18" max="18" width="11.26171875" style="5" bestFit="1" customWidth="1"/>
    <col min="19" max="19" width="12.83984375" style="5" bestFit="1" customWidth="1"/>
    <col min="20" max="20" width="11.68359375" style="5" bestFit="1" customWidth="1"/>
    <col min="21" max="22" width="12.83984375" style="5" bestFit="1" customWidth="1"/>
    <col min="23" max="23" width="13.68359375" style="5" bestFit="1" customWidth="1"/>
    <col min="24" max="24" width="12.41796875" style="5" bestFit="1" customWidth="1"/>
    <col min="25" max="25" width="10.26171875" style="5" bestFit="1" customWidth="1"/>
    <col min="26" max="26" width="11.68359375" style="5" bestFit="1" customWidth="1"/>
    <col min="27" max="27" width="10.15625" style="5" bestFit="1" customWidth="1"/>
    <col min="28" max="28" width="12.41796875" style="5" bestFit="1" customWidth="1"/>
    <col min="29" max="29" width="13.26171875" style="5" bestFit="1" customWidth="1"/>
    <col min="30" max="30" width="10.68359375" style="5" bestFit="1" customWidth="1"/>
    <col min="31" max="31" width="13.41796875" style="5" bestFit="1" customWidth="1"/>
    <col min="32" max="32" width="12.15625" style="5" bestFit="1" customWidth="1"/>
    <col min="33" max="33" width="10.41796875" style="5" bestFit="1" customWidth="1"/>
    <col min="34" max="34" width="12.83984375" style="5" bestFit="1" customWidth="1"/>
    <col min="35" max="35" width="9.41796875" style="5" bestFit="1" customWidth="1"/>
    <col min="36" max="36" width="11.68359375" style="5" bestFit="1" customWidth="1"/>
    <col min="37" max="37" width="10" style="5" bestFit="1" customWidth="1"/>
    <col min="38" max="38" width="10.15625" style="5" customWidth="1"/>
    <col min="39" max="39" width="13.26171875" style="5" bestFit="1" customWidth="1"/>
    <col min="40" max="40" width="12.41796875" style="5" bestFit="1" customWidth="1"/>
    <col min="41" max="41" width="9.26171875" style="5" customWidth="1"/>
    <col min="42" max="43" width="10.68359375" style="5" bestFit="1" customWidth="1"/>
    <col min="44" max="44" width="9.41796875" style="5" bestFit="1" customWidth="1"/>
    <col min="45" max="45" width="11.41796875" style="5" bestFit="1" customWidth="1"/>
    <col min="46" max="48" width="9.41796875" style="5" bestFit="1" customWidth="1"/>
    <col min="49" max="49" width="10.26171875" style="5" bestFit="1" customWidth="1"/>
    <col min="50" max="51" width="11.68359375" style="5" bestFit="1" customWidth="1"/>
    <col min="52" max="52" width="9.41796875" style="5" bestFit="1" customWidth="1"/>
    <col min="53" max="53" width="10.26171875" style="5" bestFit="1" customWidth="1"/>
    <col min="54" max="54" width="11.68359375" style="5" bestFit="1" customWidth="1"/>
    <col min="55" max="16384" width="9.15625" style="5"/>
  </cols>
  <sheetData>
    <row r="1" spans="1:54" s="7" customFormat="1" x14ac:dyDescent="0.5">
      <c r="A1" s="66" t="s">
        <v>52</v>
      </c>
      <c r="B1" s="6" t="str">
        <f>'[1]T10 Wine export vol'!B2</f>
        <v>France</v>
      </c>
      <c r="C1" s="6" t="str">
        <f>'[1]T10 Wine export vol'!C2</f>
        <v>Italy</v>
      </c>
      <c r="D1" s="6" t="str">
        <f>'[1]T10 Wine export vol'!D2</f>
        <v>Portugal</v>
      </c>
      <c r="E1" s="6" t="str">
        <f>'[1]T10 Wine export vol'!E2</f>
        <v>Spain</v>
      </c>
      <c r="F1" s="6" t="str">
        <f>'[1]T10 Wine export vol'!F2</f>
        <v>Austria</v>
      </c>
      <c r="G1" s="6" t="s">
        <v>53</v>
      </c>
      <c r="H1" s="6" t="s">
        <v>5</v>
      </c>
      <c r="I1" s="6" t="str">
        <f>'[1]T10 Wine export vol'!H2</f>
        <v>Denmark</v>
      </c>
      <c r="J1" s="6" t="str">
        <f>'[1]T10 Wine export vol'!I2</f>
        <v>Finland</v>
      </c>
      <c r="K1" s="6" t="str">
        <f>'[1]T10 Wine export vol'!J2</f>
        <v>Germany</v>
      </c>
      <c r="L1" s="6" t="str">
        <f>'[1]T10 Wine export vol'!K2</f>
        <v>Greece</v>
      </c>
      <c r="M1" s="6" t="str">
        <f>'[1]T10 Wine export vol'!L2</f>
        <v>Ireland</v>
      </c>
      <c r="N1" s="6" t="str">
        <f>'[1]T10 Wine export vol'!M2</f>
        <v>Netherlands</v>
      </c>
      <c r="O1" s="6" t="str">
        <f>'[1]T10 Wine export vol'!N2</f>
        <v>Sweden</v>
      </c>
      <c r="P1" s="6" t="str">
        <f>'[1]T10 Wine export vol'!O2</f>
        <v>Switzerland</v>
      </c>
      <c r="Q1" s="6" t="str">
        <f>'[1]T10 Wine export vol'!P2</f>
        <v>United Kingdom</v>
      </c>
      <c r="R1" s="6" t="str">
        <f>'[1]T10 Wine export vol'!Q2</f>
        <v>Other WEM</v>
      </c>
      <c r="S1" s="6" t="str">
        <f>'[1]T10 Wine export vol'!R2</f>
        <v>Bulgaria</v>
      </c>
      <c r="T1" s="6" t="str">
        <f>'[1]T10 Wine export vol'!S2</f>
        <v>Croatia</v>
      </c>
      <c r="U1" s="6" t="str">
        <f>'[1]T10 Wine export vol'!T2</f>
        <v>Georgia</v>
      </c>
      <c r="V1" s="6" t="str">
        <f>'[1]T10 Wine export vol'!U2</f>
        <v>Hungary</v>
      </c>
      <c r="W1" s="6" t="str">
        <f>'[1]T10 Wine export vol'!V2</f>
        <v>Moldova</v>
      </c>
      <c r="X1" s="6" t="str">
        <f>'[1]T10 Wine export vol'!W2</f>
        <v>Romania</v>
      </c>
      <c r="Y1" s="6" t="str">
        <f>'[1]T10 Wine export vol'!X2</f>
        <v>Russia</v>
      </c>
      <c r="Z1" s="6" t="str">
        <f>'[1]T10 Wine export vol'!Y2</f>
        <v>Ukraine</v>
      </c>
      <c r="AA1" s="6" t="str">
        <f>'[1]T10 Wine export vol'!Z2</f>
        <v>Other ECA</v>
      </c>
      <c r="AB1" s="6" t="str">
        <f>'[1]T10 Wine export vol'!AA2</f>
        <v>Australia</v>
      </c>
      <c r="AC1" s="6" t="str">
        <f>'[1]T10 Wine export vol'!AB2</f>
        <v>New Zealand</v>
      </c>
      <c r="AD1" s="6" t="str">
        <f>'[1]T10 Wine export vol'!AC2</f>
        <v>Canada</v>
      </c>
      <c r="AE1" s="6" t="str">
        <f>'[1]T10 Wine export vol'!AD2</f>
        <v>United States</v>
      </c>
      <c r="AF1" s="6" t="str">
        <f>'[1]T10 Wine export vol'!AE2</f>
        <v>Argentina</v>
      </c>
      <c r="AG1" s="6" t="str">
        <f>'[1]T10 Wine export vol'!AF2</f>
        <v>Brazil</v>
      </c>
      <c r="AH1" s="6" t="str">
        <f>'[1]T10 Wine export vol'!AG2</f>
        <v>Chile</v>
      </c>
      <c r="AI1" s="6" t="str">
        <f>'[1]T10 Wine export vol'!AH2</f>
        <v>Mexico</v>
      </c>
      <c r="AJ1" s="6" t="str">
        <f>'[1]T10 Wine export vol'!AI2</f>
        <v>Uruguay</v>
      </c>
      <c r="AK1" s="6" t="str">
        <f>'[1]T10 Wine export vol'!AJ2</f>
        <v>Other LAC</v>
      </c>
      <c r="AL1" s="6" t="str">
        <f>'[1]T10 Wine export vol'!AK2</f>
        <v>Algeria</v>
      </c>
      <c r="AM1" s="6" t="str">
        <f>'[1]T10 Wine export vol'!AL2</f>
        <v>Morocco</v>
      </c>
      <c r="AN1" s="6" t="str">
        <f>'[1]T10 Wine export vol'!AM2</f>
        <v>South Africa</v>
      </c>
      <c r="AO1" s="6" t="str">
        <f>'[1]T10 Wine export vol'!AN2</f>
        <v>Tunisia</v>
      </c>
      <c r="AP1" s="6" t="str">
        <f>'[1]T10 Wine export vol'!AO2</f>
        <v>Turkey</v>
      </c>
      <c r="AQ1" s="6" t="str">
        <f>'[1]T10 Wine export vol'!AP2</f>
        <v>Other AME</v>
      </c>
      <c r="AR1" s="6" t="str">
        <f>'[1]T10 Wine export vol'!AQ2</f>
        <v>China</v>
      </c>
      <c r="AS1" s="6" t="str">
        <f>'[1]T10 Wine export vol'!AR2</f>
        <v>Hong Kong</v>
      </c>
      <c r="AT1" s="6" t="str">
        <f>'[1]T10 Wine export vol'!AS2</f>
        <v>India</v>
      </c>
      <c r="AU1" s="6" t="str">
        <f>'[1]T10 Wine export vol'!AT2</f>
        <v>Japan</v>
      </c>
      <c r="AV1" s="6" t="str">
        <f>'[1]T10 Wine export vol'!AU2</f>
        <v>Korea</v>
      </c>
      <c r="AW1" s="6" t="str">
        <f>'[1]T10 Wine export vol'!AV2</f>
        <v>Malaysia</v>
      </c>
      <c r="AX1" s="6" t="str">
        <f>'[1]T10 Wine export vol'!AW2</f>
        <v>Philippines</v>
      </c>
      <c r="AY1" s="6" t="str">
        <f>'[1]T10 Wine export vol'!AX2</f>
        <v>Singapore</v>
      </c>
      <c r="AZ1" s="6" t="str">
        <f>'[1]T10 Wine export vol'!AY2</f>
        <v>Taiwan</v>
      </c>
      <c r="BA1" s="6" t="str">
        <f>'[1]T10 Wine export vol'!AZ2</f>
        <v>Thailand</v>
      </c>
      <c r="BB1" s="6" t="str">
        <f>'[1]T10 Wine export vol'!BC2</f>
        <v>World</v>
      </c>
    </row>
    <row r="2" spans="1:54" x14ac:dyDescent="0.5">
      <c r="A2" s="7">
        <f>'[1]T10 Wine export vol'!A33</f>
        <v>1865</v>
      </c>
      <c r="B2" s="9">
        <f>IFERROR((IF('[1]T10 Wine export vol'!B33&lt;&gt;"",(IF('[1]T58 Population'!B33&lt;&gt;"",('[1]T10 Wine export vol'!B33/'[1]T61 Real GDP'!B33*1000),"")),"")),"")</f>
        <v>3920.7307571387569</v>
      </c>
      <c r="C2" s="9">
        <f>IFERROR((IF('[1]T10 Wine export vol'!C33&lt;&gt;"",(IF('[1]T58 Population'!C33&lt;&gt;"",('[1]T10 Wine export vol'!C33/'[1]T61 Real GDP'!C33*1000),"")),"")),"")</f>
        <v>673.28099153149162</v>
      </c>
      <c r="D2" s="9">
        <f>IFERROR((IF('[1]T10 Wine export vol'!D33&lt;&gt;"",(IF('[1]T58 Population'!D33&lt;&gt;"",('[1]T10 Wine export vol'!D33/'[1]T61 Real GDP'!D33*1000),"")),"")),"")</f>
        <v>9747.663551401869</v>
      </c>
      <c r="E2" s="9">
        <f>IFERROR((IF('[1]T10 Wine export vol'!E33&lt;&gt;"",(IF('[1]T58 Population'!E33&lt;&gt;"",('[1]T10 Wine export vol'!E33/'[1]T61 Real GDP'!E33*1000),"")),"")),"")</f>
        <v>5523.9147350148078</v>
      </c>
      <c r="F2" s="9" t="str">
        <f>IFERROR((IF('[1]T10 Wine export vol'!F33&lt;&gt;"",(IF('[1]T58 Population'!F33&lt;&gt;"",('[1]T10 Wine export vol'!F33/'[1]T61 Real GDP'!F33*1000),"")),"")),"")</f>
        <v/>
      </c>
      <c r="G2" s="9"/>
      <c r="H2" s="9" t="str">
        <f>IFERROR((IF('[1]T10 Wine export vol'!G33&lt;&gt;"",(IF('[1]T58 Population'!G33&lt;&gt;"",('[1]T10 Wine export vol'!G33/'[1]T61 Real GDP'!G33*1000),"")),"")),"")</f>
        <v/>
      </c>
      <c r="I2" s="9">
        <f>IFERROR((IF('[1]T10 Wine export vol'!F34&lt;&gt;"",(IF('[1]T58 Population'!H33&lt;&gt;"",('[1]T10 Wine export vol'!F34/'[1]T61 Real GDP'!H33*1000),"")),"")),"")</f>
        <v>3212.5407648977171</v>
      </c>
      <c r="J2" s="9" t="str">
        <f>IFERROR((IF('[1]T10 Wine export vol'!I33&lt;&gt;"",(IF('[1]T58 Population'!I33&lt;&gt;"",('[1]T10 Wine export vol'!I33/'[1]T61 Real GDP'!I33*1000),"")),"")),"")</f>
        <v/>
      </c>
      <c r="K2" s="9">
        <f>IFERROR((IF('[1]T10 Wine export vol'!J33&lt;&gt;"",(IF('[1]T58 Population'!J33&lt;&gt;"",('[1]T10 Wine export vol'!J33/'[1]T61 Real GDP'!J33*1000),"")),"")),"")</f>
        <v>194.64189153684217</v>
      </c>
      <c r="L2" s="9">
        <f>IFERROR((IF('[1]T10 Wine export vol'!K33&lt;&gt;"",(IF('[1]T58 Population'!K33&lt;&gt;"",('[1]T10 Wine export vol'!K33/'[1]T61 Real GDP'!K33*1000),"")),"")),"")</f>
        <v>661.50673503642474</v>
      </c>
      <c r="M2" s="9" t="str">
        <f>IFERROR((IF('[1]T10 Wine export vol'!L33&lt;&gt;"",(IF('[1]T58 Population'!L33&lt;&gt;"",('[1]T10 Wine export vol'!L33/'[1]T61 Real GDP'!L33*1000),"")),"")),"")</f>
        <v/>
      </c>
      <c r="N2" s="9" t="str">
        <f>IFERROR((IF('[1]T10 Wine export vol'!M33&lt;&gt;"",(IF('[1]T58 Population'!M33&lt;&gt;"",('[1]T10 Wine export vol'!M33/'[1]T61 Real GDP'!M33*1000),"")),"")),"")</f>
        <v/>
      </c>
      <c r="O2" s="9" t="str">
        <f>IFERROR((IF('[1]T10 Wine export vol'!N33&lt;&gt;"",(IF('[1]T58 Population'!N33&lt;&gt;"",('[1]T10 Wine export vol'!N33/'[1]T61 Real GDP'!N33*1000),"")),"")),"")</f>
        <v/>
      </c>
      <c r="P2" s="9">
        <f>IFERROR((IF('[1]T10 Wine export vol'!O33&lt;&gt;"",(IF('[1]T58 Population'!O33&lt;&gt;"",('[1]T10 Wine export vol'!O33/'[1]T61 Real GDP'!O33*1000),"")),"")),"")</f>
        <v>36.214889359705765</v>
      </c>
      <c r="Q2" s="9">
        <f>IFERROR((IF('[1]T10 Wine export vol'!P33&lt;&gt;"",(IF('[1]T58 Population'!P33&lt;&gt;"",('[1]T10 Wine export vol'!P33/'[1]T61 Real GDP'!P33*1000),"")),"")),"")</f>
        <v>114.57146847169309</v>
      </c>
      <c r="R2" s="9" t="str">
        <f>IFERROR((IF('[1]T10 Wine export vol'!Q33&lt;&gt;"",(IF('[1]T58 Population'!Q33&lt;&gt;"",('[1]T10 Wine export vol'!Q33/'[1]T61 Real GDP'!Q33*1000),"")),"")),"")</f>
        <v/>
      </c>
      <c r="S2" s="9" t="str">
        <f>IFERROR((IF('[1]T10 Wine export vol'!R33&lt;&gt;"",(IF('[1]T58 Population'!R33&lt;&gt;"",('[1]T10 Wine export vol'!R33/'[1]T61 Real GDP'!R33*1000),"")),"")),"")</f>
        <v/>
      </c>
      <c r="T2" s="9" t="str">
        <f>IFERROR((IF('[1]T10 Wine export vol'!S33&lt;&gt;"",(IF('[1]T58 Population'!S33&lt;&gt;"",('[1]T10 Wine export vol'!S33/'[1]T61 Real GDP'!S33*1000),"")),"")),"")</f>
        <v/>
      </c>
      <c r="U2" s="9" t="str">
        <f>IFERROR((IF('[1]T10 Wine export vol'!T33&lt;&gt;"",(IF('[1]T58 Population'!T33&lt;&gt;"",('[1]T10 Wine export vol'!T33/'[1]T61 Real GDP'!T33*1000),"")),"")),"")</f>
        <v/>
      </c>
      <c r="V2" s="9" t="str">
        <f>IFERROR((IF('[1]T10 Wine export vol'!U33&lt;&gt;"",(IF('[1]T58 Population'!U33&lt;&gt;"",('[1]T10 Wine export vol'!U33/'[1]T61 Real GDP'!U33*1000),"")),"")),"")</f>
        <v/>
      </c>
      <c r="W2" s="9" t="str">
        <f>IFERROR((IF('[1]T10 Wine export vol'!V33&lt;&gt;"",(IF('[1]T58 Population'!V33&lt;&gt;"",('[1]T10 Wine export vol'!V33/'[1]T61 Real GDP'!V33*1000),"")),"")),"")</f>
        <v/>
      </c>
      <c r="X2" s="9" t="str">
        <f>IFERROR((IF('[1]T10 Wine export vol'!W33&lt;&gt;"",(IF('[1]T58 Population'!W33&lt;&gt;"",('[1]T10 Wine export vol'!W33/'[1]T61 Real GDP'!W33*1000),"")),"")),"")</f>
        <v/>
      </c>
      <c r="Y2" s="9" t="str">
        <f>IFERROR((IF('[1]T10 Wine export vol'!X33&lt;&gt;"",(IF('[1]T58 Population'!X33&lt;&gt;"",('[1]T10 Wine export vol'!X33/'[1]T61 Real GDP'!X33*1000),"")),"")),"")</f>
        <v/>
      </c>
      <c r="Z2" s="9" t="str">
        <f>IFERROR((IF('[1]T10 Wine export vol'!Y33&lt;&gt;"",(IF('[1]T58 Population'!Y33&lt;&gt;"",('[1]T10 Wine export vol'!Y33/'[1]T61 Real GDP'!Y33*1000),"")),"")),"")</f>
        <v/>
      </c>
      <c r="AA2" s="9" t="str">
        <f>IFERROR((IF('[1]T10 Wine export vol'!Z33&lt;&gt;"",(IF('[1]T58 Population'!Z33&lt;&gt;"",('[1]T10 Wine export vol'!Z33/'[1]T61 Real GDP'!Z33*1000),"")),"")),"")</f>
        <v/>
      </c>
      <c r="AB2" s="9">
        <f>IFERROR((IF('[1]T10 Wine export vol'!AA33&lt;&gt;"",(IF('[1]T58 Population'!AA33&lt;&gt;"",('[1]T10 Wine export vol'!AA33/'[1]T61 Real GDP'!AA33*1000),"")),"")),"")</f>
        <v>54.012084592145001</v>
      </c>
      <c r="AC2" s="9" t="str">
        <f>IFERROR((IF('[1]T10 Wine export vol'!AB33&lt;&gt;"",(IF('[1]T58 Population'!AB33&lt;&gt;"",('[1]T10 Wine export vol'!AB33/'[1]T61 Real GDP'!AB33*1000),"")),"")),"")</f>
        <v/>
      </c>
      <c r="AD2" s="9" t="str">
        <f>IFERROR((IF('[1]T10 Wine export vol'!AC33&lt;&gt;"",(IF('[1]T58 Population'!AC33&lt;&gt;"",('[1]T10 Wine export vol'!AC33/'[1]T61 Real GDP'!AC33*1000),"")),"")),"")</f>
        <v/>
      </c>
      <c r="AE2" s="9">
        <f>IFERROR((IF('[1]T10 Wine export vol'!AD33&lt;&gt;"",(IF('[1]T58 Population'!AD33&lt;&gt;"",('[1]T10 Wine export vol'!AD33/'[1]T61 Real GDP'!AD33*1000),"")),"")),"")</f>
        <v>2.2953179687592389</v>
      </c>
      <c r="AF2" s="9" t="str">
        <f>IFERROR((IF('[1]T10 Wine export vol'!AE33&lt;&gt;"",(IF('[1]T58 Population'!AE33&lt;&gt;"",('[1]T10 Wine export vol'!AE33/'[1]T61 Real GDP'!AE33*1000),"")),"")),"")</f>
        <v/>
      </c>
      <c r="AG2" s="9" t="str">
        <f>IFERROR((IF('[1]T10 Wine export vol'!AF33&lt;&gt;"",(IF('[1]T58 Population'!AF33&lt;&gt;"",('[1]T10 Wine export vol'!AF33/'[1]T61 Real GDP'!AF33*1000),"")),"")),"")</f>
        <v/>
      </c>
      <c r="AH2" s="9" t="str">
        <f>IFERROR((IF('[1]T10 Wine export vol'!AG33&lt;&gt;"",(IF('[1]T58 Population'!AG33&lt;&gt;"",('[1]T10 Wine export vol'!AG33/'[1]T61 Real GDP'!AG33*1000),"")),"")),"")</f>
        <v/>
      </c>
      <c r="AI2" s="9" t="str">
        <f>IFERROR((IF('[1]T10 Wine export vol'!AH33&lt;&gt;"",(IF('[1]T58 Population'!AH33&lt;&gt;"",('[1]T10 Wine export vol'!AH33/'[1]T61 Real GDP'!AH33*1000),"")),"")),"")</f>
        <v/>
      </c>
      <c r="AJ2" s="9" t="str">
        <f>IFERROR((IF('[1]T10 Wine export vol'!AI33&lt;&gt;"",(IF('[1]T58 Population'!AI33&lt;&gt;"",('[1]T10 Wine export vol'!AI33/'[1]T61 Real GDP'!AI33*1000),"")),"")),"")</f>
        <v/>
      </c>
      <c r="AK2" s="9" t="str">
        <f>IFERROR((IF('[1]T10 Wine export vol'!AJ33&lt;&gt;"",(IF('[1]T58 Population'!AJ33&lt;&gt;"",('[1]T10 Wine export vol'!AJ33/'[1]T61 Real GDP'!AJ33*1000),"")),"")),"")</f>
        <v/>
      </c>
      <c r="AL2" s="9" t="str">
        <f>IFERROR((IF('[1]T10 Wine export vol'!AK33&lt;&gt;"",(IF('[1]T58 Population'!AK33&lt;&gt;"",('[1]T10 Wine export vol'!AK33/'[1]T61 Real GDP'!AK33*1000),"")),"")),"")</f>
        <v/>
      </c>
      <c r="AM2" s="9" t="str">
        <f>IFERROR((IF('[1]T10 Wine export vol'!AL33&lt;&gt;"",(IF('[1]T58 Population'!AL33&lt;&gt;"",('[1]T10 Wine export vol'!AL33/'[1]T61 Real GDP'!AL33*1000),"")),"")),"")</f>
        <v/>
      </c>
      <c r="AN2" s="9">
        <f>IFERROR((IF('[1]T10 Wine export vol'!AM33&lt;&gt;"",(IF('[1]T58 Population'!AM33&lt;&gt;"",('[1]T10 Wine export vol'!AM33/'[1]T61 Real GDP'!AM33*1000),"")),"")),"")</f>
        <v>196.15742532755593</v>
      </c>
      <c r="AO2" s="9" t="str">
        <f>IFERROR((IF('[1]T10 Wine export vol'!AN33&lt;&gt;"",(IF('[1]T58 Population'!AN33&lt;&gt;"",('[1]T10 Wine export vol'!AN33/'[1]T61 Real GDP'!AN33*1000),"")),"")),"")</f>
        <v/>
      </c>
      <c r="AP2" s="9" t="str">
        <f>IFERROR((IF('[1]T10 Wine export vol'!AO33&lt;&gt;"",(IF('[1]T58 Population'!AO33&lt;&gt;"",('[1]T10 Wine export vol'!AO33/'[1]T61 Real GDP'!AO33*1000),"")),"")),"")</f>
        <v/>
      </c>
      <c r="AQ2" s="9" t="str">
        <f>IFERROR((IF('[1]T10 Wine export vol'!AP33&lt;&gt;"",(IF('[1]T58 Population'!AP33&lt;&gt;"",('[1]T10 Wine export vol'!AP33/'[1]T61 Real GDP'!AP33*1000),"")),"")),"")</f>
        <v/>
      </c>
      <c r="AR2" s="9" t="str">
        <f>IFERROR((IF('[1]T10 Wine export vol'!AQ33&lt;&gt;"",(IF('[1]T58 Population'!AQ33&lt;&gt;"",('[1]T10 Wine export vol'!AQ33/'[1]T61 Real GDP'!AQ33*1000),"")),"")),"")</f>
        <v/>
      </c>
      <c r="AS2" s="9" t="str">
        <f>IFERROR((IF('[1]T10 Wine export vol'!AR33&lt;&gt;"",(IF('[1]T58 Population'!AR33&lt;&gt;"",('[1]T10 Wine export vol'!AR33/'[1]T61 Real GDP'!AR33*1000),"")),"")),"")</f>
        <v/>
      </c>
      <c r="AT2" s="9" t="str">
        <f>IFERROR((IF('[1]T10 Wine export vol'!AS33&lt;&gt;"",(IF('[1]T58 Population'!AS33&lt;&gt;"",('[1]T10 Wine export vol'!AS33/'[1]T61 Real GDP'!AS33*1000),"")),"")),"")</f>
        <v/>
      </c>
      <c r="AU2" s="9" t="str">
        <f>IFERROR((IF('[1]T10 Wine export vol'!AT33&lt;&gt;"",(IF('[1]T58 Population'!AT33&lt;&gt;"",('[1]T10 Wine export vol'!AT33/'[1]T61 Real GDP'!AT33*1000),"")),"")),"")</f>
        <v/>
      </c>
      <c r="AV2" s="9" t="str">
        <f>IFERROR((IF('[1]T10 Wine export vol'!AU33&lt;&gt;"",(IF('[1]T58 Population'!AU33&lt;&gt;"",('[1]T10 Wine export vol'!AU33/'[1]T61 Real GDP'!AU33*1000),"")),"")),"")</f>
        <v/>
      </c>
      <c r="AW2" s="9" t="str">
        <f>IFERROR((IF('[1]T10 Wine export vol'!AV33&lt;&gt;"",(IF('[1]T58 Population'!AV33&lt;&gt;"",('[1]T10 Wine export vol'!AV33/'[1]T61 Real GDP'!AV33*1000),"")),"")),"")</f>
        <v/>
      </c>
      <c r="AX2" s="9" t="str">
        <f>IFERROR((IF('[1]T10 Wine export vol'!AW33&lt;&gt;"",(IF('[1]T58 Population'!AW33&lt;&gt;"",('[1]T10 Wine export vol'!AW33/'[1]T61 Real GDP'!AW33*1000),"")),"")),"")</f>
        <v/>
      </c>
      <c r="AY2" s="9" t="str">
        <f>IFERROR((IF('[1]T10 Wine export vol'!AX33&lt;&gt;"",(IF('[1]T58 Population'!AX33&lt;&gt;"",('[1]T10 Wine export vol'!AX33/'[1]T61 Real GDP'!AX33*1000),"")),"")),"")</f>
        <v/>
      </c>
      <c r="AZ2" s="9" t="str">
        <f>IFERROR((IF('[1]T10 Wine export vol'!AY33&lt;&gt;"",(IF('[1]T58 Population'!AY33&lt;&gt;"",('[1]T10 Wine export vol'!AY33/'[1]T61 Real GDP'!AY33*1000),"")),"")),"")</f>
        <v/>
      </c>
      <c r="BA2" s="9" t="str">
        <f>IFERROR((IF('[1]T10 Wine export vol'!AZ33&lt;&gt;"",(IF('[1]T58 Population'!AZ33&lt;&gt;"",('[1]T10 Wine export vol'!AZ33/'[1]T61 Real GDP'!AZ33*1000),"")),"")),"")</f>
        <v/>
      </c>
      <c r="BB2" s="9" t="str">
        <f>IFERROR((IF('[1]T10 Wine export vol'!BC33&lt;&gt;"",(IF('[1]T58 Population'!BC33&lt;&gt;"",('[1]T10 Wine export vol'!BC33/'[1]T61 Real GDP'!BC33*1000),"")),"")),"")</f>
        <v/>
      </c>
    </row>
    <row r="3" spans="1:54" x14ac:dyDescent="0.5">
      <c r="A3" s="7">
        <f>'[1]T10 Wine export vol'!A34</f>
        <v>1866</v>
      </c>
      <c r="B3" s="9">
        <f>IFERROR((IF('[1]T10 Wine export vol'!B34&lt;&gt;"",(IF('[1]T58 Population'!B34&lt;&gt;"",('[1]T10 Wine export vol'!B34/'[1]T61 Real GDP'!B34*1000),"")),"")),"")</f>
        <v>4445.1562096916541</v>
      </c>
      <c r="C3" s="9">
        <f>IFERROR((IF('[1]T10 Wine export vol'!C34&lt;&gt;"",(IF('[1]T58 Population'!C34&lt;&gt;"",('[1]T10 Wine export vol'!C34/'[1]T61 Real GDP'!C34*1000),"")),"")),"")</f>
        <v>838.05494091615276</v>
      </c>
      <c r="D3" s="9">
        <f>IFERROR((IF('[1]T10 Wine export vol'!D34&lt;&gt;"",(IF('[1]T58 Population'!D34&lt;&gt;"",('[1]T10 Wine export vol'!D34/'[1]T61 Real GDP'!D34*1000),"")),"")),"")</f>
        <v>7639.0532544378693</v>
      </c>
      <c r="E3" s="9">
        <f>IFERROR((IF('[1]T10 Wine export vol'!E34&lt;&gt;"",(IF('[1]T58 Population'!E34&lt;&gt;"",('[1]T10 Wine export vol'!E34/'[1]T61 Real GDP'!E34*1000),"")),"")),"")</f>
        <v>5430.3388802639238</v>
      </c>
      <c r="F3" s="9" t="str">
        <f>IFERROR((IF('[1]T10 Wine export vol'!F34&lt;&gt;"",(IF('[1]T58 Population'!F34&lt;&gt;"",('[1]T10 Wine export vol'!F34/'[1]T61 Real GDP'!F34*1000),"")),"")),"")</f>
        <v/>
      </c>
      <c r="G3" s="9"/>
      <c r="H3" s="9" t="str">
        <f>IFERROR((IF('[1]T10 Wine export vol'!G34&lt;&gt;"",(IF('[1]T58 Population'!G34&lt;&gt;"",('[1]T10 Wine export vol'!G34/'[1]T61 Real GDP'!G34*1000),"")),"")),"")</f>
        <v/>
      </c>
      <c r="I3" s="9">
        <f>IFERROR((IF('[1]T10 Wine export vol'!F35&lt;&gt;"",(IF('[1]T58 Population'!H34&lt;&gt;"",('[1]T10 Wine export vol'!F35/'[1]T61 Real GDP'!H34*1000),"")),"")),"")</f>
        <v>4106.0776756596497</v>
      </c>
      <c r="J3" s="9" t="str">
        <f>IFERROR((IF('[1]T10 Wine export vol'!I34&lt;&gt;"",(IF('[1]T58 Population'!I34&lt;&gt;"",('[1]T10 Wine export vol'!I34/'[1]T61 Real GDP'!I34*1000),"")),"")),"")</f>
        <v/>
      </c>
      <c r="K3" s="9">
        <f>IFERROR((IF('[1]T10 Wine export vol'!J34&lt;&gt;"",(IF('[1]T58 Population'!J34&lt;&gt;"",('[1]T10 Wine export vol'!J34/'[1]T61 Real GDP'!J34*1000),"")),"")),"")</f>
        <v>194.49021672922538</v>
      </c>
      <c r="L3" s="9">
        <f>IFERROR((IF('[1]T10 Wine export vol'!K34&lt;&gt;"",(IF('[1]T58 Population'!K34&lt;&gt;"",('[1]T10 Wine export vol'!K34/'[1]T61 Real GDP'!K34*1000),"")),"")),"")</f>
        <v>539.49304507419765</v>
      </c>
      <c r="M3" s="9" t="str">
        <f>IFERROR((IF('[1]T10 Wine export vol'!L34&lt;&gt;"",(IF('[1]T58 Population'!L34&lt;&gt;"",('[1]T10 Wine export vol'!L34/'[1]T61 Real GDP'!L34*1000),"")),"")),"")</f>
        <v/>
      </c>
      <c r="N3" s="9" t="str">
        <f>IFERROR((IF('[1]T10 Wine export vol'!M34&lt;&gt;"",(IF('[1]T58 Population'!M34&lt;&gt;"",('[1]T10 Wine export vol'!M34/'[1]T61 Real GDP'!M34*1000),"")),"")),"")</f>
        <v/>
      </c>
      <c r="O3" s="9" t="str">
        <f>IFERROR((IF('[1]T10 Wine export vol'!N34&lt;&gt;"",(IF('[1]T58 Population'!N34&lt;&gt;"",('[1]T10 Wine export vol'!N34/'[1]T61 Real GDP'!N34*1000),"")),"")),"")</f>
        <v/>
      </c>
      <c r="P3" s="9">
        <f>IFERROR((IF('[1]T10 Wine export vol'!O34&lt;&gt;"",(IF('[1]T58 Population'!O34&lt;&gt;"",('[1]T10 Wine export vol'!O34/'[1]T61 Real GDP'!O34*1000),"")),"")),"")</f>
        <v>36.918723905310472</v>
      </c>
      <c r="Q3" s="9">
        <f>IFERROR((IF('[1]T10 Wine export vol'!P34&lt;&gt;"",(IF('[1]T58 Population'!P34&lt;&gt;"",('[1]T10 Wine export vol'!P34/'[1]T61 Real GDP'!P34*1000),"")),"")),"")</f>
        <v>102.97842789206058</v>
      </c>
      <c r="R3" s="9" t="str">
        <f>IFERROR((IF('[1]T10 Wine export vol'!Q34&lt;&gt;"",(IF('[1]T58 Population'!Q34&lt;&gt;"",('[1]T10 Wine export vol'!Q34/'[1]T61 Real GDP'!Q34*1000),"")),"")),"")</f>
        <v/>
      </c>
      <c r="S3" s="9" t="str">
        <f>IFERROR((IF('[1]T10 Wine export vol'!R34&lt;&gt;"",(IF('[1]T58 Population'!R34&lt;&gt;"",('[1]T10 Wine export vol'!R34/'[1]T61 Real GDP'!R34*1000),"")),"")),"")</f>
        <v/>
      </c>
      <c r="T3" s="9" t="str">
        <f>IFERROR((IF('[1]T10 Wine export vol'!S34&lt;&gt;"",(IF('[1]T58 Population'!S34&lt;&gt;"",('[1]T10 Wine export vol'!S34/'[1]T61 Real GDP'!S34*1000),"")),"")),"")</f>
        <v/>
      </c>
      <c r="U3" s="9" t="str">
        <f>IFERROR((IF('[1]T10 Wine export vol'!T34&lt;&gt;"",(IF('[1]T58 Population'!T34&lt;&gt;"",('[1]T10 Wine export vol'!T34/'[1]T61 Real GDP'!T34*1000),"")),"")),"")</f>
        <v/>
      </c>
      <c r="V3" s="9" t="str">
        <f>IFERROR((IF('[1]T10 Wine export vol'!U34&lt;&gt;"",(IF('[1]T58 Population'!U34&lt;&gt;"",('[1]T10 Wine export vol'!U34/'[1]T61 Real GDP'!U34*1000),"")),"")),"")</f>
        <v/>
      </c>
      <c r="W3" s="9" t="str">
        <f>IFERROR((IF('[1]T10 Wine export vol'!V34&lt;&gt;"",(IF('[1]T58 Population'!V34&lt;&gt;"",('[1]T10 Wine export vol'!V34/'[1]T61 Real GDP'!V34*1000),"")),"")),"")</f>
        <v/>
      </c>
      <c r="X3" s="9" t="str">
        <f>IFERROR((IF('[1]T10 Wine export vol'!W34&lt;&gt;"",(IF('[1]T58 Population'!W34&lt;&gt;"",('[1]T10 Wine export vol'!W34/'[1]T61 Real GDP'!W34*1000),"")),"")),"")</f>
        <v/>
      </c>
      <c r="Y3" s="9" t="str">
        <f>IFERROR((IF('[1]T10 Wine export vol'!X34&lt;&gt;"",(IF('[1]T58 Population'!X34&lt;&gt;"",('[1]T10 Wine export vol'!X34/'[1]T61 Real GDP'!X34*1000),"")),"")),"")</f>
        <v/>
      </c>
      <c r="Z3" s="9" t="str">
        <f>IFERROR((IF('[1]T10 Wine export vol'!Y34&lt;&gt;"",(IF('[1]T58 Population'!Y34&lt;&gt;"",('[1]T10 Wine export vol'!Y34/'[1]T61 Real GDP'!Y34*1000),"")),"")),"")</f>
        <v/>
      </c>
      <c r="AA3" s="9" t="str">
        <f>IFERROR((IF('[1]T10 Wine export vol'!Z34&lt;&gt;"",(IF('[1]T58 Population'!Z34&lt;&gt;"",('[1]T10 Wine export vol'!Z34/'[1]T61 Real GDP'!Z34*1000),"")),"")),"")</f>
        <v/>
      </c>
      <c r="AB3" s="9">
        <f>IFERROR((IF('[1]T10 Wine export vol'!AA34&lt;&gt;"",(IF('[1]T58 Population'!AA34&lt;&gt;"",('[1]T10 Wine export vol'!AA34/'[1]T61 Real GDP'!AA34*1000),"")),"")),"")</f>
        <v>18.376032786885244</v>
      </c>
      <c r="AC3" s="9" t="str">
        <f>IFERROR((IF('[1]T10 Wine export vol'!AB34&lt;&gt;"",(IF('[1]T58 Population'!AB34&lt;&gt;"",('[1]T10 Wine export vol'!AB34/'[1]T61 Real GDP'!AB34*1000),"")),"")),"")</f>
        <v/>
      </c>
      <c r="AD3" s="9" t="str">
        <f>IFERROR((IF('[1]T10 Wine export vol'!AC34&lt;&gt;"",(IF('[1]T58 Population'!AC34&lt;&gt;"",('[1]T10 Wine export vol'!AC34/'[1]T61 Real GDP'!AC34*1000),"")),"")),"")</f>
        <v/>
      </c>
      <c r="AE3" s="9">
        <f>IFERROR((IF('[1]T10 Wine export vol'!AD34&lt;&gt;"",(IF('[1]T58 Population'!AD34&lt;&gt;"",('[1]T10 Wine export vol'!AD34/'[1]T61 Real GDP'!AD34*1000),"")),"")),"")</f>
        <v>0.89161031670042912</v>
      </c>
      <c r="AF3" s="9" t="str">
        <f>IFERROR((IF('[1]T10 Wine export vol'!AE34&lt;&gt;"",(IF('[1]T58 Population'!AE34&lt;&gt;"",('[1]T10 Wine export vol'!AE34/'[1]T61 Real GDP'!AE34*1000),"")),"")),"")</f>
        <v/>
      </c>
      <c r="AG3" s="9" t="str">
        <f>IFERROR((IF('[1]T10 Wine export vol'!AF34&lt;&gt;"",(IF('[1]T58 Population'!AF34&lt;&gt;"",('[1]T10 Wine export vol'!AF34/'[1]T61 Real GDP'!AF34*1000),"")),"")),"")</f>
        <v/>
      </c>
      <c r="AH3" s="9" t="str">
        <f>IFERROR((IF('[1]T10 Wine export vol'!AG34&lt;&gt;"",(IF('[1]T58 Population'!AG34&lt;&gt;"",('[1]T10 Wine export vol'!AG34/'[1]T61 Real GDP'!AG34*1000),"")),"")),"")</f>
        <v/>
      </c>
      <c r="AI3" s="9" t="str">
        <f>IFERROR((IF('[1]T10 Wine export vol'!AH34&lt;&gt;"",(IF('[1]T58 Population'!AH34&lt;&gt;"",('[1]T10 Wine export vol'!AH34/'[1]T61 Real GDP'!AH34*1000),"")),"")),"")</f>
        <v/>
      </c>
      <c r="AJ3" s="9" t="str">
        <f>IFERROR((IF('[1]T10 Wine export vol'!AI34&lt;&gt;"",(IF('[1]T58 Population'!AI34&lt;&gt;"",('[1]T10 Wine export vol'!AI34/'[1]T61 Real GDP'!AI34*1000),"")),"")),"")</f>
        <v/>
      </c>
      <c r="AK3" s="9" t="str">
        <f>IFERROR((IF('[1]T10 Wine export vol'!AJ34&lt;&gt;"",(IF('[1]T58 Population'!AJ34&lt;&gt;"",('[1]T10 Wine export vol'!AJ34/'[1]T61 Real GDP'!AJ34*1000),"")),"")),"")</f>
        <v/>
      </c>
      <c r="AL3" s="9" t="str">
        <f>IFERROR((IF('[1]T10 Wine export vol'!AK34&lt;&gt;"",(IF('[1]T58 Population'!AK34&lt;&gt;"",('[1]T10 Wine export vol'!AK34/'[1]T61 Real GDP'!AK34*1000),"")),"")),"")</f>
        <v/>
      </c>
      <c r="AM3" s="9" t="str">
        <f>IFERROR((IF('[1]T10 Wine export vol'!AL34&lt;&gt;"",(IF('[1]T58 Population'!AL34&lt;&gt;"",('[1]T10 Wine export vol'!AL34/'[1]T61 Real GDP'!AL34*1000),"")),"")),"")</f>
        <v/>
      </c>
      <c r="AN3" s="9">
        <f>IFERROR((IF('[1]T10 Wine export vol'!AM34&lt;&gt;"",(IF('[1]T58 Population'!AM34&lt;&gt;"",('[1]T10 Wine export vol'!AM34/'[1]T61 Real GDP'!AM34*1000),"")),"")),"")</f>
        <v>47.430141809449594</v>
      </c>
      <c r="AO3" s="9" t="str">
        <f>IFERROR((IF('[1]T10 Wine export vol'!AN34&lt;&gt;"",(IF('[1]T58 Population'!AN34&lt;&gt;"",('[1]T10 Wine export vol'!AN34/'[1]T61 Real GDP'!AN34*1000),"")),"")),"")</f>
        <v/>
      </c>
      <c r="AP3" s="9" t="str">
        <f>IFERROR((IF('[1]T10 Wine export vol'!AO34&lt;&gt;"",(IF('[1]T58 Population'!AO34&lt;&gt;"",('[1]T10 Wine export vol'!AO34/'[1]T61 Real GDP'!AO34*1000),"")),"")),"")</f>
        <v/>
      </c>
      <c r="AQ3" s="9" t="str">
        <f>IFERROR((IF('[1]T10 Wine export vol'!AP34&lt;&gt;"",(IF('[1]T58 Population'!AP34&lt;&gt;"",('[1]T10 Wine export vol'!AP34/'[1]T61 Real GDP'!AP34*1000),"")),"")),"")</f>
        <v/>
      </c>
      <c r="AR3" s="9" t="str">
        <f>IFERROR((IF('[1]T10 Wine export vol'!AQ34&lt;&gt;"",(IF('[1]T58 Population'!AQ34&lt;&gt;"",('[1]T10 Wine export vol'!AQ34/'[1]T61 Real GDP'!AQ34*1000),"")),"")),"")</f>
        <v/>
      </c>
      <c r="AS3" s="9" t="str">
        <f>IFERROR((IF('[1]T10 Wine export vol'!AR34&lt;&gt;"",(IF('[1]T58 Population'!AR34&lt;&gt;"",('[1]T10 Wine export vol'!AR34/'[1]T61 Real GDP'!AR34*1000),"")),"")),"")</f>
        <v/>
      </c>
      <c r="AT3" s="9" t="str">
        <f>IFERROR((IF('[1]T10 Wine export vol'!AS34&lt;&gt;"",(IF('[1]T58 Population'!AS34&lt;&gt;"",('[1]T10 Wine export vol'!AS34/'[1]T61 Real GDP'!AS34*1000),"")),"")),"")</f>
        <v/>
      </c>
      <c r="AU3" s="9" t="str">
        <f>IFERROR((IF('[1]T10 Wine export vol'!AT34&lt;&gt;"",(IF('[1]T58 Population'!AT34&lt;&gt;"",('[1]T10 Wine export vol'!AT34/'[1]T61 Real GDP'!AT34*1000),"")),"")),"")</f>
        <v/>
      </c>
      <c r="AV3" s="9" t="str">
        <f>IFERROR((IF('[1]T10 Wine export vol'!AU34&lt;&gt;"",(IF('[1]T58 Population'!AU34&lt;&gt;"",('[1]T10 Wine export vol'!AU34/'[1]T61 Real GDP'!AU34*1000),"")),"")),"")</f>
        <v/>
      </c>
      <c r="AW3" s="9" t="str">
        <f>IFERROR((IF('[1]T10 Wine export vol'!AV34&lt;&gt;"",(IF('[1]T58 Population'!AV34&lt;&gt;"",('[1]T10 Wine export vol'!AV34/'[1]T61 Real GDP'!AV34*1000),"")),"")),"")</f>
        <v/>
      </c>
      <c r="AX3" s="9" t="str">
        <f>IFERROR((IF('[1]T10 Wine export vol'!AW34&lt;&gt;"",(IF('[1]T58 Population'!AW34&lt;&gt;"",('[1]T10 Wine export vol'!AW34/'[1]T61 Real GDP'!AW34*1000),"")),"")),"")</f>
        <v/>
      </c>
      <c r="AY3" s="9" t="str">
        <f>IFERROR((IF('[1]T10 Wine export vol'!AX34&lt;&gt;"",(IF('[1]T58 Population'!AX34&lt;&gt;"",('[1]T10 Wine export vol'!AX34/'[1]T61 Real GDP'!AX34*1000),"")),"")),"")</f>
        <v/>
      </c>
      <c r="AZ3" s="9" t="str">
        <f>IFERROR((IF('[1]T10 Wine export vol'!AY34&lt;&gt;"",(IF('[1]T58 Population'!AY34&lt;&gt;"",('[1]T10 Wine export vol'!AY34/'[1]T61 Real GDP'!AY34*1000),"")),"")),"")</f>
        <v/>
      </c>
      <c r="BA3" s="9" t="str">
        <f>IFERROR((IF('[1]T10 Wine export vol'!AZ34&lt;&gt;"",(IF('[1]T58 Population'!AZ34&lt;&gt;"",('[1]T10 Wine export vol'!AZ34/'[1]T61 Real GDP'!AZ34*1000),"")),"")),"")</f>
        <v/>
      </c>
      <c r="BB3" s="9" t="str">
        <f>IFERROR((IF('[1]T10 Wine export vol'!BC34&lt;&gt;"",(IF('[1]T58 Population'!BC34&lt;&gt;"",('[1]T10 Wine export vol'!BC34/'[1]T61 Real GDP'!BC34*1000),"")),"")),"")</f>
        <v/>
      </c>
    </row>
    <row r="4" spans="1:54" x14ac:dyDescent="0.5">
      <c r="A4" s="7">
        <f>'[1]T10 Wine export vol'!A35</f>
        <v>1867</v>
      </c>
      <c r="B4" s="9">
        <f>IFERROR((IF('[1]T10 Wine export vol'!B35&lt;&gt;"",(IF('[1]T58 Population'!B35&lt;&gt;"",('[1]T10 Wine export vol'!B35/'[1]T61 Real GDP'!B35*1000),"")),"")),"")</f>
        <v>3738.6290182951461</v>
      </c>
      <c r="C4" s="9">
        <f>IFERROR((IF('[1]T10 Wine export vol'!C35&lt;&gt;"",(IF('[1]T58 Population'!C35&lt;&gt;"",('[1]T10 Wine export vol'!C35/'[1]T61 Real GDP'!C35*1000),"")),"")),"")</f>
        <v>758.65340179717589</v>
      </c>
      <c r="D4" s="9">
        <f>IFERROR((IF('[1]T10 Wine export vol'!D35&lt;&gt;"",(IF('[1]T58 Population'!D35&lt;&gt;"",('[1]T10 Wine export vol'!D35/'[1]T61 Real GDP'!D35*1000),"")),"")),"")</f>
        <v>6351</v>
      </c>
      <c r="E4" s="9">
        <f>IFERROR((IF('[1]T10 Wine export vol'!E35&lt;&gt;"",(IF('[1]T58 Population'!E35&lt;&gt;"",('[1]T10 Wine export vol'!E35/'[1]T61 Real GDP'!E35*1000),"")),"")),"")</f>
        <v>6377.6645920451228</v>
      </c>
      <c r="F4" s="9" t="str">
        <f>IFERROR((IF('[1]T10 Wine export vol'!F35&lt;&gt;"",(IF('[1]T58 Population'!F35&lt;&gt;"",('[1]T10 Wine export vol'!F35/'[1]T61 Real GDP'!F35*1000),"")),"")),"")</f>
        <v/>
      </c>
      <c r="G4" s="9"/>
      <c r="H4" s="9" t="str">
        <f>IFERROR((IF('[1]T10 Wine export vol'!G35&lt;&gt;"",(IF('[1]T58 Population'!G35&lt;&gt;"",('[1]T10 Wine export vol'!G35/'[1]T61 Real GDP'!G35*1000),"")),"")),"")</f>
        <v/>
      </c>
      <c r="I4" s="9">
        <f>IFERROR((IF('[1]T10 Wine export vol'!F36&lt;&gt;"",(IF('[1]T58 Population'!H35&lt;&gt;"",('[1]T10 Wine export vol'!F36/'[1]T61 Real GDP'!H35*1000),"")),"")),"")</f>
        <v>5057.0412096056925</v>
      </c>
      <c r="J4" s="9" t="str">
        <f>IFERROR((IF('[1]T10 Wine export vol'!I35&lt;&gt;"",(IF('[1]T58 Population'!I35&lt;&gt;"",('[1]T10 Wine export vol'!I35/'[1]T61 Real GDP'!I35*1000),"")),"")),"")</f>
        <v/>
      </c>
      <c r="K4" s="9">
        <f>IFERROR((IF('[1]T10 Wine export vol'!J35&lt;&gt;"",(IF('[1]T58 Population'!J35&lt;&gt;"",('[1]T10 Wine export vol'!J35/'[1]T61 Real GDP'!J35*1000),"")),"")),"")</f>
        <v>195.02208220837107</v>
      </c>
      <c r="L4" s="9">
        <f>IFERROR((IF('[1]T10 Wine export vol'!K35&lt;&gt;"",(IF('[1]T58 Population'!K35&lt;&gt;"",('[1]T10 Wine export vol'!K35/'[1]T61 Real GDP'!K35*1000),"")),"")),"")</f>
        <v>1114.9405735942289</v>
      </c>
      <c r="M4" s="9" t="str">
        <f>IFERROR((IF('[1]T10 Wine export vol'!L35&lt;&gt;"",(IF('[1]T58 Population'!L35&lt;&gt;"",('[1]T10 Wine export vol'!L35/'[1]T61 Real GDP'!L35*1000),"")),"")),"")</f>
        <v/>
      </c>
      <c r="N4" s="9" t="str">
        <f>IFERROR((IF('[1]T10 Wine export vol'!M35&lt;&gt;"",(IF('[1]T58 Population'!M35&lt;&gt;"",('[1]T10 Wine export vol'!M35/'[1]T61 Real GDP'!M35*1000),"")),"")),"")</f>
        <v/>
      </c>
      <c r="O4" s="9" t="str">
        <f>IFERROR((IF('[1]T10 Wine export vol'!N35&lt;&gt;"",(IF('[1]T58 Population'!N35&lt;&gt;"",('[1]T10 Wine export vol'!N35/'[1]T61 Real GDP'!N35*1000),"")),"")),"")</f>
        <v/>
      </c>
      <c r="P4" s="9">
        <f>IFERROR((IF('[1]T10 Wine export vol'!O35&lt;&gt;"",(IF('[1]T58 Population'!O35&lt;&gt;"",('[1]T10 Wine export vol'!O35/'[1]T61 Real GDP'!O35*1000),"")),"")),"")</f>
        <v>41.950095123046069</v>
      </c>
      <c r="Q4" s="9">
        <f>IFERROR((IF('[1]T10 Wine export vol'!P35&lt;&gt;"",(IF('[1]T58 Population'!P35&lt;&gt;"",('[1]T10 Wine export vol'!P35/'[1]T61 Real GDP'!P35*1000),"")),"")),"")</f>
        <v>87.093319972009468</v>
      </c>
      <c r="R4" s="9" t="str">
        <f>IFERROR((IF('[1]T10 Wine export vol'!Q35&lt;&gt;"",(IF('[1]T58 Population'!Q35&lt;&gt;"",('[1]T10 Wine export vol'!Q35/'[1]T61 Real GDP'!Q35*1000),"")),"")),"")</f>
        <v/>
      </c>
      <c r="S4" s="9" t="str">
        <f>IFERROR((IF('[1]T10 Wine export vol'!R35&lt;&gt;"",(IF('[1]T58 Population'!R35&lt;&gt;"",('[1]T10 Wine export vol'!R35/'[1]T61 Real GDP'!R35*1000),"")),"")),"")</f>
        <v/>
      </c>
      <c r="T4" s="9" t="str">
        <f>IFERROR((IF('[1]T10 Wine export vol'!S35&lt;&gt;"",(IF('[1]T58 Population'!S35&lt;&gt;"",('[1]T10 Wine export vol'!S35/'[1]T61 Real GDP'!S35*1000),"")),"")),"")</f>
        <v/>
      </c>
      <c r="U4" s="9" t="str">
        <f>IFERROR((IF('[1]T10 Wine export vol'!T35&lt;&gt;"",(IF('[1]T58 Population'!T35&lt;&gt;"",('[1]T10 Wine export vol'!T35/'[1]T61 Real GDP'!T35*1000),"")),"")),"")</f>
        <v/>
      </c>
      <c r="V4" s="9" t="str">
        <f>IFERROR((IF('[1]T10 Wine export vol'!U35&lt;&gt;"",(IF('[1]T58 Population'!U35&lt;&gt;"",('[1]T10 Wine export vol'!U35/'[1]T61 Real GDP'!U35*1000),"")),"")),"")</f>
        <v/>
      </c>
      <c r="W4" s="9" t="str">
        <f>IFERROR((IF('[1]T10 Wine export vol'!V35&lt;&gt;"",(IF('[1]T58 Population'!V35&lt;&gt;"",('[1]T10 Wine export vol'!V35/'[1]T61 Real GDP'!V35*1000),"")),"")),"")</f>
        <v/>
      </c>
      <c r="X4" s="9" t="str">
        <f>IFERROR((IF('[1]T10 Wine export vol'!W35&lt;&gt;"",(IF('[1]T58 Population'!W35&lt;&gt;"",('[1]T10 Wine export vol'!W35/'[1]T61 Real GDP'!W35*1000),"")),"")),"")</f>
        <v/>
      </c>
      <c r="Y4" s="9" t="str">
        <f>IFERROR((IF('[1]T10 Wine export vol'!X35&lt;&gt;"",(IF('[1]T58 Population'!X35&lt;&gt;"",('[1]T10 Wine export vol'!X35/'[1]T61 Real GDP'!X35*1000),"")),"")),"")</f>
        <v/>
      </c>
      <c r="Z4" s="9" t="str">
        <f>IFERROR((IF('[1]T10 Wine export vol'!Y35&lt;&gt;"",(IF('[1]T58 Population'!Y35&lt;&gt;"",('[1]T10 Wine export vol'!Y35/'[1]T61 Real GDP'!Y35*1000),"")),"")),"")</f>
        <v/>
      </c>
      <c r="AA4" s="9" t="str">
        <f>IFERROR((IF('[1]T10 Wine export vol'!Z35&lt;&gt;"",(IF('[1]T58 Population'!Z35&lt;&gt;"",('[1]T10 Wine export vol'!Z35/'[1]T61 Real GDP'!Z35*1000),"")),"")),"")</f>
        <v/>
      </c>
      <c r="AB4" s="9">
        <f>IFERROR((IF('[1]T10 Wine export vol'!AA35&lt;&gt;"",(IF('[1]T58 Population'!AA35&lt;&gt;"",('[1]T10 Wine export vol'!AA35/'[1]T61 Real GDP'!AA35*1000),"")),"")),"")</f>
        <v>21.721806640625001</v>
      </c>
      <c r="AC4" s="9" t="str">
        <f>IFERROR((IF('[1]T10 Wine export vol'!AB35&lt;&gt;"",(IF('[1]T58 Population'!AB35&lt;&gt;"",('[1]T10 Wine export vol'!AB35/'[1]T61 Real GDP'!AB35*1000),"")),"")),"")</f>
        <v/>
      </c>
      <c r="AD4" s="9" t="str">
        <f>IFERROR((IF('[1]T10 Wine export vol'!AC35&lt;&gt;"",(IF('[1]T58 Population'!AC35&lt;&gt;"",('[1]T10 Wine export vol'!AC35/'[1]T61 Real GDP'!AC35*1000),"")),"")),"")</f>
        <v/>
      </c>
      <c r="AE4" s="9">
        <f>IFERROR((IF('[1]T10 Wine export vol'!AD35&lt;&gt;"",(IF('[1]T58 Population'!AD35&lt;&gt;"",('[1]T10 Wine export vol'!AD35/'[1]T61 Real GDP'!AD35*1000),"")),"")),"")</f>
        <v>1.2983327651347212</v>
      </c>
      <c r="AF4" s="9" t="str">
        <f>IFERROR((IF('[1]T10 Wine export vol'!AE35&lt;&gt;"",(IF('[1]T58 Population'!AE35&lt;&gt;"",('[1]T10 Wine export vol'!AE35/'[1]T61 Real GDP'!AE35*1000),"")),"")),"")</f>
        <v/>
      </c>
      <c r="AG4" s="9" t="str">
        <f>IFERROR((IF('[1]T10 Wine export vol'!AF35&lt;&gt;"",(IF('[1]T58 Population'!AF35&lt;&gt;"",('[1]T10 Wine export vol'!AF35/'[1]T61 Real GDP'!AF35*1000),"")),"")),"")</f>
        <v/>
      </c>
      <c r="AH4" s="9" t="str">
        <f>IFERROR((IF('[1]T10 Wine export vol'!AG35&lt;&gt;"",(IF('[1]T58 Population'!AG35&lt;&gt;"",('[1]T10 Wine export vol'!AG35/'[1]T61 Real GDP'!AG35*1000),"")),"")),"")</f>
        <v/>
      </c>
      <c r="AI4" s="9" t="str">
        <f>IFERROR((IF('[1]T10 Wine export vol'!AH35&lt;&gt;"",(IF('[1]T58 Population'!AH35&lt;&gt;"",('[1]T10 Wine export vol'!AH35/'[1]T61 Real GDP'!AH35*1000),"")),"")),"")</f>
        <v/>
      </c>
      <c r="AJ4" s="9" t="str">
        <f>IFERROR((IF('[1]T10 Wine export vol'!AI35&lt;&gt;"",(IF('[1]T58 Population'!AI35&lt;&gt;"",('[1]T10 Wine export vol'!AI35/'[1]T61 Real GDP'!AI35*1000),"")),"")),"")</f>
        <v/>
      </c>
      <c r="AK4" s="9" t="str">
        <f>IFERROR((IF('[1]T10 Wine export vol'!AJ35&lt;&gt;"",(IF('[1]T58 Population'!AJ35&lt;&gt;"",('[1]T10 Wine export vol'!AJ35/'[1]T61 Real GDP'!AJ35*1000),"")),"")),"")</f>
        <v/>
      </c>
      <c r="AL4" s="9" t="str">
        <f>IFERROR((IF('[1]T10 Wine export vol'!AK35&lt;&gt;"",(IF('[1]T58 Population'!AK35&lt;&gt;"",('[1]T10 Wine export vol'!AK35/'[1]T61 Real GDP'!AK35*1000),"")),"")),"")</f>
        <v/>
      </c>
      <c r="AM4" s="9" t="str">
        <f>IFERROR((IF('[1]T10 Wine export vol'!AL35&lt;&gt;"",(IF('[1]T58 Population'!AL35&lt;&gt;"",('[1]T10 Wine export vol'!AL35/'[1]T61 Real GDP'!AL35*1000),"")),"")),"")</f>
        <v/>
      </c>
      <c r="AN4" s="9">
        <f>IFERROR((IF('[1]T10 Wine export vol'!AM35&lt;&gt;"",(IF('[1]T58 Population'!AM35&lt;&gt;"",('[1]T10 Wine export vol'!AM35/'[1]T61 Real GDP'!AM35*1000),"")),"")),"")</f>
        <v>15.680482426489714</v>
      </c>
      <c r="AO4" s="9" t="str">
        <f>IFERROR((IF('[1]T10 Wine export vol'!AN35&lt;&gt;"",(IF('[1]T58 Population'!AN35&lt;&gt;"",('[1]T10 Wine export vol'!AN35/'[1]T61 Real GDP'!AN35*1000),"")),"")),"")</f>
        <v/>
      </c>
      <c r="AP4" s="9" t="str">
        <f>IFERROR((IF('[1]T10 Wine export vol'!AO35&lt;&gt;"",(IF('[1]T58 Population'!AO35&lt;&gt;"",('[1]T10 Wine export vol'!AO35/'[1]T61 Real GDP'!AO35*1000),"")),"")),"")</f>
        <v/>
      </c>
      <c r="AQ4" s="9" t="str">
        <f>IFERROR((IF('[1]T10 Wine export vol'!AP35&lt;&gt;"",(IF('[1]T58 Population'!AP35&lt;&gt;"",('[1]T10 Wine export vol'!AP35/'[1]T61 Real GDP'!AP35*1000),"")),"")),"")</f>
        <v/>
      </c>
      <c r="AR4" s="9" t="str">
        <f>IFERROR((IF('[1]T10 Wine export vol'!AQ35&lt;&gt;"",(IF('[1]T58 Population'!AQ35&lt;&gt;"",('[1]T10 Wine export vol'!AQ35/'[1]T61 Real GDP'!AQ35*1000),"")),"")),"")</f>
        <v/>
      </c>
      <c r="AS4" s="9" t="str">
        <f>IFERROR((IF('[1]T10 Wine export vol'!AR35&lt;&gt;"",(IF('[1]T58 Population'!AR35&lt;&gt;"",('[1]T10 Wine export vol'!AR35/'[1]T61 Real GDP'!AR35*1000),"")),"")),"")</f>
        <v/>
      </c>
      <c r="AT4" s="9" t="str">
        <f>IFERROR((IF('[1]T10 Wine export vol'!AS35&lt;&gt;"",(IF('[1]T58 Population'!AS35&lt;&gt;"",('[1]T10 Wine export vol'!AS35/'[1]T61 Real GDP'!AS35*1000),"")),"")),"")</f>
        <v/>
      </c>
      <c r="AU4" s="9" t="str">
        <f>IFERROR((IF('[1]T10 Wine export vol'!AT35&lt;&gt;"",(IF('[1]T58 Population'!AT35&lt;&gt;"",('[1]T10 Wine export vol'!AT35/'[1]T61 Real GDP'!AT35*1000),"")),"")),"")</f>
        <v/>
      </c>
      <c r="AV4" s="9" t="str">
        <f>IFERROR((IF('[1]T10 Wine export vol'!AU35&lt;&gt;"",(IF('[1]T58 Population'!AU35&lt;&gt;"",('[1]T10 Wine export vol'!AU35/'[1]T61 Real GDP'!AU35*1000),"")),"")),"")</f>
        <v/>
      </c>
      <c r="AW4" s="9" t="str">
        <f>IFERROR((IF('[1]T10 Wine export vol'!AV35&lt;&gt;"",(IF('[1]T58 Population'!AV35&lt;&gt;"",('[1]T10 Wine export vol'!AV35/'[1]T61 Real GDP'!AV35*1000),"")),"")),"")</f>
        <v/>
      </c>
      <c r="AX4" s="9" t="str">
        <f>IFERROR((IF('[1]T10 Wine export vol'!AW35&lt;&gt;"",(IF('[1]T58 Population'!AW35&lt;&gt;"",('[1]T10 Wine export vol'!AW35/'[1]T61 Real GDP'!AW35*1000),"")),"")),"")</f>
        <v/>
      </c>
      <c r="AY4" s="9" t="str">
        <f>IFERROR((IF('[1]T10 Wine export vol'!AX35&lt;&gt;"",(IF('[1]T58 Population'!AX35&lt;&gt;"",('[1]T10 Wine export vol'!AX35/'[1]T61 Real GDP'!AX35*1000),"")),"")),"")</f>
        <v/>
      </c>
      <c r="AZ4" s="9" t="str">
        <f>IFERROR((IF('[1]T10 Wine export vol'!AY35&lt;&gt;"",(IF('[1]T58 Population'!AY35&lt;&gt;"",('[1]T10 Wine export vol'!AY35/'[1]T61 Real GDP'!AY35*1000),"")),"")),"")</f>
        <v/>
      </c>
      <c r="BA4" s="9" t="str">
        <f>IFERROR((IF('[1]T10 Wine export vol'!AZ35&lt;&gt;"",(IF('[1]T58 Population'!AZ35&lt;&gt;"",('[1]T10 Wine export vol'!AZ35/'[1]T61 Real GDP'!AZ35*1000),"")),"")),"")</f>
        <v/>
      </c>
      <c r="BB4" s="9" t="str">
        <f>IFERROR((IF('[1]T10 Wine export vol'!BC35&lt;&gt;"",(IF('[1]T58 Population'!BC35&lt;&gt;"",('[1]T10 Wine export vol'!BC35/'[1]T61 Real GDP'!BC35*1000),"")),"")),"")</f>
        <v/>
      </c>
    </row>
    <row r="5" spans="1:54" x14ac:dyDescent="0.5">
      <c r="A5" s="7">
        <f>'[1]T10 Wine export vol'!A36</f>
        <v>1868</v>
      </c>
      <c r="B5" s="9">
        <f>IFERROR((IF('[1]T10 Wine export vol'!B36&lt;&gt;"",(IF('[1]T58 Population'!B36&lt;&gt;"",('[1]T10 Wine export vol'!B36/'[1]T61 Real GDP'!B36*1000),"")),"")),"")</f>
        <v>3694.6904868479946</v>
      </c>
      <c r="C5" s="9">
        <f>IFERROR((IF('[1]T10 Wine export vol'!C36&lt;&gt;"",(IF('[1]T58 Population'!C36&lt;&gt;"",('[1]T10 Wine export vol'!C36/'[1]T61 Real GDP'!C36*1000),"")),"")),"")</f>
        <v>585.82915314251989</v>
      </c>
      <c r="D5" s="9">
        <f>IFERROR((IF('[1]T10 Wine export vol'!D36&lt;&gt;"",(IF('[1]T58 Population'!D36&lt;&gt;"",('[1]T10 Wine export vol'!D36/'[1]T61 Real GDP'!D36*1000),"")),"")),"")</f>
        <v>6769.4210786739241</v>
      </c>
      <c r="E5" s="9">
        <f>IFERROR((IF('[1]T10 Wine export vol'!E36&lt;&gt;"",(IF('[1]T58 Population'!E36&lt;&gt;"",('[1]T10 Wine export vol'!E36/'[1]T61 Real GDP'!E36*1000),"")),"")),"")</f>
        <v>9826.2512709572729</v>
      </c>
      <c r="F5" s="9" t="str">
        <f>IFERROR((IF('[1]T10 Wine export vol'!F36&lt;&gt;"",(IF('[1]T58 Population'!F36&lt;&gt;"",('[1]T10 Wine export vol'!F36/'[1]T61 Real GDP'!F36*1000),"")),"")),"")</f>
        <v/>
      </c>
      <c r="G5" s="9"/>
      <c r="H5" s="9" t="str">
        <f>IFERROR((IF('[1]T10 Wine export vol'!G36&lt;&gt;"",(IF('[1]T58 Population'!G36&lt;&gt;"",('[1]T10 Wine export vol'!G36/'[1]T61 Real GDP'!G36*1000),"")),"")),"")</f>
        <v/>
      </c>
      <c r="I5" s="9">
        <f>IFERROR((IF('[1]T10 Wine export vol'!F37&lt;&gt;"",(IF('[1]T58 Population'!H36&lt;&gt;"",('[1]T10 Wine export vol'!F37/'[1]T61 Real GDP'!H36*1000),"")),"")),"")</f>
        <v>5604.1375291375298</v>
      </c>
      <c r="J5" s="9" t="str">
        <f>IFERROR((IF('[1]T10 Wine export vol'!I36&lt;&gt;"",(IF('[1]T58 Population'!I36&lt;&gt;"",('[1]T10 Wine export vol'!I36/'[1]T61 Real GDP'!I36*1000),"")),"")),"")</f>
        <v/>
      </c>
      <c r="K5" s="9">
        <f>IFERROR((IF('[1]T10 Wine export vol'!J36&lt;&gt;"",(IF('[1]T58 Population'!J36&lt;&gt;"",('[1]T10 Wine export vol'!J36/'[1]T61 Real GDP'!J36*1000),"")),"")),"")</f>
        <v>185.22234798851935</v>
      </c>
      <c r="L5" s="9">
        <f>IFERROR((IF('[1]T10 Wine export vol'!K36&lt;&gt;"",(IF('[1]T58 Population'!K36&lt;&gt;"",('[1]T10 Wine export vol'!K36/'[1]T61 Real GDP'!K36*1000),"")),"")),"")</f>
        <v>1231.7896416330434</v>
      </c>
      <c r="M5" s="9" t="str">
        <f>IFERROR((IF('[1]T10 Wine export vol'!L36&lt;&gt;"",(IF('[1]T58 Population'!L36&lt;&gt;"",('[1]T10 Wine export vol'!L36/'[1]T61 Real GDP'!L36*1000),"")),"")),"")</f>
        <v/>
      </c>
      <c r="N5" s="9" t="str">
        <f>IFERROR((IF('[1]T10 Wine export vol'!M36&lt;&gt;"",(IF('[1]T58 Population'!M36&lt;&gt;"",('[1]T10 Wine export vol'!M36/'[1]T61 Real GDP'!M36*1000),"")),"")),"")</f>
        <v/>
      </c>
      <c r="O5" s="9" t="str">
        <f>IFERROR((IF('[1]T10 Wine export vol'!N36&lt;&gt;"",(IF('[1]T58 Population'!N36&lt;&gt;"",('[1]T10 Wine export vol'!N36/'[1]T61 Real GDP'!N36*1000),"")),"")),"")</f>
        <v/>
      </c>
      <c r="P5" s="9">
        <f>IFERROR((IF('[1]T10 Wine export vol'!O36&lt;&gt;"",(IF('[1]T58 Population'!O36&lt;&gt;"",('[1]T10 Wine export vol'!O36/'[1]T61 Real GDP'!O36*1000),"")),"")),"")</f>
        <v>34.235564742592764</v>
      </c>
      <c r="Q5" s="9">
        <f>IFERROR((IF('[1]T10 Wine export vol'!P36&lt;&gt;"",(IF('[1]T58 Population'!P36&lt;&gt;"",('[1]T10 Wine export vol'!P36/'[1]T61 Real GDP'!P36*1000),"")),"")),"")</f>
        <v>91.650665560668187</v>
      </c>
      <c r="R5" s="9" t="str">
        <f>IFERROR((IF('[1]T10 Wine export vol'!Q36&lt;&gt;"",(IF('[1]T58 Population'!Q36&lt;&gt;"",('[1]T10 Wine export vol'!Q36/'[1]T61 Real GDP'!Q36*1000),"")),"")),"")</f>
        <v/>
      </c>
      <c r="S5" s="9" t="str">
        <f>IFERROR((IF('[1]T10 Wine export vol'!R36&lt;&gt;"",(IF('[1]T58 Population'!R36&lt;&gt;"",('[1]T10 Wine export vol'!R36/'[1]T61 Real GDP'!R36*1000),"")),"")),"")</f>
        <v/>
      </c>
      <c r="T5" s="9" t="str">
        <f>IFERROR((IF('[1]T10 Wine export vol'!S36&lt;&gt;"",(IF('[1]T58 Population'!S36&lt;&gt;"",('[1]T10 Wine export vol'!S36/'[1]T61 Real GDP'!S36*1000),"")),"")),"")</f>
        <v/>
      </c>
      <c r="U5" s="9" t="str">
        <f>IFERROR((IF('[1]T10 Wine export vol'!T36&lt;&gt;"",(IF('[1]T58 Population'!T36&lt;&gt;"",('[1]T10 Wine export vol'!T36/'[1]T61 Real GDP'!T36*1000),"")),"")),"")</f>
        <v/>
      </c>
      <c r="V5" s="9" t="str">
        <f>IFERROR((IF('[1]T10 Wine export vol'!U36&lt;&gt;"",(IF('[1]T58 Population'!U36&lt;&gt;"",('[1]T10 Wine export vol'!U36/'[1]T61 Real GDP'!U36*1000),"")),"")),"")</f>
        <v/>
      </c>
      <c r="W5" s="9" t="str">
        <f>IFERROR((IF('[1]T10 Wine export vol'!V36&lt;&gt;"",(IF('[1]T58 Population'!V36&lt;&gt;"",('[1]T10 Wine export vol'!V36/'[1]T61 Real GDP'!V36*1000),"")),"")),"")</f>
        <v/>
      </c>
      <c r="X5" s="9" t="str">
        <f>IFERROR((IF('[1]T10 Wine export vol'!W36&lt;&gt;"",(IF('[1]T58 Population'!W36&lt;&gt;"",('[1]T10 Wine export vol'!W36/'[1]T61 Real GDP'!W36*1000),"")),"")),"")</f>
        <v/>
      </c>
      <c r="Y5" s="9" t="str">
        <f>IFERROR((IF('[1]T10 Wine export vol'!X36&lt;&gt;"",(IF('[1]T58 Population'!X36&lt;&gt;"",('[1]T10 Wine export vol'!X36/'[1]T61 Real GDP'!X36*1000),"")),"")),"")</f>
        <v/>
      </c>
      <c r="Z5" s="9" t="str">
        <f>IFERROR((IF('[1]T10 Wine export vol'!Y36&lt;&gt;"",(IF('[1]T58 Population'!Y36&lt;&gt;"",('[1]T10 Wine export vol'!Y36/'[1]T61 Real GDP'!Y36*1000),"")),"")),"")</f>
        <v/>
      </c>
      <c r="AA5" s="9" t="str">
        <f>IFERROR((IF('[1]T10 Wine export vol'!Z36&lt;&gt;"",(IF('[1]T58 Population'!Z36&lt;&gt;"",('[1]T10 Wine export vol'!Z36/'[1]T61 Real GDP'!Z36*1000),"")),"")),"")</f>
        <v/>
      </c>
      <c r="AB5" s="9">
        <f>IFERROR((IF('[1]T10 Wine export vol'!AA36&lt;&gt;"",(IF('[1]T58 Population'!AA36&lt;&gt;"",('[1]T10 Wine export vol'!AA36/'[1]T61 Real GDP'!AA36*1000),"")),"")),"")</f>
        <v>9.5519474468878123</v>
      </c>
      <c r="AC5" s="9" t="str">
        <f>IFERROR((IF('[1]T10 Wine export vol'!AB36&lt;&gt;"",(IF('[1]T58 Population'!AB36&lt;&gt;"",('[1]T10 Wine export vol'!AB36/'[1]T61 Real GDP'!AB36*1000),"")),"")),"")</f>
        <v/>
      </c>
      <c r="AD5" s="9" t="str">
        <f>IFERROR((IF('[1]T10 Wine export vol'!AC36&lt;&gt;"",(IF('[1]T58 Population'!AC36&lt;&gt;"",('[1]T10 Wine export vol'!AC36/'[1]T61 Real GDP'!AC36*1000),"")),"")),"")</f>
        <v/>
      </c>
      <c r="AE5" s="9">
        <f>IFERROR((IF('[1]T10 Wine export vol'!AD36&lt;&gt;"",(IF('[1]T58 Population'!AD36&lt;&gt;"",('[1]T10 Wine export vol'!AD36/'[1]T61 Real GDP'!AD36*1000),"")),"")),"")</f>
        <v>1.0845731102762097</v>
      </c>
      <c r="AF5" s="9" t="str">
        <f>IFERROR((IF('[1]T10 Wine export vol'!AE36&lt;&gt;"",(IF('[1]T58 Population'!AE36&lt;&gt;"",('[1]T10 Wine export vol'!AE36/'[1]T61 Real GDP'!AE36*1000),"")),"")),"")</f>
        <v/>
      </c>
      <c r="AG5" s="9" t="str">
        <f>IFERROR((IF('[1]T10 Wine export vol'!AF36&lt;&gt;"",(IF('[1]T58 Population'!AF36&lt;&gt;"",('[1]T10 Wine export vol'!AF36/'[1]T61 Real GDP'!AF36*1000),"")),"")),"")</f>
        <v/>
      </c>
      <c r="AH5" s="9" t="str">
        <f>IFERROR((IF('[1]T10 Wine export vol'!AG36&lt;&gt;"",(IF('[1]T58 Population'!AG36&lt;&gt;"",('[1]T10 Wine export vol'!AG36/'[1]T61 Real GDP'!AG36*1000),"")),"")),"")</f>
        <v/>
      </c>
      <c r="AI5" s="9" t="str">
        <f>IFERROR((IF('[1]T10 Wine export vol'!AH36&lt;&gt;"",(IF('[1]T58 Population'!AH36&lt;&gt;"",('[1]T10 Wine export vol'!AH36/'[1]T61 Real GDP'!AH36*1000),"")),"")),"")</f>
        <v/>
      </c>
      <c r="AJ5" s="9" t="str">
        <f>IFERROR((IF('[1]T10 Wine export vol'!AI36&lt;&gt;"",(IF('[1]T58 Population'!AI36&lt;&gt;"",('[1]T10 Wine export vol'!AI36/'[1]T61 Real GDP'!AI36*1000),"")),"")),"")</f>
        <v/>
      </c>
      <c r="AK5" s="9" t="str">
        <f>IFERROR((IF('[1]T10 Wine export vol'!AJ36&lt;&gt;"",(IF('[1]T58 Population'!AJ36&lt;&gt;"",('[1]T10 Wine export vol'!AJ36/'[1]T61 Real GDP'!AJ36*1000),"")),"")),"")</f>
        <v/>
      </c>
      <c r="AL5" s="9" t="str">
        <f>IFERROR((IF('[1]T10 Wine export vol'!AK36&lt;&gt;"",(IF('[1]T58 Population'!AK36&lt;&gt;"",('[1]T10 Wine export vol'!AK36/'[1]T61 Real GDP'!AK36*1000),"")),"")),"")</f>
        <v/>
      </c>
      <c r="AM5" s="9" t="str">
        <f>IFERROR((IF('[1]T10 Wine export vol'!AL36&lt;&gt;"",(IF('[1]T58 Population'!AL36&lt;&gt;"",('[1]T10 Wine export vol'!AL36/'[1]T61 Real GDP'!AL36*1000),"")),"")),"")</f>
        <v/>
      </c>
      <c r="AN5" s="9">
        <f>IFERROR((IF('[1]T10 Wine export vol'!AM36&lt;&gt;"",(IF('[1]T58 Population'!AM36&lt;&gt;"",('[1]T10 Wine export vol'!AM36/'[1]T61 Real GDP'!AM36*1000),"")),"")),"")</f>
        <v>20.207692380557063</v>
      </c>
      <c r="AO5" s="9" t="str">
        <f>IFERROR((IF('[1]T10 Wine export vol'!AN36&lt;&gt;"",(IF('[1]T58 Population'!AN36&lt;&gt;"",('[1]T10 Wine export vol'!AN36/'[1]T61 Real GDP'!AN36*1000),"")),"")),"")</f>
        <v/>
      </c>
      <c r="AP5" s="9" t="str">
        <f>IFERROR((IF('[1]T10 Wine export vol'!AO36&lt;&gt;"",(IF('[1]T58 Population'!AO36&lt;&gt;"",('[1]T10 Wine export vol'!AO36/'[1]T61 Real GDP'!AO36*1000),"")),"")),"")</f>
        <v/>
      </c>
      <c r="AQ5" s="9" t="str">
        <f>IFERROR((IF('[1]T10 Wine export vol'!AP36&lt;&gt;"",(IF('[1]T58 Population'!AP36&lt;&gt;"",('[1]T10 Wine export vol'!AP36/'[1]T61 Real GDP'!AP36*1000),"")),"")),"")</f>
        <v/>
      </c>
      <c r="AR5" s="9" t="str">
        <f>IFERROR((IF('[1]T10 Wine export vol'!AQ36&lt;&gt;"",(IF('[1]T58 Population'!AQ36&lt;&gt;"",('[1]T10 Wine export vol'!AQ36/'[1]T61 Real GDP'!AQ36*1000),"")),"")),"")</f>
        <v/>
      </c>
      <c r="AS5" s="9" t="str">
        <f>IFERROR((IF('[1]T10 Wine export vol'!AR36&lt;&gt;"",(IF('[1]T58 Population'!AR36&lt;&gt;"",('[1]T10 Wine export vol'!AR36/'[1]T61 Real GDP'!AR36*1000),"")),"")),"")</f>
        <v/>
      </c>
      <c r="AT5" s="9" t="str">
        <f>IFERROR((IF('[1]T10 Wine export vol'!AS36&lt;&gt;"",(IF('[1]T58 Population'!AS36&lt;&gt;"",('[1]T10 Wine export vol'!AS36/'[1]T61 Real GDP'!AS36*1000),"")),"")),"")</f>
        <v/>
      </c>
      <c r="AU5" s="9" t="str">
        <f>IFERROR((IF('[1]T10 Wine export vol'!AT36&lt;&gt;"",(IF('[1]T58 Population'!AT36&lt;&gt;"",('[1]T10 Wine export vol'!AT36/'[1]T61 Real GDP'!AT36*1000),"")),"")),"")</f>
        <v/>
      </c>
      <c r="AV5" s="9" t="str">
        <f>IFERROR((IF('[1]T10 Wine export vol'!AU36&lt;&gt;"",(IF('[1]T58 Population'!AU36&lt;&gt;"",('[1]T10 Wine export vol'!AU36/'[1]T61 Real GDP'!AU36*1000),"")),"")),"")</f>
        <v/>
      </c>
      <c r="AW5" s="9" t="str">
        <f>IFERROR((IF('[1]T10 Wine export vol'!AV36&lt;&gt;"",(IF('[1]T58 Population'!AV36&lt;&gt;"",('[1]T10 Wine export vol'!AV36/'[1]T61 Real GDP'!AV36*1000),"")),"")),"")</f>
        <v/>
      </c>
      <c r="AX5" s="9" t="str">
        <f>IFERROR((IF('[1]T10 Wine export vol'!AW36&lt;&gt;"",(IF('[1]T58 Population'!AW36&lt;&gt;"",('[1]T10 Wine export vol'!AW36/'[1]T61 Real GDP'!AW36*1000),"")),"")),"")</f>
        <v/>
      </c>
      <c r="AY5" s="9" t="str">
        <f>IFERROR((IF('[1]T10 Wine export vol'!AX36&lt;&gt;"",(IF('[1]T58 Population'!AX36&lt;&gt;"",('[1]T10 Wine export vol'!AX36/'[1]T61 Real GDP'!AX36*1000),"")),"")),"")</f>
        <v/>
      </c>
      <c r="AZ5" s="9" t="str">
        <f>IFERROR((IF('[1]T10 Wine export vol'!AY36&lt;&gt;"",(IF('[1]T58 Population'!AY36&lt;&gt;"",('[1]T10 Wine export vol'!AY36/'[1]T61 Real GDP'!AY36*1000),"")),"")),"")</f>
        <v/>
      </c>
      <c r="BA5" s="9" t="str">
        <f>IFERROR((IF('[1]T10 Wine export vol'!AZ36&lt;&gt;"",(IF('[1]T58 Population'!AZ36&lt;&gt;"",('[1]T10 Wine export vol'!AZ36/'[1]T61 Real GDP'!AZ36*1000),"")),"")),"")</f>
        <v/>
      </c>
      <c r="BB5" s="9" t="str">
        <f>IFERROR((IF('[1]T10 Wine export vol'!BC36&lt;&gt;"",(IF('[1]T58 Population'!BC36&lt;&gt;"",('[1]T10 Wine export vol'!BC36/'[1]T61 Real GDP'!BC36*1000),"")),"")),"")</f>
        <v/>
      </c>
    </row>
    <row r="6" spans="1:54" x14ac:dyDescent="0.5">
      <c r="A6" s="7">
        <f>'[1]T10 Wine export vol'!A37</f>
        <v>1869</v>
      </c>
      <c r="B6" s="9">
        <f>IFERROR((IF('[1]T10 Wine export vol'!B37&lt;&gt;"",(IF('[1]T58 Population'!B37&lt;&gt;"",('[1]T10 Wine export vol'!B37/'[1]T61 Real GDP'!B37*1000),"")),"")),"")</f>
        <v>3925.527688423535</v>
      </c>
      <c r="C6" s="9">
        <f>IFERROR((IF('[1]T10 Wine export vol'!C37&lt;&gt;"",(IF('[1]T58 Population'!C37&lt;&gt;"",('[1]T10 Wine export vol'!C37/'[1]T61 Real GDP'!C37*1000),"")),"")),"")</f>
        <v>688.97158897584211</v>
      </c>
      <c r="D6" s="9">
        <f>IFERROR((IF('[1]T10 Wine export vol'!D37&lt;&gt;"",(IF('[1]T58 Population'!D37&lt;&gt;"",('[1]T10 Wine export vol'!D37/'[1]T61 Real GDP'!D37*1000),"")),"")),"")</f>
        <v>7843.539054966247</v>
      </c>
      <c r="E6" s="9">
        <f>IFERROR((IF('[1]T10 Wine export vol'!E37&lt;&gt;"",(IF('[1]T58 Population'!E37&lt;&gt;"",('[1]T10 Wine export vol'!E37/'[1]T61 Real GDP'!E37*1000),"")),"")),"")</f>
        <v>7395.2257117391082</v>
      </c>
      <c r="F6" s="9" t="str">
        <f>IFERROR((IF('[1]T10 Wine export vol'!F37&lt;&gt;"",(IF('[1]T58 Population'!F37&lt;&gt;"",('[1]T10 Wine export vol'!F37/'[1]T61 Real GDP'!F37*1000),"")),"")),"")</f>
        <v/>
      </c>
      <c r="G6" s="9"/>
      <c r="H6" s="9" t="str">
        <f>IFERROR((IF('[1]T10 Wine export vol'!G37&lt;&gt;"",(IF('[1]T58 Population'!G37&lt;&gt;"",('[1]T10 Wine export vol'!G37/'[1]T61 Real GDP'!G37*1000),"")),"")),"")</f>
        <v/>
      </c>
      <c r="I6" s="9">
        <f>IFERROR((IF('[1]T10 Wine export vol'!F38&lt;&gt;"",(IF('[1]T58 Population'!H37&lt;&gt;"",('[1]T10 Wine export vol'!F38/'[1]T61 Real GDP'!H37*1000),"")),"")),"")</f>
        <v>3889.8622589531683</v>
      </c>
      <c r="J6" s="9" t="str">
        <f>IFERROR((IF('[1]T10 Wine export vol'!I37&lt;&gt;"",(IF('[1]T58 Population'!I37&lt;&gt;"",('[1]T10 Wine export vol'!I37/'[1]T61 Real GDP'!I37*1000),"")),"")),"")</f>
        <v/>
      </c>
      <c r="K6" s="9">
        <f>IFERROR((IF('[1]T10 Wine export vol'!J37&lt;&gt;"",(IF('[1]T58 Population'!J37&lt;&gt;"",('[1]T10 Wine export vol'!J37/'[1]T61 Real GDP'!J37*1000),"")),"")),"")</f>
        <v>185.14498802314267</v>
      </c>
      <c r="L6" s="9">
        <f>IFERROR((IF('[1]T10 Wine export vol'!K37&lt;&gt;"",(IF('[1]T58 Population'!K37&lt;&gt;"",('[1]T10 Wine export vol'!K37/'[1]T61 Real GDP'!K37*1000),"")),"")),"")</f>
        <v>1308.417185278877</v>
      </c>
      <c r="M6" s="9" t="str">
        <f>IFERROR((IF('[1]T10 Wine export vol'!L37&lt;&gt;"",(IF('[1]T58 Population'!L37&lt;&gt;"",('[1]T10 Wine export vol'!L37/'[1]T61 Real GDP'!L37*1000),"")),"")),"")</f>
        <v/>
      </c>
      <c r="N6" s="9" t="str">
        <f>IFERROR((IF('[1]T10 Wine export vol'!M37&lt;&gt;"",(IF('[1]T58 Population'!M37&lt;&gt;"",('[1]T10 Wine export vol'!M37/'[1]T61 Real GDP'!M37*1000),"")),"")),"")</f>
        <v/>
      </c>
      <c r="O6" s="9" t="str">
        <f>IFERROR((IF('[1]T10 Wine export vol'!N37&lt;&gt;"",(IF('[1]T58 Population'!N37&lt;&gt;"",('[1]T10 Wine export vol'!N37/'[1]T61 Real GDP'!N37*1000),"")),"")),"")</f>
        <v/>
      </c>
      <c r="P6" s="9">
        <f>IFERROR((IF('[1]T10 Wine export vol'!O37&lt;&gt;"",(IF('[1]T58 Population'!O37&lt;&gt;"",('[1]T10 Wine export vol'!O37/'[1]T61 Real GDP'!O37*1000),"")),"")),"")</f>
        <v>30.929058694263418</v>
      </c>
      <c r="Q6" s="9">
        <f>IFERROR((IF('[1]T10 Wine export vol'!P37&lt;&gt;"",(IF('[1]T58 Population'!P37&lt;&gt;"",('[1]T10 Wine export vol'!P37/'[1]T61 Real GDP'!P37*1000),"")),"")),"")</f>
        <v>135.56573474172924</v>
      </c>
      <c r="R6" s="9" t="str">
        <f>IFERROR((IF('[1]T10 Wine export vol'!Q37&lt;&gt;"",(IF('[1]T58 Population'!Q37&lt;&gt;"",('[1]T10 Wine export vol'!Q37/'[1]T61 Real GDP'!Q37*1000),"")),"")),"")</f>
        <v/>
      </c>
      <c r="S6" s="9" t="str">
        <f>IFERROR((IF('[1]T10 Wine export vol'!R37&lt;&gt;"",(IF('[1]T58 Population'!R37&lt;&gt;"",('[1]T10 Wine export vol'!R37/'[1]T61 Real GDP'!R37*1000),"")),"")),"")</f>
        <v/>
      </c>
      <c r="T6" s="9" t="str">
        <f>IFERROR((IF('[1]T10 Wine export vol'!S37&lt;&gt;"",(IF('[1]T58 Population'!S37&lt;&gt;"",('[1]T10 Wine export vol'!S37/'[1]T61 Real GDP'!S37*1000),"")),"")),"")</f>
        <v/>
      </c>
      <c r="U6" s="9" t="str">
        <f>IFERROR((IF('[1]T10 Wine export vol'!T37&lt;&gt;"",(IF('[1]T58 Population'!T37&lt;&gt;"",('[1]T10 Wine export vol'!T37/'[1]T61 Real GDP'!T37*1000),"")),"")),"")</f>
        <v/>
      </c>
      <c r="V6" s="9" t="str">
        <f>IFERROR((IF('[1]T10 Wine export vol'!U37&lt;&gt;"",(IF('[1]T58 Population'!U37&lt;&gt;"",('[1]T10 Wine export vol'!U37/'[1]T61 Real GDP'!U37*1000),"")),"")),"")</f>
        <v/>
      </c>
      <c r="W6" s="9" t="str">
        <f>IFERROR((IF('[1]T10 Wine export vol'!V37&lt;&gt;"",(IF('[1]T58 Population'!V37&lt;&gt;"",('[1]T10 Wine export vol'!V37/'[1]T61 Real GDP'!V37*1000),"")),"")),"")</f>
        <v/>
      </c>
      <c r="X6" s="9" t="str">
        <f>IFERROR((IF('[1]T10 Wine export vol'!W37&lt;&gt;"",(IF('[1]T58 Population'!W37&lt;&gt;"",('[1]T10 Wine export vol'!W37/'[1]T61 Real GDP'!W37*1000),"")),"")),"")</f>
        <v/>
      </c>
      <c r="Y6" s="9" t="str">
        <f>IFERROR((IF('[1]T10 Wine export vol'!X37&lt;&gt;"",(IF('[1]T58 Population'!X37&lt;&gt;"",('[1]T10 Wine export vol'!X37/'[1]T61 Real GDP'!X37*1000),"")),"")),"")</f>
        <v/>
      </c>
      <c r="Z6" s="9" t="str">
        <f>IFERROR((IF('[1]T10 Wine export vol'!Y37&lt;&gt;"",(IF('[1]T58 Population'!Y37&lt;&gt;"",('[1]T10 Wine export vol'!Y37/'[1]T61 Real GDP'!Y37*1000),"")),"")),"")</f>
        <v/>
      </c>
      <c r="AA6" s="9" t="str">
        <f>IFERROR((IF('[1]T10 Wine export vol'!Z37&lt;&gt;"",(IF('[1]T58 Population'!Z37&lt;&gt;"",('[1]T10 Wine export vol'!Z37/'[1]T61 Real GDP'!Z37*1000),"")),"")),"")</f>
        <v/>
      </c>
      <c r="AB6" s="9">
        <f>IFERROR((IF('[1]T10 Wine export vol'!AA37&lt;&gt;"",(IF('[1]T58 Population'!AA37&lt;&gt;"",('[1]T10 Wine export vol'!AA37/'[1]T61 Real GDP'!AA37*1000),"")),"")),"")</f>
        <v>21.875129294421868</v>
      </c>
      <c r="AC6" s="9" t="str">
        <f>IFERROR((IF('[1]T10 Wine export vol'!AB37&lt;&gt;"",(IF('[1]T58 Population'!AB37&lt;&gt;"",('[1]T10 Wine export vol'!AB37/'[1]T61 Real GDP'!AB37*1000),"")),"")),"")</f>
        <v/>
      </c>
      <c r="AD6" s="9" t="str">
        <f>IFERROR((IF('[1]T10 Wine export vol'!AC37&lt;&gt;"",(IF('[1]T58 Population'!AC37&lt;&gt;"",('[1]T10 Wine export vol'!AC37/'[1]T61 Real GDP'!AC37*1000),"")),"")),"")</f>
        <v/>
      </c>
      <c r="AE6" s="9">
        <f>IFERROR((IF('[1]T10 Wine export vol'!AD37&lt;&gt;"",(IF('[1]T58 Population'!AD37&lt;&gt;"",('[1]T10 Wine export vol'!AD37/'[1]T61 Real GDP'!AD37*1000),"")),"")),"")</f>
        <v>0</v>
      </c>
      <c r="AF6" s="9" t="str">
        <f>IFERROR((IF('[1]T10 Wine export vol'!AE37&lt;&gt;"",(IF('[1]T58 Population'!AE37&lt;&gt;"",('[1]T10 Wine export vol'!AE37/'[1]T61 Real GDP'!AE37*1000),"")),"")),"")</f>
        <v/>
      </c>
      <c r="AG6" s="9" t="str">
        <f>IFERROR((IF('[1]T10 Wine export vol'!AF37&lt;&gt;"",(IF('[1]T58 Population'!AF37&lt;&gt;"",('[1]T10 Wine export vol'!AF37/'[1]T61 Real GDP'!AF37*1000),"")),"")),"")</f>
        <v/>
      </c>
      <c r="AH6" s="9" t="str">
        <f>IFERROR((IF('[1]T10 Wine export vol'!AG37&lt;&gt;"",(IF('[1]T58 Population'!AG37&lt;&gt;"",('[1]T10 Wine export vol'!AG37/'[1]T61 Real GDP'!AG37*1000),"")),"")),"")</f>
        <v/>
      </c>
      <c r="AI6" s="9" t="str">
        <f>IFERROR((IF('[1]T10 Wine export vol'!AH37&lt;&gt;"",(IF('[1]T58 Population'!AH37&lt;&gt;"",('[1]T10 Wine export vol'!AH37/'[1]T61 Real GDP'!AH37*1000),"")),"")),"")</f>
        <v/>
      </c>
      <c r="AJ6" s="9" t="str">
        <f>IFERROR((IF('[1]T10 Wine export vol'!AI37&lt;&gt;"",(IF('[1]T58 Population'!AI37&lt;&gt;"",('[1]T10 Wine export vol'!AI37/'[1]T61 Real GDP'!AI37*1000),"")),"")),"")</f>
        <v/>
      </c>
      <c r="AK6" s="9" t="str">
        <f>IFERROR((IF('[1]T10 Wine export vol'!AJ37&lt;&gt;"",(IF('[1]T58 Population'!AJ37&lt;&gt;"",('[1]T10 Wine export vol'!AJ37/'[1]T61 Real GDP'!AJ37*1000),"")),"")),"")</f>
        <v/>
      </c>
      <c r="AL6" s="9" t="str">
        <f>IFERROR((IF('[1]T10 Wine export vol'!AK37&lt;&gt;"",(IF('[1]T58 Population'!AK37&lt;&gt;"",('[1]T10 Wine export vol'!AK37/'[1]T61 Real GDP'!AK37*1000),"")),"")),"")</f>
        <v/>
      </c>
      <c r="AM6" s="9" t="str">
        <f>IFERROR((IF('[1]T10 Wine export vol'!AL37&lt;&gt;"",(IF('[1]T58 Population'!AL37&lt;&gt;"",('[1]T10 Wine export vol'!AL37/'[1]T61 Real GDP'!AL37*1000),"")),"")),"")</f>
        <v/>
      </c>
      <c r="AN6" s="9">
        <f>IFERROR((IF('[1]T10 Wine export vol'!AM37&lt;&gt;"",(IF('[1]T58 Population'!AM37&lt;&gt;"",('[1]T10 Wine export vol'!AM37/'[1]T61 Real GDP'!AM37*1000),"")),"")),"")</f>
        <v>50.703114271376862</v>
      </c>
      <c r="AO6" s="9" t="str">
        <f>IFERROR((IF('[1]T10 Wine export vol'!AN37&lt;&gt;"",(IF('[1]T58 Population'!AN37&lt;&gt;"",('[1]T10 Wine export vol'!AN37/'[1]T61 Real GDP'!AN37*1000),"")),"")),"")</f>
        <v/>
      </c>
      <c r="AP6" s="9" t="str">
        <f>IFERROR((IF('[1]T10 Wine export vol'!AO37&lt;&gt;"",(IF('[1]T58 Population'!AO37&lt;&gt;"",('[1]T10 Wine export vol'!AO37/'[1]T61 Real GDP'!AO37*1000),"")),"")),"")</f>
        <v/>
      </c>
      <c r="AQ6" s="9" t="str">
        <f>IFERROR((IF('[1]T10 Wine export vol'!AP37&lt;&gt;"",(IF('[1]T58 Population'!AP37&lt;&gt;"",('[1]T10 Wine export vol'!AP37/'[1]T61 Real GDP'!AP37*1000),"")),"")),"")</f>
        <v/>
      </c>
      <c r="AR6" s="9" t="str">
        <f>IFERROR((IF('[1]T10 Wine export vol'!AQ37&lt;&gt;"",(IF('[1]T58 Population'!AQ37&lt;&gt;"",('[1]T10 Wine export vol'!AQ37/'[1]T61 Real GDP'!AQ37*1000),"")),"")),"")</f>
        <v/>
      </c>
      <c r="AS6" s="9" t="str">
        <f>IFERROR((IF('[1]T10 Wine export vol'!AR37&lt;&gt;"",(IF('[1]T58 Population'!AR37&lt;&gt;"",('[1]T10 Wine export vol'!AR37/'[1]T61 Real GDP'!AR37*1000),"")),"")),"")</f>
        <v/>
      </c>
      <c r="AT6" s="9" t="str">
        <f>IFERROR((IF('[1]T10 Wine export vol'!AS37&lt;&gt;"",(IF('[1]T58 Population'!AS37&lt;&gt;"",('[1]T10 Wine export vol'!AS37/'[1]T61 Real GDP'!AS37*1000),"")),"")),"")</f>
        <v/>
      </c>
      <c r="AU6" s="9" t="str">
        <f>IFERROR((IF('[1]T10 Wine export vol'!AT37&lt;&gt;"",(IF('[1]T58 Population'!AT37&lt;&gt;"",('[1]T10 Wine export vol'!AT37/'[1]T61 Real GDP'!AT37*1000),"")),"")),"")</f>
        <v/>
      </c>
      <c r="AV6" s="9" t="str">
        <f>IFERROR((IF('[1]T10 Wine export vol'!AU37&lt;&gt;"",(IF('[1]T58 Population'!AU37&lt;&gt;"",('[1]T10 Wine export vol'!AU37/'[1]T61 Real GDP'!AU37*1000),"")),"")),"")</f>
        <v/>
      </c>
      <c r="AW6" s="9" t="str">
        <f>IFERROR((IF('[1]T10 Wine export vol'!AV37&lt;&gt;"",(IF('[1]T58 Population'!AV37&lt;&gt;"",('[1]T10 Wine export vol'!AV37/'[1]T61 Real GDP'!AV37*1000),"")),"")),"")</f>
        <v/>
      </c>
      <c r="AX6" s="9" t="str">
        <f>IFERROR((IF('[1]T10 Wine export vol'!AW37&lt;&gt;"",(IF('[1]T58 Population'!AW37&lt;&gt;"",('[1]T10 Wine export vol'!AW37/'[1]T61 Real GDP'!AW37*1000),"")),"")),"")</f>
        <v/>
      </c>
      <c r="AY6" s="9" t="str">
        <f>IFERROR((IF('[1]T10 Wine export vol'!AX37&lt;&gt;"",(IF('[1]T58 Population'!AX37&lt;&gt;"",('[1]T10 Wine export vol'!AX37/'[1]T61 Real GDP'!AX37*1000),"")),"")),"")</f>
        <v/>
      </c>
      <c r="AZ6" s="9" t="str">
        <f>IFERROR((IF('[1]T10 Wine export vol'!AY37&lt;&gt;"",(IF('[1]T58 Population'!AY37&lt;&gt;"",('[1]T10 Wine export vol'!AY37/'[1]T61 Real GDP'!AY37*1000),"")),"")),"")</f>
        <v/>
      </c>
      <c r="BA6" s="9" t="str">
        <f>IFERROR((IF('[1]T10 Wine export vol'!AZ37&lt;&gt;"",(IF('[1]T58 Population'!AZ37&lt;&gt;"",('[1]T10 Wine export vol'!AZ37/'[1]T61 Real GDP'!AZ37*1000),"")),"")),"")</f>
        <v/>
      </c>
      <c r="BB6" s="9" t="str">
        <f>IFERROR((IF('[1]T10 Wine export vol'!BC37&lt;&gt;"",(IF('[1]T58 Population'!BC37&lt;&gt;"",('[1]T10 Wine export vol'!BC37/'[1]T61 Real GDP'!BC37*1000),"")),"")),"")</f>
        <v/>
      </c>
    </row>
    <row r="7" spans="1:54" x14ac:dyDescent="0.5">
      <c r="A7" s="7">
        <f>'[1]T10 Wine export vol'!A38</f>
        <v>1870</v>
      </c>
      <c r="B7" s="9">
        <f>IFERROR((IF('[1]T10 Wine export vol'!B38&lt;&gt;"",(IF('[1]T58 Population'!B38&lt;&gt;"",('[1]T10 Wine export vol'!B38/'[1]T61 Real GDP'!B38*1000),"")),"")),"")</f>
        <v>3975.3183948890105</v>
      </c>
      <c r="C7" s="9">
        <f>IFERROR((IF('[1]T10 Wine export vol'!C38&lt;&gt;"",(IF('[1]T58 Population'!C38&lt;&gt;"",('[1]T10 Wine export vol'!C38/'[1]T61 Real GDP'!C38*1000),"")),"")),"")</f>
        <v>564.3785574209594</v>
      </c>
      <c r="D7" s="9">
        <f>IFERROR((IF('[1]T10 Wine export vol'!D38&lt;&gt;"",(IF('[1]T58 Population'!D38&lt;&gt;"",('[1]T10 Wine export vol'!D38/'[1]T61 Real GDP'!D38*1000),"")),"")),"")</f>
        <v>8070.869874377815</v>
      </c>
      <c r="E7" s="9">
        <f>IFERROR((IF('[1]T10 Wine export vol'!E38&lt;&gt;"",(IF('[1]T58 Population'!E38&lt;&gt;"",('[1]T10 Wine export vol'!E38/'[1]T61 Real GDP'!E38*1000),"")),"")),"")</f>
        <v>7688.01283493557</v>
      </c>
      <c r="F7" s="9">
        <f>IFERROR((IF('[1]T10 Wine export vol'!F38&lt;&gt;"",(IF('[1]T58 Population'!F38&lt;&gt;"",('[1]T10 Wine export vol'!F38/'[1]T61 Real GDP'!F38*1000),"")),"")),"")</f>
        <v>1677.2006919186324</v>
      </c>
      <c r="G7" s="9"/>
      <c r="H7" s="9" t="str">
        <f>IFERROR((IF('[1]T10 Wine export vol'!G38&lt;&gt;"",(IF('[1]T58 Population'!G38&lt;&gt;"",('[1]T10 Wine export vol'!G38/'[1]T61 Real GDP'!G38*1000),"")),"")),"")</f>
        <v/>
      </c>
      <c r="I7" s="9">
        <f>IFERROR((IF('[1]T10 Wine export vol'!F39&lt;&gt;"",(IF('[1]T58 Population'!H38&lt;&gt;"",('[1]T10 Wine export vol'!F39/'[1]T61 Real GDP'!H38*1000),"")),"")),"")</f>
        <v>4319.1433104177677</v>
      </c>
      <c r="J7" s="9" t="str">
        <f>IFERROR((IF('[1]T10 Wine export vol'!I38&lt;&gt;"",(IF('[1]T58 Population'!I38&lt;&gt;"",('[1]T10 Wine export vol'!I38/'[1]T61 Real GDP'!I38*1000),"")),"")),"")</f>
        <v/>
      </c>
      <c r="K7" s="9">
        <f>IFERROR((IF('[1]T10 Wine export vol'!J38&lt;&gt;"",(IF('[1]T58 Population'!J38&lt;&gt;"",('[1]T10 Wine export vol'!J38/'[1]T61 Real GDP'!J38*1000),"")),"")),"")</f>
        <v>186.89259967294325</v>
      </c>
      <c r="L7" s="9">
        <f>IFERROR((IF('[1]T10 Wine export vol'!K38&lt;&gt;"",(IF('[1]T58 Population'!K38&lt;&gt;"",('[1]T10 Wine export vol'!K38/'[1]T61 Real GDP'!K38*1000),"")),"")),"")</f>
        <v>811.76709907195414</v>
      </c>
      <c r="M7" s="9" t="str">
        <f>IFERROR((IF('[1]T10 Wine export vol'!L38&lt;&gt;"",(IF('[1]T58 Population'!L38&lt;&gt;"",('[1]T10 Wine export vol'!L38/'[1]T61 Real GDP'!L38*1000),"")),"")),"")</f>
        <v/>
      </c>
      <c r="N7" s="9" t="str">
        <f>IFERROR((IF('[1]T10 Wine export vol'!M38&lt;&gt;"",(IF('[1]T58 Population'!M38&lt;&gt;"",('[1]T10 Wine export vol'!M38/'[1]T61 Real GDP'!M38*1000),"")),"")),"")</f>
        <v/>
      </c>
      <c r="O7" s="9" t="str">
        <f>IFERROR((IF('[1]T10 Wine export vol'!N38&lt;&gt;"",(IF('[1]T58 Population'!N38&lt;&gt;"",('[1]T10 Wine export vol'!N38/'[1]T61 Real GDP'!N38*1000),"")),"")),"")</f>
        <v/>
      </c>
      <c r="P7" s="9">
        <f>IFERROR((IF('[1]T10 Wine export vol'!O38&lt;&gt;"",(IF('[1]T58 Population'!O38&lt;&gt;"",('[1]T10 Wine export vol'!O38/'[1]T61 Real GDP'!O38*1000),"")),"")),"")</f>
        <v>32.220669996057801</v>
      </c>
      <c r="Q7" s="9">
        <f>IFERROR((IF('[1]T10 Wine export vol'!P38&lt;&gt;"",(IF('[1]T58 Population'!P38&lt;&gt;"",('[1]T10 Wine export vol'!P38/'[1]T61 Real GDP'!P38*1000),"")),"")),"")</f>
        <v>122.28222946605467</v>
      </c>
      <c r="R7" s="9" t="str">
        <f>IFERROR((IF('[1]T10 Wine export vol'!Q38&lt;&gt;"",(IF('[1]T58 Population'!Q38&lt;&gt;"",('[1]T10 Wine export vol'!Q38/'[1]T61 Real GDP'!Q38*1000),"")),"")),"")</f>
        <v/>
      </c>
      <c r="S7" s="9">
        <f>IFERROR((IF('[1]T10 Wine export vol'!R38&lt;&gt;"",(IF('[1]T58 Population'!R38&lt;&gt;"",('[1]T10 Wine export vol'!R38/'[1]T61 Real GDP'!R38*1000),"")),"")),"")</f>
        <v>593.64871324940566</v>
      </c>
      <c r="T7" s="9" t="str">
        <f>IFERROR((IF('[1]T10 Wine export vol'!S38&lt;&gt;"",(IF('[1]T58 Population'!S38&lt;&gt;"",('[1]T10 Wine export vol'!S38/'[1]T61 Real GDP'!S38*1000),"")),"")),"")</f>
        <v/>
      </c>
      <c r="U7" s="9" t="str">
        <f>IFERROR((IF('[1]T10 Wine export vol'!T38&lt;&gt;"",(IF('[1]T58 Population'!T38&lt;&gt;"",('[1]T10 Wine export vol'!T38/'[1]T61 Real GDP'!T38*1000),"")),"")),"")</f>
        <v/>
      </c>
      <c r="V7" s="9">
        <f>IFERROR((IF('[1]T10 Wine export vol'!U38&lt;&gt;"",(IF('[1]T58 Population'!U38&lt;&gt;"",('[1]T10 Wine export vol'!U38/'[1]T61 Real GDP'!U38*1000),"")),"")),"")</f>
        <v>9900.5549128524472</v>
      </c>
      <c r="W7" s="9" t="str">
        <f>IFERROR((IF('[1]T10 Wine export vol'!V38&lt;&gt;"",(IF('[1]T58 Population'!V38&lt;&gt;"",('[1]T10 Wine export vol'!V38/'[1]T61 Real GDP'!V38*1000),"")),"")),"")</f>
        <v/>
      </c>
      <c r="X7" s="9">
        <f>IFERROR((IF('[1]T10 Wine export vol'!W38&lt;&gt;"",(IF('[1]T58 Population'!W38&lt;&gt;"",('[1]T10 Wine export vol'!W38/'[1]T61 Real GDP'!W38*1000),"")),"")),"")</f>
        <v>4.6867789226887471</v>
      </c>
      <c r="Y7" s="9" t="str">
        <f>IFERROR((IF('[1]T10 Wine export vol'!X38&lt;&gt;"",(IF('[1]T58 Population'!X38&lt;&gt;"",('[1]T10 Wine export vol'!X38/'[1]T61 Real GDP'!X38*1000),"")),"")),"")</f>
        <v/>
      </c>
      <c r="Z7" s="9" t="str">
        <f>IFERROR((IF('[1]T10 Wine export vol'!Y38&lt;&gt;"",(IF('[1]T58 Population'!Y38&lt;&gt;"",('[1]T10 Wine export vol'!Y38/'[1]T61 Real GDP'!Y38*1000),"")),"")),"")</f>
        <v/>
      </c>
      <c r="AA7" s="9" t="str">
        <f>IFERROR((IF('[1]T10 Wine export vol'!Z38&lt;&gt;"",(IF('[1]T58 Population'!Z38&lt;&gt;"",('[1]T10 Wine export vol'!Z38/'[1]T61 Real GDP'!Z38*1000),"")),"")),"")</f>
        <v/>
      </c>
      <c r="AB7" s="9">
        <f>IFERROR((IF('[1]T10 Wine export vol'!AA38&lt;&gt;"",(IF('[1]T58 Population'!AA38&lt;&gt;"",('[1]T10 Wine export vol'!AA38/'[1]T61 Real GDP'!AA38*1000),"")),"")),"")</f>
        <v>28.307891566265049</v>
      </c>
      <c r="AC7" s="9" t="str">
        <f>IFERROR((IF('[1]T10 Wine export vol'!AB38&lt;&gt;"",(IF('[1]T58 Population'!AB38&lt;&gt;"",('[1]T10 Wine export vol'!AB38/'[1]T61 Real GDP'!AB38*1000),"")),"")),"")</f>
        <v/>
      </c>
      <c r="AD7" s="9" t="str">
        <f>IFERROR((IF('[1]T10 Wine export vol'!AC38&lt;&gt;"",(IF('[1]T58 Population'!AC38&lt;&gt;"",('[1]T10 Wine export vol'!AC38/'[1]T61 Real GDP'!AC38*1000),"")),"")),"")</f>
        <v/>
      </c>
      <c r="AE7" s="9">
        <f>IFERROR((IF('[1]T10 Wine export vol'!AD38&lt;&gt;"",(IF('[1]T58 Population'!AD38&lt;&gt;"",('[1]T10 Wine export vol'!AD38/'[1]T61 Real GDP'!AD38*1000),"")),"")),"")</f>
        <v>1.2624618293451522</v>
      </c>
      <c r="AF7" s="9">
        <f>IFERROR((IF('[1]T10 Wine export vol'!AE38&lt;&gt;"",(IF('[1]T58 Population'!AE38&lt;&gt;"",('[1]T10 Wine export vol'!AE38/'[1]T61 Real GDP'!AE38*1000),"")),"")),"")</f>
        <v>0</v>
      </c>
      <c r="AG7" s="9" t="str">
        <f>IFERROR((IF('[1]T10 Wine export vol'!AF38&lt;&gt;"",(IF('[1]T58 Population'!AF38&lt;&gt;"",('[1]T10 Wine export vol'!AF38/'[1]T61 Real GDP'!AF38*1000),"")),"")),"")</f>
        <v/>
      </c>
      <c r="AH7" s="9" t="str">
        <f>IFERROR((IF('[1]T10 Wine export vol'!AG38&lt;&gt;"",(IF('[1]T58 Population'!AG38&lt;&gt;"",('[1]T10 Wine export vol'!AG38/'[1]T61 Real GDP'!AG38*1000),"")),"")),"")</f>
        <v/>
      </c>
      <c r="AI7" s="9" t="str">
        <f>IFERROR((IF('[1]T10 Wine export vol'!AH38&lt;&gt;"",(IF('[1]T58 Population'!AH38&lt;&gt;"",('[1]T10 Wine export vol'!AH38/'[1]T61 Real GDP'!AH38*1000),"")),"")),"")</f>
        <v/>
      </c>
      <c r="AJ7" s="9" t="str">
        <f>IFERROR((IF('[1]T10 Wine export vol'!AI38&lt;&gt;"",(IF('[1]T58 Population'!AI38&lt;&gt;"",('[1]T10 Wine export vol'!AI38/'[1]T61 Real GDP'!AI38*1000),"")),"")),"")</f>
        <v/>
      </c>
      <c r="AK7" s="9" t="str">
        <f>IFERROR((IF('[1]T10 Wine export vol'!AJ38&lt;&gt;"",(IF('[1]T58 Population'!AJ38&lt;&gt;"",('[1]T10 Wine export vol'!AJ38/'[1]T61 Real GDP'!AJ38*1000),"")),"")),"")</f>
        <v/>
      </c>
      <c r="AL7" s="9">
        <f>IFERROR((IF('[1]T10 Wine export vol'!AK38&lt;&gt;"",(IF('[1]T58 Population'!AK38&lt;&gt;"",('[1]T10 Wine export vol'!AK38/'[1]T61 Real GDP'!AK38*1000),"")),"")),"")</f>
        <v>31.755334933023057</v>
      </c>
      <c r="AM7" s="9" t="str">
        <f>IFERROR((IF('[1]T10 Wine export vol'!AL38&lt;&gt;"",(IF('[1]T58 Population'!AL38&lt;&gt;"",('[1]T10 Wine export vol'!AL38/'[1]T61 Real GDP'!AL38*1000),"")),"")),"")</f>
        <v/>
      </c>
      <c r="AN7" s="9">
        <f>IFERROR((IF('[1]T10 Wine export vol'!AM38&lt;&gt;"",(IF('[1]T58 Population'!AM38&lt;&gt;"",('[1]T10 Wine export vol'!AM38/'[1]T61 Real GDP'!AM38*1000),"")),"")),"")</f>
        <v>61.658593364486968</v>
      </c>
      <c r="AO7" s="9" t="str">
        <f>IFERROR((IF('[1]T10 Wine export vol'!AN38&lt;&gt;"",(IF('[1]T58 Population'!AN38&lt;&gt;"",('[1]T10 Wine export vol'!AN38/'[1]T61 Real GDP'!AN38*1000),"")),"")),"")</f>
        <v/>
      </c>
      <c r="AP7" s="9" t="str">
        <f>IFERROR((IF('[1]T10 Wine export vol'!AO38&lt;&gt;"",(IF('[1]T58 Population'!AO38&lt;&gt;"",('[1]T10 Wine export vol'!AO38/'[1]T61 Real GDP'!AO38*1000),"")),"")),"")</f>
        <v/>
      </c>
      <c r="AQ7" s="9" t="str">
        <f>IFERROR((IF('[1]T10 Wine export vol'!AP38&lt;&gt;"",(IF('[1]T58 Population'!AP38&lt;&gt;"",('[1]T10 Wine export vol'!AP38/'[1]T61 Real GDP'!AP38*1000),"")),"")),"")</f>
        <v/>
      </c>
      <c r="AR7" s="9" t="str">
        <f>IFERROR((IF('[1]T10 Wine export vol'!AQ38&lt;&gt;"",(IF('[1]T58 Population'!AQ38&lt;&gt;"",('[1]T10 Wine export vol'!AQ38/'[1]T61 Real GDP'!AQ38*1000),"")),"")),"")</f>
        <v/>
      </c>
      <c r="AS7" s="9" t="str">
        <f>IFERROR((IF('[1]T10 Wine export vol'!AR38&lt;&gt;"",(IF('[1]T58 Population'!AR38&lt;&gt;"",('[1]T10 Wine export vol'!AR38/'[1]T61 Real GDP'!AR38*1000),"")),"")),"")</f>
        <v/>
      </c>
      <c r="AT7" s="9" t="str">
        <f>IFERROR((IF('[1]T10 Wine export vol'!AS38&lt;&gt;"",(IF('[1]T58 Population'!AS38&lt;&gt;"",('[1]T10 Wine export vol'!AS38/'[1]T61 Real GDP'!AS38*1000),"")),"")),"")</f>
        <v/>
      </c>
      <c r="AU7" s="9" t="str">
        <f>IFERROR((IF('[1]T10 Wine export vol'!AT38&lt;&gt;"",(IF('[1]T58 Population'!AT38&lt;&gt;"",('[1]T10 Wine export vol'!AT38/'[1]T61 Real GDP'!AT38*1000),"")),"")),"")</f>
        <v/>
      </c>
      <c r="AV7" s="9" t="str">
        <f>IFERROR((IF('[1]T10 Wine export vol'!AU38&lt;&gt;"",(IF('[1]T58 Population'!AU38&lt;&gt;"",('[1]T10 Wine export vol'!AU38/'[1]T61 Real GDP'!AU38*1000),"")),"")),"")</f>
        <v/>
      </c>
      <c r="AW7" s="9" t="str">
        <f>IFERROR((IF('[1]T10 Wine export vol'!AV38&lt;&gt;"",(IF('[1]T58 Population'!AV38&lt;&gt;"",('[1]T10 Wine export vol'!AV38/'[1]T61 Real GDP'!AV38*1000),"")),"")),"")</f>
        <v/>
      </c>
      <c r="AX7" s="9" t="str">
        <f>IFERROR((IF('[1]T10 Wine export vol'!AW38&lt;&gt;"",(IF('[1]T58 Population'!AW38&lt;&gt;"",('[1]T10 Wine export vol'!AW38/'[1]T61 Real GDP'!AW38*1000),"")),"")),"")</f>
        <v/>
      </c>
      <c r="AY7" s="9" t="str">
        <f>IFERROR((IF('[1]T10 Wine export vol'!AX38&lt;&gt;"",(IF('[1]T58 Population'!AX38&lt;&gt;"",('[1]T10 Wine export vol'!AX38/'[1]T61 Real GDP'!AX38*1000),"")),"")),"")</f>
        <v/>
      </c>
      <c r="AZ7" s="9" t="str">
        <f>IFERROR((IF('[1]T10 Wine export vol'!AY38&lt;&gt;"",(IF('[1]T58 Population'!AY38&lt;&gt;"",('[1]T10 Wine export vol'!AY38/'[1]T61 Real GDP'!AY38*1000),"")),"")),"")</f>
        <v/>
      </c>
      <c r="BA7" s="9" t="str">
        <f>IFERROR((IF('[1]T10 Wine export vol'!AZ38&lt;&gt;"",(IF('[1]T58 Population'!AZ38&lt;&gt;"",('[1]T10 Wine export vol'!AZ38/'[1]T61 Real GDP'!AZ38*1000),"")),"")),"")</f>
        <v/>
      </c>
      <c r="BB7" s="9">
        <f>IFERROR((IF('[1]T10 Wine export vol'!BC38&lt;&gt;"",(IF('[1]T58 Population'!BC38&lt;&gt;"",('[1]T10 Wine export vol'!BC38/'[1]T61 Real GDP'!BC38*1000),"")),"")),"")</f>
        <v>526.11845842146658</v>
      </c>
    </row>
    <row r="8" spans="1:54" x14ac:dyDescent="0.5">
      <c r="A8" s="7">
        <f>'[1]T10 Wine export vol'!A39</f>
        <v>1871</v>
      </c>
      <c r="B8" s="9">
        <f>IFERROR((IF('[1]T10 Wine export vol'!B39&lt;&gt;"",(IF('[1]T58 Population'!B39&lt;&gt;"",('[1]T10 Wine export vol'!B39/'[1]T61 Real GDP'!B39*1000),"")),"")),"")</f>
        <v>4631.486066915686</v>
      </c>
      <c r="C8" s="9">
        <f>IFERROR((IF('[1]T10 Wine export vol'!C39&lt;&gt;"",(IF('[1]T58 Population'!C39&lt;&gt;"",('[1]T10 Wine export vol'!C39/'[1]T61 Real GDP'!C39*1000),"")),"")),"")</f>
        <v>566.04971710771576</v>
      </c>
      <c r="D8" s="9">
        <f>IFERROR((IF('[1]T10 Wine export vol'!D39&lt;&gt;"",(IF('[1]T58 Population'!D39&lt;&gt;"",('[1]T10 Wine export vol'!D39/'[1]T61 Real GDP'!D39*1000),"")),"")),"")</f>
        <v>8553.8044816547663</v>
      </c>
      <c r="E8" s="9">
        <f>IFERROR((IF('[1]T10 Wine export vol'!E39&lt;&gt;"",(IF('[1]T58 Population'!E39&lt;&gt;"",('[1]T10 Wine export vol'!E39/'[1]T61 Real GDP'!E39*1000),"")),"")),"")</f>
        <v>8001.7779094010602</v>
      </c>
      <c r="F8" s="9">
        <f>IFERROR((IF('[1]T10 Wine export vol'!F39&lt;&gt;"",(IF('[1]T58 Population'!F39&lt;&gt;"",('[1]T10 Wine export vol'!F39/'[1]T61 Real GDP'!F39*1000),"")),"")),"")</f>
        <v>1809.2435899778868</v>
      </c>
      <c r="G8" s="9"/>
      <c r="H8" s="9" t="str">
        <f>IFERROR((IF('[1]T10 Wine export vol'!G39&lt;&gt;"",(IF('[1]T58 Population'!G39&lt;&gt;"",('[1]T10 Wine export vol'!G39/'[1]T61 Real GDP'!G39*1000),"")),"")),"")</f>
        <v/>
      </c>
      <c r="I8" s="9">
        <f>IFERROR((IF('[1]T10 Wine export vol'!F40&lt;&gt;"",(IF('[1]T58 Population'!H39&lt;&gt;"",('[1]T10 Wine export vol'!F40/'[1]T61 Real GDP'!H39*1000),"")),"")),"")</f>
        <v>3376.4155296288973</v>
      </c>
      <c r="J8" s="9" t="str">
        <f>IFERROR((IF('[1]T10 Wine export vol'!I39&lt;&gt;"",(IF('[1]T58 Population'!I39&lt;&gt;"",('[1]T10 Wine export vol'!I39/'[1]T61 Real GDP'!I39*1000),"")),"")),"")</f>
        <v/>
      </c>
      <c r="K8" s="9">
        <f>IFERROR((IF('[1]T10 Wine export vol'!J39&lt;&gt;"",(IF('[1]T58 Population'!J39&lt;&gt;"",('[1]T10 Wine export vol'!J39/'[1]T61 Real GDP'!J39*1000),"")),"")),"")</f>
        <v>189.27709298875826</v>
      </c>
      <c r="L8" s="9">
        <f>IFERROR((IF('[1]T10 Wine export vol'!K39&lt;&gt;"",(IF('[1]T58 Population'!K39&lt;&gt;"",('[1]T10 Wine export vol'!K39/'[1]T61 Real GDP'!K39*1000),"")),"")),"")</f>
        <v>838.34771532984485</v>
      </c>
      <c r="M8" s="9" t="str">
        <f>IFERROR((IF('[1]T10 Wine export vol'!L39&lt;&gt;"",(IF('[1]T58 Population'!L39&lt;&gt;"",('[1]T10 Wine export vol'!L39/'[1]T61 Real GDP'!L39*1000),"")),"")),"")</f>
        <v/>
      </c>
      <c r="N8" s="9" t="str">
        <f>IFERROR((IF('[1]T10 Wine export vol'!M39&lt;&gt;"",(IF('[1]T58 Population'!M39&lt;&gt;"",('[1]T10 Wine export vol'!M39/'[1]T61 Real GDP'!M39*1000),"")),"")),"")</f>
        <v/>
      </c>
      <c r="O8" s="9" t="str">
        <f>IFERROR((IF('[1]T10 Wine export vol'!N39&lt;&gt;"",(IF('[1]T58 Population'!N39&lt;&gt;"",('[1]T10 Wine export vol'!N39/'[1]T61 Real GDP'!N39*1000),"")),"")),"")</f>
        <v/>
      </c>
      <c r="P8" s="9">
        <f>IFERROR((IF('[1]T10 Wine export vol'!O39&lt;&gt;"",(IF('[1]T58 Population'!O39&lt;&gt;"",('[1]T10 Wine export vol'!O39/'[1]T61 Real GDP'!O39*1000),"")),"")),"")</f>
        <v>31.3270243570744</v>
      </c>
      <c r="Q8" s="9">
        <f>IFERROR((IF('[1]T10 Wine export vol'!P39&lt;&gt;"",(IF('[1]T58 Population'!P39&lt;&gt;"",('[1]T10 Wine export vol'!P39/'[1]T61 Real GDP'!P39*1000),"")),"")),"")</f>
        <v>89.55976741978769</v>
      </c>
      <c r="R8" s="9" t="str">
        <f>IFERROR((IF('[1]T10 Wine export vol'!Q39&lt;&gt;"",(IF('[1]T58 Population'!Q39&lt;&gt;"",('[1]T10 Wine export vol'!Q39/'[1]T61 Real GDP'!Q39*1000),"")),"")),"")</f>
        <v/>
      </c>
      <c r="S8" s="9" t="str">
        <f>IFERROR((IF('[1]T10 Wine export vol'!R39&lt;&gt;"",(IF('[1]T58 Population'!R39&lt;&gt;"",('[1]T10 Wine export vol'!R39/'[1]T61 Real GDP'!R39*1000),"")),"")),"")</f>
        <v/>
      </c>
      <c r="T8" s="9" t="str">
        <f>IFERROR((IF('[1]T10 Wine export vol'!S39&lt;&gt;"",(IF('[1]T58 Population'!S39&lt;&gt;"",('[1]T10 Wine export vol'!S39/'[1]T61 Real GDP'!S39*1000),"")),"")),"")</f>
        <v/>
      </c>
      <c r="U8" s="9" t="str">
        <f>IFERROR((IF('[1]T10 Wine export vol'!T39&lt;&gt;"",(IF('[1]T58 Population'!T39&lt;&gt;"",('[1]T10 Wine export vol'!T39/'[1]T61 Real GDP'!T39*1000),"")),"")),"")</f>
        <v/>
      </c>
      <c r="V8" s="9" t="str">
        <f>IFERROR((IF('[1]T10 Wine export vol'!U39&lt;&gt;"",(IF('[1]T58 Population'!U39&lt;&gt;"",('[1]T10 Wine export vol'!U39/'[1]T61 Real GDP'!U39*1000),"")),"")),"")</f>
        <v/>
      </c>
      <c r="W8" s="9" t="str">
        <f>IFERROR((IF('[1]T10 Wine export vol'!V39&lt;&gt;"",(IF('[1]T58 Population'!V39&lt;&gt;"",('[1]T10 Wine export vol'!V39/'[1]T61 Real GDP'!V39*1000),"")),"")),"")</f>
        <v/>
      </c>
      <c r="X8" s="9" t="str">
        <f>IFERROR((IF('[1]T10 Wine export vol'!W39&lt;&gt;"",(IF('[1]T58 Population'!W39&lt;&gt;"",('[1]T10 Wine export vol'!W39/'[1]T61 Real GDP'!W39*1000),"")),"")),"")</f>
        <v/>
      </c>
      <c r="Y8" s="9" t="str">
        <f>IFERROR((IF('[1]T10 Wine export vol'!X39&lt;&gt;"",(IF('[1]T58 Population'!X39&lt;&gt;"",('[1]T10 Wine export vol'!X39/'[1]T61 Real GDP'!X39*1000),"")),"")),"")</f>
        <v/>
      </c>
      <c r="Z8" s="9" t="str">
        <f>IFERROR((IF('[1]T10 Wine export vol'!Y39&lt;&gt;"",(IF('[1]T58 Population'!Y39&lt;&gt;"",('[1]T10 Wine export vol'!Y39/'[1]T61 Real GDP'!Y39*1000),"")),"")),"")</f>
        <v/>
      </c>
      <c r="AA8" s="9" t="str">
        <f>IFERROR((IF('[1]T10 Wine export vol'!Z39&lt;&gt;"",(IF('[1]T58 Population'!Z39&lt;&gt;"",('[1]T10 Wine export vol'!Z39/'[1]T61 Real GDP'!Z39*1000),"")),"")),"")</f>
        <v/>
      </c>
      <c r="AB8" s="9">
        <f>IFERROR((IF('[1]T10 Wine export vol'!AA39&lt;&gt;"",(IF('[1]T58 Population'!AA39&lt;&gt;"",('[1]T10 Wine export vol'!AA39/'[1]T61 Real GDP'!AA39*1000),"")),"")),"")</f>
        <v>25.691647058823527</v>
      </c>
      <c r="AC8" s="9" t="str">
        <f>IFERROR((IF('[1]T10 Wine export vol'!AB39&lt;&gt;"",(IF('[1]T58 Population'!AB39&lt;&gt;"",('[1]T10 Wine export vol'!AB39/'[1]T61 Real GDP'!AB39*1000),"")),"")),"")</f>
        <v/>
      </c>
      <c r="AD8" s="9" t="str">
        <f>IFERROR((IF('[1]T10 Wine export vol'!AC39&lt;&gt;"",(IF('[1]T58 Population'!AC39&lt;&gt;"",('[1]T10 Wine export vol'!AC39/'[1]T61 Real GDP'!AC39*1000),"")),"")),"")</f>
        <v/>
      </c>
      <c r="AE8" s="9">
        <f>IFERROR((IF('[1]T10 Wine export vol'!AD39&lt;&gt;"",(IF('[1]T58 Population'!AD39&lt;&gt;"",('[1]T10 Wine export vol'!AD39/'[1]T61 Real GDP'!AD39*1000),"")),"")),"")</f>
        <v>0.70712551768388709</v>
      </c>
      <c r="AF8" s="9">
        <f>IFERROR((IF('[1]T10 Wine export vol'!AE39&lt;&gt;"",(IF('[1]T58 Population'!AE39&lt;&gt;"",('[1]T10 Wine export vol'!AE39/'[1]T61 Real GDP'!AE39*1000),"")),"")),"")</f>
        <v>0</v>
      </c>
      <c r="AG8" s="9" t="str">
        <f>IFERROR((IF('[1]T10 Wine export vol'!AF39&lt;&gt;"",(IF('[1]T58 Population'!AF39&lt;&gt;"",('[1]T10 Wine export vol'!AF39/'[1]T61 Real GDP'!AF39*1000),"")),"")),"")</f>
        <v/>
      </c>
      <c r="AH8" s="9" t="str">
        <f>IFERROR((IF('[1]T10 Wine export vol'!AG39&lt;&gt;"",(IF('[1]T58 Population'!AG39&lt;&gt;"",('[1]T10 Wine export vol'!AG39/'[1]T61 Real GDP'!AG39*1000),"")),"")),"")</f>
        <v/>
      </c>
      <c r="AI8" s="9" t="str">
        <f>IFERROR((IF('[1]T10 Wine export vol'!AH39&lt;&gt;"",(IF('[1]T58 Population'!AH39&lt;&gt;"",('[1]T10 Wine export vol'!AH39/'[1]T61 Real GDP'!AH39*1000),"")),"")),"")</f>
        <v/>
      </c>
      <c r="AJ8" s="9" t="str">
        <f>IFERROR((IF('[1]T10 Wine export vol'!AI39&lt;&gt;"",(IF('[1]T58 Population'!AI39&lt;&gt;"",('[1]T10 Wine export vol'!AI39/'[1]T61 Real GDP'!AI39*1000),"")),"")),"")</f>
        <v/>
      </c>
      <c r="AK8" s="9" t="str">
        <f>IFERROR((IF('[1]T10 Wine export vol'!AJ39&lt;&gt;"",(IF('[1]T58 Population'!AJ39&lt;&gt;"",('[1]T10 Wine export vol'!AJ39/'[1]T61 Real GDP'!AJ39*1000),"")),"")),"")</f>
        <v/>
      </c>
      <c r="AL8" s="9" t="str">
        <f>IFERROR((IF('[1]T10 Wine export vol'!AK39&lt;&gt;"",(IF('[1]T58 Population'!AK39&lt;&gt;"",('[1]T10 Wine export vol'!AK39/'[1]T61 Real GDP'!AK39*1000),"")),"")),"")</f>
        <v/>
      </c>
      <c r="AM8" s="9" t="str">
        <f>IFERROR((IF('[1]T10 Wine export vol'!AL39&lt;&gt;"",(IF('[1]T58 Population'!AL39&lt;&gt;"",('[1]T10 Wine export vol'!AL39/'[1]T61 Real GDP'!AL39*1000),"")),"")),"")</f>
        <v/>
      </c>
      <c r="AN8" s="9">
        <f>IFERROR((IF('[1]T10 Wine export vol'!AM39&lt;&gt;"",(IF('[1]T58 Population'!AM39&lt;&gt;"",('[1]T10 Wine export vol'!AM39/'[1]T61 Real GDP'!AM39*1000),"")),"")),"")</f>
        <v>20.088715106830584</v>
      </c>
      <c r="AO8" s="9" t="str">
        <f>IFERROR((IF('[1]T10 Wine export vol'!AN39&lt;&gt;"",(IF('[1]T58 Population'!AN39&lt;&gt;"",('[1]T10 Wine export vol'!AN39/'[1]T61 Real GDP'!AN39*1000),"")),"")),"")</f>
        <v/>
      </c>
      <c r="AP8" s="9" t="str">
        <f>IFERROR((IF('[1]T10 Wine export vol'!AO39&lt;&gt;"",(IF('[1]T58 Population'!AO39&lt;&gt;"",('[1]T10 Wine export vol'!AO39/'[1]T61 Real GDP'!AO39*1000),"")),"")),"")</f>
        <v/>
      </c>
      <c r="AQ8" s="9" t="str">
        <f>IFERROR((IF('[1]T10 Wine export vol'!AP39&lt;&gt;"",(IF('[1]T58 Population'!AP39&lt;&gt;"",('[1]T10 Wine export vol'!AP39/'[1]T61 Real GDP'!AP39*1000),"")),"")),"")</f>
        <v/>
      </c>
      <c r="AR8" s="9" t="str">
        <f>IFERROR((IF('[1]T10 Wine export vol'!AQ39&lt;&gt;"",(IF('[1]T58 Population'!AQ39&lt;&gt;"",('[1]T10 Wine export vol'!AQ39/'[1]T61 Real GDP'!AQ39*1000),"")),"")),"")</f>
        <v/>
      </c>
      <c r="AS8" s="9" t="str">
        <f>IFERROR((IF('[1]T10 Wine export vol'!AR39&lt;&gt;"",(IF('[1]T58 Population'!AR39&lt;&gt;"",('[1]T10 Wine export vol'!AR39/'[1]T61 Real GDP'!AR39*1000),"")),"")),"")</f>
        <v/>
      </c>
      <c r="AT8" s="9" t="str">
        <f>IFERROR((IF('[1]T10 Wine export vol'!AS39&lt;&gt;"",(IF('[1]T58 Population'!AS39&lt;&gt;"",('[1]T10 Wine export vol'!AS39/'[1]T61 Real GDP'!AS39*1000),"")),"")),"")</f>
        <v/>
      </c>
      <c r="AU8" s="9" t="str">
        <f>IFERROR((IF('[1]T10 Wine export vol'!AT39&lt;&gt;"",(IF('[1]T58 Population'!AT39&lt;&gt;"",('[1]T10 Wine export vol'!AT39/'[1]T61 Real GDP'!AT39*1000),"")),"")),"")</f>
        <v/>
      </c>
      <c r="AV8" s="9" t="str">
        <f>IFERROR((IF('[1]T10 Wine export vol'!AU39&lt;&gt;"",(IF('[1]T58 Population'!AU39&lt;&gt;"",('[1]T10 Wine export vol'!AU39/'[1]T61 Real GDP'!AU39*1000),"")),"")),"")</f>
        <v/>
      </c>
      <c r="AW8" s="9" t="str">
        <f>IFERROR((IF('[1]T10 Wine export vol'!AV39&lt;&gt;"",(IF('[1]T58 Population'!AV39&lt;&gt;"",('[1]T10 Wine export vol'!AV39/'[1]T61 Real GDP'!AV39*1000),"")),"")),"")</f>
        <v/>
      </c>
      <c r="AX8" s="9" t="str">
        <f>IFERROR((IF('[1]T10 Wine export vol'!AW39&lt;&gt;"",(IF('[1]T58 Population'!AW39&lt;&gt;"",('[1]T10 Wine export vol'!AW39/'[1]T61 Real GDP'!AW39*1000),"")),"")),"")</f>
        <v/>
      </c>
      <c r="AY8" s="9" t="str">
        <f>IFERROR((IF('[1]T10 Wine export vol'!AX39&lt;&gt;"",(IF('[1]T58 Population'!AX39&lt;&gt;"",('[1]T10 Wine export vol'!AX39/'[1]T61 Real GDP'!AX39*1000),"")),"")),"")</f>
        <v/>
      </c>
      <c r="AZ8" s="9" t="str">
        <f>IFERROR((IF('[1]T10 Wine export vol'!AY39&lt;&gt;"",(IF('[1]T58 Population'!AY39&lt;&gt;"",('[1]T10 Wine export vol'!AY39/'[1]T61 Real GDP'!AY39*1000),"")),"")),"")</f>
        <v/>
      </c>
      <c r="BA8" s="9" t="str">
        <f>IFERROR((IF('[1]T10 Wine export vol'!AZ39&lt;&gt;"",(IF('[1]T58 Population'!AZ39&lt;&gt;"",('[1]T10 Wine export vol'!AZ39/'[1]T61 Real GDP'!AZ39*1000),"")),"")),"")</f>
        <v/>
      </c>
      <c r="BB8" s="9" t="str">
        <f>IFERROR((IF('[1]T10 Wine export vol'!BC39&lt;&gt;"",(IF('[1]T58 Population'!BC39&lt;&gt;"",('[1]T10 Wine export vol'!BC39/'[1]T61 Real GDP'!BC39*1000),"")),"")),"")</f>
        <v/>
      </c>
    </row>
    <row r="9" spans="1:54" x14ac:dyDescent="0.5">
      <c r="A9" s="7">
        <f>'[1]T10 Wine export vol'!A40</f>
        <v>1872</v>
      </c>
      <c r="B9" s="9">
        <f>IFERROR((IF('[1]T10 Wine export vol'!B40&lt;&gt;"",(IF('[1]T58 Population'!B40&lt;&gt;"",('[1]T10 Wine export vol'!B40/'[1]T61 Real GDP'!B40*1000),"")),"")),"")</f>
        <v>4379.8198711177556</v>
      </c>
      <c r="C9" s="9">
        <f>IFERROR((IF('[1]T10 Wine export vol'!C40&lt;&gt;"",(IF('[1]T58 Population'!C40&lt;&gt;"",('[1]T10 Wine export vol'!C40/'[1]T61 Real GDP'!C40*1000),"")),"")),"")</f>
        <v>1448.644210911373</v>
      </c>
      <c r="D9" s="9">
        <f>IFERROR((IF('[1]T10 Wine export vol'!D40&lt;&gt;"",(IF('[1]T58 Population'!D40&lt;&gt;"",('[1]T10 Wine export vol'!D40/'[1]T61 Real GDP'!D40*1000),"")),"")),"")</f>
        <v>10281.167743479302</v>
      </c>
      <c r="E9" s="9">
        <f>IFERROR((IF('[1]T10 Wine export vol'!E40&lt;&gt;"",(IF('[1]T58 Population'!E40&lt;&gt;"",('[1]T10 Wine export vol'!E40/'[1]T61 Real GDP'!E40*1000),"")),"")),"")</f>
        <v>8161.7162769409979</v>
      </c>
      <c r="F9" s="9">
        <f>IFERROR((IF('[1]T10 Wine export vol'!F40&lt;&gt;"",(IF('[1]T58 Population'!F40&lt;&gt;"",('[1]T10 Wine export vol'!F40/'[1]T61 Real GDP'!F40*1000),"")),"")),"")</f>
        <v>1407.3982733024816</v>
      </c>
      <c r="G9" s="9"/>
      <c r="H9" s="9" t="str">
        <f>IFERROR((IF('[1]T10 Wine export vol'!G40&lt;&gt;"",(IF('[1]T58 Population'!G40&lt;&gt;"",('[1]T10 Wine export vol'!G40/'[1]T61 Real GDP'!G40*1000),"")),"")),"")</f>
        <v/>
      </c>
      <c r="I9" s="9">
        <f>IFERROR((IF('[1]T10 Wine export vol'!F41&lt;&gt;"",(IF('[1]T58 Population'!H40&lt;&gt;"",('[1]T10 Wine export vol'!F41/'[1]T61 Real GDP'!H40*1000),"")),"")),"")</f>
        <v>2734.9786774790709</v>
      </c>
      <c r="J9" s="9" t="str">
        <f>IFERROR((IF('[1]T10 Wine export vol'!I40&lt;&gt;"",(IF('[1]T58 Population'!I40&lt;&gt;"",('[1]T10 Wine export vol'!I40/'[1]T61 Real GDP'!I40*1000),"")),"")),"")</f>
        <v/>
      </c>
      <c r="K9" s="9">
        <f>IFERROR((IF('[1]T10 Wine export vol'!J40&lt;&gt;"",(IF('[1]T58 Population'!J40&lt;&gt;"",('[1]T10 Wine export vol'!J40/'[1]T61 Real GDP'!J40*1000),"")),"")),"")</f>
        <v>178.04338657781804</v>
      </c>
      <c r="L9" s="9">
        <f>IFERROR((IF('[1]T10 Wine export vol'!K40&lt;&gt;"",(IF('[1]T58 Population'!K40&lt;&gt;"",('[1]T10 Wine export vol'!K40/'[1]T61 Real GDP'!K40*1000),"")),"")),"")</f>
        <v>1074.2583790506187</v>
      </c>
      <c r="M9" s="9" t="str">
        <f>IFERROR((IF('[1]T10 Wine export vol'!L40&lt;&gt;"",(IF('[1]T58 Population'!L40&lt;&gt;"",('[1]T10 Wine export vol'!L40/'[1]T61 Real GDP'!L40*1000),"")),"")),"")</f>
        <v/>
      </c>
      <c r="N9" s="9" t="str">
        <f>IFERROR((IF('[1]T10 Wine export vol'!M40&lt;&gt;"",(IF('[1]T58 Population'!M40&lt;&gt;"",('[1]T10 Wine export vol'!M40/'[1]T61 Real GDP'!M40*1000),"")),"")),"")</f>
        <v/>
      </c>
      <c r="O9" s="9" t="str">
        <f>IFERROR((IF('[1]T10 Wine export vol'!N40&lt;&gt;"",(IF('[1]T58 Population'!N40&lt;&gt;"",('[1]T10 Wine export vol'!N40/'[1]T61 Real GDP'!N40*1000),"")),"")),"")</f>
        <v/>
      </c>
      <c r="P9" s="9">
        <f>IFERROR((IF('[1]T10 Wine export vol'!O40&lt;&gt;"",(IF('[1]T58 Population'!O40&lt;&gt;"",('[1]T10 Wine export vol'!O40/'[1]T61 Real GDP'!O40*1000),"")),"")),"")</f>
        <v>35.154804313181764</v>
      </c>
      <c r="Q9" s="9">
        <f>IFERROR((IF('[1]T10 Wine export vol'!P40&lt;&gt;"",(IF('[1]T58 Population'!P40&lt;&gt;"",('[1]T10 Wine export vol'!P40/'[1]T61 Real GDP'!P40*1000),"")),"")),"")</f>
        <v>124.40009826941098</v>
      </c>
      <c r="R9" s="9" t="str">
        <f>IFERROR((IF('[1]T10 Wine export vol'!Q40&lt;&gt;"",(IF('[1]T58 Population'!Q40&lt;&gt;"",('[1]T10 Wine export vol'!Q40/'[1]T61 Real GDP'!Q40*1000),"")),"")),"")</f>
        <v/>
      </c>
      <c r="S9" s="9" t="str">
        <f>IFERROR((IF('[1]T10 Wine export vol'!R40&lt;&gt;"",(IF('[1]T58 Population'!R40&lt;&gt;"",('[1]T10 Wine export vol'!R40/'[1]T61 Real GDP'!R40*1000),"")),"")),"")</f>
        <v/>
      </c>
      <c r="T9" s="9" t="str">
        <f>IFERROR((IF('[1]T10 Wine export vol'!S40&lt;&gt;"",(IF('[1]T58 Population'!S40&lt;&gt;"",('[1]T10 Wine export vol'!S40/'[1]T61 Real GDP'!S40*1000),"")),"")),"")</f>
        <v/>
      </c>
      <c r="U9" s="9" t="str">
        <f>IFERROR((IF('[1]T10 Wine export vol'!T40&lt;&gt;"",(IF('[1]T58 Population'!T40&lt;&gt;"",('[1]T10 Wine export vol'!T40/'[1]T61 Real GDP'!T40*1000),"")),"")),"")</f>
        <v/>
      </c>
      <c r="V9" s="9" t="str">
        <f>IFERROR((IF('[1]T10 Wine export vol'!U40&lt;&gt;"",(IF('[1]T58 Population'!U40&lt;&gt;"",('[1]T10 Wine export vol'!U40/'[1]T61 Real GDP'!U40*1000),"")),"")),"")</f>
        <v/>
      </c>
      <c r="W9" s="9" t="str">
        <f>IFERROR((IF('[1]T10 Wine export vol'!V40&lt;&gt;"",(IF('[1]T58 Population'!V40&lt;&gt;"",('[1]T10 Wine export vol'!V40/'[1]T61 Real GDP'!V40*1000),"")),"")),"")</f>
        <v/>
      </c>
      <c r="X9" s="9" t="str">
        <f>IFERROR((IF('[1]T10 Wine export vol'!W40&lt;&gt;"",(IF('[1]T58 Population'!W40&lt;&gt;"",('[1]T10 Wine export vol'!W40/'[1]T61 Real GDP'!W40*1000),"")),"")),"")</f>
        <v/>
      </c>
      <c r="Y9" s="9" t="str">
        <f>IFERROR((IF('[1]T10 Wine export vol'!X40&lt;&gt;"",(IF('[1]T58 Population'!X40&lt;&gt;"",('[1]T10 Wine export vol'!X40/'[1]T61 Real GDP'!X40*1000),"")),"")),"")</f>
        <v/>
      </c>
      <c r="Z9" s="9" t="str">
        <f>IFERROR((IF('[1]T10 Wine export vol'!Y40&lt;&gt;"",(IF('[1]T58 Population'!Y40&lt;&gt;"",('[1]T10 Wine export vol'!Y40/'[1]T61 Real GDP'!Y40*1000),"")),"")),"")</f>
        <v/>
      </c>
      <c r="AA9" s="9" t="str">
        <f>IFERROR((IF('[1]T10 Wine export vol'!Z40&lt;&gt;"",(IF('[1]T58 Population'!Z40&lt;&gt;"",('[1]T10 Wine export vol'!Z40/'[1]T61 Real GDP'!Z40*1000),"")),"")),"")</f>
        <v/>
      </c>
      <c r="AB9" s="9">
        <f>IFERROR((IF('[1]T10 Wine export vol'!AA40&lt;&gt;"",(IF('[1]T58 Population'!AA40&lt;&gt;"",('[1]T10 Wine export vol'!AA40/'[1]T61 Real GDP'!AA40*1000),"")),"")),"")</f>
        <v>18.652100016342541</v>
      </c>
      <c r="AC9" s="9" t="str">
        <f>IFERROR((IF('[1]T10 Wine export vol'!AB40&lt;&gt;"",(IF('[1]T58 Population'!AB40&lt;&gt;"",('[1]T10 Wine export vol'!AB40/'[1]T61 Real GDP'!AB40*1000),"")),"")),"")</f>
        <v/>
      </c>
      <c r="AD9" s="9" t="str">
        <f>IFERROR((IF('[1]T10 Wine export vol'!AC40&lt;&gt;"",(IF('[1]T58 Population'!AC40&lt;&gt;"",('[1]T10 Wine export vol'!AC40/'[1]T61 Real GDP'!AC40*1000),"")),"")),"")</f>
        <v/>
      </c>
      <c r="AE9" s="9">
        <f>IFERROR((IF('[1]T10 Wine export vol'!AD40&lt;&gt;"",(IF('[1]T58 Population'!AD40&lt;&gt;"",('[1]T10 Wine export vol'!AD40/'[1]T61 Real GDP'!AD40*1000),"")),"")),"")</f>
        <v>1.1052207070471207</v>
      </c>
      <c r="AF9" s="9">
        <f>IFERROR((IF('[1]T10 Wine export vol'!AE40&lt;&gt;"",(IF('[1]T58 Population'!AE40&lt;&gt;"",('[1]T10 Wine export vol'!AE40/'[1]T61 Real GDP'!AE40*1000),"")),"")),"")</f>
        <v>0</v>
      </c>
      <c r="AG9" s="9" t="str">
        <f>IFERROR((IF('[1]T10 Wine export vol'!AF40&lt;&gt;"",(IF('[1]T58 Population'!AF40&lt;&gt;"",('[1]T10 Wine export vol'!AF40/'[1]T61 Real GDP'!AF40*1000),"")),"")),"")</f>
        <v/>
      </c>
      <c r="AH9" s="9" t="str">
        <f>IFERROR((IF('[1]T10 Wine export vol'!AG40&lt;&gt;"",(IF('[1]T58 Population'!AG40&lt;&gt;"",('[1]T10 Wine export vol'!AG40/'[1]T61 Real GDP'!AG40*1000),"")),"")),"")</f>
        <v/>
      </c>
      <c r="AI9" s="9" t="str">
        <f>IFERROR((IF('[1]T10 Wine export vol'!AH40&lt;&gt;"",(IF('[1]T58 Population'!AH40&lt;&gt;"",('[1]T10 Wine export vol'!AH40/'[1]T61 Real GDP'!AH40*1000),"")),"")),"")</f>
        <v/>
      </c>
      <c r="AJ9" s="9" t="str">
        <f>IFERROR((IF('[1]T10 Wine export vol'!AI40&lt;&gt;"",(IF('[1]T58 Population'!AI40&lt;&gt;"",('[1]T10 Wine export vol'!AI40/'[1]T61 Real GDP'!AI40*1000),"")),"")),"")</f>
        <v/>
      </c>
      <c r="AK9" s="9" t="str">
        <f>IFERROR((IF('[1]T10 Wine export vol'!AJ40&lt;&gt;"",(IF('[1]T58 Population'!AJ40&lt;&gt;"",('[1]T10 Wine export vol'!AJ40/'[1]T61 Real GDP'!AJ40*1000),"")),"")),"")</f>
        <v/>
      </c>
      <c r="AL9" s="9" t="str">
        <f>IFERROR((IF('[1]T10 Wine export vol'!AK40&lt;&gt;"",(IF('[1]T58 Population'!AK40&lt;&gt;"",('[1]T10 Wine export vol'!AK40/'[1]T61 Real GDP'!AK40*1000),"")),"")),"")</f>
        <v/>
      </c>
      <c r="AM9" s="9" t="str">
        <f>IFERROR((IF('[1]T10 Wine export vol'!AL40&lt;&gt;"",(IF('[1]T58 Population'!AL40&lt;&gt;"",('[1]T10 Wine export vol'!AL40/'[1]T61 Real GDP'!AL40*1000),"")),"")),"")</f>
        <v/>
      </c>
      <c r="AN9" s="9">
        <f>IFERROR((IF('[1]T10 Wine export vol'!AM40&lt;&gt;"",(IF('[1]T58 Population'!AM40&lt;&gt;"",('[1]T10 Wine export vol'!AM40/'[1]T61 Real GDP'!AM40*1000),"")),"")),"")</f>
        <v>13.207134631295148</v>
      </c>
      <c r="AO9" s="9" t="str">
        <f>IFERROR((IF('[1]T10 Wine export vol'!AN40&lt;&gt;"",(IF('[1]T58 Population'!AN40&lt;&gt;"",('[1]T10 Wine export vol'!AN40/'[1]T61 Real GDP'!AN40*1000),"")),"")),"")</f>
        <v/>
      </c>
      <c r="AP9" s="9" t="str">
        <f>IFERROR((IF('[1]T10 Wine export vol'!AO40&lt;&gt;"",(IF('[1]T58 Population'!AO40&lt;&gt;"",('[1]T10 Wine export vol'!AO40/'[1]T61 Real GDP'!AO40*1000),"")),"")),"")</f>
        <v/>
      </c>
      <c r="AQ9" s="9" t="str">
        <f>IFERROR((IF('[1]T10 Wine export vol'!AP40&lt;&gt;"",(IF('[1]T58 Population'!AP40&lt;&gt;"",('[1]T10 Wine export vol'!AP40/'[1]T61 Real GDP'!AP40*1000),"")),"")),"")</f>
        <v/>
      </c>
      <c r="AR9" s="9" t="str">
        <f>IFERROR((IF('[1]T10 Wine export vol'!AQ40&lt;&gt;"",(IF('[1]T58 Population'!AQ40&lt;&gt;"",('[1]T10 Wine export vol'!AQ40/'[1]T61 Real GDP'!AQ40*1000),"")),"")),"")</f>
        <v/>
      </c>
      <c r="AS9" s="9" t="str">
        <f>IFERROR((IF('[1]T10 Wine export vol'!AR40&lt;&gt;"",(IF('[1]T58 Population'!AR40&lt;&gt;"",('[1]T10 Wine export vol'!AR40/'[1]T61 Real GDP'!AR40*1000),"")),"")),"")</f>
        <v/>
      </c>
      <c r="AT9" s="9" t="str">
        <f>IFERROR((IF('[1]T10 Wine export vol'!AS40&lt;&gt;"",(IF('[1]T58 Population'!AS40&lt;&gt;"",('[1]T10 Wine export vol'!AS40/'[1]T61 Real GDP'!AS40*1000),"")),"")),"")</f>
        <v/>
      </c>
      <c r="AU9" s="9" t="str">
        <f>IFERROR((IF('[1]T10 Wine export vol'!AT40&lt;&gt;"",(IF('[1]T58 Population'!AT40&lt;&gt;"",('[1]T10 Wine export vol'!AT40/'[1]T61 Real GDP'!AT40*1000),"")),"")),"")</f>
        <v/>
      </c>
      <c r="AV9" s="9" t="str">
        <f>IFERROR((IF('[1]T10 Wine export vol'!AU40&lt;&gt;"",(IF('[1]T58 Population'!AU40&lt;&gt;"",('[1]T10 Wine export vol'!AU40/'[1]T61 Real GDP'!AU40*1000),"")),"")),"")</f>
        <v/>
      </c>
      <c r="AW9" s="9" t="str">
        <f>IFERROR((IF('[1]T10 Wine export vol'!AV40&lt;&gt;"",(IF('[1]T58 Population'!AV40&lt;&gt;"",('[1]T10 Wine export vol'!AV40/'[1]T61 Real GDP'!AV40*1000),"")),"")),"")</f>
        <v/>
      </c>
      <c r="AX9" s="9" t="str">
        <f>IFERROR((IF('[1]T10 Wine export vol'!AW40&lt;&gt;"",(IF('[1]T58 Population'!AW40&lt;&gt;"",('[1]T10 Wine export vol'!AW40/'[1]T61 Real GDP'!AW40*1000),"")),"")),"")</f>
        <v/>
      </c>
      <c r="AY9" s="9" t="str">
        <f>IFERROR((IF('[1]T10 Wine export vol'!AX40&lt;&gt;"",(IF('[1]T58 Population'!AX40&lt;&gt;"",('[1]T10 Wine export vol'!AX40/'[1]T61 Real GDP'!AX40*1000),"")),"")),"")</f>
        <v/>
      </c>
      <c r="AZ9" s="9" t="str">
        <f>IFERROR((IF('[1]T10 Wine export vol'!AY40&lt;&gt;"",(IF('[1]T58 Population'!AY40&lt;&gt;"",('[1]T10 Wine export vol'!AY40/'[1]T61 Real GDP'!AY40*1000),"")),"")),"")</f>
        <v/>
      </c>
      <c r="BA9" s="9" t="str">
        <f>IFERROR((IF('[1]T10 Wine export vol'!AZ40&lt;&gt;"",(IF('[1]T58 Population'!AZ40&lt;&gt;"",('[1]T10 Wine export vol'!AZ40/'[1]T61 Real GDP'!AZ40*1000),"")),"")),"")</f>
        <v/>
      </c>
      <c r="BB9" s="9" t="str">
        <f>IFERROR((IF('[1]T10 Wine export vol'!BC40&lt;&gt;"",(IF('[1]T58 Population'!BC40&lt;&gt;"",('[1]T10 Wine export vol'!BC40/'[1]T61 Real GDP'!BC40*1000),"")),"")),"")</f>
        <v/>
      </c>
    </row>
    <row r="10" spans="1:54" x14ac:dyDescent="0.5">
      <c r="A10" s="7">
        <f>'[1]T10 Wine export vol'!A41</f>
        <v>1873</v>
      </c>
      <c r="B10" s="9">
        <f>IFERROR((IF('[1]T10 Wine export vol'!B41&lt;&gt;"",(IF('[1]T58 Population'!B41&lt;&gt;"",('[1]T10 Wine export vol'!B41/'[1]T61 Real GDP'!B41*1000),"")),"")),"")</f>
        <v>5467.3121708501558</v>
      </c>
      <c r="C10" s="9">
        <f>IFERROR((IF('[1]T10 Wine export vol'!C41&lt;&gt;"",(IF('[1]T58 Population'!C41&lt;&gt;"",('[1]T10 Wine export vol'!C41/'[1]T61 Real GDP'!C41*1000),"")),"")),"")</f>
        <v>702.61859828635613</v>
      </c>
      <c r="D10" s="9">
        <f>IFERROR((IF('[1]T10 Wine export vol'!D41&lt;&gt;"",(IF('[1]T58 Population'!D41&lt;&gt;"",('[1]T10 Wine export vol'!D41/'[1]T61 Real GDP'!D41*1000),"")),"")),"")</f>
        <v>9235.4697909487713</v>
      </c>
      <c r="E10" s="9">
        <f>IFERROR((IF('[1]T10 Wine export vol'!E41&lt;&gt;"",(IF('[1]T58 Population'!E41&lt;&gt;"",('[1]T10 Wine export vol'!E41/'[1]T61 Real GDP'!E41*1000),"")),"")),"")</f>
        <v>10107.684164245296</v>
      </c>
      <c r="F10" s="9">
        <f>IFERROR((IF('[1]T10 Wine export vol'!F41&lt;&gt;"",(IF('[1]T58 Population'!F41&lt;&gt;"",('[1]T10 Wine export vol'!F41/'[1]T61 Real GDP'!F41*1000),"")),"")),"")</f>
        <v>1231.7380123086039</v>
      </c>
      <c r="G10" s="9"/>
      <c r="H10" s="9" t="str">
        <f>IFERROR((IF('[1]T10 Wine export vol'!G41&lt;&gt;"",(IF('[1]T58 Population'!G41&lt;&gt;"",('[1]T10 Wine export vol'!G41/'[1]T61 Real GDP'!G41*1000),"")),"")),"")</f>
        <v/>
      </c>
      <c r="I10" s="9">
        <f>IFERROR((IF('[1]T10 Wine export vol'!F42&lt;&gt;"",(IF('[1]T58 Population'!H41&lt;&gt;"",('[1]T10 Wine export vol'!F42/'[1]T61 Real GDP'!H41*1000),"")),"")),"")</f>
        <v>3522.1775764109298</v>
      </c>
      <c r="J10" s="9" t="str">
        <f>IFERROR((IF('[1]T10 Wine export vol'!I41&lt;&gt;"",(IF('[1]T58 Population'!I41&lt;&gt;"",('[1]T10 Wine export vol'!I41/'[1]T61 Real GDP'!I41*1000),"")),"")),"")</f>
        <v/>
      </c>
      <c r="K10" s="9">
        <f>IFERROR((IF('[1]T10 Wine export vol'!J41&lt;&gt;"",(IF('[1]T58 Population'!J41&lt;&gt;"",('[1]T10 Wine export vol'!J41/'[1]T61 Real GDP'!J41*1000),"")),"")),"")</f>
        <v>171.67461616221203</v>
      </c>
      <c r="L10" s="9">
        <f>IFERROR((IF('[1]T10 Wine export vol'!K41&lt;&gt;"",(IF('[1]T58 Population'!K41&lt;&gt;"",('[1]T10 Wine export vol'!K41/'[1]T61 Real GDP'!K41*1000),"")),"")),"")</f>
        <v>1204.328780184424</v>
      </c>
      <c r="M10" s="9" t="str">
        <f>IFERROR((IF('[1]T10 Wine export vol'!L41&lt;&gt;"",(IF('[1]T58 Population'!L41&lt;&gt;"",('[1]T10 Wine export vol'!L41/'[1]T61 Real GDP'!L41*1000),"")),"")),"")</f>
        <v/>
      </c>
      <c r="N10" s="9" t="str">
        <f>IFERROR((IF('[1]T10 Wine export vol'!M41&lt;&gt;"",(IF('[1]T58 Population'!M41&lt;&gt;"",('[1]T10 Wine export vol'!M41/'[1]T61 Real GDP'!M41*1000),"")),"")),"")</f>
        <v/>
      </c>
      <c r="O10" s="9" t="str">
        <f>IFERROR((IF('[1]T10 Wine export vol'!N41&lt;&gt;"",(IF('[1]T58 Population'!N41&lt;&gt;"",('[1]T10 Wine export vol'!N41/'[1]T61 Real GDP'!N41*1000),"")),"")),"")</f>
        <v/>
      </c>
      <c r="P10" s="9">
        <f>IFERROR((IF('[1]T10 Wine export vol'!O41&lt;&gt;"",(IF('[1]T58 Population'!O41&lt;&gt;"",('[1]T10 Wine export vol'!O41/'[1]T61 Real GDP'!O41*1000),"")),"")),"")</f>
        <v>34.590846484409319</v>
      </c>
      <c r="Q10" s="9">
        <f>IFERROR((IF('[1]T10 Wine export vol'!P41&lt;&gt;"",(IF('[1]T58 Population'!P41&lt;&gt;"",('[1]T10 Wine export vol'!P41/'[1]T61 Real GDP'!P41*1000),"")),"")),"")</f>
        <v>158.60537504319464</v>
      </c>
      <c r="R10" s="9" t="str">
        <f>IFERROR((IF('[1]T10 Wine export vol'!Q41&lt;&gt;"",(IF('[1]T58 Population'!Q41&lt;&gt;"",('[1]T10 Wine export vol'!Q41/'[1]T61 Real GDP'!Q41*1000),"")),"")),"")</f>
        <v/>
      </c>
      <c r="S10" s="9" t="str">
        <f>IFERROR((IF('[1]T10 Wine export vol'!R41&lt;&gt;"",(IF('[1]T58 Population'!R41&lt;&gt;"",('[1]T10 Wine export vol'!R41/'[1]T61 Real GDP'!R41*1000),"")),"")),"")</f>
        <v/>
      </c>
      <c r="T10" s="9" t="str">
        <f>IFERROR((IF('[1]T10 Wine export vol'!S41&lt;&gt;"",(IF('[1]T58 Population'!S41&lt;&gt;"",('[1]T10 Wine export vol'!S41/'[1]T61 Real GDP'!S41*1000),"")),"")),"")</f>
        <v/>
      </c>
      <c r="U10" s="9" t="str">
        <f>IFERROR((IF('[1]T10 Wine export vol'!T41&lt;&gt;"",(IF('[1]T58 Population'!T41&lt;&gt;"",('[1]T10 Wine export vol'!T41/'[1]T61 Real GDP'!T41*1000),"")),"")),"")</f>
        <v/>
      </c>
      <c r="V10" s="9" t="str">
        <f>IFERROR((IF('[1]T10 Wine export vol'!U41&lt;&gt;"",(IF('[1]T58 Population'!U41&lt;&gt;"",('[1]T10 Wine export vol'!U41/'[1]T61 Real GDP'!U41*1000),"")),"")),"")</f>
        <v/>
      </c>
      <c r="W10" s="9" t="str">
        <f>IFERROR((IF('[1]T10 Wine export vol'!V41&lt;&gt;"",(IF('[1]T58 Population'!V41&lt;&gt;"",('[1]T10 Wine export vol'!V41/'[1]T61 Real GDP'!V41*1000),"")),"")),"")</f>
        <v/>
      </c>
      <c r="X10" s="9" t="str">
        <f>IFERROR((IF('[1]T10 Wine export vol'!W41&lt;&gt;"",(IF('[1]T58 Population'!W41&lt;&gt;"",('[1]T10 Wine export vol'!W41/'[1]T61 Real GDP'!W41*1000),"")),"")),"")</f>
        <v/>
      </c>
      <c r="Y10" s="9" t="str">
        <f>IFERROR((IF('[1]T10 Wine export vol'!X41&lt;&gt;"",(IF('[1]T58 Population'!X41&lt;&gt;"",('[1]T10 Wine export vol'!X41/'[1]T61 Real GDP'!X41*1000),"")),"")),"")</f>
        <v/>
      </c>
      <c r="Z10" s="9" t="str">
        <f>IFERROR((IF('[1]T10 Wine export vol'!Y41&lt;&gt;"",(IF('[1]T58 Population'!Y41&lt;&gt;"",('[1]T10 Wine export vol'!Y41/'[1]T61 Real GDP'!Y41*1000),"")),"")),"")</f>
        <v/>
      </c>
      <c r="AA10" s="9" t="str">
        <f>IFERROR((IF('[1]T10 Wine export vol'!Z41&lt;&gt;"",(IF('[1]T58 Population'!Z41&lt;&gt;"",('[1]T10 Wine export vol'!Z41/'[1]T61 Real GDP'!Z41*1000),"")),"")),"")</f>
        <v/>
      </c>
      <c r="AB10" s="9">
        <f>IFERROR((IF('[1]T10 Wine export vol'!AA41&lt;&gt;"",(IF('[1]T58 Population'!AA41&lt;&gt;"",('[1]T10 Wine export vol'!AA41/'[1]T61 Real GDP'!AA41*1000),"")),"")),"")</f>
        <v>24.984639266706093</v>
      </c>
      <c r="AC10" s="9" t="str">
        <f>IFERROR((IF('[1]T10 Wine export vol'!AB41&lt;&gt;"",(IF('[1]T58 Population'!AB41&lt;&gt;"",('[1]T10 Wine export vol'!AB41/'[1]T61 Real GDP'!AB41*1000),"")),"")),"")</f>
        <v/>
      </c>
      <c r="AD10" s="9" t="str">
        <f>IFERROR((IF('[1]T10 Wine export vol'!AC41&lt;&gt;"",(IF('[1]T58 Population'!AC41&lt;&gt;"",('[1]T10 Wine export vol'!AC41/'[1]T61 Real GDP'!AC41*1000),"")),"")),"")</f>
        <v/>
      </c>
      <c r="AE10" s="9">
        <f>IFERROR((IF('[1]T10 Wine export vol'!AD41&lt;&gt;"",(IF('[1]T58 Population'!AD41&lt;&gt;"",('[1]T10 Wine export vol'!AD41/'[1]T61 Real GDP'!AD41*1000),"")),"")),"")</f>
        <v>1.5725948539613648</v>
      </c>
      <c r="AF10" s="9">
        <f>IFERROR((IF('[1]T10 Wine export vol'!AE41&lt;&gt;"",(IF('[1]T58 Population'!AE41&lt;&gt;"",('[1]T10 Wine export vol'!AE41/'[1]T61 Real GDP'!AE41*1000),"")),"")),"")</f>
        <v>0</v>
      </c>
      <c r="AG10" s="9" t="str">
        <f>IFERROR((IF('[1]T10 Wine export vol'!AF41&lt;&gt;"",(IF('[1]T58 Population'!AF41&lt;&gt;"",('[1]T10 Wine export vol'!AF41/'[1]T61 Real GDP'!AF41*1000),"")),"")),"")</f>
        <v/>
      </c>
      <c r="AH10" s="9" t="str">
        <f>IFERROR((IF('[1]T10 Wine export vol'!AG41&lt;&gt;"",(IF('[1]T58 Population'!AG41&lt;&gt;"",('[1]T10 Wine export vol'!AG41/'[1]T61 Real GDP'!AG41*1000),"")),"")),"")</f>
        <v/>
      </c>
      <c r="AI10" s="9" t="str">
        <f>IFERROR((IF('[1]T10 Wine export vol'!AH41&lt;&gt;"",(IF('[1]T58 Population'!AH41&lt;&gt;"",('[1]T10 Wine export vol'!AH41/'[1]T61 Real GDP'!AH41*1000),"")),"")),"")</f>
        <v/>
      </c>
      <c r="AJ10" s="9" t="str">
        <f>IFERROR((IF('[1]T10 Wine export vol'!AI41&lt;&gt;"",(IF('[1]T58 Population'!AI41&lt;&gt;"",('[1]T10 Wine export vol'!AI41/'[1]T61 Real GDP'!AI41*1000),"")),"")),"")</f>
        <v/>
      </c>
      <c r="AK10" s="9" t="str">
        <f>IFERROR((IF('[1]T10 Wine export vol'!AJ41&lt;&gt;"",(IF('[1]T58 Population'!AJ41&lt;&gt;"",('[1]T10 Wine export vol'!AJ41/'[1]T61 Real GDP'!AJ41*1000),"")),"")),"")</f>
        <v/>
      </c>
      <c r="AL10" s="9" t="str">
        <f>IFERROR((IF('[1]T10 Wine export vol'!AK41&lt;&gt;"",(IF('[1]T58 Population'!AK41&lt;&gt;"",('[1]T10 Wine export vol'!AK41/'[1]T61 Real GDP'!AK41*1000),"")),"")),"")</f>
        <v/>
      </c>
      <c r="AM10" s="9" t="str">
        <f>IFERROR((IF('[1]T10 Wine export vol'!AL41&lt;&gt;"",(IF('[1]T58 Population'!AL41&lt;&gt;"",('[1]T10 Wine export vol'!AL41/'[1]T61 Real GDP'!AL41*1000),"")),"")),"")</f>
        <v/>
      </c>
      <c r="AN10" s="9">
        <f>IFERROR((IF('[1]T10 Wine export vol'!AM41&lt;&gt;"",(IF('[1]T58 Population'!AM41&lt;&gt;"",('[1]T10 Wine export vol'!AM41/'[1]T61 Real GDP'!AM41*1000),"")),"")),"")</f>
        <v>20.863610830468794</v>
      </c>
      <c r="AO10" s="9" t="str">
        <f>IFERROR((IF('[1]T10 Wine export vol'!AN41&lt;&gt;"",(IF('[1]T58 Population'!AN41&lt;&gt;"",('[1]T10 Wine export vol'!AN41/'[1]T61 Real GDP'!AN41*1000),"")),"")),"")</f>
        <v/>
      </c>
      <c r="AP10" s="9" t="str">
        <f>IFERROR((IF('[1]T10 Wine export vol'!AO41&lt;&gt;"",(IF('[1]T58 Population'!AO41&lt;&gt;"",('[1]T10 Wine export vol'!AO41/'[1]T61 Real GDP'!AO41*1000),"")),"")),"")</f>
        <v/>
      </c>
      <c r="AQ10" s="9" t="str">
        <f>IFERROR((IF('[1]T10 Wine export vol'!AP41&lt;&gt;"",(IF('[1]T58 Population'!AP41&lt;&gt;"",('[1]T10 Wine export vol'!AP41/'[1]T61 Real GDP'!AP41*1000),"")),"")),"")</f>
        <v/>
      </c>
      <c r="AR10" s="9" t="str">
        <f>IFERROR((IF('[1]T10 Wine export vol'!AQ41&lt;&gt;"",(IF('[1]T58 Population'!AQ41&lt;&gt;"",('[1]T10 Wine export vol'!AQ41/'[1]T61 Real GDP'!AQ41*1000),"")),"")),"")</f>
        <v/>
      </c>
      <c r="AS10" s="9" t="str">
        <f>IFERROR((IF('[1]T10 Wine export vol'!AR41&lt;&gt;"",(IF('[1]T58 Population'!AR41&lt;&gt;"",('[1]T10 Wine export vol'!AR41/'[1]T61 Real GDP'!AR41*1000),"")),"")),"")</f>
        <v/>
      </c>
      <c r="AT10" s="9" t="str">
        <f>IFERROR((IF('[1]T10 Wine export vol'!AS41&lt;&gt;"",(IF('[1]T58 Population'!AS41&lt;&gt;"",('[1]T10 Wine export vol'!AS41/'[1]T61 Real GDP'!AS41*1000),"")),"")),"")</f>
        <v/>
      </c>
      <c r="AU10" s="9" t="str">
        <f>IFERROR((IF('[1]T10 Wine export vol'!AT41&lt;&gt;"",(IF('[1]T58 Population'!AT41&lt;&gt;"",('[1]T10 Wine export vol'!AT41/'[1]T61 Real GDP'!AT41*1000),"")),"")),"")</f>
        <v/>
      </c>
      <c r="AV10" s="9" t="str">
        <f>IFERROR((IF('[1]T10 Wine export vol'!AU41&lt;&gt;"",(IF('[1]T58 Population'!AU41&lt;&gt;"",('[1]T10 Wine export vol'!AU41/'[1]T61 Real GDP'!AU41*1000),"")),"")),"")</f>
        <v/>
      </c>
      <c r="AW10" s="9" t="str">
        <f>IFERROR((IF('[1]T10 Wine export vol'!AV41&lt;&gt;"",(IF('[1]T58 Population'!AV41&lt;&gt;"",('[1]T10 Wine export vol'!AV41/'[1]T61 Real GDP'!AV41*1000),"")),"")),"")</f>
        <v/>
      </c>
      <c r="AX10" s="9" t="str">
        <f>IFERROR((IF('[1]T10 Wine export vol'!AW41&lt;&gt;"",(IF('[1]T58 Population'!AW41&lt;&gt;"",('[1]T10 Wine export vol'!AW41/'[1]T61 Real GDP'!AW41*1000),"")),"")),"")</f>
        <v/>
      </c>
      <c r="AY10" s="9" t="str">
        <f>IFERROR((IF('[1]T10 Wine export vol'!AX41&lt;&gt;"",(IF('[1]T58 Population'!AX41&lt;&gt;"",('[1]T10 Wine export vol'!AX41/'[1]T61 Real GDP'!AX41*1000),"")),"")),"")</f>
        <v/>
      </c>
      <c r="AZ10" s="9" t="str">
        <f>IFERROR((IF('[1]T10 Wine export vol'!AY41&lt;&gt;"",(IF('[1]T58 Population'!AY41&lt;&gt;"",('[1]T10 Wine export vol'!AY41/'[1]T61 Real GDP'!AY41*1000),"")),"")),"")</f>
        <v/>
      </c>
      <c r="BA10" s="9" t="str">
        <f>IFERROR((IF('[1]T10 Wine export vol'!AZ41&lt;&gt;"",(IF('[1]T58 Population'!AZ41&lt;&gt;"",('[1]T10 Wine export vol'!AZ41/'[1]T61 Real GDP'!AZ41*1000),"")),"")),"")</f>
        <v/>
      </c>
      <c r="BB10" s="9" t="str">
        <f>IFERROR((IF('[1]T10 Wine export vol'!BC41&lt;&gt;"",(IF('[1]T58 Population'!BC41&lt;&gt;"",('[1]T10 Wine export vol'!BC41/'[1]T61 Real GDP'!BC41*1000),"")),"")),"")</f>
        <v/>
      </c>
    </row>
    <row r="11" spans="1:54" x14ac:dyDescent="0.5">
      <c r="A11" s="7">
        <f>'[1]T10 Wine export vol'!A42</f>
        <v>1874</v>
      </c>
      <c r="B11" s="9">
        <f>IFERROR((IF('[1]T10 Wine export vol'!B42&lt;&gt;"",(IF('[1]T58 Population'!B42&lt;&gt;"",('[1]T10 Wine export vol'!B42/'[1]T61 Real GDP'!B42*1000),"")),"")),"")</f>
        <v>3938.7032630487311</v>
      </c>
      <c r="C11" s="9">
        <f>IFERROR((IF('[1]T10 Wine export vol'!C42&lt;&gt;"",(IF('[1]T58 Population'!C42&lt;&gt;"",('[1]T10 Wine export vol'!C42/'[1]T61 Real GDP'!C42*1000),"")),"")),"")</f>
        <v>623.77028216777524</v>
      </c>
      <c r="D11" s="9">
        <f>IFERROR((IF('[1]T10 Wine export vol'!D42&lt;&gt;"",(IF('[1]T58 Population'!D42&lt;&gt;"",('[1]T10 Wine export vol'!D42/'[1]T61 Real GDP'!D42*1000),"")),"")),"")</f>
        <v>12412.424100887434</v>
      </c>
      <c r="E11" s="9">
        <f>IFERROR((IF('[1]T10 Wine export vol'!E42&lt;&gt;"",(IF('[1]T58 Population'!E42&lt;&gt;"",('[1]T10 Wine export vol'!E42/'[1]T61 Real GDP'!E42*1000),"")),"")),"")</f>
        <v>8833.854097129506</v>
      </c>
      <c r="F11" s="9">
        <f>IFERROR((IF('[1]T10 Wine export vol'!F42&lt;&gt;"",(IF('[1]T58 Population'!F42&lt;&gt;"",('[1]T10 Wine export vol'!F42/'[1]T61 Real GDP'!F42*1000),"")),"")),"")</f>
        <v>1509.3151462602659</v>
      </c>
      <c r="G11" s="9"/>
      <c r="H11" s="9" t="str">
        <f>IFERROR((IF('[1]T10 Wine export vol'!G42&lt;&gt;"",(IF('[1]T58 Population'!G42&lt;&gt;"",('[1]T10 Wine export vol'!G42/'[1]T61 Real GDP'!G42*1000),"")),"")),"")</f>
        <v/>
      </c>
      <c r="I11" s="9">
        <f>IFERROR((IF('[1]T10 Wine export vol'!F43&lt;&gt;"",(IF('[1]T58 Population'!H42&lt;&gt;"",('[1]T10 Wine export vol'!F43/'[1]T61 Real GDP'!H42*1000),"")),"")),"")</f>
        <v>3710.7590749407373</v>
      </c>
      <c r="J11" s="9" t="str">
        <f>IFERROR((IF('[1]T10 Wine export vol'!I42&lt;&gt;"",(IF('[1]T58 Population'!I42&lt;&gt;"",('[1]T10 Wine export vol'!I42/'[1]T61 Real GDP'!I42*1000),"")),"")),"")</f>
        <v/>
      </c>
      <c r="K11" s="9">
        <f>IFERROR((IF('[1]T10 Wine export vol'!J42&lt;&gt;"",(IF('[1]T58 Population'!J42&lt;&gt;"",('[1]T10 Wine export vol'!J42/'[1]T61 Real GDP'!J42*1000),"")),"")),"")</f>
        <v>160.77535201297158</v>
      </c>
      <c r="L11" s="9">
        <f>IFERROR((IF('[1]T10 Wine export vol'!K42&lt;&gt;"",(IF('[1]T58 Population'!K42&lt;&gt;"",('[1]T10 Wine export vol'!K42/'[1]T61 Real GDP'!K42*1000),"")),"")),"")</f>
        <v>1113.7891443811477</v>
      </c>
      <c r="M11" s="9" t="str">
        <f>IFERROR((IF('[1]T10 Wine export vol'!L42&lt;&gt;"",(IF('[1]T58 Population'!L42&lt;&gt;"",('[1]T10 Wine export vol'!L42/'[1]T61 Real GDP'!L42*1000),"")),"")),"")</f>
        <v/>
      </c>
      <c r="N11" s="9" t="str">
        <f>IFERROR((IF('[1]T10 Wine export vol'!M42&lt;&gt;"",(IF('[1]T58 Population'!M42&lt;&gt;"",('[1]T10 Wine export vol'!M42/'[1]T61 Real GDP'!M42*1000),"")),"")),"")</f>
        <v/>
      </c>
      <c r="O11" s="9" t="str">
        <f>IFERROR((IF('[1]T10 Wine export vol'!N42&lt;&gt;"",(IF('[1]T58 Population'!N42&lt;&gt;"",('[1]T10 Wine export vol'!N42/'[1]T61 Real GDP'!N42*1000),"")),"")),"")</f>
        <v/>
      </c>
      <c r="P11" s="9">
        <f>IFERROR((IF('[1]T10 Wine export vol'!O42&lt;&gt;"",(IF('[1]T58 Population'!O42&lt;&gt;"",('[1]T10 Wine export vol'!O42/'[1]T61 Real GDP'!O42*1000),"")),"")),"")</f>
        <v>28.35473405596569</v>
      </c>
      <c r="Q11" s="9">
        <f>IFERROR((IF('[1]T10 Wine export vol'!P42&lt;&gt;"",(IF('[1]T58 Population'!P42&lt;&gt;"",('[1]T10 Wine export vol'!P42/'[1]T61 Real GDP'!P42*1000),"")),"")),"")</f>
        <v>43.941863567733392</v>
      </c>
      <c r="R11" s="9" t="str">
        <f>IFERROR((IF('[1]T10 Wine export vol'!Q42&lt;&gt;"",(IF('[1]T58 Population'!Q42&lt;&gt;"",('[1]T10 Wine export vol'!Q42/'[1]T61 Real GDP'!Q42*1000),"")),"")),"")</f>
        <v/>
      </c>
      <c r="S11" s="9" t="str">
        <f>IFERROR((IF('[1]T10 Wine export vol'!R42&lt;&gt;"",(IF('[1]T58 Population'!R42&lt;&gt;"",('[1]T10 Wine export vol'!R42/'[1]T61 Real GDP'!R42*1000),"")),"")),"")</f>
        <v/>
      </c>
      <c r="T11" s="9" t="str">
        <f>IFERROR((IF('[1]T10 Wine export vol'!S42&lt;&gt;"",(IF('[1]T58 Population'!S42&lt;&gt;"",('[1]T10 Wine export vol'!S42/'[1]T61 Real GDP'!S42*1000),"")),"")),"")</f>
        <v/>
      </c>
      <c r="U11" s="9" t="str">
        <f>IFERROR((IF('[1]T10 Wine export vol'!T42&lt;&gt;"",(IF('[1]T58 Population'!T42&lt;&gt;"",('[1]T10 Wine export vol'!T42/'[1]T61 Real GDP'!T42*1000),"")),"")),"")</f>
        <v/>
      </c>
      <c r="V11" s="9" t="str">
        <f>IFERROR((IF('[1]T10 Wine export vol'!U42&lt;&gt;"",(IF('[1]T58 Population'!U42&lt;&gt;"",('[1]T10 Wine export vol'!U42/'[1]T61 Real GDP'!U42*1000),"")),"")),"")</f>
        <v/>
      </c>
      <c r="W11" s="9" t="str">
        <f>IFERROR((IF('[1]T10 Wine export vol'!V42&lt;&gt;"",(IF('[1]T58 Population'!V42&lt;&gt;"",('[1]T10 Wine export vol'!V42/'[1]T61 Real GDP'!V42*1000),"")),"")),"")</f>
        <v/>
      </c>
      <c r="X11" s="9" t="str">
        <f>IFERROR((IF('[1]T10 Wine export vol'!W42&lt;&gt;"",(IF('[1]T58 Population'!W42&lt;&gt;"",('[1]T10 Wine export vol'!W42/'[1]T61 Real GDP'!W42*1000),"")),"")),"")</f>
        <v/>
      </c>
      <c r="Y11" s="9" t="str">
        <f>IFERROR((IF('[1]T10 Wine export vol'!X42&lt;&gt;"",(IF('[1]T58 Population'!X42&lt;&gt;"",('[1]T10 Wine export vol'!X42/'[1]T61 Real GDP'!X42*1000),"")),"")),"")</f>
        <v/>
      </c>
      <c r="Z11" s="9" t="str">
        <f>IFERROR((IF('[1]T10 Wine export vol'!Y42&lt;&gt;"",(IF('[1]T58 Population'!Y42&lt;&gt;"",('[1]T10 Wine export vol'!Y42/'[1]T61 Real GDP'!Y42*1000),"")),"")),"")</f>
        <v/>
      </c>
      <c r="AA11" s="9" t="str">
        <f>IFERROR((IF('[1]T10 Wine export vol'!Z42&lt;&gt;"",(IF('[1]T58 Population'!Z42&lt;&gt;"",('[1]T10 Wine export vol'!Z42/'[1]T61 Real GDP'!Z42*1000),"")),"")),"")</f>
        <v/>
      </c>
      <c r="AB11" s="9">
        <f>IFERROR((IF('[1]T10 Wine export vol'!AA42&lt;&gt;"",(IF('[1]T58 Population'!AA42&lt;&gt;"",('[1]T10 Wine export vol'!AA42/'[1]T61 Real GDP'!AA42*1000),"")),"")),"")</f>
        <v>26.095913839988551</v>
      </c>
      <c r="AC11" s="9" t="str">
        <f>IFERROR((IF('[1]T10 Wine export vol'!AB42&lt;&gt;"",(IF('[1]T58 Population'!AB42&lt;&gt;"",('[1]T10 Wine export vol'!AB42/'[1]T61 Real GDP'!AB42*1000),"")),"")),"")</f>
        <v/>
      </c>
      <c r="AD11" s="9" t="str">
        <f>IFERROR((IF('[1]T10 Wine export vol'!AC42&lt;&gt;"",(IF('[1]T58 Population'!AC42&lt;&gt;"",('[1]T10 Wine export vol'!AC42/'[1]T61 Real GDP'!AC42*1000),"")),"")),"")</f>
        <v/>
      </c>
      <c r="AE11" s="9">
        <f>IFERROR((IF('[1]T10 Wine export vol'!AD42&lt;&gt;"",(IF('[1]T58 Population'!AD42&lt;&gt;"",('[1]T10 Wine export vol'!AD42/'[1]T61 Real GDP'!AD42*1000),"")),"")),"")</f>
        <v>1.6307664115988723</v>
      </c>
      <c r="AF11" s="9">
        <f>IFERROR((IF('[1]T10 Wine export vol'!AE42&lt;&gt;"",(IF('[1]T58 Population'!AE42&lt;&gt;"",('[1]T10 Wine export vol'!AE42/'[1]T61 Real GDP'!AE42*1000),"")),"")),"")</f>
        <v>0</v>
      </c>
      <c r="AG11" s="9" t="str">
        <f>IFERROR((IF('[1]T10 Wine export vol'!AF42&lt;&gt;"",(IF('[1]T58 Population'!AF42&lt;&gt;"",('[1]T10 Wine export vol'!AF42/'[1]T61 Real GDP'!AF42*1000),"")),"")),"")</f>
        <v/>
      </c>
      <c r="AH11" s="9" t="str">
        <f>IFERROR((IF('[1]T10 Wine export vol'!AG42&lt;&gt;"",(IF('[1]T58 Population'!AG42&lt;&gt;"",('[1]T10 Wine export vol'!AG42/'[1]T61 Real GDP'!AG42*1000),"")),"")),"")</f>
        <v/>
      </c>
      <c r="AI11" s="9" t="str">
        <f>IFERROR((IF('[1]T10 Wine export vol'!AH42&lt;&gt;"",(IF('[1]T58 Population'!AH42&lt;&gt;"",('[1]T10 Wine export vol'!AH42/'[1]T61 Real GDP'!AH42*1000),"")),"")),"")</f>
        <v/>
      </c>
      <c r="AJ11" s="9" t="str">
        <f>IFERROR((IF('[1]T10 Wine export vol'!AI42&lt;&gt;"",(IF('[1]T58 Population'!AI42&lt;&gt;"",('[1]T10 Wine export vol'!AI42/'[1]T61 Real GDP'!AI42*1000),"")),"")),"")</f>
        <v/>
      </c>
      <c r="AK11" s="9" t="str">
        <f>IFERROR((IF('[1]T10 Wine export vol'!AJ42&lt;&gt;"",(IF('[1]T58 Population'!AJ42&lt;&gt;"",('[1]T10 Wine export vol'!AJ42/'[1]T61 Real GDP'!AJ42*1000),"")),"")),"")</f>
        <v/>
      </c>
      <c r="AL11" s="9" t="str">
        <f>IFERROR((IF('[1]T10 Wine export vol'!AK42&lt;&gt;"",(IF('[1]T58 Population'!AK42&lt;&gt;"",('[1]T10 Wine export vol'!AK42/'[1]T61 Real GDP'!AK42*1000),"")),"")),"")</f>
        <v/>
      </c>
      <c r="AM11" s="9" t="str">
        <f>IFERROR((IF('[1]T10 Wine export vol'!AL42&lt;&gt;"",(IF('[1]T58 Population'!AL42&lt;&gt;"",('[1]T10 Wine export vol'!AL42/'[1]T61 Real GDP'!AL42*1000),"")),"")),"")</f>
        <v/>
      </c>
      <c r="AN11" s="9">
        <f>IFERROR((IF('[1]T10 Wine export vol'!AM42&lt;&gt;"",(IF('[1]T58 Population'!AM42&lt;&gt;"",('[1]T10 Wine export vol'!AM42/'[1]T61 Real GDP'!AM42*1000),"")),"")),"")</f>
        <v>19.806077336417207</v>
      </c>
      <c r="AO11" s="9" t="str">
        <f>IFERROR((IF('[1]T10 Wine export vol'!AN42&lt;&gt;"",(IF('[1]T58 Population'!AN42&lt;&gt;"",('[1]T10 Wine export vol'!AN42/'[1]T61 Real GDP'!AN42*1000),"")),"")),"")</f>
        <v/>
      </c>
      <c r="AP11" s="9" t="str">
        <f>IFERROR((IF('[1]T10 Wine export vol'!AO42&lt;&gt;"",(IF('[1]T58 Population'!AO42&lt;&gt;"",('[1]T10 Wine export vol'!AO42/'[1]T61 Real GDP'!AO42*1000),"")),"")),"")</f>
        <v/>
      </c>
      <c r="AQ11" s="9" t="str">
        <f>IFERROR((IF('[1]T10 Wine export vol'!AP42&lt;&gt;"",(IF('[1]T58 Population'!AP42&lt;&gt;"",('[1]T10 Wine export vol'!AP42/'[1]T61 Real GDP'!AP42*1000),"")),"")),"")</f>
        <v/>
      </c>
      <c r="AR11" s="9" t="str">
        <f>IFERROR((IF('[1]T10 Wine export vol'!AQ42&lt;&gt;"",(IF('[1]T58 Population'!AQ42&lt;&gt;"",('[1]T10 Wine export vol'!AQ42/'[1]T61 Real GDP'!AQ42*1000),"")),"")),"")</f>
        <v/>
      </c>
      <c r="AS11" s="9" t="str">
        <f>IFERROR((IF('[1]T10 Wine export vol'!AR42&lt;&gt;"",(IF('[1]T58 Population'!AR42&lt;&gt;"",('[1]T10 Wine export vol'!AR42/'[1]T61 Real GDP'!AR42*1000),"")),"")),"")</f>
        <v/>
      </c>
      <c r="AT11" s="9" t="str">
        <f>IFERROR((IF('[1]T10 Wine export vol'!AS42&lt;&gt;"",(IF('[1]T58 Population'!AS42&lt;&gt;"",('[1]T10 Wine export vol'!AS42/'[1]T61 Real GDP'!AS42*1000),"")),"")),"")</f>
        <v/>
      </c>
      <c r="AU11" s="9" t="str">
        <f>IFERROR((IF('[1]T10 Wine export vol'!AT42&lt;&gt;"",(IF('[1]T58 Population'!AT42&lt;&gt;"",('[1]T10 Wine export vol'!AT42/'[1]T61 Real GDP'!AT42*1000),"")),"")),"")</f>
        <v/>
      </c>
      <c r="AV11" s="9" t="str">
        <f>IFERROR((IF('[1]T10 Wine export vol'!AU42&lt;&gt;"",(IF('[1]T58 Population'!AU42&lt;&gt;"",('[1]T10 Wine export vol'!AU42/'[1]T61 Real GDP'!AU42*1000),"")),"")),"")</f>
        <v/>
      </c>
      <c r="AW11" s="9" t="str">
        <f>IFERROR((IF('[1]T10 Wine export vol'!AV42&lt;&gt;"",(IF('[1]T58 Population'!AV42&lt;&gt;"",('[1]T10 Wine export vol'!AV42/'[1]T61 Real GDP'!AV42*1000),"")),"")),"")</f>
        <v/>
      </c>
      <c r="AX11" s="9" t="str">
        <f>IFERROR((IF('[1]T10 Wine export vol'!AW42&lt;&gt;"",(IF('[1]T58 Population'!AW42&lt;&gt;"",('[1]T10 Wine export vol'!AW42/'[1]T61 Real GDP'!AW42*1000),"")),"")),"")</f>
        <v/>
      </c>
      <c r="AY11" s="9" t="str">
        <f>IFERROR((IF('[1]T10 Wine export vol'!AX42&lt;&gt;"",(IF('[1]T58 Population'!AX42&lt;&gt;"",('[1]T10 Wine export vol'!AX42/'[1]T61 Real GDP'!AX42*1000),"")),"")),"")</f>
        <v/>
      </c>
      <c r="AZ11" s="9" t="str">
        <f>IFERROR((IF('[1]T10 Wine export vol'!AY42&lt;&gt;"",(IF('[1]T58 Population'!AY42&lt;&gt;"",('[1]T10 Wine export vol'!AY42/'[1]T61 Real GDP'!AY42*1000),"")),"")),"")</f>
        <v/>
      </c>
      <c r="BA11" s="9" t="str">
        <f>IFERROR((IF('[1]T10 Wine export vol'!AZ42&lt;&gt;"",(IF('[1]T58 Population'!AZ42&lt;&gt;"",('[1]T10 Wine export vol'!AZ42/'[1]T61 Real GDP'!AZ42*1000),"")),"")),"")</f>
        <v/>
      </c>
      <c r="BB11" s="9" t="str">
        <f>IFERROR((IF('[1]T10 Wine export vol'!BC42&lt;&gt;"",(IF('[1]T58 Population'!BC42&lt;&gt;"",('[1]T10 Wine export vol'!BC42/'[1]T61 Real GDP'!BC42*1000),"")),"")),"")</f>
        <v/>
      </c>
    </row>
    <row r="12" spans="1:54" x14ac:dyDescent="0.5">
      <c r="A12" s="7">
        <f>'[1]T10 Wine export vol'!A43</f>
        <v>1875</v>
      </c>
      <c r="B12" s="9">
        <f>IFERROR((IF('[1]T10 Wine export vol'!B43&lt;&gt;"",(IF('[1]T58 Population'!B43&lt;&gt;"",('[1]T10 Wine export vol'!B43/'[1]T61 Real GDP'!B43*1000),"")),"")),"")</f>
        <v>4398.1254598904115</v>
      </c>
      <c r="C12" s="9">
        <f>IFERROR((IF('[1]T10 Wine export vol'!C43&lt;&gt;"",(IF('[1]T58 Population'!C43&lt;&gt;"",('[1]T10 Wine export vol'!C43/'[1]T61 Real GDP'!C43*1000),"")),"")),"")</f>
        <v>812.11798838070399</v>
      </c>
      <c r="D12" s="9">
        <f>IFERROR((IF('[1]T10 Wine export vol'!D43&lt;&gt;"",(IF('[1]T58 Population'!D43&lt;&gt;"",('[1]T10 Wine export vol'!D43/'[1]T61 Real GDP'!D43*1000),"")),"")),"")</f>
        <v>11867.196633154081</v>
      </c>
      <c r="E12" s="9">
        <f>IFERROR((IF('[1]T10 Wine export vol'!E43&lt;&gt;"",(IF('[1]T58 Population'!E43&lt;&gt;"",('[1]T10 Wine export vol'!E43/'[1]T61 Real GDP'!E43*1000),"")),"")),"")</f>
        <v>8386.355006080259</v>
      </c>
      <c r="F12" s="9">
        <f>IFERROR((IF('[1]T10 Wine export vol'!F43&lt;&gt;"",(IF('[1]T58 Population'!F43&lt;&gt;"",('[1]T10 Wine export vol'!F43/'[1]T61 Real GDP'!F43*1000),"")),"")),"")</f>
        <v>1628.5319823285975</v>
      </c>
      <c r="G12" s="9"/>
      <c r="H12" s="9" t="str">
        <f>IFERROR((IF('[1]T10 Wine export vol'!G43&lt;&gt;"",(IF('[1]T58 Population'!G43&lt;&gt;"",('[1]T10 Wine export vol'!G43/'[1]T61 Real GDP'!G43*1000),"")),"")),"")</f>
        <v/>
      </c>
      <c r="I12" s="9">
        <f>IFERROR((IF('[1]T10 Wine export vol'!F44&lt;&gt;"",(IF('[1]T58 Population'!H43&lt;&gt;"",('[1]T10 Wine export vol'!F44/'[1]T61 Real GDP'!H43*1000),"")),"")),"")</f>
        <v>4722.0362009413875</v>
      </c>
      <c r="J12" s="9" t="str">
        <f>IFERROR((IF('[1]T10 Wine export vol'!I43&lt;&gt;"",(IF('[1]T58 Population'!I43&lt;&gt;"",('[1]T10 Wine export vol'!I43/'[1]T61 Real GDP'!I43*1000),"")),"")),"")</f>
        <v/>
      </c>
      <c r="K12" s="9">
        <f>IFERROR((IF('[1]T10 Wine export vol'!J43&lt;&gt;"",(IF('[1]T58 Population'!J43&lt;&gt;"",('[1]T10 Wine export vol'!J43/'[1]T61 Real GDP'!J43*1000),"")),"")),"")</f>
        <v>160.84343189759869</v>
      </c>
      <c r="L12" s="9">
        <f>IFERROR((IF('[1]T10 Wine export vol'!K43&lt;&gt;"",(IF('[1]T58 Population'!K43&lt;&gt;"",('[1]T10 Wine export vol'!K43/'[1]T61 Real GDP'!K43*1000),"")),"")),"")</f>
        <v>1252.4931105413509</v>
      </c>
      <c r="M12" s="9" t="str">
        <f>IFERROR((IF('[1]T10 Wine export vol'!L43&lt;&gt;"",(IF('[1]T58 Population'!L43&lt;&gt;"",('[1]T10 Wine export vol'!L43/'[1]T61 Real GDP'!L43*1000),"")),"")),"")</f>
        <v/>
      </c>
      <c r="N12" s="9" t="str">
        <f>IFERROR((IF('[1]T10 Wine export vol'!M43&lt;&gt;"",(IF('[1]T58 Population'!M43&lt;&gt;"",('[1]T10 Wine export vol'!M43/'[1]T61 Real GDP'!M43*1000),"")),"")),"")</f>
        <v/>
      </c>
      <c r="O12" s="9" t="str">
        <f>IFERROR((IF('[1]T10 Wine export vol'!N43&lt;&gt;"",(IF('[1]T58 Population'!N43&lt;&gt;"",('[1]T10 Wine export vol'!N43/'[1]T61 Real GDP'!N43*1000),"")),"")),"")</f>
        <v/>
      </c>
      <c r="P12" s="9">
        <f>IFERROR((IF('[1]T10 Wine export vol'!O43&lt;&gt;"",(IF('[1]T58 Population'!O43&lt;&gt;"",('[1]T10 Wine export vol'!O43/'[1]T61 Real GDP'!O43*1000),"")),"")),"")</f>
        <v>24.916965760115293</v>
      </c>
      <c r="Q12" s="9">
        <f>IFERROR((IF('[1]T10 Wine export vol'!P43&lt;&gt;"",(IF('[1]T58 Population'!P43&lt;&gt;"",('[1]T10 Wine export vol'!P43/'[1]T61 Real GDP'!P43*1000),"")),"")),"")</f>
        <v>47.783208743173248</v>
      </c>
      <c r="R12" s="9" t="str">
        <f>IFERROR((IF('[1]T10 Wine export vol'!Q43&lt;&gt;"",(IF('[1]T58 Population'!Q43&lt;&gt;"",('[1]T10 Wine export vol'!Q43/'[1]T61 Real GDP'!Q43*1000),"")),"")),"")</f>
        <v/>
      </c>
      <c r="S12" s="9" t="str">
        <f>IFERROR((IF('[1]T10 Wine export vol'!R43&lt;&gt;"",(IF('[1]T58 Population'!R43&lt;&gt;"",('[1]T10 Wine export vol'!R43/'[1]T61 Real GDP'!R43*1000),"")),"")),"")</f>
        <v/>
      </c>
      <c r="T12" s="9" t="str">
        <f>IFERROR((IF('[1]T10 Wine export vol'!S43&lt;&gt;"",(IF('[1]T58 Population'!S43&lt;&gt;"",('[1]T10 Wine export vol'!S43/'[1]T61 Real GDP'!S43*1000),"")),"")),"")</f>
        <v/>
      </c>
      <c r="U12" s="9" t="str">
        <f>IFERROR((IF('[1]T10 Wine export vol'!T43&lt;&gt;"",(IF('[1]T58 Population'!T43&lt;&gt;"",('[1]T10 Wine export vol'!T43/'[1]T61 Real GDP'!T43*1000),"")),"")),"")</f>
        <v/>
      </c>
      <c r="V12" s="9" t="str">
        <f>IFERROR((IF('[1]T10 Wine export vol'!U43&lt;&gt;"",(IF('[1]T58 Population'!U43&lt;&gt;"",('[1]T10 Wine export vol'!U43/'[1]T61 Real GDP'!U43*1000),"")),"")),"")</f>
        <v/>
      </c>
      <c r="W12" s="9" t="str">
        <f>IFERROR((IF('[1]T10 Wine export vol'!V43&lt;&gt;"",(IF('[1]T58 Population'!V43&lt;&gt;"",('[1]T10 Wine export vol'!V43/'[1]T61 Real GDP'!V43*1000),"")),"")),"")</f>
        <v/>
      </c>
      <c r="X12" s="9" t="str">
        <f>IFERROR((IF('[1]T10 Wine export vol'!W43&lt;&gt;"",(IF('[1]T58 Population'!W43&lt;&gt;"",('[1]T10 Wine export vol'!W43/'[1]T61 Real GDP'!W43*1000),"")),"")),"")</f>
        <v/>
      </c>
      <c r="Y12" s="9" t="str">
        <f>IFERROR((IF('[1]T10 Wine export vol'!X43&lt;&gt;"",(IF('[1]T58 Population'!X43&lt;&gt;"",('[1]T10 Wine export vol'!X43/'[1]T61 Real GDP'!X43*1000),"")),"")),"")</f>
        <v/>
      </c>
      <c r="Z12" s="9" t="str">
        <f>IFERROR((IF('[1]T10 Wine export vol'!Y43&lt;&gt;"",(IF('[1]T58 Population'!Y43&lt;&gt;"",('[1]T10 Wine export vol'!Y43/'[1]T61 Real GDP'!Y43*1000),"")),"")),"")</f>
        <v/>
      </c>
      <c r="AA12" s="9" t="str">
        <f>IFERROR((IF('[1]T10 Wine export vol'!Z43&lt;&gt;"",(IF('[1]T58 Population'!Z43&lt;&gt;"",('[1]T10 Wine export vol'!Z43/'[1]T61 Real GDP'!Z43*1000),"")),"")),"")</f>
        <v/>
      </c>
      <c r="AB12" s="9">
        <f>IFERROR((IF('[1]T10 Wine export vol'!AA43&lt;&gt;"",(IF('[1]T58 Population'!AA43&lt;&gt;"",('[1]T10 Wine export vol'!AA43/'[1]T61 Real GDP'!AA43*1000),"")),"")),"")</f>
        <v>14.810528691166988</v>
      </c>
      <c r="AC12" s="9" t="str">
        <f>IFERROR((IF('[1]T10 Wine export vol'!AB43&lt;&gt;"",(IF('[1]T58 Population'!AB43&lt;&gt;"",('[1]T10 Wine export vol'!AB43/'[1]T61 Real GDP'!AB43*1000),"")),"")),"")</f>
        <v/>
      </c>
      <c r="AD12" s="9" t="str">
        <f>IFERROR((IF('[1]T10 Wine export vol'!AC43&lt;&gt;"",(IF('[1]T58 Population'!AC43&lt;&gt;"",('[1]T10 Wine export vol'!AC43/'[1]T61 Real GDP'!AC43*1000),"")),"")),"")</f>
        <v/>
      </c>
      <c r="AE12" s="9">
        <f>IFERROR((IF('[1]T10 Wine export vol'!AD43&lt;&gt;"",(IF('[1]T58 Population'!AD43&lt;&gt;"",('[1]T10 Wine export vol'!AD43/'[1]T61 Real GDP'!AD43*1000),"")),"")),"")</f>
        <v>1.4499299584088183</v>
      </c>
      <c r="AF12" s="9">
        <f>IFERROR((IF('[1]T10 Wine export vol'!AE43&lt;&gt;"",(IF('[1]T58 Population'!AE43&lt;&gt;"",('[1]T10 Wine export vol'!AE43/'[1]T61 Real GDP'!AE43*1000),"")),"")),"")</f>
        <v>0</v>
      </c>
      <c r="AG12" s="9" t="str">
        <f>IFERROR((IF('[1]T10 Wine export vol'!AF43&lt;&gt;"",(IF('[1]T58 Population'!AF43&lt;&gt;"",('[1]T10 Wine export vol'!AF43/'[1]T61 Real GDP'!AF43*1000),"")),"")),"")</f>
        <v/>
      </c>
      <c r="AH12" s="9" t="str">
        <f>IFERROR((IF('[1]T10 Wine export vol'!AG43&lt;&gt;"",(IF('[1]T58 Population'!AG43&lt;&gt;"",('[1]T10 Wine export vol'!AG43/'[1]T61 Real GDP'!AG43*1000),"")),"")),"")</f>
        <v/>
      </c>
      <c r="AI12" s="9" t="str">
        <f>IFERROR((IF('[1]T10 Wine export vol'!AH43&lt;&gt;"",(IF('[1]T58 Population'!AH43&lt;&gt;"",('[1]T10 Wine export vol'!AH43/'[1]T61 Real GDP'!AH43*1000),"")),"")),"")</f>
        <v/>
      </c>
      <c r="AJ12" s="9" t="str">
        <f>IFERROR((IF('[1]T10 Wine export vol'!AI43&lt;&gt;"",(IF('[1]T58 Population'!AI43&lt;&gt;"",('[1]T10 Wine export vol'!AI43/'[1]T61 Real GDP'!AI43*1000),"")),"")),"")</f>
        <v/>
      </c>
      <c r="AK12" s="9" t="str">
        <f>IFERROR((IF('[1]T10 Wine export vol'!AJ43&lt;&gt;"",(IF('[1]T58 Population'!AJ43&lt;&gt;"",('[1]T10 Wine export vol'!AJ43/'[1]T61 Real GDP'!AJ43*1000),"")),"")),"")</f>
        <v/>
      </c>
      <c r="AL12" s="9" t="str">
        <f>IFERROR((IF('[1]T10 Wine export vol'!AK43&lt;&gt;"",(IF('[1]T58 Population'!AK43&lt;&gt;"",('[1]T10 Wine export vol'!AK43/'[1]T61 Real GDP'!AK43*1000),"")),"")),"")</f>
        <v/>
      </c>
      <c r="AM12" s="9" t="str">
        <f>IFERROR((IF('[1]T10 Wine export vol'!AL43&lt;&gt;"",(IF('[1]T58 Population'!AL43&lt;&gt;"",('[1]T10 Wine export vol'!AL43/'[1]T61 Real GDP'!AL43*1000),"")),"")),"")</f>
        <v/>
      </c>
      <c r="AN12" s="9">
        <f>IFERROR((IF('[1]T10 Wine export vol'!AM43&lt;&gt;"",(IF('[1]T58 Population'!AM43&lt;&gt;"",('[1]T10 Wine export vol'!AM43/'[1]T61 Real GDP'!AM43*1000),"")),"")),"")</f>
        <v>12.071143437671683</v>
      </c>
      <c r="AO12" s="9" t="str">
        <f>IFERROR((IF('[1]T10 Wine export vol'!AN43&lt;&gt;"",(IF('[1]T58 Population'!AN43&lt;&gt;"",('[1]T10 Wine export vol'!AN43/'[1]T61 Real GDP'!AN43*1000),"")),"")),"")</f>
        <v/>
      </c>
      <c r="AP12" s="9" t="str">
        <f>IFERROR((IF('[1]T10 Wine export vol'!AO43&lt;&gt;"",(IF('[1]T58 Population'!AO43&lt;&gt;"",('[1]T10 Wine export vol'!AO43/'[1]T61 Real GDP'!AO43*1000),"")),"")),"")</f>
        <v/>
      </c>
      <c r="AQ12" s="9" t="str">
        <f>IFERROR((IF('[1]T10 Wine export vol'!AP43&lt;&gt;"",(IF('[1]T58 Population'!AP43&lt;&gt;"",('[1]T10 Wine export vol'!AP43/'[1]T61 Real GDP'!AP43*1000),"")),"")),"")</f>
        <v/>
      </c>
      <c r="AR12" s="9" t="str">
        <f>IFERROR((IF('[1]T10 Wine export vol'!AQ43&lt;&gt;"",(IF('[1]T58 Population'!AQ43&lt;&gt;"",('[1]T10 Wine export vol'!AQ43/'[1]T61 Real GDP'!AQ43*1000),"")),"")),"")</f>
        <v/>
      </c>
      <c r="AS12" s="9" t="str">
        <f>IFERROR((IF('[1]T10 Wine export vol'!AR43&lt;&gt;"",(IF('[1]T58 Population'!AR43&lt;&gt;"",('[1]T10 Wine export vol'!AR43/'[1]T61 Real GDP'!AR43*1000),"")),"")),"")</f>
        <v/>
      </c>
      <c r="AT12" s="9" t="str">
        <f>IFERROR((IF('[1]T10 Wine export vol'!AS43&lt;&gt;"",(IF('[1]T58 Population'!AS43&lt;&gt;"",('[1]T10 Wine export vol'!AS43/'[1]T61 Real GDP'!AS43*1000),"")),"")),"")</f>
        <v/>
      </c>
      <c r="AU12" s="9" t="str">
        <f>IFERROR((IF('[1]T10 Wine export vol'!AT43&lt;&gt;"",(IF('[1]T58 Population'!AT43&lt;&gt;"",('[1]T10 Wine export vol'!AT43/'[1]T61 Real GDP'!AT43*1000),"")),"")),"")</f>
        <v/>
      </c>
      <c r="AV12" s="9" t="str">
        <f>IFERROR((IF('[1]T10 Wine export vol'!AU43&lt;&gt;"",(IF('[1]T58 Population'!AU43&lt;&gt;"",('[1]T10 Wine export vol'!AU43/'[1]T61 Real GDP'!AU43*1000),"")),"")),"")</f>
        <v/>
      </c>
      <c r="AW12" s="9" t="str">
        <f>IFERROR((IF('[1]T10 Wine export vol'!AV43&lt;&gt;"",(IF('[1]T58 Population'!AV43&lt;&gt;"",('[1]T10 Wine export vol'!AV43/'[1]T61 Real GDP'!AV43*1000),"")),"")),"")</f>
        <v/>
      </c>
      <c r="AX12" s="9" t="str">
        <f>IFERROR((IF('[1]T10 Wine export vol'!AW43&lt;&gt;"",(IF('[1]T58 Population'!AW43&lt;&gt;"",('[1]T10 Wine export vol'!AW43/'[1]T61 Real GDP'!AW43*1000),"")),"")),"")</f>
        <v/>
      </c>
      <c r="AY12" s="9" t="str">
        <f>IFERROR((IF('[1]T10 Wine export vol'!AX43&lt;&gt;"",(IF('[1]T58 Population'!AX43&lt;&gt;"",('[1]T10 Wine export vol'!AX43/'[1]T61 Real GDP'!AX43*1000),"")),"")),"")</f>
        <v/>
      </c>
      <c r="AZ12" s="9" t="str">
        <f>IFERROR((IF('[1]T10 Wine export vol'!AY43&lt;&gt;"",(IF('[1]T58 Population'!AY43&lt;&gt;"",('[1]T10 Wine export vol'!AY43/'[1]T61 Real GDP'!AY43*1000),"")),"")),"")</f>
        <v/>
      </c>
      <c r="BA12" s="9" t="str">
        <f>IFERROR((IF('[1]T10 Wine export vol'!AZ43&lt;&gt;"",(IF('[1]T58 Population'!AZ43&lt;&gt;"",('[1]T10 Wine export vol'!AZ43/'[1]T61 Real GDP'!AZ43*1000),"")),"")),"")</f>
        <v/>
      </c>
      <c r="BB12" s="9" t="str">
        <f>IFERROR((IF('[1]T10 Wine export vol'!BC43&lt;&gt;"",(IF('[1]T58 Population'!BC43&lt;&gt;"",('[1]T10 Wine export vol'!BC43/'[1]T61 Real GDP'!BC43*1000),"")),"")),"")</f>
        <v/>
      </c>
    </row>
    <row r="13" spans="1:54" x14ac:dyDescent="0.5">
      <c r="A13" s="7">
        <f>'[1]T10 Wine export vol'!A44</f>
        <v>1876</v>
      </c>
      <c r="B13" s="9">
        <f>IFERROR((IF('[1]T10 Wine export vol'!B44&lt;&gt;"",(IF('[1]T58 Population'!B44&lt;&gt;"",('[1]T10 Wine export vol'!B44/'[1]T61 Real GDP'!B44*1000),"")),"")),"")</f>
        <v>4276.8699894353558</v>
      </c>
      <c r="C13" s="9">
        <f>IFERROR((IF('[1]T10 Wine export vol'!C44&lt;&gt;"",(IF('[1]T58 Population'!C44&lt;&gt;"",('[1]T10 Wine export vol'!C44/'[1]T61 Real GDP'!C44*1000),"")),"")),"")</f>
        <v>1162.053585074628</v>
      </c>
      <c r="D13" s="9">
        <f>IFERROR((IF('[1]T10 Wine export vol'!D44&lt;&gt;"",(IF('[1]T58 Population'!D44&lt;&gt;"",('[1]T10 Wine export vol'!D44/'[1]T61 Real GDP'!D44*1000),"")),"")),"")</f>
        <v>12652.860904955709</v>
      </c>
      <c r="E13" s="9">
        <f>IFERROR((IF('[1]T10 Wine export vol'!E44&lt;&gt;"",(IF('[1]T58 Population'!E44&lt;&gt;"",('[1]T10 Wine export vol'!E44/'[1]T61 Real GDP'!E44*1000),"")),"")),"")</f>
        <v>7314.6539226607256</v>
      </c>
      <c r="F13" s="9">
        <f>IFERROR((IF('[1]T10 Wine export vol'!F44&lt;&gt;"",(IF('[1]T58 Population'!F44&lt;&gt;"",('[1]T10 Wine export vol'!F44/'[1]T61 Real GDP'!F44*1000),"")),"")),"")</f>
        <v>2061.1642845236297</v>
      </c>
      <c r="G13" s="9"/>
      <c r="H13" s="9" t="str">
        <f>IFERROR((IF('[1]T10 Wine export vol'!G44&lt;&gt;"",(IF('[1]T58 Population'!G44&lt;&gt;"",('[1]T10 Wine export vol'!G44/'[1]T61 Real GDP'!G44*1000),"")),"")),"")</f>
        <v/>
      </c>
      <c r="I13" s="9">
        <f>IFERROR((IF('[1]T10 Wine export vol'!F45&lt;&gt;"",(IF('[1]T58 Population'!H44&lt;&gt;"",('[1]T10 Wine export vol'!F45/'[1]T61 Real GDP'!H44*1000),"")),"")),"")</f>
        <v>4235.7364143996538</v>
      </c>
      <c r="J13" s="9" t="str">
        <f>IFERROR((IF('[1]T10 Wine export vol'!I44&lt;&gt;"",(IF('[1]T58 Population'!I44&lt;&gt;"",('[1]T10 Wine export vol'!I44/'[1]T61 Real GDP'!I44*1000),"")),"")),"")</f>
        <v/>
      </c>
      <c r="K13" s="9">
        <f>IFERROR((IF('[1]T10 Wine export vol'!J44&lt;&gt;"",(IF('[1]T58 Population'!J44&lt;&gt;"",('[1]T10 Wine export vol'!J44/'[1]T61 Real GDP'!J44*1000),"")),"")),"")</f>
        <v>172.04455245223534</v>
      </c>
      <c r="L13" s="9">
        <f>IFERROR((IF('[1]T10 Wine export vol'!K44&lt;&gt;"",(IF('[1]T58 Population'!K44&lt;&gt;"",('[1]T10 Wine export vol'!K44/'[1]T61 Real GDP'!K44*1000),"")),"")),"")</f>
        <v>1494.9015978367993</v>
      </c>
      <c r="M13" s="9" t="str">
        <f>IFERROR((IF('[1]T10 Wine export vol'!L44&lt;&gt;"",(IF('[1]T58 Population'!L44&lt;&gt;"",('[1]T10 Wine export vol'!L44/'[1]T61 Real GDP'!L44*1000),"")),"")),"")</f>
        <v/>
      </c>
      <c r="N13" s="9" t="str">
        <f>IFERROR((IF('[1]T10 Wine export vol'!M44&lt;&gt;"",(IF('[1]T58 Population'!M44&lt;&gt;"",('[1]T10 Wine export vol'!M44/'[1]T61 Real GDP'!M44*1000),"")),"")),"")</f>
        <v/>
      </c>
      <c r="O13" s="9" t="str">
        <f>IFERROR((IF('[1]T10 Wine export vol'!N44&lt;&gt;"",(IF('[1]T58 Population'!N44&lt;&gt;"",('[1]T10 Wine export vol'!N44/'[1]T61 Real GDP'!N44*1000),"")),"")),"")</f>
        <v/>
      </c>
      <c r="P13" s="9">
        <f>IFERROR((IF('[1]T10 Wine export vol'!O44&lt;&gt;"",(IF('[1]T58 Population'!O44&lt;&gt;"",('[1]T10 Wine export vol'!O44/'[1]T61 Real GDP'!O44*1000),"")),"")),"")</f>
        <v>26.973875087133244</v>
      </c>
      <c r="Q13" s="9">
        <f>IFERROR((IF('[1]T10 Wine export vol'!P44&lt;&gt;"",(IF('[1]T58 Population'!P44&lt;&gt;"",('[1]T10 Wine export vol'!P44/'[1]T61 Real GDP'!P44*1000),"")),"")),"")</f>
        <v>56.469833881105295</v>
      </c>
      <c r="R13" s="9" t="str">
        <f>IFERROR((IF('[1]T10 Wine export vol'!Q44&lt;&gt;"",(IF('[1]T58 Population'!Q44&lt;&gt;"",('[1]T10 Wine export vol'!Q44/'[1]T61 Real GDP'!Q44*1000),"")),"")),"")</f>
        <v/>
      </c>
      <c r="S13" s="9" t="str">
        <f>IFERROR((IF('[1]T10 Wine export vol'!R44&lt;&gt;"",(IF('[1]T58 Population'!R44&lt;&gt;"",('[1]T10 Wine export vol'!R44/'[1]T61 Real GDP'!R44*1000),"")),"")),"")</f>
        <v/>
      </c>
      <c r="T13" s="9" t="str">
        <f>IFERROR((IF('[1]T10 Wine export vol'!S44&lt;&gt;"",(IF('[1]T58 Population'!S44&lt;&gt;"",('[1]T10 Wine export vol'!S44/'[1]T61 Real GDP'!S44*1000),"")),"")),"")</f>
        <v/>
      </c>
      <c r="U13" s="9" t="str">
        <f>IFERROR((IF('[1]T10 Wine export vol'!T44&lt;&gt;"",(IF('[1]T58 Population'!T44&lt;&gt;"",('[1]T10 Wine export vol'!T44/'[1]T61 Real GDP'!T44*1000),"")),"")),"")</f>
        <v/>
      </c>
      <c r="V13" s="9" t="str">
        <f>IFERROR((IF('[1]T10 Wine export vol'!U44&lt;&gt;"",(IF('[1]T58 Population'!U44&lt;&gt;"",('[1]T10 Wine export vol'!U44/'[1]T61 Real GDP'!U44*1000),"")),"")),"")</f>
        <v/>
      </c>
      <c r="W13" s="9" t="str">
        <f>IFERROR((IF('[1]T10 Wine export vol'!V44&lt;&gt;"",(IF('[1]T58 Population'!V44&lt;&gt;"",('[1]T10 Wine export vol'!V44/'[1]T61 Real GDP'!V44*1000),"")),"")),"")</f>
        <v/>
      </c>
      <c r="X13" s="9" t="str">
        <f>IFERROR((IF('[1]T10 Wine export vol'!W44&lt;&gt;"",(IF('[1]T58 Population'!W44&lt;&gt;"",('[1]T10 Wine export vol'!W44/'[1]T61 Real GDP'!W44*1000),"")),"")),"")</f>
        <v/>
      </c>
      <c r="Y13" s="9" t="str">
        <f>IFERROR((IF('[1]T10 Wine export vol'!X44&lt;&gt;"",(IF('[1]T58 Population'!X44&lt;&gt;"",('[1]T10 Wine export vol'!X44/'[1]T61 Real GDP'!X44*1000),"")),"")),"")</f>
        <v/>
      </c>
      <c r="Z13" s="9" t="str">
        <f>IFERROR((IF('[1]T10 Wine export vol'!Y44&lt;&gt;"",(IF('[1]T58 Population'!Y44&lt;&gt;"",('[1]T10 Wine export vol'!Y44/'[1]T61 Real GDP'!Y44*1000),"")),"")),"")</f>
        <v/>
      </c>
      <c r="AA13" s="9" t="str">
        <f>IFERROR((IF('[1]T10 Wine export vol'!Z44&lt;&gt;"",(IF('[1]T58 Population'!Z44&lt;&gt;"",('[1]T10 Wine export vol'!Z44/'[1]T61 Real GDP'!Z44*1000),"")),"")),"")</f>
        <v/>
      </c>
      <c r="AB13" s="9">
        <f>IFERROR((IF('[1]T10 Wine export vol'!AA44&lt;&gt;"",(IF('[1]T58 Population'!AA44&lt;&gt;"",('[1]T10 Wine export vol'!AA44/'[1]T61 Real GDP'!AA44*1000),"")),"")),"")</f>
        <v>29.107639068564037</v>
      </c>
      <c r="AC13" s="9" t="str">
        <f>IFERROR((IF('[1]T10 Wine export vol'!AB44&lt;&gt;"",(IF('[1]T58 Population'!AB44&lt;&gt;"",('[1]T10 Wine export vol'!AB44/'[1]T61 Real GDP'!AB44*1000),"")),"")),"")</f>
        <v/>
      </c>
      <c r="AD13" s="9" t="str">
        <f>IFERROR((IF('[1]T10 Wine export vol'!AC44&lt;&gt;"",(IF('[1]T58 Population'!AC44&lt;&gt;"",('[1]T10 Wine export vol'!AC44/'[1]T61 Real GDP'!AC44*1000),"")),"")),"")</f>
        <v/>
      </c>
      <c r="AE13" s="9">
        <f>IFERROR((IF('[1]T10 Wine export vol'!AD44&lt;&gt;"",(IF('[1]T58 Population'!AD44&lt;&gt;"",('[1]T10 Wine export vol'!AD44/'[1]T61 Real GDP'!AD44*1000),"")),"")),"")</f>
        <v>1.0153333921697179</v>
      </c>
      <c r="AF13" s="9">
        <f>IFERROR((IF('[1]T10 Wine export vol'!AE44&lt;&gt;"",(IF('[1]T58 Population'!AE44&lt;&gt;"",('[1]T10 Wine export vol'!AE44/'[1]T61 Real GDP'!AE44*1000),"")),"")),"")</f>
        <v>0</v>
      </c>
      <c r="AG13" s="9" t="str">
        <f>IFERROR((IF('[1]T10 Wine export vol'!AF44&lt;&gt;"",(IF('[1]T58 Population'!AF44&lt;&gt;"",('[1]T10 Wine export vol'!AF44/'[1]T61 Real GDP'!AF44*1000),"")),"")),"")</f>
        <v/>
      </c>
      <c r="AH13" s="9" t="str">
        <f>IFERROR((IF('[1]T10 Wine export vol'!AG44&lt;&gt;"",(IF('[1]T58 Population'!AG44&lt;&gt;"",('[1]T10 Wine export vol'!AG44/'[1]T61 Real GDP'!AG44*1000),"")),"")),"")</f>
        <v/>
      </c>
      <c r="AI13" s="9" t="str">
        <f>IFERROR((IF('[1]T10 Wine export vol'!AH44&lt;&gt;"",(IF('[1]T58 Population'!AH44&lt;&gt;"",('[1]T10 Wine export vol'!AH44/'[1]T61 Real GDP'!AH44*1000),"")),"")),"")</f>
        <v/>
      </c>
      <c r="AJ13" s="9" t="str">
        <f>IFERROR((IF('[1]T10 Wine export vol'!AI44&lt;&gt;"",(IF('[1]T58 Population'!AI44&lt;&gt;"",('[1]T10 Wine export vol'!AI44/'[1]T61 Real GDP'!AI44*1000),"")),"")),"")</f>
        <v/>
      </c>
      <c r="AK13" s="9" t="str">
        <f>IFERROR((IF('[1]T10 Wine export vol'!AJ44&lt;&gt;"",(IF('[1]T58 Population'!AJ44&lt;&gt;"",('[1]T10 Wine export vol'!AJ44/'[1]T61 Real GDP'!AJ44*1000),"")),"")),"")</f>
        <v/>
      </c>
      <c r="AL13" s="9" t="str">
        <f>IFERROR((IF('[1]T10 Wine export vol'!AK44&lt;&gt;"",(IF('[1]T58 Population'!AK44&lt;&gt;"",('[1]T10 Wine export vol'!AK44/'[1]T61 Real GDP'!AK44*1000),"")),"")),"")</f>
        <v/>
      </c>
      <c r="AM13" s="9" t="str">
        <f>IFERROR((IF('[1]T10 Wine export vol'!AL44&lt;&gt;"",(IF('[1]T58 Population'!AL44&lt;&gt;"",('[1]T10 Wine export vol'!AL44/'[1]T61 Real GDP'!AL44*1000),"")),"")),"")</f>
        <v/>
      </c>
      <c r="AN13" s="9">
        <f>IFERROR((IF('[1]T10 Wine export vol'!AM44&lt;&gt;"",(IF('[1]T58 Population'!AM44&lt;&gt;"",('[1]T10 Wine export vol'!AM44/'[1]T61 Real GDP'!AM44*1000),"")),"")),"")</f>
        <v>13.330120896110419</v>
      </c>
      <c r="AO13" s="9" t="str">
        <f>IFERROR((IF('[1]T10 Wine export vol'!AN44&lt;&gt;"",(IF('[1]T58 Population'!AN44&lt;&gt;"",('[1]T10 Wine export vol'!AN44/'[1]T61 Real GDP'!AN44*1000),"")),"")),"")</f>
        <v/>
      </c>
      <c r="AP13" s="9" t="str">
        <f>IFERROR((IF('[1]T10 Wine export vol'!AO44&lt;&gt;"",(IF('[1]T58 Population'!AO44&lt;&gt;"",('[1]T10 Wine export vol'!AO44/'[1]T61 Real GDP'!AO44*1000),"")),"")),"")</f>
        <v/>
      </c>
      <c r="AQ13" s="9" t="str">
        <f>IFERROR((IF('[1]T10 Wine export vol'!AP44&lt;&gt;"",(IF('[1]T58 Population'!AP44&lt;&gt;"",('[1]T10 Wine export vol'!AP44/'[1]T61 Real GDP'!AP44*1000),"")),"")),"")</f>
        <v/>
      </c>
      <c r="AR13" s="9" t="str">
        <f>IFERROR((IF('[1]T10 Wine export vol'!AQ44&lt;&gt;"",(IF('[1]T58 Population'!AQ44&lt;&gt;"",('[1]T10 Wine export vol'!AQ44/'[1]T61 Real GDP'!AQ44*1000),"")),"")),"")</f>
        <v/>
      </c>
      <c r="AS13" s="9" t="str">
        <f>IFERROR((IF('[1]T10 Wine export vol'!AR44&lt;&gt;"",(IF('[1]T58 Population'!AR44&lt;&gt;"",('[1]T10 Wine export vol'!AR44/'[1]T61 Real GDP'!AR44*1000),"")),"")),"")</f>
        <v/>
      </c>
      <c r="AT13" s="9" t="str">
        <f>IFERROR((IF('[1]T10 Wine export vol'!AS44&lt;&gt;"",(IF('[1]T58 Population'!AS44&lt;&gt;"",('[1]T10 Wine export vol'!AS44/'[1]T61 Real GDP'!AS44*1000),"")),"")),"")</f>
        <v/>
      </c>
      <c r="AU13" s="9" t="str">
        <f>IFERROR((IF('[1]T10 Wine export vol'!AT44&lt;&gt;"",(IF('[1]T58 Population'!AT44&lt;&gt;"",('[1]T10 Wine export vol'!AT44/'[1]T61 Real GDP'!AT44*1000),"")),"")),"")</f>
        <v/>
      </c>
      <c r="AV13" s="9" t="str">
        <f>IFERROR((IF('[1]T10 Wine export vol'!AU44&lt;&gt;"",(IF('[1]T58 Population'!AU44&lt;&gt;"",('[1]T10 Wine export vol'!AU44/'[1]T61 Real GDP'!AU44*1000),"")),"")),"")</f>
        <v/>
      </c>
      <c r="AW13" s="9" t="str">
        <f>IFERROR((IF('[1]T10 Wine export vol'!AV44&lt;&gt;"",(IF('[1]T58 Population'!AV44&lt;&gt;"",('[1]T10 Wine export vol'!AV44/'[1]T61 Real GDP'!AV44*1000),"")),"")),"")</f>
        <v/>
      </c>
      <c r="AX13" s="9" t="str">
        <f>IFERROR((IF('[1]T10 Wine export vol'!AW44&lt;&gt;"",(IF('[1]T58 Population'!AW44&lt;&gt;"",('[1]T10 Wine export vol'!AW44/'[1]T61 Real GDP'!AW44*1000),"")),"")),"")</f>
        <v/>
      </c>
      <c r="AY13" s="9" t="str">
        <f>IFERROR((IF('[1]T10 Wine export vol'!AX44&lt;&gt;"",(IF('[1]T58 Population'!AX44&lt;&gt;"",('[1]T10 Wine export vol'!AX44/'[1]T61 Real GDP'!AX44*1000),"")),"")),"")</f>
        <v/>
      </c>
      <c r="AZ13" s="9" t="str">
        <f>IFERROR((IF('[1]T10 Wine export vol'!AY44&lt;&gt;"",(IF('[1]T58 Population'!AY44&lt;&gt;"",('[1]T10 Wine export vol'!AY44/'[1]T61 Real GDP'!AY44*1000),"")),"")),"")</f>
        <v/>
      </c>
      <c r="BA13" s="9" t="str">
        <f>IFERROR((IF('[1]T10 Wine export vol'!AZ44&lt;&gt;"",(IF('[1]T58 Population'!AZ44&lt;&gt;"",('[1]T10 Wine export vol'!AZ44/'[1]T61 Real GDP'!AZ44*1000),"")),"")),"")</f>
        <v/>
      </c>
      <c r="BB13" s="9" t="str">
        <f>IFERROR((IF('[1]T10 Wine export vol'!BC44&lt;&gt;"",(IF('[1]T58 Population'!BC44&lt;&gt;"",('[1]T10 Wine export vol'!BC44/'[1]T61 Real GDP'!BC44*1000),"")),"")),"")</f>
        <v/>
      </c>
    </row>
    <row r="14" spans="1:54" x14ac:dyDescent="0.5">
      <c r="A14" s="7">
        <f>'[1]T10 Wine export vol'!A45</f>
        <v>1877</v>
      </c>
      <c r="B14" s="9">
        <f>IFERROR((IF('[1]T10 Wine export vol'!B45&lt;&gt;"",(IF('[1]T58 Population'!B45&lt;&gt;"",('[1]T10 Wine export vol'!B45/'[1]T61 Real GDP'!B45*1000),"")),"")),"")</f>
        <v>3779.2949587565467</v>
      </c>
      <c r="C14" s="9">
        <f>IFERROR((IF('[1]T10 Wine export vol'!C45&lt;&gt;"",(IF('[1]T58 Population'!C45&lt;&gt;"",('[1]T10 Wine export vol'!C45/'[1]T61 Real GDP'!C45*1000),"")),"")),"")</f>
        <v>831.38854078135034</v>
      </c>
      <c r="D14" s="9">
        <f>IFERROR((IF('[1]T10 Wine export vol'!D45&lt;&gt;"",(IF('[1]T58 Population'!D45&lt;&gt;"",('[1]T10 Wine export vol'!D45/'[1]T61 Real GDP'!D45*1000),"")),"")),"")</f>
        <v>13063.129002744739</v>
      </c>
      <c r="E14" s="9">
        <f>IFERROR((IF('[1]T10 Wine export vol'!E45&lt;&gt;"",(IF('[1]T58 Population'!E45&lt;&gt;"",('[1]T10 Wine export vol'!E45/'[1]T61 Real GDP'!E45*1000),"")),"")),"")</f>
        <v>8179.833652214722</v>
      </c>
      <c r="F14" s="9">
        <f>IFERROR((IF('[1]T10 Wine export vol'!F45&lt;&gt;"",(IF('[1]T58 Population'!F45&lt;&gt;"",('[1]T10 Wine export vol'!F45/'[1]T61 Real GDP'!F45*1000),"")),"")),"")</f>
        <v>1822.45873566058</v>
      </c>
      <c r="G14" s="9"/>
      <c r="H14" s="9" t="str">
        <f>IFERROR((IF('[1]T10 Wine export vol'!G45&lt;&gt;"",(IF('[1]T58 Population'!G45&lt;&gt;"",('[1]T10 Wine export vol'!G45/'[1]T61 Real GDP'!G45*1000),"")),"")),"")</f>
        <v/>
      </c>
      <c r="I14" s="9">
        <f>IFERROR((IF('[1]T10 Wine export vol'!F46&lt;&gt;"",(IF('[1]T58 Population'!H45&lt;&gt;"",('[1]T10 Wine export vol'!F46/'[1]T61 Real GDP'!H45*1000),"")),"")),"")</f>
        <v>5804.903199570098</v>
      </c>
      <c r="J14" s="9" t="str">
        <f>IFERROR((IF('[1]T10 Wine export vol'!I45&lt;&gt;"",(IF('[1]T58 Population'!I45&lt;&gt;"",('[1]T10 Wine export vol'!I45/'[1]T61 Real GDP'!I45*1000),"")),"")),"")</f>
        <v/>
      </c>
      <c r="K14" s="9">
        <f>IFERROR((IF('[1]T10 Wine export vol'!J45&lt;&gt;"",(IF('[1]T58 Population'!J45&lt;&gt;"",('[1]T10 Wine export vol'!J45/'[1]T61 Real GDP'!J45*1000),"")),"")),"")</f>
        <v>183.3701299019236</v>
      </c>
      <c r="L14" s="9">
        <f>IFERROR((IF('[1]T10 Wine export vol'!K45&lt;&gt;"",(IF('[1]T58 Population'!K45&lt;&gt;"",('[1]T10 Wine export vol'!K45/'[1]T61 Real GDP'!K45*1000),"")),"")),"")</f>
        <v>1912.3603148531506</v>
      </c>
      <c r="M14" s="9" t="str">
        <f>IFERROR((IF('[1]T10 Wine export vol'!L45&lt;&gt;"",(IF('[1]T58 Population'!L45&lt;&gt;"",('[1]T10 Wine export vol'!L45/'[1]T61 Real GDP'!L45*1000),"")),"")),"")</f>
        <v/>
      </c>
      <c r="N14" s="9" t="str">
        <f>IFERROR((IF('[1]T10 Wine export vol'!M45&lt;&gt;"",(IF('[1]T58 Population'!M45&lt;&gt;"",('[1]T10 Wine export vol'!M45/'[1]T61 Real GDP'!M45*1000),"")),"")),"")</f>
        <v/>
      </c>
      <c r="O14" s="9" t="str">
        <f>IFERROR((IF('[1]T10 Wine export vol'!N45&lt;&gt;"",(IF('[1]T58 Population'!N45&lt;&gt;"",('[1]T10 Wine export vol'!N45/'[1]T61 Real GDP'!N45*1000),"")),"")),"")</f>
        <v/>
      </c>
      <c r="P14" s="9">
        <f>IFERROR((IF('[1]T10 Wine export vol'!O45&lt;&gt;"",(IF('[1]T58 Population'!O45&lt;&gt;"",('[1]T10 Wine export vol'!O45/'[1]T61 Real GDP'!O45*1000),"")),"")),"")</f>
        <v>30.5937114689733</v>
      </c>
      <c r="Q14" s="9">
        <f>IFERROR((IF('[1]T10 Wine export vol'!P45&lt;&gt;"",(IF('[1]T58 Population'!P45&lt;&gt;"",('[1]T10 Wine export vol'!P45/'[1]T61 Real GDP'!P45*1000),"")),"")),"")</f>
        <v>79.204783757347201</v>
      </c>
      <c r="R14" s="9" t="str">
        <f>IFERROR((IF('[1]T10 Wine export vol'!Q45&lt;&gt;"",(IF('[1]T58 Population'!Q45&lt;&gt;"",('[1]T10 Wine export vol'!Q45/'[1]T61 Real GDP'!Q45*1000),"")),"")),"")</f>
        <v/>
      </c>
      <c r="S14" s="9" t="str">
        <f>IFERROR((IF('[1]T10 Wine export vol'!R45&lt;&gt;"",(IF('[1]T58 Population'!R45&lt;&gt;"",('[1]T10 Wine export vol'!R45/'[1]T61 Real GDP'!R45*1000),"")),"")),"")</f>
        <v/>
      </c>
      <c r="T14" s="9" t="str">
        <f>IFERROR((IF('[1]T10 Wine export vol'!S45&lt;&gt;"",(IF('[1]T58 Population'!S45&lt;&gt;"",('[1]T10 Wine export vol'!S45/'[1]T61 Real GDP'!S45*1000),"")),"")),"")</f>
        <v/>
      </c>
      <c r="U14" s="9" t="str">
        <f>IFERROR((IF('[1]T10 Wine export vol'!T45&lt;&gt;"",(IF('[1]T58 Population'!T45&lt;&gt;"",('[1]T10 Wine export vol'!T45/'[1]T61 Real GDP'!T45*1000),"")),"")),"")</f>
        <v/>
      </c>
      <c r="V14" s="9" t="str">
        <f>IFERROR((IF('[1]T10 Wine export vol'!U45&lt;&gt;"",(IF('[1]T58 Population'!U45&lt;&gt;"",('[1]T10 Wine export vol'!U45/'[1]T61 Real GDP'!U45*1000),"")),"")),"")</f>
        <v/>
      </c>
      <c r="W14" s="9" t="str">
        <f>IFERROR((IF('[1]T10 Wine export vol'!V45&lt;&gt;"",(IF('[1]T58 Population'!V45&lt;&gt;"",('[1]T10 Wine export vol'!V45/'[1]T61 Real GDP'!V45*1000),"")),"")),"")</f>
        <v/>
      </c>
      <c r="X14" s="9" t="str">
        <f>IFERROR((IF('[1]T10 Wine export vol'!W45&lt;&gt;"",(IF('[1]T58 Population'!W45&lt;&gt;"",('[1]T10 Wine export vol'!W45/'[1]T61 Real GDP'!W45*1000),"")),"")),"")</f>
        <v/>
      </c>
      <c r="Y14" s="9" t="str">
        <f>IFERROR((IF('[1]T10 Wine export vol'!X45&lt;&gt;"",(IF('[1]T58 Population'!X45&lt;&gt;"",('[1]T10 Wine export vol'!X45/'[1]T61 Real GDP'!X45*1000),"")),"")),"")</f>
        <v/>
      </c>
      <c r="Z14" s="9" t="str">
        <f>IFERROR((IF('[1]T10 Wine export vol'!Y45&lt;&gt;"",(IF('[1]T58 Population'!Y45&lt;&gt;"",('[1]T10 Wine export vol'!Y45/'[1]T61 Real GDP'!Y45*1000),"")),"")),"")</f>
        <v/>
      </c>
      <c r="AA14" s="9" t="str">
        <f>IFERROR((IF('[1]T10 Wine export vol'!Z45&lt;&gt;"",(IF('[1]T58 Population'!Z45&lt;&gt;"",('[1]T10 Wine export vol'!Z45/'[1]T61 Real GDP'!Z45*1000),"")),"")),"")</f>
        <v/>
      </c>
      <c r="AB14" s="9">
        <f>IFERROR((IF('[1]T10 Wine export vol'!AA45&lt;&gt;"",(IF('[1]T58 Population'!AA45&lt;&gt;"",('[1]T10 Wine export vol'!AA45/'[1]T61 Real GDP'!AA45*1000),"")),"")),"")</f>
        <v>11.261984600099355</v>
      </c>
      <c r="AC14" s="9" t="str">
        <f>IFERROR((IF('[1]T10 Wine export vol'!AB45&lt;&gt;"",(IF('[1]T58 Population'!AB45&lt;&gt;"",('[1]T10 Wine export vol'!AB45/'[1]T61 Real GDP'!AB45*1000),"")),"")),"")</f>
        <v/>
      </c>
      <c r="AD14" s="9" t="str">
        <f>IFERROR((IF('[1]T10 Wine export vol'!AC45&lt;&gt;"",(IF('[1]T58 Population'!AC45&lt;&gt;"",('[1]T10 Wine export vol'!AC45/'[1]T61 Real GDP'!AC45*1000),"")),"")),"")</f>
        <v/>
      </c>
      <c r="AE14" s="9">
        <f>IFERROR((IF('[1]T10 Wine export vol'!AD45&lt;&gt;"",(IF('[1]T58 Population'!AD45&lt;&gt;"",('[1]T10 Wine export vol'!AD45/'[1]T61 Real GDP'!AD45*1000),"")),"")),"")</f>
        <v>1.7690677131249646</v>
      </c>
      <c r="AF14" s="9">
        <f>IFERROR((IF('[1]T10 Wine export vol'!AE45&lt;&gt;"",(IF('[1]T58 Population'!AE45&lt;&gt;"",('[1]T10 Wine export vol'!AE45/'[1]T61 Real GDP'!AE45*1000),"")),"")),"")</f>
        <v>0</v>
      </c>
      <c r="AG14" s="9" t="str">
        <f>IFERROR((IF('[1]T10 Wine export vol'!AF45&lt;&gt;"",(IF('[1]T58 Population'!AF45&lt;&gt;"",('[1]T10 Wine export vol'!AF45/'[1]T61 Real GDP'!AF45*1000),"")),"")),"")</f>
        <v/>
      </c>
      <c r="AH14" s="9" t="str">
        <f>IFERROR((IF('[1]T10 Wine export vol'!AG45&lt;&gt;"",(IF('[1]T58 Population'!AG45&lt;&gt;"",('[1]T10 Wine export vol'!AG45/'[1]T61 Real GDP'!AG45*1000),"")),"")),"")</f>
        <v/>
      </c>
      <c r="AI14" s="9" t="str">
        <f>IFERROR((IF('[1]T10 Wine export vol'!AH45&lt;&gt;"",(IF('[1]T58 Population'!AH45&lt;&gt;"",('[1]T10 Wine export vol'!AH45/'[1]T61 Real GDP'!AH45*1000),"")),"")),"")</f>
        <v/>
      </c>
      <c r="AJ14" s="9" t="str">
        <f>IFERROR((IF('[1]T10 Wine export vol'!AI45&lt;&gt;"",(IF('[1]T58 Population'!AI45&lt;&gt;"",('[1]T10 Wine export vol'!AI45/'[1]T61 Real GDP'!AI45*1000),"")),"")),"")</f>
        <v/>
      </c>
      <c r="AK14" s="9" t="str">
        <f>IFERROR((IF('[1]T10 Wine export vol'!AJ45&lt;&gt;"",(IF('[1]T58 Population'!AJ45&lt;&gt;"",('[1]T10 Wine export vol'!AJ45/'[1]T61 Real GDP'!AJ45*1000),"")),"")),"")</f>
        <v/>
      </c>
      <c r="AL14" s="9" t="str">
        <f>IFERROR((IF('[1]T10 Wine export vol'!AK45&lt;&gt;"",(IF('[1]T58 Population'!AK45&lt;&gt;"",('[1]T10 Wine export vol'!AK45/'[1]T61 Real GDP'!AK45*1000),"")),"")),"")</f>
        <v/>
      </c>
      <c r="AM14" s="9" t="str">
        <f>IFERROR((IF('[1]T10 Wine export vol'!AL45&lt;&gt;"",(IF('[1]T58 Population'!AL45&lt;&gt;"",('[1]T10 Wine export vol'!AL45/'[1]T61 Real GDP'!AL45*1000),"")),"")),"")</f>
        <v/>
      </c>
      <c r="AN14" s="9">
        <f>IFERROR((IF('[1]T10 Wine export vol'!AM45&lt;&gt;"",(IF('[1]T58 Population'!AM45&lt;&gt;"",('[1]T10 Wine export vol'!AM45/'[1]T61 Real GDP'!AM45*1000),"")),"")),"")</f>
        <v>28.352721689418228</v>
      </c>
      <c r="AO14" s="9" t="str">
        <f>IFERROR((IF('[1]T10 Wine export vol'!AN45&lt;&gt;"",(IF('[1]T58 Population'!AN45&lt;&gt;"",('[1]T10 Wine export vol'!AN45/'[1]T61 Real GDP'!AN45*1000),"")),"")),"")</f>
        <v/>
      </c>
      <c r="AP14" s="9" t="str">
        <f>IFERROR((IF('[1]T10 Wine export vol'!AO45&lt;&gt;"",(IF('[1]T58 Population'!AO45&lt;&gt;"",('[1]T10 Wine export vol'!AO45/'[1]T61 Real GDP'!AO45*1000),"")),"")),"")</f>
        <v/>
      </c>
      <c r="AQ14" s="9" t="str">
        <f>IFERROR((IF('[1]T10 Wine export vol'!AP45&lt;&gt;"",(IF('[1]T58 Population'!AP45&lt;&gt;"",('[1]T10 Wine export vol'!AP45/'[1]T61 Real GDP'!AP45*1000),"")),"")),"")</f>
        <v/>
      </c>
      <c r="AR14" s="9" t="str">
        <f>IFERROR((IF('[1]T10 Wine export vol'!AQ45&lt;&gt;"",(IF('[1]T58 Population'!AQ45&lt;&gt;"",('[1]T10 Wine export vol'!AQ45/'[1]T61 Real GDP'!AQ45*1000),"")),"")),"")</f>
        <v/>
      </c>
      <c r="AS14" s="9" t="str">
        <f>IFERROR((IF('[1]T10 Wine export vol'!AR45&lt;&gt;"",(IF('[1]T58 Population'!AR45&lt;&gt;"",('[1]T10 Wine export vol'!AR45/'[1]T61 Real GDP'!AR45*1000),"")),"")),"")</f>
        <v/>
      </c>
      <c r="AT14" s="9" t="str">
        <f>IFERROR((IF('[1]T10 Wine export vol'!AS45&lt;&gt;"",(IF('[1]T58 Population'!AS45&lt;&gt;"",('[1]T10 Wine export vol'!AS45/'[1]T61 Real GDP'!AS45*1000),"")),"")),"")</f>
        <v/>
      </c>
      <c r="AU14" s="9" t="str">
        <f>IFERROR((IF('[1]T10 Wine export vol'!AT45&lt;&gt;"",(IF('[1]T58 Population'!AT45&lt;&gt;"",('[1]T10 Wine export vol'!AT45/'[1]T61 Real GDP'!AT45*1000),"")),"")),"")</f>
        <v/>
      </c>
      <c r="AV14" s="9" t="str">
        <f>IFERROR((IF('[1]T10 Wine export vol'!AU45&lt;&gt;"",(IF('[1]T58 Population'!AU45&lt;&gt;"",('[1]T10 Wine export vol'!AU45/'[1]T61 Real GDP'!AU45*1000),"")),"")),"")</f>
        <v/>
      </c>
      <c r="AW14" s="9" t="str">
        <f>IFERROR((IF('[1]T10 Wine export vol'!AV45&lt;&gt;"",(IF('[1]T58 Population'!AV45&lt;&gt;"",('[1]T10 Wine export vol'!AV45/'[1]T61 Real GDP'!AV45*1000),"")),"")),"")</f>
        <v/>
      </c>
      <c r="AX14" s="9" t="str">
        <f>IFERROR((IF('[1]T10 Wine export vol'!AW45&lt;&gt;"",(IF('[1]T58 Population'!AW45&lt;&gt;"",('[1]T10 Wine export vol'!AW45/'[1]T61 Real GDP'!AW45*1000),"")),"")),"")</f>
        <v/>
      </c>
      <c r="AY14" s="9" t="str">
        <f>IFERROR((IF('[1]T10 Wine export vol'!AX45&lt;&gt;"",(IF('[1]T58 Population'!AX45&lt;&gt;"",('[1]T10 Wine export vol'!AX45/'[1]T61 Real GDP'!AX45*1000),"")),"")),"")</f>
        <v/>
      </c>
      <c r="AZ14" s="9" t="str">
        <f>IFERROR((IF('[1]T10 Wine export vol'!AY45&lt;&gt;"",(IF('[1]T58 Population'!AY45&lt;&gt;"",('[1]T10 Wine export vol'!AY45/'[1]T61 Real GDP'!AY45*1000),"")),"")),"")</f>
        <v/>
      </c>
      <c r="BA14" s="9" t="str">
        <f>IFERROR((IF('[1]T10 Wine export vol'!AZ45&lt;&gt;"",(IF('[1]T58 Population'!AZ45&lt;&gt;"",('[1]T10 Wine export vol'!AZ45/'[1]T61 Real GDP'!AZ45*1000),"")),"")),"")</f>
        <v/>
      </c>
      <c r="BB14" s="9" t="str">
        <f>IFERROR((IF('[1]T10 Wine export vol'!BC45&lt;&gt;"",(IF('[1]T58 Population'!BC45&lt;&gt;"",('[1]T10 Wine export vol'!BC45/'[1]T61 Real GDP'!BC45*1000),"")),"")),"")</f>
        <v/>
      </c>
    </row>
    <row r="15" spans="1:54" x14ac:dyDescent="0.5">
      <c r="A15" s="7">
        <f>'[1]T10 Wine export vol'!A46</f>
        <v>1878</v>
      </c>
      <c r="B15" s="9">
        <f>IFERROR((IF('[1]T10 Wine export vol'!B46&lt;&gt;"",(IF('[1]T58 Population'!B46&lt;&gt;"",('[1]T10 Wine export vol'!B46/'[1]T61 Real GDP'!B46*1000),"")),"")),"")</f>
        <v>3472.7917966332616</v>
      </c>
      <c r="C15" s="9">
        <f>IFERROR((IF('[1]T10 Wine export vol'!C46&lt;&gt;"",(IF('[1]T58 Population'!C46&lt;&gt;"",('[1]T10 Wine export vol'!C46/'[1]T61 Real GDP'!C46*1000),"")),"")),"")</f>
        <v>1211.991039251003</v>
      </c>
      <c r="D15" s="9">
        <f>IFERROR((IF('[1]T10 Wine export vol'!D46&lt;&gt;"",(IF('[1]T58 Population'!D46&lt;&gt;"",('[1]T10 Wine export vol'!D46/'[1]T61 Real GDP'!D46*1000),"")),"")),"")</f>
        <v>9711.7714285714283</v>
      </c>
      <c r="E15" s="9">
        <f>IFERROR((IF('[1]T10 Wine export vol'!E46&lt;&gt;"",(IF('[1]T58 Population'!E46&lt;&gt;"",('[1]T10 Wine export vol'!E46/'[1]T61 Real GDP'!E46*1000),"")),"")),"")</f>
        <v>10773.131754503003</v>
      </c>
      <c r="F15" s="9">
        <f>IFERROR((IF('[1]T10 Wine export vol'!F46&lt;&gt;"",(IF('[1]T58 Population'!F46&lt;&gt;"",('[1]T10 Wine export vol'!F46/'[1]T61 Real GDP'!F46*1000),"")),"")),"")</f>
        <v>2350.8151258897865</v>
      </c>
      <c r="G15" s="9"/>
      <c r="H15" s="9" t="str">
        <f>IFERROR((IF('[1]T10 Wine export vol'!G46&lt;&gt;"",(IF('[1]T58 Population'!G46&lt;&gt;"",('[1]T10 Wine export vol'!G46/'[1]T61 Real GDP'!G46*1000),"")),"")),"")</f>
        <v/>
      </c>
      <c r="I15" s="9">
        <f>IFERROR((IF('[1]T10 Wine export vol'!F47&lt;&gt;"",(IF('[1]T58 Population'!H46&lt;&gt;"",('[1]T10 Wine export vol'!F47/'[1]T61 Real GDP'!H46*1000),"")),"")),"")</f>
        <v>10121.502552065867</v>
      </c>
      <c r="J15" s="9" t="str">
        <f>IFERROR((IF('[1]T10 Wine export vol'!I46&lt;&gt;"",(IF('[1]T58 Population'!I46&lt;&gt;"",('[1]T10 Wine export vol'!I46/'[1]T61 Real GDP'!I46*1000),"")),"")),"")</f>
        <v/>
      </c>
      <c r="K15" s="9">
        <f>IFERROR((IF('[1]T10 Wine export vol'!J46&lt;&gt;"",(IF('[1]T58 Population'!J46&lt;&gt;"",('[1]T10 Wine export vol'!J46/'[1]T61 Real GDP'!J46*1000),"")),"")),"")</f>
        <v>147.43920937892193</v>
      </c>
      <c r="L15" s="9">
        <f>IFERROR((IF('[1]T10 Wine export vol'!K46&lt;&gt;"",(IF('[1]T58 Population'!K46&lt;&gt;"",('[1]T10 Wine export vol'!K46/'[1]T61 Real GDP'!K46*1000),"")),"")),"")</f>
        <v>1821.5941772633341</v>
      </c>
      <c r="M15" s="9" t="str">
        <f>IFERROR((IF('[1]T10 Wine export vol'!L46&lt;&gt;"",(IF('[1]T58 Population'!L46&lt;&gt;"",('[1]T10 Wine export vol'!L46/'[1]T61 Real GDP'!L46*1000),"")),"")),"")</f>
        <v/>
      </c>
      <c r="N15" s="9" t="str">
        <f>IFERROR((IF('[1]T10 Wine export vol'!M46&lt;&gt;"",(IF('[1]T58 Population'!M46&lt;&gt;"",('[1]T10 Wine export vol'!M46/'[1]T61 Real GDP'!M46*1000),"")),"")),"")</f>
        <v/>
      </c>
      <c r="O15" s="9" t="str">
        <f>IFERROR((IF('[1]T10 Wine export vol'!N46&lt;&gt;"",(IF('[1]T58 Population'!N46&lt;&gt;"",('[1]T10 Wine export vol'!N46/'[1]T61 Real GDP'!N46*1000),"")),"")),"")</f>
        <v/>
      </c>
      <c r="P15" s="9">
        <f>IFERROR((IF('[1]T10 Wine export vol'!O46&lt;&gt;"",(IF('[1]T58 Population'!O46&lt;&gt;"",('[1]T10 Wine export vol'!O46/'[1]T61 Real GDP'!O46*1000),"")),"")),"")</f>
        <v>29.763100191690487</v>
      </c>
      <c r="Q15" s="9">
        <f>IFERROR((IF('[1]T10 Wine export vol'!P46&lt;&gt;"",(IF('[1]T58 Population'!P46&lt;&gt;"",('[1]T10 Wine export vol'!P46/'[1]T61 Real GDP'!P46*1000),"")),"")),"")</f>
        <v>11.042157594807033</v>
      </c>
      <c r="R15" s="9" t="str">
        <f>IFERROR((IF('[1]T10 Wine export vol'!Q46&lt;&gt;"",(IF('[1]T58 Population'!Q46&lt;&gt;"",('[1]T10 Wine export vol'!Q46/'[1]T61 Real GDP'!Q46*1000),"")),"")),"")</f>
        <v/>
      </c>
      <c r="S15" s="9" t="str">
        <f>IFERROR((IF('[1]T10 Wine export vol'!R46&lt;&gt;"",(IF('[1]T58 Population'!R46&lt;&gt;"",('[1]T10 Wine export vol'!R46/'[1]T61 Real GDP'!R46*1000),"")),"")),"")</f>
        <v/>
      </c>
      <c r="T15" s="9" t="str">
        <f>IFERROR((IF('[1]T10 Wine export vol'!S46&lt;&gt;"",(IF('[1]T58 Population'!S46&lt;&gt;"",('[1]T10 Wine export vol'!S46/'[1]T61 Real GDP'!S46*1000),"")),"")),"")</f>
        <v/>
      </c>
      <c r="U15" s="9" t="str">
        <f>IFERROR((IF('[1]T10 Wine export vol'!T46&lt;&gt;"",(IF('[1]T58 Population'!T46&lt;&gt;"",('[1]T10 Wine export vol'!T46/'[1]T61 Real GDP'!T46*1000),"")),"")),"")</f>
        <v/>
      </c>
      <c r="V15" s="9" t="str">
        <f>IFERROR((IF('[1]T10 Wine export vol'!U46&lt;&gt;"",(IF('[1]T58 Population'!U46&lt;&gt;"",('[1]T10 Wine export vol'!U46/'[1]T61 Real GDP'!U46*1000),"")),"")),"")</f>
        <v/>
      </c>
      <c r="W15" s="9" t="str">
        <f>IFERROR((IF('[1]T10 Wine export vol'!V46&lt;&gt;"",(IF('[1]T58 Population'!V46&lt;&gt;"",('[1]T10 Wine export vol'!V46/'[1]T61 Real GDP'!V46*1000),"")),"")),"")</f>
        <v/>
      </c>
      <c r="X15" s="9" t="str">
        <f>IFERROR((IF('[1]T10 Wine export vol'!W46&lt;&gt;"",(IF('[1]T58 Population'!W46&lt;&gt;"",('[1]T10 Wine export vol'!W46/'[1]T61 Real GDP'!W46*1000),"")),"")),"")</f>
        <v/>
      </c>
      <c r="Y15" s="9" t="str">
        <f>IFERROR((IF('[1]T10 Wine export vol'!X46&lt;&gt;"",(IF('[1]T58 Population'!X46&lt;&gt;"",('[1]T10 Wine export vol'!X46/'[1]T61 Real GDP'!X46*1000),"")),"")),"")</f>
        <v/>
      </c>
      <c r="Z15" s="9" t="str">
        <f>IFERROR((IF('[1]T10 Wine export vol'!Y46&lt;&gt;"",(IF('[1]T58 Population'!Y46&lt;&gt;"",('[1]T10 Wine export vol'!Y46/'[1]T61 Real GDP'!Y46*1000),"")),"")),"")</f>
        <v/>
      </c>
      <c r="AA15" s="9" t="str">
        <f>IFERROR((IF('[1]T10 Wine export vol'!Z46&lt;&gt;"",(IF('[1]T58 Population'!Z46&lt;&gt;"",('[1]T10 Wine export vol'!Z46/'[1]T61 Real GDP'!Z46*1000),"")),"")),"")</f>
        <v/>
      </c>
      <c r="AB15" s="9">
        <f>IFERROR((IF('[1]T10 Wine export vol'!AA46&lt;&gt;"",(IF('[1]T58 Population'!AA46&lt;&gt;"",('[1]T10 Wine export vol'!AA46/'[1]T61 Real GDP'!AA46*1000),"")),"")),"")</f>
        <v>11.799047619047618</v>
      </c>
      <c r="AC15" s="9" t="str">
        <f>IFERROR((IF('[1]T10 Wine export vol'!AB46&lt;&gt;"",(IF('[1]T58 Population'!AB46&lt;&gt;"",('[1]T10 Wine export vol'!AB46/'[1]T61 Real GDP'!AB46*1000),"")),"")),"")</f>
        <v/>
      </c>
      <c r="AD15" s="9" t="str">
        <f>IFERROR((IF('[1]T10 Wine export vol'!AC46&lt;&gt;"",(IF('[1]T58 Population'!AC46&lt;&gt;"",('[1]T10 Wine export vol'!AC46/'[1]T61 Real GDP'!AC46*1000),"")),"")),"")</f>
        <v/>
      </c>
      <c r="AE15" s="9">
        <f>IFERROR((IF('[1]T10 Wine export vol'!AD46&lt;&gt;"",(IF('[1]T58 Population'!AD46&lt;&gt;"",('[1]T10 Wine export vol'!AD46/'[1]T61 Real GDP'!AD46*1000),"")),"")),"")</f>
        <v>1.3787783282798289</v>
      </c>
      <c r="AF15" s="9">
        <f>IFERROR((IF('[1]T10 Wine export vol'!AE46&lt;&gt;"",(IF('[1]T58 Population'!AE46&lt;&gt;"",('[1]T10 Wine export vol'!AE46/'[1]T61 Real GDP'!AE46*1000),"")),"")),"")</f>
        <v>0</v>
      </c>
      <c r="AG15" s="9" t="str">
        <f>IFERROR((IF('[1]T10 Wine export vol'!AF46&lt;&gt;"",(IF('[1]T58 Population'!AF46&lt;&gt;"",('[1]T10 Wine export vol'!AF46/'[1]T61 Real GDP'!AF46*1000),"")),"")),"")</f>
        <v/>
      </c>
      <c r="AH15" s="9" t="str">
        <f>IFERROR((IF('[1]T10 Wine export vol'!AG46&lt;&gt;"",(IF('[1]T58 Population'!AG46&lt;&gt;"",('[1]T10 Wine export vol'!AG46/'[1]T61 Real GDP'!AG46*1000),"")),"")),"")</f>
        <v/>
      </c>
      <c r="AI15" s="9" t="str">
        <f>IFERROR((IF('[1]T10 Wine export vol'!AH46&lt;&gt;"",(IF('[1]T58 Population'!AH46&lt;&gt;"",('[1]T10 Wine export vol'!AH46/'[1]T61 Real GDP'!AH46*1000),"")),"")),"")</f>
        <v/>
      </c>
      <c r="AJ15" s="9" t="str">
        <f>IFERROR((IF('[1]T10 Wine export vol'!AI46&lt;&gt;"",(IF('[1]T58 Population'!AI46&lt;&gt;"",('[1]T10 Wine export vol'!AI46/'[1]T61 Real GDP'!AI46*1000),"")),"")),"")</f>
        <v/>
      </c>
      <c r="AK15" s="9" t="str">
        <f>IFERROR((IF('[1]T10 Wine export vol'!AJ46&lt;&gt;"",(IF('[1]T58 Population'!AJ46&lt;&gt;"",('[1]T10 Wine export vol'!AJ46/'[1]T61 Real GDP'!AJ46*1000),"")),"")),"")</f>
        <v/>
      </c>
      <c r="AL15" s="9" t="str">
        <f>IFERROR((IF('[1]T10 Wine export vol'!AK46&lt;&gt;"",(IF('[1]T58 Population'!AK46&lt;&gt;"",('[1]T10 Wine export vol'!AK46/'[1]T61 Real GDP'!AK46*1000),"")),"")),"")</f>
        <v/>
      </c>
      <c r="AM15" s="9" t="str">
        <f>IFERROR((IF('[1]T10 Wine export vol'!AL46&lt;&gt;"",(IF('[1]T58 Population'!AL46&lt;&gt;"",('[1]T10 Wine export vol'!AL46/'[1]T61 Real GDP'!AL46*1000),"")),"")),"")</f>
        <v/>
      </c>
      <c r="AN15" s="9">
        <f>IFERROR((IF('[1]T10 Wine export vol'!AM46&lt;&gt;"",(IF('[1]T58 Population'!AM46&lt;&gt;"",('[1]T10 Wine export vol'!AM46/'[1]T61 Real GDP'!AM46*1000),"")),"")),"")</f>
        <v>7.0391637370125215</v>
      </c>
      <c r="AO15" s="9" t="str">
        <f>IFERROR((IF('[1]T10 Wine export vol'!AN46&lt;&gt;"",(IF('[1]T58 Population'!AN46&lt;&gt;"",('[1]T10 Wine export vol'!AN46/'[1]T61 Real GDP'!AN46*1000),"")),"")),"")</f>
        <v/>
      </c>
      <c r="AP15" s="9" t="str">
        <f>IFERROR((IF('[1]T10 Wine export vol'!AO46&lt;&gt;"",(IF('[1]T58 Population'!AO46&lt;&gt;"",('[1]T10 Wine export vol'!AO46/'[1]T61 Real GDP'!AO46*1000),"")),"")),"")</f>
        <v/>
      </c>
      <c r="AQ15" s="9" t="str">
        <f>IFERROR((IF('[1]T10 Wine export vol'!AP46&lt;&gt;"",(IF('[1]T58 Population'!AP46&lt;&gt;"",('[1]T10 Wine export vol'!AP46/'[1]T61 Real GDP'!AP46*1000),"")),"")),"")</f>
        <v/>
      </c>
      <c r="AR15" s="9" t="str">
        <f>IFERROR((IF('[1]T10 Wine export vol'!AQ46&lt;&gt;"",(IF('[1]T58 Population'!AQ46&lt;&gt;"",('[1]T10 Wine export vol'!AQ46/'[1]T61 Real GDP'!AQ46*1000),"")),"")),"")</f>
        <v/>
      </c>
      <c r="AS15" s="9" t="str">
        <f>IFERROR((IF('[1]T10 Wine export vol'!AR46&lt;&gt;"",(IF('[1]T58 Population'!AR46&lt;&gt;"",('[1]T10 Wine export vol'!AR46/'[1]T61 Real GDP'!AR46*1000),"")),"")),"")</f>
        <v/>
      </c>
      <c r="AT15" s="9" t="str">
        <f>IFERROR((IF('[1]T10 Wine export vol'!AS46&lt;&gt;"",(IF('[1]T58 Population'!AS46&lt;&gt;"",('[1]T10 Wine export vol'!AS46/'[1]T61 Real GDP'!AS46*1000),"")),"")),"")</f>
        <v/>
      </c>
      <c r="AU15" s="9" t="str">
        <f>IFERROR((IF('[1]T10 Wine export vol'!AT46&lt;&gt;"",(IF('[1]T58 Population'!AT46&lt;&gt;"",('[1]T10 Wine export vol'!AT46/'[1]T61 Real GDP'!AT46*1000),"")),"")),"")</f>
        <v/>
      </c>
      <c r="AV15" s="9" t="str">
        <f>IFERROR((IF('[1]T10 Wine export vol'!AU46&lt;&gt;"",(IF('[1]T58 Population'!AU46&lt;&gt;"",('[1]T10 Wine export vol'!AU46/'[1]T61 Real GDP'!AU46*1000),"")),"")),"")</f>
        <v/>
      </c>
      <c r="AW15" s="9" t="str">
        <f>IFERROR((IF('[1]T10 Wine export vol'!AV46&lt;&gt;"",(IF('[1]T58 Population'!AV46&lt;&gt;"",('[1]T10 Wine export vol'!AV46/'[1]T61 Real GDP'!AV46*1000),"")),"")),"")</f>
        <v/>
      </c>
      <c r="AX15" s="9" t="str">
        <f>IFERROR((IF('[1]T10 Wine export vol'!AW46&lt;&gt;"",(IF('[1]T58 Population'!AW46&lt;&gt;"",('[1]T10 Wine export vol'!AW46/'[1]T61 Real GDP'!AW46*1000),"")),"")),"")</f>
        <v/>
      </c>
      <c r="AY15" s="9" t="str">
        <f>IFERROR((IF('[1]T10 Wine export vol'!AX46&lt;&gt;"",(IF('[1]T58 Population'!AX46&lt;&gt;"",('[1]T10 Wine export vol'!AX46/'[1]T61 Real GDP'!AX46*1000),"")),"")),"")</f>
        <v/>
      </c>
      <c r="AZ15" s="9" t="str">
        <f>IFERROR((IF('[1]T10 Wine export vol'!AY46&lt;&gt;"",(IF('[1]T58 Population'!AY46&lt;&gt;"",('[1]T10 Wine export vol'!AY46/'[1]T61 Real GDP'!AY46*1000),"")),"")),"")</f>
        <v/>
      </c>
      <c r="BA15" s="9" t="str">
        <f>IFERROR((IF('[1]T10 Wine export vol'!AZ46&lt;&gt;"",(IF('[1]T58 Population'!AZ46&lt;&gt;"",('[1]T10 Wine export vol'!AZ46/'[1]T61 Real GDP'!AZ46*1000),"")),"")),"")</f>
        <v/>
      </c>
      <c r="BB15" s="9" t="str">
        <f>IFERROR((IF('[1]T10 Wine export vol'!BC46&lt;&gt;"",(IF('[1]T58 Population'!BC46&lt;&gt;"",('[1]T10 Wine export vol'!BC46/'[1]T61 Real GDP'!BC46*1000),"")),"")),"")</f>
        <v/>
      </c>
    </row>
    <row r="16" spans="1:54" x14ac:dyDescent="0.5">
      <c r="A16" s="7">
        <f>'[1]T10 Wine export vol'!A47</f>
        <v>1879</v>
      </c>
      <c r="B16" s="9">
        <f>IFERROR((IF('[1]T10 Wine export vol'!B47&lt;&gt;"",(IF('[1]T58 Population'!B47&lt;&gt;"",('[1]T10 Wine export vol'!B47/'[1]T61 Real GDP'!B47*1000),"")),"")),"")</f>
        <v>4008.8004383719449</v>
      </c>
      <c r="C16" s="9">
        <f>IFERROR((IF('[1]T10 Wine export vol'!C47&lt;&gt;"",(IF('[1]T58 Population'!C47&lt;&gt;"",('[1]T10 Wine export vol'!C47/'[1]T61 Real GDP'!C47*1000),"")),"")),"")</f>
        <v>2408.4121571102132</v>
      </c>
      <c r="D16" s="9">
        <f>IFERROR((IF('[1]T10 Wine export vol'!D47&lt;&gt;"",(IF('[1]T58 Population'!D47&lt;&gt;"",('[1]T10 Wine export vol'!D47/'[1]T61 Real GDP'!D47*1000),"")),"")),"")</f>
        <v>9569.1149635036491</v>
      </c>
      <c r="E16" s="9">
        <f>IFERROR((IF('[1]T10 Wine export vol'!E47&lt;&gt;"",(IF('[1]T58 Population'!E47&lt;&gt;"",('[1]T10 Wine export vol'!E47/'[1]T61 Real GDP'!E47*1000),"")),"")),"")</f>
        <v>15181.570649615567</v>
      </c>
      <c r="F16" s="9">
        <f>IFERROR((IF('[1]T10 Wine export vol'!F47&lt;&gt;"",(IF('[1]T58 Population'!F47&lt;&gt;"",('[1]T10 Wine export vol'!F47/'[1]T61 Real GDP'!F47*1000),"")),"")),"")</f>
        <v>4290.6051546408034</v>
      </c>
      <c r="G16" s="9"/>
      <c r="H16" s="9" t="str">
        <f>IFERROR((IF('[1]T10 Wine export vol'!G47&lt;&gt;"",(IF('[1]T58 Population'!G47&lt;&gt;"",('[1]T10 Wine export vol'!G47/'[1]T61 Real GDP'!G47*1000),"")),"")),"")</f>
        <v/>
      </c>
      <c r="I16" s="9">
        <f>IFERROR((IF('[1]T10 Wine export vol'!F48&lt;&gt;"",(IF('[1]T58 Population'!H47&lt;&gt;"",('[1]T10 Wine export vol'!F48/'[1]T61 Real GDP'!H47*1000),"")),"")),"")</f>
        <v>20396.202588734042</v>
      </c>
      <c r="J16" s="9" t="str">
        <f>IFERROR((IF('[1]T10 Wine export vol'!I47&lt;&gt;"",(IF('[1]T58 Population'!I47&lt;&gt;"",('[1]T10 Wine export vol'!I47/'[1]T61 Real GDP'!I47*1000),"")),"")),"")</f>
        <v/>
      </c>
      <c r="K16" s="9">
        <f>IFERROR((IF('[1]T10 Wine export vol'!J47&lt;&gt;"",(IF('[1]T58 Population'!J47&lt;&gt;"",('[1]T10 Wine export vol'!J47/'[1]T61 Real GDP'!J47*1000),"")),"")),"")</f>
        <v>155.70510655042764</v>
      </c>
      <c r="L16" s="9">
        <f>IFERROR((IF('[1]T10 Wine export vol'!K47&lt;&gt;"",(IF('[1]T58 Population'!K47&lt;&gt;"",('[1]T10 Wine export vol'!K47/'[1]T61 Real GDP'!K47*1000),"")),"")),"")</f>
        <v>2024.8578932167641</v>
      </c>
      <c r="M16" s="9" t="str">
        <f>IFERROR((IF('[1]T10 Wine export vol'!L47&lt;&gt;"",(IF('[1]T58 Population'!L47&lt;&gt;"",('[1]T10 Wine export vol'!L47/'[1]T61 Real GDP'!L47*1000),"")),"")),"")</f>
        <v/>
      </c>
      <c r="N16" s="9" t="str">
        <f>IFERROR((IF('[1]T10 Wine export vol'!M47&lt;&gt;"",(IF('[1]T58 Population'!M47&lt;&gt;"",('[1]T10 Wine export vol'!M47/'[1]T61 Real GDP'!M47*1000),"")),"")),"")</f>
        <v/>
      </c>
      <c r="O16" s="9" t="str">
        <f>IFERROR((IF('[1]T10 Wine export vol'!N47&lt;&gt;"",(IF('[1]T58 Population'!N47&lt;&gt;"",('[1]T10 Wine export vol'!N47/'[1]T61 Real GDP'!N47*1000),"")),"")),"")</f>
        <v/>
      </c>
      <c r="P16" s="9">
        <f>IFERROR((IF('[1]T10 Wine export vol'!O47&lt;&gt;"",(IF('[1]T58 Population'!O47&lt;&gt;"",('[1]T10 Wine export vol'!O47/'[1]T61 Real GDP'!O47*1000),"")),"")),"")</f>
        <v>29.967463567271572</v>
      </c>
      <c r="Q16" s="9">
        <f>IFERROR((IF('[1]T10 Wine export vol'!P47&lt;&gt;"",(IF('[1]T58 Population'!P47&lt;&gt;"",('[1]T10 Wine export vol'!P47/'[1]T61 Real GDP'!P47*1000),"")),"")),"")</f>
        <v>42.68246728386498</v>
      </c>
      <c r="R16" s="9" t="str">
        <f>IFERROR((IF('[1]T10 Wine export vol'!Q47&lt;&gt;"",(IF('[1]T58 Population'!Q47&lt;&gt;"",('[1]T10 Wine export vol'!Q47/'[1]T61 Real GDP'!Q47*1000),"")),"")),"")</f>
        <v/>
      </c>
      <c r="S16" s="9" t="str">
        <f>IFERROR((IF('[1]T10 Wine export vol'!R47&lt;&gt;"",(IF('[1]T58 Population'!R47&lt;&gt;"",('[1]T10 Wine export vol'!R47/'[1]T61 Real GDP'!R47*1000),"")),"")),"")</f>
        <v/>
      </c>
      <c r="T16" s="9" t="str">
        <f>IFERROR((IF('[1]T10 Wine export vol'!S47&lt;&gt;"",(IF('[1]T58 Population'!S47&lt;&gt;"",('[1]T10 Wine export vol'!S47/'[1]T61 Real GDP'!S47*1000),"")),"")),"")</f>
        <v/>
      </c>
      <c r="U16" s="9" t="str">
        <f>IFERROR((IF('[1]T10 Wine export vol'!T47&lt;&gt;"",(IF('[1]T58 Population'!T47&lt;&gt;"",('[1]T10 Wine export vol'!T47/'[1]T61 Real GDP'!T47*1000),"")),"")),"")</f>
        <v/>
      </c>
      <c r="V16" s="9" t="str">
        <f>IFERROR((IF('[1]T10 Wine export vol'!U47&lt;&gt;"",(IF('[1]T58 Population'!U47&lt;&gt;"",('[1]T10 Wine export vol'!U47/'[1]T61 Real GDP'!U47*1000),"")),"")),"")</f>
        <v/>
      </c>
      <c r="W16" s="9" t="str">
        <f>IFERROR((IF('[1]T10 Wine export vol'!V47&lt;&gt;"",(IF('[1]T58 Population'!V47&lt;&gt;"",('[1]T10 Wine export vol'!V47/'[1]T61 Real GDP'!V47*1000),"")),"")),"")</f>
        <v/>
      </c>
      <c r="X16" s="9" t="str">
        <f>IFERROR((IF('[1]T10 Wine export vol'!W47&lt;&gt;"",(IF('[1]T58 Population'!W47&lt;&gt;"",('[1]T10 Wine export vol'!W47/'[1]T61 Real GDP'!W47*1000),"")),"")),"")</f>
        <v/>
      </c>
      <c r="Y16" s="9" t="str">
        <f>IFERROR((IF('[1]T10 Wine export vol'!X47&lt;&gt;"",(IF('[1]T58 Population'!X47&lt;&gt;"",('[1]T10 Wine export vol'!X47/'[1]T61 Real GDP'!X47*1000),"")),"")),"")</f>
        <v/>
      </c>
      <c r="Z16" s="9" t="str">
        <f>IFERROR((IF('[1]T10 Wine export vol'!Y47&lt;&gt;"",(IF('[1]T58 Population'!Y47&lt;&gt;"",('[1]T10 Wine export vol'!Y47/'[1]T61 Real GDP'!Y47*1000),"")),"")),"")</f>
        <v/>
      </c>
      <c r="AA16" s="9" t="str">
        <f>IFERROR((IF('[1]T10 Wine export vol'!Z47&lt;&gt;"",(IF('[1]T58 Population'!Z47&lt;&gt;"",('[1]T10 Wine export vol'!Z47/'[1]T61 Real GDP'!Z47*1000),"")),"")),"")</f>
        <v/>
      </c>
      <c r="AB16" s="9">
        <f>IFERROR((IF('[1]T10 Wine export vol'!AA47&lt;&gt;"",(IF('[1]T58 Population'!AA47&lt;&gt;"",('[1]T10 Wine export vol'!AA47/'[1]T61 Real GDP'!AA47*1000),"")),"")),"")</f>
        <v>8.6935319767441861</v>
      </c>
      <c r="AC16" s="9" t="str">
        <f>IFERROR((IF('[1]T10 Wine export vol'!AB47&lt;&gt;"",(IF('[1]T58 Population'!AB47&lt;&gt;"",('[1]T10 Wine export vol'!AB47/'[1]T61 Real GDP'!AB47*1000),"")),"")),"")</f>
        <v/>
      </c>
      <c r="AD16" s="9" t="str">
        <f>IFERROR((IF('[1]T10 Wine export vol'!AC47&lt;&gt;"",(IF('[1]T58 Population'!AC47&lt;&gt;"",('[1]T10 Wine export vol'!AC47/'[1]T61 Real GDP'!AC47*1000),"")),"")),"")</f>
        <v/>
      </c>
      <c r="AE16" s="9">
        <f>IFERROR((IF('[1]T10 Wine export vol'!AD47&lt;&gt;"",(IF('[1]T58 Population'!AD47&lt;&gt;"",('[1]T10 Wine export vol'!AD47/'[1]T61 Real GDP'!AD47*1000),"")),"")),"")</f>
        <v>1.2173012537745433</v>
      </c>
      <c r="AF16" s="9">
        <f>IFERROR((IF('[1]T10 Wine export vol'!AE47&lt;&gt;"",(IF('[1]T58 Population'!AE47&lt;&gt;"",('[1]T10 Wine export vol'!AE47/'[1]T61 Real GDP'!AE47*1000),"")),"")),"")</f>
        <v>0</v>
      </c>
      <c r="AG16" s="9" t="str">
        <f>IFERROR((IF('[1]T10 Wine export vol'!AF47&lt;&gt;"",(IF('[1]T58 Population'!AF47&lt;&gt;"",('[1]T10 Wine export vol'!AF47/'[1]T61 Real GDP'!AF47*1000),"")),"")),"")</f>
        <v/>
      </c>
      <c r="AH16" s="9" t="str">
        <f>IFERROR((IF('[1]T10 Wine export vol'!AG47&lt;&gt;"",(IF('[1]T58 Population'!AG47&lt;&gt;"",('[1]T10 Wine export vol'!AG47/'[1]T61 Real GDP'!AG47*1000),"")),"")),"")</f>
        <v/>
      </c>
      <c r="AI16" s="9" t="str">
        <f>IFERROR((IF('[1]T10 Wine export vol'!AH47&lt;&gt;"",(IF('[1]T58 Population'!AH47&lt;&gt;"",('[1]T10 Wine export vol'!AH47/'[1]T61 Real GDP'!AH47*1000),"")),"")),"")</f>
        <v/>
      </c>
      <c r="AJ16" s="9" t="str">
        <f>IFERROR((IF('[1]T10 Wine export vol'!AI47&lt;&gt;"",(IF('[1]T58 Population'!AI47&lt;&gt;"",('[1]T10 Wine export vol'!AI47/'[1]T61 Real GDP'!AI47*1000),"")),"")),"")</f>
        <v/>
      </c>
      <c r="AK16" s="9" t="str">
        <f>IFERROR((IF('[1]T10 Wine export vol'!AJ47&lt;&gt;"",(IF('[1]T58 Population'!AJ47&lt;&gt;"",('[1]T10 Wine export vol'!AJ47/'[1]T61 Real GDP'!AJ47*1000),"")),"")),"")</f>
        <v/>
      </c>
      <c r="AL16" s="9" t="str">
        <f>IFERROR((IF('[1]T10 Wine export vol'!AK47&lt;&gt;"",(IF('[1]T58 Population'!AK47&lt;&gt;"",('[1]T10 Wine export vol'!AK47/'[1]T61 Real GDP'!AK47*1000),"")),"")),"")</f>
        <v/>
      </c>
      <c r="AM16" s="9" t="str">
        <f>IFERROR((IF('[1]T10 Wine export vol'!AL47&lt;&gt;"",(IF('[1]T58 Population'!AL47&lt;&gt;"",('[1]T10 Wine export vol'!AL47/'[1]T61 Real GDP'!AL47*1000),"")),"")),"")</f>
        <v/>
      </c>
      <c r="AN16" s="9">
        <f>IFERROR((IF('[1]T10 Wine export vol'!AM47&lt;&gt;"",(IF('[1]T58 Population'!AM47&lt;&gt;"",('[1]T10 Wine export vol'!AM47/'[1]T61 Real GDP'!AM47*1000),"")),"")),"")</f>
        <v>4.9396636164111589</v>
      </c>
      <c r="AO16" s="9" t="str">
        <f>IFERROR((IF('[1]T10 Wine export vol'!AN47&lt;&gt;"",(IF('[1]T58 Population'!AN47&lt;&gt;"",('[1]T10 Wine export vol'!AN47/'[1]T61 Real GDP'!AN47*1000),"")),"")),"")</f>
        <v/>
      </c>
      <c r="AP16" s="9" t="str">
        <f>IFERROR((IF('[1]T10 Wine export vol'!AO47&lt;&gt;"",(IF('[1]T58 Population'!AO47&lt;&gt;"",('[1]T10 Wine export vol'!AO47/'[1]T61 Real GDP'!AO47*1000),"")),"")),"")</f>
        <v/>
      </c>
      <c r="AQ16" s="9" t="str">
        <f>IFERROR((IF('[1]T10 Wine export vol'!AP47&lt;&gt;"",(IF('[1]T58 Population'!AP47&lt;&gt;"",('[1]T10 Wine export vol'!AP47/'[1]T61 Real GDP'!AP47*1000),"")),"")),"")</f>
        <v/>
      </c>
      <c r="AR16" s="9" t="str">
        <f>IFERROR((IF('[1]T10 Wine export vol'!AQ47&lt;&gt;"",(IF('[1]T58 Population'!AQ47&lt;&gt;"",('[1]T10 Wine export vol'!AQ47/'[1]T61 Real GDP'!AQ47*1000),"")),"")),"")</f>
        <v/>
      </c>
      <c r="AS16" s="9" t="str">
        <f>IFERROR((IF('[1]T10 Wine export vol'!AR47&lt;&gt;"",(IF('[1]T58 Population'!AR47&lt;&gt;"",('[1]T10 Wine export vol'!AR47/'[1]T61 Real GDP'!AR47*1000),"")),"")),"")</f>
        <v/>
      </c>
      <c r="AT16" s="9" t="str">
        <f>IFERROR((IF('[1]T10 Wine export vol'!AS47&lt;&gt;"",(IF('[1]T58 Population'!AS47&lt;&gt;"",('[1]T10 Wine export vol'!AS47/'[1]T61 Real GDP'!AS47*1000),"")),"")),"")</f>
        <v/>
      </c>
      <c r="AU16" s="9" t="str">
        <f>IFERROR((IF('[1]T10 Wine export vol'!AT47&lt;&gt;"",(IF('[1]T58 Population'!AT47&lt;&gt;"",('[1]T10 Wine export vol'!AT47/'[1]T61 Real GDP'!AT47*1000),"")),"")),"")</f>
        <v/>
      </c>
      <c r="AV16" s="9" t="str">
        <f>IFERROR((IF('[1]T10 Wine export vol'!AU47&lt;&gt;"",(IF('[1]T58 Population'!AU47&lt;&gt;"",('[1]T10 Wine export vol'!AU47/'[1]T61 Real GDP'!AU47*1000),"")),"")),"")</f>
        <v/>
      </c>
      <c r="AW16" s="9" t="str">
        <f>IFERROR((IF('[1]T10 Wine export vol'!AV47&lt;&gt;"",(IF('[1]T58 Population'!AV47&lt;&gt;"",('[1]T10 Wine export vol'!AV47/'[1]T61 Real GDP'!AV47*1000),"")),"")),"")</f>
        <v/>
      </c>
      <c r="AX16" s="9" t="str">
        <f>IFERROR((IF('[1]T10 Wine export vol'!AW47&lt;&gt;"",(IF('[1]T58 Population'!AW47&lt;&gt;"",('[1]T10 Wine export vol'!AW47/'[1]T61 Real GDP'!AW47*1000),"")),"")),"")</f>
        <v/>
      </c>
      <c r="AY16" s="9" t="str">
        <f>IFERROR((IF('[1]T10 Wine export vol'!AX47&lt;&gt;"",(IF('[1]T58 Population'!AX47&lt;&gt;"",('[1]T10 Wine export vol'!AX47/'[1]T61 Real GDP'!AX47*1000),"")),"")),"")</f>
        <v/>
      </c>
      <c r="AZ16" s="9" t="str">
        <f>IFERROR((IF('[1]T10 Wine export vol'!AY47&lt;&gt;"",(IF('[1]T58 Population'!AY47&lt;&gt;"",('[1]T10 Wine export vol'!AY47/'[1]T61 Real GDP'!AY47*1000),"")),"")),"")</f>
        <v/>
      </c>
      <c r="BA16" s="9" t="str">
        <f>IFERROR((IF('[1]T10 Wine export vol'!AZ47&lt;&gt;"",(IF('[1]T58 Population'!AZ47&lt;&gt;"",('[1]T10 Wine export vol'!AZ47/'[1]T61 Real GDP'!AZ47*1000),"")),"")),"")</f>
        <v/>
      </c>
      <c r="BB16" s="9" t="str">
        <f>IFERROR((IF('[1]T10 Wine export vol'!BC47&lt;&gt;"",(IF('[1]T58 Population'!BC47&lt;&gt;"",('[1]T10 Wine export vol'!BC47/'[1]T61 Real GDP'!BC47*1000),"")),"")),"")</f>
        <v/>
      </c>
    </row>
    <row r="17" spans="1:54" x14ac:dyDescent="0.5">
      <c r="A17" s="7">
        <f>'[1]T10 Wine export vol'!A48</f>
        <v>1880</v>
      </c>
      <c r="B17" s="9">
        <f>IFERROR((IF('[1]T10 Wine export vol'!B48&lt;&gt;"",(IF('[1]T58 Population'!B48&lt;&gt;"",('[1]T10 Wine export vol'!B48/'[1]T61 Real GDP'!B48*1000),"")),"")),"")</f>
        <v>3006.4282507202952</v>
      </c>
      <c r="C17" s="9">
        <f>IFERROR((IF('[1]T10 Wine export vol'!C48&lt;&gt;"",(IF('[1]T58 Population'!C48&lt;&gt;"",('[1]T10 Wine export vol'!C48/'[1]T61 Real GDP'!C48*1000),"")),"")),"")</f>
        <v>4714.8552555048518</v>
      </c>
      <c r="D17" s="9">
        <f>IFERROR((IF('[1]T10 Wine export vol'!D48&lt;&gt;"",(IF('[1]T58 Population'!D48&lt;&gt;"",('[1]T10 Wine export vol'!D48/'[1]T61 Real GDP'!D48*1000),"")),"")),"")</f>
        <v>13585.298832150216</v>
      </c>
      <c r="E17" s="9">
        <f>IFERROR((IF('[1]T10 Wine export vol'!E48&lt;&gt;"",(IF('[1]T58 Population'!E48&lt;&gt;"",('[1]T10 Wine export vol'!E48/'[1]T61 Real GDP'!E48*1000),"")),"")),"")</f>
        <v>22421.761549549552</v>
      </c>
      <c r="F17" s="9">
        <f>IFERROR((IF('[1]T10 Wine export vol'!F48&lt;&gt;"",(IF('[1]T58 Population'!F48&lt;&gt;"",('[1]T10 Wine export vol'!F48/'[1]T61 Real GDP'!F48*1000),"")),"")),"")</f>
        <v>8805.7893569590069</v>
      </c>
      <c r="G17" s="9"/>
      <c r="H17" s="9" t="str">
        <f>IFERROR((IF('[1]T10 Wine export vol'!G48&lt;&gt;"",(IF('[1]T58 Population'!G48&lt;&gt;"",('[1]T10 Wine export vol'!G48/'[1]T61 Real GDP'!G48*1000),"")),"")),"")</f>
        <v/>
      </c>
      <c r="I17" s="9">
        <f>IFERROR((IF('[1]T10 Wine export vol'!F49&lt;&gt;"",(IF('[1]T58 Population'!H48&lt;&gt;"",('[1]T10 Wine export vol'!F49/'[1]T61 Real GDP'!H48*1000),"")),"")),"")</f>
        <v>9894.9253573529131</v>
      </c>
      <c r="J17" s="9" t="str">
        <f>IFERROR((IF('[1]T10 Wine export vol'!I48&lt;&gt;"",(IF('[1]T58 Population'!I48&lt;&gt;"",('[1]T10 Wine export vol'!I48/'[1]T61 Real GDP'!I48*1000),"")),"")),"")</f>
        <v/>
      </c>
      <c r="K17" s="9">
        <f>IFERROR((IF('[1]T10 Wine export vol'!J48&lt;&gt;"",(IF('[1]T58 Population'!J48&lt;&gt;"",('[1]T10 Wine export vol'!J48/'[1]T61 Real GDP'!J48*1000),"")),"")),"")</f>
        <v>191.44327961824015</v>
      </c>
      <c r="L17" s="9">
        <f>IFERROR((IF('[1]T10 Wine export vol'!K48&lt;&gt;"",(IF('[1]T58 Population'!K48&lt;&gt;"",('[1]T10 Wine export vol'!K48/'[1]T61 Real GDP'!K48*1000),"")),"")),"")</f>
        <v>2329.4900489081838</v>
      </c>
      <c r="M17" s="9" t="str">
        <f>IFERROR((IF('[1]T10 Wine export vol'!L48&lt;&gt;"",(IF('[1]T58 Population'!L48&lt;&gt;"",('[1]T10 Wine export vol'!L48/'[1]T61 Real GDP'!L48*1000),"")),"")),"")</f>
        <v/>
      </c>
      <c r="N17" s="9" t="str">
        <f>IFERROR((IF('[1]T10 Wine export vol'!M48&lt;&gt;"",(IF('[1]T58 Population'!M48&lt;&gt;"",('[1]T10 Wine export vol'!M48/'[1]T61 Real GDP'!M48*1000),"")),"")),"")</f>
        <v/>
      </c>
      <c r="O17" s="9" t="str">
        <f>IFERROR((IF('[1]T10 Wine export vol'!N48&lt;&gt;"",(IF('[1]T58 Population'!N48&lt;&gt;"",('[1]T10 Wine export vol'!N48/'[1]T61 Real GDP'!N48*1000),"")),"")),"")</f>
        <v/>
      </c>
      <c r="P17" s="9">
        <f>IFERROR((IF('[1]T10 Wine export vol'!O48&lt;&gt;"",(IF('[1]T58 Population'!O48&lt;&gt;"",('[1]T10 Wine export vol'!O48/'[1]T61 Real GDP'!O48*1000),"")),"")),"")</f>
        <v>29.495409600314719</v>
      </c>
      <c r="Q17" s="9">
        <f>IFERROR((IF('[1]T10 Wine export vol'!P48&lt;&gt;"",(IF('[1]T58 Population'!P48&lt;&gt;"",('[1]T10 Wine export vol'!P48/'[1]T61 Real GDP'!P48*1000),"")),"")),"")</f>
        <v>61.713767604515489</v>
      </c>
      <c r="R17" s="9" t="str">
        <f>IFERROR((IF('[1]T10 Wine export vol'!Q48&lt;&gt;"",(IF('[1]T58 Population'!Q48&lt;&gt;"",('[1]T10 Wine export vol'!Q48/'[1]T61 Real GDP'!Q48*1000),"")),"")),"")</f>
        <v/>
      </c>
      <c r="S17" s="9" t="str">
        <f>IFERROR((IF('[1]T10 Wine export vol'!R48&lt;&gt;"",(IF('[1]T58 Population'!R48&lt;&gt;"",('[1]T10 Wine export vol'!R48/'[1]T61 Real GDP'!R48*1000),"")),"")),"")</f>
        <v/>
      </c>
      <c r="T17" s="9" t="str">
        <f>IFERROR((IF('[1]T10 Wine export vol'!S48&lt;&gt;"",(IF('[1]T58 Population'!S48&lt;&gt;"",('[1]T10 Wine export vol'!S48/'[1]T61 Real GDP'!S48*1000),"")),"")),"")</f>
        <v/>
      </c>
      <c r="U17" s="9" t="str">
        <f>IFERROR((IF('[1]T10 Wine export vol'!T48&lt;&gt;"",(IF('[1]T58 Population'!T48&lt;&gt;"",('[1]T10 Wine export vol'!T48/'[1]T61 Real GDP'!T48*1000),"")),"")),"")</f>
        <v/>
      </c>
      <c r="V17" s="9" t="str">
        <f>IFERROR((IF('[1]T10 Wine export vol'!U48&lt;&gt;"",(IF('[1]T58 Population'!U48&lt;&gt;"",('[1]T10 Wine export vol'!U48/'[1]T61 Real GDP'!U48*1000),"")),"")),"")</f>
        <v/>
      </c>
      <c r="W17" s="9" t="str">
        <f>IFERROR((IF('[1]T10 Wine export vol'!V48&lt;&gt;"",(IF('[1]T58 Population'!V48&lt;&gt;"",('[1]T10 Wine export vol'!V48/'[1]T61 Real GDP'!V48*1000),"")),"")),"")</f>
        <v/>
      </c>
      <c r="X17" s="9" t="str">
        <f>IFERROR((IF('[1]T10 Wine export vol'!W48&lt;&gt;"",(IF('[1]T58 Population'!W48&lt;&gt;"",('[1]T10 Wine export vol'!W48/'[1]T61 Real GDP'!W48*1000),"")),"")),"")</f>
        <v/>
      </c>
      <c r="Y17" s="9" t="str">
        <f>IFERROR((IF('[1]T10 Wine export vol'!X48&lt;&gt;"",(IF('[1]T58 Population'!X48&lt;&gt;"",('[1]T10 Wine export vol'!X48/'[1]T61 Real GDP'!X48*1000),"")),"")),"")</f>
        <v/>
      </c>
      <c r="Z17" s="9" t="str">
        <f>IFERROR((IF('[1]T10 Wine export vol'!Y48&lt;&gt;"",(IF('[1]T58 Population'!Y48&lt;&gt;"",('[1]T10 Wine export vol'!Y48/'[1]T61 Real GDP'!Y48*1000),"")),"")),"")</f>
        <v/>
      </c>
      <c r="AA17" s="9" t="str">
        <f>IFERROR((IF('[1]T10 Wine export vol'!Z48&lt;&gt;"",(IF('[1]T58 Population'!Z48&lt;&gt;"",('[1]T10 Wine export vol'!Z48/'[1]T61 Real GDP'!Z48*1000),"")),"")),"")</f>
        <v/>
      </c>
      <c r="AB17" s="9">
        <f>IFERROR((IF('[1]T10 Wine export vol'!AA48&lt;&gt;"",(IF('[1]T58 Population'!AA48&lt;&gt;"",('[1]T10 Wine export vol'!AA48/'[1]T61 Real GDP'!AA48*1000),"")),"")),"")</f>
        <v>11.671970260223047</v>
      </c>
      <c r="AC17" s="9" t="str">
        <f>IFERROR((IF('[1]T10 Wine export vol'!AB48&lt;&gt;"",(IF('[1]T58 Population'!AB48&lt;&gt;"",('[1]T10 Wine export vol'!AB48/'[1]T61 Real GDP'!AB48*1000),"")),"")),"")</f>
        <v/>
      </c>
      <c r="AD17" s="9" t="str">
        <f>IFERROR((IF('[1]T10 Wine export vol'!AC48&lt;&gt;"",(IF('[1]T58 Population'!AC48&lt;&gt;"",('[1]T10 Wine export vol'!AC48/'[1]T61 Real GDP'!AC48*1000),"")),"")),"")</f>
        <v/>
      </c>
      <c r="AE17" s="9">
        <f>IFERROR((IF('[1]T10 Wine export vol'!AD48&lt;&gt;"",(IF('[1]T58 Population'!AD48&lt;&gt;"",('[1]T10 Wine export vol'!AD48/'[1]T61 Real GDP'!AD48*1000),"")),"")),"")</f>
        <v>3.6490843479235142</v>
      </c>
      <c r="AF17" s="9">
        <f>IFERROR((IF('[1]T10 Wine export vol'!AE48&lt;&gt;"",(IF('[1]T58 Population'!AE48&lt;&gt;"",('[1]T10 Wine export vol'!AE48/'[1]T61 Real GDP'!AE48*1000),"")),"")),"")</f>
        <v>0</v>
      </c>
      <c r="AG17" s="9" t="str">
        <f>IFERROR((IF('[1]T10 Wine export vol'!AF48&lt;&gt;"",(IF('[1]T58 Population'!AF48&lt;&gt;"",('[1]T10 Wine export vol'!AF48/'[1]T61 Real GDP'!AF48*1000),"")),"")),"")</f>
        <v/>
      </c>
      <c r="AH17" s="9" t="str">
        <f>IFERROR((IF('[1]T10 Wine export vol'!AG48&lt;&gt;"",(IF('[1]T58 Population'!AG48&lt;&gt;"",('[1]T10 Wine export vol'!AG48/'[1]T61 Real GDP'!AG48*1000),"")),"")),"")</f>
        <v/>
      </c>
      <c r="AI17" s="9" t="str">
        <f>IFERROR((IF('[1]T10 Wine export vol'!AH48&lt;&gt;"",(IF('[1]T58 Population'!AH48&lt;&gt;"",('[1]T10 Wine export vol'!AH48/'[1]T61 Real GDP'!AH48*1000),"")),"")),"")</f>
        <v/>
      </c>
      <c r="AJ17" s="9" t="str">
        <f>IFERROR((IF('[1]T10 Wine export vol'!AI48&lt;&gt;"",(IF('[1]T58 Population'!AI48&lt;&gt;"",('[1]T10 Wine export vol'!AI48/'[1]T61 Real GDP'!AI48*1000),"")),"")),"")</f>
        <v/>
      </c>
      <c r="AK17" s="9" t="str">
        <f>IFERROR((IF('[1]T10 Wine export vol'!AJ48&lt;&gt;"",(IF('[1]T58 Population'!AJ48&lt;&gt;"",('[1]T10 Wine export vol'!AJ48/'[1]T61 Real GDP'!AJ48*1000),"")),"")),"")</f>
        <v/>
      </c>
      <c r="AL17" s="9" t="str">
        <f>IFERROR((IF('[1]T10 Wine export vol'!AK48&lt;&gt;"",(IF('[1]T58 Population'!AK48&lt;&gt;"",('[1]T10 Wine export vol'!AK48/'[1]T61 Real GDP'!AK48*1000),"")),"")),"")</f>
        <v/>
      </c>
      <c r="AM17" s="9" t="str">
        <f>IFERROR((IF('[1]T10 Wine export vol'!AL48&lt;&gt;"",(IF('[1]T58 Population'!AL48&lt;&gt;"",('[1]T10 Wine export vol'!AL48/'[1]T61 Real GDP'!AL48*1000),"")),"")),"")</f>
        <v/>
      </c>
      <c r="AN17" s="9">
        <f>IFERROR((IF('[1]T10 Wine export vol'!AM48&lt;&gt;"",(IF('[1]T58 Population'!AM48&lt;&gt;"",('[1]T10 Wine export vol'!AM48/'[1]T61 Real GDP'!AM48*1000),"")),"")),"")</f>
        <v>3.4697168038523811</v>
      </c>
      <c r="AO17" s="9" t="str">
        <f>IFERROR((IF('[1]T10 Wine export vol'!AN48&lt;&gt;"",(IF('[1]T58 Population'!AN48&lt;&gt;"",('[1]T10 Wine export vol'!AN48/'[1]T61 Real GDP'!AN48*1000),"")),"")),"")</f>
        <v/>
      </c>
      <c r="AP17" s="9" t="str">
        <f>IFERROR((IF('[1]T10 Wine export vol'!AO48&lt;&gt;"",(IF('[1]T58 Population'!AO48&lt;&gt;"",('[1]T10 Wine export vol'!AO48/'[1]T61 Real GDP'!AO48*1000),"")),"")),"")</f>
        <v/>
      </c>
      <c r="AQ17" s="9" t="str">
        <f>IFERROR((IF('[1]T10 Wine export vol'!AP48&lt;&gt;"",(IF('[1]T58 Population'!AP48&lt;&gt;"",('[1]T10 Wine export vol'!AP48/'[1]T61 Real GDP'!AP48*1000),"")),"")),"")</f>
        <v/>
      </c>
      <c r="AR17" s="9" t="str">
        <f>IFERROR((IF('[1]T10 Wine export vol'!AQ48&lt;&gt;"",(IF('[1]T58 Population'!AQ48&lt;&gt;"",('[1]T10 Wine export vol'!AQ48/'[1]T61 Real GDP'!AQ48*1000),"")),"")),"")</f>
        <v/>
      </c>
      <c r="AS17" s="9" t="str">
        <f>IFERROR((IF('[1]T10 Wine export vol'!AR48&lt;&gt;"",(IF('[1]T58 Population'!AR48&lt;&gt;"",('[1]T10 Wine export vol'!AR48/'[1]T61 Real GDP'!AR48*1000),"")),"")),"")</f>
        <v/>
      </c>
      <c r="AT17" s="9" t="str">
        <f>IFERROR((IF('[1]T10 Wine export vol'!AS48&lt;&gt;"",(IF('[1]T58 Population'!AS48&lt;&gt;"",('[1]T10 Wine export vol'!AS48/'[1]T61 Real GDP'!AS48*1000),"")),"")),"")</f>
        <v/>
      </c>
      <c r="AU17" s="9" t="str">
        <f>IFERROR((IF('[1]T10 Wine export vol'!AT48&lt;&gt;"",(IF('[1]T58 Population'!AT48&lt;&gt;"",('[1]T10 Wine export vol'!AT48/'[1]T61 Real GDP'!AT48*1000),"")),"")),"")</f>
        <v/>
      </c>
      <c r="AV17" s="9" t="str">
        <f>IFERROR((IF('[1]T10 Wine export vol'!AU48&lt;&gt;"",(IF('[1]T58 Population'!AU48&lt;&gt;"",('[1]T10 Wine export vol'!AU48/'[1]T61 Real GDP'!AU48*1000),"")),"")),"")</f>
        <v/>
      </c>
      <c r="AW17" s="9" t="str">
        <f>IFERROR((IF('[1]T10 Wine export vol'!AV48&lt;&gt;"",(IF('[1]T58 Population'!AV48&lt;&gt;"",('[1]T10 Wine export vol'!AV48/'[1]T61 Real GDP'!AV48*1000),"")),"")),"")</f>
        <v/>
      </c>
      <c r="AX17" s="9" t="str">
        <f>IFERROR((IF('[1]T10 Wine export vol'!AW48&lt;&gt;"",(IF('[1]T58 Population'!AW48&lt;&gt;"",('[1]T10 Wine export vol'!AW48/'[1]T61 Real GDP'!AW48*1000),"")),"")),"")</f>
        <v/>
      </c>
      <c r="AY17" s="9" t="str">
        <f>IFERROR((IF('[1]T10 Wine export vol'!AX48&lt;&gt;"",(IF('[1]T58 Population'!AX48&lt;&gt;"",('[1]T10 Wine export vol'!AX48/'[1]T61 Real GDP'!AX48*1000),"")),"")),"")</f>
        <v/>
      </c>
      <c r="AZ17" s="9" t="str">
        <f>IFERROR((IF('[1]T10 Wine export vol'!AY48&lt;&gt;"",(IF('[1]T58 Population'!AY48&lt;&gt;"",('[1]T10 Wine export vol'!AY48/'[1]T61 Real GDP'!AY48*1000),"")),"")),"")</f>
        <v/>
      </c>
      <c r="BA17" s="9" t="str">
        <f>IFERROR((IF('[1]T10 Wine export vol'!AZ48&lt;&gt;"",(IF('[1]T58 Population'!AZ48&lt;&gt;"",('[1]T10 Wine export vol'!AZ48/'[1]T61 Real GDP'!AZ48*1000),"")),"")),"")</f>
        <v/>
      </c>
      <c r="BB17" s="9" t="str">
        <f>IFERROR((IF('[1]T10 Wine export vol'!BC48&lt;&gt;"",(IF('[1]T58 Population'!BC48&lt;&gt;"",('[1]T10 Wine export vol'!BC48/'[1]T61 Real GDP'!BC48*1000),"")),"")),"")</f>
        <v/>
      </c>
    </row>
    <row r="18" spans="1:54" x14ac:dyDescent="0.5">
      <c r="A18" s="7">
        <f>'[1]T10 Wine export vol'!A49</f>
        <v>1881</v>
      </c>
      <c r="B18" s="9">
        <f>IFERROR((IF('[1]T10 Wine export vol'!B49&lt;&gt;"",(IF('[1]T58 Population'!B49&lt;&gt;"",('[1]T10 Wine export vol'!B49/'[1]T61 Real GDP'!B49*1000),"")),"")),"")</f>
        <v>3003.5678910394795</v>
      </c>
      <c r="C18" s="9">
        <f>IFERROR((IF('[1]T10 Wine export vol'!C49&lt;&gt;"",(IF('[1]T58 Population'!C49&lt;&gt;"",('[1]T10 Wine export vol'!C49/'[1]T61 Real GDP'!C49*1000),"")),"")),"")</f>
        <v>4030.8450385656743</v>
      </c>
      <c r="D18" s="9">
        <f>IFERROR((IF('[1]T10 Wine export vol'!D49&lt;&gt;"",(IF('[1]T58 Population'!D49&lt;&gt;"",('[1]T10 Wine export vol'!D49/'[1]T61 Real GDP'!D49*1000),"")),"")),"")</f>
        <v>15544.870374473741</v>
      </c>
      <c r="E18" s="9">
        <f>IFERROR((IF('[1]T10 Wine export vol'!E49&lt;&gt;"",(IF('[1]T58 Population'!E49&lt;&gt;"",('[1]T10 Wine export vol'!E49/'[1]T61 Real GDP'!E49*1000),"")),"")),"")</f>
        <v>24708.734523223942</v>
      </c>
      <c r="F18" s="9">
        <f>IFERROR((IF('[1]T10 Wine export vol'!F49&lt;&gt;"",(IF('[1]T58 Population'!F49&lt;&gt;"",('[1]T10 Wine export vol'!F49/'[1]T61 Real GDP'!F49*1000),"")),"")),"")</f>
        <v>4200.5559183874993</v>
      </c>
      <c r="G18" s="9"/>
      <c r="H18" s="9" t="str">
        <f>IFERROR((IF('[1]T10 Wine export vol'!G49&lt;&gt;"",(IF('[1]T58 Population'!G49&lt;&gt;"",('[1]T10 Wine export vol'!G49/'[1]T61 Real GDP'!G49*1000),"")),"")),"")</f>
        <v/>
      </c>
      <c r="I18" s="9">
        <f>IFERROR((IF('[1]T10 Wine export vol'!F50&lt;&gt;"",(IF('[1]T58 Population'!H49&lt;&gt;"",('[1]T10 Wine export vol'!F50/'[1]T61 Real GDP'!H49*1000),"")),"")),"")</f>
        <v>9147.3319509583926</v>
      </c>
      <c r="J18" s="9" t="str">
        <f>IFERROR((IF('[1]T10 Wine export vol'!I49&lt;&gt;"",(IF('[1]T58 Population'!I49&lt;&gt;"",('[1]T10 Wine export vol'!I49/'[1]T61 Real GDP'!I49*1000),"")),"")),"")</f>
        <v/>
      </c>
      <c r="K18" s="9">
        <f>IFERROR((IF('[1]T10 Wine export vol'!J49&lt;&gt;"",(IF('[1]T58 Population'!J49&lt;&gt;"",('[1]T10 Wine export vol'!J49/'[1]T61 Real GDP'!J49*1000),"")),"")),"")</f>
        <v>193.86637784692238</v>
      </c>
      <c r="L18" s="9">
        <f>IFERROR((IF('[1]T10 Wine export vol'!K49&lt;&gt;"",(IF('[1]T58 Population'!K49&lt;&gt;"",('[1]T10 Wine export vol'!K49/'[1]T61 Real GDP'!K49*1000),"")),"")),"")</f>
        <v>2669.8784726088697</v>
      </c>
      <c r="M18" s="9" t="str">
        <f>IFERROR((IF('[1]T10 Wine export vol'!L49&lt;&gt;"",(IF('[1]T58 Population'!L49&lt;&gt;"",('[1]T10 Wine export vol'!L49/'[1]T61 Real GDP'!L49*1000),"")),"")),"")</f>
        <v/>
      </c>
      <c r="N18" s="9" t="str">
        <f>IFERROR((IF('[1]T10 Wine export vol'!M49&lt;&gt;"",(IF('[1]T58 Population'!M49&lt;&gt;"",('[1]T10 Wine export vol'!M49/'[1]T61 Real GDP'!M49*1000),"")),"")),"")</f>
        <v/>
      </c>
      <c r="O18" s="9" t="str">
        <f>IFERROR((IF('[1]T10 Wine export vol'!N49&lt;&gt;"",(IF('[1]T58 Population'!N49&lt;&gt;"",('[1]T10 Wine export vol'!N49/'[1]T61 Real GDP'!N49*1000),"")),"")),"")</f>
        <v/>
      </c>
      <c r="P18" s="9">
        <f>IFERROR((IF('[1]T10 Wine export vol'!O49&lt;&gt;"",(IF('[1]T58 Population'!O49&lt;&gt;"",('[1]T10 Wine export vol'!O49/'[1]T61 Real GDP'!O49*1000),"")),"")),"")</f>
        <v>28.929023313459137</v>
      </c>
      <c r="Q18" s="9">
        <f>IFERROR((IF('[1]T10 Wine export vol'!P49&lt;&gt;"",(IF('[1]T58 Population'!P49&lt;&gt;"",('[1]T10 Wine export vol'!P49/'[1]T61 Real GDP'!P49*1000),"")),"")),"")</f>
        <v>27.238158975490645</v>
      </c>
      <c r="R18" s="9" t="str">
        <f>IFERROR((IF('[1]T10 Wine export vol'!Q49&lt;&gt;"",(IF('[1]T58 Population'!Q49&lt;&gt;"",('[1]T10 Wine export vol'!Q49/'[1]T61 Real GDP'!Q49*1000),"")),"")),"")</f>
        <v/>
      </c>
      <c r="S18" s="9" t="str">
        <f>IFERROR((IF('[1]T10 Wine export vol'!R49&lt;&gt;"",(IF('[1]T58 Population'!R49&lt;&gt;"",('[1]T10 Wine export vol'!R49/'[1]T61 Real GDP'!R49*1000),"")),"")),"")</f>
        <v/>
      </c>
      <c r="T18" s="9" t="str">
        <f>IFERROR((IF('[1]T10 Wine export vol'!S49&lt;&gt;"",(IF('[1]T58 Population'!S49&lt;&gt;"",('[1]T10 Wine export vol'!S49/'[1]T61 Real GDP'!S49*1000),"")),"")),"")</f>
        <v/>
      </c>
      <c r="U18" s="9" t="str">
        <f>IFERROR((IF('[1]T10 Wine export vol'!T49&lt;&gt;"",(IF('[1]T58 Population'!T49&lt;&gt;"",('[1]T10 Wine export vol'!T49/'[1]T61 Real GDP'!T49*1000),"")),"")),"")</f>
        <v/>
      </c>
      <c r="V18" s="9" t="str">
        <f>IFERROR((IF('[1]T10 Wine export vol'!U49&lt;&gt;"",(IF('[1]T58 Population'!U49&lt;&gt;"",('[1]T10 Wine export vol'!U49/'[1]T61 Real GDP'!U49*1000),"")),"")),"")</f>
        <v/>
      </c>
      <c r="W18" s="9" t="str">
        <f>IFERROR((IF('[1]T10 Wine export vol'!V49&lt;&gt;"",(IF('[1]T58 Population'!V49&lt;&gt;"",('[1]T10 Wine export vol'!V49/'[1]T61 Real GDP'!V49*1000),"")),"")),"")</f>
        <v/>
      </c>
      <c r="X18" s="9" t="str">
        <f>IFERROR((IF('[1]T10 Wine export vol'!W49&lt;&gt;"",(IF('[1]T58 Population'!W49&lt;&gt;"",('[1]T10 Wine export vol'!W49/'[1]T61 Real GDP'!W49*1000),"")),"")),"")</f>
        <v/>
      </c>
      <c r="Y18" s="9" t="str">
        <f>IFERROR((IF('[1]T10 Wine export vol'!X49&lt;&gt;"",(IF('[1]T58 Population'!X49&lt;&gt;"",('[1]T10 Wine export vol'!X49/'[1]T61 Real GDP'!X49*1000),"")),"")),"")</f>
        <v/>
      </c>
      <c r="Z18" s="9" t="str">
        <f>IFERROR((IF('[1]T10 Wine export vol'!Y49&lt;&gt;"",(IF('[1]T58 Population'!Y49&lt;&gt;"",('[1]T10 Wine export vol'!Y49/'[1]T61 Real GDP'!Y49*1000),"")),"")),"")</f>
        <v/>
      </c>
      <c r="AA18" s="9" t="str">
        <f>IFERROR((IF('[1]T10 Wine export vol'!Z49&lt;&gt;"",(IF('[1]T58 Population'!Z49&lt;&gt;"",('[1]T10 Wine export vol'!Z49/'[1]T61 Real GDP'!Z49*1000),"")),"")),"")</f>
        <v/>
      </c>
      <c r="AB18" s="9">
        <f>IFERROR((IF('[1]T10 Wine export vol'!AA49&lt;&gt;"",(IF('[1]T58 Population'!AA49&lt;&gt;"",('[1]T10 Wine export vol'!AA49/'[1]T61 Real GDP'!AA49*1000),"")),"")),"")</f>
        <v>9.5820983379501392</v>
      </c>
      <c r="AC18" s="9" t="str">
        <f>IFERROR((IF('[1]T10 Wine export vol'!AB49&lt;&gt;"",(IF('[1]T58 Population'!AB49&lt;&gt;"",('[1]T10 Wine export vol'!AB49/'[1]T61 Real GDP'!AB49*1000),"")),"")),"")</f>
        <v/>
      </c>
      <c r="AD18" s="9" t="str">
        <f>IFERROR((IF('[1]T10 Wine export vol'!AC49&lt;&gt;"",(IF('[1]T58 Population'!AC49&lt;&gt;"",('[1]T10 Wine export vol'!AC49/'[1]T61 Real GDP'!AC49*1000),"")),"")),"")</f>
        <v/>
      </c>
      <c r="AE18" s="9">
        <f>IFERROR((IF('[1]T10 Wine export vol'!AD49&lt;&gt;"",(IF('[1]T58 Population'!AD49&lt;&gt;"",('[1]T10 Wine export vol'!AD49/'[1]T61 Real GDP'!AD49*1000),"")),"")),"")</f>
        <v>1.5510862979858995</v>
      </c>
      <c r="AF18" s="9">
        <f>IFERROR((IF('[1]T10 Wine export vol'!AE49&lt;&gt;"",(IF('[1]T58 Population'!AE49&lt;&gt;"",('[1]T10 Wine export vol'!AE49/'[1]T61 Real GDP'!AE49*1000),"")),"")),"")</f>
        <v>0</v>
      </c>
      <c r="AG18" s="9" t="str">
        <f>IFERROR((IF('[1]T10 Wine export vol'!AF49&lt;&gt;"",(IF('[1]T58 Population'!AF49&lt;&gt;"",('[1]T10 Wine export vol'!AF49/'[1]T61 Real GDP'!AF49*1000),"")),"")),"")</f>
        <v/>
      </c>
      <c r="AH18" s="9" t="str">
        <f>IFERROR((IF('[1]T10 Wine export vol'!AG49&lt;&gt;"",(IF('[1]T58 Population'!AG49&lt;&gt;"",('[1]T10 Wine export vol'!AG49/'[1]T61 Real GDP'!AG49*1000),"")),"")),"")</f>
        <v/>
      </c>
      <c r="AI18" s="9" t="str">
        <f>IFERROR((IF('[1]T10 Wine export vol'!AH49&lt;&gt;"",(IF('[1]T58 Population'!AH49&lt;&gt;"",('[1]T10 Wine export vol'!AH49/'[1]T61 Real GDP'!AH49*1000),"")),"")),"")</f>
        <v/>
      </c>
      <c r="AJ18" s="9" t="str">
        <f>IFERROR((IF('[1]T10 Wine export vol'!AI49&lt;&gt;"",(IF('[1]T58 Population'!AI49&lt;&gt;"",('[1]T10 Wine export vol'!AI49/'[1]T61 Real GDP'!AI49*1000),"")),"")),"")</f>
        <v/>
      </c>
      <c r="AK18" s="9" t="str">
        <f>IFERROR((IF('[1]T10 Wine export vol'!AJ49&lt;&gt;"",(IF('[1]T58 Population'!AJ49&lt;&gt;"",('[1]T10 Wine export vol'!AJ49/'[1]T61 Real GDP'!AJ49*1000),"")),"")),"")</f>
        <v/>
      </c>
      <c r="AL18" s="9" t="str">
        <f>IFERROR((IF('[1]T10 Wine export vol'!AK49&lt;&gt;"",(IF('[1]T58 Population'!AK49&lt;&gt;"",('[1]T10 Wine export vol'!AK49/'[1]T61 Real GDP'!AK49*1000),"")),"")),"")</f>
        <v/>
      </c>
      <c r="AM18" s="9" t="str">
        <f>IFERROR((IF('[1]T10 Wine export vol'!AL49&lt;&gt;"",(IF('[1]T58 Population'!AL49&lt;&gt;"",('[1]T10 Wine export vol'!AL49/'[1]T61 Real GDP'!AL49*1000),"")),"")),"")</f>
        <v/>
      </c>
      <c r="AN18" s="9">
        <f>IFERROR((IF('[1]T10 Wine export vol'!AM49&lt;&gt;"",(IF('[1]T58 Population'!AM49&lt;&gt;"",('[1]T10 Wine export vol'!AM49/'[1]T61 Real GDP'!AM49*1000),"")),"")),"")</f>
        <v>3.3047199806645069</v>
      </c>
      <c r="AO18" s="9" t="str">
        <f>IFERROR((IF('[1]T10 Wine export vol'!AN49&lt;&gt;"",(IF('[1]T58 Population'!AN49&lt;&gt;"",('[1]T10 Wine export vol'!AN49/'[1]T61 Real GDP'!AN49*1000),"")),"")),"")</f>
        <v/>
      </c>
      <c r="AP18" s="9" t="str">
        <f>IFERROR((IF('[1]T10 Wine export vol'!AO49&lt;&gt;"",(IF('[1]T58 Population'!AO49&lt;&gt;"",('[1]T10 Wine export vol'!AO49/'[1]T61 Real GDP'!AO49*1000),"")),"")),"")</f>
        <v/>
      </c>
      <c r="AQ18" s="9" t="str">
        <f>IFERROR((IF('[1]T10 Wine export vol'!AP49&lt;&gt;"",(IF('[1]T58 Population'!AP49&lt;&gt;"",('[1]T10 Wine export vol'!AP49/'[1]T61 Real GDP'!AP49*1000),"")),"")),"")</f>
        <v/>
      </c>
      <c r="AR18" s="9" t="str">
        <f>IFERROR((IF('[1]T10 Wine export vol'!AQ49&lt;&gt;"",(IF('[1]T58 Population'!AQ49&lt;&gt;"",('[1]T10 Wine export vol'!AQ49/'[1]T61 Real GDP'!AQ49*1000),"")),"")),"")</f>
        <v/>
      </c>
      <c r="AS18" s="9" t="str">
        <f>IFERROR((IF('[1]T10 Wine export vol'!AR49&lt;&gt;"",(IF('[1]T58 Population'!AR49&lt;&gt;"",('[1]T10 Wine export vol'!AR49/'[1]T61 Real GDP'!AR49*1000),"")),"")),"")</f>
        <v/>
      </c>
      <c r="AT18" s="9" t="str">
        <f>IFERROR((IF('[1]T10 Wine export vol'!AS49&lt;&gt;"",(IF('[1]T58 Population'!AS49&lt;&gt;"",('[1]T10 Wine export vol'!AS49/'[1]T61 Real GDP'!AS49*1000),"")),"")),"")</f>
        <v/>
      </c>
      <c r="AU18" s="9" t="str">
        <f>IFERROR((IF('[1]T10 Wine export vol'!AT49&lt;&gt;"",(IF('[1]T58 Population'!AT49&lt;&gt;"",('[1]T10 Wine export vol'!AT49/'[1]T61 Real GDP'!AT49*1000),"")),"")),"")</f>
        <v/>
      </c>
      <c r="AV18" s="9" t="str">
        <f>IFERROR((IF('[1]T10 Wine export vol'!AU49&lt;&gt;"",(IF('[1]T58 Population'!AU49&lt;&gt;"",('[1]T10 Wine export vol'!AU49/'[1]T61 Real GDP'!AU49*1000),"")),"")),"")</f>
        <v/>
      </c>
      <c r="AW18" s="9" t="str">
        <f>IFERROR((IF('[1]T10 Wine export vol'!AV49&lt;&gt;"",(IF('[1]T58 Population'!AV49&lt;&gt;"",('[1]T10 Wine export vol'!AV49/'[1]T61 Real GDP'!AV49*1000),"")),"")),"")</f>
        <v/>
      </c>
      <c r="AX18" s="9" t="str">
        <f>IFERROR((IF('[1]T10 Wine export vol'!AW49&lt;&gt;"",(IF('[1]T58 Population'!AW49&lt;&gt;"",('[1]T10 Wine export vol'!AW49/'[1]T61 Real GDP'!AW49*1000),"")),"")),"")</f>
        <v/>
      </c>
      <c r="AY18" s="9" t="str">
        <f>IFERROR((IF('[1]T10 Wine export vol'!AX49&lt;&gt;"",(IF('[1]T58 Population'!AX49&lt;&gt;"",('[1]T10 Wine export vol'!AX49/'[1]T61 Real GDP'!AX49*1000),"")),"")),"")</f>
        <v/>
      </c>
      <c r="AZ18" s="9" t="str">
        <f>IFERROR((IF('[1]T10 Wine export vol'!AY49&lt;&gt;"",(IF('[1]T58 Population'!AY49&lt;&gt;"",('[1]T10 Wine export vol'!AY49/'[1]T61 Real GDP'!AY49*1000),"")),"")),"")</f>
        <v/>
      </c>
      <c r="BA18" s="9" t="str">
        <f>IFERROR((IF('[1]T10 Wine export vol'!AZ49&lt;&gt;"",(IF('[1]T58 Population'!AZ49&lt;&gt;"",('[1]T10 Wine export vol'!AZ49/'[1]T61 Real GDP'!AZ49*1000),"")),"")),"")</f>
        <v/>
      </c>
      <c r="BB18" s="9" t="str">
        <f>IFERROR((IF('[1]T10 Wine export vol'!BC49&lt;&gt;"",(IF('[1]T58 Population'!BC49&lt;&gt;"",('[1]T10 Wine export vol'!BC49/'[1]T61 Real GDP'!BC49*1000),"")),"")),"")</f>
        <v/>
      </c>
    </row>
    <row r="19" spans="1:54" x14ac:dyDescent="0.5">
      <c r="A19" s="7">
        <f>'[1]T10 Wine export vol'!A50</f>
        <v>1882</v>
      </c>
      <c r="B19" s="9">
        <f>IFERROR((IF('[1]T10 Wine export vol'!B50&lt;&gt;"",(IF('[1]T58 Population'!B50&lt;&gt;"",('[1]T10 Wine export vol'!B50/'[1]T61 Real GDP'!B50*1000),"")),"")),"")</f>
        <v>2908.6575508638975</v>
      </c>
      <c r="C19" s="9">
        <f>IFERROR((IF('[1]T10 Wine export vol'!C50&lt;&gt;"",(IF('[1]T58 Population'!C50&lt;&gt;"",('[1]T10 Wine export vol'!C50/'[1]T61 Real GDP'!C50*1000),"")),"")),"")</f>
        <v>2802.24565969696</v>
      </c>
      <c r="D19" s="9">
        <f>IFERROR((IF('[1]T10 Wine export vol'!D50&lt;&gt;"",(IF('[1]T58 Population'!D50&lt;&gt;"",('[1]T10 Wine export vol'!D50/'[1]T61 Real GDP'!D50*1000),"")),"")),"")</f>
        <v>16644.683136412459</v>
      </c>
      <c r="E19" s="9">
        <f>IFERROR((IF('[1]T10 Wine export vol'!E50&lt;&gt;"",(IF('[1]T58 Population'!E50&lt;&gt;"",('[1]T10 Wine export vol'!E50/'[1]T61 Real GDP'!E50*1000),"")),"")),"")</f>
        <v>26607.154451805349</v>
      </c>
      <c r="F19" s="9">
        <f>IFERROR((IF('[1]T10 Wine export vol'!F50&lt;&gt;"",(IF('[1]T58 Population'!F50&lt;&gt;"",('[1]T10 Wine export vol'!F50/'[1]T61 Real GDP'!F50*1000),"")),"")),"")</f>
        <v>3897.4790898075253</v>
      </c>
      <c r="G19" s="9"/>
      <c r="H19" s="9" t="str">
        <f>IFERROR((IF('[1]T10 Wine export vol'!G50&lt;&gt;"",(IF('[1]T58 Population'!G50&lt;&gt;"",('[1]T10 Wine export vol'!G50/'[1]T61 Real GDP'!G50*1000),"")),"")),"")</f>
        <v/>
      </c>
      <c r="I19" s="9">
        <f>IFERROR((IF('[1]T10 Wine export vol'!F51&lt;&gt;"",(IF('[1]T58 Population'!H50&lt;&gt;"",('[1]T10 Wine export vol'!F51/'[1]T61 Real GDP'!H50*1000),"")),"")),"")</f>
        <v>8562.2430095437812</v>
      </c>
      <c r="J19" s="9" t="str">
        <f>IFERROR((IF('[1]T10 Wine export vol'!I50&lt;&gt;"",(IF('[1]T58 Population'!I50&lt;&gt;"",('[1]T10 Wine export vol'!I50/'[1]T61 Real GDP'!I50*1000),"")),"")),"")</f>
        <v/>
      </c>
      <c r="K19" s="9">
        <f>IFERROR((IF('[1]T10 Wine export vol'!J50&lt;&gt;"",(IF('[1]T58 Population'!J50&lt;&gt;"",('[1]T10 Wine export vol'!J50/'[1]T61 Real GDP'!J50*1000),"")),"")),"")</f>
        <v>184.88424387954865</v>
      </c>
      <c r="L19" s="9">
        <f>IFERROR((IF('[1]T10 Wine export vol'!K50&lt;&gt;"",(IF('[1]T58 Population'!K50&lt;&gt;"",('[1]T10 Wine export vol'!K50/'[1]T61 Real GDP'!K50*1000),"")),"")),"")</f>
        <v>2757.7580165004229</v>
      </c>
      <c r="M19" s="9" t="str">
        <f>IFERROR((IF('[1]T10 Wine export vol'!L50&lt;&gt;"",(IF('[1]T58 Population'!L50&lt;&gt;"",('[1]T10 Wine export vol'!L50/'[1]T61 Real GDP'!L50*1000),"")),"")),"")</f>
        <v/>
      </c>
      <c r="N19" s="9" t="str">
        <f>IFERROR((IF('[1]T10 Wine export vol'!M50&lt;&gt;"",(IF('[1]T58 Population'!M50&lt;&gt;"",('[1]T10 Wine export vol'!M50/'[1]T61 Real GDP'!M50*1000),"")),"")),"")</f>
        <v/>
      </c>
      <c r="O19" s="9" t="str">
        <f>IFERROR((IF('[1]T10 Wine export vol'!N50&lt;&gt;"",(IF('[1]T58 Population'!N50&lt;&gt;"",('[1]T10 Wine export vol'!N50/'[1]T61 Real GDP'!N50*1000),"")),"")),"")</f>
        <v/>
      </c>
      <c r="P19" s="9">
        <f>IFERROR((IF('[1]T10 Wine export vol'!O50&lt;&gt;"",(IF('[1]T58 Population'!O50&lt;&gt;"",('[1]T10 Wine export vol'!O50/'[1]T61 Real GDP'!O50*1000),"")),"")),"")</f>
        <v>30.895990645379143</v>
      </c>
      <c r="Q19" s="9">
        <f>IFERROR((IF('[1]T10 Wine export vol'!P50&lt;&gt;"",(IF('[1]T58 Population'!P50&lt;&gt;"",('[1]T10 Wine export vol'!P50/'[1]T61 Real GDP'!P50*1000),"")),"")),"")</f>
        <v>48.797728701769849</v>
      </c>
      <c r="R19" s="9" t="str">
        <f>IFERROR((IF('[1]T10 Wine export vol'!Q50&lt;&gt;"",(IF('[1]T58 Population'!Q50&lt;&gt;"",('[1]T10 Wine export vol'!Q50/'[1]T61 Real GDP'!Q50*1000),"")),"")),"")</f>
        <v/>
      </c>
      <c r="S19" s="9" t="str">
        <f>IFERROR((IF('[1]T10 Wine export vol'!R50&lt;&gt;"",(IF('[1]T58 Population'!R50&lt;&gt;"",('[1]T10 Wine export vol'!R50/'[1]T61 Real GDP'!R50*1000),"")),"")),"")</f>
        <v/>
      </c>
      <c r="T19" s="9" t="str">
        <f>IFERROR((IF('[1]T10 Wine export vol'!S50&lt;&gt;"",(IF('[1]T58 Population'!S50&lt;&gt;"",('[1]T10 Wine export vol'!S50/'[1]T61 Real GDP'!S50*1000),"")),"")),"")</f>
        <v/>
      </c>
      <c r="U19" s="9" t="str">
        <f>IFERROR((IF('[1]T10 Wine export vol'!T50&lt;&gt;"",(IF('[1]T58 Population'!T50&lt;&gt;"",('[1]T10 Wine export vol'!T50/'[1]T61 Real GDP'!T50*1000),"")),"")),"")</f>
        <v/>
      </c>
      <c r="V19" s="9" t="str">
        <f>IFERROR((IF('[1]T10 Wine export vol'!U50&lt;&gt;"",(IF('[1]T58 Population'!U50&lt;&gt;"",('[1]T10 Wine export vol'!U50/'[1]T61 Real GDP'!U50*1000),"")),"")),"")</f>
        <v/>
      </c>
      <c r="W19" s="9" t="str">
        <f>IFERROR((IF('[1]T10 Wine export vol'!V50&lt;&gt;"",(IF('[1]T58 Population'!V50&lt;&gt;"",('[1]T10 Wine export vol'!V50/'[1]T61 Real GDP'!V50*1000),"")),"")),"")</f>
        <v/>
      </c>
      <c r="X19" s="9" t="str">
        <f>IFERROR((IF('[1]T10 Wine export vol'!W50&lt;&gt;"",(IF('[1]T58 Population'!W50&lt;&gt;"",('[1]T10 Wine export vol'!W50/'[1]T61 Real GDP'!W50*1000),"")),"")),"")</f>
        <v/>
      </c>
      <c r="Y19" s="9" t="str">
        <f>IFERROR((IF('[1]T10 Wine export vol'!X50&lt;&gt;"",(IF('[1]T58 Population'!X50&lt;&gt;"",('[1]T10 Wine export vol'!X50/'[1]T61 Real GDP'!X50*1000),"")),"")),"")</f>
        <v/>
      </c>
      <c r="Z19" s="9" t="str">
        <f>IFERROR((IF('[1]T10 Wine export vol'!Y50&lt;&gt;"",(IF('[1]T58 Population'!Y50&lt;&gt;"",('[1]T10 Wine export vol'!Y50/'[1]T61 Real GDP'!Y50*1000),"")),"")),"")</f>
        <v/>
      </c>
      <c r="AA19" s="9" t="str">
        <f>IFERROR((IF('[1]T10 Wine export vol'!Z50&lt;&gt;"",(IF('[1]T58 Population'!Z50&lt;&gt;"",('[1]T10 Wine export vol'!Z50/'[1]T61 Real GDP'!Z50*1000),"")),"")),"")</f>
        <v/>
      </c>
      <c r="AB19" s="9">
        <f>IFERROR((IF('[1]T10 Wine export vol'!AA50&lt;&gt;"",(IF('[1]T58 Population'!AA50&lt;&gt;"",('[1]T10 Wine export vol'!AA50/'[1]T61 Real GDP'!AA50*1000),"")),"")),"")</f>
        <v>11.580343851556766</v>
      </c>
      <c r="AC19" s="9" t="str">
        <f>IFERROR((IF('[1]T10 Wine export vol'!AB50&lt;&gt;"",(IF('[1]T58 Population'!AB50&lt;&gt;"",('[1]T10 Wine export vol'!AB50/'[1]T61 Real GDP'!AB50*1000),"")),"")),"")</f>
        <v/>
      </c>
      <c r="AD19" s="9" t="str">
        <f>IFERROR((IF('[1]T10 Wine export vol'!AC50&lt;&gt;"",(IF('[1]T58 Population'!AC50&lt;&gt;"",('[1]T10 Wine export vol'!AC50/'[1]T61 Real GDP'!AC50*1000),"")),"")),"")</f>
        <v/>
      </c>
      <c r="AE19" s="9">
        <f>IFERROR((IF('[1]T10 Wine export vol'!AD50&lt;&gt;"",(IF('[1]T58 Population'!AD50&lt;&gt;"",('[1]T10 Wine export vol'!AD50/'[1]T61 Real GDP'!AD50*1000),"")),"")),"")</f>
        <v>1.3929497971774332</v>
      </c>
      <c r="AF19" s="9">
        <f>IFERROR((IF('[1]T10 Wine export vol'!AE50&lt;&gt;"",(IF('[1]T58 Population'!AE50&lt;&gt;"",('[1]T10 Wine export vol'!AE50/'[1]T61 Real GDP'!AE50*1000),"")),"")),"")</f>
        <v>0</v>
      </c>
      <c r="AG19" s="9" t="str">
        <f>IFERROR((IF('[1]T10 Wine export vol'!AF50&lt;&gt;"",(IF('[1]T58 Population'!AF50&lt;&gt;"",('[1]T10 Wine export vol'!AF50/'[1]T61 Real GDP'!AF50*1000),"")),"")),"")</f>
        <v/>
      </c>
      <c r="AH19" s="9" t="str">
        <f>IFERROR((IF('[1]T10 Wine export vol'!AG50&lt;&gt;"",(IF('[1]T58 Population'!AG50&lt;&gt;"",('[1]T10 Wine export vol'!AG50/'[1]T61 Real GDP'!AG50*1000),"")),"")),"")</f>
        <v/>
      </c>
      <c r="AI19" s="9" t="str">
        <f>IFERROR((IF('[1]T10 Wine export vol'!AH50&lt;&gt;"",(IF('[1]T58 Population'!AH50&lt;&gt;"",('[1]T10 Wine export vol'!AH50/'[1]T61 Real GDP'!AH50*1000),"")),"")),"")</f>
        <v/>
      </c>
      <c r="AJ19" s="9" t="str">
        <f>IFERROR((IF('[1]T10 Wine export vol'!AI50&lt;&gt;"",(IF('[1]T58 Population'!AI50&lt;&gt;"",('[1]T10 Wine export vol'!AI50/'[1]T61 Real GDP'!AI50*1000),"")),"")),"")</f>
        <v/>
      </c>
      <c r="AK19" s="9" t="str">
        <f>IFERROR((IF('[1]T10 Wine export vol'!AJ50&lt;&gt;"",(IF('[1]T58 Population'!AJ50&lt;&gt;"",('[1]T10 Wine export vol'!AJ50/'[1]T61 Real GDP'!AJ50*1000),"")),"")),"")</f>
        <v/>
      </c>
      <c r="AL19" s="9" t="str">
        <f>IFERROR((IF('[1]T10 Wine export vol'!AK50&lt;&gt;"",(IF('[1]T58 Population'!AK50&lt;&gt;"",('[1]T10 Wine export vol'!AK50/'[1]T61 Real GDP'!AK50*1000),"")),"")),"")</f>
        <v/>
      </c>
      <c r="AM19" s="9" t="str">
        <f>IFERROR((IF('[1]T10 Wine export vol'!AL50&lt;&gt;"",(IF('[1]T58 Population'!AL50&lt;&gt;"",('[1]T10 Wine export vol'!AL50/'[1]T61 Real GDP'!AL50*1000),"")),"")),"")</f>
        <v/>
      </c>
      <c r="AN19" s="9">
        <f>IFERROR((IF('[1]T10 Wine export vol'!AM50&lt;&gt;"",(IF('[1]T58 Population'!AM50&lt;&gt;"",('[1]T10 Wine export vol'!AM50/'[1]T61 Real GDP'!AM50*1000),"")),"")),"")</f>
        <v>10.265802130313089</v>
      </c>
      <c r="AO19" s="9" t="str">
        <f>IFERROR((IF('[1]T10 Wine export vol'!AN50&lt;&gt;"",(IF('[1]T58 Population'!AN50&lt;&gt;"",('[1]T10 Wine export vol'!AN50/'[1]T61 Real GDP'!AN50*1000),"")),"")),"")</f>
        <v/>
      </c>
      <c r="AP19" s="9" t="str">
        <f>IFERROR((IF('[1]T10 Wine export vol'!AO50&lt;&gt;"",(IF('[1]T58 Population'!AO50&lt;&gt;"",('[1]T10 Wine export vol'!AO50/'[1]T61 Real GDP'!AO50*1000),"")),"")),"")</f>
        <v/>
      </c>
      <c r="AQ19" s="9" t="str">
        <f>IFERROR((IF('[1]T10 Wine export vol'!AP50&lt;&gt;"",(IF('[1]T58 Population'!AP50&lt;&gt;"",('[1]T10 Wine export vol'!AP50/'[1]T61 Real GDP'!AP50*1000),"")),"")),"")</f>
        <v/>
      </c>
      <c r="AR19" s="9" t="str">
        <f>IFERROR((IF('[1]T10 Wine export vol'!AQ50&lt;&gt;"",(IF('[1]T58 Population'!AQ50&lt;&gt;"",('[1]T10 Wine export vol'!AQ50/'[1]T61 Real GDP'!AQ50*1000),"")),"")),"")</f>
        <v/>
      </c>
      <c r="AS19" s="9" t="str">
        <f>IFERROR((IF('[1]T10 Wine export vol'!AR50&lt;&gt;"",(IF('[1]T58 Population'!AR50&lt;&gt;"",('[1]T10 Wine export vol'!AR50/'[1]T61 Real GDP'!AR50*1000),"")),"")),"")</f>
        <v/>
      </c>
      <c r="AT19" s="9" t="str">
        <f>IFERROR((IF('[1]T10 Wine export vol'!AS50&lt;&gt;"",(IF('[1]T58 Population'!AS50&lt;&gt;"",('[1]T10 Wine export vol'!AS50/'[1]T61 Real GDP'!AS50*1000),"")),"")),"")</f>
        <v/>
      </c>
      <c r="AU19" s="9" t="str">
        <f>IFERROR((IF('[1]T10 Wine export vol'!AT50&lt;&gt;"",(IF('[1]T58 Population'!AT50&lt;&gt;"",('[1]T10 Wine export vol'!AT50/'[1]T61 Real GDP'!AT50*1000),"")),"")),"")</f>
        <v/>
      </c>
      <c r="AV19" s="9" t="str">
        <f>IFERROR((IF('[1]T10 Wine export vol'!AU50&lt;&gt;"",(IF('[1]T58 Population'!AU50&lt;&gt;"",('[1]T10 Wine export vol'!AU50/'[1]T61 Real GDP'!AU50*1000),"")),"")),"")</f>
        <v/>
      </c>
      <c r="AW19" s="9" t="str">
        <f>IFERROR((IF('[1]T10 Wine export vol'!AV50&lt;&gt;"",(IF('[1]T58 Population'!AV50&lt;&gt;"",('[1]T10 Wine export vol'!AV50/'[1]T61 Real GDP'!AV50*1000),"")),"")),"")</f>
        <v/>
      </c>
      <c r="AX19" s="9" t="str">
        <f>IFERROR((IF('[1]T10 Wine export vol'!AW50&lt;&gt;"",(IF('[1]T58 Population'!AW50&lt;&gt;"",('[1]T10 Wine export vol'!AW50/'[1]T61 Real GDP'!AW50*1000),"")),"")),"")</f>
        <v/>
      </c>
      <c r="AY19" s="9" t="str">
        <f>IFERROR((IF('[1]T10 Wine export vol'!AX50&lt;&gt;"",(IF('[1]T58 Population'!AX50&lt;&gt;"",('[1]T10 Wine export vol'!AX50/'[1]T61 Real GDP'!AX50*1000),"")),"")),"")</f>
        <v/>
      </c>
      <c r="AZ19" s="9" t="str">
        <f>IFERROR((IF('[1]T10 Wine export vol'!AY50&lt;&gt;"",(IF('[1]T58 Population'!AY50&lt;&gt;"",('[1]T10 Wine export vol'!AY50/'[1]T61 Real GDP'!AY50*1000),"")),"")),"")</f>
        <v/>
      </c>
      <c r="BA19" s="9" t="str">
        <f>IFERROR((IF('[1]T10 Wine export vol'!AZ50&lt;&gt;"",(IF('[1]T58 Population'!AZ50&lt;&gt;"",('[1]T10 Wine export vol'!AZ50/'[1]T61 Real GDP'!AZ50*1000),"")),"")),"")</f>
        <v/>
      </c>
      <c r="BB19" s="9" t="str">
        <f>IFERROR((IF('[1]T10 Wine export vol'!BC50&lt;&gt;"",(IF('[1]T58 Population'!BC50&lt;&gt;"",('[1]T10 Wine export vol'!BC50/'[1]T61 Real GDP'!BC50*1000),"")),"")),"")</f>
        <v/>
      </c>
    </row>
    <row r="20" spans="1:54" x14ac:dyDescent="0.5">
      <c r="A20" s="7">
        <f>'[1]T10 Wine export vol'!A51</f>
        <v>1883</v>
      </c>
      <c r="B20" s="9">
        <f>IFERROR((IF('[1]T10 Wine export vol'!B51&lt;&gt;"",(IF('[1]T58 Population'!B51&lt;&gt;"",('[1]T10 Wine export vol'!B51/'[1]T61 Real GDP'!B51*1000),"")),"")),"")</f>
        <v>2810.9002069361686</v>
      </c>
      <c r="C20" s="9">
        <f>IFERROR((IF('[1]T10 Wine export vol'!C51&lt;&gt;"",(IF('[1]T58 Population'!C51&lt;&gt;"",('[1]T10 Wine export vol'!C51/'[1]T61 Real GDP'!C51*1000),"")),"")),"")</f>
        <v>5558.5987785528141</v>
      </c>
      <c r="D20" s="9">
        <f>IFERROR((IF('[1]T10 Wine export vol'!D51&lt;&gt;"",(IF('[1]T58 Population'!D51&lt;&gt;"",('[1]T10 Wine export vol'!D51/'[1]T61 Real GDP'!D51*1000),"")),"")),"")</f>
        <v>18241.090146750521</v>
      </c>
      <c r="E20" s="9">
        <f>IFERROR((IF('[1]T10 Wine export vol'!E51&lt;&gt;"",(IF('[1]T58 Population'!E51&lt;&gt;"",('[1]T10 Wine export vol'!E51/'[1]T61 Real GDP'!E51*1000),"")),"")),"")</f>
        <v>25988.714145183174</v>
      </c>
      <c r="F20" s="9">
        <f>IFERROR((IF('[1]T10 Wine export vol'!F51&lt;&gt;"",(IF('[1]T58 Population'!F51&lt;&gt;"",('[1]T10 Wine export vol'!F51/'[1]T61 Real GDP'!F51*1000),"")),"")),"")</f>
        <v>3627.9688673382711</v>
      </c>
      <c r="G20" s="9"/>
      <c r="H20" s="9" t="str">
        <f>IFERROR((IF('[1]T10 Wine export vol'!G51&lt;&gt;"",(IF('[1]T58 Population'!G51&lt;&gt;"",('[1]T10 Wine export vol'!G51/'[1]T61 Real GDP'!G51*1000),"")),"")),"")</f>
        <v/>
      </c>
      <c r="I20" s="9">
        <f>IFERROR((IF('[1]T10 Wine export vol'!F52&lt;&gt;"",(IF('[1]T58 Population'!H51&lt;&gt;"",('[1]T10 Wine export vol'!F52/'[1]T61 Real GDP'!H51*1000),"")),"")),"")</f>
        <v>9273.0207385606154</v>
      </c>
      <c r="J20" s="9" t="str">
        <f>IFERROR((IF('[1]T10 Wine export vol'!I51&lt;&gt;"",(IF('[1]T58 Population'!I51&lt;&gt;"",('[1]T10 Wine export vol'!I51/'[1]T61 Real GDP'!I51*1000),"")),"")),"")</f>
        <v/>
      </c>
      <c r="K20" s="9">
        <f>IFERROR((IF('[1]T10 Wine export vol'!J51&lt;&gt;"",(IF('[1]T58 Population'!J51&lt;&gt;"",('[1]T10 Wine export vol'!J51/'[1]T61 Real GDP'!J51*1000),"")),"")),"")</f>
        <v>196.94204059735884</v>
      </c>
      <c r="L20" s="9">
        <f>IFERROR((IF('[1]T10 Wine export vol'!K51&lt;&gt;"",(IF('[1]T58 Population'!K51&lt;&gt;"",('[1]T10 Wine export vol'!K51/'[1]T61 Real GDP'!K51*1000),"")),"")),"")</f>
        <v>2921.9348279898231</v>
      </c>
      <c r="M20" s="9" t="str">
        <f>IFERROR((IF('[1]T10 Wine export vol'!L51&lt;&gt;"",(IF('[1]T58 Population'!L51&lt;&gt;"",('[1]T10 Wine export vol'!L51/'[1]T61 Real GDP'!L51*1000),"")),"")),"")</f>
        <v/>
      </c>
      <c r="N20" s="9" t="str">
        <f>IFERROR((IF('[1]T10 Wine export vol'!M51&lt;&gt;"",(IF('[1]T58 Population'!M51&lt;&gt;"",('[1]T10 Wine export vol'!M51/'[1]T61 Real GDP'!M51*1000),"")),"")),"")</f>
        <v/>
      </c>
      <c r="O20" s="9" t="str">
        <f>IFERROR((IF('[1]T10 Wine export vol'!N51&lt;&gt;"",(IF('[1]T58 Population'!N51&lt;&gt;"",('[1]T10 Wine export vol'!N51/'[1]T61 Real GDP'!N51*1000),"")),"")),"")</f>
        <v/>
      </c>
      <c r="P20" s="9">
        <f>IFERROR((IF('[1]T10 Wine export vol'!O51&lt;&gt;"",(IF('[1]T58 Population'!O51&lt;&gt;"",('[1]T10 Wine export vol'!O51/'[1]T61 Real GDP'!O51*1000),"")),"")),"")</f>
        <v>30.634178448265388</v>
      </c>
      <c r="Q20" s="9">
        <f>IFERROR((IF('[1]T10 Wine export vol'!P51&lt;&gt;"",(IF('[1]T58 Population'!P51&lt;&gt;"",('[1]T10 Wine export vol'!P51/'[1]T61 Real GDP'!P51*1000),"")),"")),"")</f>
        <v>44.797012494643042</v>
      </c>
      <c r="R20" s="9" t="str">
        <f>IFERROR((IF('[1]T10 Wine export vol'!Q51&lt;&gt;"",(IF('[1]T58 Population'!Q51&lt;&gt;"",('[1]T10 Wine export vol'!Q51/'[1]T61 Real GDP'!Q51*1000),"")),"")),"")</f>
        <v/>
      </c>
      <c r="S20" s="9" t="str">
        <f>IFERROR((IF('[1]T10 Wine export vol'!R51&lt;&gt;"",(IF('[1]T58 Population'!R51&lt;&gt;"",('[1]T10 Wine export vol'!R51/'[1]T61 Real GDP'!R51*1000),"")),"")),"")</f>
        <v/>
      </c>
      <c r="T20" s="9" t="str">
        <f>IFERROR((IF('[1]T10 Wine export vol'!S51&lt;&gt;"",(IF('[1]T58 Population'!S51&lt;&gt;"",('[1]T10 Wine export vol'!S51/'[1]T61 Real GDP'!S51*1000),"")),"")),"")</f>
        <v/>
      </c>
      <c r="U20" s="9" t="str">
        <f>IFERROR((IF('[1]T10 Wine export vol'!T51&lt;&gt;"",(IF('[1]T58 Population'!T51&lt;&gt;"",('[1]T10 Wine export vol'!T51/'[1]T61 Real GDP'!T51*1000),"")),"")),"")</f>
        <v/>
      </c>
      <c r="V20" s="9" t="str">
        <f>IFERROR((IF('[1]T10 Wine export vol'!U51&lt;&gt;"",(IF('[1]T58 Population'!U51&lt;&gt;"",('[1]T10 Wine export vol'!U51/'[1]T61 Real GDP'!U51*1000),"")),"")),"")</f>
        <v/>
      </c>
      <c r="W20" s="9" t="str">
        <f>IFERROR((IF('[1]T10 Wine export vol'!V51&lt;&gt;"",(IF('[1]T58 Population'!V51&lt;&gt;"",('[1]T10 Wine export vol'!V51/'[1]T61 Real GDP'!V51*1000),"")),"")),"")</f>
        <v/>
      </c>
      <c r="X20" s="9" t="str">
        <f>IFERROR((IF('[1]T10 Wine export vol'!W51&lt;&gt;"",(IF('[1]T58 Population'!W51&lt;&gt;"",('[1]T10 Wine export vol'!W51/'[1]T61 Real GDP'!W51*1000),"")),"")),"")</f>
        <v/>
      </c>
      <c r="Y20" s="9" t="str">
        <f>IFERROR((IF('[1]T10 Wine export vol'!X51&lt;&gt;"",(IF('[1]T58 Population'!X51&lt;&gt;"",('[1]T10 Wine export vol'!X51/'[1]T61 Real GDP'!X51*1000),"")),"")),"")</f>
        <v/>
      </c>
      <c r="Z20" s="9" t="str">
        <f>IFERROR((IF('[1]T10 Wine export vol'!Y51&lt;&gt;"",(IF('[1]T58 Population'!Y51&lt;&gt;"",('[1]T10 Wine export vol'!Y51/'[1]T61 Real GDP'!Y51*1000),"")),"")),"")</f>
        <v/>
      </c>
      <c r="AA20" s="9" t="str">
        <f>IFERROR((IF('[1]T10 Wine export vol'!Z51&lt;&gt;"",(IF('[1]T58 Population'!Z51&lt;&gt;"",('[1]T10 Wine export vol'!Z51/'[1]T61 Real GDP'!Z51*1000),"")),"")),"")</f>
        <v/>
      </c>
      <c r="AB20" s="9">
        <f>IFERROR((IF('[1]T10 Wine export vol'!AA51&lt;&gt;"",(IF('[1]T58 Population'!AA51&lt;&gt;"",('[1]T10 Wine export vol'!AA51/'[1]T61 Real GDP'!AA51*1000),"")),"")),"")</f>
        <v>28.69105104556661</v>
      </c>
      <c r="AC20" s="9" t="str">
        <f>IFERROR((IF('[1]T10 Wine export vol'!AB51&lt;&gt;"",(IF('[1]T58 Population'!AB51&lt;&gt;"",('[1]T10 Wine export vol'!AB51/'[1]T61 Real GDP'!AB51*1000),"")),"")),"")</f>
        <v/>
      </c>
      <c r="AD20" s="9" t="str">
        <f>IFERROR((IF('[1]T10 Wine export vol'!AC51&lt;&gt;"",(IF('[1]T58 Population'!AC51&lt;&gt;"",('[1]T10 Wine export vol'!AC51/'[1]T61 Real GDP'!AC51*1000),"")),"")),"")</f>
        <v/>
      </c>
      <c r="AE20" s="9">
        <f>IFERROR((IF('[1]T10 Wine export vol'!AD51&lt;&gt;"",(IF('[1]T58 Population'!AD51&lt;&gt;"",('[1]T10 Wine export vol'!AD51/'[1]T61 Real GDP'!AD51*1000),"")),"")),"")</f>
        <v>1.6902681693341126</v>
      </c>
      <c r="AF20" s="9">
        <f>IFERROR((IF('[1]T10 Wine export vol'!AE51&lt;&gt;"",(IF('[1]T58 Population'!AE51&lt;&gt;"",('[1]T10 Wine export vol'!AE51/'[1]T61 Real GDP'!AE51*1000),"")),"")),"")</f>
        <v>0</v>
      </c>
      <c r="AG20" s="9" t="str">
        <f>IFERROR((IF('[1]T10 Wine export vol'!AF51&lt;&gt;"",(IF('[1]T58 Population'!AF51&lt;&gt;"",('[1]T10 Wine export vol'!AF51/'[1]T61 Real GDP'!AF51*1000),"")),"")),"")</f>
        <v/>
      </c>
      <c r="AH20" s="9" t="str">
        <f>IFERROR((IF('[1]T10 Wine export vol'!AG51&lt;&gt;"",(IF('[1]T58 Population'!AG51&lt;&gt;"",('[1]T10 Wine export vol'!AG51/'[1]T61 Real GDP'!AG51*1000),"")),"")),"")</f>
        <v/>
      </c>
      <c r="AI20" s="9" t="str">
        <f>IFERROR((IF('[1]T10 Wine export vol'!AH51&lt;&gt;"",(IF('[1]T58 Population'!AH51&lt;&gt;"",('[1]T10 Wine export vol'!AH51/'[1]T61 Real GDP'!AH51*1000),"")),"")),"")</f>
        <v/>
      </c>
      <c r="AJ20" s="9" t="str">
        <f>IFERROR((IF('[1]T10 Wine export vol'!AI51&lt;&gt;"",(IF('[1]T58 Population'!AI51&lt;&gt;"",('[1]T10 Wine export vol'!AI51/'[1]T61 Real GDP'!AI51*1000),"")),"")),"")</f>
        <v/>
      </c>
      <c r="AK20" s="9" t="str">
        <f>IFERROR((IF('[1]T10 Wine export vol'!AJ51&lt;&gt;"",(IF('[1]T58 Population'!AJ51&lt;&gt;"",('[1]T10 Wine export vol'!AJ51/'[1]T61 Real GDP'!AJ51*1000),"")),"")),"")</f>
        <v/>
      </c>
      <c r="AL20" s="9" t="str">
        <f>IFERROR((IF('[1]T10 Wine export vol'!AK51&lt;&gt;"",(IF('[1]T58 Population'!AK51&lt;&gt;"",('[1]T10 Wine export vol'!AK51/'[1]T61 Real GDP'!AK51*1000),"")),"")),"")</f>
        <v/>
      </c>
      <c r="AM20" s="9" t="str">
        <f>IFERROR((IF('[1]T10 Wine export vol'!AL51&lt;&gt;"",(IF('[1]T58 Population'!AL51&lt;&gt;"",('[1]T10 Wine export vol'!AL51/'[1]T61 Real GDP'!AL51*1000),"")),"")),"")</f>
        <v/>
      </c>
      <c r="AN20" s="9">
        <f>IFERROR((IF('[1]T10 Wine export vol'!AM51&lt;&gt;"",(IF('[1]T58 Population'!AM51&lt;&gt;"",('[1]T10 Wine export vol'!AM51/'[1]T61 Real GDP'!AM51*1000),"")),"")),"")</f>
        <v>10.281116366741827</v>
      </c>
      <c r="AO20" s="9" t="str">
        <f>IFERROR((IF('[1]T10 Wine export vol'!AN51&lt;&gt;"",(IF('[1]T58 Population'!AN51&lt;&gt;"",('[1]T10 Wine export vol'!AN51/'[1]T61 Real GDP'!AN51*1000),"")),"")),"")</f>
        <v/>
      </c>
      <c r="AP20" s="9" t="str">
        <f>IFERROR((IF('[1]T10 Wine export vol'!AO51&lt;&gt;"",(IF('[1]T58 Population'!AO51&lt;&gt;"",('[1]T10 Wine export vol'!AO51/'[1]T61 Real GDP'!AO51*1000),"")),"")),"")</f>
        <v/>
      </c>
      <c r="AQ20" s="9" t="str">
        <f>IFERROR((IF('[1]T10 Wine export vol'!AP51&lt;&gt;"",(IF('[1]T58 Population'!AP51&lt;&gt;"",('[1]T10 Wine export vol'!AP51/'[1]T61 Real GDP'!AP51*1000),"")),"")),"")</f>
        <v/>
      </c>
      <c r="AR20" s="9" t="str">
        <f>IFERROR((IF('[1]T10 Wine export vol'!AQ51&lt;&gt;"",(IF('[1]T58 Population'!AQ51&lt;&gt;"",('[1]T10 Wine export vol'!AQ51/'[1]T61 Real GDP'!AQ51*1000),"")),"")),"")</f>
        <v/>
      </c>
      <c r="AS20" s="9" t="str">
        <f>IFERROR((IF('[1]T10 Wine export vol'!AR51&lt;&gt;"",(IF('[1]T58 Population'!AR51&lt;&gt;"",('[1]T10 Wine export vol'!AR51/'[1]T61 Real GDP'!AR51*1000),"")),"")),"")</f>
        <v/>
      </c>
      <c r="AT20" s="9" t="str">
        <f>IFERROR((IF('[1]T10 Wine export vol'!AS51&lt;&gt;"",(IF('[1]T58 Population'!AS51&lt;&gt;"",('[1]T10 Wine export vol'!AS51/'[1]T61 Real GDP'!AS51*1000),"")),"")),"")</f>
        <v/>
      </c>
      <c r="AU20" s="9" t="str">
        <f>IFERROR((IF('[1]T10 Wine export vol'!AT51&lt;&gt;"",(IF('[1]T58 Population'!AT51&lt;&gt;"",('[1]T10 Wine export vol'!AT51/'[1]T61 Real GDP'!AT51*1000),"")),"")),"")</f>
        <v/>
      </c>
      <c r="AV20" s="9" t="str">
        <f>IFERROR((IF('[1]T10 Wine export vol'!AU51&lt;&gt;"",(IF('[1]T58 Population'!AU51&lt;&gt;"",('[1]T10 Wine export vol'!AU51/'[1]T61 Real GDP'!AU51*1000),"")),"")),"")</f>
        <v/>
      </c>
      <c r="AW20" s="9" t="str">
        <f>IFERROR((IF('[1]T10 Wine export vol'!AV51&lt;&gt;"",(IF('[1]T58 Population'!AV51&lt;&gt;"",('[1]T10 Wine export vol'!AV51/'[1]T61 Real GDP'!AV51*1000),"")),"")),"")</f>
        <v/>
      </c>
      <c r="AX20" s="9" t="str">
        <f>IFERROR((IF('[1]T10 Wine export vol'!AW51&lt;&gt;"",(IF('[1]T58 Population'!AW51&lt;&gt;"",('[1]T10 Wine export vol'!AW51/'[1]T61 Real GDP'!AW51*1000),"")),"")),"")</f>
        <v/>
      </c>
      <c r="AY20" s="9" t="str">
        <f>IFERROR((IF('[1]T10 Wine export vol'!AX51&lt;&gt;"",(IF('[1]T58 Population'!AX51&lt;&gt;"",('[1]T10 Wine export vol'!AX51/'[1]T61 Real GDP'!AX51*1000),"")),"")),"")</f>
        <v/>
      </c>
      <c r="AZ20" s="9" t="str">
        <f>IFERROR((IF('[1]T10 Wine export vol'!AY51&lt;&gt;"",(IF('[1]T58 Population'!AY51&lt;&gt;"",('[1]T10 Wine export vol'!AY51/'[1]T61 Real GDP'!AY51*1000),"")),"")),"")</f>
        <v/>
      </c>
      <c r="BA20" s="9" t="str">
        <f>IFERROR((IF('[1]T10 Wine export vol'!AZ51&lt;&gt;"",(IF('[1]T58 Population'!AZ51&lt;&gt;"",('[1]T10 Wine export vol'!AZ51/'[1]T61 Real GDP'!AZ51*1000),"")),"")),"")</f>
        <v/>
      </c>
      <c r="BB20" s="9" t="str">
        <f>IFERROR((IF('[1]T10 Wine export vol'!BC51&lt;&gt;"",(IF('[1]T58 Population'!BC51&lt;&gt;"",('[1]T10 Wine export vol'!BC51/'[1]T61 Real GDP'!BC51*1000),"")),"")),"")</f>
        <v/>
      </c>
    </row>
    <row r="21" spans="1:54" x14ac:dyDescent="0.5">
      <c r="A21" s="7">
        <f>'[1]T10 Wine export vol'!A52</f>
        <v>1884</v>
      </c>
      <c r="B21" s="9">
        <f>IFERROR((IF('[1]T10 Wine export vol'!B52&lt;&gt;"",(IF('[1]T58 Population'!B52&lt;&gt;"",('[1]T10 Wine export vol'!B52/'[1]T61 Real GDP'!B52*1000),"")),"")),"")</f>
        <v>2769.233550012576</v>
      </c>
      <c r="C21" s="9">
        <f>IFERROR((IF('[1]T10 Wine export vol'!C52&lt;&gt;"",(IF('[1]T58 Population'!C52&lt;&gt;"",('[1]T10 Wine export vol'!C52/'[1]T61 Real GDP'!C52*1000),"")),"")),"")</f>
        <v>4997.080518249657</v>
      </c>
      <c r="D21" s="9">
        <f>IFERROR((IF('[1]T10 Wine export vol'!D52&lt;&gt;"",(IF('[1]T58 Population'!D52&lt;&gt;"",('[1]T10 Wine export vol'!D52/'[1]T61 Real GDP'!D52*1000),"")),"")),"")</f>
        <v>16624.239967571946</v>
      </c>
      <c r="E21" s="9">
        <f>IFERROR((IF('[1]T10 Wine export vol'!E52&lt;&gt;"",(IF('[1]T58 Population'!E52&lt;&gt;"",('[1]T10 Wine export vol'!E52/'[1]T61 Real GDP'!E52*1000),"")),"")),"")</f>
        <v>22024.181489124185</v>
      </c>
      <c r="F21" s="9">
        <f>IFERROR((IF('[1]T10 Wine export vol'!F52&lt;&gt;"",(IF('[1]T58 Population'!F52&lt;&gt;"",('[1]T10 Wine export vol'!F52/'[1]T61 Real GDP'!F52*1000),"")),"")),"")</f>
        <v>3956.6836114753637</v>
      </c>
      <c r="G21" s="9"/>
      <c r="H21" s="9" t="str">
        <f>IFERROR((IF('[1]T10 Wine export vol'!G52&lt;&gt;"",(IF('[1]T58 Population'!G52&lt;&gt;"",('[1]T10 Wine export vol'!G52/'[1]T61 Real GDP'!G52*1000),"")),"")),"")</f>
        <v/>
      </c>
      <c r="I21" s="9">
        <f>IFERROR((IF('[1]T10 Wine export vol'!F53&lt;&gt;"",(IF('[1]T58 Population'!H52&lt;&gt;"",('[1]T10 Wine export vol'!F53/'[1]T61 Real GDP'!H52*1000),"")),"")),"")</f>
        <v>11755.425501528442</v>
      </c>
      <c r="J21" s="9" t="str">
        <f>IFERROR((IF('[1]T10 Wine export vol'!I52&lt;&gt;"",(IF('[1]T58 Population'!I52&lt;&gt;"",('[1]T10 Wine export vol'!I52/'[1]T61 Real GDP'!I52*1000),"")),"")),"")</f>
        <v/>
      </c>
      <c r="K21" s="9">
        <f>IFERROR((IF('[1]T10 Wine export vol'!J52&lt;&gt;"",(IF('[1]T58 Population'!J52&lt;&gt;"",('[1]T10 Wine export vol'!J52/'[1]T61 Real GDP'!J52*1000),"")),"")),"")</f>
        <v>175.18346592859967</v>
      </c>
      <c r="L21" s="9">
        <f>IFERROR((IF('[1]T10 Wine export vol'!K52&lt;&gt;"",(IF('[1]T58 Population'!K52&lt;&gt;"",('[1]T10 Wine export vol'!K52/'[1]T61 Real GDP'!K52*1000),"")),"")),"")</f>
        <v>2733.1798611532436</v>
      </c>
      <c r="M21" s="9" t="str">
        <f>IFERROR((IF('[1]T10 Wine export vol'!L52&lt;&gt;"",(IF('[1]T58 Population'!L52&lt;&gt;"",('[1]T10 Wine export vol'!L52/'[1]T61 Real GDP'!L52*1000),"")),"")),"")</f>
        <v/>
      </c>
      <c r="N21" s="9" t="str">
        <f>IFERROR((IF('[1]T10 Wine export vol'!M52&lt;&gt;"",(IF('[1]T58 Population'!M52&lt;&gt;"",('[1]T10 Wine export vol'!M52/'[1]T61 Real GDP'!M52*1000),"")),"")),"")</f>
        <v/>
      </c>
      <c r="O21" s="9" t="str">
        <f>IFERROR((IF('[1]T10 Wine export vol'!N52&lt;&gt;"",(IF('[1]T58 Population'!N52&lt;&gt;"",('[1]T10 Wine export vol'!N52/'[1]T61 Real GDP'!N52*1000),"")),"")),"")</f>
        <v/>
      </c>
      <c r="P21" s="9">
        <f>IFERROR((IF('[1]T10 Wine export vol'!O52&lt;&gt;"",(IF('[1]T58 Population'!O52&lt;&gt;"",('[1]T10 Wine export vol'!O52/'[1]T61 Real GDP'!O52*1000),"")),"")),"")</f>
        <v>27.588827048221084</v>
      </c>
      <c r="Q21" s="9">
        <f>IFERROR((IF('[1]T10 Wine export vol'!P52&lt;&gt;"",(IF('[1]T58 Population'!P52&lt;&gt;"",('[1]T10 Wine export vol'!P52/'[1]T61 Real GDP'!P52*1000),"")),"")),"")</f>
        <v>39.043794030463793</v>
      </c>
      <c r="R21" s="9" t="str">
        <f>IFERROR((IF('[1]T10 Wine export vol'!Q52&lt;&gt;"",(IF('[1]T58 Population'!Q52&lt;&gt;"",('[1]T10 Wine export vol'!Q52/'[1]T61 Real GDP'!Q52*1000),"")),"")),"")</f>
        <v/>
      </c>
      <c r="S21" s="9" t="str">
        <f>IFERROR((IF('[1]T10 Wine export vol'!R52&lt;&gt;"",(IF('[1]T58 Population'!R52&lt;&gt;"",('[1]T10 Wine export vol'!R52/'[1]T61 Real GDP'!R52*1000),"")),"")),"")</f>
        <v/>
      </c>
      <c r="T21" s="9" t="str">
        <f>IFERROR((IF('[1]T10 Wine export vol'!S52&lt;&gt;"",(IF('[1]T58 Population'!S52&lt;&gt;"",('[1]T10 Wine export vol'!S52/'[1]T61 Real GDP'!S52*1000),"")),"")),"")</f>
        <v/>
      </c>
      <c r="U21" s="9" t="str">
        <f>IFERROR((IF('[1]T10 Wine export vol'!T52&lt;&gt;"",(IF('[1]T58 Population'!T52&lt;&gt;"",('[1]T10 Wine export vol'!T52/'[1]T61 Real GDP'!T52*1000),"")),"")),"")</f>
        <v/>
      </c>
      <c r="V21" s="9" t="str">
        <f>IFERROR((IF('[1]T10 Wine export vol'!U52&lt;&gt;"",(IF('[1]T58 Population'!U52&lt;&gt;"",('[1]T10 Wine export vol'!U52/'[1]T61 Real GDP'!U52*1000),"")),"")),"")</f>
        <v/>
      </c>
      <c r="W21" s="9" t="str">
        <f>IFERROR((IF('[1]T10 Wine export vol'!V52&lt;&gt;"",(IF('[1]T58 Population'!V52&lt;&gt;"",('[1]T10 Wine export vol'!V52/'[1]T61 Real GDP'!V52*1000),"")),"")),"")</f>
        <v/>
      </c>
      <c r="X21" s="9" t="str">
        <f>IFERROR((IF('[1]T10 Wine export vol'!W52&lt;&gt;"",(IF('[1]T58 Population'!W52&lt;&gt;"",('[1]T10 Wine export vol'!W52/'[1]T61 Real GDP'!W52*1000),"")),"")),"")</f>
        <v/>
      </c>
      <c r="Y21" s="9" t="str">
        <f>IFERROR((IF('[1]T10 Wine export vol'!X52&lt;&gt;"",(IF('[1]T58 Population'!X52&lt;&gt;"",('[1]T10 Wine export vol'!X52/'[1]T61 Real GDP'!X52*1000),"")),"")),"")</f>
        <v/>
      </c>
      <c r="Z21" s="9" t="str">
        <f>IFERROR((IF('[1]T10 Wine export vol'!Y52&lt;&gt;"",(IF('[1]T58 Population'!Y52&lt;&gt;"",('[1]T10 Wine export vol'!Y52/'[1]T61 Real GDP'!Y52*1000),"")),"")),"")</f>
        <v/>
      </c>
      <c r="AA21" s="9" t="str">
        <f>IFERROR((IF('[1]T10 Wine export vol'!Z52&lt;&gt;"",(IF('[1]T58 Population'!Z52&lt;&gt;"",('[1]T10 Wine export vol'!Z52/'[1]T61 Real GDP'!Z52*1000),"")),"")),"")</f>
        <v/>
      </c>
      <c r="AB21" s="9">
        <f>IFERROR((IF('[1]T10 Wine export vol'!AA52&lt;&gt;"",(IF('[1]T58 Population'!AA52&lt;&gt;"",('[1]T10 Wine export vol'!AA52/'[1]T61 Real GDP'!AA52*1000),"")),"")),"")</f>
        <v>21.817663636363637</v>
      </c>
      <c r="AC21" s="9" t="str">
        <f>IFERROR((IF('[1]T10 Wine export vol'!AB52&lt;&gt;"",(IF('[1]T58 Population'!AB52&lt;&gt;"",('[1]T10 Wine export vol'!AB52/'[1]T61 Real GDP'!AB52*1000),"")),"")),"")</f>
        <v/>
      </c>
      <c r="AD21" s="9" t="str">
        <f>IFERROR((IF('[1]T10 Wine export vol'!AC52&lt;&gt;"",(IF('[1]T58 Population'!AC52&lt;&gt;"",('[1]T10 Wine export vol'!AC52/'[1]T61 Real GDP'!AC52*1000),"")),"")),"")</f>
        <v/>
      </c>
      <c r="AE21" s="9">
        <f>IFERROR((IF('[1]T10 Wine export vol'!AD52&lt;&gt;"",(IF('[1]T58 Population'!AD52&lt;&gt;"",('[1]T10 Wine export vol'!AD52/'[1]T61 Real GDP'!AD52*1000),"")),"")),"")</f>
        <v>1.9877251695929921</v>
      </c>
      <c r="AF21" s="9">
        <f>IFERROR((IF('[1]T10 Wine export vol'!AE52&lt;&gt;"",(IF('[1]T58 Population'!AE52&lt;&gt;"",('[1]T10 Wine export vol'!AE52/'[1]T61 Real GDP'!AE52*1000),"")),"")),"")</f>
        <v>0</v>
      </c>
      <c r="AG21" s="9" t="str">
        <f>IFERROR((IF('[1]T10 Wine export vol'!AF52&lt;&gt;"",(IF('[1]T58 Population'!AF52&lt;&gt;"",('[1]T10 Wine export vol'!AF52/'[1]T61 Real GDP'!AF52*1000),"")),"")),"")</f>
        <v/>
      </c>
      <c r="AH21" s="9" t="str">
        <f>IFERROR((IF('[1]T10 Wine export vol'!AG52&lt;&gt;"",(IF('[1]T58 Population'!AG52&lt;&gt;"",('[1]T10 Wine export vol'!AG52/'[1]T61 Real GDP'!AG52*1000),"")),"")),"")</f>
        <v/>
      </c>
      <c r="AI21" s="9" t="str">
        <f>IFERROR((IF('[1]T10 Wine export vol'!AH52&lt;&gt;"",(IF('[1]T58 Population'!AH52&lt;&gt;"",('[1]T10 Wine export vol'!AH52/'[1]T61 Real GDP'!AH52*1000),"")),"")),"")</f>
        <v/>
      </c>
      <c r="AJ21" s="9" t="str">
        <f>IFERROR((IF('[1]T10 Wine export vol'!AI52&lt;&gt;"",(IF('[1]T58 Population'!AI52&lt;&gt;"",('[1]T10 Wine export vol'!AI52/'[1]T61 Real GDP'!AI52*1000),"")),"")),"")</f>
        <v/>
      </c>
      <c r="AK21" s="9" t="str">
        <f>IFERROR((IF('[1]T10 Wine export vol'!AJ52&lt;&gt;"",(IF('[1]T58 Population'!AJ52&lt;&gt;"",('[1]T10 Wine export vol'!AJ52/'[1]T61 Real GDP'!AJ52*1000),"")),"")),"")</f>
        <v/>
      </c>
      <c r="AL21" s="9" t="str">
        <f>IFERROR((IF('[1]T10 Wine export vol'!AK52&lt;&gt;"",(IF('[1]T58 Population'!AK52&lt;&gt;"",('[1]T10 Wine export vol'!AK52/'[1]T61 Real GDP'!AK52*1000),"")),"")),"")</f>
        <v/>
      </c>
      <c r="AM21" s="9" t="str">
        <f>IFERROR((IF('[1]T10 Wine export vol'!AL52&lt;&gt;"",(IF('[1]T58 Population'!AL52&lt;&gt;"",('[1]T10 Wine export vol'!AL52/'[1]T61 Real GDP'!AL52*1000),"")),"")),"")</f>
        <v/>
      </c>
      <c r="AN21" s="9">
        <f>IFERROR((IF('[1]T10 Wine export vol'!AM52&lt;&gt;"",(IF('[1]T58 Population'!AM52&lt;&gt;"",('[1]T10 Wine export vol'!AM52/'[1]T61 Real GDP'!AM52*1000),"")),"")),"")</f>
        <v>10.798998577450661</v>
      </c>
      <c r="AO21" s="9" t="str">
        <f>IFERROR((IF('[1]T10 Wine export vol'!AN52&lt;&gt;"",(IF('[1]T58 Population'!AN52&lt;&gt;"",('[1]T10 Wine export vol'!AN52/'[1]T61 Real GDP'!AN52*1000),"")),"")),"")</f>
        <v/>
      </c>
      <c r="AP21" s="9" t="str">
        <f>IFERROR((IF('[1]T10 Wine export vol'!AO52&lt;&gt;"",(IF('[1]T58 Population'!AO52&lt;&gt;"",('[1]T10 Wine export vol'!AO52/'[1]T61 Real GDP'!AO52*1000),"")),"")),"")</f>
        <v/>
      </c>
      <c r="AQ21" s="9" t="str">
        <f>IFERROR((IF('[1]T10 Wine export vol'!AP52&lt;&gt;"",(IF('[1]T58 Population'!AP52&lt;&gt;"",('[1]T10 Wine export vol'!AP52/'[1]T61 Real GDP'!AP52*1000),"")),"")),"")</f>
        <v/>
      </c>
      <c r="AR21" s="9" t="str">
        <f>IFERROR((IF('[1]T10 Wine export vol'!AQ52&lt;&gt;"",(IF('[1]T58 Population'!AQ52&lt;&gt;"",('[1]T10 Wine export vol'!AQ52/'[1]T61 Real GDP'!AQ52*1000),"")),"")),"")</f>
        <v/>
      </c>
      <c r="AS21" s="9" t="str">
        <f>IFERROR((IF('[1]T10 Wine export vol'!AR52&lt;&gt;"",(IF('[1]T58 Population'!AR52&lt;&gt;"",('[1]T10 Wine export vol'!AR52/'[1]T61 Real GDP'!AR52*1000),"")),"")),"")</f>
        <v/>
      </c>
      <c r="AT21" s="9" t="str">
        <f>IFERROR((IF('[1]T10 Wine export vol'!AS52&lt;&gt;"",(IF('[1]T58 Population'!AS52&lt;&gt;"",('[1]T10 Wine export vol'!AS52/'[1]T61 Real GDP'!AS52*1000),"")),"")),"")</f>
        <v/>
      </c>
      <c r="AU21" s="9" t="str">
        <f>IFERROR((IF('[1]T10 Wine export vol'!AT52&lt;&gt;"",(IF('[1]T58 Population'!AT52&lt;&gt;"",('[1]T10 Wine export vol'!AT52/'[1]T61 Real GDP'!AT52*1000),"")),"")),"")</f>
        <v/>
      </c>
      <c r="AV21" s="9" t="str">
        <f>IFERROR((IF('[1]T10 Wine export vol'!AU52&lt;&gt;"",(IF('[1]T58 Population'!AU52&lt;&gt;"",('[1]T10 Wine export vol'!AU52/'[1]T61 Real GDP'!AU52*1000),"")),"")),"")</f>
        <v/>
      </c>
      <c r="AW21" s="9" t="str">
        <f>IFERROR((IF('[1]T10 Wine export vol'!AV52&lt;&gt;"",(IF('[1]T58 Population'!AV52&lt;&gt;"",('[1]T10 Wine export vol'!AV52/'[1]T61 Real GDP'!AV52*1000),"")),"")),"")</f>
        <v/>
      </c>
      <c r="AX21" s="9" t="str">
        <f>IFERROR((IF('[1]T10 Wine export vol'!AW52&lt;&gt;"",(IF('[1]T58 Population'!AW52&lt;&gt;"",('[1]T10 Wine export vol'!AW52/'[1]T61 Real GDP'!AW52*1000),"")),"")),"")</f>
        <v/>
      </c>
      <c r="AY21" s="9" t="str">
        <f>IFERROR((IF('[1]T10 Wine export vol'!AX52&lt;&gt;"",(IF('[1]T58 Population'!AX52&lt;&gt;"",('[1]T10 Wine export vol'!AX52/'[1]T61 Real GDP'!AX52*1000),"")),"")),"")</f>
        <v/>
      </c>
      <c r="AZ21" s="9" t="str">
        <f>IFERROR((IF('[1]T10 Wine export vol'!AY52&lt;&gt;"",(IF('[1]T58 Population'!AY52&lt;&gt;"",('[1]T10 Wine export vol'!AY52/'[1]T61 Real GDP'!AY52*1000),"")),"")),"")</f>
        <v/>
      </c>
      <c r="BA21" s="9" t="str">
        <f>IFERROR((IF('[1]T10 Wine export vol'!AZ52&lt;&gt;"",(IF('[1]T58 Population'!AZ52&lt;&gt;"",('[1]T10 Wine export vol'!AZ52/'[1]T61 Real GDP'!AZ52*1000),"")),"")),"")</f>
        <v/>
      </c>
      <c r="BB21" s="9" t="str">
        <f>IFERROR((IF('[1]T10 Wine export vol'!BC52&lt;&gt;"",(IF('[1]T58 Population'!BC52&lt;&gt;"",('[1]T10 Wine export vol'!BC52/'[1]T61 Real GDP'!BC52*1000),"")),"")),"")</f>
        <v/>
      </c>
    </row>
    <row r="22" spans="1:54" x14ac:dyDescent="0.5">
      <c r="A22" s="7">
        <f>'[1]T10 Wine export vol'!A53</f>
        <v>1885</v>
      </c>
      <c r="B22" s="9">
        <f>IFERROR((IF('[1]T10 Wine export vol'!B53&lt;&gt;"",(IF('[1]T58 Population'!B53&lt;&gt;"",('[1]T10 Wine export vol'!B53/'[1]T61 Real GDP'!B53*1000),"")),"")),"")</f>
        <v>2967.6543557929535</v>
      </c>
      <c r="C22" s="9">
        <f>IFERROR((IF('[1]T10 Wine export vol'!C53&lt;&gt;"",(IF('[1]T58 Population'!C53&lt;&gt;"",('[1]T10 Wine export vol'!C53/'[1]T61 Real GDP'!C53*1000),"")),"")),"")</f>
        <v>3041.7283102938995</v>
      </c>
      <c r="D22" s="9">
        <f>IFERROR((IF('[1]T10 Wine export vol'!D53&lt;&gt;"",(IF('[1]T58 Population'!D53&lt;&gt;"",('[1]T10 Wine export vol'!D53/'[1]T61 Real GDP'!D53*1000),"")),"")),"")</f>
        <v>25686.611374407585</v>
      </c>
      <c r="E22" s="9">
        <f>IFERROR((IF('[1]T10 Wine export vol'!E53&lt;&gt;"",(IF('[1]T58 Population'!E53&lt;&gt;"",('[1]T10 Wine export vol'!E53/'[1]T61 Real GDP'!E53*1000),"")),"")),"")</f>
        <v>24947.810245360393</v>
      </c>
      <c r="F22" s="9">
        <f>IFERROR((IF('[1]T10 Wine export vol'!F53&lt;&gt;"",(IF('[1]T58 Population'!F53&lt;&gt;"",('[1]T10 Wine export vol'!F53/'[1]T61 Real GDP'!F53*1000),"")),"")),"")</f>
        <v>5070.7055031383888</v>
      </c>
      <c r="G22" s="9"/>
      <c r="H22" s="9" t="str">
        <f>IFERROR((IF('[1]T10 Wine export vol'!G53&lt;&gt;"",(IF('[1]T58 Population'!G53&lt;&gt;"",('[1]T10 Wine export vol'!G53/'[1]T61 Real GDP'!G53*1000),"")),"")),"")</f>
        <v/>
      </c>
      <c r="I22" s="9">
        <f>IFERROR((IF('[1]T10 Wine export vol'!F54&lt;&gt;"",(IF('[1]T58 Population'!H53&lt;&gt;"",('[1]T10 Wine export vol'!F54/'[1]T61 Real GDP'!H53*1000),"")),"")),"")</f>
        <v>15954.596473442196</v>
      </c>
      <c r="J22" s="9" t="str">
        <f>IFERROR((IF('[1]T10 Wine export vol'!I53&lt;&gt;"",(IF('[1]T58 Population'!I53&lt;&gt;"",('[1]T10 Wine export vol'!I53/'[1]T61 Real GDP'!I53*1000),"")),"")),"")</f>
        <v/>
      </c>
      <c r="K22" s="9">
        <f>IFERROR((IF('[1]T10 Wine export vol'!J53&lt;&gt;"",(IF('[1]T58 Population'!J53&lt;&gt;"",('[1]T10 Wine export vol'!J53/'[1]T61 Real GDP'!J53*1000),"")),"")),"")</f>
        <v>202.9489103190804</v>
      </c>
      <c r="L22" s="9">
        <f>IFERROR((IF('[1]T10 Wine export vol'!K53&lt;&gt;"",(IF('[1]T58 Population'!K53&lt;&gt;"",('[1]T10 Wine export vol'!K53/'[1]T61 Real GDP'!K53*1000),"")),"")),"")</f>
        <v>2655.0704683964173</v>
      </c>
      <c r="M22" s="9" t="str">
        <f>IFERROR((IF('[1]T10 Wine export vol'!L53&lt;&gt;"",(IF('[1]T58 Population'!L53&lt;&gt;"",('[1]T10 Wine export vol'!L53/'[1]T61 Real GDP'!L53*1000),"")),"")),"")</f>
        <v/>
      </c>
      <c r="N22" s="9" t="str">
        <f>IFERROR((IF('[1]T10 Wine export vol'!M53&lt;&gt;"",(IF('[1]T58 Population'!M53&lt;&gt;"",('[1]T10 Wine export vol'!M53/'[1]T61 Real GDP'!M53*1000),"")),"")),"")</f>
        <v/>
      </c>
      <c r="O22" s="9" t="str">
        <f>IFERROR((IF('[1]T10 Wine export vol'!N53&lt;&gt;"",(IF('[1]T58 Population'!N53&lt;&gt;"",('[1]T10 Wine export vol'!N53/'[1]T61 Real GDP'!N53*1000),"")),"")),"")</f>
        <v/>
      </c>
      <c r="P22" s="9">
        <f>IFERROR((IF('[1]T10 Wine export vol'!O53&lt;&gt;"",(IF('[1]T58 Population'!O53&lt;&gt;"",('[1]T10 Wine export vol'!O53/'[1]T61 Real GDP'!O53*1000),"")),"")),"")</f>
        <v>25.420638227046606</v>
      </c>
      <c r="Q22" s="9">
        <f>IFERROR((IF('[1]T10 Wine export vol'!P53&lt;&gt;"",(IF('[1]T58 Population'!P53&lt;&gt;"",('[1]T10 Wine export vol'!P53/'[1]T61 Real GDP'!P53*1000),"")),"")),"")</f>
        <v>30.434448609644129</v>
      </c>
      <c r="R22" s="9" t="str">
        <f>IFERROR((IF('[1]T10 Wine export vol'!Q53&lt;&gt;"",(IF('[1]T58 Population'!Q53&lt;&gt;"",('[1]T10 Wine export vol'!Q53/'[1]T61 Real GDP'!Q53*1000),"")),"")),"")</f>
        <v/>
      </c>
      <c r="S22" s="9" t="str">
        <f>IFERROR((IF('[1]T10 Wine export vol'!R53&lt;&gt;"",(IF('[1]T58 Population'!R53&lt;&gt;"",('[1]T10 Wine export vol'!R53/'[1]T61 Real GDP'!R53*1000),"")),"")),"")</f>
        <v/>
      </c>
      <c r="T22" s="9" t="str">
        <f>IFERROR((IF('[1]T10 Wine export vol'!S53&lt;&gt;"",(IF('[1]T58 Population'!S53&lt;&gt;"",('[1]T10 Wine export vol'!S53/'[1]T61 Real GDP'!S53*1000),"")),"")),"")</f>
        <v/>
      </c>
      <c r="U22" s="9" t="str">
        <f>IFERROR((IF('[1]T10 Wine export vol'!T53&lt;&gt;"",(IF('[1]T58 Population'!T53&lt;&gt;"",('[1]T10 Wine export vol'!T53/'[1]T61 Real GDP'!T53*1000),"")),"")),"")</f>
        <v/>
      </c>
      <c r="V22" s="9" t="str">
        <f>IFERROR((IF('[1]T10 Wine export vol'!U53&lt;&gt;"",(IF('[1]T58 Population'!U53&lt;&gt;"",('[1]T10 Wine export vol'!U53/'[1]T61 Real GDP'!U53*1000),"")),"")),"")</f>
        <v/>
      </c>
      <c r="W22" s="9" t="str">
        <f>IFERROR((IF('[1]T10 Wine export vol'!V53&lt;&gt;"",(IF('[1]T58 Population'!V53&lt;&gt;"",('[1]T10 Wine export vol'!V53/'[1]T61 Real GDP'!V53*1000),"")),"")),"")</f>
        <v/>
      </c>
      <c r="X22" s="9" t="str">
        <f>IFERROR((IF('[1]T10 Wine export vol'!W53&lt;&gt;"",(IF('[1]T58 Population'!W53&lt;&gt;"",('[1]T10 Wine export vol'!W53/'[1]T61 Real GDP'!W53*1000),"")),"")),"")</f>
        <v/>
      </c>
      <c r="Y22" s="9" t="str">
        <f>IFERROR((IF('[1]T10 Wine export vol'!X53&lt;&gt;"",(IF('[1]T58 Population'!X53&lt;&gt;"",('[1]T10 Wine export vol'!X53/'[1]T61 Real GDP'!X53*1000),"")),"")),"")</f>
        <v/>
      </c>
      <c r="Z22" s="9" t="str">
        <f>IFERROR((IF('[1]T10 Wine export vol'!Y53&lt;&gt;"",(IF('[1]T58 Population'!Y53&lt;&gt;"",('[1]T10 Wine export vol'!Y53/'[1]T61 Real GDP'!Y53*1000),"")),"")),"")</f>
        <v/>
      </c>
      <c r="AA22" s="9" t="str">
        <f>IFERROR((IF('[1]T10 Wine export vol'!Z53&lt;&gt;"",(IF('[1]T58 Population'!Z53&lt;&gt;"",('[1]T10 Wine export vol'!Z53/'[1]T61 Real GDP'!Z53*1000),"")),"")),"")</f>
        <v/>
      </c>
      <c r="AB22" s="9">
        <f>IFERROR((IF('[1]T10 Wine export vol'!AA53&lt;&gt;"",(IF('[1]T58 Population'!AA53&lt;&gt;"",('[1]T10 Wine export vol'!AA53/'[1]T61 Real GDP'!AA53*1000),"")),"")),"")</f>
        <v>23.554471371277408</v>
      </c>
      <c r="AC22" s="9" t="str">
        <f>IFERROR((IF('[1]T10 Wine export vol'!AB53&lt;&gt;"",(IF('[1]T58 Population'!AB53&lt;&gt;"",('[1]T10 Wine export vol'!AB53/'[1]T61 Real GDP'!AB53*1000),"")),"")),"")</f>
        <v/>
      </c>
      <c r="AD22" s="9" t="str">
        <f>IFERROR((IF('[1]T10 Wine export vol'!AC53&lt;&gt;"",(IF('[1]T58 Population'!AC53&lt;&gt;"",('[1]T10 Wine export vol'!AC53/'[1]T61 Real GDP'!AC53*1000),"")),"")),"")</f>
        <v/>
      </c>
      <c r="AE22" s="9">
        <f>IFERROR((IF('[1]T10 Wine export vol'!AD53&lt;&gt;"",(IF('[1]T58 Population'!AD53&lt;&gt;"",('[1]T10 Wine export vol'!AD53/'[1]T61 Real GDP'!AD53*1000),"")),"")),"")</f>
        <v>1.9364598607502472</v>
      </c>
      <c r="AF22" s="9">
        <f>IFERROR((IF('[1]T10 Wine export vol'!AE53&lt;&gt;"",(IF('[1]T58 Population'!AE53&lt;&gt;"",('[1]T10 Wine export vol'!AE53/'[1]T61 Real GDP'!AE53*1000),"")),"")),"")</f>
        <v>0</v>
      </c>
      <c r="AG22" s="9" t="str">
        <f>IFERROR((IF('[1]T10 Wine export vol'!AF53&lt;&gt;"",(IF('[1]T58 Population'!AF53&lt;&gt;"",('[1]T10 Wine export vol'!AF53/'[1]T61 Real GDP'!AF53*1000),"")),"")),"")</f>
        <v/>
      </c>
      <c r="AH22" s="9" t="str">
        <f>IFERROR((IF('[1]T10 Wine export vol'!AG53&lt;&gt;"",(IF('[1]T58 Population'!AG53&lt;&gt;"",('[1]T10 Wine export vol'!AG53/'[1]T61 Real GDP'!AG53*1000),"")),"")),"")</f>
        <v/>
      </c>
      <c r="AI22" s="9" t="str">
        <f>IFERROR((IF('[1]T10 Wine export vol'!AH53&lt;&gt;"",(IF('[1]T58 Population'!AH53&lt;&gt;"",('[1]T10 Wine export vol'!AH53/'[1]T61 Real GDP'!AH53*1000),"")),"")),"")</f>
        <v/>
      </c>
      <c r="AJ22" s="9" t="str">
        <f>IFERROR((IF('[1]T10 Wine export vol'!AI53&lt;&gt;"",(IF('[1]T58 Population'!AI53&lt;&gt;"",('[1]T10 Wine export vol'!AI53/'[1]T61 Real GDP'!AI53*1000),"")),"")),"")</f>
        <v/>
      </c>
      <c r="AK22" s="9" t="str">
        <f>IFERROR((IF('[1]T10 Wine export vol'!AJ53&lt;&gt;"",(IF('[1]T58 Population'!AJ53&lt;&gt;"",('[1]T10 Wine export vol'!AJ53/'[1]T61 Real GDP'!AJ53*1000),"")),"")),"")</f>
        <v/>
      </c>
      <c r="AL22" s="9" t="str">
        <f>IFERROR((IF('[1]T10 Wine export vol'!AK53&lt;&gt;"",(IF('[1]T58 Population'!AK53&lt;&gt;"",('[1]T10 Wine export vol'!AK53/'[1]T61 Real GDP'!AK53*1000),"")),"")),"")</f>
        <v/>
      </c>
      <c r="AM22" s="9" t="str">
        <f>IFERROR((IF('[1]T10 Wine export vol'!AL53&lt;&gt;"",(IF('[1]T58 Population'!AL53&lt;&gt;"",('[1]T10 Wine export vol'!AL53/'[1]T61 Real GDP'!AL53*1000),"")),"")),"")</f>
        <v/>
      </c>
      <c r="AN22" s="9">
        <f>IFERROR((IF('[1]T10 Wine export vol'!AM53&lt;&gt;"",(IF('[1]T58 Population'!AM53&lt;&gt;"",('[1]T10 Wine export vol'!AM53/'[1]T61 Real GDP'!AM53*1000),"")),"")),"")</f>
        <v>13.060351031302545</v>
      </c>
      <c r="AO22" s="9" t="str">
        <f>IFERROR((IF('[1]T10 Wine export vol'!AN53&lt;&gt;"",(IF('[1]T58 Population'!AN53&lt;&gt;"",('[1]T10 Wine export vol'!AN53/'[1]T61 Real GDP'!AN53*1000),"")),"")),"")</f>
        <v/>
      </c>
      <c r="AP22" s="9" t="str">
        <f>IFERROR((IF('[1]T10 Wine export vol'!AO53&lt;&gt;"",(IF('[1]T58 Population'!AO53&lt;&gt;"",('[1]T10 Wine export vol'!AO53/'[1]T61 Real GDP'!AO53*1000),"")),"")),"")</f>
        <v/>
      </c>
      <c r="AQ22" s="9" t="str">
        <f>IFERROR((IF('[1]T10 Wine export vol'!AP53&lt;&gt;"",(IF('[1]T58 Population'!AP53&lt;&gt;"",('[1]T10 Wine export vol'!AP53/'[1]T61 Real GDP'!AP53*1000),"")),"")),"")</f>
        <v/>
      </c>
      <c r="AR22" s="9" t="str">
        <f>IFERROR((IF('[1]T10 Wine export vol'!AQ53&lt;&gt;"",(IF('[1]T58 Population'!AQ53&lt;&gt;"",('[1]T10 Wine export vol'!AQ53/'[1]T61 Real GDP'!AQ53*1000),"")),"")),"")</f>
        <v/>
      </c>
      <c r="AS22" s="9" t="str">
        <f>IFERROR((IF('[1]T10 Wine export vol'!AR53&lt;&gt;"",(IF('[1]T58 Population'!AR53&lt;&gt;"",('[1]T10 Wine export vol'!AR53/'[1]T61 Real GDP'!AR53*1000),"")),"")),"")</f>
        <v/>
      </c>
      <c r="AT22" s="9" t="str">
        <f>IFERROR((IF('[1]T10 Wine export vol'!AS53&lt;&gt;"",(IF('[1]T58 Population'!AS53&lt;&gt;"",('[1]T10 Wine export vol'!AS53/'[1]T61 Real GDP'!AS53*1000),"")),"")),"")</f>
        <v/>
      </c>
      <c r="AU22" s="9" t="str">
        <f>IFERROR((IF('[1]T10 Wine export vol'!AT53&lt;&gt;"",(IF('[1]T58 Population'!AT53&lt;&gt;"",('[1]T10 Wine export vol'!AT53/'[1]T61 Real GDP'!AT53*1000),"")),"")),"")</f>
        <v/>
      </c>
      <c r="AV22" s="9" t="str">
        <f>IFERROR((IF('[1]T10 Wine export vol'!AU53&lt;&gt;"",(IF('[1]T58 Population'!AU53&lt;&gt;"",('[1]T10 Wine export vol'!AU53/'[1]T61 Real GDP'!AU53*1000),"")),"")),"")</f>
        <v/>
      </c>
      <c r="AW22" s="9" t="str">
        <f>IFERROR((IF('[1]T10 Wine export vol'!AV53&lt;&gt;"",(IF('[1]T58 Population'!AV53&lt;&gt;"",('[1]T10 Wine export vol'!AV53/'[1]T61 Real GDP'!AV53*1000),"")),"")),"")</f>
        <v/>
      </c>
      <c r="AX22" s="9" t="str">
        <f>IFERROR((IF('[1]T10 Wine export vol'!AW53&lt;&gt;"",(IF('[1]T58 Population'!AW53&lt;&gt;"",('[1]T10 Wine export vol'!AW53/'[1]T61 Real GDP'!AW53*1000),"")),"")),"")</f>
        <v/>
      </c>
      <c r="AY22" s="9" t="str">
        <f>IFERROR((IF('[1]T10 Wine export vol'!AX53&lt;&gt;"",(IF('[1]T58 Population'!AX53&lt;&gt;"",('[1]T10 Wine export vol'!AX53/'[1]T61 Real GDP'!AX53*1000),"")),"")),"")</f>
        <v/>
      </c>
      <c r="AZ22" s="9" t="str">
        <f>IFERROR((IF('[1]T10 Wine export vol'!AY53&lt;&gt;"",(IF('[1]T58 Population'!AY53&lt;&gt;"",('[1]T10 Wine export vol'!AY53/'[1]T61 Real GDP'!AY53*1000),"")),"")),"")</f>
        <v/>
      </c>
      <c r="BA22" s="9" t="str">
        <f>IFERROR((IF('[1]T10 Wine export vol'!AZ53&lt;&gt;"",(IF('[1]T58 Population'!AZ53&lt;&gt;"",('[1]T10 Wine export vol'!AZ53/'[1]T61 Real GDP'!AZ53*1000),"")),"")),"")</f>
        <v/>
      </c>
      <c r="BB22" s="9" t="str">
        <f>IFERROR((IF('[1]T10 Wine export vol'!BC53&lt;&gt;"",(IF('[1]T58 Population'!BC53&lt;&gt;"",('[1]T10 Wine export vol'!BC53/'[1]T61 Real GDP'!BC53*1000),"")),"")),"")</f>
        <v/>
      </c>
    </row>
    <row r="23" spans="1:54" x14ac:dyDescent="0.5">
      <c r="A23" s="7">
        <f>'[1]T10 Wine export vol'!A54</f>
        <v>1886</v>
      </c>
      <c r="B23" s="9">
        <f>IFERROR((IF('[1]T10 Wine export vol'!B54&lt;&gt;"",(IF('[1]T58 Population'!B54&lt;&gt;"",('[1]T10 Wine export vol'!B54/'[1]T61 Real GDP'!B54*1000),"")),"")),"")</f>
        <v>3082.8298908825427</v>
      </c>
      <c r="C23" s="9">
        <f>IFERROR((IF('[1]T10 Wine export vol'!C54&lt;&gt;"",(IF('[1]T58 Population'!C54&lt;&gt;"",('[1]T10 Wine export vol'!C54/'[1]T61 Real GDP'!C54*1000),"")),"")),"")</f>
        <v>4631.7196698571788</v>
      </c>
      <c r="D23" s="9">
        <f>IFERROR((IF('[1]T10 Wine export vol'!D54&lt;&gt;"",(IF('[1]T58 Population'!D54&lt;&gt;"",('[1]T10 Wine export vol'!D54/'[1]T61 Real GDP'!D54*1000),"")),"")),"")</f>
        <v>36741.905296649828</v>
      </c>
      <c r="E23" s="9">
        <f>IFERROR((IF('[1]T10 Wine export vol'!E54&lt;&gt;"",(IF('[1]T58 Population'!E54&lt;&gt;"",('[1]T10 Wine export vol'!E54/'[1]T61 Real GDP'!E54*1000),"")),"")),"")</f>
        <v>26252.714422701287</v>
      </c>
      <c r="F23" s="9">
        <f>IFERROR((IF('[1]T10 Wine export vol'!F54&lt;&gt;"",(IF('[1]T58 Population'!F54&lt;&gt;"",('[1]T10 Wine export vol'!F54/'[1]T61 Real GDP'!F54*1000),"")),"")),"")</f>
        <v>6710.8012451494615</v>
      </c>
      <c r="G23" s="9"/>
      <c r="H23" s="9" t="str">
        <f>IFERROR((IF('[1]T10 Wine export vol'!G54&lt;&gt;"",(IF('[1]T58 Population'!G54&lt;&gt;"",('[1]T10 Wine export vol'!G54/'[1]T61 Real GDP'!G54*1000),"")),"")),"")</f>
        <v/>
      </c>
      <c r="I23" s="9">
        <f>IFERROR((IF('[1]T10 Wine export vol'!F55&lt;&gt;"",(IF('[1]T58 Population'!H54&lt;&gt;"",('[1]T10 Wine export vol'!F55/'[1]T61 Real GDP'!H54*1000),"")),"")),"")</f>
        <v>13632.377205351841</v>
      </c>
      <c r="J23" s="9" t="str">
        <f>IFERROR((IF('[1]T10 Wine export vol'!I54&lt;&gt;"",(IF('[1]T58 Population'!I54&lt;&gt;"",('[1]T10 Wine export vol'!I54/'[1]T61 Real GDP'!I54*1000),"")),"")),"")</f>
        <v/>
      </c>
      <c r="K23" s="9">
        <f>IFERROR((IF('[1]T10 Wine export vol'!J54&lt;&gt;"",(IF('[1]T58 Population'!J54&lt;&gt;"",('[1]T10 Wine export vol'!J54/'[1]T61 Real GDP'!J54*1000),"")),"")),"")</f>
        <v>258.16673021376954</v>
      </c>
      <c r="L23" s="9">
        <f>IFERROR((IF('[1]T10 Wine export vol'!K54&lt;&gt;"",(IF('[1]T58 Population'!K54&lt;&gt;"",('[1]T10 Wine export vol'!K54/'[1]T61 Real GDP'!K54*1000),"")),"")),"")</f>
        <v>2901.5068334066177</v>
      </c>
      <c r="M23" s="9" t="str">
        <f>IFERROR((IF('[1]T10 Wine export vol'!L54&lt;&gt;"",(IF('[1]T58 Population'!L54&lt;&gt;"",('[1]T10 Wine export vol'!L54/'[1]T61 Real GDP'!L54*1000),"")),"")),"")</f>
        <v/>
      </c>
      <c r="N23" s="9" t="str">
        <f>IFERROR((IF('[1]T10 Wine export vol'!M54&lt;&gt;"",(IF('[1]T58 Population'!M54&lt;&gt;"",('[1]T10 Wine export vol'!M54/'[1]T61 Real GDP'!M54*1000),"")),"")),"")</f>
        <v/>
      </c>
      <c r="O23" s="9" t="str">
        <f>IFERROR((IF('[1]T10 Wine export vol'!N54&lt;&gt;"",(IF('[1]T58 Population'!N54&lt;&gt;"",('[1]T10 Wine export vol'!N54/'[1]T61 Real GDP'!N54*1000),"")),"")),"")</f>
        <v/>
      </c>
      <c r="P23" s="9">
        <f>IFERROR((IF('[1]T10 Wine export vol'!O54&lt;&gt;"",(IF('[1]T58 Population'!O54&lt;&gt;"",('[1]T10 Wine export vol'!O54/'[1]T61 Real GDP'!O54*1000),"")),"")),"")</f>
        <v>25.013942004231609</v>
      </c>
      <c r="Q23" s="9">
        <f>IFERROR((IF('[1]T10 Wine export vol'!P54&lt;&gt;"",(IF('[1]T58 Population'!P54&lt;&gt;"",('[1]T10 Wine export vol'!P54/'[1]T61 Real GDP'!P54*1000),"")),"")),"")</f>
        <v>48.120902155714852</v>
      </c>
      <c r="R23" s="9" t="str">
        <f>IFERROR((IF('[1]T10 Wine export vol'!Q54&lt;&gt;"",(IF('[1]T58 Population'!Q54&lt;&gt;"",('[1]T10 Wine export vol'!Q54/'[1]T61 Real GDP'!Q54*1000),"")),"")),"")</f>
        <v/>
      </c>
      <c r="S23" s="9" t="str">
        <f>IFERROR((IF('[1]T10 Wine export vol'!R54&lt;&gt;"",(IF('[1]T58 Population'!R54&lt;&gt;"",('[1]T10 Wine export vol'!R54/'[1]T61 Real GDP'!R54*1000),"")),"")),"")</f>
        <v/>
      </c>
      <c r="T23" s="9" t="str">
        <f>IFERROR((IF('[1]T10 Wine export vol'!S54&lt;&gt;"",(IF('[1]T58 Population'!S54&lt;&gt;"",('[1]T10 Wine export vol'!S54/'[1]T61 Real GDP'!S54*1000),"")),"")),"")</f>
        <v/>
      </c>
      <c r="U23" s="9" t="str">
        <f>IFERROR((IF('[1]T10 Wine export vol'!T54&lt;&gt;"",(IF('[1]T58 Population'!T54&lt;&gt;"",('[1]T10 Wine export vol'!T54/'[1]T61 Real GDP'!T54*1000),"")),"")),"")</f>
        <v/>
      </c>
      <c r="V23" s="9" t="str">
        <f>IFERROR((IF('[1]T10 Wine export vol'!U54&lt;&gt;"",(IF('[1]T58 Population'!U54&lt;&gt;"",('[1]T10 Wine export vol'!U54/'[1]T61 Real GDP'!U54*1000),"")),"")),"")</f>
        <v/>
      </c>
      <c r="W23" s="9" t="str">
        <f>IFERROR((IF('[1]T10 Wine export vol'!V54&lt;&gt;"",(IF('[1]T58 Population'!V54&lt;&gt;"",('[1]T10 Wine export vol'!V54/'[1]T61 Real GDP'!V54*1000),"")),"")),"")</f>
        <v/>
      </c>
      <c r="X23" s="9" t="str">
        <f>IFERROR((IF('[1]T10 Wine export vol'!W54&lt;&gt;"",(IF('[1]T58 Population'!W54&lt;&gt;"",('[1]T10 Wine export vol'!W54/'[1]T61 Real GDP'!W54*1000),"")),"")),"")</f>
        <v/>
      </c>
      <c r="Y23" s="9" t="str">
        <f>IFERROR((IF('[1]T10 Wine export vol'!X54&lt;&gt;"",(IF('[1]T58 Population'!X54&lt;&gt;"",('[1]T10 Wine export vol'!X54/'[1]T61 Real GDP'!X54*1000),"")),"")),"")</f>
        <v/>
      </c>
      <c r="Z23" s="9" t="str">
        <f>IFERROR((IF('[1]T10 Wine export vol'!Y54&lt;&gt;"",(IF('[1]T58 Population'!Y54&lt;&gt;"",('[1]T10 Wine export vol'!Y54/'[1]T61 Real GDP'!Y54*1000),"")),"")),"")</f>
        <v/>
      </c>
      <c r="AA23" s="9" t="str">
        <f>IFERROR((IF('[1]T10 Wine export vol'!Z54&lt;&gt;"",(IF('[1]T58 Population'!Z54&lt;&gt;"",('[1]T10 Wine export vol'!Z54/'[1]T61 Real GDP'!Z54*1000),"")),"")),"")</f>
        <v/>
      </c>
      <c r="AB23" s="9">
        <f>IFERROR((IF('[1]T10 Wine export vol'!AA54&lt;&gt;"",(IF('[1]T58 Population'!AA54&lt;&gt;"",('[1]T10 Wine export vol'!AA54/'[1]T61 Real GDP'!AA54*1000),"")),"")),"")</f>
        <v>55.818496671441814</v>
      </c>
      <c r="AC23" s="9" t="str">
        <f>IFERROR((IF('[1]T10 Wine export vol'!AB54&lt;&gt;"",(IF('[1]T58 Population'!AB54&lt;&gt;"",('[1]T10 Wine export vol'!AB54/'[1]T61 Real GDP'!AB54*1000),"")),"")),"")</f>
        <v/>
      </c>
      <c r="AD23" s="9" t="str">
        <f>IFERROR((IF('[1]T10 Wine export vol'!AC54&lt;&gt;"",(IF('[1]T58 Population'!AC54&lt;&gt;"",('[1]T10 Wine export vol'!AC54/'[1]T61 Real GDP'!AC54*1000),"")),"")),"")</f>
        <v/>
      </c>
      <c r="AE23" s="9">
        <f>IFERROR((IF('[1]T10 Wine export vol'!AD54&lt;&gt;"",(IF('[1]T58 Population'!AD54&lt;&gt;"",('[1]T10 Wine export vol'!AD54/'[1]T61 Real GDP'!AD54*1000),"")),"")),"")</f>
        <v>2.6367449741026951</v>
      </c>
      <c r="AF23" s="9">
        <f>IFERROR((IF('[1]T10 Wine export vol'!AE54&lt;&gt;"",(IF('[1]T58 Population'!AE54&lt;&gt;"",('[1]T10 Wine export vol'!AE54/'[1]T61 Real GDP'!AE54*1000),"")),"")),"")</f>
        <v>0</v>
      </c>
      <c r="AG23" s="9" t="str">
        <f>IFERROR((IF('[1]T10 Wine export vol'!AF54&lt;&gt;"",(IF('[1]T58 Population'!AF54&lt;&gt;"",('[1]T10 Wine export vol'!AF54/'[1]T61 Real GDP'!AF54*1000),"")),"")),"")</f>
        <v/>
      </c>
      <c r="AH23" s="9" t="str">
        <f>IFERROR((IF('[1]T10 Wine export vol'!AG54&lt;&gt;"",(IF('[1]T58 Population'!AG54&lt;&gt;"",('[1]T10 Wine export vol'!AG54/'[1]T61 Real GDP'!AG54*1000),"")),"")),"")</f>
        <v/>
      </c>
      <c r="AI23" s="9" t="str">
        <f>IFERROR((IF('[1]T10 Wine export vol'!AH54&lt;&gt;"",(IF('[1]T58 Population'!AH54&lt;&gt;"",('[1]T10 Wine export vol'!AH54/'[1]T61 Real GDP'!AH54*1000),"")),"")),"")</f>
        <v/>
      </c>
      <c r="AJ23" s="9" t="str">
        <f>IFERROR((IF('[1]T10 Wine export vol'!AI54&lt;&gt;"",(IF('[1]T58 Population'!AI54&lt;&gt;"",('[1]T10 Wine export vol'!AI54/'[1]T61 Real GDP'!AI54*1000),"")),"")),"")</f>
        <v/>
      </c>
      <c r="AK23" s="9" t="str">
        <f>IFERROR((IF('[1]T10 Wine export vol'!AJ54&lt;&gt;"",(IF('[1]T58 Population'!AJ54&lt;&gt;"",('[1]T10 Wine export vol'!AJ54/'[1]T61 Real GDP'!AJ54*1000),"")),"")),"")</f>
        <v/>
      </c>
      <c r="AL23" s="9" t="str">
        <f>IFERROR((IF('[1]T10 Wine export vol'!AK54&lt;&gt;"",(IF('[1]T58 Population'!AK54&lt;&gt;"",('[1]T10 Wine export vol'!AK54/'[1]T61 Real GDP'!AK54*1000),"")),"")),"")</f>
        <v/>
      </c>
      <c r="AM23" s="9" t="str">
        <f>IFERROR((IF('[1]T10 Wine export vol'!AL54&lt;&gt;"",(IF('[1]T58 Population'!AL54&lt;&gt;"",('[1]T10 Wine export vol'!AL54/'[1]T61 Real GDP'!AL54*1000),"")),"")),"")</f>
        <v/>
      </c>
      <c r="AN23" s="9">
        <f>IFERROR((IF('[1]T10 Wine export vol'!AM54&lt;&gt;"",(IF('[1]T58 Population'!AM54&lt;&gt;"",('[1]T10 Wine export vol'!AM54/'[1]T61 Real GDP'!AM54*1000),"")),"")),"")</f>
        <v>14.635345021041804</v>
      </c>
      <c r="AO23" s="9" t="str">
        <f>IFERROR((IF('[1]T10 Wine export vol'!AN54&lt;&gt;"",(IF('[1]T58 Population'!AN54&lt;&gt;"",('[1]T10 Wine export vol'!AN54/'[1]T61 Real GDP'!AN54*1000),"")),"")),"")</f>
        <v/>
      </c>
      <c r="AP23" s="9" t="str">
        <f>IFERROR((IF('[1]T10 Wine export vol'!AO54&lt;&gt;"",(IF('[1]T58 Population'!AO54&lt;&gt;"",('[1]T10 Wine export vol'!AO54/'[1]T61 Real GDP'!AO54*1000),"")),"")),"")</f>
        <v/>
      </c>
      <c r="AQ23" s="9" t="str">
        <f>IFERROR((IF('[1]T10 Wine export vol'!AP54&lt;&gt;"",(IF('[1]T58 Population'!AP54&lt;&gt;"",('[1]T10 Wine export vol'!AP54/'[1]T61 Real GDP'!AP54*1000),"")),"")),"")</f>
        <v/>
      </c>
      <c r="AR23" s="9" t="str">
        <f>IFERROR((IF('[1]T10 Wine export vol'!AQ54&lt;&gt;"",(IF('[1]T58 Population'!AQ54&lt;&gt;"",('[1]T10 Wine export vol'!AQ54/'[1]T61 Real GDP'!AQ54*1000),"")),"")),"")</f>
        <v/>
      </c>
      <c r="AS23" s="9" t="str">
        <f>IFERROR((IF('[1]T10 Wine export vol'!AR54&lt;&gt;"",(IF('[1]T58 Population'!AR54&lt;&gt;"",('[1]T10 Wine export vol'!AR54/'[1]T61 Real GDP'!AR54*1000),"")),"")),"")</f>
        <v/>
      </c>
      <c r="AT23" s="9" t="str">
        <f>IFERROR((IF('[1]T10 Wine export vol'!AS54&lt;&gt;"",(IF('[1]T58 Population'!AS54&lt;&gt;"",('[1]T10 Wine export vol'!AS54/'[1]T61 Real GDP'!AS54*1000),"")),"")),"")</f>
        <v/>
      </c>
      <c r="AU23" s="9" t="str">
        <f>IFERROR((IF('[1]T10 Wine export vol'!AT54&lt;&gt;"",(IF('[1]T58 Population'!AT54&lt;&gt;"",('[1]T10 Wine export vol'!AT54/'[1]T61 Real GDP'!AT54*1000),"")),"")),"")</f>
        <v/>
      </c>
      <c r="AV23" s="9" t="str">
        <f>IFERROR((IF('[1]T10 Wine export vol'!AU54&lt;&gt;"",(IF('[1]T58 Population'!AU54&lt;&gt;"",('[1]T10 Wine export vol'!AU54/'[1]T61 Real GDP'!AU54*1000),"")),"")),"")</f>
        <v/>
      </c>
      <c r="AW23" s="9" t="str">
        <f>IFERROR((IF('[1]T10 Wine export vol'!AV54&lt;&gt;"",(IF('[1]T58 Population'!AV54&lt;&gt;"",('[1]T10 Wine export vol'!AV54/'[1]T61 Real GDP'!AV54*1000),"")),"")),"")</f>
        <v/>
      </c>
      <c r="AX23" s="9" t="str">
        <f>IFERROR((IF('[1]T10 Wine export vol'!AW54&lt;&gt;"",(IF('[1]T58 Population'!AW54&lt;&gt;"",('[1]T10 Wine export vol'!AW54/'[1]T61 Real GDP'!AW54*1000),"")),"")),"")</f>
        <v/>
      </c>
      <c r="AY23" s="9" t="str">
        <f>IFERROR((IF('[1]T10 Wine export vol'!AX54&lt;&gt;"",(IF('[1]T58 Population'!AX54&lt;&gt;"",('[1]T10 Wine export vol'!AX54/'[1]T61 Real GDP'!AX54*1000),"")),"")),"")</f>
        <v/>
      </c>
      <c r="AZ23" s="9" t="str">
        <f>IFERROR((IF('[1]T10 Wine export vol'!AY54&lt;&gt;"",(IF('[1]T58 Population'!AY54&lt;&gt;"",('[1]T10 Wine export vol'!AY54/'[1]T61 Real GDP'!AY54*1000),"")),"")),"")</f>
        <v/>
      </c>
      <c r="BA23" s="9" t="str">
        <f>IFERROR((IF('[1]T10 Wine export vol'!AZ54&lt;&gt;"",(IF('[1]T58 Population'!AZ54&lt;&gt;"",('[1]T10 Wine export vol'!AZ54/'[1]T61 Real GDP'!AZ54*1000),"")),"")),"")</f>
        <v/>
      </c>
      <c r="BB23" s="9" t="str">
        <f>IFERROR((IF('[1]T10 Wine export vol'!BC54&lt;&gt;"",(IF('[1]T58 Population'!BC54&lt;&gt;"",('[1]T10 Wine export vol'!BC54/'[1]T61 Real GDP'!BC54*1000),"")),"")),"")</f>
        <v/>
      </c>
    </row>
    <row r="24" spans="1:54" x14ac:dyDescent="0.5">
      <c r="A24" s="7">
        <f>'[1]T10 Wine export vol'!A55</f>
        <v>1887</v>
      </c>
      <c r="B24" s="9">
        <f>IFERROR((IF('[1]T10 Wine export vol'!B55&lt;&gt;"",(IF('[1]T58 Population'!B55&lt;&gt;"",('[1]T10 Wine export vol'!B55/'[1]T61 Real GDP'!B55*1000),"")),"")),"")</f>
        <v>2676.897802839389</v>
      </c>
      <c r="C24" s="9">
        <f>IFERROR((IF('[1]T10 Wine export vol'!C55&lt;&gt;"",(IF('[1]T58 Population'!C55&lt;&gt;"",('[1]T10 Wine export vol'!C55/'[1]T61 Real GDP'!C55*1000),"")),"")),"")</f>
        <v>6906.9409981201734</v>
      </c>
      <c r="D24" s="9">
        <f>IFERROR((IF('[1]T10 Wine export vol'!D55&lt;&gt;"",(IF('[1]T58 Population'!D55&lt;&gt;"",('[1]T10 Wine export vol'!D55/'[1]T61 Real GDP'!D55*1000),"")),"")),"")</f>
        <v>26889.316474253254</v>
      </c>
      <c r="E24" s="9">
        <f>IFERROR((IF('[1]T10 Wine export vol'!E55&lt;&gt;"",(IF('[1]T58 Population'!E55&lt;&gt;"",('[1]T10 Wine export vol'!E55/'[1]T61 Real GDP'!E55*1000),"")),"")),"")</f>
        <v>29994.233027192506</v>
      </c>
      <c r="F24" s="9">
        <f>IFERROR((IF('[1]T10 Wine export vol'!F55&lt;&gt;"",(IF('[1]T58 Population'!F55&lt;&gt;"",('[1]T10 Wine export vol'!F55/'[1]T61 Real GDP'!F55*1000),"")),"")),"")</f>
        <v>5575.656943554749</v>
      </c>
      <c r="G24" s="9"/>
      <c r="H24" s="9" t="str">
        <f>IFERROR((IF('[1]T10 Wine export vol'!G55&lt;&gt;"",(IF('[1]T58 Population'!G55&lt;&gt;"",('[1]T10 Wine export vol'!G55/'[1]T61 Real GDP'!G55*1000),"")),"")),"")</f>
        <v/>
      </c>
      <c r="I24" s="9">
        <f>IFERROR((IF('[1]T10 Wine export vol'!F56&lt;&gt;"",(IF('[1]T58 Population'!H55&lt;&gt;"",('[1]T10 Wine export vol'!F56/'[1]T61 Real GDP'!H55*1000),"")),"")),"")</f>
        <v>19183.631940827367</v>
      </c>
      <c r="J24" s="9" t="str">
        <f>IFERROR((IF('[1]T10 Wine export vol'!I55&lt;&gt;"",(IF('[1]T58 Population'!I55&lt;&gt;"",('[1]T10 Wine export vol'!I55/'[1]T61 Real GDP'!I55*1000),"")),"")),"")</f>
        <v/>
      </c>
      <c r="K24" s="9">
        <f>IFERROR((IF('[1]T10 Wine export vol'!J55&lt;&gt;"",(IF('[1]T58 Population'!J55&lt;&gt;"",('[1]T10 Wine export vol'!J55/'[1]T61 Real GDP'!J55*1000),"")),"")),"")</f>
        <v>167.31730473300448</v>
      </c>
      <c r="L24" s="9">
        <f>IFERROR((IF('[1]T10 Wine export vol'!K55&lt;&gt;"",(IF('[1]T58 Population'!K55&lt;&gt;"",('[1]T10 Wine export vol'!K55/'[1]T61 Real GDP'!K55*1000),"")),"")),"")</f>
        <v>2937.2184751662985</v>
      </c>
      <c r="M24" s="9" t="str">
        <f>IFERROR((IF('[1]T10 Wine export vol'!L55&lt;&gt;"",(IF('[1]T58 Population'!L55&lt;&gt;"",('[1]T10 Wine export vol'!L55/'[1]T61 Real GDP'!L55*1000),"")),"")),"")</f>
        <v/>
      </c>
      <c r="N24" s="9" t="str">
        <f>IFERROR((IF('[1]T10 Wine export vol'!M55&lt;&gt;"",(IF('[1]T58 Population'!M55&lt;&gt;"",('[1]T10 Wine export vol'!M55/'[1]T61 Real GDP'!M55*1000),"")),"")),"")</f>
        <v/>
      </c>
      <c r="O24" s="9" t="str">
        <f>IFERROR((IF('[1]T10 Wine export vol'!N55&lt;&gt;"",(IF('[1]T58 Population'!N55&lt;&gt;"",('[1]T10 Wine export vol'!N55/'[1]T61 Real GDP'!N55*1000),"")),"")),"")</f>
        <v/>
      </c>
      <c r="P24" s="9">
        <f>IFERROR((IF('[1]T10 Wine export vol'!O55&lt;&gt;"",(IF('[1]T58 Population'!O55&lt;&gt;"",('[1]T10 Wine export vol'!O55/'[1]T61 Real GDP'!O55*1000),"")),"")),"")</f>
        <v>25.877915804776929</v>
      </c>
      <c r="Q24" s="9">
        <f>IFERROR((IF('[1]T10 Wine export vol'!P55&lt;&gt;"",(IF('[1]T58 Population'!P55&lt;&gt;"",('[1]T10 Wine export vol'!P55/'[1]T61 Real GDP'!P55*1000),"")),"")),"")</f>
        <v>59.865881714475861</v>
      </c>
      <c r="R24" s="9" t="str">
        <f>IFERROR((IF('[1]T10 Wine export vol'!Q55&lt;&gt;"",(IF('[1]T58 Population'!Q55&lt;&gt;"",('[1]T10 Wine export vol'!Q55/'[1]T61 Real GDP'!Q55*1000),"")),"")),"")</f>
        <v/>
      </c>
      <c r="S24" s="9" t="str">
        <f>IFERROR((IF('[1]T10 Wine export vol'!R55&lt;&gt;"",(IF('[1]T58 Population'!R55&lt;&gt;"",('[1]T10 Wine export vol'!R55/'[1]T61 Real GDP'!R55*1000),"")),"")),"")</f>
        <v/>
      </c>
      <c r="T24" s="9" t="str">
        <f>IFERROR((IF('[1]T10 Wine export vol'!S55&lt;&gt;"",(IF('[1]T58 Population'!S55&lt;&gt;"",('[1]T10 Wine export vol'!S55/'[1]T61 Real GDP'!S55*1000),"")),"")),"")</f>
        <v/>
      </c>
      <c r="U24" s="9" t="str">
        <f>IFERROR((IF('[1]T10 Wine export vol'!T55&lt;&gt;"",(IF('[1]T58 Population'!T55&lt;&gt;"",('[1]T10 Wine export vol'!T55/'[1]T61 Real GDP'!T55*1000),"")),"")),"")</f>
        <v/>
      </c>
      <c r="V24" s="9" t="str">
        <f>IFERROR((IF('[1]T10 Wine export vol'!U55&lt;&gt;"",(IF('[1]T58 Population'!U55&lt;&gt;"",('[1]T10 Wine export vol'!U55/'[1]T61 Real GDP'!U55*1000),"")),"")),"")</f>
        <v/>
      </c>
      <c r="W24" s="9" t="str">
        <f>IFERROR((IF('[1]T10 Wine export vol'!V55&lt;&gt;"",(IF('[1]T58 Population'!V55&lt;&gt;"",('[1]T10 Wine export vol'!V55/'[1]T61 Real GDP'!V55*1000),"")),"")),"")</f>
        <v/>
      </c>
      <c r="X24" s="9" t="str">
        <f>IFERROR((IF('[1]T10 Wine export vol'!W55&lt;&gt;"",(IF('[1]T58 Population'!W55&lt;&gt;"",('[1]T10 Wine export vol'!W55/'[1]T61 Real GDP'!W55*1000),"")),"")),"")</f>
        <v/>
      </c>
      <c r="Y24" s="9" t="str">
        <f>IFERROR((IF('[1]T10 Wine export vol'!X55&lt;&gt;"",(IF('[1]T58 Population'!X55&lt;&gt;"",('[1]T10 Wine export vol'!X55/'[1]T61 Real GDP'!X55*1000),"")),"")),"")</f>
        <v/>
      </c>
      <c r="Z24" s="9" t="str">
        <f>IFERROR((IF('[1]T10 Wine export vol'!Y55&lt;&gt;"",(IF('[1]T58 Population'!Y55&lt;&gt;"",('[1]T10 Wine export vol'!Y55/'[1]T61 Real GDP'!Y55*1000),"")),"")),"")</f>
        <v/>
      </c>
      <c r="AA24" s="9" t="str">
        <f>IFERROR((IF('[1]T10 Wine export vol'!Z55&lt;&gt;"",(IF('[1]T58 Population'!Z55&lt;&gt;"",('[1]T10 Wine export vol'!Z55/'[1]T61 Real GDP'!Z55*1000),"")),"")),"")</f>
        <v/>
      </c>
      <c r="AB24" s="9">
        <f>IFERROR((IF('[1]T10 Wine export vol'!AA55&lt;&gt;"",(IF('[1]T58 Population'!AA55&lt;&gt;"",('[1]T10 Wine export vol'!AA55/'[1]T61 Real GDP'!AA55*1000),"")),"")),"")</f>
        <v>56.496786231056277</v>
      </c>
      <c r="AC24" s="9" t="str">
        <f>IFERROR((IF('[1]T10 Wine export vol'!AB55&lt;&gt;"",(IF('[1]T58 Population'!AB55&lt;&gt;"",('[1]T10 Wine export vol'!AB55/'[1]T61 Real GDP'!AB55*1000),"")),"")),"")</f>
        <v/>
      </c>
      <c r="AD24" s="9" t="str">
        <f>IFERROR((IF('[1]T10 Wine export vol'!AC55&lt;&gt;"",(IF('[1]T58 Population'!AC55&lt;&gt;"",('[1]T10 Wine export vol'!AC55/'[1]T61 Real GDP'!AC55*1000),"")),"")),"")</f>
        <v/>
      </c>
      <c r="AE24" s="9">
        <f>IFERROR((IF('[1]T10 Wine export vol'!AD55&lt;&gt;"",(IF('[1]T58 Population'!AD55&lt;&gt;"",('[1]T10 Wine export vol'!AD55/'[1]T61 Real GDP'!AD55*1000),"")),"")),"")</f>
        <v>5.540947451460676</v>
      </c>
      <c r="AF24" s="9">
        <f>IFERROR((IF('[1]T10 Wine export vol'!AE55&lt;&gt;"",(IF('[1]T58 Population'!AE55&lt;&gt;"",('[1]T10 Wine export vol'!AE55/'[1]T61 Real GDP'!AE55*1000),"")),"")),"")</f>
        <v>0</v>
      </c>
      <c r="AG24" s="9" t="str">
        <f>IFERROR((IF('[1]T10 Wine export vol'!AF55&lt;&gt;"",(IF('[1]T58 Population'!AF55&lt;&gt;"",('[1]T10 Wine export vol'!AF55/'[1]T61 Real GDP'!AF55*1000),"")),"")),"")</f>
        <v/>
      </c>
      <c r="AH24" s="9" t="str">
        <f>IFERROR((IF('[1]T10 Wine export vol'!AG55&lt;&gt;"",(IF('[1]T58 Population'!AG55&lt;&gt;"",('[1]T10 Wine export vol'!AG55/'[1]T61 Real GDP'!AG55*1000),"")),"")),"")</f>
        <v/>
      </c>
      <c r="AI24" s="9" t="str">
        <f>IFERROR((IF('[1]T10 Wine export vol'!AH55&lt;&gt;"",(IF('[1]T58 Population'!AH55&lt;&gt;"",('[1]T10 Wine export vol'!AH55/'[1]T61 Real GDP'!AH55*1000),"")),"")),"")</f>
        <v/>
      </c>
      <c r="AJ24" s="9" t="str">
        <f>IFERROR((IF('[1]T10 Wine export vol'!AI55&lt;&gt;"",(IF('[1]T58 Population'!AI55&lt;&gt;"",('[1]T10 Wine export vol'!AI55/'[1]T61 Real GDP'!AI55*1000),"")),"")),"")</f>
        <v/>
      </c>
      <c r="AK24" s="9" t="str">
        <f>IFERROR((IF('[1]T10 Wine export vol'!AJ55&lt;&gt;"",(IF('[1]T58 Population'!AJ55&lt;&gt;"",('[1]T10 Wine export vol'!AJ55/'[1]T61 Real GDP'!AJ55*1000),"")),"")),"")</f>
        <v/>
      </c>
      <c r="AL24" s="9" t="str">
        <f>IFERROR((IF('[1]T10 Wine export vol'!AK55&lt;&gt;"",(IF('[1]T58 Population'!AK55&lt;&gt;"",('[1]T10 Wine export vol'!AK55/'[1]T61 Real GDP'!AK55*1000),"")),"")),"")</f>
        <v/>
      </c>
      <c r="AM24" s="9" t="str">
        <f>IFERROR((IF('[1]T10 Wine export vol'!AL55&lt;&gt;"",(IF('[1]T58 Population'!AL55&lt;&gt;"",('[1]T10 Wine export vol'!AL55/'[1]T61 Real GDP'!AL55*1000),"")),"")),"")</f>
        <v/>
      </c>
      <c r="AN24" s="9">
        <f>IFERROR((IF('[1]T10 Wine export vol'!AM55&lt;&gt;"",(IF('[1]T58 Population'!AM55&lt;&gt;"",('[1]T10 Wine export vol'!AM55/'[1]T61 Real GDP'!AM55*1000),"")),"")),"")</f>
        <v>9.282433882591393</v>
      </c>
      <c r="AO24" s="9" t="str">
        <f>IFERROR((IF('[1]T10 Wine export vol'!AN55&lt;&gt;"",(IF('[1]T58 Population'!AN55&lt;&gt;"",('[1]T10 Wine export vol'!AN55/'[1]T61 Real GDP'!AN55*1000),"")),"")),"")</f>
        <v/>
      </c>
      <c r="AP24" s="9" t="str">
        <f>IFERROR((IF('[1]T10 Wine export vol'!AO55&lt;&gt;"",(IF('[1]T58 Population'!AO55&lt;&gt;"",('[1]T10 Wine export vol'!AO55/'[1]T61 Real GDP'!AO55*1000),"")),"")),"")</f>
        <v/>
      </c>
      <c r="AQ24" s="9" t="str">
        <f>IFERROR((IF('[1]T10 Wine export vol'!AP55&lt;&gt;"",(IF('[1]T58 Population'!AP55&lt;&gt;"",('[1]T10 Wine export vol'!AP55/'[1]T61 Real GDP'!AP55*1000),"")),"")),"")</f>
        <v/>
      </c>
      <c r="AR24" s="9" t="str">
        <f>IFERROR((IF('[1]T10 Wine export vol'!AQ55&lt;&gt;"",(IF('[1]T58 Population'!AQ55&lt;&gt;"",('[1]T10 Wine export vol'!AQ55/'[1]T61 Real GDP'!AQ55*1000),"")),"")),"")</f>
        <v/>
      </c>
      <c r="AS24" s="9" t="str">
        <f>IFERROR((IF('[1]T10 Wine export vol'!AR55&lt;&gt;"",(IF('[1]T58 Population'!AR55&lt;&gt;"",('[1]T10 Wine export vol'!AR55/'[1]T61 Real GDP'!AR55*1000),"")),"")),"")</f>
        <v/>
      </c>
      <c r="AT24" s="9" t="str">
        <f>IFERROR((IF('[1]T10 Wine export vol'!AS55&lt;&gt;"",(IF('[1]T58 Population'!AS55&lt;&gt;"",('[1]T10 Wine export vol'!AS55/'[1]T61 Real GDP'!AS55*1000),"")),"")),"")</f>
        <v/>
      </c>
      <c r="AU24" s="9" t="str">
        <f>IFERROR((IF('[1]T10 Wine export vol'!AT55&lt;&gt;"",(IF('[1]T58 Population'!AT55&lt;&gt;"",('[1]T10 Wine export vol'!AT55/'[1]T61 Real GDP'!AT55*1000),"")),"")),"")</f>
        <v/>
      </c>
      <c r="AV24" s="9" t="str">
        <f>IFERROR((IF('[1]T10 Wine export vol'!AU55&lt;&gt;"",(IF('[1]T58 Population'!AU55&lt;&gt;"",('[1]T10 Wine export vol'!AU55/'[1]T61 Real GDP'!AU55*1000),"")),"")),"")</f>
        <v/>
      </c>
      <c r="AW24" s="9" t="str">
        <f>IFERROR((IF('[1]T10 Wine export vol'!AV55&lt;&gt;"",(IF('[1]T58 Population'!AV55&lt;&gt;"",('[1]T10 Wine export vol'!AV55/'[1]T61 Real GDP'!AV55*1000),"")),"")),"")</f>
        <v/>
      </c>
      <c r="AX24" s="9" t="str">
        <f>IFERROR((IF('[1]T10 Wine export vol'!AW55&lt;&gt;"",(IF('[1]T58 Population'!AW55&lt;&gt;"",('[1]T10 Wine export vol'!AW55/'[1]T61 Real GDP'!AW55*1000),"")),"")),"")</f>
        <v/>
      </c>
      <c r="AY24" s="9" t="str">
        <f>IFERROR((IF('[1]T10 Wine export vol'!AX55&lt;&gt;"",(IF('[1]T58 Population'!AX55&lt;&gt;"",('[1]T10 Wine export vol'!AX55/'[1]T61 Real GDP'!AX55*1000),"")),"")),"")</f>
        <v/>
      </c>
      <c r="AZ24" s="9" t="str">
        <f>IFERROR((IF('[1]T10 Wine export vol'!AY55&lt;&gt;"",(IF('[1]T58 Population'!AY55&lt;&gt;"",('[1]T10 Wine export vol'!AY55/'[1]T61 Real GDP'!AY55*1000),"")),"")),"")</f>
        <v/>
      </c>
      <c r="BA24" s="9" t="str">
        <f>IFERROR((IF('[1]T10 Wine export vol'!AZ55&lt;&gt;"",(IF('[1]T58 Population'!AZ55&lt;&gt;"",('[1]T10 Wine export vol'!AZ55/'[1]T61 Real GDP'!AZ55*1000),"")),"")),"")</f>
        <v/>
      </c>
      <c r="BB24" s="9" t="str">
        <f>IFERROR((IF('[1]T10 Wine export vol'!BC55&lt;&gt;"",(IF('[1]T58 Population'!BC55&lt;&gt;"",('[1]T10 Wine export vol'!BC55/'[1]T61 Real GDP'!BC55*1000),"")),"")),"")</f>
        <v/>
      </c>
    </row>
    <row r="25" spans="1:54" x14ac:dyDescent="0.5">
      <c r="A25" s="7">
        <f>'[1]T10 Wine export vol'!A56</f>
        <v>1888</v>
      </c>
      <c r="B25" s="9">
        <f>IFERROR((IF('[1]T10 Wine export vol'!B56&lt;&gt;"",(IF('[1]T58 Population'!B56&lt;&gt;"",('[1]T10 Wine export vol'!B56/'[1]T61 Real GDP'!B56*1000),"")),"")),"")</f>
        <v>2337.8865074335613</v>
      </c>
      <c r="C25" s="9">
        <f>IFERROR((IF('[1]T10 Wine export vol'!C56&lt;&gt;"",(IF('[1]T58 Population'!C56&lt;&gt;"",('[1]T10 Wine export vol'!C56/'[1]T61 Real GDP'!C56*1000),"")),"")),"")</f>
        <v>3509.7052143887349</v>
      </c>
      <c r="D25" s="9">
        <f>IFERROR((IF('[1]T10 Wine export vol'!D56&lt;&gt;"",(IF('[1]T58 Population'!D56&lt;&gt;"",('[1]T10 Wine export vol'!D56/'[1]T61 Real GDP'!D56*1000),"")),"")),"")</f>
        <v>31339.489407930472</v>
      </c>
      <c r="E25" s="9">
        <f>IFERROR((IF('[1]T10 Wine export vol'!E56&lt;&gt;"",(IF('[1]T58 Population'!E56&lt;&gt;"",('[1]T10 Wine export vol'!E56/'[1]T61 Real GDP'!E56*1000),"")),"")),"")</f>
        <v>31417.092384908276</v>
      </c>
      <c r="F25" s="9">
        <f>IFERROR((IF('[1]T10 Wine export vol'!F56&lt;&gt;"",(IF('[1]T58 Population'!F56&lt;&gt;"",('[1]T10 Wine export vol'!F56/'[1]T61 Real GDP'!F56*1000),"")),"")),"")</f>
        <v>8144.6182414047216</v>
      </c>
      <c r="G25" s="9"/>
      <c r="H25" s="9" t="str">
        <f>IFERROR((IF('[1]T10 Wine export vol'!G56&lt;&gt;"",(IF('[1]T58 Population'!G56&lt;&gt;"",('[1]T10 Wine export vol'!G56/'[1]T61 Real GDP'!G56*1000),"")),"")),"")</f>
        <v/>
      </c>
      <c r="I25" s="9">
        <f>IFERROR((IF('[1]T10 Wine export vol'!F57&lt;&gt;"",(IF('[1]T58 Population'!H56&lt;&gt;"",('[1]T10 Wine export vol'!F57/'[1]T61 Real GDP'!H56*1000),"")),"")),"")</f>
        <v>15227.523119553969</v>
      </c>
      <c r="J25" s="9" t="str">
        <f>IFERROR((IF('[1]T10 Wine export vol'!I56&lt;&gt;"",(IF('[1]T58 Population'!I56&lt;&gt;"",('[1]T10 Wine export vol'!I56/'[1]T61 Real GDP'!I56*1000),"")),"")),"")</f>
        <v/>
      </c>
      <c r="K25" s="9">
        <f>IFERROR((IF('[1]T10 Wine export vol'!J56&lt;&gt;"",(IF('[1]T58 Population'!J56&lt;&gt;"",('[1]T10 Wine export vol'!J56/'[1]T61 Real GDP'!J56*1000),"")),"")),"")</f>
        <v>164.19824933289811</v>
      </c>
      <c r="L25" s="9">
        <f>IFERROR((IF('[1]T10 Wine export vol'!K56&lt;&gt;"",(IF('[1]T58 Population'!K56&lt;&gt;"",('[1]T10 Wine export vol'!K56/'[1]T61 Real GDP'!K56*1000),"")),"")),"")</f>
        <v>2921.4719094605121</v>
      </c>
      <c r="M25" s="9" t="str">
        <f>IFERROR((IF('[1]T10 Wine export vol'!L56&lt;&gt;"",(IF('[1]T58 Population'!L56&lt;&gt;"",('[1]T10 Wine export vol'!L56/'[1]T61 Real GDP'!L56*1000),"")),"")),"")</f>
        <v/>
      </c>
      <c r="N25" s="9" t="str">
        <f>IFERROR((IF('[1]T10 Wine export vol'!M56&lt;&gt;"",(IF('[1]T58 Population'!M56&lt;&gt;"",('[1]T10 Wine export vol'!M56/'[1]T61 Real GDP'!M56*1000),"")),"")),"")</f>
        <v/>
      </c>
      <c r="O25" s="9" t="str">
        <f>IFERROR((IF('[1]T10 Wine export vol'!N56&lt;&gt;"",(IF('[1]T58 Population'!N56&lt;&gt;"",('[1]T10 Wine export vol'!N56/'[1]T61 Real GDP'!N56*1000),"")),"")),"")</f>
        <v/>
      </c>
      <c r="P25" s="9">
        <f>IFERROR((IF('[1]T10 Wine export vol'!O56&lt;&gt;"",(IF('[1]T58 Population'!O56&lt;&gt;"",('[1]T10 Wine export vol'!O56/'[1]T61 Real GDP'!O56*1000),"")),"")),"")</f>
        <v>26.164206143082676</v>
      </c>
      <c r="Q25" s="9">
        <f>IFERROR((IF('[1]T10 Wine export vol'!P56&lt;&gt;"",(IF('[1]T58 Population'!P56&lt;&gt;"",('[1]T10 Wine export vol'!P56/'[1]T61 Real GDP'!P56*1000),"")),"")),"")</f>
        <v>42.529991887633408</v>
      </c>
      <c r="R25" s="9" t="str">
        <f>IFERROR((IF('[1]T10 Wine export vol'!Q56&lt;&gt;"",(IF('[1]T58 Population'!Q56&lt;&gt;"",('[1]T10 Wine export vol'!Q56/'[1]T61 Real GDP'!Q56*1000),"")),"")),"")</f>
        <v/>
      </c>
      <c r="S25" s="9" t="str">
        <f>IFERROR((IF('[1]T10 Wine export vol'!R56&lt;&gt;"",(IF('[1]T58 Population'!R56&lt;&gt;"",('[1]T10 Wine export vol'!R56/'[1]T61 Real GDP'!R56*1000),"")),"")),"")</f>
        <v/>
      </c>
      <c r="T25" s="9" t="str">
        <f>IFERROR((IF('[1]T10 Wine export vol'!S56&lt;&gt;"",(IF('[1]T58 Population'!S56&lt;&gt;"",('[1]T10 Wine export vol'!S56/'[1]T61 Real GDP'!S56*1000),"")),"")),"")</f>
        <v/>
      </c>
      <c r="U25" s="9" t="str">
        <f>IFERROR((IF('[1]T10 Wine export vol'!T56&lt;&gt;"",(IF('[1]T58 Population'!T56&lt;&gt;"",('[1]T10 Wine export vol'!T56/'[1]T61 Real GDP'!T56*1000),"")),"")),"")</f>
        <v/>
      </c>
      <c r="V25" s="9" t="str">
        <f>IFERROR((IF('[1]T10 Wine export vol'!U56&lt;&gt;"",(IF('[1]T58 Population'!U56&lt;&gt;"",('[1]T10 Wine export vol'!U56/'[1]T61 Real GDP'!U56*1000),"")),"")),"")</f>
        <v/>
      </c>
      <c r="W25" s="9" t="str">
        <f>IFERROR((IF('[1]T10 Wine export vol'!V56&lt;&gt;"",(IF('[1]T58 Population'!V56&lt;&gt;"",('[1]T10 Wine export vol'!V56/'[1]T61 Real GDP'!V56*1000),"")),"")),"")</f>
        <v/>
      </c>
      <c r="X25" s="9" t="str">
        <f>IFERROR((IF('[1]T10 Wine export vol'!W56&lt;&gt;"",(IF('[1]T58 Population'!W56&lt;&gt;"",('[1]T10 Wine export vol'!W56/'[1]T61 Real GDP'!W56*1000),"")),"")),"")</f>
        <v/>
      </c>
      <c r="Y25" s="9" t="str">
        <f>IFERROR((IF('[1]T10 Wine export vol'!X56&lt;&gt;"",(IF('[1]T58 Population'!X56&lt;&gt;"",('[1]T10 Wine export vol'!X56/'[1]T61 Real GDP'!X56*1000),"")),"")),"")</f>
        <v/>
      </c>
      <c r="Z25" s="9" t="str">
        <f>IFERROR((IF('[1]T10 Wine export vol'!Y56&lt;&gt;"",(IF('[1]T58 Population'!Y56&lt;&gt;"",('[1]T10 Wine export vol'!Y56/'[1]T61 Real GDP'!Y56*1000),"")),"")),"")</f>
        <v/>
      </c>
      <c r="AA25" s="9" t="str">
        <f>IFERROR((IF('[1]T10 Wine export vol'!Z56&lt;&gt;"",(IF('[1]T58 Population'!Z56&lt;&gt;"",('[1]T10 Wine export vol'!Z56/'[1]T61 Real GDP'!Z56*1000),"")),"")),"")</f>
        <v/>
      </c>
      <c r="AB25" s="9">
        <f>IFERROR((IF('[1]T10 Wine export vol'!AA56&lt;&gt;"",(IF('[1]T58 Population'!AA56&lt;&gt;"",('[1]T10 Wine export vol'!AA56/'[1]T61 Real GDP'!AA56*1000),"")),"")),"")</f>
        <v>79.017701628171139</v>
      </c>
      <c r="AC25" s="9" t="str">
        <f>IFERROR((IF('[1]T10 Wine export vol'!AB56&lt;&gt;"",(IF('[1]T58 Population'!AB56&lt;&gt;"",('[1]T10 Wine export vol'!AB56/'[1]T61 Real GDP'!AB56*1000),"")),"")),"")</f>
        <v/>
      </c>
      <c r="AD25" s="9" t="str">
        <f>IFERROR((IF('[1]T10 Wine export vol'!AC56&lt;&gt;"",(IF('[1]T58 Population'!AC56&lt;&gt;"",('[1]T10 Wine export vol'!AC56/'[1]T61 Real GDP'!AC56*1000),"")),"")),"")</f>
        <v/>
      </c>
      <c r="AE25" s="9">
        <f>IFERROR((IF('[1]T10 Wine export vol'!AD56&lt;&gt;"",(IF('[1]T58 Population'!AD56&lt;&gt;"",('[1]T10 Wine export vol'!AD56/'[1]T61 Real GDP'!AD56*1000),"")),"")),"")</f>
        <v>6.0642133937858134</v>
      </c>
      <c r="AF25" s="9">
        <f>IFERROR((IF('[1]T10 Wine export vol'!AE56&lt;&gt;"",(IF('[1]T58 Population'!AE56&lt;&gt;"",('[1]T10 Wine export vol'!AE56/'[1]T61 Real GDP'!AE56*1000),"")),"")),"")</f>
        <v>0</v>
      </c>
      <c r="AG25" s="9" t="str">
        <f>IFERROR((IF('[1]T10 Wine export vol'!AF56&lt;&gt;"",(IF('[1]T58 Population'!AF56&lt;&gt;"",('[1]T10 Wine export vol'!AF56/'[1]T61 Real GDP'!AF56*1000),"")),"")),"")</f>
        <v/>
      </c>
      <c r="AH25" s="9" t="str">
        <f>IFERROR((IF('[1]T10 Wine export vol'!AG56&lt;&gt;"",(IF('[1]T58 Population'!AG56&lt;&gt;"",('[1]T10 Wine export vol'!AG56/'[1]T61 Real GDP'!AG56*1000),"")),"")),"")</f>
        <v/>
      </c>
      <c r="AI25" s="9" t="str">
        <f>IFERROR((IF('[1]T10 Wine export vol'!AH56&lt;&gt;"",(IF('[1]T58 Population'!AH56&lt;&gt;"",('[1]T10 Wine export vol'!AH56/'[1]T61 Real GDP'!AH56*1000),"")),"")),"")</f>
        <v/>
      </c>
      <c r="AJ25" s="9" t="str">
        <f>IFERROR((IF('[1]T10 Wine export vol'!AI56&lt;&gt;"",(IF('[1]T58 Population'!AI56&lt;&gt;"",('[1]T10 Wine export vol'!AI56/'[1]T61 Real GDP'!AI56*1000),"")),"")),"")</f>
        <v/>
      </c>
      <c r="AK25" s="9" t="str">
        <f>IFERROR((IF('[1]T10 Wine export vol'!AJ56&lt;&gt;"",(IF('[1]T58 Population'!AJ56&lt;&gt;"",('[1]T10 Wine export vol'!AJ56/'[1]T61 Real GDP'!AJ56*1000),"")),"")),"")</f>
        <v/>
      </c>
      <c r="AL25" s="9" t="str">
        <f>IFERROR((IF('[1]T10 Wine export vol'!AK56&lt;&gt;"",(IF('[1]T58 Population'!AK56&lt;&gt;"",('[1]T10 Wine export vol'!AK56/'[1]T61 Real GDP'!AK56*1000),"")),"")),"")</f>
        <v/>
      </c>
      <c r="AM25" s="9" t="str">
        <f>IFERROR((IF('[1]T10 Wine export vol'!AL56&lt;&gt;"",(IF('[1]T58 Population'!AL56&lt;&gt;"",('[1]T10 Wine export vol'!AL56/'[1]T61 Real GDP'!AL56*1000),"")),"")),"")</f>
        <v/>
      </c>
      <c r="AN25" s="9">
        <f>IFERROR((IF('[1]T10 Wine export vol'!AM56&lt;&gt;"",(IF('[1]T58 Population'!AM56&lt;&gt;"",('[1]T10 Wine export vol'!AM56/'[1]T61 Real GDP'!AM56*1000),"")),"")),"")</f>
        <v>8.8057467471266833</v>
      </c>
      <c r="AO25" s="9" t="str">
        <f>IFERROR((IF('[1]T10 Wine export vol'!AN56&lt;&gt;"",(IF('[1]T58 Population'!AN56&lt;&gt;"",('[1]T10 Wine export vol'!AN56/'[1]T61 Real GDP'!AN56*1000),"")),"")),"")</f>
        <v/>
      </c>
      <c r="AP25" s="9" t="str">
        <f>IFERROR((IF('[1]T10 Wine export vol'!AO56&lt;&gt;"",(IF('[1]T58 Population'!AO56&lt;&gt;"",('[1]T10 Wine export vol'!AO56/'[1]T61 Real GDP'!AO56*1000),"")),"")),"")</f>
        <v/>
      </c>
      <c r="AQ25" s="9" t="str">
        <f>IFERROR((IF('[1]T10 Wine export vol'!AP56&lt;&gt;"",(IF('[1]T58 Population'!AP56&lt;&gt;"",('[1]T10 Wine export vol'!AP56/'[1]T61 Real GDP'!AP56*1000),"")),"")),"")</f>
        <v/>
      </c>
      <c r="AR25" s="9" t="str">
        <f>IFERROR((IF('[1]T10 Wine export vol'!AQ56&lt;&gt;"",(IF('[1]T58 Population'!AQ56&lt;&gt;"",('[1]T10 Wine export vol'!AQ56/'[1]T61 Real GDP'!AQ56*1000),"")),"")),"")</f>
        <v/>
      </c>
      <c r="AS25" s="9" t="str">
        <f>IFERROR((IF('[1]T10 Wine export vol'!AR56&lt;&gt;"",(IF('[1]T58 Population'!AR56&lt;&gt;"",('[1]T10 Wine export vol'!AR56/'[1]T61 Real GDP'!AR56*1000),"")),"")),"")</f>
        <v/>
      </c>
      <c r="AT25" s="9" t="str">
        <f>IFERROR((IF('[1]T10 Wine export vol'!AS56&lt;&gt;"",(IF('[1]T58 Population'!AS56&lt;&gt;"",('[1]T10 Wine export vol'!AS56/'[1]T61 Real GDP'!AS56*1000),"")),"")),"")</f>
        <v/>
      </c>
      <c r="AU25" s="9" t="str">
        <f>IFERROR((IF('[1]T10 Wine export vol'!AT56&lt;&gt;"",(IF('[1]T58 Population'!AT56&lt;&gt;"",('[1]T10 Wine export vol'!AT56/'[1]T61 Real GDP'!AT56*1000),"")),"")),"")</f>
        <v/>
      </c>
      <c r="AV25" s="9" t="str">
        <f>IFERROR((IF('[1]T10 Wine export vol'!AU56&lt;&gt;"",(IF('[1]T58 Population'!AU56&lt;&gt;"",('[1]T10 Wine export vol'!AU56/'[1]T61 Real GDP'!AU56*1000),"")),"")),"")</f>
        <v/>
      </c>
      <c r="AW25" s="9" t="str">
        <f>IFERROR((IF('[1]T10 Wine export vol'!AV56&lt;&gt;"",(IF('[1]T58 Population'!AV56&lt;&gt;"",('[1]T10 Wine export vol'!AV56/'[1]T61 Real GDP'!AV56*1000),"")),"")),"")</f>
        <v/>
      </c>
      <c r="AX25" s="9" t="str">
        <f>IFERROR((IF('[1]T10 Wine export vol'!AW56&lt;&gt;"",(IF('[1]T58 Population'!AW56&lt;&gt;"",('[1]T10 Wine export vol'!AW56/'[1]T61 Real GDP'!AW56*1000),"")),"")),"")</f>
        <v/>
      </c>
      <c r="AY25" s="9" t="str">
        <f>IFERROR((IF('[1]T10 Wine export vol'!AX56&lt;&gt;"",(IF('[1]T58 Population'!AX56&lt;&gt;"",('[1]T10 Wine export vol'!AX56/'[1]T61 Real GDP'!AX56*1000),"")),"")),"")</f>
        <v/>
      </c>
      <c r="AZ25" s="9" t="str">
        <f>IFERROR((IF('[1]T10 Wine export vol'!AY56&lt;&gt;"",(IF('[1]T58 Population'!AY56&lt;&gt;"",('[1]T10 Wine export vol'!AY56/'[1]T61 Real GDP'!AY56*1000),"")),"")),"")</f>
        <v/>
      </c>
      <c r="BA25" s="9" t="str">
        <f>IFERROR((IF('[1]T10 Wine export vol'!AZ56&lt;&gt;"",(IF('[1]T58 Population'!AZ56&lt;&gt;"",('[1]T10 Wine export vol'!AZ56/'[1]T61 Real GDP'!AZ56*1000),"")),"")),"")</f>
        <v/>
      </c>
      <c r="BB25" s="9" t="str">
        <f>IFERROR((IF('[1]T10 Wine export vol'!BC56&lt;&gt;"",(IF('[1]T58 Population'!BC56&lt;&gt;"",('[1]T10 Wine export vol'!BC56/'[1]T61 Real GDP'!BC56*1000),"")),"")),"")</f>
        <v/>
      </c>
    </row>
    <row r="26" spans="1:54" x14ac:dyDescent="0.5">
      <c r="A26" s="7">
        <f>'[1]T10 Wine export vol'!A57</f>
        <v>1889</v>
      </c>
      <c r="B26" s="9">
        <f>IFERROR((IF('[1]T10 Wine export vol'!B57&lt;&gt;"",(IF('[1]T58 Population'!B57&lt;&gt;"",('[1]T10 Wine export vol'!B57/'[1]T61 Real GDP'!B57*1000),"")),"")),"")</f>
        <v>2332.281059522395</v>
      </c>
      <c r="C26" s="9">
        <f>IFERROR((IF('[1]T10 Wine export vol'!C57&lt;&gt;"",(IF('[1]T58 Population'!C57&lt;&gt;"",('[1]T10 Wine export vol'!C57/'[1]T61 Real GDP'!C57*1000),"")),"")),"")</f>
        <v>2880.4283527005214</v>
      </c>
      <c r="D26" s="9">
        <f>IFERROR((IF('[1]T10 Wine export vol'!D57&lt;&gt;"",(IF('[1]T58 Population'!D57&lt;&gt;"",('[1]T10 Wine export vol'!D57/'[1]T61 Real GDP'!D57*1000),"")),"")),"")</f>
        <v>27176.036866359445</v>
      </c>
      <c r="E26" s="9">
        <f>IFERROR((IF('[1]T10 Wine export vol'!E57&lt;&gt;"",(IF('[1]T58 Population'!E57&lt;&gt;"",('[1]T10 Wine export vol'!E57/'[1]T61 Real GDP'!E57*1000),"")),"")),"")</f>
        <v>30047.630052388715</v>
      </c>
      <c r="F26" s="9">
        <f>IFERROR((IF('[1]T10 Wine export vol'!F57&lt;&gt;"",(IF('[1]T58 Population'!F57&lt;&gt;"",('[1]T10 Wine export vol'!F57/'[1]T61 Real GDP'!F57*1000),"")),"")),"")</f>
        <v>6568.3082116933292</v>
      </c>
      <c r="G26" s="9"/>
      <c r="H26" s="9" t="str">
        <f>IFERROR((IF('[1]T10 Wine export vol'!G57&lt;&gt;"",(IF('[1]T58 Population'!G57&lt;&gt;"",('[1]T10 Wine export vol'!G57/'[1]T61 Real GDP'!G57*1000),"")),"")),"")</f>
        <v/>
      </c>
      <c r="I26" s="9">
        <f>IFERROR((IF('[1]T10 Wine export vol'!F58&lt;&gt;"",(IF('[1]T58 Population'!H57&lt;&gt;"",('[1]T10 Wine export vol'!F58/'[1]T61 Real GDP'!H57*1000),"")),"")),"")</f>
        <v>12354.272405686286</v>
      </c>
      <c r="J26" s="9" t="str">
        <f>IFERROR((IF('[1]T10 Wine export vol'!I57&lt;&gt;"",(IF('[1]T58 Population'!I57&lt;&gt;"",('[1]T10 Wine export vol'!I57/'[1]T61 Real GDP'!I57*1000),"")),"")),"")</f>
        <v/>
      </c>
      <c r="K26" s="9">
        <f>IFERROR((IF('[1]T10 Wine export vol'!J57&lt;&gt;"",(IF('[1]T58 Population'!J57&lt;&gt;"",('[1]T10 Wine export vol'!J57/'[1]T61 Real GDP'!J57*1000),"")),"")),"")</f>
        <v>140.02768631055918</v>
      </c>
      <c r="L26" s="9">
        <f>IFERROR((IF('[1]T10 Wine export vol'!K57&lt;&gt;"",(IF('[1]T58 Population'!K57&lt;&gt;"",('[1]T10 Wine export vol'!K57/'[1]T61 Real GDP'!K57*1000),"")),"")),"")</f>
        <v>3005.3850892720297</v>
      </c>
      <c r="M26" s="9" t="str">
        <f>IFERROR((IF('[1]T10 Wine export vol'!L57&lt;&gt;"",(IF('[1]T58 Population'!L57&lt;&gt;"",('[1]T10 Wine export vol'!L57/'[1]T61 Real GDP'!L57*1000),"")),"")),"")</f>
        <v/>
      </c>
      <c r="N26" s="9" t="str">
        <f>IFERROR((IF('[1]T10 Wine export vol'!M57&lt;&gt;"",(IF('[1]T58 Population'!M57&lt;&gt;"",('[1]T10 Wine export vol'!M57/'[1]T61 Real GDP'!M57*1000),"")),"")),"")</f>
        <v/>
      </c>
      <c r="O26" s="9" t="str">
        <f>IFERROR((IF('[1]T10 Wine export vol'!N57&lt;&gt;"",(IF('[1]T58 Population'!N57&lt;&gt;"",('[1]T10 Wine export vol'!N57/'[1]T61 Real GDP'!N57*1000),"")),"")),"")</f>
        <v/>
      </c>
      <c r="P26" s="9">
        <f>IFERROR((IF('[1]T10 Wine export vol'!O57&lt;&gt;"",(IF('[1]T58 Population'!O57&lt;&gt;"",('[1]T10 Wine export vol'!O57/'[1]T61 Real GDP'!O57*1000),"")),"")),"")</f>
        <v>27.845221380450074</v>
      </c>
      <c r="Q26" s="9">
        <f>IFERROR((IF('[1]T10 Wine export vol'!P57&lt;&gt;"",(IF('[1]T58 Population'!P57&lt;&gt;"",('[1]T10 Wine export vol'!P57/'[1]T61 Real GDP'!P57*1000),"")),"")),"")</f>
        <v>55.510248998386217</v>
      </c>
      <c r="R26" s="9" t="str">
        <f>IFERROR((IF('[1]T10 Wine export vol'!Q57&lt;&gt;"",(IF('[1]T58 Population'!Q57&lt;&gt;"",('[1]T10 Wine export vol'!Q57/'[1]T61 Real GDP'!Q57*1000),"")),"")),"")</f>
        <v/>
      </c>
      <c r="S26" s="9" t="str">
        <f>IFERROR((IF('[1]T10 Wine export vol'!R57&lt;&gt;"",(IF('[1]T58 Population'!R57&lt;&gt;"",('[1]T10 Wine export vol'!R57/'[1]T61 Real GDP'!R57*1000),"")),"")),"")</f>
        <v/>
      </c>
      <c r="T26" s="9" t="str">
        <f>IFERROR((IF('[1]T10 Wine export vol'!S57&lt;&gt;"",(IF('[1]T58 Population'!S57&lt;&gt;"",('[1]T10 Wine export vol'!S57/'[1]T61 Real GDP'!S57*1000),"")),"")),"")</f>
        <v/>
      </c>
      <c r="U26" s="9" t="str">
        <f>IFERROR((IF('[1]T10 Wine export vol'!T57&lt;&gt;"",(IF('[1]T58 Population'!T57&lt;&gt;"",('[1]T10 Wine export vol'!T57/'[1]T61 Real GDP'!T57*1000),"")),"")),"")</f>
        <v/>
      </c>
      <c r="V26" s="9" t="str">
        <f>IFERROR((IF('[1]T10 Wine export vol'!U57&lt;&gt;"",(IF('[1]T58 Population'!U57&lt;&gt;"",('[1]T10 Wine export vol'!U57/'[1]T61 Real GDP'!U57*1000),"")),"")),"")</f>
        <v/>
      </c>
      <c r="W26" s="9" t="str">
        <f>IFERROR((IF('[1]T10 Wine export vol'!V57&lt;&gt;"",(IF('[1]T58 Population'!V57&lt;&gt;"",('[1]T10 Wine export vol'!V57/'[1]T61 Real GDP'!V57*1000),"")),"")),"")</f>
        <v/>
      </c>
      <c r="X26" s="9" t="str">
        <f>IFERROR((IF('[1]T10 Wine export vol'!W57&lt;&gt;"",(IF('[1]T58 Population'!W57&lt;&gt;"",('[1]T10 Wine export vol'!W57/'[1]T61 Real GDP'!W57*1000),"")),"")),"")</f>
        <v/>
      </c>
      <c r="Y26" s="9" t="str">
        <f>IFERROR((IF('[1]T10 Wine export vol'!X57&lt;&gt;"",(IF('[1]T58 Population'!X57&lt;&gt;"",('[1]T10 Wine export vol'!X57/'[1]T61 Real GDP'!X57*1000),"")),"")),"")</f>
        <v/>
      </c>
      <c r="Z26" s="9" t="str">
        <f>IFERROR((IF('[1]T10 Wine export vol'!Y57&lt;&gt;"",(IF('[1]T58 Population'!Y57&lt;&gt;"",('[1]T10 Wine export vol'!Y57/'[1]T61 Real GDP'!Y57*1000),"")),"")),"")</f>
        <v/>
      </c>
      <c r="AA26" s="9" t="str">
        <f>IFERROR((IF('[1]T10 Wine export vol'!Z57&lt;&gt;"",(IF('[1]T58 Population'!Z57&lt;&gt;"",('[1]T10 Wine export vol'!Z57/'[1]T61 Real GDP'!Z57*1000),"")),"")),"")</f>
        <v/>
      </c>
      <c r="AB26" s="9">
        <f>IFERROR((IF('[1]T10 Wine export vol'!AA57&lt;&gt;"",(IF('[1]T58 Population'!AA57&lt;&gt;"",('[1]T10 Wine export vol'!AA57/'[1]T61 Real GDP'!AA57*1000),"")),"")),"")</f>
        <v>98.848393168351336</v>
      </c>
      <c r="AC26" s="9" t="str">
        <f>IFERROR((IF('[1]T10 Wine export vol'!AB57&lt;&gt;"",(IF('[1]T58 Population'!AB57&lt;&gt;"",('[1]T10 Wine export vol'!AB57/'[1]T61 Real GDP'!AB57*1000),"")),"")),"")</f>
        <v/>
      </c>
      <c r="AD26" s="9" t="str">
        <f>IFERROR((IF('[1]T10 Wine export vol'!AC57&lt;&gt;"",(IF('[1]T58 Population'!AC57&lt;&gt;"",('[1]T10 Wine export vol'!AC57/'[1]T61 Real GDP'!AC57*1000),"")),"")),"")</f>
        <v/>
      </c>
      <c r="AE26" s="9">
        <f>IFERROR((IF('[1]T10 Wine export vol'!AD57&lt;&gt;"",(IF('[1]T58 Population'!AD57&lt;&gt;"",('[1]T10 Wine export vol'!AD57/'[1]T61 Real GDP'!AD57*1000),"")),"")),"")</f>
        <v>6.9687760618721839</v>
      </c>
      <c r="AF26" s="9">
        <f>IFERROR((IF('[1]T10 Wine export vol'!AE57&lt;&gt;"",(IF('[1]T58 Population'!AE57&lt;&gt;"",('[1]T10 Wine export vol'!AE57/'[1]T61 Real GDP'!AE57*1000),"")),"")),"")</f>
        <v>0</v>
      </c>
      <c r="AG26" s="9" t="str">
        <f>IFERROR((IF('[1]T10 Wine export vol'!AF57&lt;&gt;"",(IF('[1]T58 Population'!AF57&lt;&gt;"",('[1]T10 Wine export vol'!AF57/'[1]T61 Real GDP'!AF57*1000),"")),"")),"")</f>
        <v/>
      </c>
      <c r="AH26" s="9" t="str">
        <f>IFERROR((IF('[1]T10 Wine export vol'!AG57&lt;&gt;"",(IF('[1]T58 Population'!AG57&lt;&gt;"",('[1]T10 Wine export vol'!AG57/'[1]T61 Real GDP'!AG57*1000),"")),"")),"")</f>
        <v/>
      </c>
      <c r="AI26" s="9" t="str">
        <f>IFERROR((IF('[1]T10 Wine export vol'!AH57&lt;&gt;"",(IF('[1]T58 Population'!AH57&lt;&gt;"",('[1]T10 Wine export vol'!AH57/'[1]T61 Real GDP'!AH57*1000),"")),"")),"")</f>
        <v/>
      </c>
      <c r="AJ26" s="9" t="str">
        <f>IFERROR((IF('[1]T10 Wine export vol'!AI57&lt;&gt;"",(IF('[1]T58 Population'!AI57&lt;&gt;"",('[1]T10 Wine export vol'!AI57/'[1]T61 Real GDP'!AI57*1000),"")),"")),"")</f>
        <v/>
      </c>
      <c r="AK26" s="9" t="str">
        <f>IFERROR((IF('[1]T10 Wine export vol'!AJ57&lt;&gt;"",(IF('[1]T58 Population'!AJ57&lt;&gt;"",('[1]T10 Wine export vol'!AJ57/'[1]T61 Real GDP'!AJ57*1000),"")),"")),"")</f>
        <v/>
      </c>
      <c r="AL26" s="9" t="str">
        <f>IFERROR((IF('[1]T10 Wine export vol'!AK57&lt;&gt;"",(IF('[1]T58 Population'!AK57&lt;&gt;"",('[1]T10 Wine export vol'!AK57/'[1]T61 Real GDP'!AK57*1000),"")),"")),"")</f>
        <v/>
      </c>
      <c r="AM26" s="9" t="str">
        <f>IFERROR((IF('[1]T10 Wine export vol'!AL57&lt;&gt;"",(IF('[1]T58 Population'!AL57&lt;&gt;"",('[1]T10 Wine export vol'!AL57/'[1]T61 Real GDP'!AL57*1000),"")),"")),"")</f>
        <v/>
      </c>
      <c r="AN26" s="9">
        <f>IFERROR((IF('[1]T10 Wine export vol'!AM57&lt;&gt;"",(IF('[1]T58 Population'!AM57&lt;&gt;"",('[1]T10 Wine export vol'!AM57/'[1]T61 Real GDP'!AM57*1000),"")),"")),"")</f>
        <v>9.9959062225390642</v>
      </c>
      <c r="AO26" s="9" t="str">
        <f>IFERROR((IF('[1]T10 Wine export vol'!AN57&lt;&gt;"",(IF('[1]T58 Population'!AN57&lt;&gt;"",('[1]T10 Wine export vol'!AN57/'[1]T61 Real GDP'!AN57*1000),"")),"")),"")</f>
        <v/>
      </c>
      <c r="AP26" s="9" t="str">
        <f>IFERROR((IF('[1]T10 Wine export vol'!AO57&lt;&gt;"",(IF('[1]T58 Population'!AO57&lt;&gt;"",('[1]T10 Wine export vol'!AO57/'[1]T61 Real GDP'!AO57*1000),"")),"")),"")</f>
        <v/>
      </c>
      <c r="AQ26" s="9" t="str">
        <f>IFERROR((IF('[1]T10 Wine export vol'!AP57&lt;&gt;"",(IF('[1]T58 Population'!AP57&lt;&gt;"",('[1]T10 Wine export vol'!AP57/'[1]T61 Real GDP'!AP57*1000),"")),"")),"")</f>
        <v/>
      </c>
      <c r="AR26" s="9" t="str">
        <f>IFERROR((IF('[1]T10 Wine export vol'!AQ57&lt;&gt;"",(IF('[1]T58 Population'!AQ57&lt;&gt;"",('[1]T10 Wine export vol'!AQ57/'[1]T61 Real GDP'!AQ57*1000),"")),"")),"")</f>
        <v/>
      </c>
      <c r="AS26" s="9" t="str">
        <f>IFERROR((IF('[1]T10 Wine export vol'!AR57&lt;&gt;"",(IF('[1]T58 Population'!AR57&lt;&gt;"",('[1]T10 Wine export vol'!AR57/'[1]T61 Real GDP'!AR57*1000),"")),"")),"")</f>
        <v/>
      </c>
      <c r="AT26" s="9" t="str">
        <f>IFERROR((IF('[1]T10 Wine export vol'!AS57&lt;&gt;"",(IF('[1]T58 Population'!AS57&lt;&gt;"",('[1]T10 Wine export vol'!AS57/'[1]T61 Real GDP'!AS57*1000),"")),"")),"")</f>
        <v/>
      </c>
      <c r="AU26" s="9" t="str">
        <f>IFERROR((IF('[1]T10 Wine export vol'!AT57&lt;&gt;"",(IF('[1]T58 Population'!AT57&lt;&gt;"",('[1]T10 Wine export vol'!AT57/'[1]T61 Real GDP'!AT57*1000),"")),"")),"")</f>
        <v/>
      </c>
      <c r="AV26" s="9" t="str">
        <f>IFERROR((IF('[1]T10 Wine export vol'!AU57&lt;&gt;"",(IF('[1]T58 Population'!AU57&lt;&gt;"",('[1]T10 Wine export vol'!AU57/'[1]T61 Real GDP'!AU57*1000),"")),"")),"")</f>
        <v/>
      </c>
      <c r="AW26" s="9" t="str">
        <f>IFERROR((IF('[1]T10 Wine export vol'!AV57&lt;&gt;"",(IF('[1]T58 Population'!AV57&lt;&gt;"",('[1]T10 Wine export vol'!AV57/'[1]T61 Real GDP'!AV57*1000),"")),"")),"")</f>
        <v/>
      </c>
      <c r="AX26" s="9" t="str">
        <f>IFERROR((IF('[1]T10 Wine export vol'!AW57&lt;&gt;"",(IF('[1]T58 Population'!AW57&lt;&gt;"",('[1]T10 Wine export vol'!AW57/'[1]T61 Real GDP'!AW57*1000),"")),"")),"")</f>
        <v/>
      </c>
      <c r="AY26" s="9" t="str">
        <f>IFERROR((IF('[1]T10 Wine export vol'!AX57&lt;&gt;"",(IF('[1]T58 Population'!AX57&lt;&gt;"",('[1]T10 Wine export vol'!AX57/'[1]T61 Real GDP'!AX57*1000),"")),"")),"")</f>
        <v/>
      </c>
      <c r="AZ26" s="9" t="str">
        <f>IFERROR((IF('[1]T10 Wine export vol'!AY57&lt;&gt;"",(IF('[1]T58 Population'!AY57&lt;&gt;"",('[1]T10 Wine export vol'!AY57/'[1]T61 Real GDP'!AY57*1000),"")),"")),"")</f>
        <v/>
      </c>
      <c r="BA26" s="9" t="str">
        <f>IFERROR((IF('[1]T10 Wine export vol'!AZ57&lt;&gt;"",(IF('[1]T58 Population'!AZ57&lt;&gt;"",('[1]T10 Wine export vol'!AZ57/'[1]T61 Real GDP'!AZ57*1000),"")),"")),"")</f>
        <v/>
      </c>
      <c r="BB26" s="9" t="str">
        <f>IFERROR((IF('[1]T10 Wine export vol'!BC57&lt;&gt;"",(IF('[1]T58 Population'!BC57&lt;&gt;"",('[1]T10 Wine export vol'!BC57/'[1]T61 Real GDP'!BC57*1000),"")),"")),"")</f>
        <v/>
      </c>
    </row>
    <row r="27" spans="1:54" x14ac:dyDescent="0.5">
      <c r="A27" s="7">
        <f>'[1]T10 Wine export vol'!A58</f>
        <v>1890</v>
      </c>
      <c r="B27" s="9">
        <f>IFERROR((IF('[1]T10 Wine export vol'!B58&lt;&gt;"",(IF('[1]T58 Population'!B58&lt;&gt;"",('[1]T10 Wine export vol'!B58/'[1]T61 Real GDP'!B58*1000),"")),"")),"")</f>
        <v>2273.843965488607</v>
      </c>
      <c r="C27" s="9">
        <f>IFERROR((IF('[1]T10 Wine export vol'!C58&lt;&gt;"",(IF('[1]T58 Population'!C58&lt;&gt;"",('[1]T10 Wine export vol'!C58/'[1]T61 Real GDP'!C58*1000),"")),"")),"")</f>
        <v>1755.3299523582357</v>
      </c>
      <c r="D27" s="9">
        <f>IFERROR((IF('[1]T10 Wine export vol'!D58&lt;&gt;"",(IF('[1]T58 Population'!D58&lt;&gt;"",('[1]T10 Wine export vol'!D58/'[1]T61 Real GDP'!D58*1000),"")),"")),"")</f>
        <v>16114.265561629341</v>
      </c>
      <c r="E27" s="9">
        <f>IFERROR((IF('[1]T10 Wine export vol'!E58&lt;&gt;"",(IF('[1]T58 Population'!E58&lt;&gt;"",('[1]T10 Wine export vol'!E58/'[1]T61 Real GDP'!E58*1000),"")),"")),"")</f>
        <v>32864.952772287528</v>
      </c>
      <c r="F27" s="9">
        <f>IFERROR((IF('[1]T10 Wine export vol'!F58&lt;&gt;"",(IF('[1]T58 Population'!F58&lt;&gt;"",('[1]T10 Wine export vol'!F58/'[1]T61 Real GDP'!F58*1000),"")),"")),"")</f>
        <v>5119.6019989283332</v>
      </c>
      <c r="G27" s="9"/>
      <c r="H27" s="9" t="str">
        <f>IFERROR((IF('[1]T10 Wine export vol'!G58&lt;&gt;"",(IF('[1]T58 Population'!G58&lt;&gt;"",('[1]T10 Wine export vol'!G58/'[1]T61 Real GDP'!G58*1000),"")),"")),"")</f>
        <v/>
      </c>
      <c r="I27" s="9">
        <f>IFERROR((IF('[1]T10 Wine export vol'!F59&lt;&gt;"",(IF('[1]T58 Population'!H58&lt;&gt;"",('[1]T10 Wine export vol'!F59/'[1]T61 Real GDP'!H58*1000),"")),"")),"")</f>
        <v>6752.822926168561</v>
      </c>
      <c r="J27" s="9" t="str">
        <f>IFERROR((IF('[1]T10 Wine export vol'!I58&lt;&gt;"",(IF('[1]T58 Population'!I58&lt;&gt;"",('[1]T10 Wine export vol'!I58/'[1]T61 Real GDP'!I58*1000),"")),"")),"")</f>
        <v/>
      </c>
      <c r="K27" s="9">
        <f>IFERROR((IF('[1]T10 Wine export vol'!J58&lt;&gt;"",(IF('[1]T58 Population'!J58&lt;&gt;"",('[1]T10 Wine export vol'!J58/'[1]T61 Real GDP'!J58*1000),"")),"")),"")</f>
        <v>167.60586050866422</v>
      </c>
      <c r="L27" s="9">
        <f>IFERROR((IF('[1]T10 Wine export vol'!K58&lt;&gt;"",(IF('[1]T58 Population'!K58&lt;&gt;"",('[1]T10 Wine export vol'!K58/'[1]T61 Real GDP'!K58*1000),"")),"")),"")</f>
        <v>2801.1717201834317</v>
      </c>
      <c r="M27" s="9" t="str">
        <f>IFERROR((IF('[1]T10 Wine export vol'!L58&lt;&gt;"",(IF('[1]T58 Population'!L58&lt;&gt;"",('[1]T10 Wine export vol'!L58/'[1]T61 Real GDP'!L58*1000),"")),"")),"")</f>
        <v/>
      </c>
      <c r="N27" s="9" t="str">
        <f>IFERROR((IF('[1]T10 Wine export vol'!M58&lt;&gt;"",(IF('[1]T58 Population'!M58&lt;&gt;"",('[1]T10 Wine export vol'!M58/'[1]T61 Real GDP'!M58*1000),"")),"")),"")</f>
        <v/>
      </c>
      <c r="O27" s="9" t="str">
        <f>IFERROR((IF('[1]T10 Wine export vol'!N58&lt;&gt;"",(IF('[1]T58 Population'!N58&lt;&gt;"",('[1]T10 Wine export vol'!N58/'[1]T61 Real GDP'!N58*1000),"")),"")),"")</f>
        <v/>
      </c>
      <c r="P27" s="9">
        <f>IFERROR((IF('[1]T10 Wine export vol'!O58&lt;&gt;"",(IF('[1]T58 Population'!O58&lt;&gt;"",('[1]T10 Wine export vol'!O58/'[1]T61 Real GDP'!O58*1000),"")),"")),"")</f>
        <v>27.039095147591226</v>
      </c>
      <c r="Q27" s="9">
        <f>IFERROR((IF('[1]T10 Wine export vol'!P58&lt;&gt;"",(IF('[1]T58 Population'!P58&lt;&gt;"",('[1]T10 Wine export vol'!P58/'[1]T61 Real GDP'!P58*1000),"")),"")),"")</f>
        <v>38.421217458303985</v>
      </c>
      <c r="R27" s="9" t="str">
        <f>IFERROR((IF('[1]T10 Wine export vol'!Q58&lt;&gt;"",(IF('[1]T58 Population'!Q58&lt;&gt;"",('[1]T10 Wine export vol'!Q58/'[1]T61 Real GDP'!Q58*1000),"")),"")),"")</f>
        <v/>
      </c>
      <c r="S27" s="9" t="str">
        <f>IFERROR((IF('[1]T10 Wine export vol'!R58&lt;&gt;"",(IF('[1]T58 Population'!R58&lt;&gt;"",('[1]T10 Wine export vol'!R58/'[1]T61 Real GDP'!R58*1000),"")),"")),"")</f>
        <v/>
      </c>
      <c r="T27" s="9" t="str">
        <f>IFERROR((IF('[1]T10 Wine export vol'!S58&lt;&gt;"",(IF('[1]T58 Population'!S58&lt;&gt;"",('[1]T10 Wine export vol'!S58/'[1]T61 Real GDP'!S58*1000),"")),"")),"")</f>
        <v/>
      </c>
      <c r="U27" s="9" t="str">
        <f>IFERROR((IF('[1]T10 Wine export vol'!T58&lt;&gt;"",(IF('[1]T58 Population'!T58&lt;&gt;"",('[1]T10 Wine export vol'!T58/'[1]T61 Real GDP'!T58*1000),"")),"")),"")</f>
        <v/>
      </c>
      <c r="V27" s="9">
        <f>IFERROR((IF('[1]T10 Wine export vol'!U58&lt;&gt;"",(IF('[1]T58 Population'!U58&lt;&gt;"",('[1]T10 Wine export vol'!U58/'[1]T61 Real GDP'!U58*1000),"")),"")),"")</f>
        <v>7246.839253293766</v>
      </c>
      <c r="W27" s="9" t="str">
        <f>IFERROR((IF('[1]T10 Wine export vol'!V58&lt;&gt;"",(IF('[1]T58 Population'!V58&lt;&gt;"",('[1]T10 Wine export vol'!V58/'[1]T61 Real GDP'!V58*1000),"")),"")),"")</f>
        <v/>
      </c>
      <c r="X27" s="9">
        <f>IFERROR((IF('[1]T10 Wine export vol'!W58&lt;&gt;"",(IF('[1]T58 Population'!W58&lt;&gt;"",('[1]T10 Wine export vol'!W58/'[1]T61 Real GDP'!W58*1000),"")),"")),"")</f>
        <v>5.7447154134313942</v>
      </c>
      <c r="Y27" s="9" t="str">
        <f>IFERROR((IF('[1]T10 Wine export vol'!X58&lt;&gt;"",(IF('[1]T58 Population'!X58&lt;&gt;"",('[1]T10 Wine export vol'!X58/'[1]T61 Real GDP'!X58*1000),"")),"")),"")</f>
        <v/>
      </c>
      <c r="Z27" s="9" t="str">
        <f>IFERROR((IF('[1]T10 Wine export vol'!Y58&lt;&gt;"",(IF('[1]T58 Population'!Y58&lt;&gt;"",('[1]T10 Wine export vol'!Y58/'[1]T61 Real GDP'!Y58*1000),"")),"")),"")</f>
        <v/>
      </c>
      <c r="AA27" s="9" t="str">
        <f>IFERROR((IF('[1]T10 Wine export vol'!Z58&lt;&gt;"",(IF('[1]T58 Population'!Z58&lt;&gt;"",('[1]T10 Wine export vol'!Z58/'[1]T61 Real GDP'!Z58*1000),"")),"")),"")</f>
        <v/>
      </c>
      <c r="AB27" s="9">
        <f>IFERROR((IF('[1]T10 Wine export vol'!AA58&lt;&gt;"",(IF('[1]T58 Population'!AA58&lt;&gt;"",('[1]T10 Wine export vol'!AA58/'[1]T61 Real GDP'!AA58*1000),"")),"")),"")</f>
        <v>103.52087725631769</v>
      </c>
      <c r="AC27" s="9" t="str">
        <f>IFERROR((IF('[1]T10 Wine export vol'!AB58&lt;&gt;"",(IF('[1]T58 Population'!AB58&lt;&gt;"",('[1]T10 Wine export vol'!AB58/'[1]T61 Real GDP'!AB58*1000),"")),"")),"")</f>
        <v/>
      </c>
      <c r="AD27" s="9" t="str">
        <f>IFERROR((IF('[1]T10 Wine export vol'!AC58&lt;&gt;"",(IF('[1]T58 Population'!AC58&lt;&gt;"",('[1]T10 Wine export vol'!AC58/'[1]T61 Real GDP'!AC58*1000),"")),"")),"")</f>
        <v/>
      </c>
      <c r="AE27" s="9">
        <f>IFERROR((IF('[1]T10 Wine export vol'!AD58&lt;&gt;"",(IF('[1]T58 Population'!AD58&lt;&gt;"",('[1]T10 Wine export vol'!AD58/'[1]T61 Real GDP'!AD58*1000),"")),"")),"")</f>
        <v>7.2386980438069815</v>
      </c>
      <c r="AF27" s="9">
        <f>IFERROR((IF('[1]T10 Wine export vol'!AE58&lt;&gt;"",(IF('[1]T58 Population'!AE58&lt;&gt;"",('[1]T10 Wine export vol'!AE58/'[1]T61 Real GDP'!AE58*1000),"")),"")),"")</f>
        <v>0</v>
      </c>
      <c r="AG27" s="9" t="str">
        <f>IFERROR((IF('[1]T10 Wine export vol'!AF58&lt;&gt;"",(IF('[1]T58 Population'!AF58&lt;&gt;"",('[1]T10 Wine export vol'!AF58/'[1]T61 Real GDP'!AF58*1000),"")),"")),"")</f>
        <v/>
      </c>
      <c r="AH27" s="9">
        <f>IFERROR((IF('[1]T10 Wine export vol'!AG58&lt;&gt;"",(IF('[1]T58 Population'!AG58&lt;&gt;"",('[1]T10 Wine export vol'!AG58/'[1]T61 Real GDP'!AG58*1000),"")),"")),"")</f>
        <v>47.866996423370281</v>
      </c>
      <c r="AI27" s="9" t="str">
        <f>IFERROR((IF('[1]T10 Wine export vol'!AH58&lt;&gt;"",(IF('[1]T58 Population'!AH58&lt;&gt;"",('[1]T10 Wine export vol'!AH58/'[1]T61 Real GDP'!AH58*1000),"")),"")),"")</f>
        <v/>
      </c>
      <c r="AJ27" s="9" t="str">
        <f>IFERROR((IF('[1]T10 Wine export vol'!AI58&lt;&gt;"",(IF('[1]T58 Population'!AI58&lt;&gt;"",('[1]T10 Wine export vol'!AI58/'[1]T61 Real GDP'!AI58*1000),"")),"")),"")</f>
        <v/>
      </c>
      <c r="AK27" s="9" t="str">
        <f>IFERROR((IF('[1]T10 Wine export vol'!AJ58&lt;&gt;"",(IF('[1]T58 Population'!AJ58&lt;&gt;"",('[1]T10 Wine export vol'!AJ58/'[1]T61 Real GDP'!AJ58*1000),"")),"")),"")</f>
        <v/>
      </c>
      <c r="AL27" s="9" t="str">
        <f>IFERROR((IF('[1]T10 Wine export vol'!AK58&lt;&gt;"",(IF('[1]T58 Population'!AK58&lt;&gt;"",('[1]T10 Wine export vol'!AK58/'[1]T61 Real GDP'!AK58*1000),"")),"")),"")</f>
        <v/>
      </c>
      <c r="AM27" s="9" t="str">
        <f>IFERROR((IF('[1]T10 Wine export vol'!AL58&lt;&gt;"",(IF('[1]T58 Population'!AL58&lt;&gt;"",('[1]T10 Wine export vol'!AL58/'[1]T61 Real GDP'!AL58*1000),"")),"")),"")</f>
        <v/>
      </c>
      <c r="AN27" s="9">
        <f>IFERROR((IF('[1]T10 Wine export vol'!AM58&lt;&gt;"",(IF('[1]T58 Population'!AM58&lt;&gt;"",('[1]T10 Wine export vol'!AM58/'[1]T61 Real GDP'!AM58*1000),"")),"")),"")</f>
        <v>6.5832432443560114</v>
      </c>
      <c r="AO27" s="9" t="str">
        <f>IFERROR((IF('[1]T10 Wine export vol'!AN58&lt;&gt;"",(IF('[1]T58 Population'!AN58&lt;&gt;"",('[1]T10 Wine export vol'!AN58/'[1]T61 Real GDP'!AN58*1000),"")),"")),"")</f>
        <v/>
      </c>
      <c r="AP27" s="9" t="str">
        <f>IFERROR((IF('[1]T10 Wine export vol'!AO58&lt;&gt;"",(IF('[1]T58 Population'!AO58&lt;&gt;"",('[1]T10 Wine export vol'!AO58/'[1]T61 Real GDP'!AO58*1000),"")),"")),"")</f>
        <v/>
      </c>
      <c r="AQ27" s="9" t="str">
        <f>IFERROR((IF('[1]T10 Wine export vol'!AP58&lt;&gt;"",(IF('[1]T58 Population'!AP58&lt;&gt;"",('[1]T10 Wine export vol'!AP58/'[1]T61 Real GDP'!AP58*1000),"")),"")),"")</f>
        <v/>
      </c>
      <c r="AR27" s="9" t="str">
        <f>IFERROR((IF('[1]T10 Wine export vol'!AQ58&lt;&gt;"",(IF('[1]T58 Population'!AQ58&lt;&gt;"",('[1]T10 Wine export vol'!AQ58/'[1]T61 Real GDP'!AQ58*1000),"")),"")),"")</f>
        <v/>
      </c>
      <c r="AS27" s="9" t="str">
        <f>IFERROR((IF('[1]T10 Wine export vol'!AR58&lt;&gt;"",(IF('[1]T58 Population'!AR58&lt;&gt;"",('[1]T10 Wine export vol'!AR58/'[1]T61 Real GDP'!AR58*1000),"")),"")),"")</f>
        <v/>
      </c>
      <c r="AT27" s="9" t="str">
        <f>IFERROR((IF('[1]T10 Wine export vol'!AS58&lt;&gt;"",(IF('[1]T58 Population'!AS58&lt;&gt;"",('[1]T10 Wine export vol'!AS58/'[1]T61 Real GDP'!AS58*1000),"")),"")),"")</f>
        <v/>
      </c>
      <c r="AU27" s="9" t="str">
        <f>IFERROR((IF('[1]T10 Wine export vol'!AT58&lt;&gt;"",(IF('[1]T58 Population'!AT58&lt;&gt;"",('[1]T10 Wine export vol'!AT58/'[1]T61 Real GDP'!AT58*1000),"")),"")),"")</f>
        <v/>
      </c>
      <c r="AV27" s="9" t="str">
        <f>IFERROR((IF('[1]T10 Wine export vol'!AU58&lt;&gt;"",(IF('[1]T58 Population'!AU58&lt;&gt;"",('[1]T10 Wine export vol'!AU58/'[1]T61 Real GDP'!AU58*1000),"")),"")),"")</f>
        <v/>
      </c>
      <c r="AW27" s="9" t="str">
        <f>IFERROR((IF('[1]T10 Wine export vol'!AV58&lt;&gt;"",(IF('[1]T58 Population'!AV58&lt;&gt;"",('[1]T10 Wine export vol'!AV58/'[1]T61 Real GDP'!AV58*1000),"")),"")),"")</f>
        <v/>
      </c>
      <c r="AX27" s="9" t="str">
        <f>IFERROR((IF('[1]T10 Wine export vol'!AW58&lt;&gt;"",(IF('[1]T58 Population'!AW58&lt;&gt;"",('[1]T10 Wine export vol'!AW58/'[1]T61 Real GDP'!AW58*1000),"")),"")),"")</f>
        <v/>
      </c>
      <c r="AY27" s="9" t="str">
        <f>IFERROR((IF('[1]T10 Wine export vol'!AX58&lt;&gt;"",(IF('[1]T58 Population'!AX58&lt;&gt;"",('[1]T10 Wine export vol'!AX58/'[1]T61 Real GDP'!AX58*1000),"")),"")),"")</f>
        <v/>
      </c>
      <c r="AZ27" s="9" t="str">
        <f>IFERROR((IF('[1]T10 Wine export vol'!AY58&lt;&gt;"",(IF('[1]T58 Population'!AY58&lt;&gt;"",('[1]T10 Wine export vol'!AY58/'[1]T61 Real GDP'!AY58*1000),"")),"")),"")</f>
        <v/>
      </c>
      <c r="BA27" s="9" t="str">
        <f>IFERROR((IF('[1]T10 Wine export vol'!AZ58&lt;&gt;"",(IF('[1]T58 Population'!AZ58&lt;&gt;"",('[1]T10 Wine export vol'!AZ58/'[1]T61 Real GDP'!AZ58*1000),"")),"")),"")</f>
        <v/>
      </c>
      <c r="BB27" s="9" t="str">
        <f>IFERROR((IF('[1]T10 Wine export vol'!BC58&lt;&gt;"",(IF('[1]T58 Population'!BC58&lt;&gt;"",('[1]T10 Wine export vol'!BC58/'[1]T61 Real GDP'!BC58*1000),"")),"")),"")</f>
        <v/>
      </c>
    </row>
    <row r="28" spans="1:54" x14ac:dyDescent="0.5">
      <c r="A28" s="7">
        <f>'[1]T10 Wine export vol'!A59</f>
        <v>1891</v>
      </c>
      <c r="B28" s="9">
        <f>IFERROR((IF('[1]T10 Wine export vol'!B59&lt;&gt;"",(IF('[1]T58 Population'!B59&lt;&gt;"",('[1]T10 Wine export vol'!B59/'[1]T61 Real GDP'!B59*1000),"")),"")),"")</f>
        <v>2101.5178386973566</v>
      </c>
      <c r="C28" s="9">
        <f>IFERROR((IF('[1]T10 Wine export vol'!C59&lt;&gt;"",(IF('[1]T58 Population'!C59&lt;&gt;"",('[1]T10 Wine export vol'!C59/'[1]T61 Real GDP'!C59*1000),"")),"")),"")</f>
        <v>2229.938909568044</v>
      </c>
      <c r="D28" s="9">
        <f>IFERROR((IF('[1]T10 Wine export vol'!D59&lt;&gt;"",(IF('[1]T58 Population'!D59&lt;&gt;"",('[1]T10 Wine export vol'!D59/'[1]T61 Real GDP'!D59*1000),"")),"")),"")</f>
        <v>14820.172290021537</v>
      </c>
      <c r="E28" s="9">
        <f>IFERROR((IF('[1]T10 Wine export vol'!E59&lt;&gt;"",(IF('[1]T58 Population'!E59&lt;&gt;"",('[1]T10 Wine export vol'!E59/'[1]T61 Real GDP'!E59*1000),"")),"")),"")</f>
        <v>38482.421020511953</v>
      </c>
      <c r="F28" s="9">
        <f>IFERROR((IF('[1]T10 Wine export vol'!F59&lt;&gt;"",(IF('[1]T58 Population'!F59&lt;&gt;"",('[1]T10 Wine export vol'!F59/'[1]T61 Real GDP'!F59*1000),"")),"")),"")</f>
        <v>2863.8716012520658</v>
      </c>
      <c r="G28" s="9"/>
      <c r="H28" s="9" t="str">
        <f>IFERROR((IF('[1]T10 Wine export vol'!G59&lt;&gt;"",(IF('[1]T58 Population'!G59&lt;&gt;"",('[1]T10 Wine export vol'!G59/'[1]T61 Real GDP'!G59*1000),"")),"")),"")</f>
        <v/>
      </c>
      <c r="I28" s="9">
        <f>IFERROR((IF('[1]T10 Wine export vol'!F60&lt;&gt;"",(IF('[1]T58 Population'!H59&lt;&gt;"",('[1]T10 Wine export vol'!F60/'[1]T61 Real GDP'!H59*1000),"")),"")),"")</f>
        <v>4309.2995451327852</v>
      </c>
      <c r="J28" s="9" t="str">
        <f>IFERROR((IF('[1]T10 Wine export vol'!I59&lt;&gt;"",(IF('[1]T58 Population'!I59&lt;&gt;"",('[1]T10 Wine export vol'!I59/'[1]T61 Real GDP'!I59*1000),"")),"")),"")</f>
        <v/>
      </c>
      <c r="K28" s="9">
        <f>IFERROR((IF('[1]T10 Wine export vol'!J59&lt;&gt;"",(IF('[1]T58 Population'!J59&lt;&gt;"",('[1]T10 Wine export vol'!J59/'[1]T61 Real GDP'!J59*1000),"")),"")),"")</f>
        <v>74.481969277258386</v>
      </c>
      <c r="L28" s="9">
        <f>IFERROR((IF('[1]T10 Wine export vol'!K59&lt;&gt;"",(IF('[1]T58 Population'!K59&lt;&gt;"",('[1]T10 Wine export vol'!K59/'[1]T61 Real GDP'!K59*1000),"")),"")),"")</f>
        <v>5111.7035788456324</v>
      </c>
      <c r="M28" s="9" t="str">
        <f>IFERROR((IF('[1]T10 Wine export vol'!L59&lt;&gt;"",(IF('[1]T58 Population'!L59&lt;&gt;"",('[1]T10 Wine export vol'!L59/'[1]T61 Real GDP'!L59*1000),"")),"")),"")</f>
        <v/>
      </c>
      <c r="N28" s="9" t="str">
        <f>IFERROR((IF('[1]T10 Wine export vol'!M59&lt;&gt;"",(IF('[1]T58 Population'!M59&lt;&gt;"",('[1]T10 Wine export vol'!M59/'[1]T61 Real GDP'!M59*1000),"")),"")),"")</f>
        <v/>
      </c>
      <c r="O28" s="9" t="str">
        <f>IFERROR((IF('[1]T10 Wine export vol'!N59&lt;&gt;"",(IF('[1]T58 Population'!N59&lt;&gt;"",('[1]T10 Wine export vol'!N59/'[1]T61 Real GDP'!N59*1000),"")),"")),"")</f>
        <v/>
      </c>
      <c r="P28" s="9">
        <f>IFERROR((IF('[1]T10 Wine export vol'!O59&lt;&gt;"",(IF('[1]T58 Population'!O59&lt;&gt;"",('[1]T10 Wine export vol'!O59/'[1]T61 Real GDP'!O59*1000),"")),"")),"")</f>
        <v>29.427341707308695</v>
      </c>
      <c r="Q28" s="9">
        <f>IFERROR((IF('[1]T10 Wine export vol'!P59&lt;&gt;"",(IF('[1]T58 Population'!P59&lt;&gt;"",('[1]T10 Wine export vol'!P59/'[1]T61 Real GDP'!P59*1000),"")),"")),"")</f>
        <v>60.733357443757548</v>
      </c>
      <c r="R28" s="9" t="str">
        <f>IFERROR((IF('[1]T10 Wine export vol'!Q59&lt;&gt;"",(IF('[1]T58 Population'!Q59&lt;&gt;"",('[1]T10 Wine export vol'!Q59/'[1]T61 Real GDP'!Q59*1000),"")),"")),"")</f>
        <v/>
      </c>
      <c r="S28" s="9" t="str">
        <f>IFERROR((IF('[1]T10 Wine export vol'!R59&lt;&gt;"",(IF('[1]T58 Population'!R59&lt;&gt;"",('[1]T10 Wine export vol'!R59/'[1]T61 Real GDP'!R59*1000),"")),"")),"")</f>
        <v/>
      </c>
      <c r="T28" s="9" t="str">
        <f>IFERROR((IF('[1]T10 Wine export vol'!S59&lt;&gt;"",(IF('[1]T58 Population'!S59&lt;&gt;"",('[1]T10 Wine export vol'!S59/'[1]T61 Real GDP'!S59*1000),"")),"")),"")</f>
        <v/>
      </c>
      <c r="U28" s="9" t="str">
        <f>IFERROR((IF('[1]T10 Wine export vol'!T59&lt;&gt;"",(IF('[1]T58 Population'!T59&lt;&gt;"",('[1]T10 Wine export vol'!T59/'[1]T61 Real GDP'!T59*1000),"")),"")),"")</f>
        <v/>
      </c>
      <c r="V28" s="9" t="str">
        <f>IFERROR((IF('[1]T10 Wine export vol'!U59&lt;&gt;"",(IF('[1]T58 Population'!U59&lt;&gt;"",('[1]T10 Wine export vol'!U59/'[1]T61 Real GDP'!U59*1000),"")),"")),"")</f>
        <v/>
      </c>
      <c r="W28" s="9" t="str">
        <f>IFERROR((IF('[1]T10 Wine export vol'!V59&lt;&gt;"",(IF('[1]T58 Population'!V59&lt;&gt;"",('[1]T10 Wine export vol'!V59/'[1]T61 Real GDP'!V59*1000),"")),"")),"")</f>
        <v/>
      </c>
      <c r="X28" s="9" t="str">
        <f>IFERROR((IF('[1]T10 Wine export vol'!W59&lt;&gt;"",(IF('[1]T58 Population'!W59&lt;&gt;"",('[1]T10 Wine export vol'!W59/'[1]T61 Real GDP'!W59*1000),"")),"")),"")</f>
        <v/>
      </c>
      <c r="Y28" s="9" t="str">
        <f>IFERROR((IF('[1]T10 Wine export vol'!X59&lt;&gt;"",(IF('[1]T58 Population'!X59&lt;&gt;"",('[1]T10 Wine export vol'!X59/'[1]T61 Real GDP'!X59*1000),"")),"")),"")</f>
        <v/>
      </c>
      <c r="Z28" s="9" t="str">
        <f>IFERROR((IF('[1]T10 Wine export vol'!Y59&lt;&gt;"",(IF('[1]T58 Population'!Y59&lt;&gt;"",('[1]T10 Wine export vol'!Y59/'[1]T61 Real GDP'!Y59*1000),"")),"")),"")</f>
        <v/>
      </c>
      <c r="AA28" s="9" t="str">
        <f>IFERROR((IF('[1]T10 Wine export vol'!Z59&lt;&gt;"",(IF('[1]T58 Population'!Z59&lt;&gt;"",('[1]T10 Wine export vol'!Z59/'[1]T61 Real GDP'!Z59*1000),"")),"")),"")</f>
        <v/>
      </c>
      <c r="AB28" s="9">
        <f>IFERROR((IF('[1]T10 Wine export vol'!AA59&lt;&gt;"",(IF('[1]T58 Population'!AA59&lt;&gt;"",('[1]T10 Wine export vol'!AA59/'[1]T61 Real GDP'!AA59*1000),"")),"")),"")</f>
        <v>118.04098498055519</v>
      </c>
      <c r="AC28" s="9" t="str">
        <f>IFERROR((IF('[1]T10 Wine export vol'!AB59&lt;&gt;"",(IF('[1]T58 Population'!AB59&lt;&gt;"",('[1]T10 Wine export vol'!AB59/'[1]T61 Real GDP'!AB59*1000),"")),"")),"")</f>
        <v/>
      </c>
      <c r="AD28" s="9" t="str">
        <f>IFERROR((IF('[1]T10 Wine export vol'!AC59&lt;&gt;"",(IF('[1]T58 Population'!AC59&lt;&gt;"",('[1]T10 Wine export vol'!AC59/'[1]T61 Real GDP'!AC59*1000),"")),"")),"")</f>
        <v/>
      </c>
      <c r="AE28" s="9">
        <f>IFERROR((IF('[1]T10 Wine export vol'!AD59&lt;&gt;"",(IF('[1]T58 Population'!AD59&lt;&gt;"",('[1]T10 Wine export vol'!AD59/'[1]T61 Real GDP'!AD59*1000),"")),"")),"")</f>
        <v>9.6373721981794347</v>
      </c>
      <c r="AF28" s="9">
        <f>IFERROR((IF('[1]T10 Wine export vol'!AE59&lt;&gt;"",(IF('[1]T58 Population'!AE59&lt;&gt;"",('[1]T10 Wine export vol'!AE59/'[1]T61 Real GDP'!AE59*1000),"")),"")),"")</f>
        <v>0</v>
      </c>
      <c r="AG28" s="9" t="str">
        <f>IFERROR((IF('[1]T10 Wine export vol'!AF59&lt;&gt;"",(IF('[1]T58 Population'!AF59&lt;&gt;"",('[1]T10 Wine export vol'!AF59/'[1]T61 Real GDP'!AF59*1000),"")),"")),"")</f>
        <v/>
      </c>
      <c r="AH28" s="9">
        <f>IFERROR((IF('[1]T10 Wine export vol'!AG59&lt;&gt;"",(IF('[1]T58 Population'!AG59&lt;&gt;"",('[1]T10 Wine export vol'!AG59/'[1]T61 Real GDP'!AG59*1000),"")),"")),"")</f>
        <v>320.43626604451549</v>
      </c>
      <c r="AI28" s="9" t="str">
        <f>IFERROR((IF('[1]T10 Wine export vol'!AH59&lt;&gt;"",(IF('[1]T58 Population'!AH59&lt;&gt;"",('[1]T10 Wine export vol'!AH59/'[1]T61 Real GDP'!AH59*1000),"")),"")),"")</f>
        <v/>
      </c>
      <c r="AJ28" s="9" t="str">
        <f>IFERROR((IF('[1]T10 Wine export vol'!AI59&lt;&gt;"",(IF('[1]T58 Population'!AI59&lt;&gt;"",('[1]T10 Wine export vol'!AI59/'[1]T61 Real GDP'!AI59*1000),"")),"")),"")</f>
        <v/>
      </c>
      <c r="AK28" s="9" t="str">
        <f>IFERROR((IF('[1]T10 Wine export vol'!AJ59&lt;&gt;"",(IF('[1]T58 Population'!AJ59&lt;&gt;"",('[1]T10 Wine export vol'!AJ59/'[1]T61 Real GDP'!AJ59*1000),"")),"")),"")</f>
        <v/>
      </c>
      <c r="AL28" s="9" t="str">
        <f>IFERROR((IF('[1]T10 Wine export vol'!AK59&lt;&gt;"",(IF('[1]T58 Population'!AK59&lt;&gt;"",('[1]T10 Wine export vol'!AK59/'[1]T61 Real GDP'!AK59*1000),"")),"")),"")</f>
        <v/>
      </c>
      <c r="AM28" s="9" t="str">
        <f>IFERROR((IF('[1]T10 Wine export vol'!AL59&lt;&gt;"",(IF('[1]T58 Population'!AL59&lt;&gt;"",('[1]T10 Wine export vol'!AL59/'[1]T61 Real GDP'!AL59*1000),"")),"")),"")</f>
        <v/>
      </c>
      <c r="AN28" s="9">
        <f>IFERROR((IF('[1]T10 Wine export vol'!AM59&lt;&gt;"",(IF('[1]T58 Population'!AM59&lt;&gt;"",('[1]T10 Wine export vol'!AM59/'[1]T61 Real GDP'!AM59*1000),"")),"")),"")</f>
        <v>6.8653244418802561</v>
      </c>
      <c r="AO28" s="9" t="str">
        <f>IFERROR((IF('[1]T10 Wine export vol'!AN59&lt;&gt;"",(IF('[1]T58 Population'!AN59&lt;&gt;"",('[1]T10 Wine export vol'!AN59/'[1]T61 Real GDP'!AN59*1000),"")),"")),"")</f>
        <v/>
      </c>
      <c r="AP28" s="9" t="str">
        <f>IFERROR((IF('[1]T10 Wine export vol'!AO59&lt;&gt;"",(IF('[1]T58 Population'!AO59&lt;&gt;"",('[1]T10 Wine export vol'!AO59/'[1]T61 Real GDP'!AO59*1000),"")),"")),"")</f>
        <v/>
      </c>
      <c r="AQ28" s="9" t="str">
        <f>IFERROR((IF('[1]T10 Wine export vol'!AP59&lt;&gt;"",(IF('[1]T58 Population'!AP59&lt;&gt;"",('[1]T10 Wine export vol'!AP59/'[1]T61 Real GDP'!AP59*1000),"")),"")),"")</f>
        <v/>
      </c>
      <c r="AR28" s="9" t="str">
        <f>IFERROR((IF('[1]T10 Wine export vol'!AQ59&lt;&gt;"",(IF('[1]T58 Population'!AQ59&lt;&gt;"",('[1]T10 Wine export vol'!AQ59/'[1]T61 Real GDP'!AQ59*1000),"")),"")),"")</f>
        <v/>
      </c>
      <c r="AS28" s="9" t="str">
        <f>IFERROR((IF('[1]T10 Wine export vol'!AR59&lt;&gt;"",(IF('[1]T58 Population'!AR59&lt;&gt;"",('[1]T10 Wine export vol'!AR59/'[1]T61 Real GDP'!AR59*1000),"")),"")),"")</f>
        <v/>
      </c>
      <c r="AT28" s="9" t="str">
        <f>IFERROR((IF('[1]T10 Wine export vol'!AS59&lt;&gt;"",(IF('[1]T58 Population'!AS59&lt;&gt;"",('[1]T10 Wine export vol'!AS59/'[1]T61 Real GDP'!AS59*1000),"")),"")),"")</f>
        <v/>
      </c>
      <c r="AU28" s="9" t="str">
        <f>IFERROR((IF('[1]T10 Wine export vol'!AT59&lt;&gt;"",(IF('[1]T58 Population'!AT59&lt;&gt;"",('[1]T10 Wine export vol'!AT59/'[1]T61 Real GDP'!AT59*1000),"")),"")),"")</f>
        <v/>
      </c>
      <c r="AV28" s="9" t="str">
        <f>IFERROR((IF('[1]T10 Wine export vol'!AU59&lt;&gt;"",(IF('[1]T58 Population'!AU59&lt;&gt;"",('[1]T10 Wine export vol'!AU59/'[1]T61 Real GDP'!AU59*1000),"")),"")),"")</f>
        <v/>
      </c>
      <c r="AW28" s="9" t="str">
        <f>IFERROR((IF('[1]T10 Wine export vol'!AV59&lt;&gt;"",(IF('[1]T58 Population'!AV59&lt;&gt;"",('[1]T10 Wine export vol'!AV59/'[1]T61 Real GDP'!AV59*1000),"")),"")),"")</f>
        <v/>
      </c>
      <c r="AX28" s="9" t="str">
        <f>IFERROR((IF('[1]T10 Wine export vol'!AW59&lt;&gt;"",(IF('[1]T58 Population'!AW59&lt;&gt;"",('[1]T10 Wine export vol'!AW59/'[1]T61 Real GDP'!AW59*1000),"")),"")),"")</f>
        <v/>
      </c>
      <c r="AY28" s="9" t="str">
        <f>IFERROR((IF('[1]T10 Wine export vol'!AX59&lt;&gt;"",(IF('[1]T58 Population'!AX59&lt;&gt;"",('[1]T10 Wine export vol'!AX59/'[1]T61 Real GDP'!AX59*1000),"")),"")),"")</f>
        <v/>
      </c>
      <c r="AZ28" s="9" t="str">
        <f>IFERROR((IF('[1]T10 Wine export vol'!AY59&lt;&gt;"",(IF('[1]T58 Population'!AY59&lt;&gt;"",('[1]T10 Wine export vol'!AY59/'[1]T61 Real GDP'!AY59*1000),"")),"")),"")</f>
        <v/>
      </c>
      <c r="BA28" s="9" t="str">
        <f>IFERROR((IF('[1]T10 Wine export vol'!AZ59&lt;&gt;"",(IF('[1]T58 Population'!AZ59&lt;&gt;"",('[1]T10 Wine export vol'!AZ59/'[1]T61 Real GDP'!AZ59*1000),"")),"")),"")</f>
        <v/>
      </c>
      <c r="BB28" s="9" t="str">
        <f>IFERROR((IF('[1]T10 Wine export vol'!BC59&lt;&gt;"",(IF('[1]T58 Population'!BC59&lt;&gt;"",('[1]T10 Wine export vol'!BC59/'[1]T61 Real GDP'!BC59*1000),"")),"")),"")</f>
        <v/>
      </c>
    </row>
    <row r="29" spans="1:54" x14ac:dyDescent="0.5">
      <c r="A29" s="7">
        <f>'[1]T10 Wine export vol'!A60</f>
        <v>1892</v>
      </c>
      <c r="B29" s="9">
        <f>IFERROR((IF('[1]T10 Wine export vol'!B60&lt;&gt;"",(IF('[1]T58 Population'!B60&lt;&gt;"",('[1]T10 Wine export vol'!B60/'[1]T61 Real GDP'!B60*1000),"")),"")),"")</f>
        <v>1851.0841956676704</v>
      </c>
      <c r="C29" s="9">
        <f>IFERROR((IF('[1]T10 Wine export vol'!C60&lt;&gt;"",(IF('[1]T58 Population'!C60&lt;&gt;"",('[1]T10 Wine export vol'!C60/'[1]T61 Real GDP'!C60*1000),"")),"")),"")</f>
        <v>4912.8740594718847</v>
      </c>
      <c r="D29" s="9">
        <f>IFERROR((IF('[1]T10 Wine export vol'!D60&lt;&gt;"",(IF('[1]T58 Population'!D60&lt;&gt;"",('[1]T10 Wine export vol'!D60/'[1]T61 Real GDP'!D60*1000),"")),"")),"")</f>
        <v>18056.056236481618</v>
      </c>
      <c r="E29" s="9">
        <f>IFERROR((IF('[1]T10 Wine export vol'!E60&lt;&gt;"",(IF('[1]T58 Population'!E60&lt;&gt;"",('[1]T10 Wine export vol'!E60/'[1]T61 Real GDP'!E60*1000),"")),"")),"")</f>
        <v>21318.173557889422</v>
      </c>
      <c r="F29" s="9">
        <f>IFERROR((IF('[1]T10 Wine export vol'!F60&lt;&gt;"",(IF('[1]T58 Population'!F60&lt;&gt;"",('[1]T10 Wine export vol'!F60/'[1]T61 Real GDP'!F60*1000),"")),"")),"")</f>
        <v>1823.6845716923076</v>
      </c>
      <c r="G29" s="9"/>
      <c r="H29" s="9" t="str">
        <f>IFERROR((IF('[1]T10 Wine export vol'!G60&lt;&gt;"",(IF('[1]T58 Population'!G60&lt;&gt;"",('[1]T10 Wine export vol'!G60/'[1]T61 Real GDP'!G60*1000),"")),"")),"")</f>
        <v/>
      </c>
      <c r="I29" s="9">
        <f>IFERROR((IF('[1]T10 Wine export vol'!F61&lt;&gt;"",(IF('[1]T58 Population'!H60&lt;&gt;"",('[1]T10 Wine export vol'!F61/'[1]T61 Real GDP'!H60*1000),"")),"")),"")</f>
        <v>3935.5936913777523</v>
      </c>
      <c r="J29" s="9" t="str">
        <f>IFERROR((IF('[1]T10 Wine export vol'!I60&lt;&gt;"",(IF('[1]T58 Population'!I60&lt;&gt;"",('[1]T10 Wine export vol'!I60/'[1]T61 Real GDP'!I60*1000),"")),"")),"")</f>
        <v/>
      </c>
      <c r="K29" s="9">
        <f>IFERROR((IF('[1]T10 Wine export vol'!J60&lt;&gt;"",(IF('[1]T58 Population'!J60&lt;&gt;"",('[1]T10 Wine export vol'!J60/'[1]T61 Real GDP'!J60*1000),"")),"")),"")</f>
        <v>166.51679017515463</v>
      </c>
      <c r="L29" s="9">
        <f>IFERROR((IF('[1]T10 Wine export vol'!K60&lt;&gt;"",(IF('[1]T58 Population'!K60&lt;&gt;"",('[1]T10 Wine export vol'!K60/'[1]T61 Real GDP'!K60*1000),"")),"")),"")</f>
        <v>2545.8286148345837</v>
      </c>
      <c r="M29" s="9" t="str">
        <f>IFERROR((IF('[1]T10 Wine export vol'!L60&lt;&gt;"",(IF('[1]T58 Population'!L60&lt;&gt;"",('[1]T10 Wine export vol'!L60/'[1]T61 Real GDP'!L60*1000),"")),"")),"")</f>
        <v/>
      </c>
      <c r="N29" s="9" t="str">
        <f>IFERROR((IF('[1]T10 Wine export vol'!M60&lt;&gt;"",(IF('[1]T58 Population'!M60&lt;&gt;"",('[1]T10 Wine export vol'!M60/'[1]T61 Real GDP'!M60*1000),"")),"")),"")</f>
        <v/>
      </c>
      <c r="O29" s="9" t="str">
        <f>IFERROR((IF('[1]T10 Wine export vol'!N60&lt;&gt;"",(IF('[1]T58 Population'!N60&lt;&gt;"",('[1]T10 Wine export vol'!N60/'[1]T61 Real GDP'!N60*1000),"")),"")),"")</f>
        <v/>
      </c>
      <c r="P29" s="9">
        <f>IFERROR((IF('[1]T10 Wine export vol'!O60&lt;&gt;"",(IF('[1]T58 Population'!O60&lt;&gt;"",('[1]T10 Wine export vol'!O60/'[1]T61 Real GDP'!O60*1000),"")),"")),"")</f>
        <v>28.356291362167813</v>
      </c>
      <c r="Q29" s="9">
        <f>IFERROR((IF('[1]T10 Wine export vol'!P60&lt;&gt;"",(IF('[1]T58 Population'!P60&lt;&gt;"",('[1]T10 Wine export vol'!P60/'[1]T61 Real GDP'!P60*1000),"")),"")),"")</f>
        <v>86.206084420993591</v>
      </c>
      <c r="R29" s="9" t="str">
        <f>IFERROR((IF('[1]T10 Wine export vol'!Q60&lt;&gt;"",(IF('[1]T58 Population'!Q60&lt;&gt;"",('[1]T10 Wine export vol'!Q60/'[1]T61 Real GDP'!Q60*1000),"")),"")),"")</f>
        <v/>
      </c>
      <c r="S29" s="9">
        <f>IFERROR((IF('[1]T10 Wine export vol'!R60&lt;&gt;"",(IF('[1]T58 Population'!R60&lt;&gt;"",('[1]T10 Wine export vol'!R60/'[1]T61 Real GDP'!R60*1000),"")),"")),"")</f>
        <v>292.39817021103721</v>
      </c>
      <c r="T29" s="9" t="str">
        <f>IFERROR((IF('[1]T10 Wine export vol'!S60&lt;&gt;"",(IF('[1]T58 Population'!S60&lt;&gt;"",('[1]T10 Wine export vol'!S60/'[1]T61 Real GDP'!S60*1000),"")),"")),"")</f>
        <v/>
      </c>
      <c r="U29" s="9" t="str">
        <f>IFERROR((IF('[1]T10 Wine export vol'!T60&lt;&gt;"",(IF('[1]T58 Population'!T60&lt;&gt;"",('[1]T10 Wine export vol'!T60/'[1]T61 Real GDP'!T60*1000),"")),"")),"")</f>
        <v/>
      </c>
      <c r="V29" s="9" t="str">
        <f>IFERROR((IF('[1]T10 Wine export vol'!U60&lt;&gt;"",(IF('[1]T58 Population'!U60&lt;&gt;"",('[1]T10 Wine export vol'!U60/'[1]T61 Real GDP'!U60*1000),"")),"")),"")</f>
        <v/>
      </c>
      <c r="W29" s="9" t="str">
        <f>IFERROR((IF('[1]T10 Wine export vol'!V60&lt;&gt;"",(IF('[1]T58 Population'!V60&lt;&gt;"",('[1]T10 Wine export vol'!V60/'[1]T61 Real GDP'!V60*1000),"")),"")),"")</f>
        <v/>
      </c>
      <c r="X29" s="9" t="str">
        <f>IFERROR((IF('[1]T10 Wine export vol'!W60&lt;&gt;"",(IF('[1]T58 Population'!W60&lt;&gt;"",('[1]T10 Wine export vol'!W60/'[1]T61 Real GDP'!W60*1000),"")),"")),"")</f>
        <v/>
      </c>
      <c r="Y29" s="9" t="str">
        <f>IFERROR((IF('[1]T10 Wine export vol'!X60&lt;&gt;"",(IF('[1]T58 Population'!X60&lt;&gt;"",('[1]T10 Wine export vol'!X60/'[1]T61 Real GDP'!X60*1000),"")),"")),"")</f>
        <v/>
      </c>
      <c r="Z29" s="9" t="str">
        <f>IFERROR((IF('[1]T10 Wine export vol'!Y60&lt;&gt;"",(IF('[1]T58 Population'!Y60&lt;&gt;"",('[1]T10 Wine export vol'!Y60/'[1]T61 Real GDP'!Y60*1000),"")),"")),"")</f>
        <v/>
      </c>
      <c r="AA29" s="9" t="str">
        <f>IFERROR((IF('[1]T10 Wine export vol'!Z60&lt;&gt;"",(IF('[1]T58 Population'!Z60&lt;&gt;"",('[1]T10 Wine export vol'!Z60/'[1]T61 Real GDP'!Z60*1000),"")),"")),"")</f>
        <v/>
      </c>
      <c r="AB29" s="9">
        <f>IFERROR((IF('[1]T10 Wine export vol'!AA60&lt;&gt;"",(IF('[1]T58 Population'!AA60&lt;&gt;"",('[1]T10 Wine export vol'!AA60/'[1]T61 Real GDP'!AA60*1000),"")),"")),"")</f>
        <v>161.59126213592231</v>
      </c>
      <c r="AC29" s="9" t="str">
        <f>IFERROR((IF('[1]T10 Wine export vol'!AB60&lt;&gt;"",(IF('[1]T58 Population'!AB60&lt;&gt;"",('[1]T10 Wine export vol'!AB60/'[1]T61 Real GDP'!AB60*1000),"")),"")),"")</f>
        <v/>
      </c>
      <c r="AD29" s="9" t="str">
        <f>IFERROR((IF('[1]T10 Wine export vol'!AC60&lt;&gt;"",(IF('[1]T58 Population'!AC60&lt;&gt;"",('[1]T10 Wine export vol'!AC60/'[1]T61 Real GDP'!AC60*1000),"")),"")),"")</f>
        <v/>
      </c>
      <c r="AE29" s="9">
        <f>IFERROR((IF('[1]T10 Wine export vol'!AD60&lt;&gt;"",(IF('[1]T58 Population'!AD60&lt;&gt;"",('[1]T10 Wine export vol'!AD60/'[1]T61 Real GDP'!AD60*1000),"")),"")),"")</f>
        <v>10.643344131670432</v>
      </c>
      <c r="AF29" s="9">
        <f>IFERROR((IF('[1]T10 Wine export vol'!AE60&lt;&gt;"",(IF('[1]T58 Population'!AE60&lt;&gt;"",('[1]T10 Wine export vol'!AE60/'[1]T61 Real GDP'!AE60*1000),"")),"")),"")</f>
        <v>0</v>
      </c>
      <c r="AG29" s="9" t="str">
        <f>IFERROR((IF('[1]T10 Wine export vol'!AF60&lt;&gt;"",(IF('[1]T58 Population'!AF60&lt;&gt;"",('[1]T10 Wine export vol'!AF60/'[1]T61 Real GDP'!AF60*1000),"")),"")),"")</f>
        <v/>
      </c>
      <c r="AH29" s="9">
        <f>IFERROR((IF('[1]T10 Wine export vol'!AG60&lt;&gt;"",(IF('[1]T58 Population'!AG60&lt;&gt;"",('[1]T10 Wine export vol'!AG60/'[1]T61 Real GDP'!AG60*1000),"")),"")),"")</f>
        <v>100.48716205736257</v>
      </c>
      <c r="AI29" s="9" t="str">
        <f>IFERROR((IF('[1]T10 Wine export vol'!AH60&lt;&gt;"",(IF('[1]T58 Population'!AH60&lt;&gt;"",('[1]T10 Wine export vol'!AH60/'[1]T61 Real GDP'!AH60*1000),"")),"")),"")</f>
        <v/>
      </c>
      <c r="AJ29" s="9" t="str">
        <f>IFERROR((IF('[1]T10 Wine export vol'!AI60&lt;&gt;"",(IF('[1]T58 Population'!AI60&lt;&gt;"",('[1]T10 Wine export vol'!AI60/'[1]T61 Real GDP'!AI60*1000),"")),"")),"")</f>
        <v/>
      </c>
      <c r="AK29" s="9" t="str">
        <f>IFERROR((IF('[1]T10 Wine export vol'!AJ60&lt;&gt;"",(IF('[1]T58 Population'!AJ60&lt;&gt;"",('[1]T10 Wine export vol'!AJ60/'[1]T61 Real GDP'!AJ60*1000),"")),"")),"")</f>
        <v/>
      </c>
      <c r="AL29" s="9" t="str">
        <f>IFERROR((IF('[1]T10 Wine export vol'!AK60&lt;&gt;"",(IF('[1]T58 Population'!AK60&lt;&gt;"",('[1]T10 Wine export vol'!AK60/'[1]T61 Real GDP'!AK60*1000),"")),"")),"")</f>
        <v/>
      </c>
      <c r="AM29" s="9" t="str">
        <f>IFERROR((IF('[1]T10 Wine export vol'!AL60&lt;&gt;"",(IF('[1]T58 Population'!AL60&lt;&gt;"",('[1]T10 Wine export vol'!AL60/'[1]T61 Real GDP'!AL60*1000),"")),"")),"")</f>
        <v/>
      </c>
      <c r="AN29" s="9">
        <f>IFERROR((IF('[1]T10 Wine export vol'!AM60&lt;&gt;"",(IF('[1]T58 Population'!AM60&lt;&gt;"",('[1]T10 Wine export vol'!AM60/'[1]T61 Real GDP'!AM60*1000),"")),"")),"")</f>
        <v>6.2570975929772041</v>
      </c>
      <c r="AO29" s="9" t="str">
        <f>IFERROR((IF('[1]T10 Wine export vol'!AN60&lt;&gt;"",(IF('[1]T58 Population'!AN60&lt;&gt;"",('[1]T10 Wine export vol'!AN60/'[1]T61 Real GDP'!AN60*1000),"")),"")),"")</f>
        <v/>
      </c>
      <c r="AP29" s="9" t="str">
        <f>IFERROR((IF('[1]T10 Wine export vol'!AO60&lt;&gt;"",(IF('[1]T58 Population'!AO60&lt;&gt;"",('[1]T10 Wine export vol'!AO60/'[1]T61 Real GDP'!AO60*1000),"")),"")),"")</f>
        <v/>
      </c>
      <c r="AQ29" s="9" t="str">
        <f>IFERROR((IF('[1]T10 Wine export vol'!AP60&lt;&gt;"",(IF('[1]T58 Population'!AP60&lt;&gt;"",('[1]T10 Wine export vol'!AP60/'[1]T61 Real GDP'!AP60*1000),"")),"")),"")</f>
        <v/>
      </c>
      <c r="AR29" s="9" t="str">
        <f>IFERROR((IF('[1]T10 Wine export vol'!AQ60&lt;&gt;"",(IF('[1]T58 Population'!AQ60&lt;&gt;"",('[1]T10 Wine export vol'!AQ60/'[1]T61 Real GDP'!AQ60*1000),"")),"")),"")</f>
        <v/>
      </c>
      <c r="AS29" s="9" t="str">
        <f>IFERROR((IF('[1]T10 Wine export vol'!AR60&lt;&gt;"",(IF('[1]T58 Population'!AR60&lt;&gt;"",('[1]T10 Wine export vol'!AR60/'[1]T61 Real GDP'!AR60*1000),"")),"")),"")</f>
        <v/>
      </c>
      <c r="AT29" s="9" t="str">
        <f>IFERROR((IF('[1]T10 Wine export vol'!AS60&lt;&gt;"",(IF('[1]T58 Population'!AS60&lt;&gt;"",('[1]T10 Wine export vol'!AS60/'[1]T61 Real GDP'!AS60*1000),"")),"")),"")</f>
        <v/>
      </c>
      <c r="AU29" s="9" t="str">
        <f>IFERROR((IF('[1]T10 Wine export vol'!AT60&lt;&gt;"",(IF('[1]T58 Population'!AT60&lt;&gt;"",('[1]T10 Wine export vol'!AT60/'[1]T61 Real GDP'!AT60*1000),"")),"")),"")</f>
        <v/>
      </c>
      <c r="AV29" s="9" t="str">
        <f>IFERROR((IF('[1]T10 Wine export vol'!AU60&lt;&gt;"",(IF('[1]T58 Population'!AU60&lt;&gt;"",('[1]T10 Wine export vol'!AU60/'[1]T61 Real GDP'!AU60*1000),"")),"")),"")</f>
        <v/>
      </c>
      <c r="AW29" s="9" t="str">
        <f>IFERROR((IF('[1]T10 Wine export vol'!AV60&lt;&gt;"",(IF('[1]T58 Population'!AV60&lt;&gt;"",('[1]T10 Wine export vol'!AV60/'[1]T61 Real GDP'!AV60*1000),"")),"")),"")</f>
        <v/>
      </c>
      <c r="AX29" s="9" t="str">
        <f>IFERROR((IF('[1]T10 Wine export vol'!AW60&lt;&gt;"",(IF('[1]T58 Population'!AW60&lt;&gt;"",('[1]T10 Wine export vol'!AW60/'[1]T61 Real GDP'!AW60*1000),"")),"")),"")</f>
        <v/>
      </c>
      <c r="AY29" s="9" t="str">
        <f>IFERROR((IF('[1]T10 Wine export vol'!AX60&lt;&gt;"",(IF('[1]T58 Population'!AX60&lt;&gt;"",('[1]T10 Wine export vol'!AX60/'[1]T61 Real GDP'!AX60*1000),"")),"")),"")</f>
        <v/>
      </c>
      <c r="AZ29" s="9" t="str">
        <f>IFERROR((IF('[1]T10 Wine export vol'!AY60&lt;&gt;"",(IF('[1]T58 Population'!AY60&lt;&gt;"",('[1]T10 Wine export vol'!AY60/'[1]T61 Real GDP'!AY60*1000),"")),"")),"")</f>
        <v/>
      </c>
      <c r="BA29" s="9" t="str">
        <f>IFERROR((IF('[1]T10 Wine export vol'!AZ60&lt;&gt;"",(IF('[1]T58 Population'!AZ60&lt;&gt;"",('[1]T10 Wine export vol'!AZ60/'[1]T61 Real GDP'!AZ60*1000),"")),"")),"")</f>
        <v/>
      </c>
      <c r="BB29" s="9" t="str">
        <f>IFERROR((IF('[1]T10 Wine export vol'!BC60&lt;&gt;"",(IF('[1]T58 Population'!BC60&lt;&gt;"",('[1]T10 Wine export vol'!BC60/'[1]T61 Real GDP'!BC60*1000),"")),"")),"")</f>
        <v/>
      </c>
    </row>
    <row r="30" spans="1:54" x14ac:dyDescent="0.5">
      <c r="A30" s="7">
        <f>'[1]T10 Wine export vol'!A61</f>
        <v>1893</v>
      </c>
      <c r="B30" s="9">
        <f>IFERROR((IF('[1]T10 Wine export vol'!B61&lt;&gt;"",(IF('[1]T58 Population'!B61&lt;&gt;"",('[1]T10 Wine export vol'!B61/'[1]T61 Real GDP'!B61*1000),"")),"")),"")</f>
        <v>1546.9675931718023</v>
      </c>
      <c r="C30" s="9">
        <f>IFERROR((IF('[1]T10 Wine export vol'!C61&lt;&gt;"",(IF('[1]T58 Population'!C61&lt;&gt;"",('[1]T10 Wine export vol'!C61/'[1]T61 Real GDP'!C61*1000),"")),"")),"")</f>
        <v>4530.3167834255846</v>
      </c>
      <c r="D30" s="9">
        <f>IFERROR((IF('[1]T10 Wine export vol'!D61&lt;&gt;"",(IF('[1]T58 Population'!D61&lt;&gt;"",('[1]T10 Wine export vol'!D61/'[1]T61 Real GDP'!D61*1000),"")),"")),"")</f>
        <v>13596.466431095405</v>
      </c>
      <c r="E30" s="9">
        <f>IFERROR((IF('[1]T10 Wine export vol'!E61&lt;&gt;"",(IF('[1]T58 Population'!E61&lt;&gt;"",('[1]T10 Wine export vol'!E61/'[1]T61 Real GDP'!E61*1000),"")),"")),"")</f>
        <v>16963.153675196914</v>
      </c>
      <c r="F30" s="9">
        <f>IFERROR((IF('[1]T10 Wine export vol'!F61&lt;&gt;"",(IF('[1]T58 Population'!F61&lt;&gt;"",('[1]T10 Wine export vol'!F61/'[1]T61 Real GDP'!F61*1000),"")),"")),"")</f>
        <v>1693.6461626483781</v>
      </c>
      <c r="G30" s="9"/>
      <c r="H30" s="9" t="str">
        <f>IFERROR((IF('[1]T10 Wine export vol'!G61&lt;&gt;"",(IF('[1]T58 Population'!G61&lt;&gt;"",('[1]T10 Wine export vol'!G61/'[1]T61 Real GDP'!G61*1000),"")),"")),"")</f>
        <v/>
      </c>
      <c r="I30" s="9">
        <f>IFERROR((IF('[1]T10 Wine export vol'!F62&lt;&gt;"",(IF('[1]T58 Population'!H61&lt;&gt;"",('[1]T10 Wine export vol'!F62/'[1]T61 Real GDP'!H61*1000),"")),"")),"")</f>
        <v>3748.2797122899942</v>
      </c>
      <c r="J30" s="9" t="str">
        <f>IFERROR((IF('[1]T10 Wine export vol'!I61&lt;&gt;"",(IF('[1]T58 Population'!I61&lt;&gt;"",('[1]T10 Wine export vol'!I61/'[1]T61 Real GDP'!I61*1000),"")),"")),"")</f>
        <v/>
      </c>
      <c r="K30" s="9">
        <f>IFERROR((IF('[1]T10 Wine export vol'!J61&lt;&gt;"",(IF('[1]T58 Population'!J61&lt;&gt;"",('[1]T10 Wine export vol'!J61/'[1]T61 Real GDP'!J61*1000),"")),"")),"")</f>
        <v>157.19316394305903</v>
      </c>
      <c r="L30" s="9">
        <f>IFERROR((IF('[1]T10 Wine export vol'!K61&lt;&gt;"",(IF('[1]T58 Population'!K61&lt;&gt;"",('[1]T10 Wine export vol'!K61/'[1]T61 Real GDP'!K61*1000),"")),"")),"")</f>
        <v>3036.7449856993931</v>
      </c>
      <c r="M30" s="9" t="str">
        <f>IFERROR((IF('[1]T10 Wine export vol'!L61&lt;&gt;"",(IF('[1]T58 Population'!L61&lt;&gt;"",('[1]T10 Wine export vol'!L61/'[1]T61 Real GDP'!L61*1000),"")),"")),"")</f>
        <v/>
      </c>
      <c r="N30" s="9" t="str">
        <f>IFERROR((IF('[1]T10 Wine export vol'!M61&lt;&gt;"",(IF('[1]T58 Population'!M61&lt;&gt;"",('[1]T10 Wine export vol'!M61/'[1]T61 Real GDP'!M61*1000),"")),"")),"")</f>
        <v/>
      </c>
      <c r="O30" s="9" t="str">
        <f>IFERROR((IF('[1]T10 Wine export vol'!N61&lt;&gt;"",(IF('[1]T58 Population'!N61&lt;&gt;"",('[1]T10 Wine export vol'!N61/'[1]T61 Real GDP'!N61*1000),"")),"")),"")</f>
        <v/>
      </c>
      <c r="P30" s="9">
        <f>IFERROR((IF('[1]T10 Wine export vol'!O61&lt;&gt;"",(IF('[1]T58 Population'!O61&lt;&gt;"",('[1]T10 Wine export vol'!O61/'[1]T61 Real GDP'!O61*1000),"")),"")),"")</f>
        <v>28.561959782132305</v>
      </c>
      <c r="Q30" s="9">
        <f>IFERROR((IF('[1]T10 Wine export vol'!P61&lt;&gt;"",(IF('[1]T58 Population'!P61&lt;&gt;"",('[1]T10 Wine export vol'!P61/'[1]T61 Real GDP'!P61*1000),"")),"")),"")</f>
        <v>18.289800412548672</v>
      </c>
      <c r="R30" s="9" t="str">
        <f>IFERROR((IF('[1]T10 Wine export vol'!Q61&lt;&gt;"",(IF('[1]T58 Population'!Q61&lt;&gt;"",('[1]T10 Wine export vol'!Q61/'[1]T61 Real GDP'!Q61*1000),"")),"")),"")</f>
        <v/>
      </c>
      <c r="S30" s="9" t="str">
        <f>IFERROR((IF('[1]T10 Wine export vol'!R61&lt;&gt;"",(IF('[1]T58 Population'!R61&lt;&gt;"",('[1]T10 Wine export vol'!R61/'[1]T61 Real GDP'!R61*1000),"")),"")),"")</f>
        <v/>
      </c>
      <c r="T30" s="9" t="str">
        <f>IFERROR((IF('[1]T10 Wine export vol'!S61&lt;&gt;"",(IF('[1]T58 Population'!S61&lt;&gt;"",('[1]T10 Wine export vol'!S61/'[1]T61 Real GDP'!S61*1000),"")),"")),"")</f>
        <v/>
      </c>
      <c r="U30" s="9" t="str">
        <f>IFERROR((IF('[1]T10 Wine export vol'!T61&lt;&gt;"",(IF('[1]T58 Population'!T61&lt;&gt;"",('[1]T10 Wine export vol'!T61/'[1]T61 Real GDP'!T61*1000),"")),"")),"")</f>
        <v/>
      </c>
      <c r="V30" s="9" t="str">
        <f>IFERROR((IF('[1]T10 Wine export vol'!U61&lt;&gt;"",(IF('[1]T58 Population'!U61&lt;&gt;"",('[1]T10 Wine export vol'!U61/'[1]T61 Real GDP'!U61*1000),"")),"")),"")</f>
        <v/>
      </c>
      <c r="W30" s="9" t="str">
        <f>IFERROR((IF('[1]T10 Wine export vol'!V61&lt;&gt;"",(IF('[1]T58 Population'!V61&lt;&gt;"",('[1]T10 Wine export vol'!V61/'[1]T61 Real GDP'!V61*1000),"")),"")),"")</f>
        <v/>
      </c>
      <c r="X30" s="9" t="str">
        <f>IFERROR((IF('[1]T10 Wine export vol'!W61&lt;&gt;"",(IF('[1]T58 Population'!W61&lt;&gt;"",('[1]T10 Wine export vol'!W61/'[1]T61 Real GDP'!W61*1000),"")),"")),"")</f>
        <v/>
      </c>
      <c r="Y30" s="9" t="str">
        <f>IFERROR((IF('[1]T10 Wine export vol'!X61&lt;&gt;"",(IF('[1]T58 Population'!X61&lt;&gt;"",('[1]T10 Wine export vol'!X61/'[1]T61 Real GDP'!X61*1000),"")),"")),"")</f>
        <v/>
      </c>
      <c r="Z30" s="9" t="str">
        <f>IFERROR((IF('[1]T10 Wine export vol'!Y61&lt;&gt;"",(IF('[1]T58 Population'!Y61&lt;&gt;"",('[1]T10 Wine export vol'!Y61/'[1]T61 Real GDP'!Y61*1000),"")),"")),"")</f>
        <v/>
      </c>
      <c r="AA30" s="9" t="str">
        <f>IFERROR((IF('[1]T10 Wine export vol'!Z61&lt;&gt;"",(IF('[1]T58 Population'!Z61&lt;&gt;"",('[1]T10 Wine export vol'!Z61/'[1]T61 Real GDP'!Z61*1000),"")),"")),"")</f>
        <v/>
      </c>
      <c r="AB30" s="9">
        <f>IFERROR((IF('[1]T10 Wine export vol'!AA61&lt;&gt;"",(IF('[1]T58 Population'!AA61&lt;&gt;"",('[1]T10 Wine export vol'!AA61/'[1]T61 Real GDP'!AA61*1000),"")),"")),"")</f>
        <v>205.86486409966022</v>
      </c>
      <c r="AC30" s="9" t="str">
        <f>IFERROR((IF('[1]T10 Wine export vol'!AB61&lt;&gt;"",(IF('[1]T58 Population'!AB61&lt;&gt;"",('[1]T10 Wine export vol'!AB61/'[1]T61 Real GDP'!AB61*1000),"")),"")),"")</f>
        <v/>
      </c>
      <c r="AD30" s="9" t="str">
        <f>IFERROR((IF('[1]T10 Wine export vol'!AC61&lt;&gt;"",(IF('[1]T58 Population'!AC61&lt;&gt;"",('[1]T10 Wine export vol'!AC61/'[1]T61 Real GDP'!AC61*1000),"")),"")),"")</f>
        <v/>
      </c>
      <c r="AE30" s="9">
        <f>IFERROR((IF('[1]T10 Wine export vol'!AD61&lt;&gt;"",(IF('[1]T58 Population'!AD61&lt;&gt;"",('[1]T10 Wine export vol'!AD61/'[1]T61 Real GDP'!AD61*1000),"")),"")),"")</f>
        <v>11.896294468264289</v>
      </c>
      <c r="AF30" s="9">
        <f>IFERROR((IF('[1]T10 Wine export vol'!AE61&lt;&gt;"",(IF('[1]T58 Population'!AE61&lt;&gt;"",('[1]T10 Wine export vol'!AE61/'[1]T61 Real GDP'!AE61*1000),"")),"")),"")</f>
        <v>0</v>
      </c>
      <c r="AG30" s="9" t="str">
        <f>IFERROR((IF('[1]T10 Wine export vol'!AF61&lt;&gt;"",(IF('[1]T58 Population'!AF61&lt;&gt;"",('[1]T10 Wine export vol'!AF61/'[1]T61 Real GDP'!AF61*1000),"")),"")),"")</f>
        <v/>
      </c>
      <c r="AH30" s="9">
        <f>IFERROR((IF('[1]T10 Wine export vol'!AG61&lt;&gt;"",(IF('[1]T58 Population'!AG61&lt;&gt;"",('[1]T10 Wine export vol'!AG61/'[1]T61 Real GDP'!AG61*1000),"")),"")),"")</f>
        <v>178.14290739083069</v>
      </c>
      <c r="AI30" s="9" t="str">
        <f>IFERROR((IF('[1]T10 Wine export vol'!AH61&lt;&gt;"",(IF('[1]T58 Population'!AH61&lt;&gt;"",('[1]T10 Wine export vol'!AH61/'[1]T61 Real GDP'!AH61*1000),"")),"")),"")</f>
        <v/>
      </c>
      <c r="AJ30" s="9" t="str">
        <f>IFERROR((IF('[1]T10 Wine export vol'!AI61&lt;&gt;"",(IF('[1]T58 Population'!AI61&lt;&gt;"",('[1]T10 Wine export vol'!AI61/'[1]T61 Real GDP'!AI61*1000),"")),"")),"")</f>
        <v/>
      </c>
      <c r="AK30" s="9" t="str">
        <f>IFERROR((IF('[1]T10 Wine export vol'!AJ61&lt;&gt;"",(IF('[1]T58 Population'!AJ61&lt;&gt;"",('[1]T10 Wine export vol'!AJ61/'[1]T61 Real GDP'!AJ61*1000),"")),"")),"")</f>
        <v/>
      </c>
      <c r="AL30" s="9" t="str">
        <f>IFERROR((IF('[1]T10 Wine export vol'!AK61&lt;&gt;"",(IF('[1]T58 Population'!AK61&lt;&gt;"",('[1]T10 Wine export vol'!AK61/'[1]T61 Real GDP'!AK61*1000),"")),"")),"")</f>
        <v/>
      </c>
      <c r="AM30" s="9" t="str">
        <f>IFERROR((IF('[1]T10 Wine export vol'!AL61&lt;&gt;"",(IF('[1]T58 Population'!AL61&lt;&gt;"",('[1]T10 Wine export vol'!AL61/'[1]T61 Real GDP'!AL61*1000),"")),"")),"")</f>
        <v/>
      </c>
      <c r="AN30" s="9">
        <f>IFERROR((IF('[1]T10 Wine export vol'!AM61&lt;&gt;"",(IF('[1]T58 Population'!AM61&lt;&gt;"",('[1]T10 Wine export vol'!AM61/'[1]T61 Real GDP'!AM61*1000),"")),"")),"")</f>
        <v>6.635112538713634</v>
      </c>
      <c r="AO30" s="9" t="str">
        <f>IFERROR((IF('[1]T10 Wine export vol'!AN61&lt;&gt;"",(IF('[1]T58 Population'!AN61&lt;&gt;"",('[1]T10 Wine export vol'!AN61/'[1]T61 Real GDP'!AN61*1000),"")),"")),"")</f>
        <v/>
      </c>
      <c r="AP30" s="9" t="str">
        <f>IFERROR((IF('[1]T10 Wine export vol'!AO61&lt;&gt;"",(IF('[1]T58 Population'!AO61&lt;&gt;"",('[1]T10 Wine export vol'!AO61/'[1]T61 Real GDP'!AO61*1000),"")),"")),"")</f>
        <v/>
      </c>
      <c r="AQ30" s="9" t="str">
        <f>IFERROR((IF('[1]T10 Wine export vol'!AP61&lt;&gt;"",(IF('[1]T58 Population'!AP61&lt;&gt;"",('[1]T10 Wine export vol'!AP61/'[1]T61 Real GDP'!AP61*1000),"")),"")),"")</f>
        <v/>
      </c>
      <c r="AR30" s="9" t="str">
        <f>IFERROR((IF('[1]T10 Wine export vol'!AQ61&lt;&gt;"",(IF('[1]T58 Population'!AQ61&lt;&gt;"",('[1]T10 Wine export vol'!AQ61/'[1]T61 Real GDP'!AQ61*1000),"")),"")),"")</f>
        <v/>
      </c>
      <c r="AS30" s="9" t="str">
        <f>IFERROR((IF('[1]T10 Wine export vol'!AR61&lt;&gt;"",(IF('[1]T58 Population'!AR61&lt;&gt;"",('[1]T10 Wine export vol'!AR61/'[1]T61 Real GDP'!AR61*1000),"")),"")),"")</f>
        <v/>
      </c>
      <c r="AT30" s="9" t="str">
        <f>IFERROR((IF('[1]T10 Wine export vol'!AS61&lt;&gt;"",(IF('[1]T58 Population'!AS61&lt;&gt;"",('[1]T10 Wine export vol'!AS61/'[1]T61 Real GDP'!AS61*1000),"")),"")),"")</f>
        <v/>
      </c>
      <c r="AU30" s="9" t="str">
        <f>IFERROR((IF('[1]T10 Wine export vol'!AT61&lt;&gt;"",(IF('[1]T58 Population'!AT61&lt;&gt;"",('[1]T10 Wine export vol'!AT61/'[1]T61 Real GDP'!AT61*1000),"")),"")),"")</f>
        <v/>
      </c>
      <c r="AV30" s="9" t="str">
        <f>IFERROR((IF('[1]T10 Wine export vol'!AU61&lt;&gt;"",(IF('[1]T58 Population'!AU61&lt;&gt;"",('[1]T10 Wine export vol'!AU61/'[1]T61 Real GDP'!AU61*1000),"")),"")),"")</f>
        <v/>
      </c>
      <c r="AW30" s="9" t="str">
        <f>IFERROR((IF('[1]T10 Wine export vol'!AV61&lt;&gt;"",(IF('[1]T58 Population'!AV61&lt;&gt;"",('[1]T10 Wine export vol'!AV61/'[1]T61 Real GDP'!AV61*1000),"")),"")),"")</f>
        <v/>
      </c>
      <c r="AX30" s="9" t="str">
        <f>IFERROR((IF('[1]T10 Wine export vol'!AW61&lt;&gt;"",(IF('[1]T58 Population'!AW61&lt;&gt;"",('[1]T10 Wine export vol'!AW61/'[1]T61 Real GDP'!AW61*1000),"")),"")),"")</f>
        <v/>
      </c>
      <c r="AY30" s="9" t="str">
        <f>IFERROR((IF('[1]T10 Wine export vol'!AX61&lt;&gt;"",(IF('[1]T58 Population'!AX61&lt;&gt;"",('[1]T10 Wine export vol'!AX61/'[1]T61 Real GDP'!AX61*1000),"")),"")),"")</f>
        <v/>
      </c>
      <c r="AZ30" s="9" t="str">
        <f>IFERROR((IF('[1]T10 Wine export vol'!AY61&lt;&gt;"",(IF('[1]T58 Population'!AY61&lt;&gt;"",('[1]T10 Wine export vol'!AY61/'[1]T61 Real GDP'!AY61*1000),"")),"")),"")</f>
        <v/>
      </c>
      <c r="BA30" s="9" t="str">
        <f>IFERROR((IF('[1]T10 Wine export vol'!AZ61&lt;&gt;"",(IF('[1]T58 Population'!AZ61&lt;&gt;"",('[1]T10 Wine export vol'!AZ61/'[1]T61 Real GDP'!AZ61*1000),"")),"")),"")</f>
        <v/>
      </c>
      <c r="BB30" s="9" t="str">
        <f>IFERROR((IF('[1]T10 Wine export vol'!BC61&lt;&gt;"",(IF('[1]T58 Population'!BC61&lt;&gt;"",('[1]T10 Wine export vol'!BC61/'[1]T61 Real GDP'!BC61*1000),"")),"")),"")</f>
        <v/>
      </c>
    </row>
    <row r="31" spans="1:54" x14ac:dyDescent="0.5">
      <c r="A31" s="7">
        <f>'[1]T10 Wine export vol'!A62</f>
        <v>1894</v>
      </c>
      <c r="B31" s="9">
        <f>IFERROR((IF('[1]T10 Wine export vol'!B62&lt;&gt;"",(IF('[1]T58 Population'!B62&lt;&gt;"",('[1]T10 Wine export vol'!B62/'[1]T61 Real GDP'!B62*1000),"")),"")),"")</f>
        <v>1641.1245876810729</v>
      </c>
      <c r="C31" s="9">
        <f>IFERROR((IF('[1]T10 Wine export vol'!C62&lt;&gt;"",(IF('[1]T58 Population'!C62&lt;&gt;"",('[1]T10 Wine export vol'!C62/'[1]T61 Real GDP'!C62*1000),"")),"")),"")</f>
        <v>3777.4445503203392</v>
      </c>
      <c r="D31" s="9">
        <f>IFERROR((IF('[1]T10 Wine export vol'!D62&lt;&gt;"",(IF('[1]T58 Population'!D62&lt;&gt;"",('[1]T10 Wine export vol'!D62/'[1]T61 Real GDP'!D62*1000),"")),"")),"")</f>
        <v>10943.798102738499</v>
      </c>
      <c r="E31" s="9">
        <f>IFERROR((IF('[1]T10 Wine export vol'!E62&lt;&gt;"",(IF('[1]T58 Population'!E62&lt;&gt;"",('[1]T10 Wine export vol'!E62/'[1]T61 Real GDP'!E62*1000),"")),"")),"")</f>
        <v>13404.568667377744</v>
      </c>
      <c r="F31" s="9">
        <f>IFERROR((IF('[1]T10 Wine export vol'!F62&lt;&gt;"",(IF('[1]T58 Population'!F62&lt;&gt;"",('[1]T10 Wine export vol'!F62/'[1]T61 Real GDP'!F62*1000),"")),"")),"")</f>
        <v>1553.4101779036685</v>
      </c>
      <c r="G31" s="9"/>
      <c r="H31" s="9" t="str">
        <f>IFERROR((IF('[1]T10 Wine export vol'!G62&lt;&gt;"",(IF('[1]T58 Population'!G62&lt;&gt;"",('[1]T10 Wine export vol'!G62/'[1]T61 Real GDP'!G62*1000),"")),"")),"")</f>
        <v/>
      </c>
      <c r="I31" s="9">
        <f>IFERROR((IF('[1]T10 Wine export vol'!F63&lt;&gt;"",(IF('[1]T58 Population'!H62&lt;&gt;"",('[1]T10 Wine export vol'!F63/'[1]T61 Real GDP'!H62*1000),"")),"")),"")</f>
        <v>3907.9637463772606</v>
      </c>
      <c r="J31" s="9" t="str">
        <f>IFERROR((IF('[1]T10 Wine export vol'!I62&lt;&gt;"",(IF('[1]T58 Population'!I62&lt;&gt;"",('[1]T10 Wine export vol'!I62/'[1]T61 Real GDP'!I62*1000),"")),"")),"")</f>
        <v/>
      </c>
      <c r="K31" s="9">
        <f>IFERROR((IF('[1]T10 Wine export vol'!J62&lt;&gt;"",(IF('[1]T58 Population'!J62&lt;&gt;"",('[1]T10 Wine export vol'!J62/'[1]T61 Real GDP'!J62*1000),"")),"")),"")</f>
        <v>144.27388141308134</v>
      </c>
      <c r="L31" s="9">
        <f>IFERROR((IF('[1]T10 Wine export vol'!K62&lt;&gt;"",(IF('[1]T58 Population'!K62&lt;&gt;"",('[1]T10 Wine export vol'!K62/'[1]T61 Real GDP'!K62*1000),"")),"")),"")</f>
        <v>3502.8642830998488</v>
      </c>
      <c r="M31" s="9" t="str">
        <f>IFERROR((IF('[1]T10 Wine export vol'!L62&lt;&gt;"",(IF('[1]T58 Population'!L62&lt;&gt;"",('[1]T10 Wine export vol'!L62/'[1]T61 Real GDP'!L62*1000),"")),"")),"")</f>
        <v/>
      </c>
      <c r="N31" s="9" t="str">
        <f>IFERROR((IF('[1]T10 Wine export vol'!M62&lt;&gt;"",(IF('[1]T58 Population'!M62&lt;&gt;"",('[1]T10 Wine export vol'!M62/'[1]T61 Real GDP'!M62*1000),"")),"")),"")</f>
        <v/>
      </c>
      <c r="O31" s="9" t="str">
        <f>IFERROR((IF('[1]T10 Wine export vol'!N62&lt;&gt;"",(IF('[1]T58 Population'!N62&lt;&gt;"",('[1]T10 Wine export vol'!N62/'[1]T61 Real GDP'!N62*1000),"")),"")),"")</f>
        <v/>
      </c>
      <c r="P31" s="9">
        <f>IFERROR((IF('[1]T10 Wine export vol'!O62&lt;&gt;"",(IF('[1]T58 Population'!O62&lt;&gt;"",('[1]T10 Wine export vol'!O62/'[1]T61 Real GDP'!O62*1000),"")),"")),"")</f>
        <v>29.730869018616559</v>
      </c>
      <c r="Q31" s="9">
        <f>IFERROR((IF('[1]T10 Wine export vol'!P62&lt;&gt;"",(IF('[1]T58 Population'!P62&lt;&gt;"",('[1]T10 Wine export vol'!P62/'[1]T61 Real GDP'!P62*1000),"")),"")),"")</f>
        <v>17.188114851533097</v>
      </c>
      <c r="R31" s="9" t="str">
        <f>IFERROR((IF('[1]T10 Wine export vol'!Q62&lt;&gt;"",(IF('[1]T58 Population'!Q62&lt;&gt;"",('[1]T10 Wine export vol'!Q62/'[1]T61 Real GDP'!Q62*1000),"")),"")),"")</f>
        <v/>
      </c>
      <c r="S31" s="9" t="str">
        <f>IFERROR((IF('[1]T10 Wine export vol'!R62&lt;&gt;"",(IF('[1]T58 Population'!R62&lt;&gt;"",('[1]T10 Wine export vol'!R62/'[1]T61 Real GDP'!R62*1000),"")),"")),"")</f>
        <v/>
      </c>
      <c r="T31" s="9" t="str">
        <f>IFERROR((IF('[1]T10 Wine export vol'!S62&lt;&gt;"",(IF('[1]T58 Population'!S62&lt;&gt;"",('[1]T10 Wine export vol'!S62/'[1]T61 Real GDP'!S62*1000),"")),"")),"")</f>
        <v/>
      </c>
      <c r="U31" s="9" t="str">
        <f>IFERROR((IF('[1]T10 Wine export vol'!T62&lt;&gt;"",(IF('[1]T58 Population'!T62&lt;&gt;"",('[1]T10 Wine export vol'!T62/'[1]T61 Real GDP'!T62*1000),"")),"")),"")</f>
        <v/>
      </c>
      <c r="V31" s="9" t="str">
        <f>IFERROR((IF('[1]T10 Wine export vol'!U62&lt;&gt;"",(IF('[1]T58 Population'!U62&lt;&gt;"",('[1]T10 Wine export vol'!U62/'[1]T61 Real GDP'!U62*1000),"")),"")),"")</f>
        <v/>
      </c>
      <c r="W31" s="9" t="str">
        <f>IFERROR((IF('[1]T10 Wine export vol'!V62&lt;&gt;"",(IF('[1]T58 Population'!V62&lt;&gt;"",('[1]T10 Wine export vol'!V62/'[1]T61 Real GDP'!V62*1000),"")),"")),"")</f>
        <v/>
      </c>
      <c r="X31" s="9" t="str">
        <f>IFERROR((IF('[1]T10 Wine export vol'!W62&lt;&gt;"",(IF('[1]T58 Population'!W62&lt;&gt;"",('[1]T10 Wine export vol'!W62/'[1]T61 Real GDP'!W62*1000),"")),"")),"")</f>
        <v/>
      </c>
      <c r="Y31" s="9" t="str">
        <f>IFERROR((IF('[1]T10 Wine export vol'!X62&lt;&gt;"",(IF('[1]T58 Population'!X62&lt;&gt;"",('[1]T10 Wine export vol'!X62/'[1]T61 Real GDP'!X62*1000),"")),"")),"")</f>
        <v/>
      </c>
      <c r="Z31" s="9" t="str">
        <f>IFERROR((IF('[1]T10 Wine export vol'!Y62&lt;&gt;"",(IF('[1]T58 Population'!Y62&lt;&gt;"",('[1]T10 Wine export vol'!Y62/'[1]T61 Real GDP'!Y62*1000),"")),"")),"")</f>
        <v/>
      </c>
      <c r="AA31" s="9" t="str">
        <f>IFERROR((IF('[1]T10 Wine export vol'!Z62&lt;&gt;"",(IF('[1]T58 Population'!Z62&lt;&gt;"",('[1]T10 Wine export vol'!Z62/'[1]T61 Real GDP'!Z62*1000),"")),"")),"")</f>
        <v/>
      </c>
      <c r="AB31" s="9">
        <f>IFERROR((IF('[1]T10 Wine export vol'!AA62&lt;&gt;"",(IF('[1]T58 Population'!AA62&lt;&gt;"",('[1]T10 Wine export vol'!AA62/'[1]T61 Real GDP'!AA62*1000),"")),"")),"")</f>
        <v>141.83621323529411</v>
      </c>
      <c r="AC31" s="9" t="str">
        <f>IFERROR((IF('[1]T10 Wine export vol'!AB62&lt;&gt;"",(IF('[1]T58 Population'!AB62&lt;&gt;"",('[1]T10 Wine export vol'!AB62/'[1]T61 Real GDP'!AB62*1000),"")),"")),"")</f>
        <v/>
      </c>
      <c r="AD31" s="9" t="str">
        <f>IFERROR((IF('[1]T10 Wine export vol'!AC62&lt;&gt;"",(IF('[1]T58 Population'!AC62&lt;&gt;"",('[1]T10 Wine export vol'!AC62/'[1]T61 Real GDP'!AC62*1000),"")),"")),"")</f>
        <v/>
      </c>
      <c r="AE31" s="9">
        <f>IFERROR((IF('[1]T10 Wine export vol'!AD62&lt;&gt;"",(IF('[1]T58 Population'!AD62&lt;&gt;"",('[1]T10 Wine export vol'!AD62/'[1]T61 Real GDP'!AD62*1000),"")),"")),"")</f>
        <v>13.915309955646197</v>
      </c>
      <c r="AF31" s="9">
        <f>IFERROR((IF('[1]T10 Wine export vol'!AE62&lt;&gt;"",(IF('[1]T58 Population'!AE62&lt;&gt;"",('[1]T10 Wine export vol'!AE62/'[1]T61 Real GDP'!AE62*1000),"")),"")),"")</f>
        <v>0</v>
      </c>
      <c r="AG31" s="9" t="str">
        <f>IFERROR((IF('[1]T10 Wine export vol'!AF62&lt;&gt;"",(IF('[1]T58 Population'!AF62&lt;&gt;"",('[1]T10 Wine export vol'!AF62/'[1]T61 Real GDP'!AF62*1000),"")),"")),"")</f>
        <v/>
      </c>
      <c r="AH31" s="9">
        <f>IFERROR((IF('[1]T10 Wine export vol'!AG62&lt;&gt;"",(IF('[1]T58 Population'!AG62&lt;&gt;"",('[1]T10 Wine export vol'!AG62/'[1]T61 Real GDP'!AG62*1000),"")),"")),"")</f>
        <v>48.076449741832675</v>
      </c>
      <c r="AI31" s="9" t="str">
        <f>IFERROR((IF('[1]T10 Wine export vol'!AH62&lt;&gt;"",(IF('[1]T58 Population'!AH62&lt;&gt;"",('[1]T10 Wine export vol'!AH62/'[1]T61 Real GDP'!AH62*1000),"")),"")),"")</f>
        <v/>
      </c>
      <c r="AJ31" s="9" t="str">
        <f>IFERROR((IF('[1]T10 Wine export vol'!AI62&lt;&gt;"",(IF('[1]T58 Population'!AI62&lt;&gt;"",('[1]T10 Wine export vol'!AI62/'[1]T61 Real GDP'!AI62*1000),"")),"")),"")</f>
        <v/>
      </c>
      <c r="AK31" s="9" t="str">
        <f>IFERROR((IF('[1]T10 Wine export vol'!AJ62&lt;&gt;"",(IF('[1]T58 Population'!AJ62&lt;&gt;"",('[1]T10 Wine export vol'!AJ62/'[1]T61 Real GDP'!AJ62*1000),"")),"")),"")</f>
        <v/>
      </c>
      <c r="AL31" s="9" t="str">
        <f>IFERROR((IF('[1]T10 Wine export vol'!AK62&lt;&gt;"",(IF('[1]T58 Population'!AK62&lt;&gt;"",('[1]T10 Wine export vol'!AK62/'[1]T61 Real GDP'!AK62*1000),"")),"")),"")</f>
        <v/>
      </c>
      <c r="AM31" s="9" t="str">
        <f>IFERROR((IF('[1]T10 Wine export vol'!AL62&lt;&gt;"",(IF('[1]T58 Population'!AL62&lt;&gt;"",('[1]T10 Wine export vol'!AL62/'[1]T61 Real GDP'!AL62*1000),"")),"")),"")</f>
        <v/>
      </c>
      <c r="AN31" s="9">
        <f>IFERROR((IF('[1]T10 Wine export vol'!AM62&lt;&gt;"",(IF('[1]T58 Population'!AM62&lt;&gt;"",('[1]T10 Wine export vol'!AM62/'[1]T61 Real GDP'!AM62*1000),"")),"")),"")</f>
        <v>6.6976586091477124</v>
      </c>
      <c r="AO31" s="9" t="str">
        <f>IFERROR((IF('[1]T10 Wine export vol'!AN62&lt;&gt;"",(IF('[1]T58 Population'!AN62&lt;&gt;"",('[1]T10 Wine export vol'!AN62/'[1]T61 Real GDP'!AN62*1000),"")),"")),"")</f>
        <v/>
      </c>
      <c r="AP31" s="9" t="str">
        <f>IFERROR((IF('[1]T10 Wine export vol'!AO62&lt;&gt;"",(IF('[1]T58 Population'!AO62&lt;&gt;"",('[1]T10 Wine export vol'!AO62/'[1]T61 Real GDP'!AO62*1000),"")),"")),"")</f>
        <v/>
      </c>
      <c r="AQ31" s="9" t="str">
        <f>IFERROR((IF('[1]T10 Wine export vol'!AP62&lt;&gt;"",(IF('[1]T58 Population'!AP62&lt;&gt;"",('[1]T10 Wine export vol'!AP62/'[1]T61 Real GDP'!AP62*1000),"")),"")),"")</f>
        <v/>
      </c>
      <c r="AR31" s="9" t="str">
        <f>IFERROR((IF('[1]T10 Wine export vol'!AQ62&lt;&gt;"",(IF('[1]T58 Population'!AQ62&lt;&gt;"",('[1]T10 Wine export vol'!AQ62/'[1]T61 Real GDP'!AQ62*1000),"")),"")),"")</f>
        <v/>
      </c>
      <c r="AS31" s="9" t="str">
        <f>IFERROR((IF('[1]T10 Wine export vol'!AR62&lt;&gt;"",(IF('[1]T58 Population'!AR62&lt;&gt;"",('[1]T10 Wine export vol'!AR62/'[1]T61 Real GDP'!AR62*1000),"")),"")),"")</f>
        <v/>
      </c>
      <c r="AT31" s="9" t="str">
        <f>IFERROR((IF('[1]T10 Wine export vol'!AS62&lt;&gt;"",(IF('[1]T58 Population'!AS62&lt;&gt;"",('[1]T10 Wine export vol'!AS62/'[1]T61 Real GDP'!AS62*1000),"")),"")),"")</f>
        <v/>
      </c>
      <c r="AU31" s="9" t="str">
        <f>IFERROR((IF('[1]T10 Wine export vol'!AT62&lt;&gt;"",(IF('[1]T58 Population'!AT62&lt;&gt;"",('[1]T10 Wine export vol'!AT62/'[1]T61 Real GDP'!AT62*1000),"")),"")),"")</f>
        <v/>
      </c>
      <c r="AV31" s="9" t="str">
        <f>IFERROR((IF('[1]T10 Wine export vol'!AU62&lt;&gt;"",(IF('[1]T58 Population'!AU62&lt;&gt;"",('[1]T10 Wine export vol'!AU62/'[1]T61 Real GDP'!AU62*1000),"")),"")),"")</f>
        <v/>
      </c>
      <c r="AW31" s="9" t="str">
        <f>IFERROR((IF('[1]T10 Wine export vol'!AV62&lt;&gt;"",(IF('[1]T58 Population'!AV62&lt;&gt;"",('[1]T10 Wine export vol'!AV62/'[1]T61 Real GDP'!AV62*1000),"")),"")),"")</f>
        <v/>
      </c>
      <c r="AX31" s="9" t="str">
        <f>IFERROR((IF('[1]T10 Wine export vol'!AW62&lt;&gt;"",(IF('[1]T58 Population'!AW62&lt;&gt;"",('[1]T10 Wine export vol'!AW62/'[1]T61 Real GDP'!AW62*1000),"")),"")),"")</f>
        <v/>
      </c>
      <c r="AY31" s="9" t="str">
        <f>IFERROR((IF('[1]T10 Wine export vol'!AX62&lt;&gt;"",(IF('[1]T58 Population'!AX62&lt;&gt;"",('[1]T10 Wine export vol'!AX62/'[1]T61 Real GDP'!AX62*1000),"")),"")),"")</f>
        <v/>
      </c>
      <c r="AZ31" s="9" t="str">
        <f>IFERROR((IF('[1]T10 Wine export vol'!AY62&lt;&gt;"",(IF('[1]T58 Population'!AY62&lt;&gt;"",('[1]T10 Wine export vol'!AY62/'[1]T61 Real GDP'!AY62*1000),"")),"")),"")</f>
        <v/>
      </c>
      <c r="BA31" s="9" t="str">
        <f>IFERROR((IF('[1]T10 Wine export vol'!AZ62&lt;&gt;"",(IF('[1]T58 Population'!AZ62&lt;&gt;"",('[1]T10 Wine export vol'!AZ62/'[1]T61 Real GDP'!AZ62*1000),"")),"")),"")</f>
        <v/>
      </c>
      <c r="BB31" s="9" t="str">
        <f>IFERROR((IF('[1]T10 Wine export vol'!BC62&lt;&gt;"",(IF('[1]T58 Population'!BC62&lt;&gt;"",('[1]T10 Wine export vol'!BC62/'[1]T61 Real GDP'!BC62*1000),"")),"")),"")</f>
        <v/>
      </c>
    </row>
    <row r="32" spans="1:54" x14ac:dyDescent="0.5">
      <c r="A32" s="7">
        <f>'[1]T10 Wine export vol'!A63</f>
        <v>1895</v>
      </c>
      <c r="B32" s="9">
        <f>IFERROR((IF('[1]T10 Wine export vol'!B63&lt;&gt;"",(IF('[1]T58 Population'!B63&lt;&gt;"",('[1]T10 Wine export vol'!B63/'[1]T61 Real GDP'!B63*1000),"")),"")),"")</f>
        <v>1648.9595868137396</v>
      </c>
      <c r="C32" s="9">
        <f>IFERROR((IF('[1]T10 Wine export vol'!C63&lt;&gt;"",(IF('[1]T58 Population'!C63&lt;&gt;"",('[1]T10 Wine export vol'!C63/'[1]T61 Real GDP'!C63*1000),"")),"")),"")</f>
        <v>3271.1790507986734</v>
      </c>
      <c r="D32" s="9">
        <f>IFERROR((IF('[1]T10 Wine export vol'!D63&lt;&gt;"",(IF('[1]T58 Population'!D63&lt;&gt;"",('[1]T10 Wine export vol'!D63/'[1]T61 Real GDP'!D63*1000),"")),"")),"")</f>
        <v>11711.858589325555</v>
      </c>
      <c r="E32" s="9">
        <f>IFERROR((IF('[1]T10 Wine export vol'!E63&lt;&gt;"",(IF('[1]T58 Population'!E63&lt;&gt;"",('[1]T10 Wine export vol'!E63/'[1]T61 Real GDP'!E63*1000),"")),"")),"")</f>
        <v>17479.730076953176</v>
      </c>
      <c r="F32" s="9">
        <f>IFERROR((IF('[1]T10 Wine export vol'!F63&lt;&gt;"",(IF('[1]T58 Population'!F63&lt;&gt;"",('[1]T10 Wine export vol'!F63/'[1]T61 Real GDP'!F63*1000),"")),"")),"")</f>
        <v>1610.155397393303</v>
      </c>
      <c r="G32" s="9"/>
      <c r="H32" s="9" t="str">
        <f>IFERROR((IF('[1]T10 Wine export vol'!G63&lt;&gt;"",(IF('[1]T58 Population'!G63&lt;&gt;"",('[1]T10 Wine export vol'!G63/'[1]T61 Real GDP'!G63*1000),"")),"")),"")</f>
        <v/>
      </c>
      <c r="I32" s="9">
        <f>IFERROR((IF('[1]T10 Wine export vol'!F64&lt;&gt;"",(IF('[1]T58 Population'!H63&lt;&gt;"",('[1]T10 Wine export vol'!F64/'[1]T61 Real GDP'!H63*1000),"")),"")),"")</f>
        <v>3308.5600950569474</v>
      </c>
      <c r="J32" s="9" t="str">
        <f>IFERROR((IF('[1]T10 Wine export vol'!I63&lt;&gt;"",(IF('[1]T58 Population'!I63&lt;&gt;"",('[1]T10 Wine export vol'!I63/'[1]T61 Real GDP'!I63*1000),"")),"")),"")</f>
        <v/>
      </c>
      <c r="K32" s="9">
        <f>IFERROR((IF('[1]T10 Wine export vol'!J63&lt;&gt;"",(IF('[1]T58 Population'!J63&lt;&gt;"",('[1]T10 Wine export vol'!J63/'[1]T61 Real GDP'!J63*1000),"")),"")),"")</f>
        <v>150.44436973477971</v>
      </c>
      <c r="L32" s="9">
        <f>IFERROR((IF('[1]T10 Wine export vol'!K63&lt;&gt;"",(IF('[1]T58 Population'!K63&lt;&gt;"",('[1]T10 Wine export vol'!K63/'[1]T61 Real GDP'!K63*1000),"")),"")),"")</f>
        <v>3634.8381438153906</v>
      </c>
      <c r="M32" s="9" t="str">
        <f>IFERROR((IF('[1]T10 Wine export vol'!L63&lt;&gt;"",(IF('[1]T58 Population'!L63&lt;&gt;"",('[1]T10 Wine export vol'!L63/'[1]T61 Real GDP'!L63*1000),"")),"")),"")</f>
        <v/>
      </c>
      <c r="N32" s="9" t="str">
        <f>IFERROR((IF('[1]T10 Wine export vol'!M63&lt;&gt;"",(IF('[1]T58 Population'!M63&lt;&gt;"",('[1]T10 Wine export vol'!M63/'[1]T61 Real GDP'!M63*1000),"")),"")),"")</f>
        <v/>
      </c>
      <c r="O32" s="9" t="str">
        <f>IFERROR((IF('[1]T10 Wine export vol'!N63&lt;&gt;"",(IF('[1]T58 Population'!N63&lt;&gt;"",('[1]T10 Wine export vol'!N63/'[1]T61 Real GDP'!N63*1000),"")),"")),"")</f>
        <v/>
      </c>
      <c r="P32" s="9">
        <f>IFERROR((IF('[1]T10 Wine export vol'!O63&lt;&gt;"",(IF('[1]T58 Population'!O63&lt;&gt;"",('[1]T10 Wine export vol'!O63/'[1]T61 Real GDP'!O63*1000),"")),"")),"")</f>
        <v>23.647126020528351</v>
      </c>
      <c r="Q32" s="9">
        <f>IFERROR((IF('[1]T10 Wine export vol'!P63&lt;&gt;"",(IF('[1]T58 Population'!P63&lt;&gt;"",('[1]T10 Wine export vol'!P63/'[1]T61 Real GDP'!P63*1000),"")),"")),"")</f>
        <v>36.909761947624879</v>
      </c>
      <c r="R32" s="9" t="str">
        <f>IFERROR((IF('[1]T10 Wine export vol'!Q63&lt;&gt;"",(IF('[1]T58 Population'!Q63&lt;&gt;"",('[1]T10 Wine export vol'!Q63/'[1]T61 Real GDP'!Q63*1000),"")),"")),"")</f>
        <v/>
      </c>
      <c r="S32" s="9" t="str">
        <f>IFERROR((IF('[1]T10 Wine export vol'!R63&lt;&gt;"",(IF('[1]T58 Population'!R63&lt;&gt;"",('[1]T10 Wine export vol'!R63/'[1]T61 Real GDP'!R63*1000),"")),"")),"")</f>
        <v/>
      </c>
      <c r="T32" s="9" t="str">
        <f>IFERROR((IF('[1]T10 Wine export vol'!S63&lt;&gt;"",(IF('[1]T58 Population'!S63&lt;&gt;"",('[1]T10 Wine export vol'!S63/'[1]T61 Real GDP'!S63*1000),"")),"")),"")</f>
        <v/>
      </c>
      <c r="U32" s="9" t="str">
        <f>IFERROR((IF('[1]T10 Wine export vol'!T63&lt;&gt;"",(IF('[1]T58 Population'!T63&lt;&gt;"",('[1]T10 Wine export vol'!T63/'[1]T61 Real GDP'!T63*1000),"")),"")),"")</f>
        <v/>
      </c>
      <c r="V32" s="9" t="str">
        <f>IFERROR((IF('[1]T10 Wine export vol'!U63&lt;&gt;"",(IF('[1]T58 Population'!U63&lt;&gt;"",('[1]T10 Wine export vol'!U63/'[1]T61 Real GDP'!U63*1000),"")),"")),"")</f>
        <v/>
      </c>
      <c r="W32" s="9" t="str">
        <f>IFERROR((IF('[1]T10 Wine export vol'!V63&lt;&gt;"",(IF('[1]T58 Population'!V63&lt;&gt;"",('[1]T10 Wine export vol'!V63/'[1]T61 Real GDP'!V63*1000),"")),"")),"")</f>
        <v/>
      </c>
      <c r="X32" s="9" t="str">
        <f>IFERROR((IF('[1]T10 Wine export vol'!W63&lt;&gt;"",(IF('[1]T58 Population'!W63&lt;&gt;"",('[1]T10 Wine export vol'!W63/'[1]T61 Real GDP'!W63*1000),"")),"")),"")</f>
        <v/>
      </c>
      <c r="Y32" s="9" t="str">
        <f>IFERROR((IF('[1]T10 Wine export vol'!X63&lt;&gt;"",(IF('[1]T58 Population'!X63&lt;&gt;"",('[1]T10 Wine export vol'!X63/'[1]T61 Real GDP'!X63*1000),"")),"")),"")</f>
        <v/>
      </c>
      <c r="Z32" s="9" t="str">
        <f>IFERROR((IF('[1]T10 Wine export vol'!Y63&lt;&gt;"",(IF('[1]T58 Population'!Y63&lt;&gt;"",('[1]T10 Wine export vol'!Y63/'[1]T61 Real GDP'!Y63*1000),"")),"")),"")</f>
        <v/>
      </c>
      <c r="AA32" s="9" t="str">
        <f>IFERROR((IF('[1]T10 Wine export vol'!Z63&lt;&gt;"",(IF('[1]T58 Population'!Z63&lt;&gt;"",('[1]T10 Wine export vol'!Z63/'[1]T61 Real GDP'!Z63*1000),"")),"")),"")</f>
        <v/>
      </c>
      <c r="AB32" s="9">
        <f>IFERROR((IF('[1]T10 Wine export vol'!AA63&lt;&gt;"",(IF('[1]T58 Population'!AA63&lt;&gt;"",('[1]T10 Wine export vol'!AA63/'[1]T61 Real GDP'!AA63*1000),"")),"")),"")</f>
        <v>231.08124896403118</v>
      </c>
      <c r="AC32" s="9" t="str">
        <f>IFERROR((IF('[1]T10 Wine export vol'!AB63&lt;&gt;"",(IF('[1]T58 Population'!AB63&lt;&gt;"",('[1]T10 Wine export vol'!AB63/'[1]T61 Real GDP'!AB63*1000),"")),"")),"")</f>
        <v/>
      </c>
      <c r="AD32" s="9" t="str">
        <f>IFERROR((IF('[1]T10 Wine export vol'!AC63&lt;&gt;"",(IF('[1]T58 Population'!AC63&lt;&gt;"",('[1]T10 Wine export vol'!AC63/'[1]T61 Real GDP'!AC63*1000),"")),"")),"")</f>
        <v/>
      </c>
      <c r="AE32" s="9">
        <f>IFERROR((IF('[1]T10 Wine export vol'!AD63&lt;&gt;"",(IF('[1]T58 Population'!AD63&lt;&gt;"",('[1]T10 Wine export vol'!AD63/'[1]T61 Real GDP'!AD63*1000),"")),"")),"")</f>
        <v>17.224374521273173</v>
      </c>
      <c r="AF32" s="9">
        <f>IFERROR((IF('[1]T10 Wine export vol'!AE63&lt;&gt;"",(IF('[1]T58 Population'!AE63&lt;&gt;"",('[1]T10 Wine export vol'!AE63/'[1]T61 Real GDP'!AE63*1000),"")),"")),"")</f>
        <v>0</v>
      </c>
      <c r="AG32" s="9" t="str">
        <f>IFERROR((IF('[1]T10 Wine export vol'!AF63&lt;&gt;"",(IF('[1]T58 Population'!AF63&lt;&gt;"",('[1]T10 Wine export vol'!AF63/'[1]T61 Real GDP'!AF63*1000),"")),"")),"")</f>
        <v/>
      </c>
      <c r="AH32" s="9">
        <f>IFERROR((IF('[1]T10 Wine export vol'!AG63&lt;&gt;"",(IF('[1]T58 Population'!AG63&lt;&gt;"",('[1]T10 Wine export vol'!AG63/'[1]T61 Real GDP'!AG63*1000),"")),"")),"")</f>
        <v>28.658710432530299</v>
      </c>
      <c r="AI32" s="9" t="str">
        <f>IFERROR((IF('[1]T10 Wine export vol'!AH63&lt;&gt;"",(IF('[1]T58 Population'!AH63&lt;&gt;"",('[1]T10 Wine export vol'!AH63/'[1]T61 Real GDP'!AH63*1000),"")),"")),"")</f>
        <v/>
      </c>
      <c r="AJ32" s="9" t="str">
        <f>IFERROR((IF('[1]T10 Wine export vol'!AI63&lt;&gt;"",(IF('[1]T58 Population'!AI63&lt;&gt;"",('[1]T10 Wine export vol'!AI63/'[1]T61 Real GDP'!AI63*1000),"")),"")),"")</f>
        <v/>
      </c>
      <c r="AK32" s="9" t="str">
        <f>IFERROR((IF('[1]T10 Wine export vol'!AJ63&lt;&gt;"",(IF('[1]T58 Population'!AJ63&lt;&gt;"",('[1]T10 Wine export vol'!AJ63/'[1]T61 Real GDP'!AJ63*1000),"")),"")),"")</f>
        <v/>
      </c>
      <c r="AL32" s="9" t="str">
        <f>IFERROR((IF('[1]T10 Wine export vol'!AK63&lt;&gt;"",(IF('[1]T58 Population'!AK63&lt;&gt;"",('[1]T10 Wine export vol'!AK63/'[1]T61 Real GDP'!AK63*1000),"")),"")),"")</f>
        <v/>
      </c>
      <c r="AM32" s="9" t="str">
        <f>IFERROR((IF('[1]T10 Wine export vol'!AL63&lt;&gt;"",(IF('[1]T58 Population'!AL63&lt;&gt;"",('[1]T10 Wine export vol'!AL63/'[1]T61 Real GDP'!AL63*1000),"")),"")),"")</f>
        <v/>
      </c>
      <c r="AN32" s="9">
        <f>IFERROR((IF('[1]T10 Wine export vol'!AM63&lt;&gt;"",(IF('[1]T58 Population'!AM63&lt;&gt;"",('[1]T10 Wine export vol'!AM63/'[1]T61 Real GDP'!AM63*1000),"")),"")),"")</f>
        <v>5.934790649242526</v>
      </c>
      <c r="AO32" s="9" t="str">
        <f>IFERROR((IF('[1]T10 Wine export vol'!AN63&lt;&gt;"",(IF('[1]T58 Population'!AN63&lt;&gt;"",('[1]T10 Wine export vol'!AN63/'[1]T61 Real GDP'!AN63*1000),"")),"")),"")</f>
        <v/>
      </c>
      <c r="AP32" s="9" t="str">
        <f>IFERROR((IF('[1]T10 Wine export vol'!AO63&lt;&gt;"",(IF('[1]T58 Population'!AO63&lt;&gt;"",('[1]T10 Wine export vol'!AO63/'[1]T61 Real GDP'!AO63*1000),"")),"")),"")</f>
        <v/>
      </c>
      <c r="AQ32" s="9" t="str">
        <f>IFERROR((IF('[1]T10 Wine export vol'!AP63&lt;&gt;"",(IF('[1]T58 Population'!AP63&lt;&gt;"",('[1]T10 Wine export vol'!AP63/'[1]T61 Real GDP'!AP63*1000),"")),"")),"")</f>
        <v/>
      </c>
      <c r="AR32" s="9" t="str">
        <f>IFERROR((IF('[1]T10 Wine export vol'!AQ63&lt;&gt;"",(IF('[1]T58 Population'!AQ63&lt;&gt;"",('[1]T10 Wine export vol'!AQ63/'[1]T61 Real GDP'!AQ63*1000),"")),"")),"")</f>
        <v/>
      </c>
      <c r="AS32" s="9" t="str">
        <f>IFERROR((IF('[1]T10 Wine export vol'!AR63&lt;&gt;"",(IF('[1]T58 Population'!AR63&lt;&gt;"",('[1]T10 Wine export vol'!AR63/'[1]T61 Real GDP'!AR63*1000),"")),"")),"")</f>
        <v/>
      </c>
      <c r="AT32" s="9" t="str">
        <f>IFERROR((IF('[1]T10 Wine export vol'!AS63&lt;&gt;"",(IF('[1]T58 Population'!AS63&lt;&gt;"",('[1]T10 Wine export vol'!AS63/'[1]T61 Real GDP'!AS63*1000),"")),"")),"")</f>
        <v/>
      </c>
      <c r="AU32" s="9" t="str">
        <f>IFERROR((IF('[1]T10 Wine export vol'!AT63&lt;&gt;"",(IF('[1]T58 Population'!AT63&lt;&gt;"",('[1]T10 Wine export vol'!AT63/'[1]T61 Real GDP'!AT63*1000),"")),"")),"")</f>
        <v/>
      </c>
      <c r="AV32" s="9" t="str">
        <f>IFERROR((IF('[1]T10 Wine export vol'!AU63&lt;&gt;"",(IF('[1]T58 Population'!AU63&lt;&gt;"",('[1]T10 Wine export vol'!AU63/'[1]T61 Real GDP'!AU63*1000),"")),"")),"")</f>
        <v/>
      </c>
      <c r="AW32" s="9" t="str">
        <f>IFERROR((IF('[1]T10 Wine export vol'!AV63&lt;&gt;"",(IF('[1]T58 Population'!AV63&lt;&gt;"",('[1]T10 Wine export vol'!AV63/'[1]T61 Real GDP'!AV63*1000),"")),"")),"")</f>
        <v/>
      </c>
      <c r="AX32" s="9" t="str">
        <f>IFERROR((IF('[1]T10 Wine export vol'!AW63&lt;&gt;"",(IF('[1]T58 Population'!AW63&lt;&gt;"",('[1]T10 Wine export vol'!AW63/'[1]T61 Real GDP'!AW63*1000),"")),"")),"")</f>
        <v/>
      </c>
      <c r="AY32" s="9" t="str">
        <f>IFERROR((IF('[1]T10 Wine export vol'!AX63&lt;&gt;"",(IF('[1]T58 Population'!AX63&lt;&gt;"",('[1]T10 Wine export vol'!AX63/'[1]T61 Real GDP'!AX63*1000),"")),"")),"")</f>
        <v/>
      </c>
      <c r="AZ32" s="9" t="str">
        <f>IFERROR((IF('[1]T10 Wine export vol'!AY63&lt;&gt;"",(IF('[1]T58 Population'!AY63&lt;&gt;"",('[1]T10 Wine export vol'!AY63/'[1]T61 Real GDP'!AY63*1000),"")),"")),"")</f>
        <v/>
      </c>
      <c r="BA32" s="9" t="str">
        <f>IFERROR((IF('[1]T10 Wine export vol'!AZ63&lt;&gt;"",(IF('[1]T58 Population'!AZ63&lt;&gt;"",('[1]T10 Wine export vol'!AZ63/'[1]T61 Real GDP'!AZ63*1000),"")),"")),"")</f>
        <v/>
      </c>
      <c r="BB32" s="9" t="str">
        <f>IFERROR((IF('[1]T10 Wine export vol'!BC63&lt;&gt;"",(IF('[1]T58 Population'!BC63&lt;&gt;"",('[1]T10 Wine export vol'!BC63/'[1]T61 Real GDP'!BC63*1000),"")),"")),"")</f>
        <v/>
      </c>
    </row>
    <row r="33" spans="1:54" x14ac:dyDescent="0.5">
      <c r="A33" s="7">
        <f>'[1]T10 Wine export vol'!A64</f>
        <v>1896</v>
      </c>
      <c r="B33" s="9">
        <f>IFERROR((IF('[1]T10 Wine export vol'!B64&lt;&gt;"",(IF('[1]T58 Population'!B64&lt;&gt;"",('[1]T10 Wine export vol'!B64/'[1]T61 Real GDP'!B64*1000),"")),"")),"")</f>
        <v>1654.8519143997503</v>
      </c>
      <c r="C33" s="9">
        <f>IFERROR((IF('[1]T10 Wine export vol'!C64&lt;&gt;"",(IF('[1]T58 Population'!C64&lt;&gt;"",('[1]T10 Wine export vol'!C64/'[1]T61 Real GDP'!C64*1000),"")),"")),"")</f>
        <v>3062.7176222901626</v>
      </c>
      <c r="D33" s="9">
        <f>IFERROR((IF('[1]T10 Wine export vol'!D64&lt;&gt;"",(IF('[1]T58 Population'!D64&lt;&gt;"",('[1]T10 Wine export vol'!D64/'[1]T61 Real GDP'!D64*1000),"")),"")),"")</f>
        <v>12881.685849695328</v>
      </c>
      <c r="E33" s="9">
        <f>IFERROR((IF('[1]T10 Wine export vol'!E64&lt;&gt;"",(IF('[1]T58 Population'!E64&lt;&gt;"",('[1]T10 Wine export vol'!E64/'[1]T61 Real GDP'!E64*1000),"")),"")),"")</f>
        <v>23644.09800170068</v>
      </c>
      <c r="F33" s="9">
        <f>IFERROR((IF('[1]T10 Wine export vol'!F64&lt;&gt;"",(IF('[1]T58 Population'!F64&lt;&gt;"",('[1]T10 Wine export vol'!F64/'[1]T61 Real GDP'!F64*1000),"")),"")),"")</f>
        <v>1417.2919605568916</v>
      </c>
      <c r="G33" s="9"/>
      <c r="H33" s="9" t="str">
        <f>IFERROR((IF('[1]T10 Wine export vol'!G64&lt;&gt;"",(IF('[1]T58 Population'!G64&lt;&gt;"",('[1]T10 Wine export vol'!G64/'[1]T61 Real GDP'!G64*1000),"")),"")),"")</f>
        <v/>
      </c>
      <c r="I33" s="9">
        <f>IFERROR((IF('[1]T10 Wine export vol'!F65&lt;&gt;"",(IF('[1]T58 Population'!H64&lt;&gt;"",('[1]T10 Wine export vol'!F65/'[1]T61 Real GDP'!H64*1000),"")),"")),"")</f>
        <v>3121.2728566656506</v>
      </c>
      <c r="J33" s="9" t="str">
        <f>IFERROR((IF('[1]T10 Wine export vol'!I64&lt;&gt;"",(IF('[1]T58 Population'!I64&lt;&gt;"",('[1]T10 Wine export vol'!I64/'[1]T61 Real GDP'!I64*1000),"")),"")),"")</f>
        <v/>
      </c>
      <c r="K33" s="9">
        <f>IFERROR((IF('[1]T10 Wine export vol'!J64&lt;&gt;"",(IF('[1]T58 Population'!J64&lt;&gt;"",('[1]T10 Wine export vol'!J64/'[1]T61 Real GDP'!J64*1000),"")),"")),"")</f>
        <v>158.62781937167614</v>
      </c>
      <c r="L33" s="9">
        <f>IFERROR((IF('[1]T10 Wine export vol'!K64&lt;&gt;"",(IF('[1]T58 Population'!K64&lt;&gt;"",('[1]T10 Wine export vol'!K64/'[1]T61 Real GDP'!K64*1000),"")),"")),"")</f>
        <v>3376.1576292395107</v>
      </c>
      <c r="M33" s="9" t="str">
        <f>IFERROR((IF('[1]T10 Wine export vol'!L64&lt;&gt;"",(IF('[1]T58 Population'!L64&lt;&gt;"",('[1]T10 Wine export vol'!L64/'[1]T61 Real GDP'!L64*1000),"")),"")),"")</f>
        <v/>
      </c>
      <c r="N33" s="9" t="str">
        <f>IFERROR((IF('[1]T10 Wine export vol'!M64&lt;&gt;"",(IF('[1]T58 Population'!M64&lt;&gt;"",('[1]T10 Wine export vol'!M64/'[1]T61 Real GDP'!M64*1000),"")),"")),"")</f>
        <v/>
      </c>
      <c r="O33" s="9" t="str">
        <f>IFERROR((IF('[1]T10 Wine export vol'!N64&lt;&gt;"",(IF('[1]T58 Population'!N64&lt;&gt;"",('[1]T10 Wine export vol'!N64/'[1]T61 Real GDP'!N64*1000),"")),"")),"")</f>
        <v/>
      </c>
      <c r="P33" s="9">
        <f>IFERROR((IF('[1]T10 Wine export vol'!O64&lt;&gt;"",(IF('[1]T58 Population'!O64&lt;&gt;"",('[1]T10 Wine export vol'!O64/'[1]T61 Real GDP'!O64*1000),"")),"")),"")</f>
        <v>31.755187643623568</v>
      </c>
      <c r="Q33" s="9">
        <f>IFERROR((IF('[1]T10 Wine export vol'!P64&lt;&gt;"",(IF('[1]T58 Population'!P64&lt;&gt;"",('[1]T10 Wine export vol'!P64/'[1]T61 Real GDP'!P64*1000),"")),"")),"")</f>
        <v>24.839635118355005</v>
      </c>
      <c r="R33" s="9" t="str">
        <f>IFERROR((IF('[1]T10 Wine export vol'!Q64&lt;&gt;"",(IF('[1]T58 Population'!Q64&lt;&gt;"",('[1]T10 Wine export vol'!Q64/'[1]T61 Real GDP'!Q64*1000),"")),"")),"")</f>
        <v/>
      </c>
      <c r="S33" s="9" t="str">
        <f>IFERROR((IF('[1]T10 Wine export vol'!R64&lt;&gt;"",(IF('[1]T58 Population'!R64&lt;&gt;"",('[1]T10 Wine export vol'!R64/'[1]T61 Real GDP'!R64*1000),"")),"")),"")</f>
        <v/>
      </c>
      <c r="T33" s="9" t="str">
        <f>IFERROR((IF('[1]T10 Wine export vol'!S64&lt;&gt;"",(IF('[1]T58 Population'!S64&lt;&gt;"",('[1]T10 Wine export vol'!S64/'[1]T61 Real GDP'!S64*1000),"")),"")),"")</f>
        <v/>
      </c>
      <c r="U33" s="9" t="str">
        <f>IFERROR((IF('[1]T10 Wine export vol'!T64&lt;&gt;"",(IF('[1]T58 Population'!T64&lt;&gt;"",('[1]T10 Wine export vol'!T64/'[1]T61 Real GDP'!T64*1000),"")),"")),"")</f>
        <v/>
      </c>
      <c r="V33" s="9" t="str">
        <f>IFERROR((IF('[1]T10 Wine export vol'!U64&lt;&gt;"",(IF('[1]T58 Population'!U64&lt;&gt;"",('[1]T10 Wine export vol'!U64/'[1]T61 Real GDP'!U64*1000),"")),"")),"")</f>
        <v/>
      </c>
      <c r="W33" s="9" t="str">
        <f>IFERROR((IF('[1]T10 Wine export vol'!V64&lt;&gt;"",(IF('[1]T58 Population'!V64&lt;&gt;"",('[1]T10 Wine export vol'!V64/'[1]T61 Real GDP'!V64*1000),"")),"")),"")</f>
        <v/>
      </c>
      <c r="X33" s="9" t="str">
        <f>IFERROR((IF('[1]T10 Wine export vol'!W64&lt;&gt;"",(IF('[1]T58 Population'!W64&lt;&gt;"",('[1]T10 Wine export vol'!W64/'[1]T61 Real GDP'!W64*1000),"")),"")),"")</f>
        <v/>
      </c>
      <c r="Y33" s="9" t="str">
        <f>IFERROR((IF('[1]T10 Wine export vol'!X64&lt;&gt;"",(IF('[1]T58 Population'!X64&lt;&gt;"",('[1]T10 Wine export vol'!X64/'[1]T61 Real GDP'!X64*1000),"")),"")),"")</f>
        <v/>
      </c>
      <c r="Z33" s="9" t="str">
        <f>IFERROR((IF('[1]T10 Wine export vol'!Y64&lt;&gt;"",(IF('[1]T58 Population'!Y64&lt;&gt;"",('[1]T10 Wine export vol'!Y64/'[1]T61 Real GDP'!Y64*1000),"")),"")),"")</f>
        <v/>
      </c>
      <c r="AA33" s="9" t="str">
        <f>IFERROR((IF('[1]T10 Wine export vol'!Z64&lt;&gt;"",(IF('[1]T58 Population'!Z64&lt;&gt;"",('[1]T10 Wine export vol'!Z64/'[1]T61 Real GDP'!Z64*1000),"")),"")),"")</f>
        <v/>
      </c>
      <c r="AB33" s="9">
        <f>IFERROR((IF('[1]T10 Wine export vol'!AA64&lt;&gt;"",(IF('[1]T58 Population'!AA64&lt;&gt;"",('[1]T10 Wine export vol'!AA64/'[1]T61 Real GDP'!AA64*1000),"")),"")),"")</f>
        <v>246.62808504082579</v>
      </c>
      <c r="AC33" s="9" t="str">
        <f>IFERROR((IF('[1]T10 Wine export vol'!AB64&lt;&gt;"",(IF('[1]T58 Population'!AB64&lt;&gt;"",('[1]T10 Wine export vol'!AB64/'[1]T61 Real GDP'!AB64*1000),"")),"")),"")</f>
        <v/>
      </c>
      <c r="AD33" s="9" t="str">
        <f>IFERROR((IF('[1]T10 Wine export vol'!AC64&lt;&gt;"",(IF('[1]T58 Population'!AC64&lt;&gt;"",('[1]T10 Wine export vol'!AC64/'[1]T61 Real GDP'!AC64*1000),"")),"")),"")</f>
        <v/>
      </c>
      <c r="AE33" s="9">
        <f>IFERROR((IF('[1]T10 Wine export vol'!AD64&lt;&gt;"",(IF('[1]T58 Population'!AD64&lt;&gt;"",('[1]T10 Wine export vol'!AD64/'[1]T61 Real GDP'!AD64*1000),"")),"")),"")</f>
        <v>20.943103001704397</v>
      </c>
      <c r="AF33" s="9">
        <f>IFERROR((IF('[1]T10 Wine export vol'!AE64&lt;&gt;"",(IF('[1]T58 Population'!AE64&lt;&gt;"",('[1]T10 Wine export vol'!AE64/'[1]T61 Real GDP'!AE64*1000),"")),"")),"")</f>
        <v>0</v>
      </c>
      <c r="AG33" s="9" t="str">
        <f>IFERROR((IF('[1]T10 Wine export vol'!AF64&lt;&gt;"",(IF('[1]T58 Population'!AF64&lt;&gt;"",('[1]T10 Wine export vol'!AF64/'[1]T61 Real GDP'!AF64*1000),"")),"")),"")</f>
        <v/>
      </c>
      <c r="AH33" s="9">
        <f>IFERROR((IF('[1]T10 Wine export vol'!AG64&lt;&gt;"",(IF('[1]T58 Population'!AG64&lt;&gt;"",('[1]T10 Wine export vol'!AG64/'[1]T61 Real GDP'!AG64*1000),"")),"")),"")</f>
        <v>62.993570243930307</v>
      </c>
      <c r="AI33" s="9" t="str">
        <f>IFERROR((IF('[1]T10 Wine export vol'!AH64&lt;&gt;"",(IF('[1]T58 Population'!AH64&lt;&gt;"",('[1]T10 Wine export vol'!AH64/'[1]T61 Real GDP'!AH64*1000),"")),"")),"")</f>
        <v/>
      </c>
      <c r="AJ33" s="9" t="str">
        <f>IFERROR((IF('[1]T10 Wine export vol'!AI64&lt;&gt;"",(IF('[1]T58 Population'!AI64&lt;&gt;"",('[1]T10 Wine export vol'!AI64/'[1]T61 Real GDP'!AI64*1000),"")),"")),"")</f>
        <v/>
      </c>
      <c r="AK33" s="9" t="str">
        <f>IFERROR((IF('[1]T10 Wine export vol'!AJ64&lt;&gt;"",(IF('[1]T58 Population'!AJ64&lt;&gt;"",('[1]T10 Wine export vol'!AJ64/'[1]T61 Real GDP'!AJ64*1000),"")),"")),"")</f>
        <v/>
      </c>
      <c r="AL33" s="9" t="str">
        <f>IFERROR((IF('[1]T10 Wine export vol'!AK64&lt;&gt;"",(IF('[1]T58 Population'!AK64&lt;&gt;"",('[1]T10 Wine export vol'!AK64/'[1]T61 Real GDP'!AK64*1000),"")),"")),"")</f>
        <v/>
      </c>
      <c r="AM33" s="9" t="str">
        <f>IFERROR((IF('[1]T10 Wine export vol'!AL64&lt;&gt;"",(IF('[1]T58 Population'!AL64&lt;&gt;"",('[1]T10 Wine export vol'!AL64/'[1]T61 Real GDP'!AL64*1000),"")),"")),"")</f>
        <v/>
      </c>
      <c r="AN33" s="9">
        <f>IFERROR((IF('[1]T10 Wine export vol'!AM64&lt;&gt;"",(IF('[1]T58 Population'!AM64&lt;&gt;"",('[1]T10 Wine export vol'!AM64/'[1]T61 Real GDP'!AM64*1000),"")),"")),"")</f>
        <v>5.5920436519134435</v>
      </c>
      <c r="AO33" s="9" t="str">
        <f>IFERROR((IF('[1]T10 Wine export vol'!AN64&lt;&gt;"",(IF('[1]T58 Population'!AN64&lt;&gt;"",('[1]T10 Wine export vol'!AN64/'[1]T61 Real GDP'!AN64*1000),"")),"")),"")</f>
        <v/>
      </c>
      <c r="AP33" s="9" t="str">
        <f>IFERROR((IF('[1]T10 Wine export vol'!AO64&lt;&gt;"",(IF('[1]T58 Population'!AO64&lt;&gt;"",('[1]T10 Wine export vol'!AO64/'[1]T61 Real GDP'!AO64*1000),"")),"")),"")</f>
        <v/>
      </c>
      <c r="AQ33" s="9" t="str">
        <f>IFERROR((IF('[1]T10 Wine export vol'!AP64&lt;&gt;"",(IF('[1]T58 Population'!AP64&lt;&gt;"",('[1]T10 Wine export vol'!AP64/'[1]T61 Real GDP'!AP64*1000),"")),"")),"")</f>
        <v/>
      </c>
      <c r="AR33" s="9" t="str">
        <f>IFERROR((IF('[1]T10 Wine export vol'!AQ64&lt;&gt;"",(IF('[1]T58 Population'!AQ64&lt;&gt;"",('[1]T10 Wine export vol'!AQ64/'[1]T61 Real GDP'!AQ64*1000),"")),"")),"")</f>
        <v/>
      </c>
      <c r="AS33" s="9" t="str">
        <f>IFERROR((IF('[1]T10 Wine export vol'!AR64&lt;&gt;"",(IF('[1]T58 Population'!AR64&lt;&gt;"",('[1]T10 Wine export vol'!AR64/'[1]T61 Real GDP'!AR64*1000),"")),"")),"")</f>
        <v/>
      </c>
      <c r="AT33" s="9" t="str">
        <f>IFERROR((IF('[1]T10 Wine export vol'!AS64&lt;&gt;"",(IF('[1]T58 Population'!AS64&lt;&gt;"",('[1]T10 Wine export vol'!AS64/'[1]T61 Real GDP'!AS64*1000),"")),"")),"")</f>
        <v/>
      </c>
      <c r="AU33" s="9" t="str">
        <f>IFERROR((IF('[1]T10 Wine export vol'!AT64&lt;&gt;"",(IF('[1]T58 Population'!AT64&lt;&gt;"",('[1]T10 Wine export vol'!AT64/'[1]T61 Real GDP'!AT64*1000),"")),"")),"")</f>
        <v/>
      </c>
      <c r="AV33" s="9" t="str">
        <f>IFERROR((IF('[1]T10 Wine export vol'!AU64&lt;&gt;"",(IF('[1]T58 Population'!AU64&lt;&gt;"",('[1]T10 Wine export vol'!AU64/'[1]T61 Real GDP'!AU64*1000),"")),"")),"")</f>
        <v/>
      </c>
      <c r="AW33" s="9" t="str">
        <f>IFERROR((IF('[1]T10 Wine export vol'!AV64&lt;&gt;"",(IF('[1]T58 Population'!AV64&lt;&gt;"",('[1]T10 Wine export vol'!AV64/'[1]T61 Real GDP'!AV64*1000),"")),"")),"")</f>
        <v/>
      </c>
      <c r="AX33" s="9" t="str">
        <f>IFERROR((IF('[1]T10 Wine export vol'!AW64&lt;&gt;"",(IF('[1]T58 Population'!AW64&lt;&gt;"",('[1]T10 Wine export vol'!AW64/'[1]T61 Real GDP'!AW64*1000),"")),"")),"")</f>
        <v/>
      </c>
      <c r="AY33" s="9" t="str">
        <f>IFERROR((IF('[1]T10 Wine export vol'!AX64&lt;&gt;"",(IF('[1]T58 Population'!AX64&lt;&gt;"",('[1]T10 Wine export vol'!AX64/'[1]T61 Real GDP'!AX64*1000),"")),"")),"")</f>
        <v/>
      </c>
      <c r="AZ33" s="9" t="str">
        <f>IFERROR((IF('[1]T10 Wine export vol'!AY64&lt;&gt;"",(IF('[1]T58 Population'!AY64&lt;&gt;"",('[1]T10 Wine export vol'!AY64/'[1]T61 Real GDP'!AY64*1000),"")),"")),"")</f>
        <v/>
      </c>
      <c r="BA33" s="9" t="str">
        <f>IFERROR((IF('[1]T10 Wine export vol'!AZ64&lt;&gt;"",(IF('[1]T58 Population'!AZ64&lt;&gt;"",('[1]T10 Wine export vol'!AZ64/'[1]T61 Real GDP'!AZ64*1000),"")),"")),"")</f>
        <v/>
      </c>
      <c r="BB33" s="9" t="str">
        <f>IFERROR((IF('[1]T10 Wine export vol'!BC64&lt;&gt;"",(IF('[1]T58 Population'!BC64&lt;&gt;"",('[1]T10 Wine export vol'!BC64/'[1]T61 Real GDP'!BC64*1000),"")),"")),"")</f>
        <v/>
      </c>
    </row>
    <row r="34" spans="1:54" x14ac:dyDescent="0.5">
      <c r="A34" s="7">
        <f>'[1]T10 Wine export vol'!A65</f>
        <v>1897</v>
      </c>
      <c r="B34" s="9">
        <f>IFERROR((IF('[1]T10 Wine export vol'!B65&lt;&gt;"",(IF('[1]T58 Population'!B65&lt;&gt;"",('[1]T10 Wine export vol'!B65/'[1]T61 Real GDP'!B65*1000),"")),"")),"")</f>
        <v>1666.7187380694156</v>
      </c>
      <c r="C34" s="9">
        <f>IFERROR((IF('[1]T10 Wine export vol'!C65&lt;&gt;"",(IF('[1]T58 Population'!C65&lt;&gt;"",('[1]T10 Wine export vol'!C65/'[1]T61 Real GDP'!C65*1000),"")),"")),"")</f>
        <v>4647.7315348417205</v>
      </c>
      <c r="D34" s="9">
        <f>IFERROR((IF('[1]T10 Wine export vol'!D65&lt;&gt;"",(IF('[1]T58 Population'!D65&lt;&gt;"",('[1]T10 Wine export vol'!D65/'[1]T61 Real GDP'!D65*1000),"")),"")),"")</f>
        <v>12514.157734762441</v>
      </c>
      <c r="E34" s="9">
        <f>IFERROR((IF('[1]T10 Wine export vol'!E65&lt;&gt;"",(IF('[1]T58 Population'!E65&lt;&gt;"",('[1]T10 Wine export vol'!E65/'[1]T61 Real GDP'!E65*1000),"")),"")),"")</f>
        <v>18047.975488047472</v>
      </c>
      <c r="F34" s="9">
        <f>IFERROR((IF('[1]T10 Wine export vol'!F65&lt;&gt;"",(IF('[1]T58 Population'!F65&lt;&gt;"",('[1]T10 Wine export vol'!F65/'[1]T61 Real GDP'!F65*1000),"")),"")),"")</f>
        <v>1357.6551264496343</v>
      </c>
      <c r="G34" s="9"/>
      <c r="H34" s="9" t="str">
        <f>IFERROR((IF('[1]T10 Wine export vol'!G65&lt;&gt;"",(IF('[1]T58 Population'!G65&lt;&gt;"",('[1]T10 Wine export vol'!G65/'[1]T61 Real GDP'!G65*1000),"")),"")),"")</f>
        <v/>
      </c>
      <c r="I34" s="9" t="str">
        <f>IFERROR((IF('[1]T10 Wine export vol'!H65&lt;&gt;"",(IF('[1]T58 Population'!H65&lt;&gt;"",('[1]T10 Wine export vol'!H65/'[1]T61 Real GDP'!H65*1000),"")),"")),"")</f>
        <v/>
      </c>
      <c r="J34" s="9" t="str">
        <f>IFERROR((IF('[1]T10 Wine export vol'!I65&lt;&gt;"",(IF('[1]T58 Population'!I65&lt;&gt;"",('[1]T10 Wine export vol'!I65/'[1]T61 Real GDP'!I65*1000),"")),"")),"")</f>
        <v/>
      </c>
      <c r="K34" s="9">
        <f>IFERROR((IF('[1]T10 Wine export vol'!J65&lt;&gt;"",(IF('[1]T58 Population'!J65&lt;&gt;"",('[1]T10 Wine export vol'!J65/'[1]T61 Real GDP'!J65*1000),"")),"")),"")</f>
        <v>158.05162557925999</v>
      </c>
      <c r="L34" s="9">
        <f>IFERROR((IF('[1]T10 Wine export vol'!K65&lt;&gt;"",(IF('[1]T58 Population'!K65&lt;&gt;"",('[1]T10 Wine export vol'!K65/'[1]T61 Real GDP'!K65*1000),"")),"")),"")</f>
        <v>4201.5731665445392</v>
      </c>
      <c r="M34" s="9" t="str">
        <f>IFERROR((IF('[1]T10 Wine export vol'!L65&lt;&gt;"",(IF('[1]T58 Population'!L65&lt;&gt;"",('[1]T10 Wine export vol'!L65/'[1]T61 Real GDP'!L65*1000),"")),"")),"")</f>
        <v/>
      </c>
      <c r="N34" s="9" t="str">
        <f>IFERROR((IF('[1]T10 Wine export vol'!M65&lt;&gt;"",(IF('[1]T58 Population'!M65&lt;&gt;"",('[1]T10 Wine export vol'!M65/'[1]T61 Real GDP'!M65*1000),"")),"")),"")</f>
        <v/>
      </c>
      <c r="O34" s="9" t="str">
        <f>IFERROR((IF('[1]T10 Wine export vol'!N65&lt;&gt;"",(IF('[1]T58 Population'!N65&lt;&gt;"",('[1]T10 Wine export vol'!N65/'[1]T61 Real GDP'!N65*1000),"")),"")),"")</f>
        <v/>
      </c>
      <c r="P34" s="9">
        <f>IFERROR((IF('[1]T10 Wine export vol'!O65&lt;&gt;"",(IF('[1]T58 Population'!O65&lt;&gt;"",('[1]T10 Wine export vol'!O65/'[1]T61 Real GDP'!O65*1000),"")),"")),"")</f>
        <v>24.465418527081862</v>
      </c>
      <c r="Q34" s="9">
        <f>IFERROR((IF('[1]T10 Wine export vol'!P65&lt;&gt;"",(IF('[1]T58 Population'!P65&lt;&gt;"",('[1]T10 Wine export vol'!P65/'[1]T61 Real GDP'!P65*1000),"")),"")),"")</f>
        <v>47.44571227923764</v>
      </c>
      <c r="R34" s="9" t="str">
        <f>IFERROR((IF('[1]T10 Wine export vol'!Q65&lt;&gt;"",(IF('[1]T58 Population'!Q65&lt;&gt;"",('[1]T10 Wine export vol'!Q65/'[1]T61 Real GDP'!Q65*1000),"")),"")),"")</f>
        <v/>
      </c>
      <c r="S34" s="9" t="str">
        <f>IFERROR((IF('[1]T10 Wine export vol'!R65&lt;&gt;"",(IF('[1]T58 Population'!R65&lt;&gt;"",('[1]T10 Wine export vol'!R65/'[1]T61 Real GDP'!R65*1000),"")),"")),"")</f>
        <v/>
      </c>
      <c r="T34" s="9" t="str">
        <f>IFERROR((IF('[1]T10 Wine export vol'!S65&lt;&gt;"",(IF('[1]T58 Population'!S65&lt;&gt;"",('[1]T10 Wine export vol'!S65/'[1]T61 Real GDP'!S65*1000),"")),"")),"")</f>
        <v/>
      </c>
      <c r="U34" s="9" t="str">
        <f>IFERROR((IF('[1]T10 Wine export vol'!T65&lt;&gt;"",(IF('[1]T58 Population'!T65&lt;&gt;"",('[1]T10 Wine export vol'!T65/'[1]T61 Real GDP'!T65*1000),"")),"")),"")</f>
        <v/>
      </c>
      <c r="V34" s="9" t="str">
        <f>IFERROR((IF('[1]T10 Wine export vol'!U65&lt;&gt;"",(IF('[1]T58 Population'!U65&lt;&gt;"",('[1]T10 Wine export vol'!U65/'[1]T61 Real GDP'!U65*1000),"")),"")),"")</f>
        <v/>
      </c>
      <c r="W34" s="9" t="str">
        <f>IFERROR((IF('[1]T10 Wine export vol'!V65&lt;&gt;"",(IF('[1]T58 Population'!V65&lt;&gt;"",('[1]T10 Wine export vol'!V65/'[1]T61 Real GDP'!V65*1000),"")),"")),"")</f>
        <v/>
      </c>
      <c r="X34" s="9" t="str">
        <f>IFERROR((IF('[1]T10 Wine export vol'!W65&lt;&gt;"",(IF('[1]T58 Population'!W65&lt;&gt;"",('[1]T10 Wine export vol'!W65/'[1]T61 Real GDP'!W65*1000),"")),"")),"")</f>
        <v/>
      </c>
      <c r="Y34" s="9" t="str">
        <f>IFERROR((IF('[1]T10 Wine export vol'!X65&lt;&gt;"",(IF('[1]T58 Population'!X65&lt;&gt;"",('[1]T10 Wine export vol'!X65/'[1]T61 Real GDP'!X65*1000),"")),"")),"")</f>
        <v/>
      </c>
      <c r="Z34" s="9" t="str">
        <f>IFERROR((IF('[1]T10 Wine export vol'!Y65&lt;&gt;"",(IF('[1]T58 Population'!Y65&lt;&gt;"",('[1]T10 Wine export vol'!Y65/'[1]T61 Real GDP'!Y65*1000),"")),"")),"")</f>
        <v/>
      </c>
      <c r="AA34" s="9" t="str">
        <f>IFERROR((IF('[1]T10 Wine export vol'!Z65&lt;&gt;"",(IF('[1]T58 Population'!Z65&lt;&gt;"",('[1]T10 Wine export vol'!Z65/'[1]T61 Real GDP'!Z65*1000),"")),"")),"")</f>
        <v/>
      </c>
      <c r="AB34" s="9">
        <f>IFERROR((IF('[1]T10 Wine export vol'!AA65&lt;&gt;"",(IF('[1]T58 Population'!AA65&lt;&gt;"",('[1]T10 Wine export vol'!AA65/'[1]T61 Real GDP'!AA65*1000),"")),"")),"")</f>
        <v>264.84865867579913</v>
      </c>
      <c r="AC34" s="9" t="str">
        <f>IFERROR((IF('[1]T10 Wine export vol'!AB65&lt;&gt;"",(IF('[1]T58 Population'!AB65&lt;&gt;"",('[1]T10 Wine export vol'!AB65/'[1]T61 Real GDP'!AB65*1000),"")),"")),"")</f>
        <v/>
      </c>
      <c r="AD34" s="9" t="str">
        <f>IFERROR((IF('[1]T10 Wine export vol'!AC65&lt;&gt;"",(IF('[1]T58 Population'!AC65&lt;&gt;"",('[1]T10 Wine export vol'!AC65/'[1]T61 Real GDP'!AC65*1000),"")),"")),"")</f>
        <v/>
      </c>
      <c r="AE34" s="9">
        <f>IFERROR((IF('[1]T10 Wine export vol'!AD65&lt;&gt;"",(IF('[1]T58 Population'!AD65&lt;&gt;"",('[1]T10 Wine export vol'!AD65/'[1]T61 Real GDP'!AD65*1000),"")),"")),"")</f>
        <v>19.803605953265585</v>
      </c>
      <c r="AF34" s="9">
        <f>IFERROR((IF('[1]T10 Wine export vol'!AE65&lt;&gt;"",(IF('[1]T58 Population'!AE65&lt;&gt;"",('[1]T10 Wine export vol'!AE65/'[1]T61 Real GDP'!AE65*1000),"")),"")),"")</f>
        <v>0</v>
      </c>
      <c r="AG34" s="9" t="str">
        <f>IFERROR((IF('[1]T10 Wine export vol'!AF65&lt;&gt;"",(IF('[1]T58 Population'!AF65&lt;&gt;"",('[1]T10 Wine export vol'!AF65/'[1]T61 Real GDP'!AF65*1000),"")),"")),"")</f>
        <v/>
      </c>
      <c r="AH34" s="9">
        <f>IFERROR((IF('[1]T10 Wine export vol'!AG65&lt;&gt;"",(IF('[1]T58 Population'!AG65&lt;&gt;"",('[1]T10 Wine export vol'!AG65/'[1]T61 Real GDP'!AG65*1000),"")),"")),"")</f>
        <v>39.350831141634039</v>
      </c>
      <c r="AI34" s="9" t="str">
        <f>IFERROR((IF('[1]T10 Wine export vol'!AH65&lt;&gt;"",(IF('[1]T58 Population'!AH65&lt;&gt;"",('[1]T10 Wine export vol'!AH65/'[1]T61 Real GDP'!AH65*1000),"")),"")),"")</f>
        <v/>
      </c>
      <c r="AJ34" s="9" t="str">
        <f>IFERROR((IF('[1]T10 Wine export vol'!AI65&lt;&gt;"",(IF('[1]T58 Population'!AI65&lt;&gt;"",('[1]T10 Wine export vol'!AI65/'[1]T61 Real GDP'!AI65*1000),"")),"")),"")</f>
        <v/>
      </c>
      <c r="AK34" s="9" t="str">
        <f>IFERROR((IF('[1]T10 Wine export vol'!AJ65&lt;&gt;"",(IF('[1]T58 Population'!AJ65&lt;&gt;"",('[1]T10 Wine export vol'!AJ65/'[1]T61 Real GDP'!AJ65*1000),"")),"")),"")</f>
        <v/>
      </c>
      <c r="AL34" s="9" t="str">
        <f>IFERROR((IF('[1]T10 Wine export vol'!AK65&lt;&gt;"",(IF('[1]T58 Population'!AK65&lt;&gt;"",('[1]T10 Wine export vol'!AK65/'[1]T61 Real GDP'!AK65*1000),"")),"")),"")</f>
        <v/>
      </c>
      <c r="AM34" s="9" t="str">
        <f>IFERROR((IF('[1]T10 Wine export vol'!AL65&lt;&gt;"",(IF('[1]T58 Population'!AL65&lt;&gt;"",('[1]T10 Wine export vol'!AL65/'[1]T61 Real GDP'!AL65*1000),"")),"")),"")</f>
        <v/>
      </c>
      <c r="AN34" s="9">
        <f>IFERROR((IF('[1]T10 Wine export vol'!AM65&lt;&gt;"",(IF('[1]T58 Population'!AM65&lt;&gt;"",('[1]T10 Wine export vol'!AM65/'[1]T61 Real GDP'!AM65*1000),"")),"")),"")</f>
        <v>4.5384223211271761</v>
      </c>
      <c r="AO34" s="9" t="str">
        <f>IFERROR((IF('[1]T10 Wine export vol'!AN65&lt;&gt;"",(IF('[1]T58 Population'!AN65&lt;&gt;"",('[1]T10 Wine export vol'!AN65/'[1]T61 Real GDP'!AN65*1000),"")),"")),"")</f>
        <v/>
      </c>
      <c r="AP34" s="9" t="str">
        <f>IFERROR((IF('[1]T10 Wine export vol'!AO65&lt;&gt;"",(IF('[1]T58 Population'!AO65&lt;&gt;"",('[1]T10 Wine export vol'!AO65/'[1]T61 Real GDP'!AO65*1000),"")),"")),"")</f>
        <v/>
      </c>
      <c r="AQ34" s="9" t="str">
        <f>IFERROR((IF('[1]T10 Wine export vol'!AP65&lt;&gt;"",(IF('[1]T58 Population'!AP65&lt;&gt;"",('[1]T10 Wine export vol'!AP65/'[1]T61 Real GDP'!AP65*1000),"")),"")),"")</f>
        <v/>
      </c>
      <c r="AR34" s="9" t="str">
        <f>IFERROR((IF('[1]T10 Wine export vol'!AQ65&lt;&gt;"",(IF('[1]T58 Population'!AQ65&lt;&gt;"",('[1]T10 Wine export vol'!AQ65/'[1]T61 Real GDP'!AQ65*1000),"")),"")),"")</f>
        <v/>
      </c>
      <c r="AS34" s="9" t="str">
        <f>IFERROR((IF('[1]T10 Wine export vol'!AR65&lt;&gt;"",(IF('[1]T58 Population'!AR65&lt;&gt;"",('[1]T10 Wine export vol'!AR65/'[1]T61 Real GDP'!AR65*1000),"")),"")),"")</f>
        <v/>
      </c>
      <c r="AT34" s="9" t="str">
        <f>IFERROR((IF('[1]T10 Wine export vol'!AS65&lt;&gt;"",(IF('[1]T58 Population'!AS65&lt;&gt;"",('[1]T10 Wine export vol'!AS65/'[1]T61 Real GDP'!AS65*1000),"")),"")),"")</f>
        <v/>
      </c>
      <c r="AU34" s="9" t="str">
        <f>IFERROR((IF('[1]T10 Wine export vol'!AT65&lt;&gt;"",(IF('[1]T58 Population'!AT65&lt;&gt;"",('[1]T10 Wine export vol'!AT65/'[1]T61 Real GDP'!AT65*1000),"")),"")),"")</f>
        <v/>
      </c>
      <c r="AV34" s="9" t="str">
        <f>IFERROR((IF('[1]T10 Wine export vol'!AU65&lt;&gt;"",(IF('[1]T58 Population'!AU65&lt;&gt;"",('[1]T10 Wine export vol'!AU65/'[1]T61 Real GDP'!AU65*1000),"")),"")),"")</f>
        <v/>
      </c>
      <c r="AW34" s="9" t="str">
        <f>IFERROR((IF('[1]T10 Wine export vol'!AV65&lt;&gt;"",(IF('[1]T58 Population'!AV65&lt;&gt;"",('[1]T10 Wine export vol'!AV65/'[1]T61 Real GDP'!AV65*1000),"")),"")),"")</f>
        <v/>
      </c>
      <c r="AX34" s="9" t="str">
        <f>IFERROR((IF('[1]T10 Wine export vol'!AW65&lt;&gt;"",(IF('[1]T58 Population'!AW65&lt;&gt;"",('[1]T10 Wine export vol'!AW65/'[1]T61 Real GDP'!AW65*1000),"")),"")),"")</f>
        <v/>
      </c>
      <c r="AY34" s="9" t="str">
        <f>IFERROR((IF('[1]T10 Wine export vol'!AX65&lt;&gt;"",(IF('[1]T58 Population'!AX65&lt;&gt;"",('[1]T10 Wine export vol'!AX65/'[1]T61 Real GDP'!AX65*1000),"")),"")),"")</f>
        <v/>
      </c>
      <c r="AZ34" s="9" t="str">
        <f>IFERROR((IF('[1]T10 Wine export vol'!AY65&lt;&gt;"",(IF('[1]T58 Population'!AY65&lt;&gt;"",('[1]T10 Wine export vol'!AY65/'[1]T61 Real GDP'!AY65*1000),"")),"")),"")</f>
        <v/>
      </c>
      <c r="BA34" s="9" t="str">
        <f>IFERROR((IF('[1]T10 Wine export vol'!AZ65&lt;&gt;"",(IF('[1]T58 Population'!AZ65&lt;&gt;"",('[1]T10 Wine export vol'!AZ65/'[1]T61 Real GDP'!AZ65*1000),"")),"")),"")</f>
        <v/>
      </c>
      <c r="BB34" s="9" t="str">
        <f>IFERROR((IF('[1]T10 Wine export vol'!BC65&lt;&gt;"",(IF('[1]T58 Population'!BC65&lt;&gt;"",('[1]T10 Wine export vol'!BC65/'[1]T61 Real GDP'!BC65*1000),"")),"")),"")</f>
        <v/>
      </c>
    </row>
    <row r="35" spans="1:54" x14ac:dyDescent="0.5">
      <c r="A35" s="7">
        <f>'[1]T10 Wine export vol'!A66</f>
        <v>1898</v>
      </c>
      <c r="B35" s="9">
        <f>IFERROR((IF('[1]T10 Wine export vol'!B66&lt;&gt;"",(IF('[1]T58 Population'!B66&lt;&gt;"",('[1]T10 Wine export vol'!B66/'[1]T61 Real GDP'!B66*1000),"")),"")),"")</f>
        <v>1464.9557202512954</v>
      </c>
      <c r="C35" s="9">
        <f>IFERROR((IF('[1]T10 Wine export vol'!C66&lt;&gt;"",(IF('[1]T58 Population'!C66&lt;&gt;"",('[1]T10 Wine export vol'!C66/'[1]T61 Real GDP'!C66*1000),"")),"")),"")</f>
        <v>4443.8336293144503</v>
      </c>
      <c r="D35" s="9">
        <f>IFERROR((IF('[1]T10 Wine export vol'!D66&lt;&gt;"",(IF('[1]T58 Population'!D66&lt;&gt;"",('[1]T10 Wine export vol'!D66/'[1]T61 Real GDP'!D66*1000),"")),"")),"")</f>
        <v>13357.396815582009</v>
      </c>
      <c r="E35" s="9">
        <f>IFERROR((IF('[1]T10 Wine export vol'!E66&lt;&gt;"",(IF('[1]T58 Population'!E66&lt;&gt;"",('[1]T10 Wine export vol'!E66/'[1]T61 Real GDP'!E66*1000),"")),"")),"")</f>
        <v>20120.535576772578</v>
      </c>
      <c r="F35" s="9">
        <f>IFERROR((IF('[1]T10 Wine export vol'!F66&lt;&gt;"",(IF('[1]T58 Population'!F66&lt;&gt;"",('[1]T10 Wine export vol'!F66/'[1]T61 Real GDP'!F66*1000),"")),"")),"")</f>
        <v>1255.938570967975</v>
      </c>
      <c r="G35" s="9"/>
      <c r="H35" s="9" t="str">
        <f>IFERROR((IF('[1]T10 Wine export vol'!G66&lt;&gt;"",(IF('[1]T58 Population'!G66&lt;&gt;"",('[1]T10 Wine export vol'!G66/'[1]T61 Real GDP'!G66*1000),"")),"")),"")</f>
        <v/>
      </c>
      <c r="I35" s="9" t="str">
        <f>IFERROR((IF('[1]T10 Wine export vol'!H66&lt;&gt;"",(IF('[1]T58 Population'!H66&lt;&gt;"",('[1]T10 Wine export vol'!H66/'[1]T61 Real GDP'!H66*1000),"")),"")),"")</f>
        <v/>
      </c>
      <c r="J35" s="9" t="str">
        <f>IFERROR((IF('[1]T10 Wine export vol'!I66&lt;&gt;"",(IF('[1]T58 Population'!I66&lt;&gt;"",('[1]T10 Wine export vol'!I66/'[1]T61 Real GDP'!I66*1000),"")),"")),"")</f>
        <v/>
      </c>
      <c r="K35" s="9">
        <f>IFERROR((IF('[1]T10 Wine export vol'!J66&lt;&gt;"",(IF('[1]T58 Population'!J66&lt;&gt;"",('[1]T10 Wine export vol'!J66/'[1]T61 Real GDP'!J66*1000),"")),"")),"")</f>
        <v>151.96581460106719</v>
      </c>
      <c r="L35" s="9">
        <f>IFERROR((IF('[1]T10 Wine export vol'!K66&lt;&gt;"",(IF('[1]T58 Population'!K66&lt;&gt;"",('[1]T10 Wine export vol'!K66/'[1]T61 Real GDP'!K66*1000),"")),"")),"")</f>
        <v>3123.897921918644</v>
      </c>
      <c r="M35" s="9" t="str">
        <f>IFERROR((IF('[1]T10 Wine export vol'!L66&lt;&gt;"",(IF('[1]T58 Population'!L66&lt;&gt;"",('[1]T10 Wine export vol'!L66/'[1]T61 Real GDP'!L66*1000),"")),"")),"")</f>
        <v/>
      </c>
      <c r="N35" s="9" t="str">
        <f>IFERROR((IF('[1]T10 Wine export vol'!M66&lt;&gt;"",(IF('[1]T58 Population'!M66&lt;&gt;"",('[1]T10 Wine export vol'!M66/'[1]T61 Real GDP'!M66*1000),"")),"")),"")</f>
        <v/>
      </c>
      <c r="O35" s="9" t="str">
        <f>IFERROR((IF('[1]T10 Wine export vol'!N66&lt;&gt;"",(IF('[1]T58 Population'!N66&lt;&gt;"",('[1]T10 Wine export vol'!N66/'[1]T61 Real GDP'!N66*1000),"")),"")),"")</f>
        <v/>
      </c>
      <c r="P35" s="9">
        <f>IFERROR((IF('[1]T10 Wine export vol'!O66&lt;&gt;"",(IF('[1]T58 Population'!O66&lt;&gt;"",('[1]T10 Wine export vol'!O66/'[1]T61 Real GDP'!O66*1000),"")),"")),"")</f>
        <v>19.752229858298751</v>
      </c>
      <c r="Q35" s="9">
        <f>IFERROR((IF('[1]T10 Wine export vol'!P66&lt;&gt;"",(IF('[1]T58 Population'!P66&lt;&gt;"",('[1]T10 Wine export vol'!P66/'[1]T61 Real GDP'!P66*1000),"")),"")),"")</f>
        <v>42.885047083846302</v>
      </c>
      <c r="R35" s="9" t="str">
        <f>IFERROR((IF('[1]T10 Wine export vol'!Q66&lt;&gt;"",(IF('[1]T58 Population'!Q66&lt;&gt;"",('[1]T10 Wine export vol'!Q66/'[1]T61 Real GDP'!Q66*1000),"")),"")),"")</f>
        <v/>
      </c>
      <c r="S35" s="9" t="str">
        <f>IFERROR((IF('[1]T10 Wine export vol'!R66&lt;&gt;"",(IF('[1]T58 Population'!R66&lt;&gt;"",('[1]T10 Wine export vol'!R66/'[1]T61 Real GDP'!R66*1000),"")),"")),"")</f>
        <v/>
      </c>
      <c r="T35" s="9" t="str">
        <f>IFERROR((IF('[1]T10 Wine export vol'!S66&lt;&gt;"",(IF('[1]T58 Population'!S66&lt;&gt;"",('[1]T10 Wine export vol'!S66/'[1]T61 Real GDP'!S66*1000),"")),"")),"")</f>
        <v/>
      </c>
      <c r="U35" s="9" t="str">
        <f>IFERROR((IF('[1]T10 Wine export vol'!T66&lt;&gt;"",(IF('[1]T58 Population'!T66&lt;&gt;"",('[1]T10 Wine export vol'!T66/'[1]T61 Real GDP'!T66*1000),"")),"")),"")</f>
        <v/>
      </c>
      <c r="V35" s="9" t="str">
        <f>IFERROR((IF('[1]T10 Wine export vol'!U66&lt;&gt;"",(IF('[1]T58 Population'!U66&lt;&gt;"",('[1]T10 Wine export vol'!U66/'[1]T61 Real GDP'!U66*1000),"")),"")),"")</f>
        <v/>
      </c>
      <c r="W35" s="9" t="str">
        <f>IFERROR((IF('[1]T10 Wine export vol'!V66&lt;&gt;"",(IF('[1]T58 Population'!V66&lt;&gt;"",('[1]T10 Wine export vol'!V66/'[1]T61 Real GDP'!V66*1000),"")),"")),"")</f>
        <v/>
      </c>
      <c r="X35" s="9" t="str">
        <f>IFERROR((IF('[1]T10 Wine export vol'!W66&lt;&gt;"",(IF('[1]T58 Population'!W66&lt;&gt;"",('[1]T10 Wine export vol'!W66/'[1]T61 Real GDP'!W66*1000),"")),"")),"")</f>
        <v/>
      </c>
      <c r="Y35" s="9" t="str">
        <f>IFERROR((IF('[1]T10 Wine export vol'!X66&lt;&gt;"",(IF('[1]T58 Population'!X66&lt;&gt;"",('[1]T10 Wine export vol'!X66/'[1]T61 Real GDP'!X66*1000),"")),"")),"")</f>
        <v/>
      </c>
      <c r="Z35" s="9" t="str">
        <f>IFERROR((IF('[1]T10 Wine export vol'!Y66&lt;&gt;"",(IF('[1]T58 Population'!Y66&lt;&gt;"",('[1]T10 Wine export vol'!Y66/'[1]T61 Real GDP'!Y66*1000),"")),"")),"")</f>
        <v/>
      </c>
      <c r="AA35" s="9" t="str">
        <f>IFERROR((IF('[1]T10 Wine export vol'!Z66&lt;&gt;"",(IF('[1]T58 Population'!Z66&lt;&gt;"",('[1]T10 Wine export vol'!Z66/'[1]T61 Real GDP'!Z66*1000),"")),"")),"")</f>
        <v/>
      </c>
      <c r="AB35" s="9">
        <f>IFERROR((IF('[1]T10 Wine export vol'!AA66&lt;&gt;"",(IF('[1]T58 Population'!AA66&lt;&gt;"",('[1]T10 Wine export vol'!AA66/'[1]T61 Real GDP'!AA66*1000),"")),"")),"")</f>
        <v>230.38661092294666</v>
      </c>
      <c r="AC35" s="9" t="str">
        <f>IFERROR((IF('[1]T10 Wine export vol'!AB66&lt;&gt;"",(IF('[1]T58 Population'!AB66&lt;&gt;"",('[1]T10 Wine export vol'!AB66/'[1]T61 Real GDP'!AB66*1000),"")),"")),"")</f>
        <v/>
      </c>
      <c r="AD35" s="9" t="str">
        <f>IFERROR((IF('[1]T10 Wine export vol'!AC66&lt;&gt;"",(IF('[1]T58 Population'!AC66&lt;&gt;"",('[1]T10 Wine export vol'!AC66/'[1]T61 Real GDP'!AC66*1000),"")),"")),"")</f>
        <v/>
      </c>
      <c r="AE35" s="9">
        <f>IFERROR((IF('[1]T10 Wine export vol'!AD66&lt;&gt;"",(IF('[1]T58 Population'!AD66&lt;&gt;"",('[1]T10 Wine export vol'!AD66/'[1]T61 Real GDP'!AD66*1000),"")),"")),"")</f>
        <v>22.341936913326791</v>
      </c>
      <c r="AF35" s="9">
        <f>IFERROR((IF('[1]T10 Wine export vol'!AE66&lt;&gt;"",(IF('[1]T58 Population'!AE66&lt;&gt;"",('[1]T10 Wine export vol'!AE66/'[1]T61 Real GDP'!AE66*1000),"")),"")),"")</f>
        <v>0</v>
      </c>
      <c r="AG35" s="9" t="str">
        <f>IFERROR((IF('[1]T10 Wine export vol'!AF66&lt;&gt;"",(IF('[1]T58 Population'!AF66&lt;&gt;"",('[1]T10 Wine export vol'!AF66/'[1]T61 Real GDP'!AF66*1000),"")),"")),"")</f>
        <v/>
      </c>
      <c r="AH35" s="9">
        <f>IFERROR((IF('[1]T10 Wine export vol'!AG66&lt;&gt;"",(IF('[1]T58 Population'!AG66&lt;&gt;"",('[1]T10 Wine export vol'!AG66/'[1]T61 Real GDP'!AG66*1000),"")),"")),"")</f>
        <v>32.689731269060999</v>
      </c>
      <c r="AI35" s="9" t="str">
        <f>IFERROR((IF('[1]T10 Wine export vol'!AH66&lt;&gt;"",(IF('[1]T58 Population'!AH66&lt;&gt;"",('[1]T10 Wine export vol'!AH66/'[1]T61 Real GDP'!AH66*1000),"")),"")),"")</f>
        <v/>
      </c>
      <c r="AJ35" s="9" t="str">
        <f>IFERROR((IF('[1]T10 Wine export vol'!AI66&lt;&gt;"",(IF('[1]T58 Population'!AI66&lt;&gt;"",('[1]T10 Wine export vol'!AI66/'[1]T61 Real GDP'!AI66*1000),"")),"")),"")</f>
        <v/>
      </c>
      <c r="AK35" s="9" t="str">
        <f>IFERROR((IF('[1]T10 Wine export vol'!AJ66&lt;&gt;"",(IF('[1]T58 Population'!AJ66&lt;&gt;"",('[1]T10 Wine export vol'!AJ66/'[1]T61 Real GDP'!AJ66*1000),"")),"")),"")</f>
        <v/>
      </c>
      <c r="AL35" s="9" t="str">
        <f>IFERROR((IF('[1]T10 Wine export vol'!AK66&lt;&gt;"",(IF('[1]T58 Population'!AK66&lt;&gt;"",('[1]T10 Wine export vol'!AK66/'[1]T61 Real GDP'!AK66*1000),"")),"")),"")</f>
        <v/>
      </c>
      <c r="AM35" s="9" t="str">
        <f>IFERROR((IF('[1]T10 Wine export vol'!AL66&lt;&gt;"",(IF('[1]T58 Population'!AL66&lt;&gt;"",('[1]T10 Wine export vol'!AL66/'[1]T61 Real GDP'!AL66*1000),"")),"")),"")</f>
        <v/>
      </c>
      <c r="AN35" s="9">
        <f>IFERROR((IF('[1]T10 Wine export vol'!AM66&lt;&gt;"",(IF('[1]T58 Population'!AM66&lt;&gt;"",('[1]T10 Wine export vol'!AM66/'[1]T61 Real GDP'!AM66*1000),"")),"")),"")</f>
        <v>3.1534221318821891</v>
      </c>
      <c r="AO35" s="9" t="str">
        <f>IFERROR((IF('[1]T10 Wine export vol'!AN66&lt;&gt;"",(IF('[1]T58 Population'!AN66&lt;&gt;"",('[1]T10 Wine export vol'!AN66/'[1]T61 Real GDP'!AN66*1000),"")),"")),"")</f>
        <v/>
      </c>
      <c r="AP35" s="9" t="str">
        <f>IFERROR((IF('[1]T10 Wine export vol'!AO66&lt;&gt;"",(IF('[1]T58 Population'!AO66&lt;&gt;"",('[1]T10 Wine export vol'!AO66/'[1]T61 Real GDP'!AO66*1000),"")),"")),"")</f>
        <v/>
      </c>
      <c r="AQ35" s="9" t="str">
        <f>IFERROR((IF('[1]T10 Wine export vol'!AP66&lt;&gt;"",(IF('[1]T58 Population'!AP66&lt;&gt;"",('[1]T10 Wine export vol'!AP66/'[1]T61 Real GDP'!AP66*1000),"")),"")),"")</f>
        <v/>
      </c>
      <c r="AR35" s="9" t="str">
        <f>IFERROR((IF('[1]T10 Wine export vol'!AQ66&lt;&gt;"",(IF('[1]T58 Population'!AQ66&lt;&gt;"",('[1]T10 Wine export vol'!AQ66/'[1]T61 Real GDP'!AQ66*1000),"")),"")),"")</f>
        <v/>
      </c>
      <c r="AS35" s="9" t="str">
        <f>IFERROR((IF('[1]T10 Wine export vol'!AR66&lt;&gt;"",(IF('[1]T58 Population'!AR66&lt;&gt;"",('[1]T10 Wine export vol'!AR66/'[1]T61 Real GDP'!AR66*1000),"")),"")),"")</f>
        <v/>
      </c>
      <c r="AT35" s="9" t="str">
        <f>IFERROR((IF('[1]T10 Wine export vol'!AS66&lt;&gt;"",(IF('[1]T58 Population'!AS66&lt;&gt;"",('[1]T10 Wine export vol'!AS66/'[1]T61 Real GDP'!AS66*1000),"")),"")),"")</f>
        <v/>
      </c>
      <c r="AU35" s="9" t="str">
        <f>IFERROR((IF('[1]T10 Wine export vol'!AT66&lt;&gt;"",(IF('[1]T58 Population'!AT66&lt;&gt;"",('[1]T10 Wine export vol'!AT66/'[1]T61 Real GDP'!AT66*1000),"")),"")),"")</f>
        <v/>
      </c>
      <c r="AV35" s="9" t="str">
        <f>IFERROR((IF('[1]T10 Wine export vol'!AU66&lt;&gt;"",(IF('[1]T58 Population'!AU66&lt;&gt;"",('[1]T10 Wine export vol'!AU66/'[1]T61 Real GDP'!AU66*1000),"")),"")),"")</f>
        <v/>
      </c>
      <c r="AW35" s="9" t="str">
        <f>IFERROR((IF('[1]T10 Wine export vol'!AV66&lt;&gt;"",(IF('[1]T58 Population'!AV66&lt;&gt;"",('[1]T10 Wine export vol'!AV66/'[1]T61 Real GDP'!AV66*1000),"")),"")),"")</f>
        <v/>
      </c>
      <c r="AX35" s="9" t="str">
        <f>IFERROR((IF('[1]T10 Wine export vol'!AW66&lt;&gt;"",(IF('[1]T58 Population'!AW66&lt;&gt;"",('[1]T10 Wine export vol'!AW66/'[1]T61 Real GDP'!AW66*1000),"")),"")),"")</f>
        <v/>
      </c>
      <c r="AY35" s="9" t="str">
        <f>IFERROR((IF('[1]T10 Wine export vol'!AX66&lt;&gt;"",(IF('[1]T58 Population'!AX66&lt;&gt;"",('[1]T10 Wine export vol'!AX66/'[1]T61 Real GDP'!AX66*1000),"")),"")),"")</f>
        <v/>
      </c>
      <c r="AZ35" s="9" t="str">
        <f>IFERROR((IF('[1]T10 Wine export vol'!AY66&lt;&gt;"",(IF('[1]T58 Population'!AY66&lt;&gt;"",('[1]T10 Wine export vol'!AY66/'[1]T61 Real GDP'!AY66*1000),"")),"")),"")</f>
        <v/>
      </c>
      <c r="BA35" s="9" t="str">
        <f>IFERROR((IF('[1]T10 Wine export vol'!AZ66&lt;&gt;"",(IF('[1]T58 Population'!AZ66&lt;&gt;"",('[1]T10 Wine export vol'!AZ66/'[1]T61 Real GDP'!AZ66*1000),"")),"")),"")</f>
        <v/>
      </c>
      <c r="BB35" s="9" t="str">
        <f>IFERROR((IF('[1]T10 Wine export vol'!BC66&lt;&gt;"",(IF('[1]T58 Population'!BC66&lt;&gt;"",('[1]T10 Wine export vol'!BC66/'[1]T61 Real GDP'!BC66*1000),"")),"")),"")</f>
        <v/>
      </c>
    </row>
    <row r="36" spans="1:54" x14ac:dyDescent="0.5">
      <c r="A36" s="7">
        <f>'[1]T10 Wine export vol'!A67</f>
        <v>1899</v>
      </c>
      <c r="B36" s="9">
        <f>IFERROR((IF('[1]T10 Wine export vol'!B67&lt;&gt;"",(IF('[1]T58 Population'!B67&lt;&gt;"",('[1]T10 Wine export vol'!B67/'[1]T61 Real GDP'!B67*1000),"")),"")),"")</f>
        <v>1454.0924720709702</v>
      </c>
      <c r="C36" s="9">
        <f>IFERROR((IF('[1]T10 Wine export vol'!C67&lt;&gt;"",(IF('[1]T58 Population'!C67&lt;&gt;"",('[1]T10 Wine export vol'!C67/'[1]T61 Real GDP'!C67*1000),"")),"")),"")</f>
        <v>4209.6606695223609</v>
      </c>
      <c r="D36" s="9">
        <f>IFERROR((IF('[1]T10 Wine export vol'!D67&lt;&gt;"",(IF('[1]T58 Population'!D67&lt;&gt;"",('[1]T10 Wine export vol'!D67/'[1]T61 Real GDP'!D67*1000),"")),"")),"")</f>
        <v>12391.881808685272</v>
      </c>
      <c r="E36" s="9">
        <f>IFERROR((IF('[1]T10 Wine export vol'!E67&lt;&gt;"",(IF('[1]T58 Population'!E67&lt;&gt;"",('[1]T10 Wine export vol'!E67/'[1]T61 Real GDP'!E67*1000),"")),"")),"")</f>
        <v>15013.817142681086</v>
      </c>
      <c r="F36" s="9">
        <f>IFERROR((IF('[1]T10 Wine export vol'!F67&lt;&gt;"",(IF('[1]T58 Population'!F67&lt;&gt;"",('[1]T10 Wine export vol'!F67/'[1]T61 Real GDP'!F67*1000),"")),"")),"")</f>
        <v>1200.7735558970046</v>
      </c>
      <c r="G36" s="9"/>
      <c r="H36" s="9" t="str">
        <f>IFERROR((IF('[1]T10 Wine export vol'!G67&lt;&gt;"",(IF('[1]T58 Population'!G67&lt;&gt;"",('[1]T10 Wine export vol'!G67/'[1]T61 Real GDP'!G67*1000),"")),"")),"")</f>
        <v/>
      </c>
      <c r="I36" s="9" t="str">
        <f>IFERROR((IF('[1]T10 Wine export vol'!H67&lt;&gt;"",(IF('[1]T58 Population'!H67&lt;&gt;"",('[1]T10 Wine export vol'!H67/'[1]T61 Real GDP'!H67*1000),"")),"")),"")</f>
        <v/>
      </c>
      <c r="J36" s="9" t="str">
        <f>IFERROR((IF('[1]T10 Wine export vol'!I67&lt;&gt;"",(IF('[1]T58 Population'!I67&lt;&gt;"",('[1]T10 Wine export vol'!I67/'[1]T61 Real GDP'!I67*1000),"")),"")),"")</f>
        <v/>
      </c>
      <c r="K36" s="9">
        <f>IFERROR((IF('[1]T10 Wine export vol'!J67&lt;&gt;"",(IF('[1]T58 Population'!J67&lt;&gt;"",('[1]T10 Wine export vol'!J67/'[1]T61 Real GDP'!J67*1000),"")),"")),"")</f>
        <v>149.11061092560263</v>
      </c>
      <c r="L36" s="9">
        <f>IFERROR((IF('[1]T10 Wine export vol'!K67&lt;&gt;"",(IF('[1]T58 Population'!K67&lt;&gt;"",('[1]T10 Wine export vol'!K67/'[1]T61 Real GDP'!K67*1000),"")),"")),"")</f>
        <v>4386.4958750288051</v>
      </c>
      <c r="M36" s="9" t="str">
        <f>IFERROR((IF('[1]T10 Wine export vol'!L67&lt;&gt;"",(IF('[1]T58 Population'!L67&lt;&gt;"",('[1]T10 Wine export vol'!L67/'[1]T61 Real GDP'!L67*1000),"")),"")),"")</f>
        <v/>
      </c>
      <c r="N36" s="9" t="str">
        <f>IFERROR((IF('[1]T10 Wine export vol'!M67&lt;&gt;"",(IF('[1]T58 Population'!M67&lt;&gt;"",('[1]T10 Wine export vol'!M67/'[1]T61 Real GDP'!M67*1000),"")),"")),"")</f>
        <v/>
      </c>
      <c r="O36" s="9" t="str">
        <f>IFERROR((IF('[1]T10 Wine export vol'!N67&lt;&gt;"",(IF('[1]T58 Population'!N67&lt;&gt;"",('[1]T10 Wine export vol'!N67/'[1]T61 Real GDP'!N67*1000),"")),"")),"")</f>
        <v/>
      </c>
      <c r="P36" s="9">
        <f>IFERROR((IF('[1]T10 Wine export vol'!O67&lt;&gt;"",(IF('[1]T58 Population'!O67&lt;&gt;"",('[1]T10 Wine export vol'!O67/'[1]T61 Real GDP'!O67*1000),"")),"")),"")</f>
        <v>19.447269069421328</v>
      </c>
      <c r="Q36" s="9">
        <f>IFERROR((IF('[1]T10 Wine export vol'!P67&lt;&gt;"",(IF('[1]T58 Population'!P67&lt;&gt;"",('[1]T10 Wine export vol'!P67/'[1]T61 Real GDP'!P67*1000),"")),"")),"")</f>
        <v>19.549364130782433</v>
      </c>
      <c r="R36" s="9" t="str">
        <f>IFERROR((IF('[1]T10 Wine export vol'!Q67&lt;&gt;"",(IF('[1]T58 Population'!Q67&lt;&gt;"",('[1]T10 Wine export vol'!Q67/'[1]T61 Real GDP'!Q67*1000),"")),"")),"")</f>
        <v/>
      </c>
      <c r="S36" s="9">
        <f>IFERROR((IF('[1]T10 Wine export vol'!R67&lt;&gt;"",(IF('[1]T58 Population'!R67&lt;&gt;"",('[1]T10 Wine export vol'!R67/'[1]T61 Real GDP'!R67*1000),"")),"")),"")</f>
        <v>296.85613239384389</v>
      </c>
      <c r="T36" s="9" t="str">
        <f>IFERROR((IF('[1]T10 Wine export vol'!S67&lt;&gt;"",(IF('[1]T58 Population'!S67&lt;&gt;"",('[1]T10 Wine export vol'!S67/'[1]T61 Real GDP'!S67*1000),"")),"")),"")</f>
        <v/>
      </c>
      <c r="U36" s="9" t="str">
        <f>IFERROR((IF('[1]T10 Wine export vol'!T67&lt;&gt;"",(IF('[1]T58 Population'!T67&lt;&gt;"",('[1]T10 Wine export vol'!T67/'[1]T61 Real GDP'!T67*1000),"")),"")),"")</f>
        <v/>
      </c>
      <c r="V36" s="9" t="str">
        <f>IFERROR((IF('[1]T10 Wine export vol'!U67&lt;&gt;"",(IF('[1]T58 Population'!U67&lt;&gt;"",('[1]T10 Wine export vol'!U67/'[1]T61 Real GDP'!U67*1000),"")),"")),"")</f>
        <v/>
      </c>
      <c r="W36" s="9" t="str">
        <f>IFERROR((IF('[1]T10 Wine export vol'!V67&lt;&gt;"",(IF('[1]T58 Population'!V67&lt;&gt;"",('[1]T10 Wine export vol'!V67/'[1]T61 Real GDP'!V67*1000),"")),"")),"")</f>
        <v/>
      </c>
      <c r="X36" s="9" t="str">
        <f>IFERROR((IF('[1]T10 Wine export vol'!W67&lt;&gt;"",(IF('[1]T58 Population'!W67&lt;&gt;"",('[1]T10 Wine export vol'!W67/'[1]T61 Real GDP'!W67*1000),"")),"")),"")</f>
        <v/>
      </c>
      <c r="Y36" s="9" t="str">
        <f>IFERROR((IF('[1]T10 Wine export vol'!X67&lt;&gt;"",(IF('[1]T58 Population'!X67&lt;&gt;"",('[1]T10 Wine export vol'!X67/'[1]T61 Real GDP'!X67*1000),"")),"")),"")</f>
        <v/>
      </c>
      <c r="Z36" s="9" t="str">
        <f>IFERROR((IF('[1]T10 Wine export vol'!Y67&lt;&gt;"",(IF('[1]T58 Population'!Y67&lt;&gt;"",('[1]T10 Wine export vol'!Y67/'[1]T61 Real GDP'!Y67*1000),"")),"")),"")</f>
        <v/>
      </c>
      <c r="AA36" s="9" t="str">
        <f>IFERROR((IF('[1]T10 Wine export vol'!Z67&lt;&gt;"",(IF('[1]T58 Population'!Z67&lt;&gt;"",('[1]T10 Wine export vol'!Z67/'[1]T61 Real GDP'!Z67*1000),"")),"")),"")</f>
        <v/>
      </c>
      <c r="AB36" s="9">
        <f>IFERROR((IF('[1]T10 Wine export vol'!AA67&lt;&gt;"",(IF('[1]T58 Population'!AA67&lt;&gt;"",('[1]T10 Wine export vol'!AA67/'[1]T61 Real GDP'!AA67*1000),"")),"")),"")</f>
        <v>239.02429085520745</v>
      </c>
      <c r="AC36" s="9" t="str">
        <f>IFERROR((IF('[1]T10 Wine export vol'!AB67&lt;&gt;"",(IF('[1]T58 Population'!AB67&lt;&gt;"",('[1]T10 Wine export vol'!AB67/'[1]T61 Real GDP'!AB67*1000),"")),"")),"")</f>
        <v/>
      </c>
      <c r="AD36" s="9" t="str">
        <f>IFERROR((IF('[1]T10 Wine export vol'!AC67&lt;&gt;"",(IF('[1]T58 Population'!AC67&lt;&gt;"",('[1]T10 Wine export vol'!AC67/'[1]T61 Real GDP'!AC67*1000),"")),"")),"")</f>
        <v/>
      </c>
      <c r="AE36" s="9">
        <f>IFERROR((IF('[1]T10 Wine export vol'!AD67&lt;&gt;"",(IF('[1]T58 Population'!AD67&lt;&gt;"",('[1]T10 Wine export vol'!AD67/'[1]T61 Real GDP'!AD67*1000),"")),"")),"")</f>
        <v>19.048059664506489</v>
      </c>
      <c r="AF36" s="9">
        <f>IFERROR((IF('[1]T10 Wine export vol'!AE67&lt;&gt;"",(IF('[1]T58 Population'!AE67&lt;&gt;"",('[1]T10 Wine export vol'!AE67/'[1]T61 Real GDP'!AE67*1000),"")),"")),"")</f>
        <v>1.0343603096870244</v>
      </c>
      <c r="AG36" s="9" t="str">
        <f>IFERROR((IF('[1]T10 Wine export vol'!AF67&lt;&gt;"",(IF('[1]T58 Population'!AF67&lt;&gt;"",('[1]T10 Wine export vol'!AF67/'[1]T61 Real GDP'!AF67*1000),"")),"")),"")</f>
        <v/>
      </c>
      <c r="AH36" s="9">
        <f>IFERROR((IF('[1]T10 Wine export vol'!AG67&lt;&gt;"",(IF('[1]T58 Population'!AG67&lt;&gt;"",('[1]T10 Wine export vol'!AG67/'[1]T61 Real GDP'!AG67*1000),"")),"")),"")</f>
        <v>45.227656743335757</v>
      </c>
      <c r="AI36" s="9" t="str">
        <f>IFERROR((IF('[1]T10 Wine export vol'!AH67&lt;&gt;"",(IF('[1]T58 Population'!AH67&lt;&gt;"",('[1]T10 Wine export vol'!AH67/'[1]T61 Real GDP'!AH67*1000),"")),"")),"")</f>
        <v/>
      </c>
      <c r="AJ36" s="9" t="str">
        <f>IFERROR((IF('[1]T10 Wine export vol'!AI67&lt;&gt;"",(IF('[1]T58 Population'!AI67&lt;&gt;"",('[1]T10 Wine export vol'!AI67/'[1]T61 Real GDP'!AI67*1000),"")),"")),"")</f>
        <v/>
      </c>
      <c r="AK36" s="9" t="str">
        <f>IFERROR((IF('[1]T10 Wine export vol'!AJ67&lt;&gt;"",(IF('[1]T58 Population'!AJ67&lt;&gt;"",('[1]T10 Wine export vol'!AJ67/'[1]T61 Real GDP'!AJ67*1000),"")),"")),"")</f>
        <v/>
      </c>
      <c r="AL36" s="9" t="str">
        <f>IFERROR((IF('[1]T10 Wine export vol'!AK67&lt;&gt;"",(IF('[1]T58 Population'!AK67&lt;&gt;"",('[1]T10 Wine export vol'!AK67/'[1]T61 Real GDP'!AK67*1000),"")),"")),"")</f>
        <v/>
      </c>
      <c r="AM36" s="9" t="str">
        <f>IFERROR((IF('[1]T10 Wine export vol'!AL67&lt;&gt;"",(IF('[1]T58 Population'!AL67&lt;&gt;"",('[1]T10 Wine export vol'!AL67/'[1]T61 Real GDP'!AL67*1000),"")),"")),"")</f>
        <v/>
      </c>
      <c r="AN36" s="9">
        <f>IFERROR((IF('[1]T10 Wine export vol'!AM67&lt;&gt;"",(IF('[1]T58 Population'!AM67&lt;&gt;"",('[1]T10 Wine export vol'!AM67/'[1]T61 Real GDP'!AM67*1000),"")),"")),"")</f>
        <v>4.223493696267842</v>
      </c>
      <c r="AO36" s="9" t="str">
        <f>IFERROR((IF('[1]T10 Wine export vol'!AN67&lt;&gt;"",(IF('[1]T58 Population'!AN67&lt;&gt;"",('[1]T10 Wine export vol'!AN67/'[1]T61 Real GDP'!AN67*1000),"")),"")),"")</f>
        <v/>
      </c>
      <c r="AP36" s="9" t="str">
        <f>IFERROR((IF('[1]T10 Wine export vol'!AO67&lt;&gt;"",(IF('[1]T58 Population'!AO67&lt;&gt;"",('[1]T10 Wine export vol'!AO67/'[1]T61 Real GDP'!AO67*1000),"")),"")),"")</f>
        <v/>
      </c>
      <c r="AQ36" s="9" t="str">
        <f>IFERROR((IF('[1]T10 Wine export vol'!AP67&lt;&gt;"",(IF('[1]T58 Population'!AP67&lt;&gt;"",('[1]T10 Wine export vol'!AP67/'[1]T61 Real GDP'!AP67*1000),"")),"")),"")</f>
        <v/>
      </c>
      <c r="AR36" s="9" t="str">
        <f>IFERROR((IF('[1]T10 Wine export vol'!AQ67&lt;&gt;"",(IF('[1]T58 Population'!AQ67&lt;&gt;"",('[1]T10 Wine export vol'!AQ67/'[1]T61 Real GDP'!AQ67*1000),"")),"")),"")</f>
        <v/>
      </c>
      <c r="AS36" s="9" t="str">
        <f>IFERROR((IF('[1]T10 Wine export vol'!AR67&lt;&gt;"",(IF('[1]T58 Population'!AR67&lt;&gt;"",('[1]T10 Wine export vol'!AR67/'[1]T61 Real GDP'!AR67*1000),"")),"")),"")</f>
        <v/>
      </c>
      <c r="AT36" s="9" t="str">
        <f>IFERROR((IF('[1]T10 Wine export vol'!AS67&lt;&gt;"",(IF('[1]T58 Population'!AS67&lt;&gt;"",('[1]T10 Wine export vol'!AS67/'[1]T61 Real GDP'!AS67*1000),"")),"")),"")</f>
        <v/>
      </c>
      <c r="AU36" s="9" t="str">
        <f>IFERROR((IF('[1]T10 Wine export vol'!AT67&lt;&gt;"",(IF('[1]T58 Population'!AT67&lt;&gt;"",('[1]T10 Wine export vol'!AT67/'[1]T61 Real GDP'!AT67*1000),"")),"")),"")</f>
        <v/>
      </c>
      <c r="AV36" s="9" t="str">
        <f>IFERROR((IF('[1]T10 Wine export vol'!AU67&lt;&gt;"",(IF('[1]T58 Population'!AU67&lt;&gt;"",('[1]T10 Wine export vol'!AU67/'[1]T61 Real GDP'!AU67*1000),"")),"")),"")</f>
        <v/>
      </c>
      <c r="AW36" s="9" t="str">
        <f>IFERROR((IF('[1]T10 Wine export vol'!AV67&lt;&gt;"",(IF('[1]T58 Population'!AV67&lt;&gt;"",('[1]T10 Wine export vol'!AV67/'[1]T61 Real GDP'!AV67*1000),"")),"")),"")</f>
        <v/>
      </c>
      <c r="AX36" s="9" t="str">
        <f>IFERROR((IF('[1]T10 Wine export vol'!AW67&lt;&gt;"",(IF('[1]T58 Population'!AW67&lt;&gt;"",('[1]T10 Wine export vol'!AW67/'[1]T61 Real GDP'!AW67*1000),"")),"")),"")</f>
        <v/>
      </c>
      <c r="AY36" s="9" t="str">
        <f>IFERROR((IF('[1]T10 Wine export vol'!AX67&lt;&gt;"",(IF('[1]T58 Population'!AX67&lt;&gt;"",('[1]T10 Wine export vol'!AX67/'[1]T61 Real GDP'!AX67*1000),"")),"")),"")</f>
        <v/>
      </c>
      <c r="AZ36" s="9" t="str">
        <f>IFERROR((IF('[1]T10 Wine export vol'!AY67&lt;&gt;"",(IF('[1]T58 Population'!AY67&lt;&gt;"",('[1]T10 Wine export vol'!AY67/'[1]T61 Real GDP'!AY67*1000),"")),"")),"")</f>
        <v/>
      </c>
      <c r="BA36" s="9" t="str">
        <f>IFERROR((IF('[1]T10 Wine export vol'!AZ67&lt;&gt;"",(IF('[1]T58 Population'!AZ67&lt;&gt;"",('[1]T10 Wine export vol'!AZ67/'[1]T61 Real GDP'!AZ67*1000),"")),"")),"")</f>
        <v/>
      </c>
      <c r="BB36" s="9" t="str">
        <f>IFERROR((IF('[1]T10 Wine export vol'!BC67&lt;&gt;"",(IF('[1]T58 Population'!BC67&lt;&gt;"",('[1]T10 Wine export vol'!BC67/'[1]T61 Real GDP'!BC67*1000),"")),"")),"")</f>
        <v/>
      </c>
    </row>
    <row r="37" spans="1:54" x14ac:dyDescent="0.5">
      <c r="A37" s="7">
        <f>'[1]T10 Wine export vol'!A68</f>
        <v>1900</v>
      </c>
      <c r="B37" s="9">
        <f>IFERROR((IF('[1]T10 Wine export vol'!B68&lt;&gt;"",(IF('[1]T58 Population'!B68&lt;&gt;"",('[1]T10 Wine export vol'!B68/'[1]T61 Real GDP'!B68*1000),"")),"")),"")</f>
        <v>1631.5872550234906</v>
      </c>
      <c r="C37" s="9">
        <f>IFERROR((IF('[1]T10 Wine export vol'!C68&lt;&gt;"",(IF('[1]T58 Population'!C68&lt;&gt;"",('[1]T10 Wine export vol'!C68/'[1]T61 Real GDP'!C68*1000),"")),"")),"")</f>
        <v>3058.816998851572</v>
      </c>
      <c r="D37" s="9">
        <f>IFERROR((IF('[1]T10 Wine export vol'!D68&lt;&gt;"",(IF('[1]T58 Population'!D68&lt;&gt;"",('[1]T10 Wine export vol'!D68/'[1]T61 Real GDP'!D68*1000),"")),"")),"")</f>
        <v>11775.614608497939</v>
      </c>
      <c r="E37" s="9">
        <f>IFERROR((IF('[1]T10 Wine export vol'!E68&lt;&gt;"",(IF('[1]T58 Population'!E68&lt;&gt;"",('[1]T10 Wine export vol'!E68/'[1]T61 Real GDP'!E68*1000),"")),"")),"")</f>
        <v>11689.188789048367</v>
      </c>
      <c r="F37" s="9">
        <f>IFERROR((IF('[1]T10 Wine export vol'!F68&lt;&gt;"",(IF('[1]T58 Population'!F68&lt;&gt;"",('[1]T10 Wine export vol'!F68/'[1]T61 Real GDP'!F68*1000),"")),"")),"")</f>
        <v>1161.9102129235323</v>
      </c>
      <c r="G37" s="9"/>
      <c r="H37" s="9">
        <f>IFERROR((IF('[1]T10 Wine export vol'!G68&lt;&gt;"",(IF('[1]T58 Population'!G68&lt;&gt;"",('[1]T10 Wine export vol'!G68/'[1]T61 Real GDP'!G68*1000),"")),"")),"")</f>
        <v>301.14499101630332</v>
      </c>
      <c r="I37" s="9" t="str">
        <f>IFERROR((IF('[1]T10 Wine export vol'!H68&lt;&gt;"",(IF('[1]T58 Population'!H68&lt;&gt;"",('[1]T10 Wine export vol'!H68/'[1]T61 Real GDP'!H68*1000),"")),"")),"")</f>
        <v/>
      </c>
      <c r="J37" s="9" t="str">
        <f>IFERROR((IF('[1]T10 Wine export vol'!I68&lt;&gt;"",(IF('[1]T58 Population'!I68&lt;&gt;"",('[1]T10 Wine export vol'!I68/'[1]T61 Real GDP'!I68*1000),"")),"")),"")</f>
        <v/>
      </c>
      <c r="K37" s="9">
        <f>IFERROR((IF('[1]T10 Wine export vol'!J68&lt;&gt;"",(IF('[1]T58 Population'!J68&lt;&gt;"",('[1]T10 Wine export vol'!J68/'[1]T61 Real GDP'!J68*1000),"")),"")),"")</f>
        <v>149.3454083075373</v>
      </c>
      <c r="L37" s="9">
        <f>IFERROR((IF('[1]T10 Wine export vol'!K68&lt;&gt;"",(IF('[1]T58 Population'!K68&lt;&gt;"",('[1]T10 Wine export vol'!K68/'[1]T61 Real GDP'!K68*1000),"")),"")),"")</f>
        <v>3577.3010634275079</v>
      </c>
      <c r="M37" s="9" t="str">
        <f>IFERROR((IF('[1]T10 Wine export vol'!L68&lt;&gt;"",(IF('[1]T58 Population'!L68&lt;&gt;"",('[1]T10 Wine export vol'!L68/'[1]T61 Real GDP'!L68*1000),"")),"")),"")</f>
        <v/>
      </c>
      <c r="N37" s="9">
        <f>IFERROR((IF('[1]T10 Wine export vol'!M68&lt;&gt;"",(IF('[1]T58 Population'!M68&lt;&gt;"",('[1]T10 Wine export vol'!M68/'[1]T61 Real GDP'!M68*1000),"")),"")),"")</f>
        <v>15.389690665325407</v>
      </c>
      <c r="O37" s="9" t="str">
        <f>IFERROR((IF('[1]T10 Wine export vol'!N68&lt;&gt;"",(IF('[1]T58 Population'!N68&lt;&gt;"",('[1]T10 Wine export vol'!N68/'[1]T61 Real GDP'!N68*1000),"")),"")),"")</f>
        <v/>
      </c>
      <c r="P37" s="9">
        <f>IFERROR((IF('[1]T10 Wine export vol'!O68&lt;&gt;"",(IF('[1]T58 Population'!O68&lt;&gt;"",('[1]T10 Wine export vol'!O68/'[1]T61 Real GDP'!O68*1000),"")),"")),"")</f>
        <v>42.051487932592558</v>
      </c>
      <c r="Q37" s="9">
        <f>IFERROR((IF('[1]T10 Wine export vol'!P68&lt;&gt;"",(IF('[1]T58 Population'!P68&lt;&gt;"",('[1]T10 Wine export vol'!P68/'[1]T61 Real GDP'!P68*1000),"")),"")),"")</f>
        <v>24.292678907849929</v>
      </c>
      <c r="R37" s="9" t="str">
        <f>IFERROR((IF('[1]T10 Wine export vol'!Q68&lt;&gt;"",(IF('[1]T58 Population'!Q68&lt;&gt;"",('[1]T10 Wine export vol'!Q68/'[1]T61 Real GDP'!Q68*1000),"")),"")),"")</f>
        <v/>
      </c>
      <c r="S37" s="9" t="str">
        <f>IFERROR((IF('[1]T10 Wine export vol'!R68&lt;&gt;"",(IF('[1]T58 Population'!R68&lt;&gt;"",('[1]T10 Wine export vol'!R68/'[1]T61 Real GDP'!R68*1000),"")),"")),"")</f>
        <v/>
      </c>
      <c r="T37" s="9" t="str">
        <f>IFERROR((IF('[1]T10 Wine export vol'!S68&lt;&gt;"",(IF('[1]T58 Population'!S68&lt;&gt;"",('[1]T10 Wine export vol'!S68/'[1]T61 Real GDP'!S68*1000),"")),"")),"")</f>
        <v/>
      </c>
      <c r="U37" s="9" t="str">
        <f>IFERROR((IF('[1]T10 Wine export vol'!T68&lt;&gt;"",(IF('[1]T58 Population'!T68&lt;&gt;"",('[1]T10 Wine export vol'!T68/'[1]T61 Real GDP'!T68*1000),"")),"")),"")</f>
        <v/>
      </c>
      <c r="V37" s="9">
        <f>IFERROR((IF('[1]T10 Wine export vol'!U68&lt;&gt;"",(IF('[1]T58 Population'!U68&lt;&gt;"",('[1]T10 Wine export vol'!U68/'[1]T61 Real GDP'!U68*1000),"")),"")),"")</f>
        <v>5708.0900750625524</v>
      </c>
      <c r="W37" s="9" t="str">
        <f>IFERROR((IF('[1]T10 Wine export vol'!V68&lt;&gt;"",(IF('[1]T58 Population'!V68&lt;&gt;"",('[1]T10 Wine export vol'!V68/'[1]T61 Real GDP'!V68*1000),"")),"")),"")</f>
        <v/>
      </c>
      <c r="X37" s="9">
        <f>IFERROR((IF('[1]T10 Wine export vol'!W68&lt;&gt;"",(IF('[1]T58 Population'!W68&lt;&gt;"",('[1]T10 Wine export vol'!W68/'[1]T61 Real GDP'!W68*1000),"")),"")),"")</f>
        <v>4.5000150729823369</v>
      </c>
      <c r="Y37" s="9" t="str">
        <f>IFERROR((IF('[1]T10 Wine export vol'!X68&lt;&gt;"",(IF('[1]T58 Population'!X68&lt;&gt;"",('[1]T10 Wine export vol'!X68/'[1]T61 Real GDP'!X68*1000),"")),"")),"")</f>
        <v/>
      </c>
      <c r="Z37" s="9" t="str">
        <f>IFERROR((IF('[1]T10 Wine export vol'!Y68&lt;&gt;"",(IF('[1]T58 Population'!Y68&lt;&gt;"",('[1]T10 Wine export vol'!Y68/'[1]T61 Real GDP'!Y68*1000),"")),"")),"")</f>
        <v/>
      </c>
      <c r="AA37" s="9" t="str">
        <f>IFERROR((IF('[1]T10 Wine export vol'!Z68&lt;&gt;"",(IF('[1]T58 Population'!Z68&lt;&gt;"",('[1]T10 Wine export vol'!Z68/'[1]T61 Real GDP'!Z68*1000),"")),"")),"")</f>
        <v/>
      </c>
      <c r="AB37" s="9">
        <f>IFERROR((IF('[1]T10 Wine export vol'!AA68&lt;&gt;"",(IF('[1]T58 Population'!AA68&lt;&gt;"",('[1]T10 Wine export vol'!AA68/'[1]T61 Real GDP'!AA68*1000),"")),"")),"")</f>
        <v>249.20447582256557</v>
      </c>
      <c r="AC37" s="9">
        <f>IFERROR((IF('[1]T10 Wine export vol'!AB68&lt;&gt;"",(IF('[1]T58 Population'!AB68&lt;&gt;"",('[1]T10 Wine export vol'!AB68/'[1]T61 Real GDP'!AB68*1000),"")),"")),"")</f>
        <v>0</v>
      </c>
      <c r="AD37" s="9" t="str">
        <f>IFERROR((IF('[1]T10 Wine export vol'!AC68&lt;&gt;"",(IF('[1]T58 Population'!AC68&lt;&gt;"",('[1]T10 Wine export vol'!AC68/'[1]T61 Real GDP'!AC68*1000),"")),"")),"")</f>
        <v/>
      </c>
      <c r="AE37" s="9">
        <f>IFERROR((IF('[1]T10 Wine export vol'!AD68&lt;&gt;"",(IF('[1]T58 Population'!AD68&lt;&gt;"",('[1]T10 Wine export vol'!AD68/'[1]T61 Real GDP'!AD68*1000),"")),"")),"")</f>
        <v>17.422192393678461</v>
      </c>
      <c r="AF37" s="9">
        <f>IFERROR((IF('[1]T10 Wine export vol'!AE68&lt;&gt;"",(IF('[1]T58 Population'!AE68&lt;&gt;"",('[1]T10 Wine export vol'!AE68/'[1]T61 Real GDP'!AE68*1000),"")),"")),"")</f>
        <v>0.22233393708452479</v>
      </c>
      <c r="AG37" s="9" t="str">
        <f>IFERROR((IF('[1]T10 Wine export vol'!AF68&lt;&gt;"",(IF('[1]T58 Population'!AF68&lt;&gt;"",('[1]T10 Wine export vol'!AF68/'[1]T61 Real GDP'!AF68*1000),"")),"")),"")</f>
        <v/>
      </c>
      <c r="AH37" s="9">
        <f>IFERROR((IF('[1]T10 Wine export vol'!AG68&lt;&gt;"",(IF('[1]T58 Population'!AG68&lt;&gt;"",('[1]T10 Wine export vol'!AG68/'[1]T61 Real GDP'!AG68*1000),"")),"")),"")</f>
        <v>26.268670739838665</v>
      </c>
      <c r="AI37" s="9" t="str">
        <f>IFERROR((IF('[1]T10 Wine export vol'!AH68&lt;&gt;"",(IF('[1]T58 Population'!AH68&lt;&gt;"",('[1]T10 Wine export vol'!AH68/'[1]T61 Real GDP'!AH68*1000),"")),"")),"")</f>
        <v/>
      </c>
      <c r="AJ37" s="9" t="str">
        <f>IFERROR((IF('[1]T10 Wine export vol'!AI68&lt;&gt;"",(IF('[1]T58 Population'!AI68&lt;&gt;"",('[1]T10 Wine export vol'!AI68/'[1]T61 Real GDP'!AI68*1000),"")),"")),"")</f>
        <v/>
      </c>
      <c r="AK37" s="9" t="str">
        <f>IFERROR((IF('[1]T10 Wine export vol'!AJ68&lt;&gt;"",(IF('[1]T58 Population'!AJ68&lt;&gt;"",('[1]T10 Wine export vol'!AJ68/'[1]T61 Real GDP'!AJ68*1000),"")),"")),"")</f>
        <v/>
      </c>
      <c r="AL37" s="9" t="str">
        <f>IFERROR((IF('[1]T10 Wine export vol'!AK68&lt;&gt;"",(IF('[1]T58 Population'!AK68&lt;&gt;"",('[1]T10 Wine export vol'!AK68/'[1]T61 Real GDP'!AK68*1000),"")),"")),"")</f>
        <v/>
      </c>
      <c r="AM37" s="9" t="str">
        <f>IFERROR((IF('[1]T10 Wine export vol'!AL68&lt;&gt;"",(IF('[1]T58 Population'!AL68&lt;&gt;"",('[1]T10 Wine export vol'!AL68/'[1]T61 Real GDP'!AL68*1000),"")),"")),"")</f>
        <v/>
      </c>
      <c r="AN37" s="9">
        <f>IFERROR((IF('[1]T10 Wine export vol'!AM68&lt;&gt;"",(IF('[1]T58 Population'!AM68&lt;&gt;"",('[1]T10 Wine export vol'!AM68/'[1]T61 Real GDP'!AM68*1000),"")),"")),"")</f>
        <v>4.5501933629486819</v>
      </c>
      <c r="AO37" s="9" t="str">
        <f>IFERROR((IF('[1]T10 Wine export vol'!AN68&lt;&gt;"",(IF('[1]T58 Population'!AN68&lt;&gt;"",('[1]T10 Wine export vol'!AN68/'[1]T61 Real GDP'!AN68*1000),"")),"")),"")</f>
        <v/>
      </c>
      <c r="AP37" s="9" t="str">
        <f>IFERROR((IF('[1]T10 Wine export vol'!AO68&lt;&gt;"",(IF('[1]T58 Population'!AO68&lt;&gt;"",('[1]T10 Wine export vol'!AO68/'[1]T61 Real GDP'!AO68*1000),"")),"")),"")</f>
        <v/>
      </c>
      <c r="AQ37" s="9" t="str">
        <f>IFERROR((IF('[1]T10 Wine export vol'!AP68&lt;&gt;"",(IF('[1]T58 Population'!AP68&lt;&gt;"",('[1]T10 Wine export vol'!AP68/'[1]T61 Real GDP'!AP68*1000),"")),"")),"")</f>
        <v/>
      </c>
      <c r="AR37" s="9" t="str">
        <f>IFERROR((IF('[1]T10 Wine export vol'!AQ68&lt;&gt;"",(IF('[1]T58 Population'!AQ68&lt;&gt;"",('[1]T10 Wine export vol'!AQ68/'[1]T61 Real GDP'!AQ68*1000),"")),"")),"")</f>
        <v/>
      </c>
      <c r="AS37" s="9" t="str">
        <f>IFERROR((IF('[1]T10 Wine export vol'!AR68&lt;&gt;"",(IF('[1]T58 Population'!AR68&lt;&gt;"",('[1]T10 Wine export vol'!AR68/'[1]T61 Real GDP'!AR68*1000),"")),"")),"")</f>
        <v/>
      </c>
      <c r="AT37" s="9" t="str">
        <f>IFERROR((IF('[1]T10 Wine export vol'!AS68&lt;&gt;"",(IF('[1]T58 Population'!AS68&lt;&gt;"",('[1]T10 Wine export vol'!AS68/'[1]T61 Real GDP'!AS68*1000),"")),"")),"")</f>
        <v/>
      </c>
      <c r="AU37" s="9" t="str">
        <f>IFERROR((IF('[1]T10 Wine export vol'!AT68&lt;&gt;"",(IF('[1]T58 Population'!AT68&lt;&gt;"",('[1]T10 Wine export vol'!AT68/'[1]T61 Real GDP'!AT68*1000),"")),"")),"")</f>
        <v/>
      </c>
      <c r="AV37" s="9" t="str">
        <f>IFERROR((IF('[1]T10 Wine export vol'!AU68&lt;&gt;"",(IF('[1]T58 Population'!AU68&lt;&gt;"",('[1]T10 Wine export vol'!AU68/'[1]T61 Real GDP'!AU68*1000),"")),"")),"")</f>
        <v/>
      </c>
      <c r="AW37" s="9" t="str">
        <f>IFERROR((IF('[1]T10 Wine export vol'!AV68&lt;&gt;"",(IF('[1]T58 Population'!AV68&lt;&gt;"",('[1]T10 Wine export vol'!AV68/'[1]T61 Real GDP'!AV68*1000),"")),"")),"")</f>
        <v/>
      </c>
      <c r="AX37" s="9" t="str">
        <f>IFERROR((IF('[1]T10 Wine export vol'!AW68&lt;&gt;"",(IF('[1]T58 Population'!AW68&lt;&gt;"",('[1]T10 Wine export vol'!AW68/'[1]T61 Real GDP'!AW68*1000),"")),"")),"")</f>
        <v/>
      </c>
      <c r="AY37" s="9" t="str">
        <f>IFERROR((IF('[1]T10 Wine export vol'!AX68&lt;&gt;"",(IF('[1]T58 Population'!AX68&lt;&gt;"",('[1]T10 Wine export vol'!AX68/'[1]T61 Real GDP'!AX68*1000),"")),"")),"")</f>
        <v/>
      </c>
      <c r="AZ37" s="9" t="str">
        <f>IFERROR((IF('[1]T10 Wine export vol'!AY68&lt;&gt;"",(IF('[1]T58 Population'!AY68&lt;&gt;"",('[1]T10 Wine export vol'!AY68/'[1]T61 Real GDP'!AY68*1000),"")),"")),"")</f>
        <v/>
      </c>
      <c r="BA37" s="9" t="str">
        <f>IFERROR((IF('[1]T10 Wine export vol'!AZ68&lt;&gt;"",(IF('[1]T58 Population'!AZ68&lt;&gt;"",('[1]T10 Wine export vol'!AZ68/'[1]T61 Real GDP'!AZ68*1000),"")),"")),"")</f>
        <v/>
      </c>
      <c r="BB37" s="9" t="str">
        <f>IFERROR((IF('[1]T10 Wine export vol'!BC68&lt;&gt;"",(IF('[1]T58 Population'!BC68&lt;&gt;"",('[1]T10 Wine export vol'!BC68/'[1]T61 Real GDP'!BC68*1000),"")),"")),"")</f>
        <v/>
      </c>
    </row>
    <row r="38" spans="1:54" x14ac:dyDescent="0.5">
      <c r="A38" s="7">
        <f>'[1]T10 Wine export vol'!A69</f>
        <v>1901</v>
      </c>
      <c r="B38" s="9">
        <f>IFERROR((IF('[1]T10 Wine export vol'!B69&lt;&gt;"",(IF('[1]T58 Population'!B69&lt;&gt;"",('[1]T10 Wine export vol'!B69/'[1]T61 Real GDP'!B69*1000),"")),"")),"")</f>
        <v>1760.5492459633606</v>
      </c>
      <c r="C38" s="9">
        <f>IFERROR((IF('[1]T10 Wine export vol'!C69&lt;&gt;"",(IF('[1]T58 Population'!C69&lt;&gt;"",('[1]T10 Wine export vol'!C69/'[1]T61 Real GDP'!C69*1000),"")),"")),"")</f>
        <v>2040.2941400532004</v>
      </c>
      <c r="D38" s="9">
        <f>IFERROR((IF('[1]T10 Wine export vol'!D69&lt;&gt;"",(IF('[1]T58 Population'!D69&lt;&gt;"",('[1]T10 Wine export vol'!D69/'[1]T61 Real GDP'!D69*1000),"")),"")),"")</f>
        <v>11436.361006653167</v>
      </c>
      <c r="E38" s="9">
        <f>IFERROR((IF('[1]T10 Wine export vol'!E69&lt;&gt;"",(IF('[1]T58 Population'!E69&lt;&gt;"",('[1]T10 Wine export vol'!E69/'[1]T61 Real GDP'!E69*1000),"")),"")),"")</f>
        <v>6619.8097882777492</v>
      </c>
      <c r="F38" s="9">
        <f>IFERROR((IF('[1]T10 Wine export vol'!F69&lt;&gt;"",(IF('[1]T58 Population'!F69&lt;&gt;"",('[1]T10 Wine export vol'!F69/'[1]T61 Real GDP'!F69*1000),"")),"")),"")</f>
        <v>1128.2510771760187</v>
      </c>
      <c r="G38" s="9"/>
      <c r="H38" s="9">
        <f>IFERROR((IF('[1]T10 Wine export vol'!G69&lt;&gt;"",(IF('[1]T58 Population'!G69&lt;&gt;"",('[1]T10 Wine export vol'!G69/'[1]T61 Real GDP'!G69*1000),"")),"")),"")</f>
        <v>298.4493197412213</v>
      </c>
      <c r="I38" s="9" t="str">
        <f>IFERROR((IF('[1]T10 Wine export vol'!H69&lt;&gt;"",(IF('[1]T58 Population'!H69&lt;&gt;"",('[1]T10 Wine export vol'!H69/'[1]T61 Real GDP'!H69*1000),"")),"")),"")</f>
        <v/>
      </c>
      <c r="J38" s="9" t="str">
        <f>IFERROR((IF('[1]T10 Wine export vol'!I69&lt;&gt;"",(IF('[1]T58 Population'!I69&lt;&gt;"",('[1]T10 Wine export vol'!I69/'[1]T61 Real GDP'!I69*1000),"")),"")),"")</f>
        <v/>
      </c>
      <c r="K38" s="9">
        <f>IFERROR((IF('[1]T10 Wine export vol'!J69&lt;&gt;"",(IF('[1]T58 Population'!J69&lt;&gt;"",('[1]T10 Wine export vol'!J69/'[1]T61 Real GDP'!J69*1000),"")),"")),"")</f>
        <v>144.4324537515904</v>
      </c>
      <c r="L38" s="9">
        <f>IFERROR((IF('[1]T10 Wine export vol'!K69&lt;&gt;"",(IF('[1]T58 Population'!K69&lt;&gt;"",('[1]T10 Wine export vol'!K69/'[1]T61 Real GDP'!K69*1000),"")),"")),"")</f>
        <v>1510.3385727305508</v>
      </c>
      <c r="M38" s="9" t="str">
        <f>IFERROR((IF('[1]T10 Wine export vol'!L69&lt;&gt;"",(IF('[1]T58 Population'!L69&lt;&gt;"",('[1]T10 Wine export vol'!L69/'[1]T61 Real GDP'!L69*1000),"")),"")),"")</f>
        <v/>
      </c>
      <c r="N38" s="9">
        <f>IFERROR((IF('[1]T10 Wine export vol'!M69&lt;&gt;"",(IF('[1]T58 Population'!M69&lt;&gt;"",('[1]T10 Wine export vol'!M69/'[1]T61 Real GDP'!M69*1000),"")),"")),"")</f>
        <v>14.665708979820227</v>
      </c>
      <c r="O38" s="9" t="str">
        <f>IFERROR((IF('[1]T10 Wine export vol'!N69&lt;&gt;"",(IF('[1]T58 Population'!N69&lt;&gt;"",('[1]T10 Wine export vol'!N69/'[1]T61 Real GDP'!N69*1000),"")),"")),"")</f>
        <v/>
      </c>
      <c r="P38" s="9">
        <f>IFERROR((IF('[1]T10 Wine export vol'!O69&lt;&gt;"",(IF('[1]T58 Population'!O69&lt;&gt;"",('[1]T10 Wine export vol'!O69/'[1]T61 Real GDP'!O69*1000),"")),"")),"")</f>
        <v>24.807947779869163</v>
      </c>
      <c r="Q38" s="9">
        <f>IFERROR((IF('[1]T10 Wine export vol'!P69&lt;&gt;"",(IF('[1]T58 Population'!P69&lt;&gt;"",('[1]T10 Wine export vol'!P69/'[1]T61 Real GDP'!P69*1000),"")),"")),"")</f>
        <v>33.056697813088412</v>
      </c>
      <c r="R38" s="9" t="str">
        <f>IFERROR((IF('[1]T10 Wine export vol'!Q69&lt;&gt;"",(IF('[1]T58 Population'!Q69&lt;&gt;"",('[1]T10 Wine export vol'!Q69/'[1]T61 Real GDP'!Q69*1000),"")),"")),"")</f>
        <v/>
      </c>
      <c r="S38" s="9" t="str">
        <f>IFERROR((IF('[1]T10 Wine export vol'!R69&lt;&gt;"",(IF('[1]T58 Population'!R69&lt;&gt;"",('[1]T10 Wine export vol'!R69/'[1]T61 Real GDP'!R69*1000),"")),"")),"")</f>
        <v/>
      </c>
      <c r="T38" s="9" t="str">
        <f>IFERROR((IF('[1]T10 Wine export vol'!S69&lt;&gt;"",(IF('[1]T58 Population'!S69&lt;&gt;"",('[1]T10 Wine export vol'!S69/'[1]T61 Real GDP'!S69*1000),"")),"")),"")</f>
        <v/>
      </c>
      <c r="U38" s="9" t="str">
        <f>IFERROR((IF('[1]T10 Wine export vol'!T69&lt;&gt;"",(IF('[1]T58 Population'!T69&lt;&gt;"",('[1]T10 Wine export vol'!T69/'[1]T61 Real GDP'!T69*1000),"")),"")),"")</f>
        <v/>
      </c>
      <c r="V38" s="9" t="str">
        <f>IFERROR((IF('[1]T10 Wine export vol'!U69&lt;&gt;"",(IF('[1]T58 Population'!U69&lt;&gt;"",('[1]T10 Wine export vol'!U69/'[1]T61 Real GDP'!U69*1000),"")),"")),"")</f>
        <v/>
      </c>
      <c r="W38" s="9" t="str">
        <f>IFERROR((IF('[1]T10 Wine export vol'!V69&lt;&gt;"",(IF('[1]T58 Population'!V69&lt;&gt;"",('[1]T10 Wine export vol'!V69/'[1]T61 Real GDP'!V69*1000),"")),"")),"")</f>
        <v/>
      </c>
      <c r="X38" s="9" t="str">
        <f>IFERROR((IF('[1]T10 Wine export vol'!W69&lt;&gt;"",(IF('[1]T58 Population'!W69&lt;&gt;"",('[1]T10 Wine export vol'!W69/'[1]T61 Real GDP'!W69*1000),"")),"")),"")</f>
        <v/>
      </c>
      <c r="Y38" s="9" t="str">
        <f>IFERROR((IF('[1]T10 Wine export vol'!X69&lt;&gt;"",(IF('[1]T58 Population'!X69&lt;&gt;"",('[1]T10 Wine export vol'!X69/'[1]T61 Real GDP'!X69*1000),"")),"")),"")</f>
        <v/>
      </c>
      <c r="Z38" s="9" t="str">
        <f>IFERROR((IF('[1]T10 Wine export vol'!Y69&lt;&gt;"",(IF('[1]T58 Population'!Y69&lt;&gt;"",('[1]T10 Wine export vol'!Y69/'[1]T61 Real GDP'!Y69*1000),"")),"")),"")</f>
        <v/>
      </c>
      <c r="AA38" s="9" t="str">
        <f>IFERROR((IF('[1]T10 Wine export vol'!Z69&lt;&gt;"",(IF('[1]T58 Population'!Z69&lt;&gt;"",('[1]T10 Wine export vol'!Z69/'[1]T61 Real GDP'!Z69*1000),"")),"")),"")</f>
        <v/>
      </c>
      <c r="AB38" s="9">
        <f>IFERROR((IF('[1]T10 Wine export vol'!AA69&lt;&gt;"",(IF('[1]T58 Population'!AA69&lt;&gt;"",('[1]T10 Wine export vol'!AA69/'[1]T61 Real GDP'!AA69*1000),"")),"")),"")</f>
        <v>259.33552992861064</v>
      </c>
      <c r="AC38" s="9">
        <f>IFERROR((IF('[1]T10 Wine export vol'!AB69&lt;&gt;"",(IF('[1]T58 Population'!AB69&lt;&gt;"",('[1]T10 Wine export vol'!AB69/'[1]T61 Real GDP'!AB69*1000),"")),"")),"")</f>
        <v>0</v>
      </c>
      <c r="AD38" s="9" t="str">
        <f>IFERROR((IF('[1]T10 Wine export vol'!AC69&lt;&gt;"",(IF('[1]T58 Population'!AC69&lt;&gt;"",('[1]T10 Wine export vol'!AC69/'[1]T61 Real GDP'!AC69*1000),"")),"")),"")</f>
        <v/>
      </c>
      <c r="AE38" s="9">
        <f>IFERROR((IF('[1]T10 Wine export vol'!AD69&lt;&gt;"",(IF('[1]T58 Population'!AD69&lt;&gt;"",('[1]T10 Wine export vol'!AD69/'[1]T61 Real GDP'!AD69*1000),"")),"")),"")</f>
        <v>12.492812916732131</v>
      </c>
      <c r="AF38" s="9">
        <f>IFERROR((IF('[1]T10 Wine export vol'!AE69&lt;&gt;"",(IF('[1]T58 Population'!AE69&lt;&gt;"",('[1]T10 Wine export vol'!AE69/'[1]T61 Real GDP'!AE69*1000),"")),"")),"")</f>
        <v>6.8345665973749151E-2</v>
      </c>
      <c r="AG38" s="9" t="str">
        <f>IFERROR((IF('[1]T10 Wine export vol'!AF69&lt;&gt;"",(IF('[1]T58 Population'!AF69&lt;&gt;"",('[1]T10 Wine export vol'!AF69/'[1]T61 Real GDP'!AF69*1000),"")),"")),"")</f>
        <v/>
      </c>
      <c r="AH38" s="9">
        <f>IFERROR((IF('[1]T10 Wine export vol'!AG69&lt;&gt;"",(IF('[1]T58 Population'!AG69&lt;&gt;"",('[1]T10 Wine export vol'!AG69/'[1]T61 Real GDP'!AG69*1000),"")),"")),"")</f>
        <v>56.407318927050852</v>
      </c>
      <c r="AI38" s="9" t="str">
        <f>IFERROR((IF('[1]T10 Wine export vol'!AH69&lt;&gt;"",(IF('[1]T58 Population'!AH69&lt;&gt;"",('[1]T10 Wine export vol'!AH69/'[1]T61 Real GDP'!AH69*1000),"")),"")),"")</f>
        <v/>
      </c>
      <c r="AJ38" s="9" t="str">
        <f>IFERROR((IF('[1]T10 Wine export vol'!AI69&lt;&gt;"",(IF('[1]T58 Population'!AI69&lt;&gt;"",('[1]T10 Wine export vol'!AI69/'[1]T61 Real GDP'!AI69*1000),"")),"")),"")</f>
        <v/>
      </c>
      <c r="AK38" s="9" t="str">
        <f>IFERROR((IF('[1]T10 Wine export vol'!AJ69&lt;&gt;"",(IF('[1]T58 Population'!AJ69&lt;&gt;"",('[1]T10 Wine export vol'!AJ69/'[1]T61 Real GDP'!AJ69*1000),"")),"")),"")</f>
        <v/>
      </c>
      <c r="AL38" s="9" t="str">
        <f>IFERROR((IF('[1]T10 Wine export vol'!AK69&lt;&gt;"",(IF('[1]T58 Population'!AK69&lt;&gt;"",('[1]T10 Wine export vol'!AK69/'[1]T61 Real GDP'!AK69*1000),"")),"")),"")</f>
        <v/>
      </c>
      <c r="AM38" s="9" t="str">
        <f>IFERROR((IF('[1]T10 Wine export vol'!AL69&lt;&gt;"",(IF('[1]T58 Population'!AL69&lt;&gt;"",('[1]T10 Wine export vol'!AL69/'[1]T61 Real GDP'!AL69*1000),"")),"")),"")</f>
        <v/>
      </c>
      <c r="AN38" s="9">
        <f>IFERROR((IF('[1]T10 Wine export vol'!AM69&lt;&gt;"",(IF('[1]T58 Population'!AM69&lt;&gt;"",('[1]T10 Wine export vol'!AM69/'[1]T61 Real GDP'!AM69*1000),"")),"")),"")</f>
        <v>7.1223663533798831</v>
      </c>
      <c r="AO38" s="9" t="str">
        <f>IFERROR((IF('[1]T10 Wine export vol'!AN69&lt;&gt;"",(IF('[1]T58 Population'!AN69&lt;&gt;"",('[1]T10 Wine export vol'!AN69/'[1]T61 Real GDP'!AN69*1000),"")),"")),"")</f>
        <v/>
      </c>
      <c r="AP38" s="9" t="str">
        <f>IFERROR((IF('[1]T10 Wine export vol'!AO69&lt;&gt;"",(IF('[1]T58 Population'!AO69&lt;&gt;"",('[1]T10 Wine export vol'!AO69/'[1]T61 Real GDP'!AO69*1000),"")),"")),"")</f>
        <v/>
      </c>
      <c r="AQ38" s="9" t="str">
        <f>IFERROR((IF('[1]T10 Wine export vol'!AP69&lt;&gt;"",(IF('[1]T58 Population'!AP69&lt;&gt;"",('[1]T10 Wine export vol'!AP69/'[1]T61 Real GDP'!AP69*1000),"")),"")),"")</f>
        <v/>
      </c>
      <c r="AR38" s="9" t="str">
        <f>IFERROR((IF('[1]T10 Wine export vol'!AQ69&lt;&gt;"",(IF('[1]T58 Population'!AQ69&lt;&gt;"",('[1]T10 Wine export vol'!AQ69/'[1]T61 Real GDP'!AQ69*1000),"")),"")),"")</f>
        <v/>
      </c>
      <c r="AS38" s="9" t="str">
        <f>IFERROR((IF('[1]T10 Wine export vol'!AR69&lt;&gt;"",(IF('[1]T58 Population'!AR69&lt;&gt;"",('[1]T10 Wine export vol'!AR69/'[1]T61 Real GDP'!AR69*1000),"")),"")),"")</f>
        <v/>
      </c>
      <c r="AT38" s="9" t="str">
        <f>IFERROR((IF('[1]T10 Wine export vol'!AS69&lt;&gt;"",(IF('[1]T58 Population'!AS69&lt;&gt;"",('[1]T10 Wine export vol'!AS69/'[1]T61 Real GDP'!AS69*1000),"")),"")),"")</f>
        <v/>
      </c>
      <c r="AU38" s="9" t="str">
        <f>IFERROR((IF('[1]T10 Wine export vol'!AT69&lt;&gt;"",(IF('[1]T58 Population'!AT69&lt;&gt;"",('[1]T10 Wine export vol'!AT69/'[1]T61 Real GDP'!AT69*1000),"")),"")),"")</f>
        <v/>
      </c>
      <c r="AV38" s="9" t="str">
        <f>IFERROR((IF('[1]T10 Wine export vol'!AU69&lt;&gt;"",(IF('[1]T58 Population'!AU69&lt;&gt;"",('[1]T10 Wine export vol'!AU69/'[1]T61 Real GDP'!AU69*1000),"")),"")),"")</f>
        <v/>
      </c>
      <c r="AW38" s="9" t="str">
        <f>IFERROR((IF('[1]T10 Wine export vol'!AV69&lt;&gt;"",(IF('[1]T58 Population'!AV69&lt;&gt;"",('[1]T10 Wine export vol'!AV69/'[1]T61 Real GDP'!AV69*1000),"")),"")),"")</f>
        <v/>
      </c>
      <c r="AX38" s="9" t="str">
        <f>IFERROR((IF('[1]T10 Wine export vol'!AW69&lt;&gt;"",(IF('[1]T58 Population'!AW69&lt;&gt;"",('[1]T10 Wine export vol'!AW69/'[1]T61 Real GDP'!AW69*1000),"")),"")),"")</f>
        <v/>
      </c>
      <c r="AY38" s="9" t="str">
        <f>IFERROR((IF('[1]T10 Wine export vol'!AX69&lt;&gt;"",(IF('[1]T58 Population'!AX69&lt;&gt;"",('[1]T10 Wine export vol'!AX69/'[1]T61 Real GDP'!AX69*1000),"")),"")),"")</f>
        <v/>
      </c>
      <c r="AZ38" s="9" t="str">
        <f>IFERROR((IF('[1]T10 Wine export vol'!AY69&lt;&gt;"",(IF('[1]T58 Population'!AY69&lt;&gt;"",('[1]T10 Wine export vol'!AY69/'[1]T61 Real GDP'!AY69*1000),"")),"")),"")</f>
        <v/>
      </c>
      <c r="BA38" s="9" t="str">
        <f>IFERROR((IF('[1]T10 Wine export vol'!AZ69&lt;&gt;"",(IF('[1]T58 Population'!AZ69&lt;&gt;"",('[1]T10 Wine export vol'!AZ69/'[1]T61 Real GDP'!AZ69*1000),"")),"")),"")</f>
        <v/>
      </c>
      <c r="BB38" s="9" t="str">
        <f>IFERROR((IF('[1]T10 Wine export vol'!BC69&lt;&gt;"",(IF('[1]T58 Population'!BC69&lt;&gt;"",('[1]T10 Wine export vol'!BC69/'[1]T61 Real GDP'!BC69*1000),"")),"")),"")</f>
        <v/>
      </c>
    </row>
    <row r="39" spans="1:54" x14ac:dyDescent="0.5">
      <c r="A39" s="7">
        <f>'[1]T10 Wine export vol'!A70</f>
        <v>1902</v>
      </c>
      <c r="B39" s="9">
        <f>IFERROR((IF('[1]T10 Wine export vol'!B70&lt;&gt;"",(IF('[1]T58 Population'!B70&lt;&gt;"",('[1]T10 Wine export vol'!B70/'[1]T61 Real GDP'!B70*1000),"")),"")),"")</f>
        <v>1815.7188896706068</v>
      </c>
      <c r="C39" s="9">
        <f>IFERROR((IF('[1]T10 Wine export vol'!C70&lt;&gt;"",(IF('[1]T58 Population'!C70&lt;&gt;"",('[1]T10 Wine export vol'!C70/'[1]T61 Real GDP'!C70*1000),"")),"")),"")</f>
        <v>2192.7724906050535</v>
      </c>
      <c r="D39" s="9">
        <f>IFERROR((IF('[1]T10 Wine export vol'!D70&lt;&gt;"",(IF('[1]T58 Population'!D70&lt;&gt;"",('[1]T10 Wine export vol'!D70/'[1]T61 Real GDP'!D70*1000),"")),"")),"")</f>
        <v>12072.044866264021</v>
      </c>
      <c r="E39" s="9">
        <f>IFERROR((IF('[1]T10 Wine export vol'!E70&lt;&gt;"",(IF('[1]T58 Population'!E70&lt;&gt;"",('[1]T10 Wine export vol'!E70/'[1]T61 Real GDP'!E70*1000),"")),"")),"")</f>
        <v>5734.7732288037159</v>
      </c>
      <c r="F39" s="9">
        <f>IFERROR((IF('[1]T10 Wine export vol'!F70&lt;&gt;"",(IF('[1]T58 Population'!F70&lt;&gt;"",('[1]T10 Wine export vol'!F70/'[1]T61 Real GDP'!F70*1000),"")),"")),"")</f>
        <v>1057.7023387357428</v>
      </c>
      <c r="G39" s="9"/>
      <c r="H39" s="9">
        <f>IFERROR((IF('[1]T10 Wine export vol'!G70&lt;&gt;"",(IF('[1]T58 Population'!G70&lt;&gt;"",('[1]T10 Wine export vol'!G70/'[1]T61 Real GDP'!G70*1000),"")),"")),"")</f>
        <v>243.44608784699068</v>
      </c>
      <c r="I39" s="9" t="str">
        <f>IFERROR((IF('[1]T10 Wine export vol'!H70&lt;&gt;"",(IF('[1]T58 Population'!H70&lt;&gt;"",('[1]T10 Wine export vol'!H70/'[1]T61 Real GDP'!H70*1000),"")),"")),"")</f>
        <v/>
      </c>
      <c r="J39" s="9" t="str">
        <f>IFERROR((IF('[1]T10 Wine export vol'!I70&lt;&gt;"",(IF('[1]T58 Population'!I70&lt;&gt;"",('[1]T10 Wine export vol'!I70/'[1]T61 Real GDP'!I70*1000),"")),"")),"")</f>
        <v/>
      </c>
      <c r="K39" s="9">
        <f>IFERROR((IF('[1]T10 Wine export vol'!J70&lt;&gt;"",(IF('[1]T58 Population'!J70&lt;&gt;"",('[1]T10 Wine export vol'!J70/'[1]T61 Real GDP'!J70*1000),"")),"")),"")</f>
        <v>139.87733816363843</v>
      </c>
      <c r="L39" s="9">
        <f>IFERROR((IF('[1]T10 Wine export vol'!K70&lt;&gt;"",(IF('[1]T58 Population'!K70&lt;&gt;"",('[1]T10 Wine export vol'!K70/'[1]T61 Real GDP'!K70*1000),"")),"")),"")</f>
        <v>2534.25018549574</v>
      </c>
      <c r="M39" s="9" t="str">
        <f>IFERROR((IF('[1]T10 Wine export vol'!L70&lt;&gt;"",(IF('[1]T58 Population'!L70&lt;&gt;"",('[1]T10 Wine export vol'!L70/'[1]T61 Real GDP'!L70*1000),"")),"")),"")</f>
        <v/>
      </c>
      <c r="N39" s="9">
        <f>IFERROR((IF('[1]T10 Wine export vol'!M70&lt;&gt;"",(IF('[1]T58 Population'!M70&lt;&gt;"",('[1]T10 Wine export vol'!M70/'[1]T61 Real GDP'!M70*1000),"")),"")),"")</f>
        <v>14.058249867383685</v>
      </c>
      <c r="O39" s="9" t="str">
        <f>IFERROR((IF('[1]T10 Wine export vol'!N70&lt;&gt;"",(IF('[1]T58 Population'!N70&lt;&gt;"",('[1]T10 Wine export vol'!N70/'[1]T61 Real GDP'!N70*1000),"")),"")),"")</f>
        <v/>
      </c>
      <c r="P39" s="9">
        <f>IFERROR((IF('[1]T10 Wine export vol'!O70&lt;&gt;"",(IF('[1]T58 Population'!O70&lt;&gt;"",('[1]T10 Wine export vol'!O70/'[1]T61 Real GDP'!O70*1000),"")),"")),"")</f>
        <v>23.654109277273186</v>
      </c>
      <c r="Q39" s="9">
        <f>IFERROR((IF('[1]T10 Wine export vol'!P70&lt;&gt;"",(IF('[1]T58 Population'!P70&lt;&gt;"",('[1]T10 Wine export vol'!P70/'[1]T61 Real GDP'!P70*1000),"")),"")),"")</f>
        <v>27.563065002218217</v>
      </c>
      <c r="R39" s="9" t="str">
        <f>IFERROR((IF('[1]T10 Wine export vol'!Q70&lt;&gt;"",(IF('[1]T58 Population'!Q70&lt;&gt;"",('[1]T10 Wine export vol'!Q70/'[1]T61 Real GDP'!Q70*1000),"")),"")),"")</f>
        <v/>
      </c>
      <c r="S39" s="9" t="str">
        <f>IFERROR((IF('[1]T10 Wine export vol'!R70&lt;&gt;"",(IF('[1]T58 Population'!R70&lt;&gt;"",('[1]T10 Wine export vol'!R70/'[1]T61 Real GDP'!R70*1000),"")),"")),"")</f>
        <v/>
      </c>
      <c r="T39" s="9" t="str">
        <f>IFERROR((IF('[1]T10 Wine export vol'!S70&lt;&gt;"",(IF('[1]T58 Population'!S70&lt;&gt;"",('[1]T10 Wine export vol'!S70/'[1]T61 Real GDP'!S70*1000),"")),"")),"")</f>
        <v/>
      </c>
      <c r="U39" s="9" t="str">
        <f>IFERROR((IF('[1]T10 Wine export vol'!T70&lt;&gt;"",(IF('[1]T58 Population'!T70&lt;&gt;"",('[1]T10 Wine export vol'!T70/'[1]T61 Real GDP'!T70*1000),"")),"")),"")</f>
        <v/>
      </c>
      <c r="V39" s="9" t="str">
        <f>IFERROR((IF('[1]T10 Wine export vol'!U70&lt;&gt;"",(IF('[1]T58 Population'!U70&lt;&gt;"",('[1]T10 Wine export vol'!U70/'[1]T61 Real GDP'!U70*1000),"")),"")),"")</f>
        <v/>
      </c>
      <c r="W39" s="9" t="str">
        <f>IFERROR((IF('[1]T10 Wine export vol'!V70&lt;&gt;"",(IF('[1]T58 Population'!V70&lt;&gt;"",('[1]T10 Wine export vol'!V70/'[1]T61 Real GDP'!V70*1000),"")),"")),"")</f>
        <v/>
      </c>
      <c r="X39" s="9" t="str">
        <f>IFERROR((IF('[1]T10 Wine export vol'!W70&lt;&gt;"",(IF('[1]T58 Population'!W70&lt;&gt;"",('[1]T10 Wine export vol'!W70/'[1]T61 Real GDP'!W70*1000),"")),"")),"")</f>
        <v/>
      </c>
      <c r="Y39" s="9" t="str">
        <f>IFERROR((IF('[1]T10 Wine export vol'!X70&lt;&gt;"",(IF('[1]T58 Population'!X70&lt;&gt;"",('[1]T10 Wine export vol'!X70/'[1]T61 Real GDP'!X70*1000),"")),"")),"")</f>
        <v/>
      </c>
      <c r="Z39" s="9" t="str">
        <f>IFERROR((IF('[1]T10 Wine export vol'!Y70&lt;&gt;"",(IF('[1]T58 Population'!Y70&lt;&gt;"",('[1]T10 Wine export vol'!Y70/'[1]T61 Real GDP'!Y70*1000),"")),"")),"")</f>
        <v/>
      </c>
      <c r="AA39" s="9" t="str">
        <f>IFERROR((IF('[1]T10 Wine export vol'!Z70&lt;&gt;"",(IF('[1]T58 Population'!Z70&lt;&gt;"",('[1]T10 Wine export vol'!Z70/'[1]T61 Real GDP'!Z70*1000),"")),"")),"")</f>
        <v/>
      </c>
      <c r="AB39" s="9">
        <f>IFERROR((IF('[1]T10 Wine export vol'!AA70&lt;&gt;"",(IF('[1]T58 Population'!AA70&lt;&gt;"",('[1]T10 Wine export vol'!AA70/'[1]T61 Real GDP'!AA70*1000),"")),"")),"")</f>
        <v>264.38812257933006</v>
      </c>
      <c r="AC39" s="9">
        <f>IFERROR((IF('[1]T10 Wine export vol'!AB70&lt;&gt;"",(IF('[1]T58 Population'!AB70&lt;&gt;"",('[1]T10 Wine export vol'!AB70/'[1]T61 Real GDP'!AB70*1000),"")),"")),"")</f>
        <v>0</v>
      </c>
      <c r="AD39" s="9" t="str">
        <f>IFERROR((IF('[1]T10 Wine export vol'!AC70&lt;&gt;"",(IF('[1]T58 Population'!AC70&lt;&gt;"",('[1]T10 Wine export vol'!AC70/'[1]T61 Real GDP'!AC70*1000),"")),"")),"")</f>
        <v/>
      </c>
      <c r="AE39" s="9">
        <f>IFERROR((IF('[1]T10 Wine export vol'!AD70&lt;&gt;"",(IF('[1]T58 Population'!AD70&lt;&gt;"",('[1]T10 Wine export vol'!AD70/'[1]T61 Real GDP'!AD70*1000),"")),"")),"")</f>
        <v>10.372899943196337</v>
      </c>
      <c r="AF39" s="9">
        <f>IFERROR((IF('[1]T10 Wine export vol'!AE70&lt;&gt;"",(IF('[1]T58 Population'!AE70&lt;&gt;"",('[1]T10 Wine export vol'!AE70/'[1]T61 Real GDP'!AE70*1000),"")),"")),"")</f>
        <v>0.66762517809739441</v>
      </c>
      <c r="AG39" s="9" t="str">
        <f>IFERROR((IF('[1]T10 Wine export vol'!AF70&lt;&gt;"",(IF('[1]T58 Population'!AF70&lt;&gt;"",('[1]T10 Wine export vol'!AF70/'[1]T61 Real GDP'!AF70*1000),"")),"")),"")</f>
        <v/>
      </c>
      <c r="AH39" s="9">
        <f>IFERROR((IF('[1]T10 Wine export vol'!AG70&lt;&gt;"",(IF('[1]T58 Population'!AG70&lt;&gt;"",('[1]T10 Wine export vol'!AG70/'[1]T61 Real GDP'!AG70*1000),"")),"")),"")</f>
        <v>34.457168027374266</v>
      </c>
      <c r="AI39" s="9" t="str">
        <f>IFERROR((IF('[1]T10 Wine export vol'!AH70&lt;&gt;"",(IF('[1]T58 Population'!AH70&lt;&gt;"",('[1]T10 Wine export vol'!AH70/'[1]T61 Real GDP'!AH70*1000),"")),"")),"")</f>
        <v/>
      </c>
      <c r="AJ39" s="9" t="str">
        <f>IFERROR((IF('[1]T10 Wine export vol'!AI70&lt;&gt;"",(IF('[1]T58 Population'!AI70&lt;&gt;"",('[1]T10 Wine export vol'!AI70/'[1]T61 Real GDP'!AI70*1000),"")),"")),"")</f>
        <v/>
      </c>
      <c r="AK39" s="9" t="str">
        <f>IFERROR((IF('[1]T10 Wine export vol'!AJ70&lt;&gt;"",(IF('[1]T58 Population'!AJ70&lt;&gt;"",('[1]T10 Wine export vol'!AJ70/'[1]T61 Real GDP'!AJ70*1000),"")),"")),"")</f>
        <v/>
      </c>
      <c r="AL39" s="9" t="str">
        <f>IFERROR((IF('[1]T10 Wine export vol'!AK70&lt;&gt;"",(IF('[1]T58 Population'!AK70&lt;&gt;"",('[1]T10 Wine export vol'!AK70/'[1]T61 Real GDP'!AK70*1000),"")),"")),"")</f>
        <v/>
      </c>
      <c r="AM39" s="9" t="str">
        <f>IFERROR((IF('[1]T10 Wine export vol'!AL70&lt;&gt;"",(IF('[1]T58 Population'!AL70&lt;&gt;"",('[1]T10 Wine export vol'!AL70/'[1]T61 Real GDP'!AL70*1000),"")),"")),"")</f>
        <v/>
      </c>
      <c r="AN39" s="9">
        <f>IFERROR((IF('[1]T10 Wine export vol'!AM70&lt;&gt;"",(IF('[1]T58 Population'!AM70&lt;&gt;"",('[1]T10 Wine export vol'!AM70/'[1]T61 Real GDP'!AM70*1000),"")),"")),"")</f>
        <v>5.6217444995036807</v>
      </c>
      <c r="AO39" s="9" t="str">
        <f>IFERROR((IF('[1]T10 Wine export vol'!AN70&lt;&gt;"",(IF('[1]T58 Population'!AN70&lt;&gt;"",('[1]T10 Wine export vol'!AN70/'[1]T61 Real GDP'!AN70*1000),"")),"")),"")</f>
        <v/>
      </c>
      <c r="AP39" s="9" t="str">
        <f>IFERROR((IF('[1]T10 Wine export vol'!AO70&lt;&gt;"",(IF('[1]T58 Population'!AO70&lt;&gt;"",('[1]T10 Wine export vol'!AO70/'[1]T61 Real GDP'!AO70*1000),"")),"")),"")</f>
        <v/>
      </c>
      <c r="AQ39" s="9" t="str">
        <f>IFERROR((IF('[1]T10 Wine export vol'!AP70&lt;&gt;"",(IF('[1]T58 Population'!AP70&lt;&gt;"",('[1]T10 Wine export vol'!AP70/'[1]T61 Real GDP'!AP70*1000),"")),"")),"")</f>
        <v/>
      </c>
      <c r="AR39" s="9" t="str">
        <f>IFERROR((IF('[1]T10 Wine export vol'!AQ70&lt;&gt;"",(IF('[1]T58 Population'!AQ70&lt;&gt;"",('[1]T10 Wine export vol'!AQ70/'[1]T61 Real GDP'!AQ70*1000),"")),"")),"")</f>
        <v/>
      </c>
      <c r="AS39" s="9" t="str">
        <f>IFERROR((IF('[1]T10 Wine export vol'!AR70&lt;&gt;"",(IF('[1]T58 Population'!AR70&lt;&gt;"",('[1]T10 Wine export vol'!AR70/'[1]T61 Real GDP'!AR70*1000),"")),"")),"")</f>
        <v/>
      </c>
      <c r="AT39" s="9" t="str">
        <f>IFERROR((IF('[1]T10 Wine export vol'!AS70&lt;&gt;"",(IF('[1]T58 Population'!AS70&lt;&gt;"",('[1]T10 Wine export vol'!AS70/'[1]T61 Real GDP'!AS70*1000),"")),"")),"")</f>
        <v/>
      </c>
      <c r="AU39" s="9" t="str">
        <f>IFERROR((IF('[1]T10 Wine export vol'!AT70&lt;&gt;"",(IF('[1]T58 Population'!AT70&lt;&gt;"",('[1]T10 Wine export vol'!AT70/'[1]T61 Real GDP'!AT70*1000),"")),"")),"")</f>
        <v/>
      </c>
      <c r="AV39" s="9" t="str">
        <f>IFERROR((IF('[1]T10 Wine export vol'!AU70&lt;&gt;"",(IF('[1]T58 Population'!AU70&lt;&gt;"",('[1]T10 Wine export vol'!AU70/'[1]T61 Real GDP'!AU70*1000),"")),"")),"")</f>
        <v/>
      </c>
      <c r="AW39" s="9" t="str">
        <f>IFERROR((IF('[1]T10 Wine export vol'!AV70&lt;&gt;"",(IF('[1]T58 Population'!AV70&lt;&gt;"",('[1]T10 Wine export vol'!AV70/'[1]T61 Real GDP'!AV70*1000),"")),"")),"")</f>
        <v/>
      </c>
      <c r="AX39" s="9" t="str">
        <f>IFERROR((IF('[1]T10 Wine export vol'!AW70&lt;&gt;"",(IF('[1]T58 Population'!AW70&lt;&gt;"",('[1]T10 Wine export vol'!AW70/'[1]T61 Real GDP'!AW70*1000),"")),"")),"")</f>
        <v/>
      </c>
      <c r="AY39" s="9" t="str">
        <f>IFERROR((IF('[1]T10 Wine export vol'!AX70&lt;&gt;"",(IF('[1]T58 Population'!AX70&lt;&gt;"",('[1]T10 Wine export vol'!AX70/'[1]T61 Real GDP'!AX70*1000),"")),"")),"")</f>
        <v/>
      </c>
      <c r="AZ39" s="9" t="str">
        <f>IFERROR((IF('[1]T10 Wine export vol'!AY70&lt;&gt;"",(IF('[1]T58 Population'!AY70&lt;&gt;"",('[1]T10 Wine export vol'!AY70/'[1]T61 Real GDP'!AY70*1000),"")),"")),"")</f>
        <v/>
      </c>
      <c r="BA39" s="9" t="str">
        <f>IFERROR((IF('[1]T10 Wine export vol'!AZ70&lt;&gt;"",(IF('[1]T58 Population'!AZ70&lt;&gt;"",('[1]T10 Wine export vol'!AZ70/'[1]T61 Real GDP'!AZ70*1000),"")),"")),"")</f>
        <v/>
      </c>
      <c r="BB39" s="9" t="str">
        <f>IFERROR((IF('[1]T10 Wine export vol'!BC70&lt;&gt;"",(IF('[1]T58 Population'!BC70&lt;&gt;"",('[1]T10 Wine export vol'!BC70/'[1]T61 Real GDP'!BC70*1000),"")),"")),"")</f>
        <v/>
      </c>
    </row>
    <row r="40" spans="1:54" x14ac:dyDescent="0.5">
      <c r="A40" s="7">
        <f>'[1]T10 Wine export vol'!A71</f>
        <v>1903</v>
      </c>
      <c r="B40" s="9">
        <f>IFERROR((IF('[1]T10 Wine export vol'!B71&lt;&gt;"",(IF('[1]T58 Population'!B71&lt;&gt;"",('[1]T10 Wine export vol'!B71/'[1]T61 Real GDP'!B71*1000),"")),"")),"")</f>
        <v>1494.9312847899148</v>
      </c>
      <c r="C40" s="9">
        <f>IFERROR((IF('[1]T10 Wine export vol'!C71&lt;&gt;"",(IF('[1]T58 Population'!C71&lt;&gt;"",('[1]T10 Wine export vol'!C71/'[1]T61 Real GDP'!C71*1000),"")),"")),"")</f>
        <v>3267.2005079783967</v>
      </c>
      <c r="D40" s="9">
        <f>IFERROR((IF('[1]T10 Wine export vol'!D71&lt;&gt;"",(IF('[1]T58 Population'!D71&lt;&gt;"",('[1]T10 Wine export vol'!D71/'[1]T61 Real GDP'!D71*1000),"")),"")),"")</f>
        <v>11052.168982137793</v>
      </c>
      <c r="E40" s="9">
        <f>IFERROR((IF('[1]T10 Wine export vol'!E71&lt;&gt;"",(IF('[1]T58 Population'!E71&lt;&gt;"",('[1]T10 Wine export vol'!E71/'[1]T61 Real GDP'!E71*1000),"")),"")),"")</f>
        <v>7061.2480635838156</v>
      </c>
      <c r="F40" s="9">
        <f>IFERROR((IF('[1]T10 Wine export vol'!F71&lt;&gt;"",(IF('[1]T58 Population'!F71&lt;&gt;"",('[1]T10 Wine export vol'!F71/'[1]T61 Real GDP'!F71*1000),"")),"")),"")</f>
        <v>1020.5419651545051</v>
      </c>
      <c r="G40" s="9"/>
      <c r="H40" s="9">
        <f>IFERROR((IF('[1]T10 Wine export vol'!G71&lt;&gt;"",(IF('[1]T58 Population'!G71&lt;&gt;"",('[1]T10 Wine export vol'!G71/'[1]T61 Real GDP'!G71*1000),"")),"")),"")</f>
        <v>190.13797569382612</v>
      </c>
      <c r="I40" s="9" t="str">
        <f>IFERROR((IF('[1]T10 Wine export vol'!H71&lt;&gt;"",(IF('[1]T58 Population'!H71&lt;&gt;"",('[1]T10 Wine export vol'!H71/'[1]T61 Real GDP'!H71*1000),"")),"")),"")</f>
        <v/>
      </c>
      <c r="J40" s="9" t="str">
        <f>IFERROR((IF('[1]T10 Wine export vol'!I71&lt;&gt;"",(IF('[1]T58 Population'!I71&lt;&gt;"",('[1]T10 Wine export vol'!I71/'[1]T61 Real GDP'!I71*1000),"")),"")),"")</f>
        <v/>
      </c>
      <c r="K40" s="9">
        <f>IFERROR((IF('[1]T10 Wine export vol'!J71&lt;&gt;"",(IF('[1]T58 Population'!J71&lt;&gt;"",('[1]T10 Wine export vol'!J71/'[1]T61 Real GDP'!J71*1000),"")),"")),"")</f>
        <v>136.75222334265965</v>
      </c>
      <c r="L40" s="9">
        <f>IFERROR((IF('[1]T10 Wine export vol'!K71&lt;&gt;"",(IF('[1]T58 Population'!K71&lt;&gt;"",('[1]T10 Wine export vol'!K71/'[1]T61 Real GDP'!K71*1000),"")),"")),"")</f>
        <v>6270.5007793370405</v>
      </c>
      <c r="M40" s="9" t="str">
        <f>IFERROR((IF('[1]T10 Wine export vol'!L71&lt;&gt;"",(IF('[1]T58 Population'!L71&lt;&gt;"",('[1]T10 Wine export vol'!L71/'[1]T61 Real GDP'!L71*1000),"")),"")),"")</f>
        <v/>
      </c>
      <c r="N40" s="9">
        <f>IFERROR((IF('[1]T10 Wine export vol'!M71&lt;&gt;"",(IF('[1]T58 Population'!M71&lt;&gt;"",('[1]T10 Wine export vol'!M71/'[1]T61 Real GDP'!M71*1000),"")),"")),"")</f>
        <v>14.055066586476665</v>
      </c>
      <c r="O40" s="9" t="str">
        <f>IFERROR((IF('[1]T10 Wine export vol'!N71&lt;&gt;"",(IF('[1]T58 Population'!N71&lt;&gt;"",('[1]T10 Wine export vol'!N71/'[1]T61 Real GDP'!N71*1000),"")),"")),"")</f>
        <v/>
      </c>
      <c r="P40" s="9">
        <f>IFERROR((IF('[1]T10 Wine export vol'!O71&lt;&gt;"",(IF('[1]T58 Population'!O71&lt;&gt;"",('[1]T10 Wine export vol'!O71/'[1]T61 Real GDP'!O71*1000),"")),"")),"")</f>
        <v>19.77494451706449</v>
      </c>
      <c r="Q40" s="9">
        <f>IFERROR((IF('[1]T10 Wine export vol'!P71&lt;&gt;"",(IF('[1]T58 Population'!P71&lt;&gt;"",('[1]T10 Wine export vol'!P71/'[1]T61 Real GDP'!P71*1000),"")),"")),"")</f>
        <v>20.326174108718366</v>
      </c>
      <c r="R40" s="9" t="str">
        <f>IFERROR((IF('[1]T10 Wine export vol'!Q71&lt;&gt;"",(IF('[1]T58 Population'!Q71&lt;&gt;"",('[1]T10 Wine export vol'!Q71/'[1]T61 Real GDP'!Q71*1000),"")),"")),"")</f>
        <v/>
      </c>
      <c r="S40" s="9" t="str">
        <f>IFERROR((IF('[1]T10 Wine export vol'!R71&lt;&gt;"",(IF('[1]T58 Population'!R71&lt;&gt;"",('[1]T10 Wine export vol'!R71/'[1]T61 Real GDP'!R71*1000),"")),"")),"")</f>
        <v/>
      </c>
      <c r="T40" s="9" t="str">
        <f>IFERROR((IF('[1]T10 Wine export vol'!S71&lt;&gt;"",(IF('[1]T58 Population'!S71&lt;&gt;"",('[1]T10 Wine export vol'!S71/'[1]T61 Real GDP'!S71*1000),"")),"")),"")</f>
        <v/>
      </c>
      <c r="U40" s="9" t="str">
        <f>IFERROR((IF('[1]T10 Wine export vol'!T71&lt;&gt;"",(IF('[1]T58 Population'!T71&lt;&gt;"",('[1]T10 Wine export vol'!T71/'[1]T61 Real GDP'!T71*1000),"")),"")),"")</f>
        <v/>
      </c>
      <c r="V40" s="9" t="str">
        <f>IFERROR((IF('[1]T10 Wine export vol'!U71&lt;&gt;"",(IF('[1]T58 Population'!U71&lt;&gt;"",('[1]T10 Wine export vol'!U71/'[1]T61 Real GDP'!U71*1000),"")),"")),"")</f>
        <v/>
      </c>
      <c r="W40" s="9" t="str">
        <f>IFERROR((IF('[1]T10 Wine export vol'!V71&lt;&gt;"",(IF('[1]T58 Population'!V71&lt;&gt;"",('[1]T10 Wine export vol'!V71/'[1]T61 Real GDP'!V71*1000),"")),"")),"")</f>
        <v/>
      </c>
      <c r="X40" s="9" t="str">
        <f>IFERROR((IF('[1]T10 Wine export vol'!W71&lt;&gt;"",(IF('[1]T58 Population'!W71&lt;&gt;"",('[1]T10 Wine export vol'!W71/'[1]T61 Real GDP'!W71*1000),"")),"")),"")</f>
        <v/>
      </c>
      <c r="Y40" s="9" t="str">
        <f>IFERROR((IF('[1]T10 Wine export vol'!X71&lt;&gt;"",(IF('[1]T58 Population'!X71&lt;&gt;"",('[1]T10 Wine export vol'!X71/'[1]T61 Real GDP'!X71*1000),"")),"")),"")</f>
        <v/>
      </c>
      <c r="Z40" s="9" t="str">
        <f>IFERROR((IF('[1]T10 Wine export vol'!Y71&lt;&gt;"",(IF('[1]T58 Population'!Y71&lt;&gt;"",('[1]T10 Wine export vol'!Y71/'[1]T61 Real GDP'!Y71*1000),"")),"")),"")</f>
        <v/>
      </c>
      <c r="AA40" s="9" t="str">
        <f>IFERROR((IF('[1]T10 Wine export vol'!Z71&lt;&gt;"",(IF('[1]T58 Population'!Z71&lt;&gt;"",('[1]T10 Wine export vol'!Z71/'[1]T61 Real GDP'!Z71*1000),"")),"")),"")</f>
        <v/>
      </c>
      <c r="AB40" s="9">
        <f>IFERROR((IF('[1]T10 Wine export vol'!AA71&lt;&gt;"",(IF('[1]T58 Population'!AA71&lt;&gt;"",('[1]T10 Wine export vol'!AA71/'[1]T61 Real GDP'!AA71*1000),"")),"")),"")</f>
        <v>305.1445123103079</v>
      </c>
      <c r="AC40" s="9">
        <f>IFERROR((IF('[1]T10 Wine export vol'!AB71&lt;&gt;"",(IF('[1]T58 Population'!AB71&lt;&gt;"",('[1]T10 Wine export vol'!AB71/'[1]T61 Real GDP'!AB71*1000),"")),"")),"")</f>
        <v>0</v>
      </c>
      <c r="AD40" s="9" t="str">
        <f>IFERROR((IF('[1]T10 Wine export vol'!AC71&lt;&gt;"",(IF('[1]T58 Population'!AC71&lt;&gt;"",('[1]T10 Wine export vol'!AC71/'[1]T61 Real GDP'!AC71*1000),"")),"")),"")</f>
        <v/>
      </c>
      <c r="AE40" s="9">
        <f>IFERROR((IF('[1]T10 Wine export vol'!AD71&lt;&gt;"",(IF('[1]T58 Population'!AD71&lt;&gt;"",('[1]T10 Wine export vol'!AD71/'[1]T61 Real GDP'!AD71*1000),"")),"")),"")</f>
        <v>7.129134764811508</v>
      </c>
      <c r="AF40" s="9">
        <f>IFERROR((IF('[1]T10 Wine export vol'!AE71&lt;&gt;"",(IF('[1]T58 Population'!AE71&lt;&gt;"",('[1]T10 Wine export vol'!AE71/'[1]T61 Real GDP'!AE71*1000),"")),"")),"")</f>
        <v>0.72035910576153994</v>
      </c>
      <c r="AG40" s="9" t="str">
        <f>IFERROR((IF('[1]T10 Wine export vol'!AF71&lt;&gt;"",(IF('[1]T58 Population'!AF71&lt;&gt;"",('[1]T10 Wine export vol'!AF71/'[1]T61 Real GDP'!AF71*1000),"")),"")),"")</f>
        <v/>
      </c>
      <c r="AH40" s="9">
        <f>IFERROR((IF('[1]T10 Wine export vol'!AG71&lt;&gt;"",(IF('[1]T58 Population'!AG71&lt;&gt;"",('[1]T10 Wine export vol'!AG71/'[1]T61 Real GDP'!AG71*1000),"")),"")),"")</f>
        <v>58.934185308840576</v>
      </c>
      <c r="AI40" s="9" t="str">
        <f>IFERROR((IF('[1]T10 Wine export vol'!AH71&lt;&gt;"",(IF('[1]T58 Population'!AH71&lt;&gt;"",('[1]T10 Wine export vol'!AH71/'[1]T61 Real GDP'!AH71*1000),"")),"")),"")</f>
        <v/>
      </c>
      <c r="AJ40" s="9" t="str">
        <f>IFERROR((IF('[1]T10 Wine export vol'!AI71&lt;&gt;"",(IF('[1]T58 Population'!AI71&lt;&gt;"",('[1]T10 Wine export vol'!AI71/'[1]T61 Real GDP'!AI71*1000),"")),"")),"")</f>
        <v/>
      </c>
      <c r="AK40" s="9" t="str">
        <f>IFERROR((IF('[1]T10 Wine export vol'!AJ71&lt;&gt;"",(IF('[1]T58 Population'!AJ71&lt;&gt;"",('[1]T10 Wine export vol'!AJ71/'[1]T61 Real GDP'!AJ71*1000),"")),"")),"")</f>
        <v/>
      </c>
      <c r="AL40" s="9" t="str">
        <f>IFERROR((IF('[1]T10 Wine export vol'!AK71&lt;&gt;"",(IF('[1]T58 Population'!AK71&lt;&gt;"",('[1]T10 Wine export vol'!AK71/'[1]T61 Real GDP'!AK71*1000),"")),"")),"")</f>
        <v/>
      </c>
      <c r="AM40" s="9" t="str">
        <f>IFERROR((IF('[1]T10 Wine export vol'!AL71&lt;&gt;"",(IF('[1]T58 Population'!AL71&lt;&gt;"",('[1]T10 Wine export vol'!AL71/'[1]T61 Real GDP'!AL71*1000),"")),"")),"")</f>
        <v/>
      </c>
      <c r="AN40" s="9">
        <f>IFERROR((IF('[1]T10 Wine export vol'!AM71&lt;&gt;"",(IF('[1]T58 Population'!AM71&lt;&gt;"",('[1]T10 Wine export vol'!AM71/'[1]T61 Real GDP'!AM71*1000),"")),"")),"")</f>
        <v>3.2497398126875923</v>
      </c>
      <c r="AO40" s="9" t="str">
        <f>IFERROR((IF('[1]T10 Wine export vol'!AN71&lt;&gt;"",(IF('[1]T58 Population'!AN71&lt;&gt;"",('[1]T10 Wine export vol'!AN71/'[1]T61 Real GDP'!AN71*1000),"")),"")),"")</f>
        <v/>
      </c>
      <c r="AP40" s="9" t="str">
        <f>IFERROR((IF('[1]T10 Wine export vol'!AO71&lt;&gt;"",(IF('[1]T58 Population'!AO71&lt;&gt;"",('[1]T10 Wine export vol'!AO71/'[1]T61 Real GDP'!AO71*1000),"")),"")),"")</f>
        <v/>
      </c>
      <c r="AQ40" s="9" t="str">
        <f>IFERROR((IF('[1]T10 Wine export vol'!AP71&lt;&gt;"",(IF('[1]T58 Population'!AP71&lt;&gt;"",('[1]T10 Wine export vol'!AP71/'[1]T61 Real GDP'!AP71*1000),"")),"")),"")</f>
        <v/>
      </c>
      <c r="AR40" s="9" t="str">
        <f>IFERROR((IF('[1]T10 Wine export vol'!AQ71&lt;&gt;"",(IF('[1]T58 Population'!AQ71&lt;&gt;"",('[1]T10 Wine export vol'!AQ71/'[1]T61 Real GDP'!AQ71*1000),"")),"")),"")</f>
        <v/>
      </c>
      <c r="AS40" s="9" t="str">
        <f>IFERROR((IF('[1]T10 Wine export vol'!AR71&lt;&gt;"",(IF('[1]T58 Population'!AR71&lt;&gt;"",('[1]T10 Wine export vol'!AR71/'[1]T61 Real GDP'!AR71*1000),"")),"")),"")</f>
        <v/>
      </c>
      <c r="AT40" s="9" t="str">
        <f>IFERROR((IF('[1]T10 Wine export vol'!AS71&lt;&gt;"",(IF('[1]T58 Population'!AS71&lt;&gt;"",('[1]T10 Wine export vol'!AS71/'[1]T61 Real GDP'!AS71*1000),"")),"")),"")</f>
        <v/>
      </c>
      <c r="AU40" s="9" t="str">
        <f>IFERROR((IF('[1]T10 Wine export vol'!AT71&lt;&gt;"",(IF('[1]T58 Population'!AT71&lt;&gt;"",('[1]T10 Wine export vol'!AT71/'[1]T61 Real GDP'!AT71*1000),"")),"")),"")</f>
        <v/>
      </c>
      <c r="AV40" s="9" t="str">
        <f>IFERROR((IF('[1]T10 Wine export vol'!AU71&lt;&gt;"",(IF('[1]T58 Population'!AU71&lt;&gt;"",('[1]T10 Wine export vol'!AU71/'[1]T61 Real GDP'!AU71*1000),"")),"")),"")</f>
        <v/>
      </c>
      <c r="AW40" s="9" t="str">
        <f>IFERROR((IF('[1]T10 Wine export vol'!AV71&lt;&gt;"",(IF('[1]T58 Population'!AV71&lt;&gt;"",('[1]T10 Wine export vol'!AV71/'[1]T61 Real GDP'!AV71*1000),"")),"")),"")</f>
        <v/>
      </c>
      <c r="AX40" s="9" t="str">
        <f>IFERROR((IF('[1]T10 Wine export vol'!AW71&lt;&gt;"",(IF('[1]T58 Population'!AW71&lt;&gt;"",('[1]T10 Wine export vol'!AW71/'[1]T61 Real GDP'!AW71*1000),"")),"")),"")</f>
        <v/>
      </c>
      <c r="AY40" s="9" t="str">
        <f>IFERROR((IF('[1]T10 Wine export vol'!AX71&lt;&gt;"",(IF('[1]T58 Population'!AX71&lt;&gt;"",('[1]T10 Wine export vol'!AX71/'[1]T61 Real GDP'!AX71*1000),"")),"")),"")</f>
        <v/>
      </c>
      <c r="AZ40" s="9" t="str">
        <f>IFERROR((IF('[1]T10 Wine export vol'!AY71&lt;&gt;"",(IF('[1]T58 Population'!AY71&lt;&gt;"",('[1]T10 Wine export vol'!AY71/'[1]T61 Real GDP'!AY71*1000),"")),"")),"")</f>
        <v/>
      </c>
      <c r="BA40" s="9" t="str">
        <f>IFERROR((IF('[1]T10 Wine export vol'!AZ71&lt;&gt;"",(IF('[1]T58 Population'!AZ71&lt;&gt;"",('[1]T10 Wine export vol'!AZ71/'[1]T61 Real GDP'!AZ71*1000),"")),"")),"")</f>
        <v/>
      </c>
      <c r="BB40" s="9" t="str">
        <f>IFERROR((IF('[1]T10 Wine export vol'!BC71&lt;&gt;"",(IF('[1]T58 Population'!BC71&lt;&gt;"",('[1]T10 Wine export vol'!BC71/'[1]T61 Real GDP'!BC71*1000),"")),"")),"")</f>
        <v/>
      </c>
    </row>
    <row r="41" spans="1:54" x14ac:dyDescent="0.5">
      <c r="A41" s="7">
        <f>'[1]T10 Wine export vol'!A72</f>
        <v>1904</v>
      </c>
      <c r="B41" s="9">
        <f>IFERROR((IF('[1]T10 Wine export vol'!B72&lt;&gt;"",(IF('[1]T58 Population'!B72&lt;&gt;"",('[1]T10 Wine export vol'!B72/'[1]T61 Real GDP'!B72*1000),"")),"")),"")</f>
        <v>1412.1885699652864</v>
      </c>
      <c r="C41" s="9">
        <f>IFERROR((IF('[1]T10 Wine export vol'!C72&lt;&gt;"",(IF('[1]T58 Population'!C72&lt;&gt;"",('[1]T10 Wine export vol'!C72/'[1]T61 Real GDP'!C72*1000),"")),"")),"")</f>
        <v>1805.2199616840085</v>
      </c>
      <c r="D41" s="9">
        <f>IFERROR((IF('[1]T10 Wine export vol'!D72&lt;&gt;"",(IF('[1]T58 Population'!D72&lt;&gt;"",('[1]T10 Wine export vol'!D72/'[1]T61 Real GDP'!D72*1000),"")),"")),"")</f>
        <v>10203.413542249582</v>
      </c>
      <c r="E41" s="9">
        <f>IFERROR((IF('[1]T10 Wine export vol'!E72&lt;&gt;"",(IF('[1]T58 Population'!E72&lt;&gt;"",('[1]T10 Wine export vol'!E72/'[1]T61 Real GDP'!E72*1000),"")),"")),"")</f>
        <v>6718.34905031173</v>
      </c>
      <c r="F41" s="9">
        <f>IFERROR((IF('[1]T10 Wine export vol'!F72&lt;&gt;"",(IF('[1]T58 Population'!F72&lt;&gt;"",('[1]T10 Wine export vol'!F72/'[1]T61 Real GDP'!F72*1000),"")),"")),"")</f>
        <v>977.78074733412154</v>
      </c>
      <c r="G41" s="9"/>
      <c r="H41" s="9">
        <f>IFERROR((IF('[1]T10 Wine export vol'!G72&lt;&gt;"",(IF('[1]T58 Population'!G72&lt;&gt;"",('[1]T10 Wine export vol'!G72/'[1]T61 Real GDP'!G72*1000),"")),"")),"")</f>
        <v>138.63225595032935</v>
      </c>
      <c r="I41" s="9" t="str">
        <f>IFERROR((IF('[1]T10 Wine export vol'!H72&lt;&gt;"",(IF('[1]T58 Population'!H72&lt;&gt;"",('[1]T10 Wine export vol'!H72/'[1]T61 Real GDP'!H72*1000),"")),"")),"")</f>
        <v/>
      </c>
      <c r="J41" s="9" t="str">
        <f>IFERROR((IF('[1]T10 Wine export vol'!I72&lt;&gt;"",(IF('[1]T58 Population'!I72&lt;&gt;"",('[1]T10 Wine export vol'!I72/'[1]T61 Real GDP'!I72*1000),"")),"")),"")</f>
        <v/>
      </c>
      <c r="K41" s="9">
        <f>IFERROR((IF('[1]T10 Wine export vol'!J72&lt;&gt;"",(IF('[1]T58 Population'!J72&lt;&gt;"",('[1]T10 Wine export vol'!J72/'[1]T61 Real GDP'!J72*1000),"")),"")),"")</f>
        <v>135.15201827649818</v>
      </c>
      <c r="L41" s="9">
        <f>IFERROR((IF('[1]T10 Wine export vol'!K72&lt;&gt;"",(IF('[1]T58 Population'!K72&lt;&gt;"",('[1]T10 Wine export vol'!K72/'[1]T61 Real GDP'!K72*1000),"")),"")),"")</f>
        <v>5761.9440151555273</v>
      </c>
      <c r="M41" s="9" t="str">
        <f>IFERROR((IF('[1]T10 Wine export vol'!L72&lt;&gt;"",(IF('[1]T58 Population'!L72&lt;&gt;"",('[1]T10 Wine export vol'!L72/'[1]T61 Real GDP'!L72*1000),"")),"")),"")</f>
        <v/>
      </c>
      <c r="N41" s="9">
        <f>IFERROR((IF('[1]T10 Wine export vol'!M72&lt;&gt;"",(IF('[1]T58 Population'!M72&lt;&gt;"",('[1]T10 Wine export vol'!M72/'[1]T61 Real GDP'!M72*1000),"")),"")),"")</f>
        <v>13.854942363765801</v>
      </c>
      <c r="O41" s="9" t="str">
        <f>IFERROR((IF('[1]T10 Wine export vol'!N72&lt;&gt;"",(IF('[1]T58 Population'!N72&lt;&gt;"",('[1]T10 Wine export vol'!N72/'[1]T61 Real GDP'!N72*1000),"")),"")),"")</f>
        <v/>
      </c>
      <c r="P41" s="9">
        <f>IFERROR((IF('[1]T10 Wine export vol'!O72&lt;&gt;"",(IF('[1]T58 Population'!O72&lt;&gt;"",('[1]T10 Wine export vol'!O72/'[1]T61 Real GDP'!O72*1000),"")),"")),"")</f>
        <v>23.411007732611427</v>
      </c>
      <c r="Q41" s="9">
        <f>IFERROR((IF('[1]T10 Wine export vol'!P72&lt;&gt;"",(IF('[1]T58 Population'!P72&lt;&gt;"",('[1]T10 Wine export vol'!P72/'[1]T61 Real GDP'!P72*1000),"")),"")),"")</f>
        <v>9.9315230082692381</v>
      </c>
      <c r="R41" s="9" t="str">
        <f>IFERROR((IF('[1]T10 Wine export vol'!Q72&lt;&gt;"",(IF('[1]T58 Population'!Q72&lt;&gt;"",('[1]T10 Wine export vol'!Q72/'[1]T61 Real GDP'!Q72*1000),"")),"")),"")</f>
        <v/>
      </c>
      <c r="S41" s="9" t="str">
        <f>IFERROR((IF('[1]T10 Wine export vol'!R72&lt;&gt;"",(IF('[1]T58 Population'!R72&lt;&gt;"",('[1]T10 Wine export vol'!R72/'[1]T61 Real GDP'!R72*1000),"")),"")),"")</f>
        <v/>
      </c>
      <c r="T41" s="9" t="str">
        <f>IFERROR((IF('[1]T10 Wine export vol'!S72&lt;&gt;"",(IF('[1]T58 Population'!S72&lt;&gt;"",('[1]T10 Wine export vol'!S72/'[1]T61 Real GDP'!S72*1000),"")),"")),"")</f>
        <v/>
      </c>
      <c r="U41" s="9" t="str">
        <f>IFERROR((IF('[1]T10 Wine export vol'!T72&lt;&gt;"",(IF('[1]T58 Population'!T72&lt;&gt;"",('[1]T10 Wine export vol'!T72/'[1]T61 Real GDP'!T72*1000),"")),"")),"")</f>
        <v/>
      </c>
      <c r="V41" s="9" t="str">
        <f>IFERROR((IF('[1]T10 Wine export vol'!U72&lt;&gt;"",(IF('[1]T58 Population'!U72&lt;&gt;"",('[1]T10 Wine export vol'!U72/'[1]T61 Real GDP'!U72*1000),"")),"")),"")</f>
        <v/>
      </c>
      <c r="W41" s="9" t="str">
        <f>IFERROR((IF('[1]T10 Wine export vol'!V72&lt;&gt;"",(IF('[1]T58 Population'!V72&lt;&gt;"",('[1]T10 Wine export vol'!V72/'[1]T61 Real GDP'!V72*1000),"")),"")),"")</f>
        <v/>
      </c>
      <c r="X41" s="9" t="str">
        <f>IFERROR((IF('[1]T10 Wine export vol'!W72&lt;&gt;"",(IF('[1]T58 Population'!W72&lt;&gt;"",('[1]T10 Wine export vol'!W72/'[1]T61 Real GDP'!W72*1000),"")),"")),"")</f>
        <v/>
      </c>
      <c r="Y41" s="9" t="str">
        <f>IFERROR((IF('[1]T10 Wine export vol'!X72&lt;&gt;"",(IF('[1]T58 Population'!X72&lt;&gt;"",('[1]T10 Wine export vol'!X72/'[1]T61 Real GDP'!X72*1000),"")),"")),"")</f>
        <v/>
      </c>
      <c r="Z41" s="9" t="str">
        <f>IFERROR((IF('[1]T10 Wine export vol'!Y72&lt;&gt;"",(IF('[1]T58 Population'!Y72&lt;&gt;"",('[1]T10 Wine export vol'!Y72/'[1]T61 Real GDP'!Y72*1000),"")),"")),"")</f>
        <v/>
      </c>
      <c r="AA41" s="9" t="str">
        <f>IFERROR((IF('[1]T10 Wine export vol'!Z72&lt;&gt;"",(IF('[1]T58 Population'!Z72&lt;&gt;"",('[1]T10 Wine export vol'!Z72/'[1]T61 Real GDP'!Z72*1000),"")),"")),"")</f>
        <v/>
      </c>
      <c r="AB41" s="9">
        <f>IFERROR((IF('[1]T10 Wine export vol'!AA72&lt;&gt;"",(IF('[1]T58 Population'!AA72&lt;&gt;"",('[1]T10 Wine export vol'!AA72/'[1]T61 Real GDP'!AA72*1000),"")),"")),"")</f>
        <v>190.77122794594914</v>
      </c>
      <c r="AC41" s="9">
        <f>IFERROR((IF('[1]T10 Wine export vol'!AB72&lt;&gt;"",(IF('[1]T58 Population'!AB72&lt;&gt;"",('[1]T10 Wine export vol'!AB72/'[1]T61 Real GDP'!AB72*1000),"")),"")),"")</f>
        <v>0</v>
      </c>
      <c r="AD41" s="9" t="str">
        <f>IFERROR((IF('[1]T10 Wine export vol'!AC72&lt;&gt;"",(IF('[1]T58 Population'!AC72&lt;&gt;"",('[1]T10 Wine export vol'!AC72/'[1]T61 Real GDP'!AC72*1000),"")),"")),"")</f>
        <v/>
      </c>
      <c r="AE41" s="9">
        <f>IFERROR((IF('[1]T10 Wine export vol'!AD72&lt;&gt;"",(IF('[1]T58 Population'!AD72&lt;&gt;"",('[1]T10 Wine export vol'!AD72/'[1]T61 Real GDP'!AD72*1000),"")),"")),"")</f>
        <v>9.520155104149838</v>
      </c>
      <c r="AF41" s="9">
        <f>IFERROR((IF('[1]T10 Wine export vol'!AE72&lt;&gt;"",(IF('[1]T58 Population'!AE72&lt;&gt;"",('[1]T10 Wine export vol'!AE72/'[1]T61 Real GDP'!AE72*1000),"")),"")),"")</f>
        <v>1.5526288992319099</v>
      </c>
      <c r="AG41" s="9" t="str">
        <f>IFERROR((IF('[1]T10 Wine export vol'!AF72&lt;&gt;"",(IF('[1]T58 Population'!AF72&lt;&gt;"",('[1]T10 Wine export vol'!AF72/'[1]T61 Real GDP'!AF72*1000),"")),"")),"")</f>
        <v/>
      </c>
      <c r="AH41" s="9">
        <f>IFERROR((IF('[1]T10 Wine export vol'!AG72&lt;&gt;"",(IF('[1]T58 Population'!AG72&lt;&gt;"",('[1]T10 Wine export vol'!AG72/'[1]T61 Real GDP'!AG72*1000),"")),"")),"")</f>
        <v>76.09742609822338</v>
      </c>
      <c r="AI41" s="9" t="str">
        <f>IFERROR((IF('[1]T10 Wine export vol'!AH72&lt;&gt;"",(IF('[1]T58 Population'!AH72&lt;&gt;"",('[1]T10 Wine export vol'!AH72/'[1]T61 Real GDP'!AH72*1000),"")),"")),"")</f>
        <v/>
      </c>
      <c r="AJ41" s="9" t="str">
        <f>IFERROR((IF('[1]T10 Wine export vol'!AI72&lt;&gt;"",(IF('[1]T58 Population'!AI72&lt;&gt;"",('[1]T10 Wine export vol'!AI72/'[1]T61 Real GDP'!AI72*1000),"")),"")),"")</f>
        <v/>
      </c>
      <c r="AK41" s="9" t="str">
        <f>IFERROR((IF('[1]T10 Wine export vol'!AJ72&lt;&gt;"",(IF('[1]T58 Population'!AJ72&lt;&gt;"",('[1]T10 Wine export vol'!AJ72/'[1]T61 Real GDP'!AJ72*1000),"")),"")),"")</f>
        <v/>
      </c>
      <c r="AL41" s="9" t="str">
        <f>IFERROR((IF('[1]T10 Wine export vol'!AK72&lt;&gt;"",(IF('[1]T58 Population'!AK72&lt;&gt;"",('[1]T10 Wine export vol'!AK72/'[1]T61 Real GDP'!AK72*1000),"")),"")),"")</f>
        <v/>
      </c>
      <c r="AM41" s="9" t="str">
        <f>IFERROR((IF('[1]T10 Wine export vol'!AL72&lt;&gt;"",(IF('[1]T58 Population'!AL72&lt;&gt;"",('[1]T10 Wine export vol'!AL72/'[1]T61 Real GDP'!AL72*1000),"")),"")),"")</f>
        <v/>
      </c>
      <c r="AN41" s="9">
        <f>IFERROR((IF('[1]T10 Wine export vol'!AM72&lt;&gt;"",(IF('[1]T58 Population'!AM72&lt;&gt;"",('[1]T10 Wine export vol'!AM72/'[1]T61 Real GDP'!AM72*1000),"")),"")),"")</f>
        <v>3.0327558548831153</v>
      </c>
      <c r="AO41" s="9" t="str">
        <f>IFERROR((IF('[1]T10 Wine export vol'!AN72&lt;&gt;"",(IF('[1]T58 Population'!AN72&lt;&gt;"",('[1]T10 Wine export vol'!AN72/'[1]T61 Real GDP'!AN72*1000),"")),"")),"")</f>
        <v/>
      </c>
      <c r="AP41" s="9" t="str">
        <f>IFERROR((IF('[1]T10 Wine export vol'!AO72&lt;&gt;"",(IF('[1]T58 Population'!AO72&lt;&gt;"",('[1]T10 Wine export vol'!AO72/'[1]T61 Real GDP'!AO72*1000),"")),"")),"")</f>
        <v/>
      </c>
      <c r="AQ41" s="9" t="str">
        <f>IFERROR((IF('[1]T10 Wine export vol'!AP72&lt;&gt;"",(IF('[1]T58 Population'!AP72&lt;&gt;"",('[1]T10 Wine export vol'!AP72/'[1]T61 Real GDP'!AP72*1000),"")),"")),"")</f>
        <v/>
      </c>
      <c r="AR41" s="9" t="str">
        <f>IFERROR((IF('[1]T10 Wine export vol'!AQ72&lt;&gt;"",(IF('[1]T58 Population'!AQ72&lt;&gt;"",('[1]T10 Wine export vol'!AQ72/'[1]T61 Real GDP'!AQ72*1000),"")),"")),"")</f>
        <v/>
      </c>
      <c r="AS41" s="9" t="str">
        <f>IFERROR((IF('[1]T10 Wine export vol'!AR72&lt;&gt;"",(IF('[1]T58 Population'!AR72&lt;&gt;"",('[1]T10 Wine export vol'!AR72/'[1]T61 Real GDP'!AR72*1000),"")),"")),"")</f>
        <v/>
      </c>
      <c r="AT41" s="9" t="str">
        <f>IFERROR((IF('[1]T10 Wine export vol'!AS72&lt;&gt;"",(IF('[1]T58 Population'!AS72&lt;&gt;"",('[1]T10 Wine export vol'!AS72/'[1]T61 Real GDP'!AS72*1000),"")),"")),"")</f>
        <v/>
      </c>
      <c r="AU41" s="9" t="str">
        <f>IFERROR((IF('[1]T10 Wine export vol'!AT72&lt;&gt;"",(IF('[1]T58 Population'!AT72&lt;&gt;"",('[1]T10 Wine export vol'!AT72/'[1]T61 Real GDP'!AT72*1000),"")),"")),"")</f>
        <v/>
      </c>
      <c r="AV41" s="9" t="str">
        <f>IFERROR((IF('[1]T10 Wine export vol'!AU72&lt;&gt;"",(IF('[1]T58 Population'!AU72&lt;&gt;"",('[1]T10 Wine export vol'!AU72/'[1]T61 Real GDP'!AU72*1000),"")),"")),"")</f>
        <v/>
      </c>
      <c r="AW41" s="9" t="str">
        <f>IFERROR((IF('[1]T10 Wine export vol'!AV72&lt;&gt;"",(IF('[1]T58 Population'!AV72&lt;&gt;"",('[1]T10 Wine export vol'!AV72/'[1]T61 Real GDP'!AV72*1000),"")),"")),"")</f>
        <v/>
      </c>
      <c r="AX41" s="9" t="str">
        <f>IFERROR((IF('[1]T10 Wine export vol'!AW72&lt;&gt;"",(IF('[1]T58 Population'!AW72&lt;&gt;"",('[1]T10 Wine export vol'!AW72/'[1]T61 Real GDP'!AW72*1000),"")),"")),"")</f>
        <v/>
      </c>
      <c r="AY41" s="9" t="str">
        <f>IFERROR((IF('[1]T10 Wine export vol'!AX72&lt;&gt;"",(IF('[1]T58 Population'!AX72&lt;&gt;"",('[1]T10 Wine export vol'!AX72/'[1]T61 Real GDP'!AX72*1000),"")),"")),"")</f>
        <v/>
      </c>
      <c r="AZ41" s="9" t="str">
        <f>IFERROR((IF('[1]T10 Wine export vol'!AY72&lt;&gt;"",(IF('[1]T58 Population'!AY72&lt;&gt;"",('[1]T10 Wine export vol'!AY72/'[1]T61 Real GDP'!AY72*1000),"")),"")),"")</f>
        <v/>
      </c>
      <c r="BA41" s="9" t="str">
        <f>IFERROR((IF('[1]T10 Wine export vol'!AZ72&lt;&gt;"",(IF('[1]T58 Population'!AZ72&lt;&gt;"",('[1]T10 Wine export vol'!AZ72/'[1]T61 Real GDP'!AZ72*1000),"")),"")),"")</f>
        <v/>
      </c>
      <c r="BB41" s="9" t="str">
        <f>IFERROR((IF('[1]T10 Wine export vol'!BC72&lt;&gt;"",(IF('[1]T58 Population'!BC72&lt;&gt;"",('[1]T10 Wine export vol'!BC72/'[1]T61 Real GDP'!BC72*1000),"")),"")),"")</f>
        <v/>
      </c>
    </row>
    <row r="42" spans="1:54" x14ac:dyDescent="0.5">
      <c r="A42" s="7">
        <f>'[1]T10 Wine export vol'!A73</f>
        <v>1905</v>
      </c>
      <c r="B42" s="9">
        <f>IFERROR((IF('[1]T10 Wine export vol'!B73&lt;&gt;"",(IF('[1]T58 Population'!B73&lt;&gt;"",('[1]T10 Wine export vol'!B73/'[1]T61 Real GDP'!B73*1000),"")),"")),"")</f>
        <v>2201.6167439002393</v>
      </c>
      <c r="C42" s="9">
        <f>IFERROR((IF('[1]T10 Wine export vol'!C73&lt;&gt;"",(IF('[1]T58 Population'!C73&lt;&gt;"",('[1]T10 Wine export vol'!C73/'[1]T61 Real GDP'!C73*1000),"")),"")),"")</f>
        <v>1393.4231192882069</v>
      </c>
      <c r="D42" s="9">
        <f>IFERROR((IF('[1]T10 Wine export vol'!D73&lt;&gt;"",(IF('[1]T58 Population'!D73&lt;&gt;"",('[1]T10 Wine export vol'!D73/'[1]T61 Real GDP'!D73*1000),"")),"")),"")</f>
        <v>12953.525179856113</v>
      </c>
      <c r="E42" s="9">
        <f>IFERROR((IF('[1]T10 Wine export vol'!E73&lt;&gt;"",(IF('[1]T58 Population'!E73&lt;&gt;"",('[1]T10 Wine export vol'!E73/'[1]T61 Real GDP'!E73*1000),"")),"")),"")</f>
        <v>6359.4716953389216</v>
      </c>
      <c r="F42" s="9">
        <f>IFERROR((IF('[1]T10 Wine export vol'!F73&lt;&gt;"",(IF('[1]T58 Population'!F73&lt;&gt;"",('[1]T10 Wine export vol'!F73/'[1]T61 Real GDP'!F73*1000),"")),"")),"")</f>
        <v>900.16505940909349</v>
      </c>
      <c r="G42" s="9"/>
      <c r="H42" s="9">
        <f>IFERROR((IF('[1]T10 Wine export vol'!G73&lt;&gt;"",(IF('[1]T58 Population'!G73&lt;&gt;"",('[1]T10 Wine export vol'!G73/'[1]T61 Real GDP'!G73*1000),"")),"")),"")</f>
        <v>89.335433559453165</v>
      </c>
      <c r="I42" s="9" t="str">
        <f>IFERROR((IF('[1]T10 Wine export vol'!H73&lt;&gt;"",(IF('[1]T58 Population'!H73&lt;&gt;"",('[1]T10 Wine export vol'!H73/'[1]T61 Real GDP'!H73*1000),"")),"")),"")</f>
        <v/>
      </c>
      <c r="J42" s="9" t="str">
        <f>IFERROR((IF('[1]T10 Wine export vol'!I73&lt;&gt;"",(IF('[1]T58 Population'!I73&lt;&gt;"",('[1]T10 Wine export vol'!I73/'[1]T61 Real GDP'!I73*1000),"")),"")),"")</f>
        <v/>
      </c>
      <c r="K42" s="9">
        <f>IFERROR((IF('[1]T10 Wine export vol'!J73&lt;&gt;"",(IF('[1]T58 Population'!J73&lt;&gt;"",('[1]T10 Wine export vol'!J73/'[1]T61 Real GDP'!J73*1000),"")),"")),"")</f>
        <v>136.52970656347458</v>
      </c>
      <c r="L42" s="9">
        <f>IFERROR((IF('[1]T10 Wine export vol'!K73&lt;&gt;"",(IF('[1]T58 Population'!K73&lt;&gt;"",('[1]T10 Wine export vol'!K73/'[1]T61 Real GDP'!K73*1000),"")),"")),"")</f>
        <v>3242.3703953127197</v>
      </c>
      <c r="M42" s="9" t="str">
        <f>IFERROR((IF('[1]T10 Wine export vol'!L73&lt;&gt;"",(IF('[1]T58 Population'!L73&lt;&gt;"",('[1]T10 Wine export vol'!L73/'[1]T61 Real GDP'!L73*1000),"")),"")),"")</f>
        <v/>
      </c>
      <c r="N42" s="9">
        <f>IFERROR((IF('[1]T10 Wine export vol'!M73&lt;&gt;"",(IF('[1]T58 Population'!M73&lt;&gt;"",('[1]T10 Wine export vol'!M73/'[1]T61 Real GDP'!M73*1000),"")),"")),"")</f>
        <v>13.190796859815775</v>
      </c>
      <c r="O42" s="9" t="str">
        <f>IFERROR((IF('[1]T10 Wine export vol'!N73&lt;&gt;"",(IF('[1]T58 Population'!N73&lt;&gt;"",('[1]T10 Wine export vol'!N73/'[1]T61 Real GDP'!N73*1000),"")),"")),"")</f>
        <v/>
      </c>
      <c r="P42" s="9">
        <f>IFERROR((IF('[1]T10 Wine export vol'!O73&lt;&gt;"",(IF('[1]T58 Population'!O73&lt;&gt;"",('[1]T10 Wine export vol'!O73/'[1]T61 Real GDP'!O73*1000),"")),"")),"")</f>
        <v>14.991498391119759</v>
      </c>
      <c r="Q42" s="9">
        <f>IFERROR((IF('[1]T10 Wine export vol'!P73&lt;&gt;"",(IF('[1]T58 Population'!P73&lt;&gt;"",('[1]T10 Wine export vol'!P73/'[1]T61 Real GDP'!P73*1000),"")),"")),"")</f>
        <v>19.655427861416776</v>
      </c>
      <c r="R42" s="9" t="str">
        <f>IFERROR((IF('[1]T10 Wine export vol'!Q73&lt;&gt;"",(IF('[1]T58 Population'!Q73&lt;&gt;"",('[1]T10 Wine export vol'!Q73/'[1]T61 Real GDP'!Q73*1000),"")),"")),"")</f>
        <v/>
      </c>
      <c r="S42" s="9">
        <f>IFERROR((IF('[1]T10 Wine export vol'!R73&lt;&gt;"",(IF('[1]T58 Population'!R73&lt;&gt;"",('[1]T10 Wine export vol'!R73/'[1]T61 Real GDP'!R73*1000),"")),"")),"")</f>
        <v>417.88755938859413</v>
      </c>
      <c r="T42" s="9" t="str">
        <f>IFERROR((IF('[1]T10 Wine export vol'!S73&lt;&gt;"",(IF('[1]T58 Population'!S73&lt;&gt;"",('[1]T10 Wine export vol'!S73/'[1]T61 Real GDP'!S73*1000),"")),"")),"")</f>
        <v/>
      </c>
      <c r="U42" s="9" t="str">
        <f>IFERROR((IF('[1]T10 Wine export vol'!T73&lt;&gt;"",(IF('[1]T58 Population'!T73&lt;&gt;"",('[1]T10 Wine export vol'!T73/'[1]T61 Real GDP'!T73*1000),"")),"")),"")</f>
        <v/>
      </c>
      <c r="V42" s="9" t="str">
        <f>IFERROR((IF('[1]T10 Wine export vol'!U73&lt;&gt;"",(IF('[1]T58 Population'!U73&lt;&gt;"",('[1]T10 Wine export vol'!U73/'[1]T61 Real GDP'!U73*1000),"")),"")),"")</f>
        <v/>
      </c>
      <c r="W42" s="9" t="str">
        <f>IFERROR((IF('[1]T10 Wine export vol'!V73&lt;&gt;"",(IF('[1]T58 Population'!V73&lt;&gt;"",('[1]T10 Wine export vol'!V73/'[1]T61 Real GDP'!V73*1000),"")),"")),"")</f>
        <v/>
      </c>
      <c r="X42" s="9" t="str">
        <f>IFERROR((IF('[1]T10 Wine export vol'!W73&lt;&gt;"",(IF('[1]T58 Population'!W73&lt;&gt;"",('[1]T10 Wine export vol'!W73/'[1]T61 Real GDP'!W73*1000),"")),"")),"")</f>
        <v/>
      </c>
      <c r="Y42" s="9" t="str">
        <f>IFERROR((IF('[1]T10 Wine export vol'!X73&lt;&gt;"",(IF('[1]T58 Population'!X73&lt;&gt;"",('[1]T10 Wine export vol'!X73/'[1]T61 Real GDP'!X73*1000),"")),"")),"")</f>
        <v/>
      </c>
      <c r="Z42" s="9" t="str">
        <f>IFERROR((IF('[1]T10 Wine export vol'!Y73&lt;&gt;"",(IF('[1]T58 Population'!Y73&lt;&gt;"",('[1]T10 Wine export vol'!Y73/'[1]T61 Real GDP'!Y73*1000),"")),"")),"")</f>
        <v/>
      </c>
      <c r="AA42" s="9" t="str">
        <f>IFERROR((IF('[1]T10 Wine export vol'!Z73&lt;&gt;"",(IF('[1]T58 Population'!Z73&lt;&gt;"",('[1]T10 Wine export vol'!Z73/'[1]T61 Real GDP'!Z73*1000),"")),"")),"")</f>
        <v/>
      </c>
      <c r="AB42" s="9">
        <f>IFERROR((IF('[1]T10 Wine export vol'!AA73&lt;&gt;"",(IF('[1]T58 Population'!AA73&lt;&gt;"",('[1]T10 Wine export vol'!AA73/'[1]T61 Real GDP'!AA73*1000),"")),"")),"")</f>
        <v>207.05745115193935</v>
      </c>
      <c r="AC42" s="9">
        <f>IFERROR((IF('[1]T10 Wine export vol'!AB73&lt;&gt;"",(IF('[1]T58 Population'!AB73&lt;&gt;"",('[1]T10 Wine export vol'!AB73/'[1]T61 Real GDP'!AB73*1000),"")),"")),"")</f>
        <v>0</v>
      </c>
      <c r="AD42" s="9" t="str">
        <f>IFERROR((IF('[1]T10 Wine export vol'!AC73&lt;&gt;"",(IF('[1]T58 Population'!AC73&lt;&gt;"",('[1]T10 Wine export vol'!AC73/'[1]T61 Real GDP'!AC73*1000),"")),"")),"")</f>
        <v/>
      </c>
      <c r="AE42" s="9">
        <f>IFERROR((IF('[1]T10 Wine export vol'!AD73&lt;&gt;"",(IF('[1]T58 Population'!AD73&lt;&gt;"",('[1]T10 Wine export vol'!AD73/'[1]T61 Real GDP'!AD73*1000),"")),"")),"")</f>
        <v>8.3019313718085002</v>
      </c>
      <c r="AF42" s="9">
        <f>IFERROR((IF('[1]T10 Wine export vol'!AE73&lt;&gt;"",(IF('[1]T58 Population'!AE73&lt;&gt;"",('[1]T10 Wine export vol'!AE73/'[1]T61 Real GDP'!AE73*1000),"")),"")),"")</f>
        <v>0.21307998749928864</v>
      </c>
      <c r="AG42" s="9" t="str">
        <f>IFERROR((IF('[1]T10 Wine export vol'!AF73&lt;&gt;"",(IF('[1]T58 Population'!AF73&lt;&gt;"",('[1]T10 Wine export vol'!AF73/'[1]T61 Real GDP'!AF73*1000),"")),"")),"")</f>
        <v/>
      </c>
      <c r="AH42" s="9">
        <f>IFERROR((IF('[1]T10 Wine export vol'!AG73&lt;&gt;"",(IF('[1]T58 Population'!AG73&lt;&gt;"",('[1]T10 Wine export vol'!AG73/'[1]T61 Real GDP'!AG73*1000),"")),"")),"")</f>
        <v>69.82794560799455</v>
      </c>
      <c r="AI42" s="9" t="str">
        <f>IFERROR((IF('[1]T10 Wine export vol'!AH73&lt;&gt;"",(IF('[1]T58 Population'!AH73&lt;&gt;"",('[1]T10 Wine export vol'!AH73/'[1]T61 Real GDP'!AH73*1000),"")),"")),"")</f>
        <v/>
      </c>
      <c r="AJ42" s="9" t="str">
        <f>IFERROR((IF('[1]T10 Wine export vol'!AI73&lt;&gt;"",(IF('[1]T58 Population'!AI73&lt;&gt;"",('[1]T10 Wine export vol'!AI73/'[1]T61 Real GDP'!AI73*1000),"")),"")),"")</f>
        <v/>
      </c>
      <c r="AK42" s="9" t="str">
        <f>IFERROR((IF('[1]T10 Wine export vol'!AJ73&lt;&gt;"",(IF('[1]T58 Population'!AJ73&lt;&gt;"",('[1]T10 Wine export vol'!AJ73/'[1]T61 Real GDP'!AJ73*1000),"")),"")),"")</f>
        <v/>
      </c>
      <c r="AL42" s="9" t="str">
        <f>IFERROR((IF('[1]T10 Wine export vol'!AK73&lt;&gt;"",(IF('[1]T58 Population'!AK73&lt;&gt;"",('[1]T10 Wine export vol'!AK73/'[1]T61 Real GDP'!AK73*1000),"")),"")),"")</f>
        <v/>
      </c>
      <c r="AM42" s="9" t="str">
        <f>IFERROR((IF('[1]T10 Wine export vol'!AL73&lt;&gt;"",(IF('[1]T58 Population'!AL73&lt;&gt;"",('[1]T10 Wine export vol'!AL73/'[1]T61 Real GDP'!AL73*1000),"")),"")),"")</f>
        <v/>
      </c>
      <c r="AN42" s="9">
        <f>IFERROR((IF('[1]T10 Wine export vol'!AM73&lt;&gt;"",(IF('[1]T58 Population'!AM73&lt;&gt;"",('[1]T10 Wine export vol'!AM73/'[1]T61 Real GDP'!AM73*1000),"")),"")),"")</f>
        <v>18.44278304665977</v>
      </c>
      <c r="AO42" s="9" t="str">
        <f>IFERROR((IF('[1]T10 Wine export vol'!AN73&lt;&gt;"",(IF('[1]T58 Population'!AN73&lt;&gt;"",('[1]T10 Wine export vol'!AN73/'[1]T61 Real GDP'!AN73*1000),"")),"")),"")</f>
        <v/>
      </c>
      <c r="AP42" s="9" t="str">
        <f>IFERROR((IF('[1]T10 Wine export vol'!AO73&lt;&gt;"",(IF('[1]T58 Population'!AO73&lt;&gt;"",('[1]T10 Wine export vol'!AO73/'[1]T61 Real GDP'!AO73*1000),"")),"")),"")</f>
        <v/>
      </c>
      <c r="AQ42" s="9" t="str">
        <f>IFERROR((IF('[1]T10 Wine export vol'!AP73&lt;&gt;"",(IF('[1]T58 Population'!AP73&lt;&gt;"",('[1]T10 Wine export vol'!AP73/'[1]T61 Real GDP'!AP73*1000),"")),"")),"")</f>
        <v/>
      </c>
      <c r="AR42" s="9" t="str">
        <f>IFERROR((IF('[1]T10 Wine export vol'!AQ73&lt;&gt;"",(IF('[1]T58 Population'!AQ73&lt;&gt;"",('[1]T10 Wine export vol'!AQ73/'[1]T61 Real GDP'!AQ73*1000),"")),"")),"")</f>
        <v/>
      </c>
      <c r="AS42" s="9" t="str">
        <f>IFERROR((IF('[1]T10 Wine export vol'!AR73&lt;&gt;"",(IF('[1]T58 Population'!AR73&lt;&gt;"",('[1]T10 Wine export vol'!AR73/'[1]T61 Real GDP'!AR73*1000),"")),"")),"")</f>
        <v/>
      </c>
      <c r="AT42" s="9" t="str">
        <f>IFERROR((IF('[1]T10 Wine export vol'!AS73&lt;&gt;"",(IF('[1]T58 Population'!AS73&lt;&gt;"",('[1]T10 Wine export vol'!AS73/'[1]T61 Real GDP'!AS73*1000),"")),"")),"")</f>
        <v/>
      </c>
      <c r="AU42" s="9" t="str">
        <f>IFERROR((IF('[1]T10 Wine export vol'!AT73&lt;&gt;"",(IF('[1]T58 Population'!AT73&lt;&gt;"",('[1]T10 Wine export vol'!AT73/'[1]T61 Real GDP'!AT73*1000),"")),"")),"")</f>
        <v/>
      </c>
      <c r="AV42" s="9" t="str">
        <f>IFERROR((IF('[1]T10 Wine export vol'!AU73&lt;&gt;"",(IF('[1]T58 Population'!AU73&lt;&gt;"",('[1]T10 Wine export vol'!AU73/'[1]T61 Real GDP'!AU73*1000),"")),"")),"")</f>
        <v/>
      </c>
      <c r="AW42" s="9" t="str">
        <f>IFERROR((IF('[1]T10 Wine export vol'!AV73&lt;&gt;"",(IF('[1]T58 Population'!AV73&lt;&gt;"",('[1]T10 Wine export vol'!AV73/'[1]T61 Real GDP'!AV73*1000),"")),"")),"")</f>
        <v/>
      </c>
      <c r="AX42" s="9" t="str">
        <f>IFERROR((IF('[1]T10 Wine export vol'!AW73&lt;&gt;"",(IF('[1]T58 Population'!AW73&lt;&gt;"",('[1]T10 Wine export vol'!AW73/'[1]T61 Real GDP'!AW73*1000),"")),"")),"")</f>
        <v/>
      </c>
      <c r="AY42" s="9" t="str">
        <f>IFERROR((IF('[1]T10 Wine export vol'!AX73&lt;&gt;"",(IF('[1]T58 Population'!AX73&lt;&gt;"",('[1]T10 Wine export vol'!AX73/'[1]T61 Real GDP'!AX73*1000),"")),"")),"")</f>
        <v/>
      </c>
      <c r="AZ42" s="9" t="str">
        <f>IFERROR((IF('[1]T10 Wine export vol'!AY73&lt;&gt;"",(IF('[1]T58 Population'!AY73&lt;&gt;"",('[1]T10 Wine export vol'!AY73/'[1]T61 Real GDP'!AY73*1000),"")),"")),"")</f>
        <v/>
      </c>
      <c r="BA42" s="9" t="str">
        <f>IFERROR((IF('[1]T10 Wine export vol'!AZ73&lt;&gt;"",(IF('[1]T58 Population'!AZ73&lt;&gt;"",('[1]T10 Wine export vol'!AZ73/'[1]T61 Real GDP'!AZ73*1000),"")),"")),"")</f>
        <v/>
      </c>
      <c r="BB42" s="9" t="str">
        <f>IFERROR((IF('[1]T10 Wine export vol'!BC73&lt;&gt;"",(IF('[1]T58 Population'!BC73&lt;&gt;"",('[1]T10 Wine export vol'!BC73/'[1]T61 Real GDP'!BC73*1000),"")),"")),"")</f>
        <v/>
      </c>
    </row>
    <row r="43" spans="1:54" x14ac:dyDescent="0.5">
      <c r="A43" s="7">
        <f>'[1]T10 Wine export vol'!A74</f>
        <v>1906</v>
      </c>
      <c r="B43" s="9">
        <f>IFERROR((IF('[1]T10 Wine export vol'!B74&lt;&gt;"",(IF('[1]T58 Population'!B74&lt;&gt;"",('[1]T10 Wine export vol'!B74/'[1]T61 Real GDP'!B74*1000),"")),"")),"")</f>
        <v>1751.0464771467086</v>
      </c>
      <c r="C43" s="9">
        <f>IFERROR((IF('[1]T10 Wine export vol'!C74&lt;&gt;"",(IF('[1]T58 Population'!C74&lt;&gt;"",('[1]T10 Wine export vol'!C74/'[1]T61 Real GDP'!C74*1000),"")),"")),"")</f>
        <v>1104.7065359783494</v>
      </c>
      <c r="D43" s="9">
        <f>IFERROR((IF('[1]T10 Wine export vol'!D74&lt;&gt;"",(IF('[1]T58 Population'!D74&lt;&gt;"",('[1]T10 Wine export vol'!D74/'[1]T61 Real GDP'!D74*1000),"")),"")),"")</f>
        <v>12984.136058310705</v>
      </c>
      <c r="E43" s="9">
        <f>IFERROR((IF('[1]T10 Wine export vol'!E74&lt;&gt;"",(IF('[1]T58 Population'!E74&lt;&gt;"",('[1]T10 Wine export vol'!E74/'[1]T61 Real GDP'!E74*1000),"")),"")),"")</f>
        <v>4428.8982382550339</v>
      </c>
      <c r="F43" s="9">
        <f>IFERROR((IF('[1]T10 Wine export vol'!F74&lt;&gt;"",(IF('[1]T58 Population'!F74&lt;&gt;"",('[1]T10 Wine export vol'!F74/'[1]T61 Real GDP'!F74*1000),"")),"")),"")</f>
        <v>841.94632037513554</v>
      </c>
      <c r="G43" s="9"/>
      <c r="H43" s="9">
        <f>IFERROR((IF('[1]T10 Wine export vol'!G74&lt;&gt;"",(IF('[1]T58 Population'!G74&lt;&gt;"",('[1]T10 Wine export vol'!G74/'[1]T61 Real GDP'!G74*1000),"")),"")),"")</f>
        <v>43.003888918034896</v>
      </c>
      <c r="I43" s="9" t="str">
        <f>IFERROR((IF('[1]T10 Wine export vol'!H74&lt;&gt;"",(IF('[1]T58 Population'!H74&lt;&gt;"",('[1]T10 Wine export vol'!H74/'[1]T61 Real GDP'!H74*1000),"")),"")),"")</f>
        <v/>
      </c>
      <c r="J43" s="9" t="str">
        <f>IFERROR((IF('[1]T10 Wine export vol'!I74&lt;&gt;"",(IF('[1]T58 Population'!I74&lt;&gt;"",('[1]T10 Wine export vol'!I74/'[1]T61 Real GDP'!I74*1000),"")),"")),"")</f>
        <v/>
      </c>
      <c r="K43" s="9">
        <f>IFERROR((IF('[1]T10 Wine export vol'!J74&lt;&gt;"",(IF('[1]T58 Population'!J74&lt;&gt;"",('[1]T10 Wine export vol'!J74/'[1]T61 Real GDP'!J74*1000),"")),"")),"")</f>
        <v>127.25356674418806</v>
      </c>
      <c r="L43" s="9">
        <f>IFERROR((IF('[1]T10 Wine export vol'!K74&lt;&gt;"",(IF('[1]T58 Population'!K74&lt;&gt;"",('[1]T10 Wine export vol'!K74/'[1]T61 Real GDP'!K74*1000),"")),"")),"")</f>
        <v>3383.752325226968</v>
      </c>
      <c r="M43" s="9" t="str">
        <f>IFERROR((IF('[1]T10 Wine export vol'!L74&lt;&gt;"",(IF('[1]T58 Population'!L74&lt;&gt;"",('[1]T10 Wine export vol'!L74/'[1]T61 Real GDP'!L74*1000),"")),"")),"")</f>
        <v/>
      </c>
      <c r="N43" s="9">
        <f>IFERROR((IF('[1]T10 Wine export vol'!M74&lt;&gt;"",(IF('[1]T58 Population'!M74&lt;&gt;"",('[1]T10 Wine export vol'!M74/'[1]T61 Real GDP'!M74*1000),"")),"")),"")</f>
        <v>12.920845716023113</v>
      </c>
      <c r="O43" s="9" t="str">
        <f>IFERROR((IF('[1]T10 Wine export vol'!N74&lt;&gt;"",(IF('[1]T58 Population'!N74&lt;&gt;"",('[1]T10 Wine export vol'!N74/'[1]T61 Real GDP'!N74*1000),"")),"")),"")</f>
        <v/>
      </c>
      <c r="P43" s="9">
        <f>IFERROR((IF('[1]T10 Wine export vol'!O74&lt;&gt;"",(IF('[1]T58 Population'!O74&lt;&gt;"",('[1]T10 Wine export vol'!O74/'[1]T61 Real GDP'!O74*1000),"")),"")),"")</f>
        <v>21.563996498666469</v>
      </c>
      <c r="Q43" s="9">
        <f>IFERROR((IF('[1]T10 Wine export vol'!P74&lt;&gt;"",(IF('[1]T58 Population'!P74&lt;&gt;"",('[1]T10 Wine export vol'!P74/'[1]T61 Real GDP'!P74*1000),"")),"")),"")</f>
        <v>18.684001976171384</v>
      </c>
      <c r="R43" s="9" t="str">
        <f>IFERROR((IF('[1]T10 Wine export vol'!Q74&lt;&gt;"",(IF('[1]T58 Population'!Q74&lt;&gt;"",('[1]T10 Wine export vol'!Q74/'[1]T61 Real GDP'!Q74*1000),"")),"")),"")</f>
        <v/>
      </c>
      <c r="S43" s="9" t="str">
        <f>IFERROR((IF('[1]T10 Wine export vol'!R74&lt;&gt;"",(IF('[1]T58 Population'!R74&lt;&gt;"",('[1]T10 Wine export vol'!R74/'[1]T61 Real GDP'!R74*1000),"")),"")),"")</f>
        <v/>
      </c>
      <c r="T43" s="9" t="str">
        <f>IFERROR((IF('[1]T10 Wine export vol'!S74&lt;&gt;"",(IF('[1]T58 Population'!S74&lt;&gt;"",('[1]T10 Wine export vol'!S74/'[1]T61 Real GDP'!S74*1000),"")),"")),"")</f>
        <v/>
      </c>
      <c r="U43" s="9" t="str">
        <f>IFERROR((IF('[1]T10 Wine export vol'!T74&lt;&gt;"",(IF('[1]T58 Population'!T74&lt;&gt;"",('[1]T10 Wine export vol'!T74/'[1]T61 Real GDP'!T74*1000),"")),"")),"")</f>
        <v/>
      </c>
      <c r="V43" s="9" t="str">
        <f>IFERROR((IF('[1]T10 Wine export vol'!U74&lt;&gt;"",(IF('[1]T58 Population'!U74&lt;&gt;"",('[1]T10 Wine export vol'!U74/'[1]T61 Real GDP'!U74*1000),"")),"")),"")</f>
        <v/>
      </c>
      <c r="W43" s="9" t="str">
        <f>IFERROR((IF('[1]T10 Wine export vol'!V74&lt;&gt;"",(IF('[1]T58 Population'!V74&lt;&gt;"",('[1]T10 Wine export vol'!V74/'[1]T61 Real GDP'!V74*1000),"")),"")),"")</f>
        <v/>
      </c>
      <c r="X43" s="9" t="str">
        <f>IFERROR((IF('[1]T10 Wine export vol'!W74&lt;&gt;"",(IF('[1]T58 Population'!W74&lt;&gt;"",('[1]T10 Wine export vol'!W74/'[1]T61 Real GDP'!W74*1000),"")),"")),"")</f>
        <v/>
      </c>
      <c r="Y43" s="9" t="str">
        <f>IFERROR((IF('[1]T10 Wine export vol'!X74&lt;&gt;"",(IF('[1]T58 Population'!X74&lt;&gt;"",('[1]T10 Wine export vol'!X74/'[1]T61 Real GDP'!X74*1000),"")),"")),"")</f>
        <v/>
      </c>
      <c r="Z43" s="9" t="str">
        <f>IFERROR((IF('[1]T10 Wine export vol'!Y74&lt;&gt;"",(IF('[1]T58 Population'!Y74&lt;&gt;"",('[1]T10 Wine export vol'!Y74/'[1]T61 Real GDP'!Y74*1000),"")),"")),"")</f>
        <v/>
      </c>
      <c r="AA43" s="9" t="str">
        <f>IFERROR((IF('[1]T10 Wine export vol'!Z74&lt;&gt;"",(IF('[1]T58 Population'!Z74&lt;&gt;"",('[1]T10 Wine export vol'!Z74/'[1]T61 Real GDP'!Z74*1000),"")),"")),"")</f>
        <v/>
      </c>
      <c r="AB43" s="9">
        <f>IFERROR((IF('[1]T10 Wine export vol'!AA74&lt;&gt;"",(IF('[1]T58 Population'!AA74&lt;&gt;"",('[1]T10 Wine export vol'!AA74/'[1]T61 Real GDP'!AA74*1000),"")),"")),"")</f>
        <v>231.41624337757389</v>
      </c>
      <c r="AC43" s="9">
        <f>IFERROR((IF('[1]T10 Wine export vol'!AB74&lt;&gt;"",(IF('[1]T58 Population'!AB74&lt;&gt;"",('[1]T10 Wine export vol'!AB74/'[1]T61 Real GDP'!AB74*1000),"")),"")),"")</f>
        <v>0</v>
      </c>
      <c r="AD43" s="9" t="str">
        <f>IFERROR((IF('[1]T10 Wine export vol'!AC74&lt;&gt;"",(IF('[1]T58 Population'!AC74&lt;&gt;"",('[1]T10 Wine export vol'!AC74/'[1]T61 Real GDP'!AC74*1000),"")),"")),"")</f>
        <v/>
      </c>
      <c r="AE43" s="9">
        <f>IFERROR((IF('[1]T10 Wine export vol'!AD74&lt;&gt;"",(IF('[1]T58 Population'!AD74&lt;&gt;"",('[1]T10 Wine export vol'!AD74/'[1]T61 Real GDP'!AD74*1000),"")),"")),"")</f>
        <v>7.0032361453764924</v>
      </c>
      <c r="AF43" s="9">
        <f>IFERROR((IF('[1]T10 Wine export vol'!AE74&lt;&gt;"",(IF('[1]T58 Population'!AE74&lt;&gt;"",('[1]T10 Wine export vol'!AE74/'[1]T61 Real GDP'!AE74*1000),"")),"")),"")</f>
        <v>0.30200557578570958</v>
      </c>
      <c r="AG43" s="9" t="str">
        <f>IFERROR((IF('[1]T10 Wine export vol'!AF74&lt;&gt;"",(IF('[1]T58 Population'!AF74&lt;&gt;"",('[1]T10 Wine export vol'!AF74/'[1]T61 Real GDP'!AF74*1000),"")),"")),"")</f>
        <v/>
      </c>
      <c r="AH43" s="9">
        <f>IFERROR((IF('[1]T10 Wine export vol'!AG74&lt;&gt;"",(IF('[1]T58 Population'!AG74&lt;&gt;"",('[1]T10 Wine export vol'!AG74/'[1]T61 Real GDP'!AG74*1000),"")),"")),"")</f>
        <v>64.399360866190861</v>
      </c>
      <c r="AI43" s="9" t="str">
        <f>IFERROR((IF('[1]T10 Wine export vol'!AH74&lt;&gt;"",(IF('[1]T58 Population'!AH74&lt;&gt;"",('[1]T10 Wine export vol'!AH74/'[1]T61 Real GDP'!AH74*1000),"")),"")),"")</f>
        <v/>
      </c>
      <c r="AJ43" s="9" t="str">
        <f>IFERROR((IF('[1]T10 Wine export vol'!AI74&lt;&gt;"",(IF('[1]T58 Population'!AI74&lt;&gt;"",('[1]T10 Wine export vol'!AI74/'[1]T61 Real GDP'!AI74*1000),"")),"")),"")</f>
        <v/>
      </c>
      <c r="AK43" s="9" t="str">
        <f>IFERROR((IF('[1]T10 Wine export vol'!AJ74&lt;&gt;"",(IF('[1]T58 Population'!AJ74&lt;&gt;"",('[1]T10 Wine export vol'!AJ74/'[1]T61 Real GDP'!AJ74*1000),"")),"")),"")</f>
        <v/>
      </c>
      <c r="AL43" s="9" t="str">
        <f>IFERROR((IF('[1]T10 Wine export vol'!AK74&lt;&gt;"",(IF('[1]T58 Population'!AK74&lt;&gt;"",('[1]T10 Wine export vol'!AK74/'[1]T61 Real GDP'!AK74*1000),"")),"")),"")</f>
        <v/>
      </c>
      <c r="AM43" s="9" t="str">
        <f>IFERROR((IF('[1]T10 Wine export vol'!AL74&lt;&gt;"",(IF('[1]T58 Population'!AL74&lt;&gt;"",('[1]T10 Wine export vol'!AL74/'[1]T61 Real GDP'!AL74*1000),"")),"")),"")</f>
        <v/>
      </c>
      <c r="AN43" s="9">
        <f>IFERROR((IF('[1]T10 Wine export vol'!AM74&lt;&gt;"",(IF('[1]T58 Population'!AM74&lt;&gt;"",('[1]T10 Wine export vol'!AM74/'[1]T61 Real GDP'!AM74*1000),"")),"")),"")</f>
        <v>10.288660348769705</v>
      </c>
      <c r="AO43" s="9" t="str">
        <f>IFERROR((IF('[1]T10 Wine export vol'!AN74&lt;&gt;"",(IF('[1]T58 Population'!AN74&lt;&gt;"",('[1]T10 Wine export vol'!AN74/'[1]T61 Real GDP'!AN74*1000),"")),"")),"")</f>
        <v/>
      </c>
      <c r="AP43" s="9" t="str">
        <f>IFERROR((IF('[1]T10 Wine export vol'!AO74&lt;&gt;"",(IF('[1]T58 Population'!AO74&lt;&gt;"",('[1]T10 Wine export vol'!AO74/'[1]T61 Real GDP'!AO74*1000),"")),"")),"")</f>
        <v/>
      </c>
      <c r="AQ43" s="9" t="str">
        <f>IFERROR((IF('[1]T10 Wine export vol'!AP74&lt;&gt;"",(IF('[1]T58 Population'!AP74&lt;&gt;"",('[1]T10 Wine export vol'!AP74/'[1]T61 Real GDP'!AP74*1000),"")),"")),"")</f>
        <v/>
      </c>
      <c r="AR43" s="9" t="str">
        <f>IFERROR((IF('[1]T10 Wine export vol'!AQ74&lt;&gt;"",(IF('[1]T58 Population'!AQ74&lt;&gt;"",('[1]T10 Wine export vol'!AQ74/'[1]T61 Real GDP'!AQ74*1000),"")),"")),"")</f>
        <v/>
      </c>
      <c r="AS43" s="9" t="str">
        <f>IFERROR((IF('[1]T10 Wine export vol'!AR74&lt;&gt;"",(IF('[1]T58 Population'!AR74&lt;&gt;"",('[1]T10 Wine export vol'!AR74/'[1]T61 Real GDP'!AR74*1000),"")),"")),"")</f>
        <v/>
      </c>
      <c r="AT43" s="9" t="str">
        <f>IFERROR((IF('[1]T10 Wine export vol'!AS74&lt;&gt;"",(IF('[1]T58 Population'!AS74&lt;&gt;"",('[1]T10 Wine export vol'!AS74/'[1]T61 Real GDP'!AS74*1000),"")),"")),"")</f>
        <v/>
      </c>
      <c r="AU43" s="9" t="str">
        <f>IFERROR((IF('[1]T10 Wine export vol'!AT74&lt;&gt;"",(IF('[1]T58 Population'!AT74&lt;&gt;"",('[1]T10 Wine export vol'!AT74/'[1]T61 Real GDP'!AT74*1000),"")),"")),"")</f>
        <v/>
      </c>
      <c r="AV43" s="9" t="str">
        <f>IFERROR((IF('[1]T10 Wine export vol'!AU74&lt;&gt;"",(IF('[1]T58 Population'!AU74&lt;&gt;"",('[1]T10 Wine export vol'!AU74/'[1]T61 Real GDP'!AU74*1000),"")),"")),"")</f>
        <v/>
      </c>
      <c r="AW43" s="9" t="str">
        <f>IFERROR((IF('[1]T10 Wine export vol'!AV74&lt;&gt;"",(IF('[1]T58 Population'!AV74&lt;&gt;"",('[1]T10 Wine export vol'!AV74/'[1]T61 Real GDP'!AV74*1000),"")),"")),"")</f>
        <v/>
      </c>
      <c r="AX43" s="9" t="str">
        <f>IFERROR((IF('[1]T10 Wine export vol'!AW74&lt;&gt;"",(IF('[1]T58 Population'!AW74&lt;&gt;"",('[1]T10 Wine export vol'!AW74/'[1]T61 Real GDP'!AW74*1000),"")),"")),"")</f>
        <v/>
      </c>
      <c r="AY43" s="9" t="str">
        <f>IFERROR((IF('[1]T10 Wine export vol'!AX74&lt;&gt;"",(IF('[1]T58 Population'!AX74&lt;&gt;"",('[1]T10 Wine export vol'!AX74/'[1]T61 Real GDP'!AX74*1000),"")),"")),"")</f>
        <v/>
      </c>
      <c r="AZ43" s="9" t="str">
        <f>IFERROR((IF('[1]T10 Wine export vol'!AY74&lt;&gt;"",(IF('[1]T58 Population'!AY74&lt;&gt;"",('[1]T10 Wine export vol'!AY74/'[1]T61 Real GDP'!AY74*1000),"")),"")),"")</f>
        <v/>
      </c>
      <c r="BA43" s="9" t="str">
        <f>IFERROR((IF('[1]T10 Wine export vol'!AZ74&lt;&gt;"",(IF('[1]T58 Population'!AZ74&lt;&gt;"",('[1]T10 Wine export vol'!AZ74/'[1]T61 Real GDP'!AZ74*1000),"")),"")),"")</f>
        <v/>
      </c>
      <c r="BB43" s="9" t="str">
        <f>IFERROR((IF('[1]T10 Wine export vol'!BC74&lt;&gt;"",(IF('[1]T58 Population'!BC74&lt;&gt;"",('[1]T10 Wine export vol'!BC74/'[1]T61 Real GDP'!BC74*1000),"")),"")),"")</f>
        <v/>
      </c>
    </row>
    <row r="44" spans="1:54" x14ac:dyDescent="0.5">
      <c r="A44" s="7">
        <f>'[1]T10 Wine export vol'!A75</f>
        <v>1907</v>
      </c>
      <c r="B44" s="9">
        <f>IFERROR((IF('[1]T10 Wine export vol'!B75&lt;&gt;"",(IF('[1]T58 Population'!B75&lt;&gt;"",('[1]T10 Wine export vol'!B75/'[1]T61 Real GDP'!B75*1000),"")),"")),"")</f>
        <v>2216.6321693502023</v>
      </c>
      <c r="C44" s="9">
        <f>IFERROR((IF('[1]T10 Wine export vol'!C75&lt;&gt;"",(IF('[1]T58 Population'!C75&lt;&gt;"",('[1]T10 Wine export vol'!C75/'[1]T61 Real GDP'!C75*1000),"")),"")),"")</f>
        <v>1281.8987050302251</v>
      </c>
      <c r="D44" s="9">
        <f>IFERROR((IF('[1]T10 Wine export vol'!D75&lt;&gt;"",(IF('[1]T58 Population'!D75&lt;&gt;"",('[1]T10 Wine export vol'!D75/'[1]T61 Real GDP'!D75*1000),"")),"")),"")</f>
        <v>12708.44382414515</v>
      </c>
      <c r="E44" s="9">
        <f>IFERROR((IF('[1]T10 Wine export vol'!E75&lt;&gt;"",(IF('[1]T58 Population'!E75&lt;&gt;"",('[1]T10 Wine export vol'!E75/'[1]T61 Real GDP'!E75*1000),"")),"")),"")</f>
        <v>4303.774813609868</v>
      </c>
      <c r="F44" s="9">
        <f>IFERROR((IF('[1]T10 Wine export vol'!F75&lt;&gt;"",(IF('[1]T58 Population'!F75&lt;&gt;"",('[1]T10 Wine export vol'!F75/'[1]T61 Real GDP'!F75*1000),"")),"")),"")</f>
        <v>769.79729697576033</v>
      </c>
      <c r="G44" s="9"/>
      <c r="H44" s="9">
        <f>IFERROR((IF('[1]T10 Wine export vol'!G75&lt;&gt;"",(IF('[1]T58 Population'!G75&lt;&gt;"",('[1]T10 Wine export vol'!G75/'[1]T61 Real GDP'!G75*1000),"")),"")),"")</f>
        <v>62.799479776462469</v>
      </c>
      <c r="I44" s="9" t="str">
        <f>IFERROR((IF('[1]T10 Wine export vol'!H75&lt;&gt;"",(IF('[1]T58 Population'!H75&lt;&gt;"",('[1]T10 Wine export vol'!H75/'[1]T61 Real GDP'!H75*1000),"")),"")),"")</f>
        <v/>
      </c>
      <c r="J44" s="9" t="str">
        <f>IFERROR((IF('[1]T10 Wine export vol'!I75&lt;&gt;"",(IF('[1]T58 Population'!I75&lt;&gt;"",('[1]T10 Wine export vol'!I75/'[1]T61 Real GDP'!I75*1000),"")),"")),"")</f>
        <v/>
      </c>
      <c r="K44" s="9">
        <f>IFERROR((IF('[1]T10 Wine export vol'!J75&lt;&gt;"",(IF('[1]T58 Population'!J75&lt;&gt;"",('[1]T10 Wine export vol'!J75/'[1]T61 Real GDP'!J75*1000),"")),"")),"")</f>
        <v>123.00782207663069</v>
      </c>
      <c r="L44" s="9">
        <f>IFERROR((IF('[1]T10 Wine export vol'!K75&lt;&gt;"",(IF('[1]T58 Population'!K75&lt;&gt;"",('[1]T10 Wine export vol'!K75/'[1]T61 Real GDP'!K75*1000),"")),"")),"")</f>
        <v>3173.1235259550672</v>
      </c>
      <c r="M44" s="9" t="str">
        <f>IFERROR((IF('[1]T10 Wine export vol'!L75&lt;&gt;"",(IF('[1]T58 Population'!L75&lt;&gt;"",('[1]T10 Wine export vol'!L75/'[1]T61 Real GDP'!L75*1000),"")),"")),"")</f>
        <v/>
      </c>
      <c r="N44" s="9">
        <f>IFERROR((IF('[1]T10 Wine export vol'!M75&lt;&gt;"",(IF('[1]T58 Population'!M75&lt;&gt;"",('[1]T10 Wine export vol'!M75/'[1]T61 Real GDP'!M75*1000),"")),"")),"")</f>
        <v>13.150232920052057</v>
      </c>
      <c r="O44" s="9" t="str">
        <f>IFERROR((IF('[1]T10 Wine export vol'!N75&lt;&gt;"",(IF('[1]T58 Population'!N75&lt;&gt;"",('[1]T10 Wine export vol'!N75/'[1]T61 Real GDP'!N75*1000),"")),"")),"")</f>
        <v/>
      </c>
      <c r="P44" s="9">
        <f>IFERROR((IF('[1]T10 Wine export vol'!O75&lt;&gt;"",(IF('[1]T58 Population'!O75&lt;&gt;"",('[1]T10 Wine export vol'!O75/'[1]T61 Real GDP'!O75*1000),"")),"")),"")</f>
        <v>11.23328535200989</v>
      </c>
      <c r="Q44" s="9">
        <f>IFERROR((IF('[1]T10 Wine export vol'!P75&lt;&gt;"",(IF('[1]T58 Population'!P75&lt;&gt;"",('[1]T10 Wine export vol'!P75/'[1]T61 Real GDP'!P75*1000),"")),"")),"")</f>
        <v>19.922243710822553</v>
      </c>
      <c r="R44" s="9" t="str">
        <f>IFERROR((IF('[1]T10 Wine export vol'!Q75&lt;&gt;"",(IF('[1]T58 Population'!Q75&lt;&gt;"",('[1]T10 Wine export vol'!Q75/'[1]T61 Real GDP'!Q75*1000),"")),"")),"")</f>
        <v/>
      </c>
      <c r="S44" s="9" t="str">
        <f>IFERROR((IF('[1]T10 Wine export vol'!R75&lt;&gt;"",(IF('[1]T58 Population'!R75&lt;&gt;"",('[1]T10 Wine export vol'!R75/'[1]T61 Real GDP'!R75*1000),"")),"")),"")</f>
        <v/>
      </c>
      <c r="T44" s="9" t="str">
        <f>IFERROR((IF('[1]T10 Wine export vol'!S75&lt;&gt;"",(IF('[1]T58 Population'!S75&lt;&gt;"",('[1]T10 Wine export vol'!S75/'[1]T61 Real GDP'!S75*1000),"")),"")),"")</f>
        <v/>
      </c>
      <c r="U44" s="9" t="str">
        <f>IFERROR((IF('[1]T10 Wine export vol'!T75&lt;&gt;"",(IF('[1]T58 Population'!T75&lt;&gt;"",('[1]T10 Wine export vol'!T75/'[1]T61 Real GDP'!T75*1000),"")),"")),"")</f>
        <v/>
      </c>
      <c r="V44" s="9" t="str">
        <f>IFERROR((IF('[1]T10 Wine export vol'!U75&lt;&gt;"",(IF('[1]T58 Population'!U75&lt;&gt;"",('[1]T10 Wine export vol'!U75/'[1]T61 Real GDP'!U75*1000),"")),"")),"")</f>
        <v/>
      </c>
      <c r="W44" s="9" t="str">
        <f>IFERROR((IF('[1]T10 Wine export vol'!V75&lt;&gt;"",(IF('[1]T58 Population'!V75&lt;&gt;"",('[1]T10 Wine export vol'!V75/'[1]T61 Real GDP'!V75*1000),"")),"")),"")</f>
        <v/>
      </c>
      <c r="X44" s="9" t="str">
        <f>IFERROR((IF('[1]T10 Wine export vol'!W75&lt;&gt;"",(IF('[1]T58 Population'!W75&lt;&gt;"",('[1]T10 Wine export vol'!W75/'[1]T61 Real GDP'!W75*1000),"")),"")),"")</f>
        <v/>
      </c>
      <c r="Y44" s="9" t="str">
        <f>IFERROR((IF('[1]T10 Wine export vol'!X75&lt;&gt;"",(IF('[1]T58 Population'!X75&lt;&gt;"",('[1]T10 Wine export vol'!X75/'[1]T61 Real GDP'!X75*1000),"")),"")),"")</f>
        <v/>
      </c>
      <c r="Z44" s="9" t="str">
        <f>IFERROR((IF('[1]T10 Wine export vol'!Y75&lt;&gt;"",(IF('[1]T58 Population'!Y75&lt;&gt;"",('[1]T10 Wine export vol'!Y75/'[1]T61 Real GDP'!Y75*1000),"")),"")),"")</f>
        <v/>
      </c>
      <c r="AA44" s="9" t="str">
        <f>IFERROR((IF('[1]T10 Wine export vol'!Z75&lt;&gt;"",(IF('[1]T58 Population'!Z75&lt;&gt;"",('[1]T10 Wine export vol'!Z75/'[1]T61 Real GDP'!Z75*1000),"")),"")),"")</f>
        <v/>
      </c>
      <c r="AB44" s="9">
        <f>IFERROR((IF('[1]T10 Wine export vol'!AA75&lt;&gt;"",(IF('[1]T58 Population'!AA75&lt;&gt;"",('[1]T10 Wine export vol'!AA75/'[1]T61 Real GDP'!AA75*1000),"")),"")),"")</f>
        <v>170.58576527398696</v>
      </c>
      <c r="AC44" s="9">
        <f>IFERROR((IF('[1]T10 Wine export vol'!AB75&lt;&gt;"",(IF('[1]T58 Population'!AB75&lt;&gt;"",('[1]T10 Wine export vol'!AB75/'[1]T61 Real GDP'!AB75*1000),"")),"")),"")</f>
        <v>0</v>
      </c>
      <c r="AD44" s="9" t="str">
        <f>IFERROR((IF('[1]T10 Wine export vol'!AC75&lt;&gt;"",(IF('[1]T58 Population'!AC75&lt;&gt;"",('[1]T10 Wine export vol'!AC75/'[1]T61 Real GDP'!AC75*1000),"")),"")),"")</f>
        <v/>
      </c>
      <c r="AE44" s="9">
        <f>IFERROR((IF('[1]T10 Wine export vol'!AD75&lt;&gt;"",(IF('[1]T58 Population'!AD75&lt;&gt;"",('[1]T10 Wine export vol'!AD75/'[1]T61 Real GDP'!AD75*1000),"")),"")),"")</f>
        <v>4.9058498102907535</v>
      </c>
      <c r="AF44" s="9">
        <f>IFERROR((IF('[1]T10 Wine export vol'!AE75&lt;&gt;"",(IF('[1]T58 Population'!AE75&lt;&gt;"",('[1]T10 Wine export vol'!AE75/'[1]T61 Real GDP'!AE75*1000),"")),"")),"")</f>
        <v>4.8920328896240858E-2</v>
      </c>
      <c r="AG44" s="9" t="str">
        <f>IFERROR((IF('[1]T10 Wine export vol'!AF75&lt;&gt;"",(IF('[1]T58 Population'!AF75&lt;&gt;"",('[1]T10 Wine export vol'!AF75/'[1]T61 Real GDP'!AF75*1000),"")),"")),"")</f>
        <v/>
      </c>
      <c r="AH44" s="9">
        <f>IFERROR((IF('[1]T10 Wine export vol'!AG75&lt;&gt;"",(IF('[1]T58 Population'!AG75&lt;&gt;"",('[1]T10 Wine export vol'!AG75/'[1]T61 Real GDP'!AG75*1000),"")),"")),"")</f>
        <v>28.092175217146327</v>
      </c>
      <c r="AI44" s="9" t="str">
        <f>IFERROR((IF('[1]T10 Wine export vol'!AH75&lt;&gt;"",(IF('[1]T58 Population'!AH75&lt;&gt;"",('[1]T10 Wine export vol'!AH75/'[1]T61 Real GDP'!AH75*1000),"")),"")),"")</f>
        <v/>
      </c>
      <c r="AJ44" s="9" t="str">
        <f>IFERROR((IF('[1]T10 Wine export vol'!AI75&lt;&gt;"",(IF('[1]T58 Population'!AI75&lt;&gt;"",('[1]T10 Wine export vol'!AI75/'[1]T61 Real GDP'!AI75*1000),"")),"")),"")</f>
        <v/>
      </c>
      <c r="AK44" s="9" t="str">
        <f>IFERROR((IF('[1]T10 Wine export vol'!AJ75&lt;&gt;"",(IF('[1]T58 Population'!AJ75&lt;&gt;"",('[1]T10 Wine export vol'!AJ75/'[1]T61 Real GDP'!AJ75*1000),"")),"")),"")</f>
        <v/>
      </c>
      <c r="AL44" s="9" t="str">
        <f>IFERROR((IF('[1]T10 Wine export vol'!AK75&lt;&gt;"",(IF('[1]T58 Population'!AK75&lt;&gt;"",('[1]T10 Wine export vol'!AK75/'[1]T61 Real GDP'!AK75*1000),"")),"")),"")</f>
        <v/>
      </c>
      <c r="AM44" s="9" t="str">
        <f>IFERROR((IF('[1]T10 Wine export vol'!AL75&lt;&gt;"",(IF('[1]T58 Population'!AL75&lt;&gt;"",('[1]T10 Wine export vol'!AL75/'[1]T61 Real GDP'!AL75*1000),"")),"")),"")</f>
        <v/>
      </c>
      <c r="AN44" s="9">
        <f>IFERROR((IF('[1]T10 Wine export vol'!AM75&lt;&gt;"",(IF('[1]T58 Population'!AM75&lt;&gt;"",('[1]T10 Wine export vol'!AM75/'[1]T61 Real GDP'!AM75*1000),"")),"")),"")</f>
        <v>10.077124526525298</v>
      </c>
      <c r="AO44" s="9" t="str">
        <f>IFERROR((IF('[1]T10 Wine export vol'!AN75&lt;&gt;"",(IF('[1]T58 Population'!AN75&lt;&gt;"",('[1]T10 Wine export vol'!AN75/'[1]T61 Real GDP'!AN75*1000),"")),"")),"")</f>
        <v/>
      </c>
      <c r="AP44" s="9" t="str">
        <f>IFERROR((IF('[1]T10 Wine export vol'!AO75&lt;&gt;"",(IF('[1]T58 Population'!AO75&lt;&gt;"",('[1]T10 Wine export vol'!AO75/'[1]T61 Real GDP'!AO75*1000),"")),"")),"")</f>
        <v/>
      </c>
      <c r="AQ44" s="9" t="str">
        <f>IFERROR((IF('[1]T10 Wine export vol'!AP75&lt;&gt;"",(IF('[1]T58 Population'!AP75&lt;&gt;"",('[1]T10 Wine export vol'!AP75/'[1]T61 Real GDP'!AP75*1000),"")),"")),"")</f>
        <v/>
      </c>
      <c r="AR44" s="9" t="str">
        <f>IFERROR((IF('[1]T10 Wine export vol'!AQ75&lt;&gt;"",(IF('[1]T58 Population'!AQ75&lt;&gt;"",('[1]T10 Wine export vol'!AQ75/'[1]T61 Real GDP'!AQ75*1000),"")),"")),"")</f>
        <v/>
      </c>
      <c r="AS44" s="9" t="str">
        <f>IFERROR((IF('[1]T10 Wine export vol'!AR75&lt;&gt;"",(IF('[1]T58 Population'!AR75&lt;&gt;"",('[1]T10 Wine export vol'!AR75/'[1]T61 Real GDP'!AR75*1000),"")),"")),"")</f>
        <v/>
      </c>
      <c r="AT44" s="9" t="str">
        <f>IFERROR((IF('[1]T10 Wine export vol'!AS75&lt;&gt;"",(IF('[1]T58 Population'!AS75&lt;&gt;"",('[1]T10 Wine export vol'!AS75/'[1]T61 Real GDP'!AS75*1000),"")),"")),"")</f>
        <v/>
      </c>
      <c r="AU44" s="9" t="str">
        <f>IFERROR((IF('[1]T10 Wine export vol'!AT75&lt;&gt;"",(IF('[1]T58 Population'!AT75&lt;&gt;"",('[1]T10 Wine export vol'!AT75/'[1]T61 Real GDP'!AT75*1000),"")),"")),"")</f>
        <v/>
      </c>
      <c r="AV44" s="9" t="str">
        <f>IFERROR((IF('[1]T10 Wine export vol'!AU75&lt;&gt;"",(IF('[1]T58 Population'!AU75&lt;&gt;"",('[1]T10 Wine export vol'!AU75/'[1]T61 Real GDP'!AU75*1000),"")),"")),"")</f>
        <v/>
      </c>
      <c r="AW44" s="9" t="str">
        <f>IFERROR((IF('[1]T10 Wine export vol'!AV75&lt;&gt;"",(IF('[1]T58 Population'!AV75&lt;&gt;"",('[1]T10 Wine export vol'!AV75/'[1]T61 Real GDP'!AV75*1000),"")),"")),"")</f>
        <v/>
      </c>
      <c r="AX44" s="9" t="str">
        <f>IFERROR((IF('[1]T10 Wine export vol'!AW75&lt;&gt;"",(IF('[1]T58 Population'!AW75&lt;&gt;"",('[1]T10 Wine export vol'!AW75/'[1]T61 Real GDP'!AW75*1000),"")),"")),"")</f>
        <v/>
      </c>
      <c r="AY44" s="9" t="str">
        <f>IFERROR((IF('[1]T10 Wine export vol'!AX75&lt;&gt;"",(IF('[1]T58 Population'!AX75&lt;&gt;"",('[1]T10 Wine export vol'!AX75/'[1]T61 Real GDP'!AX75*1000),"")),"")),"")</f>
        <v/>
      </c>
      <c r="AZ44" s="9" t="str">
        <f>IFERROR((IF('[1]T10 Wine export vol'!AY75&lt;&gt;"",(IF('[1]T58 Population'!AY75&lt;&gt;"",('[1]T10 Wine export vol'!AY75/'[1]T61 Real GDP'!AY75*1000),"")),"")),"")</f>
        <v/>
      </c>
      <c r="BA44" s="9" t="str">
        <f>IFERROR((IF('[1]T10 Wine export vol'!AZ75&lt;&gt;"",(IF('[1]T58 Population'!AZ75&lt;&gt;"",('[1]T10 Wine export vol'!AZ75/'[1]T61 Real GDP'!AZ75*1000),"")),"")),"")</f>
        <v/>
      </c>
      <c r="BB44" s="9" t="str">
        <f>IFERROR((IF('[1]T10 Wine export vol'!BC75&lt;&gt;"",(IF('[1]T58 Population'!BC75&lt;&gt;"",('[1]T10 Wine export vol'!BC75/'[1]T61 Real GDP'!BC75*1000),"")),"")),"")</f>
        <v/>
      </c>
    </row>
    <row r="45" spans="1:54" x14ac:dyDescent="0.5">
      <c r="A45" s="7">
        <f>'[1]T10 Wine export vol'!A76</f>
        <v>1908</v>
      </c>
      <c r="B45" s="9">
        <f>IFERROR((IF('[1]T10 Wine export vol'!B76&lt;&gt;"",(IF('[1]T58 Population'!B76&lt;&gt;"",('[1]T10 Wine export vol'!B76/'[1]T61 Real GDP'!B76*1000),"")),"")),"")</f>
        <v>1818.9099900278425</v>
      </c>
      <c r="C45" s="9">
        <f>IFERROR((IF('[1]T10 Wine export vol'!C76&lt;&gt;"",(IF('[1]T58 Population'!C76&lt;&gt;"",('[1]T10 Wine export vol'!C76/'[1]T61 Real GDP'!C76*1000),"")),"")),"")</f>
        <v>1643.1684509935751</v>
      </c>
      <c r="D45" s="9">
        <f>IFERROR((IF('[1]T10 Wine export vol'!D76&lt;&gt;"",(IF('[1]T58 Population'!D76&lt;&gt;"",('[1]T10 Wine export vol'!D76/'[1]T61 Real GDP'!D76*1000),"")),"")),"")</f>
        <v>11739.790130459443</v>
      </c>
      <c r="E45" s="9">
        <f>IFERROR((IF('[1]T10 Wine export vol'!E76&lt;&gt;"",(IF('[1]T58 Population'!E76&lt;&gt;"",('[1]T10 Wine export vol'!E76/'[1]T61 Real GDP'!E76*1000),"")),"")),"")</f>
        <v>4602.6043150452642</v>
      </c>
      <c r="F45" s="9">
        <f>IFERROR((IF('[1]T10 Wine export vol'!F76&lt;&gt;"",(IF('[1]T58 Population'!F76&lt;&gt;"",('[1]T10 Wine export vol'!F76/'[1]T61 Real GDP'!F76*1000),"")),"")),"")</f>
        <v>743.2175131031571</v>
      </c>
      <c r="G45" s="9"/>
      <c r="H45" s="9">
        <f>IFERROR((IF('[1]T10 Wine export vol'!G76&lt;&gt;"",(IF('[1]T58 Population'!G76&lt;&gt;"",('[1]T10 Wine export vol'!G76/'[1]T61 Real GDP'!G76*1000),"")),"")),"")</f>
        <v>219.40737711486909</v>
      </c>
      <c r="I45" s="9" t="str">
        <f>IFERROR((IF('[1]T10 Wine export vol'!H76&lt;&gt;"",(IF('[1]T58 Population'!H76&lt;&gt;"",('[1]T10 Wine export vol'!H76/'[1]T61 Real GDP'!H76*1000),"")),"")),"")</f>
        <v/>
      </c>
      <c r="J45" s="9" t="str">
        <f>IFERROR((IF('[1]T10 Wine export vol'!I76&lt;&gt;"",(IF('[1]T58 Population'!I76&lt;&gt;"",('[1]T10 Wine export vol'!I76/'[1]T61 Real GDP'!I76*1000),"")),"")),"")</f>
        <v/>
      </c>
      <c r="K45" s="9">
        <f>IFERROR((IF('[1]T10 Wine export vol'!J76&lt;&gt;"",(IF('[1]T58 Population'!J76&lt;&gt;"",('[1]T10 Wine export vol'!J76/'[1]T61 Real GDP'!J76*1000),"")),"")),"")</f>
        <v>107.13779609125979</v>
      </c>
      <c r="L45" s="9">
        <f>IFERROR((IF('[1]T10 Wine export vol'!K76&lt;&gt;"",(IF('[1]T58 Population'!K76&lt;&gt;"",('[1]T10 Wine export vol'!K76/'[1]T61 Real GDP'!K76*1000),"")),"")),"")</f>
        <v>3909.4829242608848</v>
      </c>
      <c r="M45" s="9" t="str">
        <f>IFERROR((IF('[1]T10 Wine export vol'!L76&lt;&gt;"",(IF('[1]T58 Population'!L76&lt;&gt;"",('[1]T10 Wine export vol'!L76/'[1]T61 Real GDP'!L76*1000),"")),"")),"")</f>
        <v/>
      </c>
      <c r="N45" s="9">
        <f>IFERROR((IF('[1]T10 Wine export vol'!M76&lt;&gt;"",(IF('[1]T58 Population'!M76&lt;&gt;"",('[1]T10 Wine export vol'!M76/'[1]T61 Real GDP'!M76*1000),"")),"")),"")</f>
        <v>12.894841007222084</v>
      </c>
      <c r="O45" s="9" t="str">
        <f>IFERROR((IF('[1]T10 Wine export vol'!N76&lt;&gt;"",(IF('[1]T58 Population'!N76&lt;&gt;"",('[1]T10 Wine export vol'!N76/'[1]T61 Real GDP'!N76*1000),"")),"")),"")</f>
        <v/>
      </c>
      <c r="P45" s="9">
        <f>IFERROR((IF('[1]T10 Wine export vol'!O76&lt;&gt;"",(IF('[1]T58 Population'!O76&lt;&gt;"",('[1]T10 Wine export vol'!O76/'[1]T61 Real GDP'!O76*1000),"")),"")),"")</f>
        <v>15.020691042142429</v>
      </c>
      <c r="Q45" s="9">
        <f>IFERROR((IF('[1]T10 Wine export vol'!P76&lt;&gt;"",(IF('[1]T58 Population'!P76&lt;&gt;"",('[1]T10 Wine export vol'!P76/'[1]T61 Real GDP'!P76*1000),"")),"")),"")</f>
        <v>13.527269393989421</v>
      </c>
      <c r="R45" s="9" t="str">
        <f>IFERROR((IF('[1]T10 Wine export vol'!Q76&lt;&gt;"",(IF('[1]T58 Population'!Q76&lt;&gt;"",('[1]T10 Wine export vol'!Q76/'[1]T61 Real GDP'!Q76*1000),"")),"")),"")</f>
        <v/>
      </c>
      <c r="S45" s="9" t="str">
        <f>IFERROR((IF('[1]T10 Wine export vol'!R76&lt;&gt;"",(IF('[1]T58 Population'!R76&lt;&gt;"",('[1]T10 Wine export vol'!R76/'[1]T61 Real GDP'!R76*1000),"")),"")),"")</f>
        <v/>
      </c>
      <c r="T45" s="9" t="str">
        <f>IFERROR((IF('[1]T10 Wine export vol'!S76&lt;&gt;"",(IF('[1]T58 Population'!S76&lt;&gt;"",('[1]T10 Wine export vol'!S76/'[1]T61 Real GDP'!S76*1000),"")),"")),"")</f>
        <v/>
      </c>
      <c r="U45" s="9" t="str">
        <f>IFERROR((IF('[1]T10 Wine export vol'!T76&lt;&gt;"",(IF('[1]T58 Population'!T76&lt;&gt;"",('[1]T10 Wine export vol'!T76/'[1]T61 Real GDP'!T76*1000),"")),"")),"")</f>
        <v/>
      </c>
      <c r="V45" s="9" t="str">
        <f>IFERROR((IF('[1]T10 Wine export vol'!U76&lt;&gt;"",(IF('[1]T58 Population'!U76&lt;&gt;"",('[1]T10 Wine export vol'!U76/'[1]T61 Real GDP'!U76*1000),"")),"")),"")</f>
        <v/>
      </c>
      <c r="W45" s="9" t="str">
        <f>IFERROR((IF('[1]T10 Wine export vol'!V76&lt;&gt;"",(IF('[1]T58 Population'!V76&lt;&gt;"",('[1]T10 Wine export vol'!V76/'[1]T61 Real GDP'!V76*1000),"")),"")),"")</f>
        <v/>
      </c>
      <c r="X45" s="9" t="str">
        <f>IFERROR((IF('[1]T10 Wine export vol'!W76&lt;&gt;"",(IF('[1]T58 Population'!W76&lt;&gt;"",('[1]T10 Wine export vol'!W76/'[1]T61 Real GDP'!W76*1000),"")),"")),"")</f>
        <v/>
      </c>
      <c r="Y45" s="9" t="str">
        <f>IFERROR((IF('[1]T10 Wine export vol'!X76&lt;&gt;"",(IF('[1]T58 Population'!X76&lt;&gt;"",('[1]T10 Wine export vol'!X76/'[1]T61 Real GDP'!X76*1000),"")),"")),"")</f>
        <v/>
      </c>
      <c r="Z45" s="9" t="str">
        <f>IFERROR((IF('[1]T10 Wine export vol'!Y76&lt;&gt;"",(IF('[1]T58 Population'!Y76&lt;&gt;"",('[1]T10 Wine export vol'!Y76/'[1]T61 Real GDP'!Y76*1000),"")),"")),"")</f>
        <v/>
      </c>
      <c r="AA45" s="9" t="str">
        <f>IFERROR((IF('[1]T10 Wine export vol'!Z76&lt;&gt;"",(IF('[1]T58 Population'!Z76&lt;&gt;"",('[1]T10 Wine export vol'!Z76/'[1]T61 Real GDP'!Z76*1000),"")),"")),"")</f>
        <v/>
      </c>
      <c r="AB45" s="9">
        <f>IFERROR((IF('[1]T10 Wine export vol'!AA76&lt;&gt;"",(IF('[1]T58 Population'!AA76&lt;&gt;"",('[1]T10 Wine export vol'!AA76/'[1]T61 Real GDP'!AA76*1000),"")),"")),"")</f>
        <v>225.46580697568157</v>
      </c>
      <c r="AC45" s="9">
        <f>IFERROR((IF('[1]T10 Wine export vol'!AB76&lt;&gt;"",(IF('[1]T58 Population'!AB76&lt;&gt;"",('[1]T10 Wine export vol'!AB76/'[1]T61 Real GDP'!AB76*1000),"")),"")),"")</f>
        <v>0</v>
      </c>
      <c r="AD45" s="9" t="str">
        <f>IFERROR((IF('[1]T10 Wine export vol'!AC76&lt;&gt;"",(IF('[1]T58 Population'!AC76&lt;&gt;"",('[1]T10 Wine export vol'!AC76/'[1]T61 Real GDP'!AC76*1000),"")),"")),"")</f>
        <v/>
      </c>
      <c r="AE45" s="9">
        <f>IFERROR((IF('[1]T10 Wine export vol'!AD76&lt;&gt;"",(IF('[1]T58 Population'!AD76&lt;&gt;"",('[1]T10 Wine export vol'!AD76/'[1]T61 Real GDP'!AD76*1000),"")),"")),"")</f>
        <v>4.2635408102543906</v>
      </c>
      <c r="AF45" s="9">
        <f>IFERROR((IF('[1]T10 Wine export vol'!AE76&lt;&gt;"",(IF('[1]T58 Population'!AE76&lt;&gt;"",('[1]T10 Wine export vol'!AE76/'[1]T61 Real GDP'!AE76*1000),"")),"")),"")</f>
        <v>2.6357268080383828E-2</v>
      </c>
      <c r="AG45" s="9" t="str">
        <f>IFERROR((IF('[1]T10 Wine export vol'!AF76&lt;&gt;"",(IF('[1]T58 Population'!AF76&lt;&gt;"",('[1]T10 Wine export vol'!AF76/'[1]T61 Real GDP'!AF76*1000),"")),"")),"")</f>
        <v/>
      </c>
      <c r="AH45" s="9">
        <f>IFERROR((IF('[1]T10 Wine export vol'!AG76&lt;&gt;"",(IF('[1]T58 Population'!AG76&lt;&gt;"",('[1]T10 Wine export vol'!AG76/'[1]T61 Real GDP'!AG76*1000),"")),"")),"")</f>
        <v>39.671371728046005</v>
      </c>
      <c r="AI45" s="9" t="str">
        <f>IFERROR((IF('[1]T10 Wine export vol'!AH76&lt;&gt;"",(IF('[1]T58 Population'!AH76&lt;&gt;"",('[1]T10 Wine export vol'!AH76/'[1]T61 Real GDP'!AH76*1000),"")),"")),"")</f>
        <v/>
      </c>
      <c r="AJ45" s="9" t="str">
        <f>IFERROR((IF('[1]T10 Wine export vol'!AI76&lt;&gt;"",(IF('[1]T58 Population'!AI76&lt;&gt;"",('[1]T10 Wine export vol'!AI76/'[1]T61 Real GDP'!AI76*1000),"")),"")),"")</f>
        <v/>
      </c>
      <c r="AK45" s="9" t="str">
        <f>IFERROR((IF('[1]T10 Wine export vol'!AJ76&lt;&gt;"",(IF('[1]T58 Population'!AJ76&lt;&gt;"",('[1]T10 Wine export vol'!AJ76/'[1]T61 Real GDP'!AJ76*1000),"")),"")),"")</f>
        <v/>
      </c>
      <c r="AL45" s="9" t="str">
        <f>IFERROR((IF('[1]T10 Wine export vol'!AK76&lt;&gt;"",(IF('[1]T58 Population'!AK76&lt;&gt;"",('[1]T10 Wine export vol'!AK76/'[1]T61 Real GDP'!AK76*1000),"")),"")),"")</f>
        <v/>
      </c>
      <c r="AM45" s="9" t="str">
        <f>IFERROR((IF('[1]T10 Wine export vol'!AL76&lt;&gt;"",(IF('[1]T58 Population'!AL76&lt;&gt;"",('[1]T10 Wine export vol'!AL76/'[1]T61 Real GDP'!AL76*1000),"")),"")),"")</f>
        <v/>
      </c>
      <c r="AN45" s="9">
        <f>IFERROR((IF('[1]T10 Wine export vol'!AM76&lt;&gt;"",(IF('[1]T58 Population'!AM76&lt;&gt;"",('[1]T10 Wine export vol'!AM76/'[1]T61 Real GDP'!AM76*1000),"")),"")),"")</f>
        <v>16.657084041081923</v>
      </c>
      <c r="AO45" s="9" t="str">
        <f>IFERROR((IF('[1]T10 Wine export vol'!AN76&lt;&gt;"",(IF('[1]T58 Population'!AN76&lt;&gt;"",('[1]T10 Wine export vol'!AN76/'[1]T61 Real GDP'!AN76*1000),"")),"")),"")</f>
        <v/>
      </c>
      <c r="AP45" s="9" t="str">
        <f>IFERROR((IF('[1]T10 Wine export vol'!AO76&lt;&gt;"",(IF('[1]T58 Population'!AO76&lt;&gt;"",('[1]T10 Wine export vol'!AO76/'[1]T61 Real GDP'!AO76*1000),"")),"")),"")</f>
        <v/>
      </c>
      <c r="AQ45" s="9" t="str">
        <f>IFERROR((IF('[1]T10 Wine export vol'!AP76&lt;&gt;"",(IF('[1]T58 Population'!AP76&lt;&gt;"",('[1]T10 Wine export vol'!AP76/'[1]T61 Real GDP'!AP76*1000),"")),"")),"")</f>
        <v/>
      </c>
      <c r="AR45" s="9" t="str">
        <f>IFERROR((IF('[1]T10 Wine export vol'!AQ76&lt;&gt;"",(IF('[1]T58 Population'!AQ76&lt;&gt;"",('[1]T10 Wine export vol'!AQ76/'[1]T61 Real GDP'!AQ76*1000),"")),"")),"")</f>
        <v/>
      </c>
      <c r="AS45" s="9" t="str">
        <f>IFERROR((IF('[1]T10 Wine export vol'!AR76&lt;&gt;"",(IF('[1]T58 Population'!AR76&lt;&gt;"",('[1]T10 Wine export vol'!AR76/'[1]T61 Real GDP'!AR76*1000),"")),"")),"")</f>
        <v/>
      </c>
      <c r="AT45" s="9" t="str">
        <f>IFERROR((IF('[1]T10 Wine export vol'!AS76&lt;&gt;"",(IF('[1]T58 Population'!AS76&lt;&gt;"",('[1]T10 Wine export vol'!AS76/'[1]T61 Real GDP'!AS76*1000),"")),"")),"")</f>
        <v/>
      </c>
      <c r="AU45" s="9" t="str">
        <f>IFERROR((IF('[1]T10 Wine export vol'!AT76&lt;&gt;"",(IF('[1]T58 Population'!AT76&lt;&gt;"",('[1]T10 Wine export vol'!AT76/'[1]T61 Real GDP'!AT76*1000),"")),"")),"")</f>
        <v/>
      </c>
      <c r="AV45" s="9" t="str">
        <f>IFERROR((IF('[1]T10 Wine export vol'!AU76&lt;&gt;"",(IF('[1]T58 Population'!AU76&lt;&gt;"",('[1]T10 Wine export vol'!AU76/'[1]T61 Real GDP'!AU76*1000),"")),"")),"")</f>
        <v/>
      </c>
      <c r="AW45" s="9" t="str">
        <f>IFERROR((IF('[1]T10 Wine export vol'!AV76&lt;&gt;"",(IF('[1]T58 Population'!AV76&lt;&gt;"",('[1]T10 Wine export vol'!AV76/'[1]T61 Real GDP'!AV76*1000),"")),"")),"")</f>
        <v/>
      </c>
      <c r="AX45" s="9" t="str">
        <f>IFERROR((IF('[1]T10 Wine export vol'!AW76&lt;&gt;"",(IF('[1]T58 Population'!AW76&lt;&gt;"",('[1]T10 Wine export vol'!AW76/'[1]T61 Real GDP'!AW76*1000),"")),"")),"")</f>
        <v/>
      </c>
      <c r="AY45" s="9" t="str">
        <f>IFERROR((IF('[1]T10 Wine export vol'!AX76&lt;&gt;"",(IF('[1]T58 Population'!AX76&lt;&gt;"",('[1]T10 Wine export vol'!AX76/'[1]T61 Real GDP'!AX76*1000),"")),"")),"")</f>
        <v/>
      </c>
      <c r="AZ45" s="9" t="str">
        <f>IFERROR((IF('[1]T10 Wine export vol'!AY76&lt;&gt;"",(IF('[1]T58 Population'!AY76&lt;&gt;"",('[1]T10 Wine export vol'!AY76/'[1]T61 Real GDP'!AY76*1000),"")),"")),"")</f>
        <v/>
      </c>
      <c r="BA45" s="9" t="str">
        <f>IFERROR((IF('[1]T10 Wine export vol'!AZ76&lt;&gt;"",(IF('[1]T58 Population'!AZ76&lt;&gt;"",('[1]T10 Wine export vol'!AZ76/'[1]T61 Real GDP'!AZ76*1000),"")),"")),"")</f>
        <v/>
      </c>
      <c r="BB45" s="9" t="str">
        <f>IFERROR((IF('[1]T10 Wine export vol'!BC76&lt;&gt;"",(IF('[1]T58 Population'!BC76&lt;&gt;"",('[1]T10 Wine export vol'!BC76/'[1]T61 Real GDP'!BC76*1000),"")),"")),"")</f>
        <v/>
      </c>
    </row>
    <row r="46" spans="1:54" x14ac:dyDescent="0.5">
      <c r="A46" s="7">
        <f>'[1]T10 Wine export vol'!A77</f>
        <v>1909</v>
      </c>
      <c r="B46" s="9">
        <f>IFERROR((IF('[1]T10 Wine export vol'!B77&lt;&gt;"",(IF('[1]T58 Population'!B77&lt;&gt;"",('[1]T10 Wine export vol'!B77/'[1]T61 Real GDP'!B77*1000),"")),"")),"")</f>
        <v>1751.397010593935</v>
      </c>
      <c r="C46" s="9">
        <f>IFERROR((IF('[1]T10 Wine export vol'!C77&lt;&gt;"",(IF('[1]T58 Population'!C77&lt;&gt;"",('[1]T10 Wine export vol'!C77/'[1]T61 Real GDP'!C77*1000),"")),"")),"")</f>
        <v>1784.1580575042901</v>
      </c>
      <c r="D46" s="9">
        <f>IFERROR((IF('[1]T10 Wine export vol'!D77&lt;&gt;"",(IF('[1]T58 Population'!D77&lt;&gt;"",('[1]T10 Wine export vol'!D77/'[1]T61 Real GDP'!D77*1000),"")),"")),"")</f>
        <v>12245.034052213396</v>
      </c>
      <c r="E46" s="9">
        <f>IFERROR((IF('[1]T10 Wine export vol'!E77&lt;&gt;"",(IF('[1]T58 Population'!E77&lt;&gt;"",('[1]T10 Wine export vol'!E77/'[1]T61 Real GDP'!E77*1000),"")),"")),"")</f>
        <v>4191.5688496845996</v>
      </c>
      <c r="F46" s="9">
        <f>IFERROR((IF('[1]T10 Wine export vol'!F77&lt;&gt;"",(IF('[1]T58 Population'!F77&lt;&gt;"",('[1]T10 Wine export vol'!F77/'[1]T61 Real GDP'!F77*1000),"")),"")),"")</f>
        <v>722.35259521481021</v>
      </c>
      <c r="G46" s="9"/>
      <c r="H46" s="9">
        <f>IFERROR((IF('[1]T10 Wine export vol'!G77&lt;&gt;"",(IF('[1]T58 Population'!G77&lt;&gt;"",('[1]T10 Wine export vol'!G77/'[1]T61 Real GDP'!G77*1000),"")),"")),"")</f>
        <v>45.529180638423909</v>
      </c>
      <c r="I46" s="9" t="str">
        <f>IFERROR((IF('[1]T10 Wine export vol'!H77&lt;&gt;"",(IF('[1]T58 Population'!H77&lt;&gt;"",('[1]T10 Wine export vol'!H77/'[1]T61 Real GDP'!H77*1000),"")),"")),"")</f>
        <v/>
      </c>
      <c r="J46" s="9" t="str">
        <f>IFERROR((IF('[1]T10 Wine export vol'!I77&lt;&gt;"",(IF('[1]T58 Population'!I77&lt;&gt;"",('[1]T10 Wine export vol'!I77/'[1]T61 Real GDP'!I77*1000),"")),"")),"")</f>
        <v/>
      </c>
      <c r="K46" s="9">
        <f>IFERROR((IF('[1]T10 Wine export vol'!J77&lt;&gt;"",(IF('[1]T58 Population'!J77&lt;&gt;"",('[1]T10 Wine export vol'!J77/'[1]T61 Real GDP'!J77*1000),"")),"")),"")</f>
        <v>102.27095281747555</v>
      </c>
      <c r="L46" s="9">
        <f>IFERROR((IF('[1]T10 Wine export vol'!K77&lt;&gt;"",(IF('[1]T58 Population'!K77&lt;&gt;"",('[1]T10 Wine export vol'!K77/'[1]T61 Real GDP'!K77*1000),"")),"")),"")</f>
        <v>4160.0084281736135</v>
      </c>
      <c r="M46" s="9" t="str">
        <f>IFERROR((IF('[1]T10 Wine export vol'!L77&lt;&gt;"",(IF('[1]T58 Population'!L77&lt;&gt;"",('[1]T10 Wine export vol'!L77/'[1]T61 Real GDP'!L77*1000),"")),"")),"")</f>
        <v/>
      </c>
      <c r="N46" s="9">
        <f>IFERROR((IF('[1]T10 Wine export vol'!M77&lt;&gt;"",(IF('[1]T58 Population'!M77&lt;&gt;"",('[1]T10 Wine export vol'!M77/'[1]T61 Real GDP'!M77*1000),"")),"")),"")</f>
        <v>12.240818229241501</v>
      </c>
      <c r="O46" s="9" t="str">
        <f>IFERROR((IF('[1]T10 Wine export vol'!N77&lt;&gt;"",(IF('[1]T58 Population'!N77&lt;&gt;"",('[1]T10 Wine export vol'!N77/'[1]T61 Real GDP'!N77*1000),"")),"")),"")</f>
        <v/>
      </c>
      <c r="P46" s="9">
        <f>IFERROR((IF('[1]T10 Wine export vol'!O77&lt;&gt;"",(IF('[1]T58 Population'!O77&lt;&gt;"",('[1]T10 Wine export vol'!O77/'[1]T61 Real GDP'!O77*1000),"")),"")),"")</f>
        <v>6.4718403182486748</v>
      </c>
      <c r="Q46" s="9">
        <f>IFERROR((IF('[1]T10 Wine export vol'!P77&lt;&gt;"",(IF('[1]T58 Population'!P77&lt;&gt;"",('[1]T10 Wine export vol'!P77/'[1]T61 Real GDP'!P77*1000),"")),"")),"")</f>
        <v>21.178110587922728</v>
      </c>
      <c r="R46" s="9" t="str">
        <f>IFERROR((IF('[1]T10 Wine export vol'!Q77&lt;&gt;"",(IF('[1]T58 Population'!Q77&lt;&gt;"",('[1]T10 Wine export vol'!Q77/'[1]T61 Real GDP'!Q77*1000),"")),"")),"")</f>
        <v/>
      </c>
      <c r="S46" s="9" t="str">
        <f>IFERROR((IF('[1]T10 Wine export vol'!R77&lt;&gt;"",(IF('[1]T58 Population'!R77&lt;&gt;"",('[1]T10 Wine export vol'!R77/'[1]T61 Real GDP'!R77*1000),"")),"")),"")</f>
        <v/>
      </c>
      <c r="T46" s="9" t="str">
        <f>IFERROR((IF('[1]T10 Wine export vol'!S77&lt;&gt;"",(IF('[1]T58 Population'!S77&lt;&gt;"",('[1]T10 Wine export vol'!S77/'[1]T61 Real GDP'!S77*1000),"")),"")),"")</f>
        <v/>
      </c>
      <c r="U46" s="9" t="str">
        <f>IFERROR((IF('[1]T10 Wine export vol'!T77&lt;&gt;"",(IF('[1]T58 Population'!T77&lt;&gt;"",('[1]T10 Wine export vol'!T77/'[1]T61 Real GDP'!T77*1000),"")),"")),"")</f>
        <v/>
      </c>
      <c r="V46" s="9" t="str">
        <f>IFERROR((IF('[1]T10 Wine export vol'!U77&lt;&gt;"",(IF('[1]T58 Population'!U77&lt;&gt;"",('[1]T10 Wine export vol'!U77/'[1]T61 Real GDP'!U77*1000),"")),"")),"")</f>
        <v/>
      </c>
      <c r="W46" s="9" t="str">
        <f>IFERROR((IF('[1]T10 Wine export vol'!V77&lt;&gt;"",(IF('[1]T58 Population'!V77&lt;&gt;"",('[1]T10 Wine export vol'!V77/'[1]T61 Real GDP'!V77*1000),"")),"")),"")</f>
        <v/>
      </c>
      <c r="X46" s="9" t="str">
        <f>IFERROR((IF('[1]T10 Wine export vol'!W77&lt;&gt;"",(IF('[1]T58 Population'!W77&lt;&gt;"",('[1]T10 Wine export vol'!W77/'[1]T61 Real GDP'!W77*1000),"")),"")),"")</f>
        <v/>
      </c>
      <c r="Y46" s="9" t="str">
        <f>IFERROR((IF('[1]T10 Wine export vol'!X77&lt;&gt;"",(IF('[1]T58 Population'!X77&lt;&gt;"",('[1]T10 Wine export vol'!X77/'[1]T61 Real GDP'!X77*1000),"")),"")),"")</f>
        <v/>
      </c>
      <c r="Z46" s="9" t="str">
        <f>IFERROR((IF('[1]T10 Wine export vol'!Y77&lt;&gt;"",(IF('[1]T58 Population'!Y77&lt;&gt;"",('[1]T10 Wine export vol'!Y77/'[1]T61 Real GDP'!Y77*1000),"")),"")),"")</f>
        <v/>
      </c>
      <c r="AA46" s="9" t="str">
        <f>IFERROR((IF('[1]T10 Wine export vol'!Z77&lt;&gt;"",(IF('[1]T58 Population'!Z77&lt;&gt;"",('[1]T10 Wine export vol'!Z77/'[1]T61 Real GDP'!Z77*1000),"")),"")),"")</f>
        <v/>
      </c>
      <c r="AB46" s="9">
        <f>IFERROR((IF('[1]T10 Wine export vol'!AA77&lt;&gt;"",(IF('[1]T58 Population'!AA77&lt;&gt;"",('[1]T10 Wine export vol'!AA77/'[1]T61 Real GDP'!AA77*1000),"")),"")),"")</f>
        <v>154.87867836861125</v>
      </c>
      <c r="AC46" s="9">
        <f>IFERROR((IF('[1]T10 Wine export vol'!AB77&lt;&gt;"",(IF('[1]T58 Population'!AB77&lt;&gt;"",('[1]T10 Wine export vol'!AB77/'[1]T61 Real GDP'!AB77*1000),"")),"")),"")</f>
        <v>0</v>
      </c>
      <c r="AD46" s="9" t="str">
        <f>IFERROR((IF('[1]T10 Wine export vol'!AC77&lt;&gt;"",(IF('[1]T58 Population'!AC77&lt;&gt;"",('[1]T10 Wine export vol'!AC77/'[1]T61 Real GDP'!AC77*1000),"")),"")),"")</f>
        <v/>
      </c>
      <c r="AE46" s="9">
        <f>IFERROR((IF('[1]T10 Wine export vol'!AD77&lt;&gt;"",(IF('[1]T58 Population'!AD77&lt;&gt;"",('[1]T10 Wine export vol'!AD77/'[1]T61 Real GDP'!AD77*1000),"")),"")),"")</f>
        <v>3.5491182340230605</v>
      </c>
      <c r="AF46" s="9">
        <f>IFERROR((IF('[1]T10 Wine export vol'!AE77&lt;&gt;"",(IF('[1]T58 Population'!AE77&lt;&gt;"",('[1]T10 Wine export vol'!AE77/'[1]T61 Real GDP'!AE77*1000),"")),"")),"")</f>
        <v>0.33430161790527685</v>
      </c>
      <c r="AG46" s="9" t="str">
        <f>IFERROR((IF('[1]T10 Wine export vol'!AF77&lt;&gt;"",(IF('[1]T58 Population'!AF77&lt;&gt;"",('[1]T10 Wine export vol'!AF77/'[1]T61 Real GDP'!AF77*1000),"")),"")),"")</f>
        <v/>
      </c>
      <c r="AH46" s="9">
        <f>IFERROR((IF('[1]T10 Wine export vol'!AG77&lt;&gt;"",(IF('[1]T58 Population'!AG77&lt;&gt;"",('[1]T10 Wine export vol'!AG77/'[1]T61 Real GDP'!AG77*1000),"")),"")),"")</f>
        <v>34.101403173665403</v>
      </c>
      <c r="AI46" s="9" t="str">
        <f>IFERROR((IF('[1]T10 Wine export vol'!AH77&lt;&gt;"",(IF('[1]T58 Population'!AH77&lt;&gt;"",('[1]T10 Wine export vol'!AH77/'[1]T61 Real GDP'!AH77*1000),"")),"")),"")</f>
        <v/>
      </c>
      <c r="AJ46" s="9" t="str">
        <f>IFERROR((IF('[1]T10 Wine export vol'!AI77&lt;&gt;"",(IF('[1]T58 Population'!AI77&lt;&gt;"",('[1]T10 Wine export vol'!AI77/'[1]T61 Real GDP'!AI77*1000),"")),"")),"")</f>
        <v/>
      </c>
      <c r="AK46" s="9" t="str">
        <f>IFERROR((IF('[1]T10 Wine export vol'!AJ77&lt;&gt;"",(IF('[1]T58 Population'!AJ77&lt;&gt;"",('[1]T10 Wine export vol'!AJ77/'[1]T61 Real GDP'!AJ77*1000),"")),"")),"")</f>
        <v/>
      </c>
      <c r="AL46" s="9" t="str">
        <f>IFERROR((IF('[1]T10 Wine export vol'!AK77&lt;&gt;"",(IF('[1]T58 Population'!AK77&lt;&gt;"",('[1]T10 Wine export vol'!AK77/'[1]T61 Real GDP'!AK77*1000),"")),"")),"")</f>
        <v/>
      </c>
      <c r="AM46" s="9" t="str">
        <f>IFERROR((IF('[1]T10 Wine export vol'!AL77&lt;&gt;"",(IF('[1]T58 Population'!AL77&lt;&gt;"",('[1]T10 Wine export vol'!AL77/'[1]T61 Real GDP'!AL77*1000),"")),"")),"")</f>
        <v/>
      </c>
      <c r="AN46" s="9">
        <f>IFERROR((IF('[1]T10 Wine export vol'!AM77&lt;&gt;"",(IF('[1]T58 Population'!AM77&lt;&gt;"",('[1]T10 Wine export vol'!AM77/'[1]T61 Real GDP'!AM77*1000),"")),"")),"")</f>
        <v>26.65930892256721</v>
      </c>
      <c r="AO46" s="9" t="str">
        <f>IFERROR((IF('[1]T10 Wine export vol'!AN77&lt;&gt;"",(IF('[1]T58 Population'!AN77&lt;&gt;"",('[1]T10 Wine export vol'!AN77/'[1]T61 Real GDP'!AN77*1000),"")),"")),"")</f>
        <v/>
      </c>
      <c r="AP46" s="9" t="str">
        <f>IFERROR((IF('[1]T10 Wine export vol'!AO77&lt;&gt;"",(IF('[1]T58 Population'!AO77&lt;&gt;"",('[1]T10 Wine export vol'!AO77/'[1]T61 Real GDP'!AO77*1000),"")),"")),"")</f>
        <v/>
      </c>
      <c r="AQ46" s="9" t="str">
        <f>IFERROR((IF('[1]T10 Wine export vol'!AP77&lt;&gt;"",(IF('[1]T58 Population'!AP77&lt;&gt;"",('[1]T10 Wine export vol'!AP77/'[1]T61 Real GDP'!AP77*1000),"")),"")),"")</f>
        <v/>
      </c>
      <c r="AR46" s="9" t="str">
        <f>IFERROR((IF('[1]T10 Wine export vol'!AQ77&lt;&gt;"",(IF('[1]T58 Population'!AQ77&lt;&gt;"",('[1]T10 Wine export vol'!AQ77/'[1]T61 Real GDP'!AQ77*1000),"")),"")),"")</f>
        <v/>
      </c>
      <c r="AS46" s="9" t="str">
        <f>IFERROR((IF('[1]T10 Wine export vol'!AR77&lt;&gt;"",(IF('[1]T58 Population'!AR77&lt;&gt;"",('[1]T10 Wine export vol'!AR77/'[1]T61 Real GDP'!AR77*1000),"")),"")),"")</f>
        <v/>
      </c>
      <c r="AT46" s="9" t="str">
        <f>IFERROR((IF('[1]T10 Wine export vol'!AS77&lt;&gt;"",(IF('[1]T58 Population'!AS77&lt;&gt;"",('[1]T10 Wine export vol'!AS77/'[1]T61 Real GDP'!AS77*1000),"")),"")),"")</f>
        <v/>
      </c>
      <c r="AU46" s="9" t="str">
        <f>IFERROR((IF('[1]T10 Wine export vol'!AT77&lt;&gt;"",(IF('[1]T58 Population'!AT77&lt;&gt;"",('[1]T10 Wine export vol'!AT77/'[1]T61 Real GDP'!AT77*1000),"")),"")),"")</f>
        <v/>
      </c>
      <c r="AV46" s="9" t="str">
        <f>IFERROR((IF('[1]T10 Wine export vol'!AU77&lt;&gt;"",(IF('[1]T58 Population'!AU77&lt;&gt;"",('[1]T10 Wine export vol'!AU77/'[1]T61 Real GDP'!AU77*1000),"")),"")),"")</f>
        <v/>
      </c>
      <c r="AW46" s="9" t="str">
        <f>IFERROR((IF('[1]T10 Wine export vol'!AV77&lt;&gt;"",(IF('[1]T58 Population'!AV77&lt;&gt;"",('[1]T10 Wine export vol'!AV77/'[1]T61 Real GDP'!AV77*1000),"")),"")),"")</f>
        <v/>
      </c>
      <c r="AX46" s="9" t="str">
        <f>IFERROR((IF('[1]T10 Wine export vol'!AW77&lt;&gt;"",(IF('[1]T58 Population'!AW77&lt;&gt;"",('[1]T10 Wine export vol'!AW77/'[1]T61 Real GDP'!AW77*1000),"")),"")),"")</f>
        <v/>
      </c>
      <c r="AY46" s="9" t="str">
        <f>IFERROR((IF('[1]T10 Wine export vol'!AX77&lt;&gt;"",(IF('[1]T58 Population'!AX77&lt;&gt;"",('[1]T10 Wine export vol'!AX77/'[1]T61 Real GDP'!AX77*1000),"")),"")),"")</f>
        <v/>
      </c>
      <c r="AZ46" s="9" t="str">
        <f>IFERROR((IF('[1]T10 Wine export vol'!AY77&lt;&gt;"",(IF('[1]T58 Population'!AY77&lt;&gt;"",('[1]T10 Wine export vol'!AY77/'[1]T61 Real GDP'!AY77*1000),"")),"")),"")</f>
        <v/>
      </c>
      <c r="BA46" s="9" t="str">
        <f>IFERROR((IF('[1]T10 Wine export vol'!AZ77&lt;&gt;"",(IF('[1]T58 Population'!AZ77&lt;&gt;"",('[1]T10 Wine export vol'!AZ77/'[1]T61 Real GDP'!AZ77*1000),"")),"")),"")</f>
        <v/>
      </c>
      <c r="BB46" s="9" t="str">
        <f>IFERROR((IF('[1]T10 Wine export vol'!BC77&lt;&gt;"",(IF('[1]T58 Population'!BC77&lt;&gt;"",('[1]T10 Wine export vol'!BC77/'[1]T61 Real GDP'!BC77*1000),"")),"")),"")</f>
        <v/>
      </c>
    </row>
    <row r="47" spans="1:54" x14ac:dyDescent="0.5">
      <c r="A47" s="7">
        <f>'[1]T10 Wine export vol'!A78</f>
        <v>1910</v>
      </c>
      <c r="B47" s="9">
        <f>IFERROR((IF('[1]T10 Wine export vol'!B78&lt;&gt;"",(IF('[1]T58 Population'!B78&lt;&gt;"",('[1]T10 Wine export vol'!B78/'[1]T61 Real GDP'!B78*1000),"")),"")),"")</f>
        <v>1874.8259436242308</v>
      </c>
      <c r="C47" s="9">
        <f>IFERROR((IF('[1]T10 Wine export vol'!C78&lt;&gt;"",(IF('[1]T58 Population'!C78&lt;&gt;"",('[1]T10 Wine export vol'!C78/'[1]T61 Real GDP'!C78*1000),"")),"")),"")</f>
        <v>2370.339442199825</v>
      </c>
      <c r="D47" s="9">
        <f>IFERROR((IF('[1]T10 Wine export vol'!D78&lt;&gt;"",(IF('[1]T58 Population'!D78&lt;&gt;"",('[1]T10 Wine export vol'!D78/'[1]T61 Real GDP'!D78*1000),"")),"")),"")</f>
        <v>15993.63321799308</v>
      </c>
      <c r="E47" s="9">
        <f>IFERROR((IF('[1]T10 Wine export vol'!E78&lt;&gt;"",(IF('[1]T58 Population'!E78&lt;&gt;"",('[1]T10 Wine export vol'!E78/'[1]T61 Real GDP'!E78*1000),"")),"")),"")</f>
        <v>7243.2588419737986</v>
      </c>
      <c r="F47" s="9">
        <f>IFERROR((IF('[1]T10 Wine export vol'!F78&lt;&gt;"",(IF('[1]T58 Population'!F78&lt;&gt;"",('[1]T10 Wine export vol'!F78/'[1]T61 Real GDP'!F78*1000),"")),"")),"")</f>
        <v>689.25815971379802</v>
      </c>
      <c r="G47" s="9"/>
      <c r="H47" s="9">
        <f>IFERROR((IF('[1]T10 Wine export vol'!G78&lt;&gt;"",(IF('[1]T58 Population'!G78&lt;&gt;"",('[1]T10 Wine export vol'!G78/'[1]T61 Real GDP'!G78*1000),"")),"")),"")</f>
        <v>47.535480701882342</v>
      </c>
      <c r="I47" s="9" t="str">
        <f>IFERROR((IF('[1]T10 Wine export vol'!H78&lt;&gt;"",(IF('[1]T58 Population'!H78&lt;&gt;"",('[1]T10 Wine export vol'!H78/'[1]T61 Real GDP'!H78*1000),"")),"")),"")</f>
        <v/>
      </c>
      <c r="J47" s="9" t="str">
        <f>IFERROR((IF('[1]T10 Wine export vol'!I78&lt;&gt;"",(IF('[1]T58 Population'!I78&lt;&gt;"",('[1]T10 Wine export vol'!I78/'[1]T61 Real GDP'!I78*1000),"")),"")),"")</f>
        <v/>
      </c>
      <c r="K47" s="9">
        <f>IFERROR((IF('[1]T10 Wine export vol'!J78&lt;&gt;"",(IF('[1]T58 Population'!J78&lt;&gt;"",('[1]T10 Wine export vol'!J78/'[1]T61 Real GDP'!J78*1000),"")),"")),"")</f>
        <v>105.48759554043573</v>
      </c>
      <c r="L47" s="9">
        <f>IFERROR((IF('[1]T10 Wine export vol'!K78&lt;&gt;"",(IF('[1]T58 Population'!K78&lt;&gt;"",('[1]T10 Wine export vol'!K78/'[1]T61 Real GDP'!K78*1000),"")),"")),"")</f>
        <v>7406.6712840592199</v>
      </c>
      <c r="M47" s="9" t="str">
        <f>IFERROR((IF('[1]T10 Wine export vol'!L78&lt;&gt;"",(IF('[1]T58 Population'!L78&lt;&gt;"",('[1]T10 Wine export vol'!L78/'[1]T61 Real GDP'!L78*1000),"")),"")),"")</f>
        <v/>
      </c>
      <c r="N47" s="9">
        <f>IFERROR((IF('[1]T10 Wine export vol'!M78&lt;&gt;"",(IF('[1]T58 Population'!M78&lt;&gt;"",('[1]T10 Wine export vol'!M78/'[1]T61 Real GDP'!M78*1000),"")),"")),"")</f>
        <v>11.759044757043904</v>
      </c>
      <c r="O47" s="9" t="str">
        <f>IFERROR((IF('[1]T10 Wine export vol'!N78&lt;&gt;"",(IF('[1]T58 Population'!N78&lt;&gt;"",('[1]T10 Wine export vol'!N78/'[1]T61 Real GDP'!N78*1000),"")),"")),"")</f>
        <v/>
      </c>
      <c r="P47" s="9">
        <f>IFERROR((IF('[1]T10 Wine export vol'!O78&lt;&gt;"",(IF('[1]T58 Population'!O78&lt;&gt;"",('[1]T10 Wine export vol'!O78/'[1]T61 Real GDP'!O78*1000),"")),"")),"")</f>
        <v>3.6934287527542629</v>
      </c>
      <c r="Q47" s="9">
        <f>IFERROR((IF('[1]T10 Wine export vol'!P78&lt;&gt;"",(IF('[1]T58 Population'!P78&lt;&gt;"",('[1]T10 Wine export vol'!P78/'[1]T61 Real GDP'!P78*1000),"")),"")),"")</f>
        <v>23.282550518306738</v>
      </c>
      <c r="R47" s="9" t="str">
        <f>IFERROR((IF('[1]T10 Wine export vol'!Q78&lt;&gt;"",(IF('[1]T58 Population'!Q78&lt;&gt;"",('[1]T10 Wine export vol'!Q78/'[1]T61 Real GDP'!Q78*1000),"")),"")),"")</f>
        <v/>
      </c>
      <c r="S47" s="9" t="str">
        <f>IFERROR((IF('[1]T10 Wine export vol'!R78&lt;&gt;"",(IF('[1]T58 Population'!R78&lt;&gt;"",('[1]T10 Wine export vol'!R78/'[1]T61 Real GDP'!R78*1000),"")),"")),"")</f>
        <v/>
      </c>
      <c r="T47" s="9" t="str">
        <f>IFERROR((IF('[1]T10 Wine export vol'!S78&lt;&gt;"",(IF('[1]T58 Population'!S78&lt;&gt;"",('[1]T10 Wine export vol'!S78/'[1]T61 Real GDP'!S78*1000),"")),"")),"")</f>
        <v/>
      </c>
      <c r="U47" s="9" t="str">
        <f>IFERROR((IF('[1]T10 Wine export vol'!T78&lt;&gt;"",(IF('[1]T58 Population'!T78&lt;&gt;"",('[1]T10 Wine export vol'!T78/'[1]T61 Real GDP'!T78*1000),"")),"")),"")</f>
        <v/>
      </c>
      <c r="V47" s="9">
        <f>IFERROR((IF('[1]T10 Wine export vol'!U78&lt;&gt;"",(IF('[1]T58 Population'!U78&lt;&gt;"",('[1]T10 Wine export vol'!U78/'[1]T61 Real GDP'!U78*1000),"")),"")),"")</f>
        <v>5675.1086028137561</v>
      </c>
      <c r="W47" s="9" t="str">
        <f>IFERROR((IF('[1]T10 Wine export vol'!V78&lt;&gt;"",(IF('[1]T58 Population'!V78&lt;&gt;"",('[1]T10 Wine export vol'!V78/'[1]T61 Real GDP'!V78*1000),"")),"")),"")</f>
        <v/>
      </c>
      <c r="X47" s="9">
        <f>IFERROR((IF('[1]T10 Wine export vol'!W78&lt;&gt;"",(IF('[1]T58 Population'!W78&lt;&gt;"",('[1]T10 Wine export vol'!W78/'[1]T61 Real GDP'!W78*1000),"")),"")),"")</f>
        <v>1.6245304091785968</v>
      </c>
      <c r="Y47" s="9" t="str">
        <f>IFERROR((IF('[1]T10 Wine export vol'!X78&lt;&gt;"",(IF('[1]T58 Population'!X78&lt;&gt;"",('[1]T10 Wine export vol'!X78/'[1]T61 Real GDP'!X78*1000),"")),"")),"")</f>
        <v/>
      </c>
      <c r="Z47" s="9" t="str">
        <f>IFERROR((IF('[1]T10 Wine export vol'!Y78&lt;&gt;"",(IF('[1]T58 Population'!Y78&lt;&gt;"",('[1]T10 Wine export vol'!Y78/'[1]T61 Real GDP'!Y78*1000),"")),"")),"")</f>
        <v/>
      </c>
      <c r="AA47" s="9" t="str">
        <f>IFERROR((IF('[1]T10 Wine export vol'!Z78&lt;&gt;"",(IF('[1]T58 Population'!Z78&lt;&gt;"",('[1]T10 Wine export vol'!Z78/'[1]T61 Real GDP'!Z78*1000),"")),"")),"")</f>
        <v/>
      </c>
      <c r="AB47" s="9">
        <f>IFERROR((IF('[1]T10 Wine export vol'!AA78&lt;&gt;"",(IF('[1]T58 Population'!AA78&lt;&gt;"",('[1]T10 Wine export vol'!AA78/'[1]T61 Real GDP'!AA78*1000),"")),"")),"")</f>
        <v>193.87531259597245</v>
      </c>
      <c r="AC47" s="9">
        <f>IFERROR((IF('[1]T10 Wine export vol'!AB78&lt;&gt;"",(IF('[1]T58 Population'!AB78&lt;&gt;"",('[1]T10 Wine export vol'!AB78/'[1]T61 Real GDP'!AB78*1000),"")),"")),"")</f>
        <v>0</v>
      </c>
      <c r="AD47" s="9" t="str">
        <f>IFERROR((IF('[1]T10 Wine export vol'!AC78&lt;&gt;"",(IF('[1]T58 Population'!AC78&lt;&gt;"",('[1]T10 Wine export vol'!AC78/'[1]T61 Real GDP'!AC78*1000),"")),"")),"")</f>
        <v/>
      </c>
      <c r="AE47" s="9">
        <f>IFERROR((IF('[1]T10 Wine export vol'!AD78&lt;&gt;"",(IF('[1]T58 Population'!AD78&lt;&gt;"",('[1]T10 Wine export vol'!AD78/'[1]T61 Real GDP'!AD78*1000),"")),"")),"")</f>
        <v>4.2680239251616507</v>
      </c>
      <c r="AF47" s="9">
        <f>IFERROR((IF('[1]T10 Wine export vol'!AE78&lt;&gt;"",(IF('[1]T58 Population'!AE78&lt;&gt;"",('[1]T10 Wine export vol'!AE78/'[1]T61 Real GDP'!AE78*1000),"")),"")),"")</f>
        <v>3.8646478539799602E-3</v>
      </c>
      <c r="AG47" s="9" t="str">
        <f>IFERROR((IF('[1]T10 Wine export vol'!AF78&lt;&gt;"",(IF('[1]T58 Population'!AF78&lt;&gt;"",('[1]T10 Wine export vol'!AF78/'[1]T61 Real GDP'!AF78*1000),"")),"")),"")</f>
        <v/>
      </c>
      <c r="AH47" s="9">
        <f>IFERROR((IF('[1]T10 Wine export vol'!AG78&lt;&gt;"",(IF('[1]T58 Population'!AG78&lt;&gt;"",('[1]T10 Wine export vol'!AG78/'[1]T61 Real GDP'!AG78*1000),"")),"")),"")</f>
        <v>41.361151238887224</v>
      </c>
      <c r="AI47" s="9" t="str">
        <f>IFERROR((IF('[1]T10 Wine export vol'!AH78&lt;&gt;"",(IF('[1]T58 Population'!AH78&lt;&gt;"",('[1]T10 Wine export vol'!AH78/'[1]T61 Real GDP'!AH78*1000),"")),"")),"")</f>
        <v/>
      </c>
      <c r="AJ47" s="9" t="str">
        <f>IFERROR((IF('[1]T10 Wine export vol'!AI78&lt;&gt;"",(IF('[1]T58 Population'!AI78&lt;&gt;"",('[1]T10 Wine export vol'!AI78/'[1]T61 Real GDP'!AI78*1000),"")),"")),"")</f>
        <v/>
      </c>
      <c r="AK47" s="9" t="str">
        <f>IFERROR((IF('[1]T10 Wine export vol'!AJ78&lt;&gt;"",(IF('[1]T58 Population'!AJ78&lt;&gt;"",('[1]T10 Wine export vol'!AJ78/'[1]T61 Real GDP'!AJ78*1000),"")),"")),"")</f>
        <v/>
      </c>
      <c r="AL47" s="9" t="str">
        <f>IFERROR((IF('[1]T10 Wine export vol'!AK78&lt;&gt;"",(IF('[1]T58 Population'!AK78&lt;&gt;"",('[1]T10 Wine export vol'!AK78/'[1]T61 Real GDP'!AK78*1000),"")),"")),"")</f>
        <v/>
      </c>
      <c r="AM47" s="9" t="str">
        <f>IFERROR((IF('[1]T10 Wine export vol'!AL78&lt;&gt;"",(IF('[1]T58 Population'!AL78&lt;&gt;"",('[1]T10 Wine export vol'!AL78/'[1]T61 Real GDP'!AL78*1000),"")),"")),"")</f>
        <v/>
      </c>
      <c r="AN47" s="9">
        <f>IFERROR((IF('[1]T10 Wine export vol'!AM78&lt;&gt;"",(IF('[1]T58 Population'!AM78&lt;&gt;"",('[1]T10 Wine export vol'!AM78/'[1]T61 Real GDP'!AM78*1000),"")),"")),"")</f>
        <v>51.959128119472162</v>
      </c>
      <c r="AO47" s="9" t="str">
        <f>IFERROR((IF('[1]T10 Wine export vol'!AN78&lt;&gt;"",(IF('[1]T58 Population'!AN78&lt;&gt;"",('[1]T10 Wine export vol'!AN78/'[1]T61 Real GDP'!AN78*1000),"")),"")),"")</f>
        <v/>
      </c>
      <c r="AP47" s="9" t="str">
        <f>IFERROR((IF('[1]T10 Wine export vol'!AO78&lt;&gt;"",(IF('[1]T58 Population'!AO78&lt;&gt;"",('[1]T10 Wine export vol'!AO78/'[1]T61 Real GDP'!AO78*1000),"")),"")),"")</f>
        <v/>
      </c>
      <c r="AQ47" s="9" t="str">
        <f>IFERROR((IF('[1]T10 Wine export vol'!AP78&lt;&gt;"",(IF('[1]T58 Population'!AP78&lt;&gt;"",('[1]T10 Wine export vol'!AP78/'[1]T61 Real GDP'!AP78*1000),"")),"")),"")</f>
        <v/>
      </c>
      <c r="AR47" s="9" t="str">
        <f>IFERROR((IF('[1]T10 Wine export vol'!AQ78&lt;&gt;"",(IF('[1]T58 Population'!AQ78&lt;&gt;"",('[1]T10 Wine export vol'!AQ78/'[1]T61 Real GDP'!AQ78*1000),"")),"")),"")</f>
        <v/>
      </c>
      <c r="AS47" s="9" t="str">
        <f>IFERROR((IF('[1]T10 Wine export vol'!AR78&lt;&gt;"",(IF('[1]T58 Population'!AR78&lt;&gt;"",('[1]T10 Wine export vol'!AR78/'[1]T61 Real GDP'!AR78*1000),"")),"")),"")</f>
        <v/>
      </c>
      <c r="AT47" s="9" t="str">
        <f>IFERROR((IF('[1]T10 Wine export vol'!AS78&lt;&gt;"",(IF('[1]T58 Population'!AS78&lt;&gt;"",('[1]T10 Wine export vol'!AS78/'[1]T61 Real GDP'!AS78*1000),"")),"")),"")</f>
        <v/>
      </c>
      <c r="AU47" s="9" t="str">
        <f>IFERROR((IF('[1]T10 Wine export vol'!AT78&lt;&gt;"",(IF('[1]T58 Population'!AT78&lt;&gt;"",('[1]T10 Wine export vol'!AT78/'[1]T61 Real GDP'!AT78*1000),"")),"")),"")</f>
        <v/>
      </c>
      <c r="AV47" s="9" t="str">
        <f>IFERROR((IF('[1]T10 Wine export vol'!AU78&lt;&gt;"",(IF('[1]T58 Population'!AU78&lt;&gt;"",('[1]T10 Wine export vol'!AU78/'[1]T61 Real GDP'!AU78*1000),"")),"")),"")</f>
        <v/>
      </c>
      <c r="AW47" s="9" t="str">
        <f>IFERROR((IF('[1]T10 Wine export vol'!AV78&lt;&gt;"",(IF('[1]T58 Population'!AV78&lt;&gt;"",('[1]T10 Wine export vol'!AV78/'[1]T61 Real GDP'!AV78*1000),"")),"")),"")</f>
        <v/>
      </c>
      <c r="AX47" s="9" t="str">
        <f>IFERROR((IF('[1]T10 Wine export vol'!AW78&lt;&gt;"",(IF('[1]T58 Population'!AW78&lt;&gt;"",('[1]T10 Wine export vol'!AW78/'[1]T61 Real GDP'!AW78*1000),"")),"")),"")</f>
        <v/>
      </c>
      <c r="AY47" s="9" t="str">
        <f>IFERROR((IF('[1]T10 Wine export vol'!AX78&lt;&gt;"",(IF('[1]T58 Population'!AX78&lt;&gt;"",('[1]T10 Wine export vol'!AX78/'[1]T61 Real GDP'!AX78*1000),"")),"")),"")</f>
        <v/>
      </c>
      <c r="AZ47" s="9" t="str">
        <f>IFERROR((IF('[1]T10 Wine export vol'!AY78&lt;&gt;"",(IF('[1]T58 Population'!AY78&lt;&gt;"",('[1]T10 Wine export vol'!AY78/'[1]T61 Real GDP'!AY78*1000),"")),"")),"")</f>
        <v/>
      </c>
      <c r="BA47" s="9" t="str">
        <f>IFERROR((IF('[1]T10 Wine export vol'!AZ78&lt;&gt;"",(IF('[1]T58 Population'!AZ78&lt;&gt;"",('[1]T10 Wine export vol'!AZ78/'[1]T61 Real GDP'!AZ78*1000),"")),"")),"")</f>
        <v/>
      </c>
      <c r="BB47" s="9" t="str">
        <f>IFERROR((IF('[1]T10 Wine export vol'!BC78&lt;&gt;"",(IF('[1]T58 Population'!BC78&lt;&gt;"",('[1]T10 Wine export vol'!BC78/'[1]T61 Real GDP'!BC78*1000),"")),"")),"")</f>
        <v/>
      </c>
    </row>
    <row r="48" spans="1:54" x14ac:dyDescent="0.5">
      <c r="A48" s="7">
        <f>'[1]T10 Wine export vol'!A79</f>
        <v>1911</v>
      </c>
      <c r="B48" s="9">
        <f>IFERROR((IF('[1]T10 Wine export vol'!B79&lt;&gt;"",(IF('[1]T58 Population'!B79&lt;&gt;"",('[1]T10 Wine export vol'!B79/'[1]T61 Real GDP'!B79*1000),"")),"")),"")</f>
        <v>1168.7906695211343</v>
      </c>
      <c r="C48" s="9">
        <f>IFERROR((IF('[1]T10 Wine export vol'!C79&lt;&gt;"",(IF('[1]T58 Population'!C79&lt;&gt;"",('[1]T10 Wine export vol'!C79/'[1]T61 Real GDP'!C79*1000),"")),"")),"")</f>
        <v>1276.0117518223699</v>
      </c>
      <c r="D48" s="9">
        <f>IFERROR((IF('[1]T10 Wine export vol'!D79&lt;&gt;"",(IF('[1]T58 Population'!D79&lt;&gt;"",('[1]T10 Wine export vol'!D79/'[1]T61 Real GDP'!D79*1000),"")),"")),"")</f>
        <v>15808.115076672546</v>
      </c>
      <c r="E48" s="9">
        <f>IFERROR((IF('[1]T10 Wine export vol'!E79&lt;&gt;"",(IF('[1]T58 Population'!E79&lt;&gt;"",('[1]T10 Wine export vol'!E79/'[1]T61 Real GDP'!E79*1000),"")),"")),"")</f>
        <v>8114.6896013091327</v>
      </c>
      <c r="F48" s="9">
        <f>IFERROR((IF('[1]T10 Wine export vol'!F79&lt;&gt;"",(IF('[1]T58 Population'!F79&lt;&gt;"",('[1]T10 Wine export vol'!F79/'[1]T61 Real GDP'!F79*1000),"")),"")),"")</f>
        <v>646.092497186267</v>
      </c>
      <c r="G48" s="9"/>
      <c r="H48" s="9">
        <f>IFERROR((IF('[1]T10 Wine export vol'!G79&lt;&gt;"",(IF('[1]T58 Population'!G79&lt;&gt;"",('[1]T10 Wine export vol'!G79/'[1]T61 Real GDP'!G79*1000),"")),"")),"")</f>
        <v>197.1929577454915</v>
      </c>
      <c r="I48" s="9" t="str">
        <f>IFERROR((IF('[1]T10 Wine export vol'!H79&lt;&gt;"",(IF('[1]T58 Population'!H79&lt;&gt;"",('[1]T10 Wine export vol'!H79/'[1]T61 Real GDP'!H79*1000),"")),"")),"")</f>
        <v/>
      </c>
      <c r="J48" s="9" t="str">
        <f>IFERROR((IF('[1]T10 Wine export vol'!I79&lt;&gt;"",(IF('[1]T58 Population'!I79&lt;&gt;"",('[1]T10 Wine export vol'!I79/'[1]T61 Real GDP'!I79*1000),"")),"")),"")</f>
        <v/>
      </c>
      <c r="K48" s="9">
        <f>IFERROR((IF('[1]T10 Wine export vol'!J79&lt;&gt;"",(IF('[1]T58 Population'!J79&lt;&gt;"",('[1]T10 Wine export vol'!J79/'[1]T61 Real GDP'!J79*1000),"")),"")),"")</f>
        <v>98.644197842129458</v>
      </c>
      <c r="L48" s="9">
        <f>IFERROR((IF('[1]T10 Wine export vol'!K79&lt;&gt;"",(IF('[1]T58 Population'!K79&lt;&gt;"",('[1]T10 Wine export vol'!K79/'[1]T61 Real GDP'!K79*1000),"")),"")),"")</f>
        <v>5664.8932932651596</v>
      </c>
      <c r="M48" s="9" t="str">
        <f>IFERROR((IF('[1]T10 Wine export vol'!L79&lt;&gt;"",(IF('[1]T58 Population'!L79&lt;&gt;"",('[1]T10 Wine export vol'!L79/'[1]T61 Real GDP'!L79*1000),"")),"")),"")</f>
        <v/>
      </c>
      <c r="N48" s="9">
        <f>IFERROR((IF('[1]T10 Wine export vol'!M79&lt;&gt;"",(IF('[1]T58 Population'!M79&lt;&gt;"",('[1]T10 Wine export vol'!M79/'[1]T61 Real GDP'!M79*1000),"")),"")),"")</f>
        <v>11.396925865869633</v>
      </c>
      <c r="O48" s="9" t="str">
        <f>IFERROR((IF('[1]T10 Wine export vol'!N79&lt;&gt;"",(IF('[1]T58 Population'!N79&lt;&gt;"",('[1]T10 Wine export vol'!N79/'[1]T61 Real GDP'!N79*1000),"")),"")),"")</f>
        <v/>
      </c>
      <c r="P48" s="9">
        <f>IFERROR((IF('[1]T10 Wine export vol'!O79&lt;&gt;"",(IF('[1]T58 Population'!O79&lt;&gt;"",('[1]T10 Wine export vol'!O79/'[1]T61 Real GDP'!O79*1000),"")),"")),"")</f>
        <v>11.146939404038262</v>
      </c>
      <c r="Q48" s="9">
        <f>IFERROR((IF('[1]T10 Wine export vol'!P79&lt;&gt;"",(IF('[1]T58 Population'!P79&lt;&gt;"",('[1]T10 Wine export vol'!P79/'[1]T61 Real GDP'!P79*1000),"")),"")),"")</f>
        <v>28.840932699967283</v>
      </c>
      <c r="R48" s="9" t="str">
        <f>IFERROR((IF('[1]T10 Wine export vol'!Q79&lt;&gt;"",(IF('[1]T58 Population'!Q79&lt;&gt;"",('[1]T10 Wine export vol'!Q79/'[1]T61 Real GDP'!Q79*1000),"")),"")),"")</f>
        <v/>
      </c>
      <c r="S48" s="9">
        <f>IFERROR((IF('[1]T10 Wine export vol'!R79&lt;&gt;"",(IF('[1]T58 Population'!R79&lt;&gt;"",('[1]T10 Wine export vol'!R79/'[1]T61 Real GDP'!R79*1000),"")),"")),"")</f>
        <v>137.63956977739687</v>
      </c>
      <c r="T48" s="9" t="str">
        <f>IFERROR((IF('[1]T10 Wine export vol'!S79&lt;&gt;"",(IF('[1]T58 Population'!S79&lt;&gt;"",('[1]T10 Wine export vol'!S79/'[1]T61 Real GDP'!S79*1000),"")),"")),"")</f>
        <v/>
      </c>
      <c r="U48" s="9" t="str">
        <f>IFERROR((IF('[1]T10 Wine export vol'!T79&lt;&gt;"",(IF('[1]T58 Population'!T79&lt;&gt;"",('[1]T10 Wine export vol'!T79/'[1]T61 Real GDP'!T79*1000),"")),"")),"")</f>
        <v/>
      </c>
      <c r="V48" s="9" t="str">
        <f>IFERROR((IF('[1]T10 Wine export vol'!U79&lt;&gt;"",(IF('[1]T58 Population'!U79&lt;&gt;"",('[1]T10 Wine export vol'!U79/'[1]T61 Real GDP'!U79*1000),"")),"")),"")</f>
        <v/>
      </c>
      <c r="W48" s="9" t="str">
        <f>IFERROR((IF('[1]T10 Wine export vol'!V79&lt;&gt;"",(IF('[1]T58 Population'!V79&lt;&gt;"",('[1]T10 Wine export vol'!V79/'[1]T61 Real GDP'!V79*1000),"")),"")),"")</f>
        <v/>
      </c>
      <c r="X48" s="9" t="str">
        <f>IFERROR((IF('[1]T10 Wine export vol'!W79&lt;&gt;"",(IF('[1]T58 Population'!W79&lt;&gt;"",('[1]T10 Wine export vol'!W79/'[1]T61 Real GDP'!W79*1000),"")),"")),"")</f>
        <v/>
      </c>
      <c r="Y48" s="9" t="str">
        <f>IFERROR((IF('[1]T10 Wine export vol'!X79&lt;&gt;"",(IF('[1]T58 Population'!X79&lt;&gt;"",('[1]T10 Wine export vol'!X79/'[1]T61 Real GDP'!X79*1000),"")),"")),"")</f>
        <v/>
      </c>
      <c r="Z48" s="9" t="str">
        <f>IFERROR((IF('[1]T10 Wine export vol'!Y79&lt;&gt;"",(IF('[1]T58 Population'!Y79&lt;&gt;"",('[1]T10 Wine export vol'!Y79/'[1]T61 Real GDP'!Y79*1000),"")),"")),"")</f>
        <v/>
      </c>
      <c r="AA48" s="9" t="str">
        <f>IFERROR((IF('[1]T10 Wine export vol'!Z79&lt;&gt;"",(IF('[1]T58 Population'!Z79&lt;&gt;"",('[1]T10 Wine export vol'!Z79/'[1]T61 Real GDP'!Z79*1000),"")),"")),"")</f>
        <v/>
      </c>
      <c r="AB48" s="9">
        <f>IFERROR((IF('[1]T10 Wine export vol'!AA79&lt;&gt;"",(IF('[1]T58 Population'!AA79&lt;&gt;"",('[1]T10 Wine export vol'!AA79/'[1]T61 Real GDP'!AA79*1000),"")),"")),"")</f>
        <v>187.35577132407363</v>
      </c>
      <c r="AC48" s="9">
        <f>IFERROR((IF('[1]T10 Wine export vol'!AB79&lt;&gt;"",(IF('[1]T58 Population'!AB79&lt;&gt;"",('[1]T10 Wine export vol'!AB79/'[1]T61 Real GDP'!AB79*1000),"")),"")),"")</f>
        <v>0</v>
      </c>
      <c r="AD48" s="9" t="str">
        <f>IFERROR((IF('[1]T10 Wine export vol'!AC79&lt;&gt;"",(IF('[1]T58 Population'!AC79&lt;&gt;"",('[1]T10 Wine export vol'!AC79/'[1]T61 Real GDP'!AC79*1000),"")),"")),"")</f>
        <v/>
      </c>
      <c r="AE48" s="9">
        <f>IFERROR((IF('[1]T10 Wine export vol'!AD79&lt;&gt;"",(IF('[1]T58 Population'!AD79&lt;&gt;"",('[1]T10 Wine export vol'!AD79/'[1]T61 Real GDP'!AD79*1000),"")),"")),"")</f>
        <v>11.104795300300312</v>
      </c>
      <c r="AF48" s="9">
        <f>IFERROR((IF('[1]T10 Wine export vol'!AE79&lt;&gt;"",(IF('[1]T58 Population'!AE79&lt;&gt;"",('[1]T10 Wine export vol'!AE79/'[1]T61 Real GDP'!AE79*1000),"")),"")),"")</f>
        <v>0.11374214207619616</v>
      </c>
      <c r="AG48" s="9" t="str">
        <f>IFERROR((IF('[1]T10 Wine export vol'!AF79&lt;&gt;"",(IF('[1]T58 Population'!AF79&lt;&gt;"",('[1]T10 Wine export vol'!AF79/'[1]T61 Real GDP'!AF79*1000),"")),"")),"")</f>
        <v/>
      </c>
      <c r="AH48" s="9">
        <f>IFERROR((IF('[1]T10 Wine export vol'!AG79&lt;&gt;"",(IF('[1]T58 Population'!AG79&lt;&gt;"",('[1]T10 Wine export vol'!AG79/'[1]T61 Real GDP'!AG79*1000),"")),"")),"")</f>
        <v>41.380500284292253</v>
      </c>
      <c r="AI48" s="9" t="str">
        <f>IFERROR((IF('[1]T10 Wine export vol'!AH79&lt;&gt;"",(IF('[1]T58 Population'!AH79&lt;&gt;"",('[1]T10 Wine export vol'!AH79/'[1]T61 Real GDP'!AH79*1000),"")),"")),"")</f>
        <v/>
      </c>
      <c r="AJ48" s="9" t="str">
        <f>IFERROR((IF('[1]T10 Wine export vol'!AI79&lt;&gt;"",(IF('[1]T58 Population'!AI79&lt;&gt;"",('[1]T10 Wine export vol'!AI79/'[1]T61 Real GDP'!AI79*1000),"")),"")),"")</f>
        <v/>
      </c>
      <c r="AK48" s="9" t="str">
        <f>IFERROR((IF('[1]T10 Wine export vol'!AJ79&lt;&gt;"",(IF('[1]T58 Population'!AJ79&lt;&gt;"",('[1]T10 Wine export vol'!AJ79/'[1]T61 Real GDP'!AJ79*1000),"")),"")),"")</f>
        <v/>
      </c>
      <c r="AL48" s="9" t="str">
        <f>IFERROR((IF('[1]T10 Wine export vol'!AK79&lt;&gt;"",(IF('[1]T58 Population'!AK79&lt;&gt;"",('[1]T10 Wine export vol'!AK79/'[1]T61 Real GDP'!AK79*1000),"")),"")),"")</f>
        <v/>
      </c>
      <c r="AM48" s="9" t="str">
        <f>IFERROR((IF('[1]T10 Wine export vol'!AL79&lt;&gt;"",(IF('[1]T58 Population'!AL79&lt;&gt;"",('[1]T10 Wine export vol'!AL79/'[1]T61 Real GDP'!AL79*1000),"")),"")),"")</f>
        <v/>
      </c>
      <c r="AN48" s="9" t="str">
        <f>IFERROR((IF('[1]T10 Wine export vol'!AM79&lt;&gt;"",(IF('[1]T58 Population'!AM79&lt;&gt;"",('[1]T10 Wine export vol'!AM79/'[1]T61 Real GDP'!AM79*1000),"")),"")),"")</f>
        <v/>
      </c>
      <c r="AO48" s="9" t="str">
        <f>IFERROR((IF('[1]T10 Wine export vol'!AN79&lt;&gt;"",(IF('[1]T58 Population'!AN79&lt;&gt;"",('[1]T10 Wine export vol'!AN79/'[1]T61 Real GDP'!AN79*1000),"")),"")),"")</f>
        <v/>
      </c>
      <c r="AP48" s="9" t="str">
        <f>IFERROR((IF('[1]T10 Wine export vol'!AO79&lt;&gt;"",(IF('[1]T58 Population'!AO79&lt;&gt;"",('[1]T10 Wine export vol'!AO79/'[1]T61 Real GDP'!AO79*1000),"")),"")),"")</f>
        <v/>
      </c>
      <c r="AQ48" s="9" t="str">
        <f>IFERROR((IF('[1]T10 Wine export vol'!AP79&lt;&gt;"",(IF('[1]T58 Population'!AP79&lt;&gt;"",('[1]T10 Wine export vol'!AP79/'[1]T61 Real GDP'!AP79*1000),"")),"")),"")</f>
        <v/>
      </c>
      <c r="AR48" s="9" t="str">
        <f>IFERROR((IF('[1]T10 Wine export vol'!AQ79&lt;&gt;"",(IF('[1]T58 Population'!AQ79&lt;&gt;"",('[1]T10 Wine export vol'!AQ79/'[1]T61 Real GDP'!AQ79*1000),"")),"")),"")</f>
        <v/>
      </c>
      <c r="AS48" s="9" t="str">
        <f>IFERROR((IF('[1]T10 Wine export vol'!AR79&lt;&gt;"",(IF('[1]T58 Population'!AR79&lt;&gt;"",('[1]T10 Wine export vol'!AR79/'[1]T61 Real GDP'!AR79*1000),"")),"")),"")</f>
        <v/>
      </c>
      <c r="AT48" s="9" t="str">
        <f>IFERROR((IF('[1]T10 Wine export vol'!AS79&lt;&gt;"",(IF('[1]T58 Population'!AS79&lt;&gt;"",('[1]T10 Wine export vol'!AS79/'[1]T61 Real GDP'!AS79*1000),"")),"")),"")</f>
        <v/>
      </c>
      <c r="AU48" s="9" t="str">
        <f>IFERROR((IF('[1]T10 Wine export vol'!AT79&lt;&gt;"",(IF('[1]T58 Population'!AT79&lt;&gt;"",('[1]T10 Wine export vol'!AT79/'[1]T61 Real GDP'!AT79*1000),"")),"")),"")</f>
        <v/>
      </c>
      <c r="AV48" s="9" t="str">
        <f>IFERROR((IF('[1]T10 Wine export vol'!AU79&lt;&gt;"",(IF('[1]T58 Population'!AU79&lt;&gt;"",('[1]T10 Wine export vol'!AU79/'[1]T61 Real GDP'!AU79*1000),"")),"")),"")</f>
        <v/>
      </c>
      <c r="AW48" s="9" t="str">
        <f>IFERROR((IF('[1]T10 Wine export vol'!AV79&lt;&gt;"",(IF('[1]T58 Population'!AV79&lt;&gt;"",('[1]T10 Wine export vol'!AV79/'[1]T61 Real GDP'!AV79*1000),"")),"")),"")</f>
        <v/>
      </c>
      <c r="AX48" s="9" t="str">
        <f>IFERROR((IF('[1]T10 Wine export vol'!AW79&lt;&gt;"",(IF('[1]T58 Population'!AW79&lt;&gt;"",('[1]T10 Wine export vol'!AW79/'[1]T61 Real GDP'!AW79*1000),"")),"")),"")</f>
        <v/>
      </c>
      <c r="AY48" s="9" t="str">
        <f>IFERROR((IF('[1]T10 Wine export vol'!AX79&lt;&gt;"",(IF('[1]T58 Population'!AX79&lt;&gt;"",('[1]T10 Wine export vol'!AX79/'[1]T61 Real GDP'!AX79*1000),"")),"")),"")</f>
        <v/>
      </c>
      <c r="AZ48" s="9" t="str">
        <f>IFERROR((IF('[1]T10 Wine export vol'!AY79&lt;&gt;"",(IF('[1]T58 Population'!AY79&lt;&gt;"",('[1]T10 Wine export vol'!AY79/'[1]T61 Real GDP'!AY79*1000),"")),"")),"")</f>
        <v/>
      </c>
      <c r="BA48" s="9" t="str">
        <f>IFERROR((IF('[1]T10 Wine export vol'!AZ79&lt;&gt;"",(IF('[1]T58 Population'!AZ79&lt;&gt;"",('[1]T10 Wine export vol'!AZ79/'[1]T61 Real GDP'!AZ79*1000),"")),"")),"")</f>
        <v/>
      </c>
      <c r="BB48" s="9" t="str">
        <f>IFERROR((IF('[1]T10 Wine export vol'!BC79&lt;&gt;"",(IF('[1]T58 Population'!BC79&lt;&gt;"",('[1]T10 Wine export vol'!BC79/'[1]T61 Real GDP'!BC79*1000),"")),"")),"")</f>
        <v/>
      </c>
    </row>
    <row r="49" spans="1:54" x14ac:dyDescent="0.5">
      <c r="A49" s="7">
        <f>'[1]T10 Wine export vol'!A80</f>
        <v>1912</v>
      </c>
      <c r="B49" s="9">
        <f>IFERROR((IF('[1]T10 Wine export vol'!B80&lt;&gt;"",(IF('[1]T58 Population'!B80&lt;&gt;"",('[1]T10 Wine export vol'!B80/'[1]T61 Real GDP'!B80*1000),"")),"")),"")</f>
        <v>1415.9353136556506</v>
      </c>
      <c r="C49" s="9">
        <f>IFERROR((IF('[1]T10 Wine export vol'!C80&lt;&gt;"",(IF('[1]T58 Population'!C80&lt;&gt;"",('[1]T10 Wine export vol'!C80/'[1]T61 Real GDP'!C80*1000),"")),"")),"")</f>
        <v>1287.0450083626213</v>
      </c>
      <c r="D49" s="9">
        <f>IFERROR((IF('[1]T10 Wine export vol'!D80&lt;&gt;"",(IF('[1]T58 Population'!D80&lt;&gt;"",('[1]T10 Wine export vol'!D80/'[1]T61 Real GDP'!D80*1000),"")),"")),"")</f>
        <v>15304.510274886576</v>
      </c>
      <c r="E49" s="9">
        <f>IFERROR((IF('[1]T10 Wine export vol'!E80&lt;&gt;"",(IF('[1]T58 Population'!E80&lt;&gt;"",('[1]T10 Wine export vol'!E80/'[1]T61 Real GDP'!E80*1000),"")),"")),"")</f>
        <v>8693.2408813830316</v>
      </c>
      <c r="F49" s="9">
        <f>IFERROR((IF('[1]T10 Wine export vol'!F80&lt;&gt;"",(IF('[1]T58 Population'!F80&lt;&gt;"",('[1]T10 Wine export vol'!F80/'[1]T61 Real GDP'!F80*1000),"")),"")),"")</f>
        <v>594.01937054737391</v>
      </c>
      <c r="G49" s="9"/>
      <c r="H49" s="9">
        <f>IFERROR((IF('[1]T10 Wine export vol'!G80&lt;&gt;"",(IF('[1]T58 Population'!G80&lt;&gt;"",('[1]T10 Wine export vol'!G80/'[1]T61 Real GDP'!G80*1000),"")),"")),"")</f>
        <v>56.073716379911126</v>
      </c>
      <c r="I49" s="9" t="str">
        <f>IFERROR((IF('[1]T10 Wine export vol'!H80&lt;&gt;"",(IF('[1]T58 Population'!H80&lt;&gt;"",('[1]T10 Wine export vol'!H80/'[1]T61 Real GDP'!H80*1000),"")),"")),"")</f>
        <v/>
      </c>
      <c r="J49" s="9" t="str">
        <f>IFERROR((IF('[1]T10 Wine export vol'!I80&lt;&gt;"",(IF('[1]T58 Population'!I80&lt;&gt;"",('[1]T10 Wine export vol'!I80/'[1]T61 Real GDP'!I80*1000),"")),"")),"")</f>
        <v/>
      </c>
      <c r="K49" s="9">
        <f>IFERROR((IF('[1]T10 Wine export vol'!J80&lt;&gt;"",(IF('[1]T58 Population'!J80&lt;&gt;"",('[1]T10 Wine export vol'!J80/'[1]T61 Real GDP'!J80*1000),"")),"")),"")</f>
        <v>89.631704369583545</v>
      </c>
      <c r="L49" s="9">
        <f>IFERROR((IF('[1]T10 Wine export vol'!K80&lt;&gt;"",(IF('[1]T58 Population'!K80&lt;&gt;"",('[1]T10 Wine export vol'!K80/'[1]T61 Real GDP'!K80*1000),"")),"")),"")</f>
        <v>5225.4421942091776</v>
      </c>
      <c r="M49" s="9" t="str">
        <f>IFERROR((IF('[1]T10 Wine export vol'!L80&lt;&gt;"",(IF('[1]T58 Population'!L80&lt;&gt;"",('[1]T10 Wine export vol'!L80/'[1]T61 Real GDP'!L80*1000),"")),"")),"")</f>
        <v/>
      </c>
      <c r="N49" s="9">
        <f>IFERROR((IF('[1]T10 Wine export vol'!M80&lt;&gt;"",(IF('[1]T58 Population'!M80&lt;&gt;"",('[1]T10 Wine export vol'!M80/'[1]T61 Real GDP'!M80*1000),"")),"")),"")</f>
        <v>11.080366756686445</v>
      </c>
      <c r="O49" s="9" t="str">
        <f>IFERROR((IF('[1]T10 Wine export vol'!N80&lt;&gt;"",(IF('[1]T58 Population'!N80&lt;&gt;"",('[1]T10 Wine export vol'!N80/'[1]T61 Real GDP'!N80*1000),"")),"")),"")</f>
        <v/>
      </c>
      <c r="P49" s="9">
        <f>IFERROR((IF('[1]T10 Wine export vol'!O80&lt;&gt;"",(IF('[1]T58 Population'!O80&lt;&gt;"",('[1]T10 Wine export vol'!O80/'[1]T61 Real GDP'!O80*1000),"")),"")),"")</f>
        <v>9.3135569304145491</v>
      </c>
      <c r="Q49" s="9">
        <f>IFERROR((IF('[1]T10 Wine export vol'!P80&lt;&gt;"",(IF('[1]T58 Population'!P80&lt;&gt;"",('[1]T10 Wine export vol'!P80/'[1]T61 Real GDP'!P80*1000),"")),"")),"")</f>
        <v>20.201754129940046</v>
      </c>
      <c r="R49" s="9" t="str">
        <f>IFERROR((IF('[1]T10 Wine export vol'!Q80&lt;&gt;"",(IF('[1]T58 Population'!Q80&lt;&gt;"",('[1]T10 Wine export vol'!Q80/'[1]T61 Real GDP'!Q80*1000),"")),"")),"")</f>
        <v/>
      </c>
      <c r="S49" s="9" t="str">
        <f>IFERROR((IF('[1]T10 Wine export vol'!R80&lt;&gt;"",(IF('[1]T58 Population'!R80&lt;&gt;"",('[1]T10 Wine export vol'!R80/'[1]T61 Real GDP'!R80*1000),"")),"")),"")</f>
        <v/>
      </c>
      <c r="T49" s="9" t="str">
        <f>IFERROR((IF('[1]T10 Wine export vol'!S80&lt;&gt;"",(IF('[1]T58 Population'!S80&lt;&gt;"",('[1]T10 Wine export vol'!S80/'[1]T61 Real GDP'!S80*1000),"")),"")),"")</f>
        <v/>
      </c>
      <c r="U49" s="9" t="str">
        <f>IFERROR((IF('[1]T10 Wine export vol'!T80&lt;&gt;"",(IF('[1]T58 Population'!T80&lt;&gt;"",('[1]T10 Wine export vol'!T80/'[1]T61 Real GDP'!T80*1000),"")),"")),"")</f>
        <v/>
      </c>
      <c r="V49" s="9" t="str">
        <f>IFERROR((IF('[1]T10 Wine export vol'!U80&lt;&gt;"",(IF('[1]T58 Population'!U80&lt;&gt;"",('[1]T10 Wine export vol'!U80/'[1]T61 Real GDP'!U80*1000),"")),"")),"")</f>
        <v/>
      </c>
      <c r="W49" s="9" t="str">
        <f>IFERROR((IF('[1]T10 Wine export vol'!V80&lt;&gt;"",(IF('[1]T58 Population'!V80&lt;&gt;"",('[1]T10 Wine export vol'!V80/'[1]T61 Real GDP'!V80*1000),"")),"")),"")</f>
        <v/>
      </c>
      <c r="X49" s="9" t="str">
        <f>IFERROR((IF('[1]T10 Wine export vol'!W80&lt;&gt;"",(IF('[1]T58 Population'!W80&lt;&gt;"",('[1]T10 Wine export vol'!W80/'[1]T61 Real GDP'!W80*1000),"")),"")),"")</f>
        <v/>
      </c>
      <c r="Y49" s="9" t="str">
        <f>IFERROR((IF('[1]T10 Wine export vol'!X80&lt;&gt;"",(IF('[1]T58 Population'!X80&lt;&gt;"",('[1]T10 Wine export vol'!X80/'[1]T61 Real GDP'!X80*1000),"")),"")),"")</f>
        <v/>
      </c>
      <c r="Z49" s="9" t="str">
        <f>IFERROR((IF('[1]T10 Wine export vol'!Y80&lt;&gt;"",(IF('[1]T58 Population'!Y80&lt;&gt;"",('[1]T10 Wine export vol'!Y80/'[1]T61 Real GDP'!Y80*1000),"")),"")),"")</f>
        <v/>
      </c>
      <c r="AA49" s="9" t="str">
        <f>IFERROR((IF('[1]T10 Wine export vol'!Z80&lt;&gt;"",(IF('[1]T58 Population'!Z80&lt;&gt;"",('[1]T10 Wine export vol'!Z80/'[1]T61 Real GDP'!Z80*1000),"")),"")),"")</f>
        <v/>
      </c>
      <c r="AB49" s="9">
        <f>IFERROR((IF('[1]T10 Wine export vol'!AA80&lt;&gt;"",(IF('[1]T58 Population'!AA80&lt;&gt;"",('[1]T10 Wine export vol'!AA80/'[1]T61 Real GDP'!AA80*1000),"")),"")),"")</f>
        <v>209.56068002019865</v>
      </c>
      <c r="AC49" s="9">
        <f>IFERROR((IF('[1]T10 Wine export vol'!AB80&lt;&gt;"",(IF('[1]T58 Population'!AB80&lt;&gt;"",('[1]T10 Wine export vol'!AB80/'[1]T61 Real GDP'!AB80*1000),"")),"")),"")</f>
        <v>0</v>
      </c>
      <c r="AD49" s="9" t="str">
        <f>IFERROR((IF('[1]T10 Wine export vol'!AC80&lt;&gt;"",(IF('[1]T58 Population'!AC80&lt;&gt;"",('[1]T10 Wine export vol'!AC80/'[1]T61 Real GDP'!AC80*1000),"")),"")),"")</f>
        <v/>
      </c>
      <c r="AE49" s="9">
        <f>IFERROR((IF('[1]T10 Wine export vol'!AD80&lt;&gt;"",(IF('[1]T58 Population'!AD80&lt;&gt;"",('[1]T10 Wine export vol'!AD80/'[1]T61 Real GDP'!AD80*1000),"")),"")),"")</f>
        <v>7.278552994975839</v>
      </c>
      <c r="AF49" s="9">
        <f>IFERROR((IF('[1]T10 Wine export vol'!AE80&lt;&gt;"",(IF('[1]T58 Population'!AE80&lt;&gt;"",('[1]T10 Wine export vol'!AE80/'[1]T61 Real GDP'!AE80*1000),"")),"")),"")</f>
        <v>0.41983429768020819</v>
      </c>
      <c r="AG49" s="9" t="str">
        <f>IFERROR((IF('[1]T10 Wine export vol'!AF80&lt;&gt;"",(IF('[1]T58 Population'!AF80&lt;&gt;"",('[1]T10 Wine export vol'!AF80/'[1]T61 Real GDP'!AF80*1000),"")),"")),"")</f>
        <v/>
      </c>
      <c r="AH49" s="9">
        <f>IFERROR((IF('[1]T10 Wine export vol'!AG80&lt;&gt;"",(IF('[1]T58 Population'!AG80&lt;&gt;"",('[1]T10 Wine export vol'!AG80/'[1]T61 Real GDP'!AG80*1000),"")),"")),"")</f>
        <v>25.725588811494092</v>
      </c>
      <c r="AI49" s="9" t="str">
        <f>IFERROR((IF('[1]T10 Wine export vol'!AH80&lt;&gt;"",(IF('[1]T58 Population'!AH80&lt;&gt;"",('[1]T10 Wine export vol'!AH80/'[1]T61 Real GDP'!AH80*1000),"")),"")),"")</f>
        <v/>
      </c>
      <c r="AJ49" s="9" t="str">
        <f>IFERROR((IF('[1]T10 Wine export vol'!AI80&lt;&gt;"",(IF('[1]T58 Population'!AI80&lt;&gt;"",('[1]T10 Wine export vol'!AI80/'[1]T61 Real GDP'!AI80*1000),"")),"")),"")</f>
        <v/>
      </c>
      <c r="AK49" s="9" t="str">
        <f>IFERROR((IF('[1]T10 Wine export vol'!AJ80&lt;&gt;"",(IF('[1]T58 Population'!AJ80&lt;&gt;"",('[1]T10 Wine export vol'!AJ80/'[1]T61 Real GDP'!AJ80*1000),"")),"")),"")</f>
        <v/>
      </c>
      <c r="AL49" s="9" t="str">
        <f>IFERROR((IF('[1]T10 Wine export vol'!AK80&lt;&gt;"",(IF('[1]T58 Population'!AK80&lt;&gt;"",('[1]T10 Wine export vol'!AK80/'[1]T61 Real GDP'!AK80*1000),"")),"")),"")</f>
        <v/>
      </c>
      <c r="AM49" s="9" t="str">
        <f>IFERROR((IF('[1]T10 Wine export vol'!AL80&lt;&gt;"",(IF('[1]T58 Population'!AL80&lt;&gt;"",('[1]T10 Wine export vol'!AL80/'[1]T61 Real GDP'!AL80*1000),"")),"")),"")</f>
        <v/>
      </c>
      <c r="AN49" s="9" t="str">
        <f>IFERROR((IF('[1]T10 Wine export vol'!AM80&lt;&gt;"",(IF('[1]T58 Population'!AM80&lt;&gt;"",('[1]T10 Wine export vol'!AM80/'[1]T61 Real GDP'!AM80*1000),"")),"")),"")</f>
        <v/>
      </c>
      <c r="AO49" s="9" t="str">
        <f>IFERROR((IF('[1]T10 Wine export vol'!AN80&lt;&gt;"",(IF('[1]T58 Population'!AN80&lt;&gt;"",('[1]T10 Wine export vol'!AN80/'[1]T61 Real GDP'!AN80*1000),"")),"")),"")</f>
        <v/>
      </c>
      <c r="AP49" s="9" t="str">
        <f>IFERROR((IF('[1]T10 Wine export vol'!AO80&lt;&gt;"",(IF('[1]T58 Population'!AO80&lt;&gt;"",('[1]T10 Wine export vol'!AO80/'[1]T61 Real GDP'!AO80*1000),"")),"")),"")</f>
        <v/>
      </c>
      <c r="AQ49" s="9" t="str">
        <f>IFERROR((IF('[1]T10 Wine export vol'!AP80&lt;&gt;"",(IF('[1]T58 Population'!AP80&lt;&gt;"",('[1]T10 Wine export vol'!AP80/'[1]T61 Real GDP'!AP80*1000),"")),"")),"")</f>
        <v/>
      </c>
      <c r="AR49" s="9" t="str">
        <f>IFERROR((IF('[1]T10 Wine export vol'!AQ80&lt;&gt;"",(IF('[1]T58 Population'!AQ80&lt;&gt;"",('[1]T10 Wine export vol'!AQ80/'[1]T61 Real GDP'!AQ80*1000),"")),"")),"")</f>
        <v/>
      </c>
      <c r="AS49" s="9" t="str">
        <f>IFERROR((IF('[1]T10 Wine export vol'!AR80&lt;&gt;"",(IF('[1]T58 Population'!AR80&lt;&gt;"",('[1]T10 Wine export vol'!AR80/'[1]T61 Real GDP'!AR80*1000),"")),"")),"")</f>
        <v/>
      </c>
      <c r="AT49" s="9" t="str">
        <f>IFERROR((IF('[1]T10 Wine export vol'!AS80&lt;&gt;"",(IF('[1]T58 Population'!AS80&lt;&gt;"",('[1]T10 Wine export vol'!AS80/'[1]T61 Real GDP'!AS80*1000),"")),"")),"")</f>
        <v/>
      </c>
      <c r="AU49" s="9" t="str">
        <f>IFERROR((IF('[1]T10 Wine export vol'!AT80&lt;&gt;"",(IF('[1]T58 Population'!AT80&lt;&gt;"",('[1]T10 Wine export vol'!AT80/'[1]T61 Real GDP'!AT80*1000),"")),"")),"")</f>
        <v/>
      </c>
      <c r="AV49" s="9" t="str">
        <f>IFERROR((IF('[1]T10 Wine export vol'!AU80&lt;&gt;"",(IF('[1]T58 Population'!AU80&lt;&gt;"",('[1]T10 Wine export vol'!AU80/'[1]T61 Real GDP'!AU80*1000),"")),"")),"")</f>
        <v/>
      </c>
      <c r="AW49" s="9" t="str">
        <f>IFERROR((IF('[1]T10 Wine export vol'!AV80&lt;&gt;"",(IF('[1]T58 Population'!AV80&lt;&gt;"",('[1]T10 Wine export vol'!AV80/'[1]T61 Real GDP'!AV80*1000),"")),"")),"")</f>
        <v/>
      </c>
      <c r="AX49" s="9" t="str">
        <f>IFERROR((IF('[1]T10 Wine export vol'!AW80&lt;&gt;"",(IF('[1]T58 Population'!AW80&lt;&gt;"",('[1]T10 Wine export vol'!AW80/'[1]T61 Real GDP'!AW80*1000),"")),"")),"")</f>
        <v/>
      </c>
      <c r="AY49" s="9" t="str">
        <f>IFERROR((IF('[1]T10 Wine export vol'!AX80&lt;&gt;"",(IF('[1]T58 Population'!AX80&lt;&gt;"",('[1]T10 Wine export vol'!AX80/'[1]T61 Real GDP'!AX80*1000),"")),"")),"")</f>
        <v/>
      </c>
      <c r="AZ49" s="9" t="str">
        <f>IFERROR((IF('[1]T10 Wine export vol'!AY80&lt;&gt;"",(IF('[1]T58 Population'!AY80&lt;&gt;"",('[1]T10 Wine export vol'!AY80/'[1]T61 Real GDP'!AY80*1000),"")),"")),"")</f>
        <v/>
      </c>
      <c r="BA49" s="9" t="str">
        <f>IFERROR((IF('[1]T10 Wine export vol'!AZ80&lt;&gt;"",(IF('[1]T58 Population'!AZ80&lt;&gt;"",('[1]T10 Wine export vol'!AZ80/'[1]T61 Real GDP'!AZ80*1000),"")),"")),"")</f>
        <v/>
      </c>
      <c r="BB49" s="9" t="str">
        <f>IFERROR((IF('[1]T10 Wine export vol'!BC80&lt;&gt;"",(IF('[1]T58 Population'!BC80&lt;&gt;"",('[1]T10 Wine export vol'!BC80/'[1]T61 Real GDP'!BC80*1000),"")),"")),"")</f>
        <v/>
      </c>
    </row>
    <row r="50" spans="1:54" x14ac:dyDescent="0.5">
      <c r="A50" s="7">
        <f>'[1]T10 Wine export vol'!A81</f>
        <v>1913</v>
      </c>
      <c r="B50" s="9">
        <f>IFERROR((IF('[1]T10 Wine export vol'!B81&lt;&gt;"",(IF('[1]T58 Population'!B81&lt;&gt;"",('[1]T10 Wine export vol'!B81/'[1]T61 Real GDP'!B81*1000),"")),"")),"")</f>
        <v>1148.1683726788892</v>
      </c>
      <c r="C50" s="9">
        <f>IFERROR((IF('[1]T10 Wine export vol'!C81&lt;&gt;"",(IF('[1]T58 Population'!C81&lt;&gt;"",('[1]T10 Wine export vol'!C81/'[1]T61 Real GDP'!C81*1000),"")),"")),"")</f>
        <v>1825.3335532585588</v>
      </c>
      <c r="D50" s="9">
        <f>IFERROR((IF('[1]T10 Wine export vol'!D81&lt;&gt;"",(IF('[1]T58 Population'!D81&lt;&gt;"",('[1]T10 Wine export vol'!D81/'[1]T61 Real GDP'!D81*1000),"")),"")),"")</f>
        <v>14456.140350877191</v>
      </c>
      <c r="E50" s="9">
        <f>IFERROR((IF('[1]T10 Wine export vol'!E81&lt;&gt;"",(IF('[1]T58 Population'!E81&lt;&gt;"",('[1]T10 Wine export vol'!E81/'[1]T61 Real GDP'!E81*1000),"")),"")),"")</f>
        <v>10906.19251914628</v>
      </c>
      <c r="F50" s="9">
        <f>IFERROR((IF('[1]T10 Wine export vol'!F81&lt;&gt;"",(IF('[1]T58 Population'!F81&lt;&gt;"",('[1]T10 Wine export vol'!F81/'[1]T61 Real GDP'!F81*1000),"")),"")),"")</f>
        <v>575.66841499296402</v>
      </c>
      <c r="G50" s="9"/>
      <c r="H50" s="9">
        <f>IFERROR((IF('[1]T10 Wine export vol'!G81&lt;&gt;"",(IF('[1]T58 Population'!G81&lt;&gt;"",('[1]T10 Wine export vol'!G81/'[1]T61 Real GDP'!G81*1000),"")),"")),"")</f>
        <v>5.3026165702360313</v>
      </c>
      <c r="I50" s="9" t="str">
        <f>IFERROR((IF('[1]T10 Wine export vol'!H81&lt;&gt;"",(IF('[1]T58 Population'!H81&lt;&gt;"",('[1]T10 Wine export vol'!H81/'[1]T61 Real GDP'!H81*1000),"")),"")),"")</f>
        <v/>
      </c>
      <c r="J50" s="9" t="str">
        <f>IFERROR((IF('[1]T10 Wine export vol'!I81&lt;&gt;"",(IF('[1]T58 Population'!I81&lt;&gt;"",('[1]T10 Wine export vol'!I81/'[1]T61 Real GDP'!I81*1000),"")),"")),"")</f>
        <v/>
      </c>
      <c r="K50" s="9">
        <f>IFERROR((IF('[1]T10 Wine export vol'!J81&lt;&gt;"",(IF('[1]T58 Population'!J81&lt;&gt;"",('[1]T10 Wine export vol'!J81/'[1]T61 Real GDP'!J81*1000),"")),"")),"")</f>
        <v>88.226888847690162</v>
      </c>
      <c r="L50" s="9">
        <f>IFERROR((IF('[1]T10 Wine export vol'!K81&lt;&gt;"",(IF('[1]T58 Population'!K81&lt;&gt;"",('[1]T10 Wine export vol'!K81/'[1]T61 Real GDP'!K81*1000),"")),"")),"")</f>
        <v>11845.834815591406</v>
      </c>
      <c r="M50" s="9" t="str">
        <f>IFERROR((IF('[1]T10 Wine export vol'!L81&lt;&gt;"",(IF('[1]T58 Population'!L81&lt;&gt;"",('[1]T10 Wine export vol'!L81/'[1]T61 Real GDP'!L81*1000),"")),"")),"")</f>
        <v/>
      </c>
      <c r="N50" s="9">
        <f>IFERROR((IF('[1]T10 Wine export vol'!M81&lt;&gt;"",(IF('[1]T58 Population'!M81&lt;&gt;"",('[1]T10 Wine export vol'!M81/'[1]T61 Real GDP'!M81*1000),"")),"")),"")</f>
        <v>10.556334735857877</v>
      </c>
      <c r="O50" s="9" t="str">
        <f>IFERROR((IF('[1]T10 Wine export vol'!N81&lt;&gt;"",(IF('[1]T58 Population'!N81&lt;&gt;"",('[1]T10 Wine export vol'!N81/'[1]T61 Real GDP'!N81*1000),"")),"")),"")</f>
        <v/>
      </c>
      <c r="P50" s="9">
        <f>IFERROR((IF('[1]T10 Wine export vol'!O81&lt;&gt;"",(IF('[1]T58 Population'!O81&lt;&gt;"",('[1]T10 Wine export vol'!O81/'[1]T61 Real GDP'!O81*1000),"")),"")),"")</f>
        <v>2.5707905403977711</v>
      </c>
      <c r="Q50" s="9">
        <f>IFERROR((IF('[1]T10 Wine export vol'!P81&lt;&gt;"",(IF('[1]T58 Population'!P81&lt;&gt;"",('[1]T10 Wine export vol'!P81/'[1]T61 Real GDP'!P81*1000),"")),"")),"")</f>
        <v>19.529052854535223</v>
      </c>
      <c r="R50" s="9" t="str">
        <f>IFERROR((IF('[1]T10 Wine export vol'!Q81&lt;&gt;"",(IF('[1]T58 Population'!Q81&lt;&gt;"",('[1]T10 Wine export vol'!Q81/'[1]T61 Real GDP'!Q81*1000),"")),"")),"")</f>
        <v/>
      </c>
      <c r="S50" s="9" t="str">
        <f>IFERROR((IF('[1]T10 Wine export vol'!R81&lt;&gt;"",(IF('[1]T58 Population'!R81&lt;&gt;"",('[1]T10 Wine export vol'!R81/'[1]T61 Real GDP'!R81*1000),"")),"")),"")</f>
        <v/>
      </c>
      <c r="T50" s="9" t="str">
        <f>IFERROR((IF('[1]T10 Wine export vol'!S81&lt;&gt;"",(IF('[1]T58 Population'!S81&lt;&gt;"",('[1]T10 Wine export vol'!S81/'[1]T61 Real GDP'!S81*1000),"")),"")),"")</f>
        <v/>
      </c>
      <c r="U50" s="9" t="str">
        <f>IFERROR((IF('[1]T10 Wine export vol'!T81&lt;&gt;"",(IF('[1]T58 Population'!T81&lt;&gt;"",('[1]T10 Wine export vol'!T81/'[1]T61 Real GDP'!T81*1000),"")),"")),"")</f>
        <v/>
      </c>
      <c r="V50" s="9">
        <f>IFERROR((IF('[1]T10 Wine export vol'!U81&lt;&gt;"",(IF('[1]T58 Population'!U81&lt;&gt;"",('[1]T10 Wine export vol'!U81/'[1]T61 Real GDP'!U81*1000),"")),"")),"")</f>
        <v>1253.7438449097083</v>
      </c>
      <c r="W50" s="9" t="str">
        <f>IFERROR((IF('[1]T10 Wine export vol'!V81&lt;&gt;"",(IF('[1]T58 Population'!V81&lt;&gt;"",('[1]T10 Wine export vol'!V81/'[1]T61 Real GDP'!V81*1000),"")),"")),"")</f>
        <v/>
      </c>
      <c r="X50" s="9">
        <f>IFERROR((IF('[1]T10 Wine export vol'!W81&lt;&gt;"",(IF('[1]T58 Population'!W81&lt;&gt;"",('[1]T10 Wine export vol'!W81/'[1]T61 Real GDP'!W81*1000),"")),"")),"")</f>
        <v>3.2095369096744615</v>
      </c>
      <c r="Y50" s="9" t="str">
        <f>IFERROR((IF('[1]T10 Wine export vol'!X81&lt;&gt;"",(IF('[1]T58 Population'!X81&lt;&gt;"",('[1]T10 Wine export vol'!X81/'[1]T61 Real GDP'!X81*1000),"")),"")),"")</f>
        <v/>
      </c>
      <c r="Z50" s="9" t="str">
        <f>IFERROR((IF('[1]T10 Wine export vol'!Y81&lt;&gt;"",(IF('[1]T58 Population'!Y81&lt;&gt;"",('[1]T10 Wine export vol'!Y81/'[1]T61 Real GDP'!Y81*1000),"")),"")),"")</f>
        <v/>
      </c>
      <c r="AA50" s="9" t="str">
        <f>IFERROR((IF('[1]T10 Wine export vol'!Z81&lt;&gt;"",(IF('[1]T58 Population'!Z81&lt;&gt;"",('[1]T10 Wine export vol'!Z81/'[1]T61 Real GDP'!Z81*1000),"")),"")),"")</f>
        <v/>
      </c>
      <c r="AB50" s="9">
        <f>IFERROR((IF('[1]T10 Wine export vol'!AA81&lt;&gt;"",(IF('[1]T58 Population'!AA81&lt;&gt;"",('[1]T10 Wine export vol'!AA81/'[1]T61 Real GDP'!AA81*1000),"")),"")),"")</f>
        <v>142.71348698765135</v>
      </c>
      <c r="AC50" s="9">
        <f>IFERROR((IF('[1]T10 Wine export vol'!AB81&lt;&gt;"",(IF('[1]T58 Population'!AB81&lt;&gt;"",('[1]T10 Wine export vol'!AB81/'[1]T61 Real GDP'!AB81*1000),"")),"")),"")</f>
        <v>0</v>
      </c>
      <c r="AD50" s="9" t="str">
        <f>IFERROR((IF('[1]T10 Wine export vol'!AC81&lt;&gt;"",(IF('[1]T58 Population'!AC81&lt;&gt;"",('[1]T10 Wine export vol'!AC81/'[1]T61 Real GDP'!AC81*1000),"")),"")),"")</f>
        <v/>
      </c>
      <c r="AE50" s="9">
        <f>IFERROR((IF('[1]T10 Wine export vol'!AD81&lt;&gt;"",(IF('[1]T58 Population'!AD81&lt;&gt;"",('[1]T10 Wine export vol'!AD81/'[1]T61 Real GDP'!AD81*1000),"")),"")),"")</f>
        <v>7.8654430760191199</v>
      </c>
      <c r="AF50" s="9">
        <f>IFERROR((IF('[1]T10 Wine export vol'!AE81&lt;&gt;"",(IF('[1]T58 Population'!AE81&lt;&gt;"",('[1]T10 Wine export vol'!AE81/'[1]T61 Real GDP'!AE81*1000),"")),"")),"")</f>
        <v>1.2796081978822234</v>
      </c>
      <c r="AG50" s="9" t="str">
        <f>IFERROR((IF('[1]T10 Wine export vol'!AF81&lt;&gt;"",(IF('[1]T58 Population'!AF81&lt;&gt;"",('[1]T10 Wine export vol'!AF81/'[1]T61 Real GDP'!AF81*1000),"")),"")),"")</f>
        <v/>
      </c>
      <c r="AH50" s="9">
        <f>IFERROR((IF('[1]T10 Wine export vol'!AG81&lt;&gt;"",(IF('[1]T58 Population'!AG81&lt;&gt;"",('[1]T10 Wine export vol'!AG81/'[1]T61 Real GDP'!AG81*1000),"")),"")),"")</f>
        <v>24.103692813114133</v>
      </c>
      <c r="AI50" s="9" t="str">
        <f>IFERROR((IF('[1]T10 Wine export vol'!AH81&lt;&gt;"",(IF('[1]T58 Population'!AH81&lt;&gt;"",('[1]T10 Wine export vol'!AH81/'[1]T61 Real GDP'!AH81*1000),"")),"")),"")</f>
        <v/>
      </c>
      <c r="AJ50" s="9" t="str">
        <f>IFERROR((IF('[1]T10 Wine export vol'!AI81&lt;&gt;"",(IF('[1]T58 Population'!AI81&lt;&gt;"",('[1]T10 Wine export vol'!AI81/'[1]T61 Real GDP'!AI81*1000),"")),"")),"")</f>
        <v/>
      </c>
      <c r="AK50" s="9" t="str">
        <f>IFERROR((IF('[1]T10 Wine export vol'!AJ81&lt;&gt;"",(IF('[1]T58 Population'!AJ81&lt;&gt;"",('[1]T10 Wine export vol'!AJ81/'[1]T61 Real GDP'!AJ81*1000),"")),"")),"")</f>
        <v/>
      </c>
      <c r="AL50" s="9">
        <f>IFERROR((IF('[1]T10 Wine export vol'!AK81&lt;&gt;"",(IF('[1]T58 Population'!AK81&lt;&gt;"",('[1]T10 Wine export vol'!AK81/'[1]T61 Real GDP'!AK81*1000),"")),"")),"")</f>
        <v>71895.130211793497</v>
      </c>
      <c r="AM50" s="9">
        <f>IFERROR((IF('[1]T10 Wine export vol'!AL81&lt;&gt;"",(IF('[1]T58 Population'!AL81&lt;&gt;"",('[1]T10 Wine export vol'!AL81/'[1]T61 Real GDP'!AL81*1000),"")),"")),"")</f>
        <v>124.46366963143689</v>
      </c>
      <c r="AN50" s="9" t="str">
        <f>IFERROR((IF('[1]T10 Wine export vol'!AM81&lt;&gt;"",(IF('[1]T58 Population'!AM81&lt;&gt;"",('[1]T10 Wine export vol'!AM81/'[1]T61 Real GDP'!AM81*1000),"")),"")),"")</f>
        <v/>
      </c>
      <c r="AO50" s="9">
        <f>IFERROR((IF('[1]T10 Wine export vol'!AN81&lt;&gt;"",(IF('[1]T58 Population'!AN81&lt;&gt;"",('[1]T10 Wine export vol'!AN81/'[1]T61 Real GDP'!AN81*1000),"")),"")),"")</f>
        <v>7008.1943525483002</v>
      </c>
      <c r="AP50" s="9" t="str">
        <f>IFERROR((IF('[1]T10 Wine export vol'!AO81&lt;&gt;"",(IF('[1]T58 Population'!AO81&lt;&gt;"",('[1]T10 Wine export vol'!AO81/'[1]T61 Real GDP'!AO81*1000),"")),"")),"")</f>
        <v/>
      </c>
      <c r="AQ50" s="9" t="str">
        <f>IFERROR((IF('[1]T10 Wine export vol'!AP81&lt;&gt;"",(IF('[1]T58 Population'!AP81&lt;&gt;"",('[1]T10 Wine export vol'!AP81/'[1]T61 Real GDP'!AP81*1000),"")),"")),"")</f>
        <v/>
      </c>
      <c r="AR50" s="9" t="str">
        <f>IFERROR((IF('[1]T10 Wine export vol'!AQ81&lt;&gt;"",(IF('[1]T58 Population'!AQ81&lt;&gt;"",('[1]T10 Wine export vol'!AQ81/'[1]T61 Real GDP'!AQ81*1000),"")),"")),"")</f>
        <v/>
      </c>
      <c r="AS50" s="9" t="str">
        <f>IFERROR((IF('[1]T10 Wine export vol'!AR81&lt;&gt;"",(IF('[1]T58 Population'!AR81&lt;&gt;"",('[1]T10 Wine export vol'!AR81/'[1]T61 Real GDP'!AR81*1000),"")),"")),"")</f>
        <v/>
      </c>
      <c r="AT50" s="9" t="str">
        <f>IFERROR((IF('[1]T10 Wine export vol'!AS81&lt;&gt;"",(IF('[1]T58 Population'!AS81&lt;&gt;"",('[1]T10 Wine export vol'!AS81/'[1]T61 Real GDP'!AS81*1000),"")),"")),"")</f>
        <v/>
      </c>
      <c r="AU50" s="9" t="str">
        <f>IFERROR((IF('[1]T10 Wine export vol'!AT81&lt;&gt;"",(IF('[1]T58 Population'!AT81&lt;&gt;"",('[1]T10 Wine export vol'!AT81/'[1]T61 Real GDP'!AT81*1000),"")),"")),"")</f>
        <v/>
      </c>
      <c r="AV50" s="9" t="str">
        <f>IFERROR((IF('[1]T10 Wine export vol'!AU81&lt;&gt;"",(IF('[1]T58 Population'!AU81&lt;&gt;"",('[1]T10 Wine export vol'!AU81/'[1]T61 Real GDP'!AU81*1000),"")),"")),"")</f>
        <v/>
      </c>
      <c r="AW50" s="9" t="str">
        <f>IFERROR((IF('[1]T10 Wine export vol'!AV81&lt;&gt;"",(IF('[1]T58 Population'!AV81&lt;&gt;"",('[1]T10 Wine export vol'!AV81/'[1]T61 Real GDP'!AV81*1000),"")),"")),"")</f>
        <v/>
      </c>
      <c r="AX50" s="9" t="str">
        <f>IFERROR((IF('[1]T10 Wine export vol'!AW81&lt;&gt;"",(IF('[1]T58 Population'!AW81&lt;&gt;"",('[1]T10 Wine export vol'!AW81/'[1]T61 Real GDP'!AW81*1000),"")),"")),"")</f>
        <v/>
      </c>
      <c r="AY50" s="9" t="str">
        <f>IFERROR((IF('[1]T10 Wine export vol'!AX81&lt;&gt;"",(IF('[1]T58 Population'!AX81&lt;&gt;"",('[1]T10 Wine export vol'!AX81/'[1]T61 Real GDP'!AX81*1000),"")),"")),"")</f>
        <v/>
      </c>
      <c r="AZ50" s="9" t="str">
        <f>IFERROR((IF('[1]T10 Wine export vol'!AY81&lt;&gt;"",(IF('[1]T58 Population'!AY81&lt;&gt;"",('[1]T10 Wine export vol'!AY81/'[1]T61 Real GDP'!AY81*1000),"")),"")),"")</f>
        <v/>
      </c>
      <c r="BA50" s="9" t="str">
        <f>IFERROR((IF('[1]T10 Wine export vol'!AZ81&lt;&gt;"",(IF('[1]T58 Population'!AZ81&lt;&gt;"",('[1]T10 Wine export vol'!AZ81/'[1]T61 Real GDP'!AZ81*1000),"")),"")),"")</f>
        <v/>
      </c>
      <c r="BB50" s="9">
        <f>IFERROR((IF('[1]T10 Wine export vol'!BC81&lt;&gt;"",(IF('[1]T58 Population'!BC81&lt;&gt;"",('[1]T10 Wine export vol'!BC81/'[1]T61 Real GDP'!BC81*1000),"")),"")),"")</f>
        <v>547.20872180261995</v>
      </c>
    </row>
    <row r="51" spans="1:54" x14ac:dyDescent="0.5">
      <c r="A51" s="7">
        <f>'[1]T10 Wine export vol'!A82</f>
        <v>1914</v>
      </c>
      <c r="B51" s="9">
        <f>IFERROR((IF('[1]T10 Wine export vol'!B82&lt;&gt;"",(IF('[1]T58 Population'!B82&lt;&gt;"",('[1]T10 Wine export vol'!B82/'[1]T61 Real GDP'!B82*1000),"")),"")),"")</f>
        <v>860.48691204036129</v>
      </c>
      <c r="C51" s="9">
        <f>IFERROR((IF('[1]T10 Wine export vol'!C82&lt;&gt;"",(IF('[1]T58 Population'!C82&lt;&gt;"",('[1]T10 Wine export vol'!C82/'[1]T61 Real GDP'!C82*1000),"")),"")),"")</f>
        <v>2108.7733412636931</v>
      </c>
      <c r="D51" s="9">
        <f>IFERROR((IF('[1]T10 Wine export vol'!D82&lt;&gt;"",(IF('[1]T58 Population'!D82&lt;&gt;"",('[1]T10 Wine export vol'!D82/'[1]T61 Real GDP'!D82*1000),"")),"")),"")</f>
        <v>11415.691489361701</v>
      </c>
      <c r="E51" s="9">
        <f>IFERROR((IF('[1]T10 Wine export vol'!E82&lt;&gt;"",(IF('[1]T58 Population'!E82&lt;&gt;"",('[1]T10 Wine export vol'!E82/'[1]T61 Real GDP'!E82*1000),"")),"")),"")</f>
        <v>5943.4612051125996</v>
      </c>
      <c r="F51" s="9">
        <f>IFERROR((IF('[1]T10 Wine export vol'!F82&lt;&gt;"",(IF('[1]T58 Population'!F82&lt;&gt;"",('[1]T10 Wine export vol'!F82/'[1]T61 Real GDP'!F82*1000),"")),"")),"")</f>
        <v>664.22997913398149</v>
      </c>
      <c r="G51" s="9"/>
      <c r="H51" s="9">
        <f>IFERROR((IF('[1]T10 Wine export vol'!G82&lt;&gt;"",(IF('[1]T58 Population'!G82&lt;&gt;"",('[1]T10 Wine export vol'!G82/'[1]T61 Real GDP'!G82*1000),"")),"")),"")</f>
        <v>71.206520395448706</v>
      </c>
      <c r="I51" s="9" t="str">
        <f>IFERROR((IF('[1]T10 Wine export vol'!H82&lt;&gt;"",(IF('[1]T58 Population'!H82&lt;&gt;"",('[1]T10 Wine export vol'!H82/'[1]T61 Real GDP'!H82*1000),"")),"")),"")</f>
        <v/>
      </c>
      <c r="J51" s="9" t="str">
        <f>IFERROR((IF('[1]T10 Wine export vol'!I82&lt;&gt;"",(IF('[1]T58 Population'!I82&lt;&gt;"",('[1]T10 Wine export vol'!I82/'[1]T61 Real GDP'!I82*1000),"")),"")),"")</f>
        <v/>
      </c>
      <c r="K51" s="9">
        <f>IFERROR((IF('[1]T10 Wine export vol'!J82&lt;&gt;"",(IF('[1]T58 Population'!J82&lt;&gt;"",('[1]T10 Wine export vol'!J82/'[1]T61 Real GDP'!J82*1000),"")),"")),"")</f>
        <v>33.211204046960532</v>
      </c>
      <c r="L51" s="9">
        <f>IFERROR((IF('[1]T10 Wine export vol'!K82&lt;&gt;"",(IF('[1]T58 Population'!K82&lt;&gt;"",('[1]T10 Wine export vol'!K82/'[1]T61 Real GDP'!K82*1000),"")),"")),"")</f>
        <v>7546.9573201754392</v>
      </c>
      <c r="M51" s="9" t="str">
        <f>IFERROR((IF('[1]T10 Wine export vol'!L82&lt;&gt;"",(IF('[1]T58 Population'!L82&lt;&gt;"",('[1]T10 Wine export vol'!L82/'[1]T61 Real GDP'!L82*1000),"")),"")),"")</f>
        <v/>
      </c>
      <c r="N51" s="9">
        <f>IFERROR((IF('[1]T10 Wine export vol'!M82&lt;&gt;"",(IF('[1]T58 Population'!M82&lt;&gt;"",('[1]T10 Wine export vol'!M82/'[1]T61 Real GDP'!M82*1000),"")),"")),"")</f>
        <v>10.849264887829268</v>
      </c>
      <c r="O51" s="9" t="str">
        <f>IFERROR((IF('[1]T10 Wine export vol'!N82&lt;&gt;"",(IF('[1]T58 Population'!N82&lt;&gt;"",('[1]T10 Wine export vol'!N82/'[1]T61 Real GDP'!N82*1000),"")),"")),"")</f>
        <v/>
      </c>
      <c r="P51" s="9">
        <f>IFERROR((IF('[1]T10 Wine export vol'!O82&lt;&gt;"",(IF('[1]T58 Population'!O82&lt;&gt;"",('[1]T10 Wine export vol'!O82/'[1]T61 Real GDP'!O82*1000),"")),"")),"")</f>
        <v>5.5368811702830323</v>
      </c>
      <c r="Q51" s="9">
        <f>IFERROR((IF('[1]T10 Wine export vol'!P82&lt;&gt;"",(IF('[1]T58 Population'!P82&lt;&gt;"",('[1]T10 Wine export vol'!P82/'[1]T61 Real GDP'!P82*1000),"")),"")),"")</f>
        <v>16.980132846798455</v>
      </c>
      <c r="R51" s="9" t="str">
        <f>IFERROR((IF('[1]T10 Wine export vol'!Q82&lt;&gt;"",(IF('[1]T58 Population'!Q82&lt;&gt;"",('[1]T10 Wine export vol'!Q82/'[1]T61 Real GDP'!Q82*1000),"")),"")),"")</f>
        <v/>
      </c>
      <c r="S51" s="9" t="str">
        <f>IFERROR((IF('[1]T10 Wine export vol'!R82&lt;&gt;"",(IF('[1]T58 Population'!R82&lt;&gt;"",('[1]T10 Wine export vol'!R82/'[1]T61 Real GDP'!R82*1000),"")),"")),"")</f>
        <v/>
      </c>
      <c r="T51" s="9" t="str">
        <f>IFERROR((IF('[1]T10 Wine export vol'!S82&lt;&gt;"",(IF('[1]T58 Population'!S82&lt;&gt;"",('[1]T10 Wine export vol'!S82/'[1]T61 Real GDP'!S82*1000),"")),"")),"")</f>
        <v/>
      </c>
      <c r="U51" s="9" t="str">
        <f>IFERROR((IF('[1]T10 Wine export vol'!T82&lt;&gt;"",(IF('[1]T58 Population'!T82&lt;&gt;"",('[1]T10 Wine export vol'!T82/'[1]T61 Real GDP'!T82*1000),"")),"")),"")</f>
        <v/>
      </c>
      <c r="V51" s="9" t="str">
        <f>IFERROR((IF('[1]T10 Wine export vol'!U82&lt;&gt;"",(IF('[1]T58 Population'!U82&lt;&gt;"",('[1]T10 Wine export vol'!U82/'[1]T61 Real GDP'!U82*1000),"")),"")),"")</f>
        <v/>
      </c>
      <c r="W51" s="9" t="str">
        <f>IFERROR((IF('[1]T10 Wine export vol'!V82&lt;&gt;"",(IF('[1]T58 Population'!V82&lt;&gt;"",('[1]T10 Wine export vol'!V82/'[1]T61 Real GDP'!V82*1000),"")),"")),"")</f>
        <v/>
      </c>
      <c r="X51" s="9" t="str">
        <f>IFERROR((IF('[1]T10 Wine export vol'!W82&lt;&gt;"",(IF('[1]T58 Population'!W82&lt;&gt;"",('[1]T10 Wine export vol'!W82/'[1]T61 Real GDP'!W82*1000),"")),"")),"")</f>
        <v/>
      </c>
      <c r="Y51" s="9" t="str">
        <f>IFERROR((IF('[1]T10 Wine export vol'!X82&lt;&gt;"",(IF('[1]T58 Population'!X82&lt;&gt;"",('[1]T10 Wine export vol'!X82/'[1]T61 Real GDP'!X82*1000),"")),"")),"")</f>
        <v/>
      </c>
      <c r="Z51" s="9" t="str">
        <f>IFERROR((IF('[1]T10 Wine export vol'!Y82&lt;&gt;"",(IF('[1]T58 Population'!Y82&lt;&gt;"",('[1]T10 Wine export vol'!Y82/'[1]T61 Real GDP'!Y82*1000),"")),"")),"")</f>
        <v/>
      </c>
      <c r="AA51" s="9" t="str">
        <f>IFERROR((IF('[1]T10 Wine export vol'!Z82&lt;&gt;"",(IF('[1]T58 Population'!Z82&lt;&gt;"",('[1]T10 Wine export vol'!Z82/'[1]T61 Real GDP'!Z82*1000),"")),"")),"")</f>
        <v/>
      </c>
      <c r="AB51" s="9">
        <f>IFERROR((IF('[1]T10 Wine export vol'!AA82&lt;&gt;"",(IF('[1]T58 Population'!AA82&lt;&gt;"",('[1]T10 Wine export vol'!AA82/'[1]T61 Real GDP'!AA82*1000),"")),"")),"")</f>
        <v>127.71706254788887</v>
      </c>
      <c r="AC51" s="9">
        <f>IFERROR((IF('[1]T10 Wine export vol'!AB82&lt;&gt;"",(IF('[1]T58 Population'!AB82&lt;&gt;"",('[1]T10 Wine export vol'!AB82/'[1]T61 Real GDP'!AB82*1000),"")),"")),"")</f>
        <v>0</v>
      </c>
      <c r="AD51" s="9" t="str">
        <f>IFERROR((IF('[1]T10 Wine export vol'!AC82&lt;&gt;"",(IF('[1]T58 Population'!AC82&lt;&gt;"",('[1]T10 Wine export vol'!AC82/'[1]T61 Real GDP'!AC82*1000),"")),"")),"")</f>
        <v/>
      </c>
      <c r="AE51" s="9">
        <f>IFERROR((IF('[1]T10 Wine export vol'!AD82&lt;&gt;"",(IF('[1]T58 Population'!AD82&lt;&gt;"",('[1]T10 Wine export vol'!AD82/'[1]T61 Real GDP'!AD82*1000),"")),"")),"")</f>
        <v>7.4583309678470204</v>
      </c>
      <c r="AF51" s="9">
        <f>IFERROR((IF('[1]T10 Wine export vol'!AE82&lt;&gt;"",(IF('[1]T58 Population'!AE82&lt;&gt;"",('[1]T10 Wine export vol'!AE82/'[1]T61 Real GDP'!AE82*1000),"")),"")),"")</f>
        <v>7.8774140476484833</v>
      </c>
      <c r="AG51" s="9" t="str">
        <f>IFERROR((IF('[1]T10 Wine export vol'!AF82&lt;&gt;"",(IF('[1]T58 Population'!AF82&lt;&gt;"",('[1]T10 Wine export vol'!AF82/'[1]T61 Real GDP'!AF82*1000),"")),"")),"")</f>
        <v/>
      </c>
      <c r="AH51" s="9">
        <f>IFERROR((IF('[1]T10 Wine export vol'!AG82&lt;&gt;"",(IF('[1]T58 Population'!AG82&lt;&gt;"",('[1]T10 Wine export vol'!AG82/'[1]T61 Real GDP'!AG82*1000),"")),"")),"")</f>
        <v>26.260498238184447</v>
      </c>
      <c r="AI51" s="9" t="str">
        <f>IFERROR((IF('[1]T10 Wine export vol'!AH82&lt;&gt;"",(IF('[1]T58 Population'!AH82&lt;&gt;"",('[1]T10 Wine export vol'!AH82/'[1]T61 Real GDP'!AH82*1000),"")),"")),"")</f>
        <v/>
      </c>
      <c r="AJ51" s="9" t="str">
        <f>IFERROR((IF('[1]T10 Wine export vol'!AI82&lt;&gt;"",(IF('[1]T58 Population'!AI82&lt;&gt;"",('[1]T10 Wine export vol'!AI82/'[1]T61 Real GDP'!AI82*1000),"")),"")),"")</f>
        <v/>
      </c>
      <c r="AK51" s="9" t="str">
        <f>IFERROR((IF('[1]T10 Wine export vol'!AJ82&lt;&gt;"",(IF('[1]T58 Population'!AJ82&lt;&gt;"",('[1]T10 Wine export vol'!AJ82/'[1]T61 Real GDP'!AJ82*1000),"")),"")),"")</f>
        <v/>
      </c>
      <c r="AL51" s="9" t="str">
        <f>IFERROR((IF('[1]T10 Wine export vol'!AK82&lt;&gt;"",(IF('[1]T58 Population'!AK82&lt;&gt;"",('[1]T10 Wine export vol'!AK82/'[1]T61 Real GDP'!AK82*1000),"")),"")),"")</f>
        <v/>
      </c>
      <c r="AM51" s="9" t="str">
        <f>IFERROR((IF('[1]T10 Wine export vol'!AL82&lt;&gt;"",(IF('[1]T58 Population'!AL82&lt;&gt;"",('[1]T10 Wine export vol'!AL82/'[1]T61 Real GDP'!AL82*1000),"")),"")),"")</f>
        <v/>
      </c>
      <c r="AN51" s="9" t="str">
        <f>IFERROR((IF('[1]T10 Wine export vol'!AM82&lt;&gt;"",(IF('[1]T58 Population'!AM82&lt;&gt;"",('[1]T10 Wine export vol'!AM82/'[1]T61 Real GDP'!AM82*1000),"")),"")),"")</f>
        <v/>
      </c>
      <c r="AO51" s="9" t="str">
        <f>IFERROR((IF('[1]T10 Wine export vol'!AN82&lt;&gt;"",(IF('[1]T58 Population'!AN82&lt;&gt;"",('[1]T10 Wine export vol'!AN82/'[1]T61 Real GDP'!AN82*1000),"")),"")),"")</f>
        <v/>
      </c>
      <c r="AP51" s="9" t="str">
        <f>IFERROR((IF('[1]T10 Wine export vol'!AO82&lt;&gt;"",(IF('[1]T58 Population'!AO82&lt;&gt;"",('[1]T10 Wine export vol'!AO82/'[1]T61 Real GDP'!AO82*1000),"")),"")),"")</f>
        <v/>
      </c>
      <c r="AQ51" s="9" t="str">
        <f>IFERROR((IF('[1]T10 Wine export vol'!AP82&lt;&gt;"",(IF('[1]T58 Population'!AP82&lt;&gt;"",('[1]T10 Wine export vol'!AP82/'[1]T61 Real GDP'!AP82*1000),"")),"")),"")</f>
        <v/>
      </c>
      <c r="AR51" s="9" t="str">
        <f>IFERROR((IF('[1]T10 Wine export vol'!AQ82&lt;&gt;"",(IF('[1]T58 Population'!AQ82&lt;&gt;"",('[1]T10 Wine export vol'!AQ82/'[1]T61 Real GDP'!AQ82*1000),"")),"")),"")</f>
        <v/>
      </c>
      <c r="AS51" s="9" t="str">
        <f>IFERROR((IF('[1]T10 Wine export vol'!AR82&lt;&gt;"",(IF('[1]T58 Population'!AR82&lt;&gt;"",('[1]T10 Wine export vol'!AR82/'[1]T61 Real GDP'!AR82*1000),"")),"")),"")</f>
        <v/>
      </c>
      <c r="AT51" s="9" t="str">
        <f>IFERROR((IF('[1]T10 Wine export vol'!AS82&lt;&gt;"",(IF('[1]T58 Population'!AS82&lt;&gt;"",('[1]T10 Wine export vol'!AS82/'[1]T61 Real GDP'!AS82*1000),"")),"")),"")</f>
        <v/>
      </c>
      <c r="AU51" s="9" t="str">
        <f>IFERROR((IF('[1]T10 Wine export vol'!AT82&lt;&gt;"",(IF('[1]T58 Population'!AT82&lt;&gt;"",('[1]T10 Wine export vol'!AT82/'[1]T61 Real GDP'!AT82*1000),"")),"")),"")</f>
        <v/>
      </c>
      <c r="AV51" s="9" t="str">
        <f>IFERROR((IF('[1]T10 Wine export vol'!AU82&lt;&gt;"",(IF('[1]T58 Population'!AU82&lt;&gt;"",('[1]T10 Wine export vol'!AU82/'[1]T61 Real GDP'!AU82*1000),"")),"")),"")</f>
        <v/>
      </c>
      <c r="AW51" s="9" t="str">
        <f>IFERROR((IF('[1]T10 Wine export vol'!AV82&lt;&gt;"",(IF('[1]T58 Population'!AV82&lt;&gt;"",('[1]T10 Wine export vol'!AV82/'[1]T61 Real GDP'!AV82*1000),"")),"")),"")</f>
        <v/>
      </c>
      <c r="AX51" s="9" t="str">
        <f>IFERROR((IF('[1]T10 Wine export vol'!AW82&lt;&gt;"",(IF('[1]T58 Population'!AW82&lt;&gt;"",('[1]T10 Wine export vol'!AW82/'[1]T61 Real GDP'!AW82*1000),"")),"")),"")</f>
        <v/>
      </c>
      <c r="AY51" s="9" t="str">
        <f>IFERROR((IF('[1]T10 Wine export vol'!AX82&lt;&gt;"",(IF('[1]T58 Population'!AX82&lt;&gt;"",('[1]T10 Wine export vol'!AX82/'[1]T61 Real GDP'!AX82*1000),"")),"")),"")</f>
        <v/>
      </c>
      <c r="AZ51" s="9" t="str">
        <f>IFERROR((IF('[1]T10 Wine export vol'!AY82&lt;&gt;"",(IF('[1]T58 Population'!AY82&lt;&gt;"",('[1]T10 Wine export vol'!AY82/'[1]T61 Real GDP'!AY82*1000),"")),"")),"")</f>
        <v/>
      </c>
      <c r="BA51" s="9" t="str">
        <f>IFERROR((IF('[1]T10 Wine export vol'!AZ82&lt;&gt;"",(IF('[1]T58 Population'!AZ82&lt;&gt;"",('[1]T10 Wine export vol'!AZ82/'[1]T61 Real GDP'!AZ82*1000),"")),"")),"")</f>
        <v/>
      </c>
      <c r="BB51" s="9" t="str">
        <f>IFERROR((IF('[1]T10 Wine export vol'!BC82&lt;&gt;"",(IF('[1]T58 Population'!BC82&lt;&gt;"",('[1]T10 Wine export vol'!BC82/'[1]T61 Real GDP'!BC82*1000),"")),"")),"")</f>
        <v/>
      </c>
    </row>
    <row r="52" spans="1:54" x14ac:dyDescent="0.5">
      <c r="A52" s="7">
        <f>'[1]T10 Wine export vol'!A83</f>
        <v>1915</v>
      </c>
      <c r="B52" s="9">
        <f>IFERROR((IF('[1]T10 Wine export vol'!B83&lt;&gt;"",(IF('[1]T58 Population'!B83&lt;&gt;"",('[1]T10 Wine export vol'!B83/'[1]T61 Real GDP'!B83*1000),"")),"")),"")</f>
        <v>762.68781706565903</v>
      </c>
      <c r="C52" s="9">
        <f>IFERROR((IF('[1]T10 Wine export vol'!C83&lt;&gt;"",(IF('[1]T58 Population'!C83&lt;&gt;"",('[1]T10 Wine export vol'!C83/'[1]T61 Real GDP'!C83*1000),"")),"")),"")</f>
        <v>873.26939070719698</v>
      </c>
      <c r="D52" s="9">
        <f>IFERROR((IF('[1]T10 Wine export vol'!D83&lt;&gt;"",(IF('[1]T58 Population'!D83&lt;&gt;"",('[1]T10 Wine export vol'!D83/'[1]T61 Real GDP'!D83*1000),"")),"")),"")</f>
        <v>22564.335197384233</v>
      </c>
      <c r="E52" s="9">
        <f>IFERROR((IF('[1]T10 Wine export vol'!E83&lt;&gt;"",(IF('[1]T58 Population'!E83&lt;&gt;"",('[1]T10 Wine export vol'!E83/'[1]T61 Real GDP'!E83*1000),"")),"")),"")</f>
        <v>3939.1787476644467</v>
      </c>
      <c r="F52" s="9">
        <f>IFERROR((IF('[1]T10 Wine export vol'!F83&lt;&gt;"",(IF('[1]T58 Population'!F83&lt;&gt;"",('[1]T10 Wine export vol'!F83/'[1]T61 Real GDP'!F83*1000),"")),"")),"")</f>
        <v>688.53740012007609</v>
      </c>
      <c r="G52" s="9"/>
      <c r="H52" s="9">
        <f>IFERROR((IF('[1]T10 Wine export vol'!G83&lt;&gt;"",(IF('[1]T58 Population'!G83&lt;&gt;"",('[1]T10 Wine export vol'!G83/'[1]T61 Real GDP'!G83*1000),"")),"")),"")</f>
        <v>381.0948874972878</v>
      </c>
      <c r="I52" s="9" t="str">
        <f>IFERROR((IF('[1]T10 Wine export vol'!H83&lt;&gt;"",(IF('[1]T58 Population'!H83&lt;&gt;"",('[1]T10 Wine export vol'!H83/'[1]T61 Real GDP'!H83*1000),"")),"")),"")</f>
        <v/>
      </c>
      <c r="J52" s="9" t="str">
        <f>IFERROR((IF('[1]T10 Wine export vol'!I83&lt;&gt;"",(IF('[1]T58 Population'!I83&lt;&gt;"",('[1]T10 Wine export vol'!I83/'[1]T61 Real GDP'!I83*1000),"")),"")),"")</f>
        <v/>
      </c>
      <c r="K52" s="9">
        <f>IFERROR((IF('[1]T10 Wine export vol'!J83&lt;&gt;"",(IF('[1]T58 Population'!J83&lt;&gt;"",('[1]T10 Wine export vol'!J83/'[1]T61 Real GDP'!J83*1000),"")),"")),"")</f>
        <v>102.4736573012094</v>
      </c>
      <c r="L52" s="9">
        <f>IFERROR((IF('[1]T10 Wine export vol'!K83&lt;&gt;"",(IF('[1]T58 Population'!K83&lt;&gt;"",('[1]T10 Wine export vol'!K83/'[1]T61 Real GDP'!K83*1000),"")),"")),"")</f>
        <v>5299.0059335347441</v>
      </c>
      <c r="M52" s="9" t="str">
        <f>IFERROR((IF('[1]T10 Wine export vol'!L83&lt;&gt;"",(IF('[1]T58 Population'!L83&lt;&gt;"",('[1]T10 Wine export vol'!L83/'[1]T61 Real GDP'!L83*1000),"")),"")),"")</f>
        <v/>
      </c>
      <c r="N52" s="9">
        <f>IFERROR((IF('[1]T10 Wine export vol'!M83&lt;&gt;"",(IF('[1]T58 Population'!M83&lt;&gt;"",('[1]T10 Wine export vol'!M83/'[1]T61 Real GDP'!M83*1000),"")),"")),"")</f>
        <v>10.493374488924331</v>
      </c>
      <c r="O52" s="9" t="str">
        <f>IFERROR((IF('[1]T10 Wine export vol'!N83&lt;&gt;"",(IF('[1]T58 Population'!N83&lt;&gt;"",('[1]T10 Wine export vol'!N83/'[1]T61 Real GDP'!N83*1000),"")),"")),"")</f>
        <v/>
      </c>
      <c r="P52" s="9">
        <f>IFERROR((IF('[1]T10 Wine export vol'!O83&lt;&gt;"",(IF('[1]T58 Population'!O83&lt;&gt;"",('[1]T10 Wine export vol'!O83/'[1]T61 Real GDP'!O83*1000),"")),"")),"")</f>
        <v>10.080026084143901</v>
      </c>
      <c r="Q52" s="9">
        <f>IFERROR((IF('[1]T10 Wine export vol'!P83&lt;&gt;"",(IF('[1]T58 Population'!P83&lt;&gt;"",('[1]T10 Wine export vol'!P83/'[1]T61 Real GDP'!P83*1000),"")),"")),"")</f>
        <v>18.176439587964364</v>
      </c>
      <c r="R52" s="9" t="str">
        <f>IFERROR((IF('[1]T10 Wine export vol'!Q83&lt;&gt;"",(IF('[1]T58 Population'!Q83&lt;&gt;"",('[1]T10 Wine export vol'!Q83/'[1]T61 Real GDP'!Q83*1000),"")),"")),"")</f>
        <v/>
      </c>
      <c r="S52" s="9" t="str">
        <f>IFERROR((IF('[1]T10 Wine export vol'!R83&lt;&gt;"",(IF('[1]T58 Population'!R83&lt;&gt;"",('[1]T10 Wine export vol'!R83/'[1]T61 Real GDP'!R83*1000),"")),"")),"")</f>
        <v/>
      </c>
      <c r="T52" s="9" t="str">
        <f>IFERROR((IF('[1]T10 Wine export vol'!S83&lt;&gt;"",(IF('[1]T58 Population'!S83&lt;&gt;"",('[1]T10 Wine export vol'!S83/'[1]T61 Real GDP'!S83*1000),"")),"")),"")</f>
        <v/>
      </c>
      <c r="U52" s="9" t="str">
        <f>IFERROR((IF('[1]T10 Wine export vol'!T83&lt;&gt;"",(IF('[1]T58 Population'!T83&lt;&gt;"",('[1]T10 Wine export vol'!T83/'[1]T61 Real GDP'!T83*1000),"")),"")),"")</f>
        <v/>
      </c>
      <c r="V52" s="9" t="str">
        <f>IFERROR((IF('[1]T10 Wine export vol'!U83&lt;&gt;"",(IF('[1]T58 Population'!U83&lt;&gt;"",('[1]T10 Wine export vol'!U83/'[1]T61 Real GDP'!U83*1000),"")),"")),"")</f>
        <v/>
      </c>
      <c r="W52" s="9" t="str">
        <f>IFERROR((IF('[1]T10 Wine export vol'!V83&lt;&gt;"",(IF('[1]T58 Population'!V83&lt;&gt;"",('[1]T10 Wine export vol'!V83/'[1]T61 Real GDP'!V83*1000),"")),"")),"")</f>
        <v/>
      </c>
      <c r="X52" s="9" t="str">
        <f>IFERROR((IF('[1]T10 Wine export vol'!W83&lt;&gt;"",(IF('[1]T58 Population'!W83&lt;&gt;"",('[1]T10 Wine export vol'!W83/'[1]T61 Real GDP'!W83*1000),"")),"")),"")</f>
        <v/>
      </c>
      <c r="Y52" s="9" t="str">
        <f>IFERROR((IF('[1]T10 Wine export vol'!X83&lt;&gt;"",(IF('[1]T58 Population'!X83&lt;&gt;"",('[1]T10 Wine export vol'!X83/'[1]T61 Real GDP'!X83*1000),"")),"")),"")</f>
        <v/>
      </c>
      <c r="Z52" s="9" t="str">
        <f>IFERROR((IF('[1]T10 Wine export vol'!Y83&lt;&gt;"",(IF('[1]T58 Population'!Y83&lt;&gt;"",('[1]T10 Wine export vol'!Y83/'[1]T61 Real GDP'!Y83*1000),"")),"")),"")</f>
        <v/>
      </c>
      <c r="AA52" s="9" t="str">
        <f>IFERROR((IF('[1]T10 Wine export vol'!Z83&lt;&gt;"",(IF('[1]T58 Population'!Z83&lt;&gt;"",('[1]T10 Wine export vol'!Z83/'[1]T61 Real GDP'!Z83*1000),"")),"")),"")</f>
        <v/>
      </c>
      <c r="AB52" s="9">
        <f>IFERROR((IF('[1]T10 Wine export vol'!AA83&lt;&gt;"",(IF('[1]T58 Population'!AA83&lt;&gt;"",('[1]T10 Wine export vol'!AA83/'[1]T61 Real GDP'!AA83*1000),"")),"")),"")</f>
        <v>117.45614395464443</v>
      </c>
      <c r="AC52" s="9">
        <f>IFERROR((IF('[1]T10 Wine export vol'!AB83&lt;&gt;"",(IF('[1]T58 Population'!AB83&lt;&gt;"",('[1]T10 Wine export vol'!AB83/'[1]T61 Real GDP'!AB83*1000),"")),"")),"")</f>
        <v>0</v>
      </c>
      <c r="AD52" s="9" t="str">
        <f>IFERROR((IF('[1]T10 Wine export vol'!AC83&lt;&gt;"",(IF('[1]T58 Population'!AC83&lt;&gt;"",('[1]T10 Wine export vol'!AC83/'[1]T61 Real GDP'!AC83*1000),"")),"")),"")</f>
        <v/>
      </c>
      <c r="AE52" s="9">
        <f>IFERROR((IF('[1]T10 Wine export vol'!AD83&lt;&gt;"",(IF('[1]T58 Population'!AD83&lt;&gt;"",('[1]T10 Wine export vol'!AD83/'[1]T61 Real GDP'!AD83*1000),"")),"")),"")</f>
        <v>6.3135179341320997</v>
      </c>
      <c r="AF52" s="9">
        <f>IFERROR((IF('[1]T10 Wine export vol'!AE83&lt;&gt;"",(IF('[1]T58 Population'!AE83&lt;&gt;"",('[1]T10 Wine export vol'!AE83/'[1]T61 Real GDP'!AE83*1000),"")),"")),"")</f>
        <v>32.267516961819688</v>
      </c>
      <c r="AG52" s="9" t="str">
        <f>IFERROR((IF('[1]T10 Wine export vol'!AF83&lt;&gt;"",(IF('[1]T58 Population'!AF83&lt;&gt;"",('[1]T10 Wine export vol'!AF83/'[1]T61 Real GDP'!AF83*1000),"")),"")),"")</f>
        <v/>
      </c>
      <c r="AH52" s="9">
        <f>IFERROR((IF('[1]T10 Wine export vol'!AG83&lt;&gt;"",(IF('[1]T58 Population'!AG83&lt;&gt;"",('[1]T10 Wine export vol'!AG83/'[1]T61 Real GDP'!AG83*1000),"")),"")),"")</f>
        <v>42.895243005367</v>
      </c>
      <c r="AI52" s="9" t="str">
        <f>IFERROR((IF('[1]T10 Wine export vol'!AH83&lt;&gt;"",(IF('[1]T58 Population'!AH83&lt;&gt;"",('[1]T10 Wine export vol'!AH83/'[1]T61 Real GDP'!AH83*1000),"")),"")),"")</f>
        <v/>
      </c>
      <c r="AJ52" s="9" t="str">
        <f>IFERROR((IF('[1]T10 Wine export vol'!AI83&lt;&gt;"",(IF('[1]T58 Population'!AI83&lt;&gt;"",('[1]T10 Wine export vol'!AI83/'[1]T61 Real GDP'!AI83*1000),"")),"")),"")</f>
        <v/>
      </c>
      <c r="AK52" s="9" t="str">
        <f>IFERROR((IF('[1]T10 Wine export vol'!AJ83&lt;&gt;"",(IF('[1]T58 Population'!AJ83&lt;&gt;"",('[1]T10 Wine export vol'!AJ83/'[1]T61 Real GDP'!AJ83*1000),"")),"")),"")</f>
        <v/>
      </c>
      <c r="AL52" s="9" t="str">
        <f>IFERROR((IF('[1]T10 Wine export vol'!AK83&lt;&gt;"",(IF('[1]T58 Population'!AK83&lt;&gt;"",('[1]T10 Wine export vol'!AK83/'[1]T61 Real GDP'!AK83*1000),"")),"")),"")</f>
        <v/>
      </c>
      <c r="AM52" s="9" t="str">
        <f>IFERROR((IF('[1]T10 Wine export vol'!AL83&lt;&gt;"",(IF('[1]T58 Population'!AL83&lt;&gt;"",('[1]T10 Wine export vol'!AL83/'[1]T61 Real GDP'!AL83*1000),"")),"")),"")</f>
        <v/>
      </c>
      <c r="AN52" s="9" t="str">
        <f>IFERROR((IF('[1]T10 Wine export vol'!AM83&lt;&gt;"",(IF('[1]T58 Population'!AM83&lt;&gt;"",('[1]T10 Wine export vol'!AM83/'[1]T61 Real GDP'!AM83*1000),"")),"")),"")</f>
        <v/>
      </c>
      <c r="AO52" s="9" t="str">
        <f>IFERROR((IF('[1]T10 Wine export vol'!AN83&lt;&gt;"",(IF('[1]T58 Population'!AN83&lt;&gt;"",('[1]T10 Wine export vol'!AN83/'[1]T61 Real GDP'!AN83*1000),"")),"")),"")</f>
        <v/>
      </c>
      <c r="AP52" s="9" t="str">
        <f>IFERROR((IF('[1]T10 Wine export vol'!AO83&lt;&gt;"",(IF('[1]T58 Population'!AO83&lt;&gt;"",('[1]T10 Wine export vol'!AO83/'[1]T61 Real GDP'!AO83*1000),"")),"")),"")</f>
        <v/>
      </c>
      <c r="AQ52" s="9" t="str">
        <f>IFERROR((IF('[1]T10 Wine export vol'!AP83&lt;&gt;"",(IF('[1]T58 Population'!AP83&lt;&gt;"",('[1]T10 Wine export vol'!AP83/'[1]T61 Real GDP'!AP83*1000),"")),"")),"")</f>
        <v/>
      </c>
      <c r="AR52" s="9" t="str">
        <f>IFERROR((IF('[1]T10 Wine export vol'!AQ83&lt;&gt;"",(IF('[1]T58 Population'!AQ83&lt;&gt;"",('[1]T10 Wine export vol'!AQ83/'[1]T61 Real GDP'!AQ83*1000),"")),"")),"")</f>
        <v/>
      </c>
      <c r="AS52" s="9" t="str">
        <f>IFERROR((IF('[1]T10 Wine export vol'!AR83&lt;&gt;"",(IF('[1]T58 Population'!AR83&lt;&gt;"",('[1]T10 Wine export vol'!AR83/'[1]T61 Real GDP'!AR83*1000),"")),"")),"")</f>
        <v/>
      </c>
      <c r="AT52" s="9" t="str">
        <f>IFERROR((IF('[1]T10 Wine export vol'!AS83&lt;&gt;"",(IF('[1]T58 Population'!AS83&lt;&gt;"",('[1]T10 Wine export vol'!AS83/'[1]T61 Real GDP'!AS83*1000),"")),"")),"")</f>
        <v/>
      </c>
      <c r="AU52" s="9" t="str">
        <f>IFERROR((IF('[1]T10 Wine export vol'!AT83&lt;&gt;"",(IF('[1]T58 Population'!AT83&lt;&gt;"",('[1]T10 Wine export vol'!AT83/'[1]T61 Real GDP'!AT83*1000),"")),"")),"")</f>
        <v/>
      </c>
      <c r="AV52" s="9" t="str">
        <f>IFERROR((IF('[1]T10 Wine export vol'!AU83&lt;&gt;"",(IF('[1]T58 Population'!AU83&lt;&gt;"",('[1]T10 Wine export vol'!AU83/'[1]T61 Real GDP'!AU83*1000),"")),"")),"")</f>
        <v/>
      </c>
      <c r="AW52" s="9" t="str">
        <f>IFERROR((IF('[1]T10 Wine export vol'!AV83&lt;&gt;"",(IF('[1]T58 Population'!AV83&lt;&gt;"",('[1]T10 Wine export vol'!AV83/'[1]T61 Real GDP'!AV83*1000),"")),"")),"")</f>
        <v/>
      </c>
      <c r="AX52" s="9" t="str">
        <f>IFERROR((IF('[1]T10 Wine export vol'!AW83&lt;&gt;"",(IF('[1]T58 Population'!AW83&lt;&gt;"",('[1]T10 Wine export vol'!AW83/'[1]T61 Real GDP'!AW83*1000),"")),"")),"")</f>
        <v/>
      </c>
      <c r="AY52" s="9" t="str">
        <f>IFERROR((IF('[1]T10 Wine export vol'!AX83&lt;&gt;"",(IF('[1]T58 Population'!AX83&lt;&gt;"",('[1]T10 Wine export vol'!AX83/'[1]T61 Real GDP'!AX83*1000),"")),"")),"")</f>
        <v/>
      </c>
      <c r="AZ52" s="9" t="str">
        <f>IFERROR((IF('[1]T10 Wine export vol'!AY83&lt;&gt;"",(IF('[1]T58 Population'!AY83&lt;&gt;"",('[1]T10 Wine export vol'!AY83/'[1]T61 Real GDP'!AY83*1000),"")),"")),"")</f>
        <v/>
      </c>
      <c r="BA52" s="9" t="str">
        <f>IFERROR((IF('[1]T10 Wine export vol'!AZ83&lt;&gt;"",(IF('[1]T58 Population'!AZ83&lt;&gt;"",('[1]T10 Wine export vol'!AZ83/'[1]T61 Real GDP'!AZ83*1000),"")),"")),"")</f>
        <v/>
      </c>
      <c r="BB52" s="9" t="str">
        <f>IFERROR((IF('[1]T10 Wine export vol'!BC83&lt;&gt;"",(IF('[1]T58 Population'!BC83&lt;&gt;"",('[1]T10 Wine export vol'!BC83/'[1]T61 Real GDP'!BC83*1000),"")),"")),"")</f>
        <v/>
      </c>
    </row>
    <row r="53" spans="1:54" x14ac:dyDescent="0.5">
      <c r="A53" s="7">
        <f>'[1]T10 Wine export vol'!A84</f>
        <v>1916</v>
      </c>
      <c r="B53" s="9">
        <f>IFERROR((IF('[1]T10 Wine export vol'!B84&lt;&gt;"",(IF('[1]T58 Population'!B84&lt;&gt;"",('[1]T10 Wine export vol'!B84/'[1]T61 Real GDP'!B84*1000),"")),"")),"")</f>
        <v>498.52356614079395</v>
      </c>
      <c r="C53" s="9">
        <f>IFERROR((IF('[1]T10 Wine export vol'!C84&lt;&gt;"",(IF('[1]T58 Population'!C84&lt;&gt;"",('[1]T10 Wine export vol'!C84/'[1]T61 Real GDP'!C84*1000),"")),"")),"")</f>
        <v>495.85111608246922</v>
      </c>
      <c r="D53" s="9">
        <f>IFERROR((IF('[1]T10 Wine export vol'!D84&lt;&gt;"",(IF('[1]T58 Population'!D84&lt;&gt;"",('[1]T10 Wine export vol'!D84/'[1]T61 Real GDP'!D84*1000),"")),"")),"")</f>
        <v>19017.671618312157</v>
      </c>
      <c r="E53" s="9">
        <f>IFERROR((IF('[1]T10 Wine export vol'!E84&lt;&gt;"",(IF('[1]T58 Population'!E84&lt;&gt;"",('[1]T10 Wine export vol'!E84/'[1]T61 Real GDP'!E84*1000),"")),"")),"")</f>
        <v>10183.156934557193</v>
      </c>
      <c r="F53" s="9">
        <f>IFERROR((IF('[1]T10 Wine export vol'!F84&lt;&gt;"",(IF('[1]T58 Population'!F84&lt;&gt;"",('[1]T10 Wine export vol'!F84/'[1]T61 Real GDP'!F84*1000),"")),"")),"")</f>
        <v>669.14567614434236</v>
      </c>
      <c r="G53" s="9"/>
      <c r="H53" s="9">
        <f>IFERROR((IF('[1]T10 Wine export vol'!G84&lt;&gt;"",(IF('[1]T58 Population'!G84&lt;&gt;"",('[1]T10 Wine export vol'!G84/'[1]T61 Real GDP'!G84*1000),"")),"")),"")</f>
        <v>34.604597719323991</v>
      </c>
      <c r="I53" s="9" t="str">
        <f>IFERROR((IF('[1]T10 Wine export vol'!H84&lt;&gt;"",(IF('[1]T58 Population'!H84&lt;&gt;"",('[1]T10 Wine export vol'!H84/'[1]T61 Real GDP'!H84*1000),"")),"")),"")</f>
        <v/>
      </c>
      <c r="J53" s="9" t="str">
        <f>IFERROR((IF('[1]T10 Wine export vol'!I84&lt;&gt;"",(IF('[1]T58 Population'!I84&lt;&gt;"",('[1]T10 Wine export vol'!I84/'[1]T61 Real GDP'!I84*1000),"")),"")),"")</f>
        <v/>
      </c>
      <c r="K53" s="9">
        <f>IFERROR((IF('[1]T10 Wine export vol'!J84&lt;&gt;"",(IF('[1]T58 Population'!J84&lt;&gt;"",('[1]T10 Wine export vol'!J84/'[1]T61 Real GDP'!J84*1000),"")),"")),"")</f>
        <v>40.458170800445203</v>
      </c>
      <c r="L53" s="9">
        <f>IFERROR((IF('[1]T10 Wine export vol'!K84&lt;&gt;"",(IF('[1]T58 Population'!K84&lt;&gt;"",('[1]T10 Wine export vol'!K84/'[1]T61 Real GDP'!K84*1000),"")),"")),"")</f>
        <v>4234.2519264623952</v>
      </c>
      <c r="M53" s="9" t="str">
        <f>IFERROR((IF('[1]T10 Wine export vol'!L84&lt;&gt;"",(IF('[1]T58 Population'!L84&lt;&gt;"",('[1]T10 Wine export vol'!L84/'[1]T61 Real GDP'!L84*1000),"")),"")),"")</f>
        <v/>
      </c>
      <c r="N53" s="9">
        <f>IFERROR((IF('[1]T10 Wine export vol'!M84&lt;&gt;"",(IF('[1]T58 Population'!M84&lt;&gt;"",('[1]T10 Wine export vol'!M84/'[1]T61 Real GDP'!M84*1000),"")),"")),"")</f>
        <v>10.219104294150897</v>
      </c>
      <c r="O53" s="9" t="str">
        <f>IFERROR((IF('[1]T10 Wine export vol'!N84&lt;&gt;"",(IF('[1]T58 Population'!N84&lt;&gt;"",('[1]T10 Wine export vol'!N84/'[1]T61 Real GDP'!N84*1000),"")),"")),"")</f>
        <v/>
      </c>
      <c r="P53" s="9">
        <f>IFERROR((IF('[1]T10 Wine export vol'!O84&lt;&gt;"",(IF('[1]T58 Population'!O84&lt;&gt;"",('[1]T10 Wine export vol'!O84/'[1]T61 Real GDP'!O84*1000),"")),"")),"")</f>
        <v>4.7009718315553091</v>
      </c>
      <c r="Q53" s="9">
        <f>IFERROR((IF('[1]T10 Wine export vol'!P84&lt;&gt;"",(IF('[1]T58 Population'!P84&lt;&gt;"",('[1]T10 Wine export vol'!P84/'[1]T61 Real GDP'!P84*1000),"")),"")),"")</f>
        <v>55.357786478863694</v>
      </c>
      <c r="R53" s="9" t="str">
        <f>IFERROR((IF('[1]T10 Wine export vol'!Q84&lt;&gt;"",(IF('[1]T58 Population'!Q84&lt;&gt;"",('[1]T10 Wine export vol'!Q84/'[1]T61 Real GDP'!Q84*1000),"")),"")),"")</f>
        <v/>
      </c>
      <c r="S53" s="9" t="str">
        <f>IFERROR((IF('[1]T10 Wine export vol'!R84&lt;&gt;"",(IF('[1]T58 Population'!R84&lt;&gt;"",('[1]T10 Wine export vol'!R84/'[1]T61 Real GDP'!R84*1000),"")),"")),"")</f>
        <v/>
      </c>
      <c r="T53" s="9" t="str">
        <f>IFERROR((IF('[1]T10 Wine export vol'!S84&lt;&gt;"",(IF('[1]T58 Population'!S84&lt;&gt;"",('[1]T10 Wine export vol'!S84/'[1]T61 Real GDP'!S84*1000),"")),"")),"")</f>
        <v/>
      </c>
      <c r="U53" s="9" t="str">
        <f>IFERROR((IF('[1]T10 Wine export vol'!T84&lt;&gt;"",(IF('[1]T58 Population'!T84&lt;&gt;"",('[1]T10 Wine export vol'!T84/'[1]T61 Real GDP'!T84*1000),"")),"")),"")</f>
        <v/>
      </c>
      <c r="V53" s="9" t="str">
        <f>IFERROR((IF('[1]T10 Wine export vol'!U84&lt;&gt;"",(IF('[1]T58 Population'!U84&lt;&gt;"",('[1]T10 Wine export vol'!U84/'[1]T61 Real GDP'!U84*1000),"")),"")),"")</f>
        <v/>
      </c>
      <c r="W53" s="9" t="str">
        <f>IFERROR((IF('[1]T10 Wine export vol'!V84&lt;&gt;"",(IF('[1]T58 Population'!V84&lt;&gt;"",('[1]T10 Wine export vol'!V84/'[1]T61 Real GDP'!V84*1000),"")),"")),"")</f>
        <v/>
      </c>
      <c r="X53" s="9" t="str">
        <f>IFERROR((IF('[1]T10 Wine export vol'!W84&lt;&gt;"",(IF('[1]T58 Population'!W84&lt;&gt;"",('[1]T10 Wine export vol'!W84/'[1]T61 Real GDP'!W84*1000),"")),"")),"")</f>
        <v/>
      </c>
      <c r="Y53" s="9" t="str">
        <f>IFERROR((IF('[1]T10 Wine export vol'!X84&lt;&gt;"",(IF('[1]T58 Population'!X84&lt;&gt;"",('[1]T10 Wine export vol'!X84/'[1]T61 Real GDP'!X84*1000),"")),"")),"")</f>
        <v/>
      </c>
      <c r="Z53" s="9" t="str">
        <f>IFERROR((IF('[1]T10 Wine export vol'!Y84&lt;&gt;"",(IF('[1]T58 Population'!Y84&lt;&gt;"",('[1]T10 Wine export vol'!Y84/'[1]T61 Real GDP'!Y84*1000),"")),"")),"")</f>
        <v/>
      </c>
      <c r="AA53" s="9" t="str">
        <f>IFERROR((IF('[1]T10 Wine export vol'!Z84&lt;&gt;"",(IF('[1]T58 Population'!Z84&lt;&gt;"",('[1]T10 Wine export vol'!Z84/'[1]T61 Real GDP'!Z84*1000),"")),"")),"")</f>
        <v/>
      </c>
      <c r="AB53" s="9">
        <f>IFERROR((IF('[1]T10 Wine export vol'!AA84&lt;&gt;"",(IF('[1]T58 Population'!AA84&lt;&gt;"",('[1]T10 Wine export vol'!AA84/'[1]T61 Real GDP'!AA84*1000),"")),"")),"")</f>
        <v>135.44597054443159</v>
      </c>
      <c r="AC53" s="9">
        <f>IFERROR((IF('[1]T10 Wine export vol'!AB84&lt;&gt;"",(IF('[1]T58 Population'!AB84&lt;&gt;"",('[1]T10 Wine export vol'!AB84/'[1]T61 Real GDP'!AB84*1000),"")),"")),"")</f>
        <v>0</v>
      </c>
      <c r="AD53" s="9" t="str">
        <f>IFERROR((IF('[1]T10 Wine export vol'!AC84&lt;&gt;"",(IF('[1]T58 Population'!AC84&lt;&gt;"",('[1]T10 Wine export vol'!AC84/'[1]T61 Real GDP'!AC84*1000),"")),"")),"")</f>
        <v/>
      </c>
      <c r="AE53" s="9">
        <f>IFERROR((IF('[1]T10 Wine export vol'!AD84&lt;&gt;"",(IF('[1]T58 Population'!AD84&lt;&gt;"",('[1]T10 Wine export vol'!AD84/'[1]T61 Real GDP'!AD84*1000),"")),"")),"")</f>
        <v>7.6746730572329787</v>
      </c>
      <c r="AF53" s="9">
        <f>IFERROR((IF('[1]T10 Wine export vol'!AE84&lt;&gt;"",(IF('[1]T58 Population'!AE84&lt;&gt;"",('[1]T10 Wine export vol'!AE84/'[1]T61 Real GDP'!AE84*1000),"")),"")),"")</f>
        <v>225.38740087409076</v>
      </c>
      <c r="AG53" s="9" t="str">
        <f>IFERROR((IF('[1]T10 Wine export vol'!AF84&lt;&gt;"",(IF('[1]T58 Population'!AF84&lt;&gt;"",('[1]T10 Wine export vol'!AF84/'[1]T61 Real GDP'!AF84*1000),"")),"")),"")</f>
        <v/>
      </c>
      <c r="AH53" s="9">
        <f>IFERROR((IF('[1]T10 Wine export vol'!AG84&lt;&gt;"",(IF('[1]T58 Population'!AG84&lt;&gt;"",('[1]T10 Wine export vol'!AG84/'[1]T61 Real GDP'!AG84*1000),"")),"")),"")</f>
        <v>27.617785544118934</v>
      </c>
      <c r="AI53" s="9" t="str">
        <f>IFERROR((IF('[1]T10 Wine export vol'!AH84&lt;&gt;"",(IF('[1]T58 Population'!AH84&lt;&gt;"",('[1]T10 Wine export vol'!AH84/'[1]T61 Real GDP'!AH84*1000),"")),"")),"")</f>
        <v/>
      </c>
      <c r="AJ53" s="9" t="str">
        <f>IFERROR((IF('[1]T10 Wine export vol'!AI84&lt;&gt;"",(IF('[1]T58 Population'!AI84&lt;&gt;"",('[1]T10 Wine export vol'!AI84/'[1]T61 Real GDP'!AI84*1000),"")),"")),"")</f>
        <v/>
      </c>
      <c r="AK53" s="9" t="str">
        <f>IFERROR((IF('[1]T10 Wine export vol'!AJ84&lt;&gt;"",(IF('[1]T58 Population'!AJ84&lt;&gt;"",('[1]T10 Wine export vol'!AJ84/'[1]T61 Real GDP'!AJ84*1000),"")),"")),"")</f>
        <v/>
      </c>
      <c r="AL53" s="9" t="str">
        <f>IFERROR((IF('[1]T10 Wine export vol'!AK84&lt;&gt;"",(IF('[1]T58 Population'!AK84&lt;&gt;"",('[1]T10 Wine export vol'!AK84/'[1]T61 Real GDP'!AK84*1000),"")),"")),"")</f>
        <v/>
      </c>
      <c r="AM53" s="9" t="str">
        <f>IFERROR((IF('[1]T10 Wine export vol'!AL84&lt;&gt;"",(IF('[1]T58 Population'!AL84&lt;&gt;"",('[1]T10 Wine export vol'!AL84/'[1]T61 Real GDP'!AL84*1000),"")),"")),"")</f>
        <v/>
      </c>
      <c r="AN53" s="9" t="str">
        <f>IFERROR((IF('[1]T10 Wine export vol'!AM84&lt;&gt;"",(IF('[1]T58 Population'!AM84&lt;&gt;"",('[1]T10 Wine export vol'!AM84/'[1]T61 Real GDP'!AM84*1000),"")),"")),"")</f>
        <v/>
      </c>
      <c r="AO53" s="9" t="str">
        <f>IFERROR((IF('[1]T10 Wine export vol'!AN84&lt;&gt;"",(IF('[1]T58 Population'!AN84&lt;&gt;"",('[1]T10 Wine export vol'!AN84/'[1]T61 Real GDP'!AN84*1000),"")),"")),"")</f>
        <v/>
      </c>
      <c r="AP53" s="9" t="str">
        <f>IFERROR((IF('[1]T10 Wine export vol'!AO84&lt;&gt;"",(IF('[1]T58 Population'!AO84&lt;&gt;"",('[1]T10 Wine export vol'!AO84/'[1]T61 Real GDP'!AO84*1000),"")),"")),"")</f>
        <v/>
      </c>
      <c r="AQ53" s="9" t="str">
        <f>IFERROR((IF('[1]T10 Wine export vol'!AP84&lt;&gt;"",(IF('[1]T58 Population'!AP84&lt;&gt;"",('[1]T10 Wine export vol'!AP84/'[1]T61 Real GDP'!AP84*1000),"")),"")),"")</f>
        <v/>
      </c>
      <c r="AR53" s="9" t="str">
        <f>IFERROR((IF('[1]T10 Wine export vol'!AQ84&lt;&gt;"",(IF('[1]T58 Population'!AQ84&lt;&gt;"",('[1]T10 Wine export vol'!AQ84/'[1]T61 Real GDP'!AQ84*1000),"")),"")),"")</f>
        <v/>
      </c>
      <c r="AS53" s="9" t="str">
        <f>IFERROR((IF('[1]T10 Wine export vol'!AR84&lt;&gt;"",(IF('[1]T58 Population'!AR84&lt;&gt;"",('[1]T10 Wine export vol'!AR84/'[1]T61 Real GDP'!AR84*1000),"")),"")),"")</f>
        <v/>
      </c>
      <c r="AT53" s="9" t="str">
        <f>IFERROR((IF('[1]T10 Wine export vol'!AS84&lt;&gt;"",(IF('[1]T58 Population'!AS84&lt;&gt;"",('[1]T10 Wine export vol'!AS84/'[1]T61 Real GDP'!AS84*1000),"")),"")),"")</f>
        <v/>
      </c>
      <c r="AU53" s="9" t="str">
        <f>IFERROR((IF('[1]T10 Wine export vol'!AT84&lt;&gt;"",(IF('[1]T58 Population'!AT84&lt;&gt;"",('[1]T10 Wine export vol'!AT84/'[1]T61 Real GDP'!AT84*1000),"")),"")),"")</f>
        <v/>
      </c>
      <c r="AV53" s="9" t="str">
        <f>IFERROR((IF('[1]T10 Wine export vol'!AU84&lt;&gt;"",(IF('[1]T58 Population'!AU84&lt;&gt;"",('[1]T10 Wine export vol'!AU84/'[1]T61 Real GDP'!AU84*1000),"")),"")),"")</f>
        <v/>
      </c>
      <c r="AW53" s="9" t="str">
        <f>IFERROR((IF('[1]T10 Wine export vol'!AV84&lt;&gt;"",(IF('[1]T58 Population'!AV84&lt;&gt;"",('[1]T10 Wine export vol'!AV84/'[1]T61 Real GDP'!AV84*1000),"")),"")),"")</f>
        <v/>
      </c>
      <c r="AX53" s="9" t="str">
        <f>IFERROR((IF('[1]T10 Wine export vol'!AW84&lt;&gt;"",(IF('[1]T58 Population'!AW84&lt;&gt;"",('[1]T10 Wine export vol'!AW84/'[1]T61 Real GDP'!AW84*1000),"")),"")),"")</f>
        <v/>
      </c>
      <c r="AY53" s="9" t="str">
        <f>IFERROR((IF('[1]T10 Wine export vol'!AX84&lt;&gt;"",(IF('[1]T58 Population'!AX84&lt;&gt;"",('[1]T10 Wine export vol'!AX84/'[1]T61 Real GDP'!AX84*1000),"")),"")),"")</f>
        <v/>
      </c>
      <c r="AZ53" s="9" t="str">
        <f>IFERROR((IF('[1]T10 Wine export vol'!AY84&lt;&gt;"",(IF('[1]T58 Population'!AY84&lt;&gt;"",('[1]T10 Wine export vol'!AY84/'[1]T61 Real GDP'!AY84*1000),"")),"")),"")</f>
        <v/>
      </c>
      <c r="BA53" s="9" t="str">
        <f>IFERROR((IF('[1]T10 Wine export vol'!AZ84&lt;&gt;"",(IF('[1]T58 Population'!AZ84&lt;&gt;"",('[1]T10 Wine export vol'!AZ84/'[1]T61 Real GDP'!AZ84*1000),"")),"")),"")</f>
        <v/>
      </c>
      <c r="BB53" s="9" t="str">
        <f>IFERROR((IF('[1]T10 Wine export vol'!BC84&lt;&gt;"",(IF('[1]T58 Population'!BC84&lt;&gt;"",('[1]T10 Wine export vol'!BC84/'[1]T61 Real GDP'!BC84*1000),"")),"")),"")</f>
        <v/>
      </c>
    </row>
    <row r="54" spans="1:54" x14ac:dyDescent="0.5">
      <c r="A54" s="7">
        <f>'[1]T10 Wine export vol'!A85</f>
        <v>1917</v>
      </c>
      <c r="B54" s="9">
        <f>IFERROR((IF('[1]T10 Wine export vol'!B85&lt;&gt;"",(IF('[1]T58 Population'!B85&lt;&gt;"",('[1]T10 Wine export vol'!B85/'[1]T61 Real GDP'!B85*1000),"")),"")),"")</f>
        <v>411.98659319531271</v>
      </c>
      <c r="C54" s="9">
        <f>IFERROR((IF('[1]T10 Wine export vol'!C85&lt;&gt;"",(IF('[1]T58 Population'!C85&lt;&gt;"",('[1]T10 Wine export vol'!C85/'[1]T61 Real GDP'!C85*1000),"")),"")),"")</f>
        <v>963.97578738489699</v>
      </c>
      <c r="D54" s="9">
        <f>IFERROR((IF('[1]T10 Wine export vol'!D85&lt;&gt;"",(IF('[1]T58 Population'!D85&lt;&gt;"",('[1]T10 Wine export vol'!D85/'[1]T61 Real GDP'!D85*1000),"")),"")),"")</f>
        <v>18930.896013414116</v>
      </c>
      <c r="E54" s="9">
        <f>IFERROR((IF('[1]T10 Wine export vol'!E85&lt;&gt;"",(IF('[1]T58 Population'!E85&lt;&gt;"",('[1]T10 Wine export vol'!E85/'[1]T61 Real GDP'!E85*1000),"")),"")),"")</f>
        <v>14581.16</v>
      </c>
      <c r="F54" s="9">
        <f>IFERROR((IF('[1]T10 Wine export vol'!F85&lt;&gt;"",(IF('[1]T58 Population'!F85&lt;&gt;"",('[1]T10 Wine export vol'!F85/'[1]T61 Real GDP'!F85*1000),"")),"")),"")</f>
        <v>655.34353523303491</v>
      </c>
      <c r="G54" s="9"/>
      <c r="H54" s="9">
        <f>IFERROR((IF('[1]T10 Wine export vol'!G85&lt;&gt;"",(IF('[1]T58 Population'!G85&lt;&gt;"",('[1]T10 Wine export vol'!G85/'[1]T61 Real GDP'!G85*1000),"")),"")),"")</f>
        <v>129.74390785595423</v>
      </c>
      <c r="I54" s="9" t="str">
        <f>IFERROR((IF('[1]T10 Wine export vol'!H85&lt;&gt;"",(IF('[1]T58 Population'!H85&lt;&gt;"",('[1]T10 Wine export vol'!H85/'[1]T61 Real GDP'!H85*1000),"")),"")),"")</f>
        <v/>
      </c>
      <c r="J54" s="9" t="str">
        <f>IFERROR((IF('[1]T10 Wine export vol'!I85&lt;&gt;"",(IF('[1]T58 Population'!I85&lt;&gt;"",('[1]T10 Wine export vol'!I85/'[1]T61 Real GDP'!I85*1000),"")),"")),"")</f>
        <v/>
      </c>
      <c r="K54" s="9">
        <f>IFERROR((IF('[1]T10 Wine export vol'!J85&lt;&gt;"",(IF('[1]T58 Population'!J85&lt;&gt;"",('[1]T10 Wine export vol'!J85/'[1]T61 Real GDP'!J85*1000),"")),"")),"")</f>
        <v>73.450614784641189</v>
      </c>
      <c r="L54" s="9">
        <f>IFERROR((IF('[1]T10 Wine export vol'!K85&lt;&gt;"",(IF('[1]T58 Population'!K85&lt;&gt;"",('[1]T10 Wine export vol'!K85/'[1]T61 Real GDP'!K85*1000),"")),"")),"")</f>
        <v>2170.0316196915278</v>
      </c>
      <c r="M54" s="9" t="str">
        <f>IFERROR((IF('[1]T10 Wine export vol'!L85&lt;&gt;"",(IF('[1]T58 Population'!L85&lt;&gt;"",('[1]T10 Wine export vol'!L85/'[1]T61 Real GDP'!L85*1000),"")),"")),"")</f>
        <v/>
      </c>
      <c r="N54" s="9">
        <f>IFERROR((IF('[1]T10 Wine export vol'!M85&lt;&gt;"",(IF('[1]T58 Population'!M85&lt;&gt;"",('[1]T10 Wine export vol'!M85/'[1]T61 Real GDP'!M85*1000),"")),"")),"")</f>
        <v>10.91658193987371</v>
      </c>
      <c r="O54" s="9" t="str">
        <f>IFERROR((IF('[1]T10 Wine export vol'!N85&lt;&gt;"",(IF('[1]T58 Population'!N85&lt;&gt;"",('[1]T10 Wine export vol'!N85/'[1]T61 Real GDP'!N85*1000),"")),"")),"")</f>
        <v/>
      </c>
      <c r="P54" s="9">
        <f>IFERROR((IF('[1]T10 Wine export vol'!O85&lt;&gt;"",(IF('[1]T58 Population'!O85&lt;&gt;"",('[1]T10 Wine export vol'!O85/'[1]T61 Real GDP'!O85*1000),"")),"")),"")</f>
        <v>8.9244666717929917</v>
      </c>
      <c r="Q54" s="9">
        <f>IFERROR((IF('[1]T10 Wine export vol'!P85&lt;&gt;"",(IF('[1]T58 Population'!P85&lt;&gt;"",('[1]T10 Wine export vol'!P85/'[1]T61 Real GDP'!P85*1000),"")),"")),"")</f>
        <v>58.903970691430899</v>
      </c>
      <c r="R54" s="9" t="str">
        <f>IFERROR((IF('[1]T10 Wine export vol'!Q85&lt;&gt;"",(IF('[1]T58 Population'!Q85&lt;&gt;"",('[1]T10 Wine export vol'!Q85/'[1]T61 Real GDP'!Q85*1000),"")),"")),"")</f>
        <v/>
      </c>
      <c r="S54" s="9" t="str">
        <f>IFERROR((IF('[1]T10 Wine export vol'!R85&lt;&gt;"",(IF('[1]T58 Population'!R85&lt;&gt;"",('[1]T10 Wine export vol'!R85/'[1]T61 Real GDP'!R85*1000),"")),"")),"")</f>
        <v/>
      </c>
      <c r="T54" s="9" t="str">
        <f>IFERROR((IF('[1]T10 Wine export vol'!S85&lt;&gt;"",(IF('[1]T58 Population'!S85&lt;&gt;"",('[1]T10 Wine export vol'!S85/'[1]T61 Real GDP'!S85*1000),"")),"")),"")</f>
        <v/>
      </c>
      <c r="U54" s="9" t="str">
        <f>IFERROR((IF('[1]T10 Wine export vol'!T85&lt;&gt;"",(IF('[1]T58 Population'!T85&lt;&gt;"",('[1]T10 Wine export vol'!T85/'[1]T61 Real GDP'!T85*1000),"")),"")),"")</f>
        <v/>
      </c>
      <c r="V54" s="9" t="str">
        <f>IFERROR((IF('[1]T10 Wine export vol'!U85&lt;&gt;"",(IF('[1]T58 Population'!U85&lt;&gt;"",('[1]T10 Wine export vol'!U85/'[1]T61 Real GDP'!U85*1000),"")),"")),"")</f>
        <v/>
      </c>
      <c r="W54" s="9" t="str">
        <f>IFERROR((IF('[1]T10 Wine export vol'!V85&lt;&gt;"",(IF('[1]T58 Population'!V85&lt;&gt;"",('[1]T10 Wine export vol'!V85/'[1]T61 Real GDP'!V85*1000),"")),"")),"")</f>
        <v/>
      </c>
      <c r="X54" s="9" t="str">
        <f>IFERROR((IF('[1]T10 Wine export vol'!W85&lt;&gt;"",(IF('[1]T58 Population'!W85&lt;&gt;"",('[1]T10 Wine export vol'!W85/'[1]T61 Real GDP'!W85*1000),"")),"")),"")</f>
        <v/>
      </c>
      <c r="Y54" s="9" t="str">
        <f>IFERROR((IF('[1]T10 Wine export vol'!X85&lt;&gt;"",(IF('[1]T58 Population'!X85&lt;&gt;"",('[1]T10 Wine export vol'!X85/'[1]T61 Real GDP'!X85*1000),"")),"")),"")</f>
        <v/>
      </c>
      <c r="Z54" s="9" t="str">
        <f>IFERROR((IF('[1]T10 Wine export vol'!Y85&lt;&gt;"",(IF('[1]T58 Population'!Y85&lt;&gt;"",('[1]T10 Wine export vol'!Y85/'[1]T61 Real GDP'!Y85*1000),"")),"")),"")</f>
        <v/>
      </c>
      <c r="AA54" s="9" t="str">
        <f>IFERROR((IF('[1]T10 Wine export vol'!Z85&lt;&gt;"",(IF('[1]T58 Population'!Z85&lt;&gt;"",('[1]T10 Wine export vol'!Z85/'[1]T61 Real GDP'!Z85*1000),"")),"")),"")</f>
        <v/>
      </c>
      <c r="AB54" s="9">
        <f>IFERROR((IF('[1]T10 Wine export vol'!AA85&lt;&gt;"",(IF('[1]T58 Population'!AA85&lt;&gt;"",('[1]T10 Wine export vol'!AA85/'[1]T61 Real GDP'!AA85*1000),"")),"")),"")</f>
        <v>114.64833867431271</v>
      </c>
      <c r="AC54" s="9">
        <f>IFERROR((IF('[1]T10 Wine export vol'!AB85&lt;&gt;"",(IF('[1]T58 Population'!AB85&lt;&gt;"",('[1]T10 Wine export vol'!AB85/'[1]T61 Real GDP'!AB85*1000),"")),"")),"")</f>
        <v>0</v>
      </c>
      <c r="AD54" s="9" t="str">
        <f>IFERROR((IF('[1]T10 Wine export vol'!AC85&lt;&gt;"",(IF('[1]T58 Population'!AC85&lt;&gt;"",('[1]T10 Wine export vol'!AC85/'[1]T61 Real GDP'!AC85*1000),"")),"")),"")</f>
        <v/>
      </c>
      <c r="AE54" s="9">
        <f>IFERROR((IF('[1]T10 Wine export vol'!AD85&lt;&gt;"",(IF('[1]T58 Population'!AD85&lt;&gt;"",('[1]T10 Wine export vol'!AD85/'[1]T61 Real GDP'!AD85*1000),"")),"")),"")</f>
        <v>15.597022665931645</v>
      </c>
      <c r="AF54" s="9">
        <f>IFERROR((IF('[1]T10 Wine export vol'!AE85&lt;&gt;"",(IF('[1]T58 Population'!AE85&lt;&gt;"",('[1]T10 Wine export vol'!AE85/'[1]T61 Real GDP'!AE85*1000),"")),"")),"")</f>
        <v>143.44164796615146</v>
      </c>
      <c r="AG54" s="9" t="str">
        <f>IFERROR((IF('[1]T10 Wine export vol'!AF85&lt;&gt;"",(IF('[1]T58 Population'!AF85&lt;&gt;"",('[1]T10 Wine export vol'!AF85/'[1]T61 Real GDP'!AF85*1000),"")),"")),"")</f>
        <v/>
      </c>
      <c r="AH54" s="9">
        <f>IFERROR((IF('[1]T10 Wine export vol'!AG85&lt;&gt;"",(IF('[1]T58 Population'!AG85&lt;&gt;"",('[1]T10 Wine export vol'!AG85/'[1]T61 Real GDP'!AG85*1000),"")),"")),"")</f>
        <v>19.928358500177929</v>
      </c>
      <c r="AI54" s="9" t="str">
        <f>IFERROR((IF('[1]T10 Wine export vol'!AH85&lt;&gt;"",(IF('[1]T58 Population'!AH85&lt;&gt;"",('[1]T10 Wine export vol'!AH85/'[1]T61 Real GDP'!AH85*1000),"")),"")),"")</f>
        <v/>
      </c>
      <c r="AJ54" s="9" t="str">
        <f>IFERROR((IF('[1]T10 Wine export vol'!AI85&lt;&gt;"",(IF('[1]T58 Population'!AI85&lt;&gt;"",('[1]T10 Wine export vol'!AI85/'[1]T61 Real GDP'!AI85*1000),"")),"")),"")</f>
        <v/>
      </c>
      <c r="AK54" s="9" t="str">
        <f>IFERROR((IF('[1]T10 Wine export vol'!AJ85&lt;&gt;"",(IF('[1]T58 Population'!AJ85&lt;&gt;"",('[1]T10 Wine export vol'!AJ85/'[1]T61 Real GDP'!AJ85*1000),"")),"")),"")</f>
        <v/>
      </c>
      <c r="AL54" s="9" t="str">
        <f>IFERROR((IF('[1]T10 Wine export vol'!AK85&lt;&gt;"",(IF('[1]T58 Population'!AK85&lt;&gt;"",('[1]T10 Wine export vol'!AK85/'[1]T61 Real GDP'!AK85*1000),"")),"")),"")</f>
        <v/>
      </c>
      <c r="AM54" s="9" t="str">
        <f>IFERROR((IF('[1]T10 Wine export vol'!AL85&lt;&gt;"",(IF('[1]T58 Population'!AL85&lt;&gt;"",('[1]T10 Wine export vol'!AL85/'[1]T61 Real GDP'!AL85*1000),"")),"")),"")</f>
        <v/>
      </c>
      <c r="AN54" s="9" t="str">
        <f>IFERROR((IF('[1]T10 Wine export vol'!AM85&lt;&gt;"",(IF('[1]T58 Population'!AM85&lt;&gt;"",('[1]T10 Wine export vol'!AM85/'[1]T61 Real GDP'!AM85*1000),"")),"")),"")</f>
        <v/>
      </c>
      <c r="AO54" s="9" t="str">
        <f>IFERROR((IF('[1]T10 Wine export vol'!AN85&lt;&gt;"",(IF('[1]T58 Population'!AN85&lt;&gt;"",('[1]T10 Wine export vol'!AN85/'[1]T61 Real GDP'!AN85*1000),"")),"")),"")</f>
        <v/>
      </c>
      <c r="AP54" s="9" t="str">
        <f>IFERROR((IF('[1]T10 Wine export vol'!AO85&lt;&gt;"",(IF('[1]T58 Population'!AO85&lt;&gt;"",('[1]T10 Wine export vol'!AO85/'[1]T61 Real GDP'!AO85*1000),"")),"")),"")</f>
        <v/>
      </c>
      <c r="AQ54" s="9" t="str">
        <f>IFERROR((IF('[1]T10 Wine export vol'!AP85&lt;&gt;"",(IF('[1]T58 Population'!AP85&lt;&gt;"",('[1]T10 Wine export vol'!AP85/'[1]T61 Real GDP'!AP85*1000),"")),"")),"")</f>
        <v/>
      </c>
      <c r="AR54" s="9" t="str">
        <f>IFERROR((IF('[1]T10 Wine export vol'!AQ85&lt;&gt;"",(IF('[1]T58 Population'!AQ85&lt;&gt;"",('[1]T10 Wine export vol'!AQ85/'[1]T61 Real GDP'!AQ85*1000),"")),"")),"")</f>
        <v/>
      </c>
      <c r="AS54" s="9" t="str">
        <f>IFERROR((IF('[1]T10 Wine export vol'!AR85&lt;&gt;"",(IF('[1]T58 Population'!AR85&lt;&gt;"",('[1]T10 Wine export vol'!AR85/'[1]T61 Real GDP'!AR85*1000),"")),"")),"")</f>
        <v/>
      </c>
      <c r="AT54" s="9" t="str">
        <f>IFERROR((IF('[1]T10 Wine export vol'!AS85&lt;&gt;"",(IF('[1]T58 Population'!AS85&lt;&gt;"",('[1]T10 Wine export vol'!AS85/'[1]T61 Real GDP'!AS85*1000),"")),"")),"")</f>
        <v/>
      </c>
      <c r="AU54" s="9" t="str">
        <f>IFERROR((IF('[1]T10 Wine export vol'!AT85&lt;&gt;"",(IF('[1]T58 Population'!AT85&lt;&gt;"",('[1]T10 Wine export vol'!AT85/'[1]T61 Real GDP'!AT85*1000),"")),"")),"")</f>
        <v/>
      </c>
      <c r="AV54" s="9" t="str">
        <f>IFERROR((IF('[1]T10 Wine export vol'!AU85&lt;&gt;"",(IF('[1]T58 Population'!AU85&lt;&gt;"",('[1]T10 Wine export vol'!AU85/'[1]T61 Real GDP'!AU85*1000),"")),"")),"")</f>
        <v/>
      </c>
      <c r="AW54" s="9" t="str">
        <f>IFERROR((IF('[1]T10 Wine export vol'!AV85&lt;&gt;"",(IF('[1]T58 Population'!AV85&lt;&gt;"",('[1]T10 Wine export vol'!AV85/'[1]T61 Real GDP'!AV85*1000),"")),"")),"")</f>
        <v/>
      </c>
      <c r="AX54" s="9" t="str">
        <f>IFERROR((IF('[1]T10 Wine export vol'!AW85&lt;&gt;"",(IF('[1]T58 Population'!AW85&lt;&gt;"",('[1]T10 Wine export vol'!AW85/'[1]T61 Real GDP'!AW85*1000),"")),"")),"")</f>
        <v/>
      </c>
      <c r="AY54" s="9" t="str">
        <f>IFERROR((IF('[1]T10 Wine export vol'!AX85&lt;&gt;"",(IF('[1]T58 Population'!AX85&lt;&gt;"",('[1]T10 Wine export vol'!AX85/'[1]T61 Real GDP'!AX85*1000),"")),"")),"")</f>
        <v/>
      </c>
      <c r="AZ54" s="9" t="str">
        <f>IFERROR((IF('[1]T10 Wine export vol'!AY85&lt;&gt;"",(IF('[1]T58 Population'!AY85&lt;&gt;"",('[1]T10 Wine export vol'!AY85/'[1]T61 Real GDP'!AY85*1000),"")),"")),"")</f>
        <v/>
      </c>
      <c r="BA54" s="9" t="str">
        <f>IFERROR((IF('[1]T10 Wine export vol'!AZ85&lt;&gt;"",(IF('[1]T58 Population'!AZ85&lt;&gt;"",('[1]T10 Wine export vol'!AZ85/'[1]T61 Real GDP'!AZ85*1000),"")),"")),"")</f>
        <v/>
      </c>
      <c r="BB54" s="9" t="str">
        <f>IFERROR((IF('[1]T10 Wine export vol'!BC85&lt;&gt;"",(IF('[1]T58 Population'!BC85&lt;&gt;"",('[1]T10 Wine export vol'!BC85/'[1]T61 Real GDP'!BC85*1000),"")),"")),"")</f>
        <v/>
      </c>
    </row>
    <row r="55" spans="1:54" x14ac:dyDescent="0.5">
      <c r="A55" s="7">
        <f>'[1]T10 Wine export vol'!A86</f>
        <v>1918</v>
      </c>
      <c r="B55" s="9">
        <f>IFERROR((IF('[1]T10 Wine export vol'!B86&lt;&gt;"",(IF('[1]T58 Population'!B86&lt;&gt;"",('[1]T10 Wine export vol'!B86/'[1]T61 Real GDP'!B86*1000),"")),"")),"")</f>
        <v>470.34895660732866</v>
      </c>
      <c r="C55" s="9">
        <f>IFERROR((IF('[1]T10 Wine export vol'!C86&lt;&gt;"",(IF('[1]T58 Population'!C86&lt;&gt;"",('[1]T10 Wine export vol'!C86/'[1]T61 Real GDP'!C86*1000),"")),"")),"")</f>
        <v>2164.3232879772991</v>
      </c>
      <c r="D55" s="9">
        <f>IFERROR((IF('[1]T10 Wine export vol'!D86&lt;&gt;"",(IF('[1]T58 Population'!D86&lt;&gt;"",('[1]T10 Wine export vol'!D86/'[1]T61 Real GDP'!D86*1000),"")),"")),"")</f>
        <v>19337.477364003513</v>
      </c>
      <c r="E55" s="9">
        <f>IFERROR((IF('[1]T10 Wine export vol'!E86&lt;&gt;"",(IF('[1]T58 Population'!E86&lt;&gt;"",('[1]T10 Wine export vol'!E86/'[1]T61 Real GDP'!E86*1000),"")),"")),"")</f>
        <v>6150.6282326580167</v>
      </c>
      <c r="F55" s="9">
        <f>IFERROR((IF('[1]T10 Wine export vol'!F86&lt;&gt;"",(IF('[1]T58 Population'!F86&lt;&gt;"",('[1]T10 Wine export vol'!F86/'[1]T61 Real GDP'!F86*1000),"")),"")),"")</f>
        <v>640.04718727107399</v>
      </c>
      <c r="G55" s="9"/>
      <c r="H55" s="9">
        <f>IFERROR((IF('[1]T10 Wine export vol'!G86&lt;&gt;"",(IF('[1]T58 Population'!G86&lt;&gt;"",('[1]T10 Wine export vol'!G86/'[1]T61 Real GDP'!G86*1000),"")),"")),"")</f>
        <v>209.62258324140706</v>
      </c>
      <c r="I55" s="9" t="str">
        <f>IFERROR((IF('[1]T10 Wine export vol'!H86&lt;&gt;"",(IF('[1]T58 Population'!H86&lt;&gt;"",('[1]T10 Wine export vol'!H86/'[1]T61 Real GDP'!H86*1000),"")),"")),"")</f>
        <v/>
      </c>
      <c r="J55" s="9" t="str">
        <f>IFERROR((IF('[1]T10 Wine export vol'!I86&lt;&gt;"",(IF('[1]T58 Population'!I86&lt;&gt;"",('[1]T10 Wine export vol'!I86/'[1]T61 Real GDP'!I86*1000),"")),"")),"")</f>
        <v/>
      </c>
      <c r="K55" s="9">
        <f>IFERROR((IF('[1]T10 Wine export vol'!J86&lt;&gt;"",(IF('[1]T58 Population'!J86&lt;&gt;"",('[1]T10 Wine export vol'!J86/'[1]T61 Real GDP'!J86*1000),"")),"")),"")</f>
        <v>102.23630651391713</v>
      </c>
      <c r="L55" s="9">
        <f>IFERROR((IF('[1]T10 Wine export vol'!K86&lt;&gt;"",(IF('[1]T58 Population'!K86&lt;&gt;"",('[1]T10 Wine export vol'!K86/'[1]T61 Real GDP'!K86*1000),"")),"")),"")</f>
        <v>1256.6156685330347</v>
      </c>
      <c r="M55" s="9" t="str">
        <f>IFERROR((IF('[1]T10 Wine export vol'!L86&lt;&gt;"",(IF('[1]T58 Population'!L86&lt;&gt;"",('[1]T10 Wine export vol'!L86/'[1]T61 Real GDP'!L86*1000),"")),"")),"")</f>
        <v/>
      </c>
      <c r="N55" s="9">
        <f>IFERROR((IF('[1]T10 Wine export vol'!M86&lt;&gt;"",(IF('[1]T58 Population'!M86&lt;&gt;"",('[1]T10 Wine export vol'!M86/'[1]T61 Real GDP'!M86*1000),"")),"")),"")</f>
        <v>11.63873730524573</v>
      </c>
      <c r="O55" s="9" t="str">
        <f>IFERROR((IF('[1]T10 Wine export vol'!N86&lt;&gt;"",(IF('[1]T58 Population'!N86&lt;&gt;"",('[1]T10 Wine export vol'!N86/'[1]T61 Real GDP'!N86*1000),"")),"")),"")</f>
        <v/>
      </c>
      <c r="P55" s="9">
        <f>IFERROR((IF('[1]T10 Wine export vol'!O86&lt;&gt;"",(IF('[1]T58 Population'!O86&lt;&gt;"",('[1]T10 Wine export vol'!O86/'[1]T61 Real GDP'!O86*1000),"")),"")),"")</f>
        <v>11.376151629547046</v>
      </c>
      <c r="Q55" s="9">
        <f>IFERROR((IF('[1]T10 Wine export vol'!P86&lt;&gt;"",(IF('[1]T58 Population'!P86&lt;&gt;"",('[1]T10 Wine export vol'!P86/'[1]T61 Real GDP'!P86*1000),"")),"")),"")</f>
        <v>32.875479366665267</v>
      </c>
      <c r="R55" s="9" t="str">
        <f>IFERROR((IF('[1]T10 Wine export vol'!Q86&lt;&gt;"",(IF('[1]T58 Population'!Q86&lt;&gt;"",('[1]T10 Wine export vol'!Q86/'[1]T61 Real GDP'!Q86*1000),"")),"")),"")</f>
        <v/>
      </c>
      <c r="S55" s="9" t="str">
        <f>IFERROR((IF('[1]T10 Wine export vol'!R86&lt;&gt;"",(IF('[1]T58 Population'!R86&lt;&gt;"",('[1]T10 Wine export vol'!R86/'[1]T61 Real GDP'!R86*1000),"")),"")),"")</f>
        <v/>
      </c>
      <c r="T55" s="9" t="str">
        <f>IFERROR((IF('[1]T10 Wine export vol'!S86&lt;&gt;"",(IF('[1]T58 Population'!S86&lt;&gt;"",('[1]T10 Wine export vol'!S86/'[1]T61 Real GDP'!S86*1000),"")),"")),"")</f>
        <v/>
      </c>
      <c r="U55" s="9" t="str">
        <f>IFERROR((IF('[1]T10 Wine export vol'!T86&lt;&gt;"",(IF('[1]T58 Population'!T86&lt;&gt;"",('[1]T10 Wine export vol'!T86/'[1]T61 Real GDP'!T86*1000),"")),"")),"")</f>
        <v/>
      </c>
      <c r="V55" s="9" t="str">
        <f>IFERROR((IF('[1]T10 Wine export vol'!U86&lt;&gt;"",(IF('[1]T58 Population'!U86&lt;&gt;"",('[1]T10 Wine export vol'!U86/'[1]T61 Real GDP'!U86*1000),"")),"")),"")</f>
        <v/>
      </c>
      <c r="W55" s="9" t="str">
        <f>IFERROR((IF('[1]T10 Wine export vol'!V86&lt;&gt;"",(IF('[1]T58 Population'!V86&lt;&gt;"",('[1]T10 Wine export vol'!V86/'[1]T61 Real GDP'!V86*1000),"")),"")),"")</f>
        <v/>
      </c>
      <c r="X55" s="9" t="str">
        <f>IFERROR((IF('[1]T10 Wine export vol'!W86&lt;&gt;"",(IF('[1]T58 Population'!W86&lt;&gt;"",('[1]T10 Wine export vol'!W86/'[1]T61 Real GDP'!W86*1000),"")),"")),"")</f>
        <v/>
      </c>
      <c r="Y55" s="9" t="str">
        <f>IFERROR((IF('[1]T10 Wine export vol'!X86&lt;&gt;"",(IF('[1]T58 Population'!X86&lt;&gt;"",('[1]T10 Wine export vol'!X86/'[1]T61 Real GDP'!X86*1000),"")),"")),"")</f>
        <v/>
      </c>
      <c r="Z55" s="9" t="str">
        <f>IFERROR((IF('[1]T10 Wine export vol'!Y86&lt;&gt;"",(IF('[1]T58 Population'!Y86&lt;&gt;"",('[1]T10 Wine export vol'!Y86/'[1]T61 Real GDP'!Y86*1000),"")),"")),"")</f>
        <v/>
      </c>
      <c r="AA55" s="9" t="str">
        <f>IFERROR((IF('[1]T10 Wine export vol'!Z86&lt;&gt;"",(IF('[1]T58 Population'!Z86&lt;&gt;"",('[1]T10 Wine export vol'!Z86/'[1]T61 Real GDP'!Z86*1000),"")),"")),"")</f>
        <v/>
      </c>
      <c r="AB55" s="9">
        <f>IFERROR((IF('[1]T10 Wine export vol'!AA86&lt;&gt;"",(IF('[1]T58 Population'!AA86&lt;&gt;"",('[1]T10 Wine export vol'!AA86/'[1]T61 Real GDP'!AA86*1000),"")),"")),"")</f>
        <v>71.388469013172099</v>
      </c>
      <c r="AC55" s="9">
        <f>IFERROR((IF('[1]T10 Wine export vol'!AB86&lt;&gt;"",(IF('[1]T58 Population'!AB86&lt;&gt;"",('[1]T10 Wine export vol'!AB86/'[1]T61 Real GDP'!AB86*1000),"")),"")),"")</f>
        <v>0</v>
      </c>
      <c r="AD55" s="9" t="str">
        <f>IFERROR((IF('[1]T10 Wine export vol'!AC86&lt;&gt;"",(IF('[1]T58 Population'!AC86&lt;&gt;"",('[1]T10 Wine export vol'!AC86/'[1]T61 Real GDP'!AC86*1000),"")),"")),"")</f>
        <v/>
      </c>
      <c r="AE55" s="9">
        <f>IFERROR((IF('[1]T10 Wine export vol'!AD86&lt;&gt;"",(IF('[1]T58 Population'!AD86&lt;&gt;"",('[1]T10 Wine export vol'!AD86/'[1]T61 Real GDP'!AD86*1000),"")),"")),"")</f>
        <v>17.620043518263557</v>
      </c>
      <c r="AF55" s="9">
        <f>IFERROR((IF('[1]T10 Wine export vol'!AE86&lt;&gt;"",(IF('[1]T58 Population'!AE86&lt;&gt;"",('[1]T10 Wine export vol'!AE86/'[1]T61 Real GDP'!AE86*1000),"")),"")),"")</f>
        <v>183.3127324253806</v>
      </c>
      <c r="AG55" s="9" t="str">
        <f>IFERROR((IF('[1]T10 Wine export vol'!AF86&lt;&gt;"",(IF('[1]T58 Population'!AF86&lt;&gt;"",('[1]T10 Wine export vol'!AF86/'[1]T61 Real GDP'!AF86*1000),"")),"")),"")</f>
        <v/>
      </c>
      <c r="AH55" s="9">
        <f>IFERROR((IF('[1]T10 Wine export vol'!AG86&lt;&gt;"",(IF('[1]T58 Population'!AG86&lt;&gt;"",('[1]T10 Wine export vol'!AG86/'[1]T61 Real GDP'!AG86*1000),"")),"")),"")</f>
        <v>45.429788219509341</v>
      </c>
      <c r="AI55" s="9" t="str">
        <f>IFERROR((IF('[1]T10 Wine export vol'!AH86&lt;&gt;"",(IF('[1]T58 Population'!AH86&lt;&gt;"",('[1]T10 Wine export vol'!AH86/'[1]T61 Real GDP'!AH86*1000),"")),"")),"")</f>
        <v/>
      </c>
      <c r="AJ55" s="9" t="str">
        <f>IFERROR((IF('[1]T10 Wine export vol'!AI86&lt;&gt;"",(IF('[1]T58 Population'!AI86&lt;&gt;"",('[1]T10 Wine export vol'!AI86/'[1]T61 Real GDP'!AI86*1000),"")),"")),"")</f>
        <v/>
      </c>
      <c r="AK55" s="9" t="str">
        <f>IFERROR((IF('[1]T10 Wine export vol'!AJ86&lt;&gt;"",(IF('[1]T58 Population'!AJ86&lt;&gt;"",('[1]T10 Wine export vol'!AJ86/'[1]T61 Real GDP'!AJ86*1000),"")),"")),"")</f>
        <v/>
      </c>
      <c r="AL55" s="9" t="str">
        <f>IFERROR((IF('[1]T10 Wine export vol'!AK86&lt;&gt;"",(IF('[1]T58 Population'!AK86&lt;&gt;"",('[1]T10 Wine export vol'!AK86/'[1]T61 Real GDP'!AK86*1000),"")),"")),"")</f>
        <v/>
      </c>
      <c r="AM55" s="9" t="str">
        <f>IFERROR((IF('[1]T10 Wine export vol'!AL86&lt;&gt;"",(IF('[1]T58 Population'!AL86&lt;&gt;"",('[1]T10 Wine export vol'!AL86/'[1]T61 Real GDP'!AL86*1000),"")),"")),"")</f>
        <v/>
      </c>
      <c r="AN55" s="9">
        <f>IFERROR((IF('[1]T10 Wine export vol'!AM86&lt;&gt;"",(IF('[1]T58 Population'!AM86&lt;&gt;"",('[1]T10 Wine export vol'!AM86/'[1]T61 Real GDP'!AM86*1000),"")),"")),"")</f>
        <v>273.31505260073993</v>
      </c>
      <c r="AO55" s="9" t="str">
        <f>IFERROR((IF('[1]T10 Wine export vol'!AN86&lt;&gt;"",(IF('[1]T58 Population'!AN86&lt;&gt;"",('[1]T10 Wine export vol'!AN86/'[1]T61 Real GDP'!AN86*1000),"")),"")),"")</f>
        <v/>
      </c>
      <c r="AP55" s="9" t="str">
        <f>IFERROR((IF('[1]T10 Wine export vol'!AO86&lt;&gt;"",(IF('[1]T58 Population'!AO86&lt;&gt;"",('[1]T10 Wine export vol'!AO86/'[1]T61 Real GDP'!AO86*1000),"")),"")),"")</f>
        <v/>
      </c>
      <c r="AQ55" s="9" t="str">
        <f>IFERROR((IF('[1]T10 Wine export vol'!AP86&lt;&gt;"",(IF('[1]T58 Population'!AP86&lt;&gt;"",('[1]T10 Wine export vol'!AP86/'[1]T61 Real GDP'!AP86*1000),"")),"")),"")</f>
        <v/>
      </c>
      <c r="AR55" s="9" t="str">
        <f>IFERROR((IF('[1]T10 Wine export vol'!AQ86&lt;&gt;"",(IF('[1]T58 Population'!AQ86&lt;&gt;"",('[1]T10 Wine export vol'!AQ86/'[1]T61 Real GDP'!AQ86*1000),"")),"")),"")</f>
        <v/>
      </c>
      <c r="AS55" s="9" t="str">
        <f>IFERROR((IF('[1]T10 Wine export vol'!AR86&lt;&gt;"",(IF('[1]T58 Population'!AR86&lt;&gt;"",('[1]T10 Wine export vol'!AR86/'[1]T61 Real GDP'!AR86*1000),"")),"")),"")</f>
        <v/>
      </c>
      <c r="AT55" s="9" t="str">
        <f>IFERROR((IF('[1]T10 Wine export vol'!AS86&lt;&gt;"",(IF('[1]T58 Population'!AS86&lt;&gt;"",('[1]T10 Wine export vol'!AS86/'[1]T61 Real GDP'!AS86*1000),"")),"")),"")</f>
        <v/>
      </c>
      <c r="AU55" s="9" t="str">
        <f>IFERROR((IF('[1]T10 Wine export vol'!AT86&lt;&gt;"",(IF('[1]T58 Population'!AT86&lt;&gt;"",('[1]T10 Wine export vol'!AT86/'[1]T61 Real GDP'!AT86*1000),"")),"")),"")</f>
        <v/>
      </c>
      <c r="AV55" s="9" t="str">
        <f>IFERROR((IF('[1]T10 Wine export vol'!AU86&lt;&gt;"",(IF('[1]T58 Population'!AU86&lt;&gt;"",('[1]T10 Wine export vol'!AU86/'[1]T61 Real GDP'!AU86*1000),"")),"")),"")</f>
        <v/>
      </c>
      <c r="AW55" s="9" t="str">
        <f>IFERROR((IF('[1]T10 Wine export vol'!AV86&lt;&gt;"",(IF('[1]T58 Population'!AV86&lt;&gt;"",('[1]T10 Wine export vol'!AV86/'[1]T61 Real GDP'!AV86*1000),"")),"")),"")</f>
        <v/>
      </c>
      <c r="AX55" s="9" t="str">
        <f>IFERROR((IF('[1]T10 Wine export vol'!AW86&lt;&gt;"",(IF('[1]T58 Population'!AW86&lt;&gt;"",('[1]T10 Wine export vol'!AW86/'[1]T61 Real GDP'!AW86*1000),"")),"")),"")</f>
        <v/>
      </c>
      <c r="AY55" s="9" t="str">
        <f>IFERROR((IF('[1]T10 Wine export vol'!AX86&lt;&gt;"",(IF('[1]T58 Population'!AX86&lt;&gt;"",('[1]T10 Wine export vol'!AX86/'[1]T61 Real GDP'!AX86*1000),"")),"")),"")</f>
        <v/>
      </c>
      <c r="AZ55" s="9" t="str">
        <f>IFERROR((IF('[1]T10 Wine export vol'!AY86&lt;&gt;"",(IF('[1]T58 Population'!AY86&lt;&gt;"",('[1]T10 Wine export vol'!AY86/'[1]T61 Real GDP'!AY86*1000),"")),"")),"")</f>
        <v/>
      </c>
      <c r="BA55" s="9" t="str">
        <f>IFERROR((IF('[1]T10 Wine export vol'!AZ86&lt;&gt;"",(IF('[1]T58 Population'!AZ86&lt;&gt;"",('[1]T10 Wine export vol'!AZ86/'[1]T61 Real GDP'!AZ86*1000),"")),"")),"")</f>
        <v/>
      </c>
      <c r="BB55" s="9" t="str">
        <f>IFERROR((IF('[1]T10 Wine export vol'!BC86&lt;&gt;"",(IF('[1]T58 Population'!BC86&lt;&gt;"",('[1]T10 Wine export vol'!BC86/'[1]T61 Real GDP'!BC86*1000),"")),"")),"")</f>
        <v/>
      </c>
    </row>
    <row r="56" spans="1:54" x14ac:dyDescent="0.5">
      <c r="A56" s="7">
        <f>'[1]T10 Wine export vol'!A87</f>
        <v>1919</v>
      </c>
      <c r="B56" s="9">
        <f>IFERROR((IF('[1]T10 Wine export vol'!B87&lt;&gt;"",(IF('[1]T58 Population'!B87&lt;&gt;"",('[1]T10 Wine export vol'!B87/'[1]T61 Real GDP'!B87*1000),"")),"")),"")</f>
        <v>1084.32963879107</v>
      </c>
      <c r="C56" s="9">
        <f>IFERROR((IF('[1]T10 Wine export vol'!C87&lt;&gt;"",(IF('[1]T58 Population'!C87&lt;&gt;"",('[1]T10 Wine export vol'!C87/'[1]T61 Real GDP'!C87*1000),"")),"")),"")</f>
        <v>659.18111226708481</v>
      </c>
      <c r="D56" s="9">
        <f>IFERROR((IF('[1]T10 Wine export vol'!D87&lt;&gt;"",(IF('[1]T58 Population'!D87&lt;&gt;"",('[1]T10 Wine export vol'!D87/'[1]T61 Real GDP'!D87*1000),"")),"")),"")</f>
        <v>24743.411066980694</v>
      </c>
      <c r="E56" s="9">
        <f>IFERROR((IF('[1]T10 Wine export vol'!E87&lt;&gt;"",(IF('[1]T58 Population'!E87&lt;&gt;"",('[1]T10 Wine export vol'!E87/'[1]T61 Real GDP'!E87*1000),"")),"")),"")</f>
        <v>14244.360317313043</v>
      </c>
      <c r="F56" s="9">
        <f>IFERROR((IF('[1]T10 Wine export vol'!F87&lt;&gt;"",(IF('[1]T58 Population'!F87&lt;&gt;"",('[1]T10 Wine export vol'!F87/'[1]T61 Real GDP'!F87*1000),"")),"")),"")</f>
        <v>723.99970058918495</v>
      </c>
      <c r="G56" s="9"/>
      <c r="H56" s="9">
        <f>IFERROR((IF('[1]T10 Wine export vol'!G87&lt;&gt;"",(IF('[1]T58 Population'!G87&lt;&gt;"",('[1]T10 Wine export vol'!G87/'[1]T61 Real GDP'!G87*1000),"")),"")),"")</f>
        <v>152.53432235888363</v>
      </c>
      <c r="I56" s="9" t="str">
        <f>IFERROR((IF('[1]T10 Wine export vol'!H87&lt;&gt;"",(IF('[1]T58 Population'!H87&lt;&gt;"",('[1]T10 Wine export vol'!H87/'[1]T61 Real GDP'!H87*1000),"")),"")),"")</f>
        <v/>
      </c>
      <c r="J56" s="9" t="str">
        <f>IFERROR((IF('[1]T10 Wine export vol'!I87&lt;&gt;"",(IF('[1]T58 Population'!I87&lt;&gt;"",('[1]T10 Wine export vol'!I87/'[1]T61 Real GDP'!I87*1000),"")),"")),"")</f>
        <v/>
      </c>
      <c r="K56" s="9">
        <f>IFERROR((IF('[1]T10 Wine export vol'!J87&lt;&gt;"",(IF('[1]T58 Population'!J87&lt;&gt;"",('[1]T10 Wine export vol'!J87/'[1]T61 Real GDP'!J87*1000),"")),"")),"")</f>
        <v>81.063081211563897</v>
      </c>
      <c r="L56" s="9">
        <f>IFERROR((IF('[1]T10 Wine export vol'!K87&lt;&gt;"",(IF('[1]T58 Population'!K87&lt;&gt;"",('[1]T10 Wine export vol'!K87/'[1]T61 Real GDP'!K87*1000),"")),"")),"")</f>
        <v>2737.3567665002765</v>
      </c>
      <c r="M56" s="9" t="str">
        <f>IFERROR((IF('[1]T10 Wine export vol'!L87&lt;&gt;"",(IF('[1]T58 Population'!L87&lt;&gt;"",('[1]T10 Wine export vol'!L87/'[1]T61 Real GDP'!L87*1000),"")),"")),"")</f>
        <v/>
      </c>
      <c r="N56" s="9">
        <f>IFERROR((IF('[1]T10 Wine export vol'!M87&lt;&gt;"",(IF('[1]T58 Population'!M87&lt;&gt;"",('[1]T10 Wine export vol'!M87/'[1]T61 Real GDP'!M87*1000),"")),"")),"")</f>
        <v>9.3917568824358355</v>
      </c>
      <c r="O56" s="9" t="str">
        <f>IFERROR((IF('[1]T10 Wine export vol'!N87&lt;&gt;"",(IF('[1]T58 Population'!N87&lt;&gt;"",('[1]T10 Wine export vol'!N87/'[1]T61 Real GDP'!N87*1000),"")),"")),"")</f>
        <v/>
      </c>
      <c r="P56" s="9">
        <f>IFERROR((IF('[1]T10 Wine export vol'!O87&lt;&gt;"",(IF('[1]T58 Population'!O87&lt;&gt;"",('[1]T10 Wine export vol'!O87/'[1]T61 Real GDP'!O87*1000),"")),"")),"")</f>
        <v>9.611572706532959</v>
      </c>
      <c r="Q56" s="9">
        <f>IFERROR((IF('[1]T10 Wine export vol'!P87&lt;&gt;"",(IF('[1]T58 Population'!P87&lt;&gt;"",('[1]T10 Wine export vol'!P87/'[1]T61 Real GDP'!P87*1000),"")),"")),"")</f>
        <v>121.92440769378995</v>
      </c>
      <c r="R56" s="9" t="str">
        <f>IFERROR((IF('[1]T10 Wine export vol'!Q87&lt;&gt;"",(IF('[1]T58 Population'!Q87&lt;&gt;"",('[1]T10 Wine export vol'!Q87/'[1]T61 Real GDP'!Q87*1000),"")),"")),"")</f>
        <v/>
      </c>
      <c r="S56" s="9" t="str">
        <f>IFERROR((IF('[1]T10 Wine export vol'!R87&lt;&gt;"",(IF('[1]T58 Population'!R87&lt;&gt;"",('[1]T10 Wine export vol'!R87/'[1]T61 Real GDP'!R87*1000),"")),"")),"")</f>
        <v/>
      </c>
      <c r="T56" s="9" t="str">
        <f>IFERROR((IF('[1]T10 Wine export vol'!S87&lt;&gt;"",(IF('[1]T58 Population'!S87&lt;&gt;"",('[1]T10 Wine export vol'!S87/'[1]T61 Real GDP'!S87*1000),"")),"")),"")</f>
        <v/>
      </c>
      <c r="U56" s="9" t="str">
        <f>IFERROR((IF('[1]T10 Wine export vol'!T87&lt;&gt;"",(IF('[1]T58 Population'!T87&lt;&gt;"",('[1]T10 Wine export vol'!T87/'[1]T61 Real GDP'!T87*1000),"")),"")),"")</f>
        <v/>
      </c>
      <c r="V56" s="9" t="str">
        <f>IFERROR((IF('[1]T10 Wine export vol'!U87&lt;&gt;"",(IF('[1]T58 Population'!U87&lt;&gt;"",('[1]T10 Wine export vol'!U87/'[1]T61 Real GDP'!U87*1000),"")),"")),"")</f>
        <v/>
      </c>
      <c r="W56" s="9" t="str">
        <f>IFERROR((IF('[1]T10 Wine export vol'!V87&lt;&gt;"",(IF('[1]T58 Population'!V87&lt;&gt;"",('[1]T10 Wine export vol'!V87/'[1]T61 Real GDP'!V87*1000),"")),"")),"")</f>
        <v/>
      </c>
      <c r="X56" s="9" t="str">
        <f>IFERROR((IF('[1]T10 Wine export vol'!W87&lt;&gt;"",(IF('[1]T58 Population'!W87&lt;&gt;"",('[1]T10 Wine export vol'!W87/'[1]T61 Real GDP'!W87*1000),"")),"")),"")</f>
        <v/>
      </c>
      <c r="Y56" s="9" t="str">
        <f>IFERROR((IF('[1]T10 Wine export vol'!X87&lt;&gt;"",(IF('[1]T58 Population'!X87&lt;&gt;"",('[1]T10 Wine export vol'!X87/'[1]T61 Real GDP'!X87*1000),"")),"")),"")</f>
        <v/>
      </c>
      <c r="Z56" s="9" t="str">
        <f>IFERROR((IF('[1]T10 Wine export vol'!Y87&lt;&gt;"",(IF('[1]T58 Population'!Y87&lt;&gt;"",('[1]T10 Wine export vol'!Y87/'[1]T61 Real GDP'!Y87*1000),"")),"")),"")</f>
        <v/>
      </c>
      <c r="AA56" s="9" t="str">
        <f>IFERROR((IF('[1]T10 Wine export vol'!Z87&lt;&gt;"",(IF('[1]T58 Population'!Z87&lt;&gt;"",('[1]T10 Wine export vol'!Z87/'[1]T61 Real GDP'!Z87*1000),"")),"")),"")</f>
        <v/>
      </c>
      <c r="AB56" s="9">
        <f>IFERROR((IF('[1]T10 Wine export vol'!AA87&lt;&gt;"",(IF('[1]T58 Population'!AA87&lt;&gt;"",('[1]T10 Wine export vol'!AA87/'[1]T61 Real GDP'!AA87*1000),"")),"")),"")</f>
        <v>129.2061417837308</v>
      </c>
      <c r="AC56" s="9">
        <f>IFERROR((IF('[1]T10 Wine export vol'!AB87&lt;&gt;"",(IF('[1]T58 Population'!AB87&lt;&gt;"",('[1]T10 Wine export vol'!AB87/'[1]T61 Real GDP'!AB87*1000),"")),"")),"")</f>
        <v>0</v>
      </c>
      <c r="AD56" s="9" t="str">
        <f>IFERROR((IF('[1]T10 Wine export vol'!AC87&lt;&gt;"",(IF('[1]T58 Population'!AC87&lt;&gt;"",('[1]T10 Wine export vol'!AC87/'[1]T61 Real GDP'!AC87*1000),"")),"")),"")</f>
        <v/>
      </c>
      <c r="AE56" s="9">
        <f>IFERROR((IF('[1]T10 Wine export vol'!AD87&lt;&gt;"",(IF('[1]T58 Population'!AD87&lt;&gt;"",('[1]T10 Wine export vol'!AD87/'[1]T61 Real GDP'!AD87*1000),"")),"")),"")</f>
        <v>21.782735944468932</v>
      </c>
      <c r="AF56" s="9">
        <f>IFERROR((IF('[1]T10 Wine export vol'!AE87&lt;&gt;"",(IF('[1]T58 Population'!AE87&lt;&gt;"",('[1]T10 Wine export vol'!AE87/'[1]T61 Real GDP'!AE87*1000),"")),"")),"")</f>
        <v>327.50555513809502</v>
      </c>
      <c r="AG56" s="9" t="str">
        <f>IFERROR((IF('[1]T10 Wine export vol'!AF87&lt;&gt;"",(IF('[1]T58 Population'!AF87&lt;&gt;"",('[1]T10 Wine export vol'!AF87/'[1]T61 Real GDP'!AF87*1000),"")),"")),"")</f>
        <v/>
      </c>
      <c r="AH56" s="9">
        <f>IFERROR((IF('[1]T10 Wine export vol'!AG87&lt;&gt;"",(IF('[1]T58 Population'!AG87&lt;&gt;"",('[1]T10 Wine export vol'!AG87/'[1]T61 Real GDP'!AG87*1000),"")),"")),"")</f>
        <v>52.997982967819468</v>
      </c>
      <c r="AI56" s="9" t="str">
        <f>IFERROR((IF('[1]T10 Wine export vol'!AH87&lt;&gt;"",(IF('[1]T58 Population'!AH87&lt;&gt;"",('[1]T10 Wine export vol'!AH87/'[1]T61 Real GDP'!AH87*1000),"")),"")),"")</f>
        <v/>
      </c>
      <c r="AJ56" s="9" t="str">
        <f>IFERROR((IF('[1]T10 Wine export vol'!AI87&lt;&gt;"",(IF('[1]T58 Population'!AI87&lt;&gt;"",('[1]T10 Wine export vol'!AI87/'[1]T61 Real GDP'!AI87*1000),"")),"")),"")</f>
        <v/>
      </c>
      <c r="AK56" s="9" t="str">
        <f>IFERROR((IF('[1]T10 Wine export vol'!AJ87&lt;&gt;"",(IF('[1]T58 Population'!AJ87&lt;&gt;"",('[1]T10 Wine export vol'!AJ87/'[1]T61 Real GDP'!AJ87*1000),"")),"")),"")</f>
        <v/>
      </c>
      <c r="AL56" s="9" t="str">
        <f>IFERROR((IF('[1]T10 Wine export vol'!AK87&lt;&gt;"",(IF('[1]T58 Population'!AK87&lt;&gt;"",('[1]T10 Wine export vol'!AK87/'[1]T61 Real GDP'!AK87*1000),"")),"")),"")</f>
        <v/>
      </c>
      <c r="AM56" s="9" t="str">
        <f>IFERROR((IF('[1]T10 Wine export vol'!AL87&lt;&gt;"",(IF('[1]T58 Population'!AL87&lt;&gt;"",('[1]T10 Wine export vol'!AL87/'[1]T61 Real GDP'!AL87*1000),"")),"")),"")</f>
        <v/>
      </c>
      <c r="AN56" s="9" t="str">
        <f>IFERROR((IF('[1]T10 Wine export vol'!AM87&lt;&gt;"",(IF('[1]T58 Population'!AM87&lt;&gt;"",('[1]T10 Wine export vol'!AM87/'[1]T61 Real GDP'!AM87*1000),"")),"")),"")</f>
        <v/>
      </c>
      <c r="AO56" s="9" t="str">
        <f>IFERROR((IF('[1]T10 Wine export vol'!AN87&lt;&gt;"",(IF('[1]T58 Population'!AN87&lt;&gt;"",('[1]T10 Wine export vol'!AN87/'[1]T61 Real GDP'!AN87*1000),"")),"")),"")</f>
        <v/>
      </c>
      <c r="AP56" s="9" t="str">
        <f>IFERROR((IF('[1]T10 Wine export vol'!AO87&lt;&gt;"",(IF('[1]T58 Population'!AO87&lt;&gt;"",('[1]T10 Wine export vol'!AO87/'[1]T61 Real GDP'!AO87*1000),"")),"")),"")</f>
        <v/>
      </c>
      <c r="AQ56" s="9" t="str">
        <f>IFERROR((IF('[1]T10 Wine export vol'!AP87&lt;&gt;"",(IF('[1]T58 Population'!AP87&lt;&gt;"",('[1]T10 Wine export vol'!AP87/'[1]T61 Real GDP'!AP87*1000),"")),"")),"")</f>
        <v/>
      </c>
      <c r="AR56" s="9" t="str">
        <f>IFERROR((IF('[1]T10 Wine export vol'!AQ87&lt;&gt;"",(IF('[1]T58 Population'!AQ87&lt;&gt;"",('[1]T10 Wine export vol'!AQ87/'[1]T61 Real GDP'!AQ87*1000),"")),"")),"")</f>
        <v/>
      </c>
      <c r="AS56" s="9" t="str">
        <f>IFERROR((IF('[1]T10 Wine export vol'!AR87&lt;&gt;"",(IF('[1]T58 Population'!AR87&lt;&gt;"",('[1]T10 Wine export vol'!AR87/'[1]T61 Real GDP'!AR87*1000),"")),"")),"")</f>
        <v/>
      </c>
      <c r="AT56" s="9" t="str">
        <f>IFERROR((IF('[1]T10 Wine export vol'!AS87&lt;&gt;"",(IF('[1]T58 Population'!AS87&lt;&gt;"",('[1]T10 Wine export vol'!AS87/'[1]T61 Real GDP'!AS87*1000),"")),"")),"")</f>
        <v/>
      </c>
      <c r="AU56" s="9" t="str">
        <f>IFERROR((IF('[1]T10 Wine export vol'!AT87&lt;&gt;"",(IF('[1]T58 Population'!AT87&lt;&gt;"",('[1]T10 Wine export vol'!AT87/'[1]T61 Real GDP'!AT87*1000),"")),"")),"")</f>
        <v/>
      </c>
      <c r="AV56" s="9" t="str">
        <f>IFERROR((IF('[1]T10 Wine export vol'!AU87&lt;&gt;"",(IF('[1]T58 Population'!AU87&lt;&gt;"",('[1]T10 Wine export vol'!AU87/'[1]T61 Real GDP'!AU87*1000),"")),"")),"")</f>
        <v/>
      </c>
      <c r="AW56" s="9" t="str">
        <f>IFERROR((IF('[1]T10 Wine export vol'!AV87&lt;&gt;"",(IF('[1]T58 Population'!AV87&lt;&gt;"",('[1]T10 Wine export vol'!AV87/'[1]T61 Real GDP'!AV87*1000),"")),"")),"")</f>
        <v/>
      </c>
      <c r="AX56" s="9" t="str">
        <f>IFERROR((IF('[1]T10 Wine export vol'!AW87&lt;&gt;"",(IF('[1]T58 Population'!AW87&lt;&gt;"",('[1]T10 Wine export vol'!AW87/'[1]T61 Real GDP'!AW87*1000),"")),"")),"")</f>
        <v/>
      </c>
      <c r="AY56" s="9" t="str">
        <f>IFERROR((IF('[1]T10 Wine export vol'!AX87&lt;&gt;"",(IF('[1]T58 Population'!AX87&lt;&gt;"",('[1]T10 Wine export vol'!AX87/'[1]T61 Real GDP'!AX87*1000),"")),"")),"")</f>
        <v/>
      </c>
      <c r="AZ56" s="9" t="str">
        <f>IFERROR((IF('[1]T10 Wine export vol'!AY87&lt;&gt;"",(IF('[1]T58 Population'!AY87&lt;&gt;"",('[1]T10 Wine export vol'!AY87/'[1]T61 Real GDP'!AY87*1000),"")),"")),"")</f>
        <v/>
      </c>
      <c r="BA56" s="9" t="str">
        <f>IFERROR((IF('[1]T10 Wine export vol'!AZ87&lt;&gt;"",(IF('[1]T58 Population'!AZ87&lt;&gt;"",('[1]T10 Wine export vol'!AZ87/'[1]T61 Real GDP'!AZ87*1000),"")),"")),"")</f>
        <v/>
      </c>
      <c r="BB56" s="9" t="str">
        <f>IFERROR((IF('[1]T10 Wine export vol'!BC87&lt;&gt;"",(IF('[1]T58 Population'!BC87&lt;&gt;"",('[1]T10 Wine export vol'!BC87/'[1]T61 Real GDP'!BC87*1000),"")),"")),"")</f>
        <v/>
      </c>
    </row>
    <row r="57" spans="1:54" x14ac:dyDescent="0.5">
      <c r="A57" s="7">
        <f>'[1]T10 Wine export vol'!A88</f>
        <v>1920</v>
      </c>
      <c r="B57" s="9">
        <f>IFERROR((IF('[1]T10 Wine export vol'!B88&lt;&gt;"",(IF('[1]T58 Population'!B88&lt;&gt;"",('[1]T10 Wine export vol'!B88/'[1]T61 Real GDP'!B88*1000),"")),"")),"")</f>
        <v>1486.2051679190993</v>
      </c>
      <c r="C57" s="9">
        <f>IFERROR((IF('[1]T10 Wine export vol'!C88&lt;&gt;"",(IF('[1]T58 Population'!C88&lt;&gt;"",('[1]T10 Wine export vol'!C88/'[1]T61 Real GDP'!C88*1000),"")),"")),"")</f>
        <v>871.94819375923976</v>
      </c>
      <c r="D57" s="9">
        <f>IFERROR((IF('[1]T10 Wine export vol'!D88&lt;&gt;"",(IF('[1]T58 Population'!D88&lt;&gt;"",('[1]T10 Wine export vol'!D88/'[1]T61 Real GDP'!D88*1000),"")),"")),"")</f>
        <v>12723.800402416482</v>
      </c>
      <c r="E57" s="9">
        <f>IFERROR((IF('[1]T10 Wine export vol'!E88&lt;&gt;"",(IF('[1]T58 Population'!E88&lt;&gt;"",('[1]T10 Wine export vol'!E88/'[1]T61 Real GDP'!E88*1000),"")),"")),"")</f>
        <v>10662.260502747371</v>
      </c>
      <c r="F57" s="9">
        <f>IFERROR((IF('[1]T10 Wine export vol'!F88&lt;&gt;"",(IF('[1]T58 Population'!F88&lt;&gt;"",('[1]T10 Wine export vol'!F88/'[1]T61 Real GDP'!F88*1000),"")),"")),"")</f>
        <v>679.53148143295959</v>
      </c>
      <c r="G57" s="9"/>
      <c r="H57" s="9">
        <f>IFERROR((IF('[1]T10 Wine export vol'!G88&lt;&gt;"",(IF('[1]T58 Population'!G88&lt;&gt;"",('[1]T10 Wine export vol'!G88/'[1]T61 Real GDP'!G88*1000),"")),"")),"")</f>
        <v>255.56817909650152</v>
      </c>
      <c r="I57" s="9" t="str">
        <f>IFERROR((IF('[1]T10 Wine export vol'!H88&lt;&gt;"",(IF('[1]T58 Population'!H88&lt;&gt;"",('[1]T10 Wine export vol'!H88/'[1]T61 Real GDP'!H88*1000),"")),"")),"")</f>
        <v/>
      </c>
      <c r="J57" s="9" t="str">
        <f>IFERROR((IF('[1]T10 Wine export vol'!I88&lt;&gt;"",(IF('[1]T58 Population'!I88&lt;&gt;"",('[1]T10 Wine export vol'!I88/'[1]T61 Real GDP'!I88*1000),"")),"")),"")</f>
        <v/>
      </c>
      <c r="K57" s="9">
        <f>IFERROR((IF('[1]T10 Wine export vol'!J88&lt;&gt;"",(IF('[1]T58 Population'!J88&lt;&gt;"",('[1]T10 Wine export vol'!J88/'[1]T61 Real GDP'!J88*1000),"")),"")),"")</f>
        <v>34.182750556583549</v>
      </c>
      <c r="L57" s="9">
        <f>IFERROR((IF('[1]T10 Wine export vol'!K88&lt;&gt;"",(IF('[1]T58 Population'!K88&lt;&gt;"",('[1]T10 Wine export vol'!K88/'[1]T61 Real GDP'!K88*1000),"")),"")),"")</f>
        <v>3527.5685770266955</v>
      </c>
      <c r="M57" s="9" t="str">
        <f>IFERROR((IF('[1]T10 Wine export vol'!L88&lt;&gt;"",(IF('[1]T58 Population'!L88&lt;&gt;"",('[1]T10 Wine export vol'!L88/'[1]T61 Real GDP'!L88*1000),"")),"")),"")</f>
        <v/>
      </c>
      <c r="N57" s="9">
        <f>IFERROR((IF('[1]T10 Wine export vol'!M88&lt;&gt;"",(IF('[1]T58 Population'!M88&lt;&gt;"",('[1]T10 Wine export vol'!M88/'[1]T61 Real GDP'!M88*1000),"")),"")),"")</f>
        <v>9.1160058168030034</v>
      </c>
      <c r="O57" s="9" t="str">
        <f>IFERROR((IF('[1]T10 Wine export vol'!N88&lt;&gt;"",(IF('[1]T58 Population'!N88&lt;&gt;"",('[1]T10 Wine export vol'!N88/'[1]T61 Real GDP'!N88*1000),"")),"")),"")</f>
        <v/>
      </c>
      <c r="P57" s="9">
        <f>IFERROR((IF('[1]T10 Wine export vol'!O88&lt;&gt;"",(IF('[1]T58 Population'!O88&lt;&gt;"",('[1]T10 Wine export vol'!O88/'[1]T61 Real GDP'!O88*1000),"")),"")),"")</f>
        <v>9.2635487501828955</v>
      </c>
      <c r="Q57" s="9">
        <f>IFERROR((IF('[1]T10 Wine export vol'!P88&lt;&gt;"",(IF('[1]T58 Population'!P88&lt;&gt;"",('[1]T10 Wine export vol'!P88/'[1]T61 Real GDP'!P88*1000),"")),"")),"")</f>
        <v>105.07669097681226</v>
      </c>
      <c r="R57" s="9" t="str">
        <f>IFERROR((IF('[1]T10 Wine export vol'!Q88&lt;&gt;"",(IF('[1]T58 Population'!Q88&lt;&gt;"",('[1]T10 Wine export vol'!Q88/'[1]T61 Real GDP'!Q88*1000),"")),"")),"")</f>
        <v/>
      </c>
      <c r="S57" s="9" t="str">
        <f>IFERROR((IF('[1]T10 Wine export vol'!R88&lt;&gt;"",(IF('[1]T58 Population'!R88&lt;&gt;"",('[1]T10 Wine export vol'!R88/'[1]T61 Real GDP'!R88*1000),"")),"")),"")</f>
        <v/>
      </c>
      <c r="T57" s="9" t="str">
        <f>IFERROR((IF('[1]T10 Wine export vol'!S88&lt;&gt;"",(IF('[1]T58 Population'!S88&lt;&gt;"",('[1]T10 Wine export vol'!S88/'[1]T61 Real GDP'!S88*1000),"")),"")),"")</f>
        <v/>
      </c>
      <c r="U57" s="9" t="str">
        <f>IFERROR((IF('[1]T10 Wine export vol'!T88&lt;&gt;"",(IF('[1]T58 Population'!T88&lt;&gt;"",('[1]T10 Wine export vol'!T88/'[1]T61 Real GDP'!T88*1000),"")),"")),"")</f>
        <v/>
      </c>
      <c r="V57" s="9">
        <f>IFERROR((IF('[1]T10 Wine export vol'!U88&lt;&gt;"",(IF('[1]T58 Population'!U88&lt;&gt;"",('[1]T10 Wine export vol'!U88/'[1]T61 Real GDP'!U88*1000),"")),"")),"")</f>
        <v>1223.8954750574133</v>
      </c>
      <c r="W57" s="9" t="str">
        <f>IFERROR((IF('[1]T10 Wine export vol'!V88&lt;&gt;"",(IF('[1]T58 Population'!V88&lt;&gt;"",('[1]T10 Wine export vol'!V88/'[1]T61 Real GDP'!V88*1000),"")),"")),"")</f>
        <v/>
      </c>
      <c r="X57" s="9" t="str">
        <f>IFERROR((IF('[1]T10 Wine export vol'!W88&lt;&gt;"",(IF('[1]T58 Population'!W88&lt;&gt;"",('[1]T10 Wine export vol'!W88/'[1]T61 Real GDP'!W88*1000),"")),"")),"")</f>
        <v/>
      </c>
      <c r="Y57" s="9" t="str">
        <f>IFERROR((IF('[1]T10 Wine export vol'!X88&lt;&gt;"",(IF('[1]T58 Population'!X88&lt;&gt;"",('[1]T10 Wine export vol'!X88/'[1]T61 Real GDP'!X88*1000),"")),"")),"")</f>
        <v/>
      </c>
      <c r="Z57" s="9" t="str">
        <f>IFERROR((IF('[1]T10 Wine export vol'!Y88&lt;&gt;"",(IF('[1]T58 Population'!Y88&lt;&gt;"",('[1]T10 Wine export vol'!Y88/'[1]T61 Real GDP'!Y88*1000),"")),"")),"")</f>
        <v/>
      </c>
      <c r="AA57" s="9" t="str">
        <f>IFERROR((IF('[1]T10 Wine export vol'!Z88&lt;&gt;"",(IF('[1]T58 Population'!Z88&lt;&gt;"",('[1]T10 Wine export vol'!Z88/'[1]T61 Real GDP'!Z88*1000),"")),"")),"")</f>
        <v/>
      </c>
      <c r="AB57" s="9">
        <f>IFERROR((IF('[1]T10 Wine export vol'!AA88&lt;&gt;"",(IF('[1]T58 Population'!AA88&lt;&gt;"",('[1]T10 Wine export vol'!AA88/'[1]T61 Real GDP'!AA88*1000),"")),"")),"")</f>
        <v>142.63335160961853</v>
      </c>
      <c r="AC57" s="9">
        <f>IFERROR((IF('[1]T10 Wine export vol'!AB88&lt;&gt;"",(IF('[1]T58 Population'!AB88&lt;&gt;"",('[1]T10 Wine export vol'!AB88/'[1]T61 Real GDP'!AB88*1000),"")),"")),"")</f>
        <v>0</v>
      </c>
      <c r="AD57" s="9" t="str">
        <f>IFERROR((IF('[1]T10 Wine export vol'!AC88&lt;&gt;"",(IF('[1]T58 Population'!AC88&lt;&gt;"",('[1]T10 Wine export vol'!AC88/'[1]T61 Real GDP'!AC88*1000),"")),"")),"")</f>
        <v/>
      </c>
      <c r="AE57" s="9">
        <f>IFERROR((IF('[1]T10 Wine export vol'!AD88&lt;&gt;"",(IF('[1]T58 Population'!AD88&lt;&gt;"",('[1]T10 Wine export vol'!AD88/'[1]T61 Real GDP'!AD88*1000),"")),"")),"")</f>
        <v>0</v>
      </c>
      <c r="AF57" s="9">
        <f>IFERROR((IF('[1]T10 Wine export vol'!AE88&lt;&gt;"",(IF('[1]T58 Population'!AE88&lt;&gt;"",('[1]T10 Wine export vol'!AE88/'[1]T61 Real GDP'!AE88*1000),"")),"")),"")</f>
        <v>45.985575724342191</v>
      </c>
      <c r="AG57" s="9" t="str">
        <f>IFERROR((IF('[1]T10 Wine export vol'!AF88&lt;&gt;"",(IF('[1]T58 Population'!AF88&lt;&gt;"",('[1]T10 Wine export vol'!AF88/'[1]T61 Real GDP'!AF88*1000),"")),"")),"")</f>
        <v/>
      </c>
      <c r="AH57" s="9">
        <f>IFERROR((IF('[1]T10 Wine export vol'!AG88&lt;&gt;"",(IF('[1]T58 Population'!AG88&lt;&gt;"",('[1]T10 Wine export vol'!AG88/'[1]T61 Real GDP'!AG88*1000),"")),"")),"")</f>
        <v>88.403411215073405</v>
      </c>
      <c r="AI57" s="9" t="str">
        <f>IFERROR((IF('[1]T10 Wine export vol'!AH88&lt;&gt;"",(IF('[1]T58 Population'!AH88&lt;&gt;"",('[1]T10 Wine export vol'!AH88/'[1]T61 Real GDP'!AH88*1000),"")),"")),"")</f>
        <v/>
      </c>
      <c r="AJ57" s="9" t="str">
        <f>IFERROR((IF('[1]T10 Wine export vol'!AI88&lt;&gt;"",(IF('[1]T58 Population'!AI88&lt;&gt;"",('[1]T10 Wine export vol'!AI88/'[1]T61 Real GDP'!AI88*1000),"")),"")),"")</f>
        <v/>
      </c>
      <c r="AK57" s="9" t="str">
        <f>IFERROR((IF('[1]T10 Wine export vol'!AJ88&lt;&gt;"",(IF('[1]T58 Population'!AJ88&lt;&gt;"",('[1]T10 Wine export vol'!AJ88/'[1]T61 Real GDP'!AJ88*1000),"")),"")),"")</f>
        <v/>
      </c>
      <c r="AL57" s="9" t="str">
        <f>IFERROR((IF('[1]T10 Wine export vol'!AK88&lt;&gt;"",(IF('[1]T58 Population'!AK88&lt;&gt;"",('[1]T10 Wine export vol'!AK88/'[1]T61 Real GDP'!AK88*1000),"")),"")),"")</f>
        <v/>
      </c>
      <c r="AM57" s="9" t="str">
        <f>IFERROR((IF('[1]T10 Wine export vol'!AL88&lt;&gt;"",(IF('[1]T58 Population'!AL88&lt;&gt;"",('[1]T10 Wine export vol'!AL88/'[1]T61 Real GDP'!AL88*1000),"")),"")),"")</f>
        <v/>
      </c>
      <c r="AN57" s="9" t="str">
        <f>IFERROR((IF('[1]T10 Wine export vol'!AM88&lt;&gt;"",(IF('[1]T58 Population'!AM88&lt;&gt;"",('[1]T10 Wine export vol'!AM88/'[1]T61 Real GDP'!AM88*1000),"")),"")),"")</f>
        <v/>
      </c>
      <c r="AO57" s="9" t="str">
        <f>IFERROR((IF('[1]T10 Wine export vol'!AN88&lt;&gt;"",(IF('[1]T58 Population'!AN88&lt;&gt;"",('[1]T10 Wine export vol'!AN88/'[1]T61 Real GDP'!AN88*1000),"")),"")),"")</f>
        <v/>
      </c>
      <c r="AP57" s="9" t="str">
        <f>IFERROR((IF('[1]T10 Wine export vol'!AO88&lt;&gt;"",(IF('[1]T58 Population'!AO88&lt;&gt;"",('[1]T10 Wine export vol'!AO88/'[1]T61 Real GDP'!AO88*1000),"")),"")),"")</f>
        <v/>
      </c>
      <c r="AQ57" s="9" t="str">
        <f>IFERROR((IF('[1]T10 Wine export vol'!AP88&lt;&gt;"",(IF('[1]T58 Population'!AP88&lt;&gt;"",('[1]T10 Wine export vol'!AP88/'[1]T61 Real GDP'!AP88*1000),"")),"")),"")</f>
        <v/>
      </c>
      <c r="AR57" s="9" t="str">
        <f>IFERROR((IF('[1]T10 Wine export vol'!AQ88&lt;&gt;"",(IF('[1]T58 Population'!AQ88&lt;&gt;"",('[1]T10 Wine export vol'!AQ88/'[1]T61 Real GDP'!AQ88*1000),"")),"")),"")</f>
        <v/>
      </c>
      <c r="AS57" s="9" t="str">
        <f>IFERROR((IF('[1]T10 Wine export vol'!AR88&lt;&gt;"",(IF('[1]T58 Population'!AR88&lt;&gt;"",('[1]T10 Wine export vol'!AR88/'[1]T61 Real GDP'!AR88*1000),"")),"")),"")</f>
        <v/>
      </c>
      <c r="AT57" s="9" t="str">
        <f>IFERROR((IF('[1]T10 Wine export vol'!AS88&lt;&gt;"",(IF('[1]T58 Population'!AS88&lt;&gt;"",('[1]T10 Wine export vol'!AS88/'[1]T61 Real GDP'!AS88*1000),"")),"")),"")</f>
        <v/>
      </c>
      <c r="AU57" s="9" t="str">
        <f>IFERROR((IF('[1]T10 Wine export vol'!AT88&lt;&gt;"",(IF('[1]T58 Population'!AT88&lt;&gt;"",('[1]T10 Wine export vol'!AT88/'[1]T61 Real GDP'!AT88*1000),"")),"")),"")</f>
        <v/>
      </c>
      <c r="AV57" s="9" t="str">
        <f>IFERROR((IF('[1]T10 Wine export vol'!AU88&lt;&gt;"",(IF('[1]T58 Population'!AU88&lt;&gt;"",('[1]T10 Wine export vol'!AU88/'[1]T61 Real GDP'!AU88*1000),"")),"")),"")</f>
        <v/>
      </c>
      <c r="AW57" s="9" t="str">
        <f>IFERROR((IF('[1]T10 Wine export vol'!AV88&lt;&gt;"",(IF('[1]T58 Population'!AV88&lt;&gt;"",('[1]T10 Wine export vol'!AV88/'[1]T61 Real GDP'!AV88*1000),"")),"")),"")</f>
        <v/>
      </c>
      <c r="AX57" s="9" t="str">
        <f>IFERROR((IF('[1]T10 Wine export vol'!AW88&lt;&gt;"",(IF('[1]T58 Population'!AW88&lt;&gt;"",('[1]T10 Wine export vol'!AW88/'[1]T61 Real GDP'!AW88*1000),"")),"")),"")</f>
        <v/>
      </c>
      <c r="AY57" s="9" t="str">
        <f>IFERROR((IF('[1]T10 Wine export vol'!AX88&lt;&gt;"",(IF('[1]T58 Population'!AX88&lt;&gt;"",('[1]T10 Wine export vol'!AX88/'[1]T61 Real GDP'!AX88*1000),"")),"")),"")</f>
        <v/>
      </c>
      <c r="AZ57" s="9" t="str">
        <f>IFERROR((IF('[1]T10 Wine export vol'!AY88&lt;&gt;"",(IF('[1]T58 Population'!AY88&lt;&gt;"",('[1]T10 Wine export vol'!AY88/'[1]T61 Real GDP'!AY88*1000),"")),"")),"")</f>
        <v/>
      </c>
      <c r="BA57" s="9" t="str">
        <f>IFERROR((IF('[1]T10 Wine export vol'!AZ88&lt;&gt;"",(IF('[1]T58 Population'!AZ88&lt;&gt;"",('[1]T10 Wine export vol'!AZ88/'[1]T61 Real GDP'!AZ88*1000),"")),"")),"")</f>
        <v/>
      </c>
      <c r="BB57" s="9" t="str">
        <f>IFERROR((IF('[1]T10 Wine export vol'!BC88&lt;&gt;"",(IF('[1]T58 Population'!BC88&lt;&gt;"",('[1]T10 Wine export vol'!BC88/'[1]T61 Real GDP'!BC88*1000),"")),"")),"")</f>
        <v/>
      </c>
    </row>
    <row r="58" spans="1:54" x14ac:dyDescent="0.5">
      <c r="A58" s="7">
        <f>'[1]T10 Wine export vol'!A89</f>
        <v>1921</v>
      </c>
      <c r="B58" s="9">
        <f>IFERROR((IF('[1]T10 Wine export vol'!B89&lt;&gt;"",(IF('[1]T58 Population'!B89&lt;&gt;"",('[1]T10 Wine export vol'!B89/'[1]T61 Real GDP'!B89*1000),"")),"")),"")</f>
        <v>1492.640821382379</v>
      </c>
      <c r="C58" s="9">
        <f>IFERROR((IF('[1]T10 Wine export vol'!C89&lt;&gt;"",(IF('[1]T58 Population'!C89&lt;&gt;"",('[1]T10 Wine export vol'!C89/'[1]T61 Real GDP'!C89*1000),"")),"")),"")</f>
        <v>527.80608657531604</v>
      </c>
      <c r="D58" s="9">
        <f>IFERROR((IF('[1]T10 Wine export vol'!D89&lt;&gt;"",(IF('[1]T58 Population'!D89&lt;&gt;"",('[1]T10 Wine export vol'!D89/'[1]T61 Real GDP'!D89*1000),"")),"")),"")</f>
        <v>16395.230343729563</v>
      </c>
      <c r="E58" s="9">
        <f>IFERROR((IF('[1]T10 Wine export vol'!E89&lt;&gt;"",(IF('[1]T58 Population'!E89&lt;&gt;"",('[1]T10 Wine export vol'!E89/'[1]T61 Real GDP'!E89*1000),"")),"")),"")</f>
        <v>6596.9654844838497</v>
      </c>
      <c r="F58" s="9">
        <f>IFERROR((IF('[1]T10 Wine export vol'!F89&lt;&gt;"",(IF('[1]T58 Population'!F89&lt;&gt;"",('[1]T10 Wine export vol'!F89/'[1]T61 Real GDP'!F89*1000),"")),"")),"")</f>
        <v>314.44346106529258</v>
      </c>
      <c r="G58" s="9"/>
      <c r="H58" s="9">
        <f>IFERROR((IF('[1]T10 Wine export vol'!G89&lt;&gt;"",(IF('[1]T58 Population'!G89&lt;&gt;"",('[1]T10 Wine export vol'!G89/'[1]T61 Real GDP'!G89*1000),"")),"")),"")</f>
        <v>42.554721950336713</v>
      </c>
      <c r="I58" s="9" t="str">
        <f>IFERROR((IF('[1]T10 Wine export vol'!H89&lt;&gt;"",(IF('[1]T58 Population'!H89&lt;&gt;"",('[1]T10 Wine export vol'!H89/'[1]T61 Real GDP'!H89*1000),"")),"")),"")</f>
        <v/>
      </c>
      <c r="J58" s="9" t="str">
        <f>IFERROR((IF('[1]T10 Wine export vol'!I89&lt;&gt;"",(IF('[1]T58 Population'!I89&lt;&gt;"",('[1]T10 Wine export vol'!I89/'[1]T61 Real GDP'!I89*1000),"")),"")),"")</f>
        <v/>
      </c>
      <c r="K58" s="9">
        <f>IFERROR((IF('[1]T10 Wine export vol'!J89&lt;&gt;"",(IF('[1]T58 Population'!J89&lt;&gt;"",('[1]T10 Wine export vol'!J89/'[1]T61 Real GDP'!J89*1000),"")),"")),"")</f>
        <v>39.839376078433446</v>
      </c>
      <c r="L58" s="9">
        <f>IFERROR((IF('[1]T10 Wine export vol'!K89&lt;&gt;"",(IF('[1]T58 Population'!K89&lt;&gt;"",('[1]T10 Wine export vol'!K89/'[1]T61 Real GDP'!K89*1000),"")),"")),"")</f>
        <v>1716.607466952483</v>
      </c>
      <c r="M58" s="9" t="str">
        <f>IFERROR((IF('[1]T10 Wine export vol'!L89&lt;&gt;"",(IF('[1]T58 Population'!L89&lt;&gt;"",('[1]T10 Wine export vol'!L89/'[1]T61 Real GDP'!L89*1000),"")),"")),"")</f>
        <v/>
      </c>
      <c r="N58" s="9">
        <f>IFERROR((IF('[1]T10 Wine export vol'!M89&lt;&gt;"",(IF('[1]T58 Population'!M89&lt;&gt;"",('[1]T10 Wine export vol'!M89/'[1]T61 Real GDP'!M89*1000),"")),"")),"")</f>
        <v>8.5893691910967256</v>
      </c>
      <c r="O58" s="9" t="str">
        <f>IFERROR((IF('[1]T10 Wine export vol'!N89&lt;&gt;"",(IF('[1]T58 Population'!N89&lt;&gt;"",('[1]T10 Wine export vol'!N89/'[1]T61 Real GDP'!N89*1000),"")),"")),"")</f>
        <v/>
      </c>
      <c r="P58" s="9">
        <f>IFERROR((IF('[1]T10 Wine export vol'!O89&lt;&gt;"",(IF('[1]T58 Population'!O89&lt;&gt;"",('[1]T10 Wine export vol'!O89/'[1]T61 Real GDP'!O89*1000),"")),"")),"")</f>
        <v>8.6783510533950388</v>
      </c>
      <c r="Q58" s="9">
        <f>IFERROR((IF('[1]T10 Wine export vol'!P89&lt;&gt;"",(IF('[1]T58 Population'!P89&lt;&gt;"",('[1]T10 Wine export vol'!P89/'[1]T61 Real GDP'!P89*1000),"")),"")),"")</f>
        <v>35.235271049576795</v>
      </c>
      <c r="R58" s="9" t="str">
        <f>IFERROR((IF('[1]T10 Wine export vol'!Q89&lt;&gt;"",(IF('[1]T58 Population'!Q89&lt;&gt;"",('[1]T10 Wine export vol'!Q89/'[1]T61 Real GDP'!Q89*1000),"")),"")),"")</f>
        <v/>
      </c>
      <c r="S58" s="9">
        <f>IFERROR((IF('[1]T10 Wine export vol'!R89&lt;&gt;"",(IF('[1]T58 Population'!R89&lt;&gt;"",('[1]T10 Wine export vol'!R89/'[1]T61 Real GDP'!R89*1000),"")),"")),"")</f>
        <v>147.30214950680374</v>
      </c>
      <c r="T58" s="9" t="str">
        <f>IFERROR((IF('[1]T10 Wine export vol'!S89&lt;&gt;"",(IF('[1]T58 Population'!S89&lt;&gt;"",('[1]T10 Wine export vol'!S89/'[1]T61 Real GDP'!S89*1000),"")),"")),"")</f>
        <v/>
      </c>
      <c r="U58" s="9" t="str">
        <f>IFERROR((IF('[1]T10 Wine export vol'!T89&lt;&gt;"",(IF('[1]T58 Population'!T89&lt;&gt;"",('[1]T10 Wine export vol'!T89/'[1]T61 Real GDP'!T89*1000),"")),"")),"")</f>
        <v/>
      </c>
      <c r="V58" s="9" t="str">
        <f>IFERROR((IF('[1]T10 Wine export vol'!U89&lt;&gt;"",(IF('[1]T58 Population'!U89&lt;&gt;"",('[1]T10 Wine export vol'!U89/'[1]T61 Real GDP'!U89*1000),"")),"")),"")</f>
        <v/>
      </c>
      <c r="W58" s="9" t="str">
        <f>IFERROR((IF('[1]T10 Wine export vol'!V89&lt;&gt;"",(IF('[1]T58 Population'!V89&lt;&gt;"",('[1]T10 Wine export vol'!V89/'[1]T61 Real GDP'!V89*1000),"")),"")),"")</f>
        <v/>
      </c>
      <c r="X58" s="9" t="str">
        <f>IFERROR((IF('[1]T10 Wine export vol'!W89&lt;&gt;"",(IF('[1]T58 Population'!W89&lt;&gt;"",('[1]T10 Wine export vol'!W89/'[1]T61 Real GDP'!W89*1000),"")),"")),"")</f>
        <v/>
      </c>
      <c r="Y58" s="9" t="str">
        <f>IFERROR((IF('[1]T10 Wine export vol'!X89&lt;&gt;"",(IF('[1]T58 Population'!X89&lt;&gt;"",('[1]T10 Wine export vol'!X89/'[1]T61 Real GDP'!X89*1000),"")),"")),"")</f>
        <v/>
      </c>
      <c r="Z58" s="9" t="str">
        <f>IFERROR((IF('[1]T10 Wine export vol'!Y89&lt;&gt;"",(IF('[1]T58 Population'!Y89&lt;&gt;"",('[1]T10 Wine export vol'!Y89/'[1]T61 Real GDP'!Y89*1000),"")),"")),"")</f>
        <v/>
      </c>
      <c r="AA58" s="9" t="str">
        <f>IFERROR((IF('[1]T10 Wine export vol'!Z89&lt;&gt;"",(IF('[1]T58 Population'!Z89&lt;&gt;"",('[1]T10 Wine export vol'!Z89/'[1]T61 Real GDP'!Z89*1000),"")),"")),"")</f>
        <v/>
      </c>
      <c r="AB58" s="9">
        <f>IFERROR((IF('[1]T10 Wine export vol'!AA89&lt;&gt;"",(IF('[1]T58 Population'!AA89&lt;&gt;"",('[1]T10 Wine export vol'!AA89/'[1]T61 Real GDP'!AA89*1000),"")),"")),"")</f>
        <v>187.89618912670593</v>
      </c>
      <c r="AC58" s="9">
        <f>IFERROR((IF('[1]T10 Wine export vol'!AB89&lt;&gt;"",(IF('[1]T58 Population'!AB89&lt;&gt;"",('[1]T10 Wine export vol'!AB89/'[1]T61 Real GDP'!AB89*1000),"")),"")),"")</f>
        <v>0</v>
      </c>
      <c r="AD58" s="9" t="str">
        <f>IFERROR((IF('[1]T10 Wine export vol'!AC89&lt;&gt;"",(IF('[1]T58 Population'!AC89&lt;&gt;"",('[1]T10 Wine export vol'!AC89/'[1]T61 Real GDP'!AC89*1000),"")),"")),"")</f>
        <v/>
      </c>
      <c r="AE58" s="9">
        <f>IFERROR((IF('[1]T10 Wine export vol'!AD89&lt;&gt;"",(IF('[1]T58 Population'!AD89&lt;&gt;"",('[1]T10 Wine export vol'!AD89/'[1]T61 Real GDP'!AD89*1000),"")),"")),"")</f>
        <v>0</v>
      </c>
      <c r="AF58" s="9">
        <f>IFERROR((IF('[1]T10 Wine export vol'!AE89&lt;&gt;"",(IF('[1]T58 Population'!AE89&lt;&gt;"",('[1]T10 Wine export vol'!AE89/'[1]T61 Real GDP'!AE89*1000),"")),"")),"")</f>
        <v>128.90584050807712</v>
      </c>
      <c r="AG58" s="9" t="str">
        <f>IFERROR((IF('[1]T10 Wine export vol'!AF89&lt;&gt;"",(IF('[1]T58 Population'!AF89&lt;&gt;"",('[1]T10 Wine export vol'!AF89/'[1]T61 Real GDP'!AF89*1000),"")),"")),"")</f>
        <v/>
      </c>
      <c r="AH58" s="9">
        <f>IFERROR((IF('[1]T10 Wine export vol'!AG89&lt;&gt;"",(IF('[1]T58 Population'!AG89&lt;&gt;"",('[1]T10 Wine export vol'!AG89/'[1]T61 Real GDP'!AG89*1000),"")),"")),"")</f>
        <v>90.597365787158466</v>
      </c>
      <c r="AI58" s="9" t="str">
        <f>IFERROR((IF('[1]T10 Wine export vol'!AH89&lt;&gt;"",(IF('[1]T58 Population'!AH89&lt;&gt;"",('[1]T10 Wine export vol'!AH89/'[1]T61 Real GDP'!AH89*1000),"")),"")),"")</f>
        <v/>
      </c>
      <c r="AJ58" s="9" t="str">
        <f>IFERROR((IF('[1]T10 Wine export vol'!AI89&lt;&gt;"",(IF('[1]T58 Population'!AI89&lt;&gt;"",('[1]T10 Wine export vol'!AI89/'[1]T61 Real GDP'!AI89*1000),"")),"")),"")</f>
        <v/>
      </c>
      <c r="AK58" s="9" t="str">
        <f>IFERROR((IF('[1]T10 Wine export vol'!AJ89&lt;&gt;"",(IF('[1]T58 Population'!AJ89&lt;&gt;"",('[1]T10 Wine export vol'!AJ89/'[1]T61 Real GDP'!AJ89*1000),"")),"")),"")</f>
        <v/>
      </c>
      <c r="AL58" s="9" t="str">
        <f>IFERROR((IF('[1]T10 Wine export vol'!AK89&lt;&gt;"",(IF('[1]T58 Population'!AK89&lt;&gt;"",('[1]T10 Wine export vol'!AK89/'[1]T61 Real GDP'!AK89*1000),"")),"")),"")</f>
        <v/>
      </c>
      <c r="AM58" s="9" t="str">
        <f>IFERROR((IF('[1]T10 Wine export vol'!AL89&lt;&gt;"",(IF('[1]T58 Population'!AL89&lt;&gt;"",('[1]T10 Wine export vol'!AL89/'[1]T61 Real GDP'!AL89*1000),"")),"")),"")</f>
        <v/>
      </c>
      <c r="AN58" s="9" t="str">
        <f>IFERROR((IF('[1]T10 Wine export vol'!AM89&lt;&gt;"",(IF('[1]T58 Population'!AM89&lt;&gt;"",('[1]T10 Wine export vol'!AM89/'[1]T61 Real GDP'!AM89*1000),"")),"")),"")</f>
        <v/>
      </c>
      <c r="AO58" s="9" t="str">
        <f>IFERROR((IF('[1]T10 Wine export vol'!AN89&lt;&gt;"",(IF('[1]T58 Population'!AN89&lt;&gt;"",('[1]T10 Wine export vol'!AN89/'[1]T61 Real GDP'!AN89*1000),"")),"")),"")</f>
        <v/>
      </c>
      <c r="AP58" s="9" t="str">
        <f>IFERROR((IF('[1]T10 Wine export vol'!AO89&lt;&gt;"",(IF('[1]T58 Population'!AO89&lt;&gt;"",('[1]T10 Wine export vol'!AO89/'[1]T61 Real GDP'!AO89*1000),"")),"")),"")</f>
        <v/>
      </c>
      <c r="AQ58" s="9" t="str">
        <f>IFERROR((IF('[1]T10 Wine export vol'!AP89&lt;&gt;"",(IF('[1]T58 Population'!AP89&lt;&gt;"",('[1]T10 Wine export vol'!AP89/'[1]T61 Real GDP'!AP89*1000),"")),"")),"")</f>
        <v/>
      </c>
      <c r="AR58" s="9" t="str">
        <f>IFERROR((IF('[1]T10 Wine export vol'!AQ89&lt;&gt;"",(IF('[1]T58 Population'!AQ89&lt;&gt;"",('[1]T10 Wine export vol'!AQ89/'[1]T61 Real GDP'!AQ89*1000),"")),"")),"")</f>
        <v/>
      </c>
      <c r="AS58" s="9" t="str">
        <f>IFERROR((IF('[1]T10 Wine export vol'!AR89&lt;&gt;"",(IF('[1]T58 Population'!AR89&lt;&gt;"",('[1]T10 Wine export vol'!AR89/'[1]T61 Real GDP'!AR89*1000),"")),"")),"")</f>
        <v/>
      </c>
      <c r="AT58" s="9" t="str">
        <f>IFERROR((IF('[1]T10 Wine export vol'!AS89&lt;&gt;"",(IF('[1]T58 Population'!AS89&lt;&gt;"",('[1]T10 Wine export vol'!AS89/'[1]T61 Real GDP'!AS89*1000),"")),"")),"")</f>
        <v/>
      </c>
      <c r="AU58" s="9" t="str">
        <f>IFERROR((IF('[1]T10 Wine export vol'!AT89&lt;&gt;"",(IF('[1]T58 Population'!AT89&lt;&gt;"",('[1]T10 Wine export vol'!AT89/'[1]T61 Real GDP'!AT89*1000),"")),"")),"")</f>
        <v/>
      </c>
      <c r="AV58" s="9" t="str">
        <f>IFERROR((IF('[1]T10 Wine export vol'!AU89&lt;&gt;"",(IF('[1]T58 Population'!AU89&lt;&gt;"",('[1]T10 Wine export vol'!AU89/'[1]T61 Real GDP'!AU89*1000),"")),"")),"")</f>
        <v/>
      </c>
      <c r="AW58" s="9" t="str">
        <f>IFERROR((IF('[1]T10 Wine export vol'!AV89&lt;&gt;"",(IF('[1]T58 Population'!AV89&lt;&gt;"",('[1]T10 Wine export vol'!AV89/'[1]T61 Real GDP'!AV89*1000),"")),"")),"")</f>
        <v/>
      </c>
      <c r="AX58" s="9" t="str">
        <f>IFERROR((IF('[1]T10 Wine export vol'!AW89&lt;&gt;"",(IF('[1]T58 Population'!AW89&lt;&gt;"",('[1]T10 Wine export vol'!AW89/'[1]T61 Real GDP'!AW89*1000),"")),"")),"")</f>
        <v/>
      </c>
      <c r="AY58" s="9" t="str">
        <f>IFERROR((IF('[1]T10 Wine export vol'!AX89&lt;&gt;"",(IF('[1]T58 Population'!AX89&lt;&gt;"",('[1]T10 Wine export vol'!AX89/'[1]T61 Real GDP'!AX89*1000),"")),"")),"")</f>
        <v/>
      </c>
      <c r="AZ58" s="9" t="str">
        <f>IFERROR((IF('[1]T10 Wine export vol'!AY89&lt;&gt;"",(IF('[1]T58 Population'!AY89&lt;&gt;"",('[1]T10 Wine export vol'!AY89/'[1]T61 Real GDP'!AY89*1000),"")),"")),"")</f>
        <v/>
      </c>
      <c r="BA58" s="9" t="str">
        <f>IFERROR((IF('[1]T10 Wine export vol'!AZ89&lt;&gt;"",(IF('[1]T58 Population'!AZ89&lt;&gt;"",('[1]T10 Wine export vol'!AZ89/'[1]T61 Real GDP'!AZ89*1000),"")),"")),"")</f>
        <v/>
      </c>
      <c r="BB58" s="9" t="str">
        <f>IFERROR((IF('[1]T10 Wine export vol'!BC89&lt;&gt;"",(IF('[1]T58 Population'!BC89&lt;&gt;"",('[1]T10 Wine export vol'!BC89/'[1]T61 Real GDP'!BC89*1000),"")),"")),"")</f>
        <v/>
      </c>
    </row>
    <row r="59" spans="1:54" x14ac:dyDescent="0.5">
      <c r="A59" s="7">
        <f>'[1]T10 Wine export vol'!A90</f>
        <v>1922</v>
      </c>
      <c r="B59" s="9">
        <f>IFERROR((IF('[1]T10 Wine export vol'!B90&lt;&gt;"",(IF('[1]T58 Population'!B90&lt;&gt;"",('[1]T10 Wine export vol'!B90/'[1]T61 Real GDP'!B90*1000),"")),"")),"")</f>
        <v>726.19864305269334</v>
      </c>
      <c r="C59" s="9">
        <f>IFERROR((IF('[1]T10 Wine export vol'!C90&lt;&gt;"",(IF('[1]T58 Population'!C90&lt;&gt;"",('[1]T10 Wine export vol'!C90/'[1]T61 Real GDP'!C90*1000),"")),"")),"")</f>
        <v>878.01292435286871</v>
      </c>
      <c r="D59" s="9">
        <f>IFERROR((IF('[1]T10 Wine export vol'!D90&lt;&gt;"",(IF('[1]T58 Population'!D90&lt;&gt;"",('[1]T10 Wine export vol'!D90/'[1]T61 Real GDP'!D90*1000),"")),"")),"")</f>
        <v>18373.549670332697</v>
      </c>
      <c r="E59" s="9">
        <f>IFERROR((IF('[1]T10 Wine export vol'!E90&lt;&gt;"",(IF('[1]T58 Population'!E90&lt;&gt;"",('[1]T10 Wine export vol'!E90/'[1]T61 Real GDP'!E90*1000),"")),"")),"")</f>
        <v>6020.5851386920431</v>
      </c>
      <c r="F59" s="9">
        <f>IFERROR((IF('[1]T10 Wine export vol'!F90&lt;&gt;"",(IF('[1]T58 Population'!F90&lt;&gt;"",('[1]T10 Wine export vol'!F90/'[1]T61 Real GDP'!F90*1000),"")),"")),"")</f>
        <v>247.66491887273011</v>
      </c>
      <c r="G59" s="9"/>
      <c r="H59" s="9">
        <f>IFERROR((IF('[1]T10 Wine export vol'!G90&lt;&gt;"",(IF('[1]T58 Population'!G90&lt;&gt;"",('[1]T10 Wine export vol'!G90/'[1]T61 Real GDP'!G90*1000),"")),"")),"")</f>
        <v>323.47670672559019</v>
      </c>
      <c r="I59" s="9" t="str">
        <f>IFERROR((IF('[1]T10 Wine export vol'!H90&lt;&gt;"",(IF('[1]T58 Population'!H90&lt;&gt;"",('[1]T10 Wine export vol'!H90/'[1]T61 Real GDP'!H90*1000),"")),"")),"")</f>
        <v/>
      </c>
      <c r="J59" s="9" t="str">
        <f>IFERROR((IF('[1]T10 Wine export vol'!I90&lt;&gt;"",(IF('[1]T58 Population'!I90&lt;&gt;"",('[1]T10 Wine export vol'!I90/'[1]T61 Real GDP'!I90*1000),"")),"")),"")</f>
        <v/>
      </c>
      <c r="K59" s="9">
        <f>IFERROR((IF('[1]T10 Wine export vol'!J90&lt;&gt;"",(IF('[1]T58 Population'!J90&lt;&gt;"",('[1]T10 Wine export vol'!J90/'[1]T61 Real GDP'!J90*1000),"")),"")),"")</f>
        <v>40.012027858071271</v>
      </c>
      <c r="L59" s="9">
        <f>IFERROR((IF('[1]T10 Wine export vol'!K90&lt;&gt;"",(IF('[1]T58 Population'!K90&lt;&gt;"",('[1]T10 Wine export vol'!K90/'[1]T61 Real GDP'!K90*1000),"")),"")),"")</f>
        <v>4702.0965845222654</v>
      </c>
      <c r="M59" s="9" t="str">
        <f>IFERROR((IF('[1]T10 Wine export vol'!L90&lt;&gt;"",(IF('[1]T58 Population'!L90&lt;&gt;"",('[1]T10 Wine export vol'!L90/'[1]T61 Real GDP'!L90*1000),"")),"")),"")</f>
        <v/>
      </c>
      <c r="N59" s="9">
        <f>IFERROR((IF('[1]T10 Wine export vol'!M90&lt;&gt;"",(IF('[1]T58 Population'!M90&lt;&gt;"",('[1]T10 Wine export vol'!M90/'[1]T61 Real GDP'!M90*1000),"")),"")),"")</f>
        <v>8.1453200122360165</v>
      </c>
      <c r="O59" s="9" t="str">
        <f>IFERROR((IF('[1]T10 Wine export vol'!N90&lt;&gt;"",(IF('[1]T58 Population'!N90&lt;&gt;"",('[1]T10 Wine export vol'!N90/'[1]T61 Real GDP'!N90*1000),"")),"")),"")</f>
        <v/>
      </c>
      <c r="P59" s="9">
        <f>IFERROR((IF('[1]T10 Wine export vol'!O90&lt;&gt;"",(IF('[1]T58 Population'!O90&lt;&gt;"",('[1]T10 Wine export vol'!O90/'[1]T61 Real GDP'!O90*1000),"")),"")),"")</f>
        <v>15.784139163699979</v>
      </c>
      <c r="Q59" s="9">
        <f>IFERROR((IF('[1]T10 Wine export vol'!P90&lt;&gt;"",(IF('[1]T58 Population'!P90&lt;&gt;"",('[1]T10 Wine export vol'!P90/'[1]T61 Real GDP'!P90*1000),"")),"")),"")</f>
        <v>-5.9575296351757148</v>
      </c>
      <c r="R59" s="9" t="str">
        <f>IFERROR((IF('[1]T10 Wine export vol'!Q90&lt;&gt;"",(IF('[1]T58 Population'!Q90&lt;&gt;"",('[1]T10 Wine export vol'!Q90/'[1]T61 Real GDP'!Q90*1000),"")),"")),"")</f>
        <v/>
      </c>
      <c r="S59" s="9" t="str">
        <f>IFERROR((IF('[1]T10 Wine export vol'!R90&lt;&gt;"",(IF('[1]T58 Population'!R90&lt;&gt;"",('[1]T10 Wine export vol'!R90/'[1]T61 Real GDP'!R90*1000),"")),"")),"")</f>
        <v/>
      </c>
      <c r="T59" s="9" t="str">
        <f>IFERROR((IF('[1]T10 Wine export vol'!S90&lt;&gt;"",(IF('[1]T58 Population'!S90&lt;&gt;"",('[1]T10 Wine export vol'!S90/'[1]T61 Real GDP'!S90*1000),"")),"")),"")</f>
        <v/>
      </c>
      <c r="U59" s="9" t="str">
        <f>IFERROR((IF('[1]T10 Wine export vol'!T90&lt;&gt;"",(IF('[1]T58 Population'!T90&lt;&gt;"",('[1]T10 Wine export vol'!T90/'[1]T61 Real GDP'!T90*1000),"")),"")),"")</f>
        <v/>
      </c>
      <c r="V59" s="9" t="str">
        <f>IFERROR((IF('[1]T10 Wine export vol'!U90&lt;&gt;"",(IF('[1]T58 Population'!U90&lt;&gt;"",('[1]T10 Wine export vol'!U90/'[1]T61 Real GDP'!U90*1000),"")),"")),"")</f>
        <v/>
      </c>
      <c r="W59" s="9" t="str">
        <f>IFERROR((IF('[1]T10 Wine export vol'!V90&lt;&gt;"",(IF('[1]T58 Population'!V90&lt;&gt;"",('[1]T10 Wine export vol'!V90/'[1]T61 Real GDP'!V90*1000),"")),"")),"")</f>
        <v/>
      </c>
      <c r="X59" s="9" t="str">
        <f>IFERROR((IF('[1]T10 Wine export vol'!W90&lt;&gt;"",(IF('[1]T58 Population'!W90&lt;&gt;"",('[1]T10 Wine export vol'!W90/'[1]T61 Real GDP'!W90*1000),"")),"")),"")</f>
        <v/>
      </c>
      <c r="Y59" s="9" t="str">
        <f>IFERROR((IF('[1]T10 Wine export vol'!X90&lt;&gt;"",(IF('[1]T58 Population'!X90&lt;&gt;"",('[1]T10 Wine export vol'!X90/'[1]T61 Real GDP'!X90*1000),"")),"")),"")</f>
        <v/>
      </c>
      <c r="Z59" s="9" t="str">
        <f>IFERROR((IF('[1]T10 Wine export vol'!Y90&lt;&gt;"",(IF('[1]T58 Population'!Y90&lt;&gt;"",('[1]T10 Wine export vol'!Y90/'[1]T61 Real GDP'!Y90*1000),"")),"")),"")</f>
        <v/>
      </c>
      <c r="AA59" s="9" t="str">
        <f>IFERROR((IF('[1]T10 Wine export vol'!Z90&lt;&gt;"",(IF('[1]T58 Population'!Z90&lt;&gt;"",('[1]T10 Wine export vol'!Z90/'[1]T61 Real GDP'!Z90*1000),"")),"")),"")</f>
        <v/>
      </c>
      <c r="AB59" s="9">
        <f>IFERROR((IF('[1]T10 Wine export vol'!AA90&lt;&gt;"",(IF('[1]T58 Population'!AA90&lt;&gt;"",('[1]T10 Wine export vol'!AA90/'[1]T61 Real GDP'!AA90*1000),"")),"")),"")</f>
        <v>97.43135518157662</v>
      </c>
      <c r="AC59" s="9">
        <f>IFERROR((IF('[1]T10 Wine export vol'!AB90&lt;&gt;"",(IF('[1]T58 Population'!AB90&lt;&gt;"",('[1]T10 Wine export vol'!AB90/'[1]T61 Real GDP'!AB90*1000),"")),"")),"")</f>
        <v>0</v>
      </c>
      <c r="AD59" s="9" t="str">
        <f>IFERROR((IF('[1]T10 Wine export vol'!AC90&lt;&gt;"",(IF('[1]T58 Population'!AC90&lt;&gt;"",('[1]T10 Wine export vol'!AC90/'[1]T61 Real GDP'!AC90*1000),"")),"")),"")</f>
        <v/>
      </c>
      <c r="AE59" s="9">
        <f>IFERROR((IF('[1]T10 Wine export vol'!AD90&lt;&gt;"",(IF('[1]T58 Population'!AD90&lt;&gt;"",('[1]T10 Wine export vol'!AD90/'[1]T61 Real GDP'!AD90*1000),"")),"")),"")</f>
        <v>0</v>
      </c>
      <c r="AF59" s="9">
        <f>IFERROR((IF('[1]T10 Wine export vol'!AE90&lt;&gt;"",(IF('[1]T58 Population'!AE90&lt;&gt;"",('[1]T10 Wine export vol'!AE90/'[1]T61 Real GDP'!AE90*1000),"")),"")),"")</f>
        <v>44.834982112011247</v>
      </c>
      <c r="AG59" s="9" t="str">
        <f>IFERROR((IF('[1]T10 Wine export vol'!AF90&lt;&gt;"",(IF('[1]T58 Population'!AF90&lt;&gt;"",('[1]T10 Wine export vol'!AF90/'[1]T61 Real GDP'!AF90*1000),"")),"")),"")</f>
        <v/>
      </c>
      <c r="AH59" s="9">
        <f>IFERROR((IF('[1]T10 Wine export vol'!AG90&lt;&gt;"",(IF('[1]T58 Population'!AG90&lt;&gt;"",('[1]T10 Wine export vol'!AG90/'[1]T61 Real GDP'!AG90*1000),"")),"")),"")</f>
        <v>63.871754965274903</v>
      </c>
      <c r="AI59" s="9" t="str">
        <f>IFERROR((IF('[1]T10 Wine export vol'!AH90&lt;&gt;"",(IF('[1]T58 Population'!AH90&lt;&gt;"",('[1]T10 Wine export vol'!AH90/'[1]T61 Real GDP'!AH90*1000),"")),"")),"")</f>
        <v/>
      </c>
      <c r="AJ59" s="9" t="str">
        <f>IFERROR((IF('[1]T10 Wine export vol'!AI90&lt;&gt;"",(IF('[1]T58 Population'!AI90&lt;&gt;"",('[1]T10 Wine export vol'!AI90/'[1]T61 Real GDP'!AI90*1000),"")),"")),"")</f>
        <v/>
      </c>
      <c r="AK59" s="9" t="str">
        <f>IFERROR((IF('[1]T10 Wine export vol'!AJ90&lt;&gt;"",(IF('[1]T58 Population'!AJ90&lt;&gt;"",('[1]T10 Wine export vol'!AJ90/'[1]T61 Real GDP'!AJ90*1000),"")),"")),"")</f>
        <v/>
      </c>
      <c r="AL59" s="9" t="str">
        <f>IFERROR((IF('[1]T10 Wine export vol'!AK90&lt;&gt;"",(IF('[1]T58 Population'!AK90&lt;&gt;"",('[1]T10 Wine export vol'!AK90/'[1]T61 Real GDP'!AK90*1000),"")),"")),"")</f>
        <v/>
      </c>
      <c r="AM59" s="9" t="str">
        <f>IFERROR((IF('[1]T10 Wine export vol'!AL90&lt;&gt;"",(IF('[1]T58 Population'!AL90&lt;&gt;"",('[1]T10 Wine export vol'!AL90/'[1]T61 Real GDP'!AL90*1000),"")),"")),"")</f>
        <v/>
      </c>
      <c r="AN59" s="9" t="str">
        <f>IFERROR((IF('[1]T10 Wine export vol'!AM90&lt;&gt;"",(IF('[1]T58 Population'!AM90&lt;&gt;"",('[1]T10 Wine export vol'!AM90/'[1]T61 Real GDP'!AM90*1000),"")),"")),"")</f>
        <v/>
      </c>
      <c r="AO59" s="9" t="str">
        <f>IFERROR((IF('[1]T10 Wine export vol'!AN90&lt;&gt;"",(IF('[1]T58 Population'!AN90&lt;&gt;"",('[1]T10 Wine export vol'!AN90/'[1]T61 Real GDP'!AN90*1000),"")),"")),"")</f>
        <v/>
      </c>
      <c r="AP59" s="9" t="str">
        <f>IFERROR((IF('[1]T10 Wine export vol'!AO90&lt;&gt;"",(IF('[1]T58 Population'!AO90&lt;&gt;"",('[1]T10 Wine export vol'!AO90/'[1]T61 Real GDP'!AO90*1000),"")),"")),"")</f>
        <v/>
      </c>
      <c r="AQ59" s="9" t="str">
        <f>IFERROR((IF('[1]T10 Wine export vol'!AP90&lt;&gt;"",(IF('[1]T58 Population'!AP90&lt;&gt;"",('[1]T10 Wine export vol'!AP90/'[1]T61 Real GDP'!AP90*1000),"")),"")),"")</f>
        <v/>
      </c>
      <c r="AR59" s="9" t="str">
        <f>IFERROR((IF('[1]T10 Wine export vol'!AQ90&lt;&gt;"",(IF('[1]T58 Population'!AQ90&lt;&gt;"",('[1]T10 Wine export vol'!AQ90/'[1]T61 Real GDP'!AQ90*1000),"")),"")),"")</f>
        <v/>
      </c>
      <c r="AS59" s="9" t="str">
        <f>IFERROR((IF('[1]T10 Wine export vol'!AR90&lt;&gt;"",(IF('[1]T58 Population'!AR90&lt;&gt;"",('[1]T10 Wine export vol'!AR90/'[1]T61 Real GDP'!AR90*1000),"")),"")),"")</f>
        <v/>
      </c>
      <c r="AT59" s="9" t="str">
        <f>IFERROR((IF('[1]T10 Wine export vol'!AS90&lt;&gt;"",(IF('[1]T58 Population'!AS90&lt;&gt;"",('[1]T10 Wine export vol'!AS90/'[1]T61 Real GDP'!AS90*1000),"")),"")),"")</f>
        <v/>
      </c>
      <c r="AU59" s="9" t="str">
        <f>IFERROR((IF('[1]T10 Wine export vol'!AT90&lt;&gt;"",(IF('[1]T58 Population'!AT90&lt;&gt;"",('[1]T10 Wine export vol'!AT90/'[1]T61 Real GDP'!AT90*1000),"")),"")),"")</f>
        <v/>
      </c>
      <c r="AV59" s="9" t="str">
        <f>IFERROR((IF('[1]T10 Wine export vol'!AU90&lt;&gt;"",(IF('[1]T58 Population'!AU90&lt;&gt;"",('[1]T10 Wine export vol'!AU90/'[1]T61 Real GDP'!AU90*1000),"")),"")),"")</f>
        <v/>
      </c>
      <c r="AW59" s="9" t="str">
        <f>IFERROR((IF('[1]T10 Wine export vol'!AV90&lt;&gt;"",(IF('[1]T58 Population'!AV90&lt;&gt;"",('[1]T10 Wine export vol'!AV90/'[1]T61 Real GDP'!AV90*1000),"")),"")),"")</f>
        <v/>
      </c>
      <c r="AX59" s="9" t="str">
        <f>IFERROR((IF('[1]T10 Wine export vol'!AW90&lt;&gt;"",(IF('[1]T58 Population'!AW90&lt;&gt;"",('[1]T10 Wine export vol'!AW90/'[1]T61 Real GDP'!AW90*1000),"")),"")),"")</f>
        <v/>
      </c>
      <c r="AY59" s="9" t="str">
        <f>IFERROR((IF('[1]T10 Wine export vol'!AX90&lt;&gt;"",(IF('[1]T58 Population'!AX90&lt;&gt;"",('[1]T10 Wine export vol'!AX90/'[1]T61 Real GDP'!AX90*1000),"")),"")),"")</f>
        <v/>
      </c>
      <c r="AZ59" s="9" t="str">
        <f>IFERROR((IF('[1]T10 Wine export vol'!AY90&lt;&gt;"",(IF('[1]T58 Population'!AY90&lt;&gt;"",('[1]T10 Wine export vol'!AY90/'[1]T61 Real GDP'!AY90*1000),"")),"")),"")</f>
        <v/>
      </c>
      <c r="BA59" s="9" t="str">
        <f>IFERROR((IF('[1]T10 Wine export vol'!AZ90&lt;&gt;"",(IF('[1]T58 Population'!AZ90&lt;&gt;"",('[1]T10 Wine export vol'!AZ90/'[1]T61 Real GDP'!AZ90*1000),"")),"")),"")</f>
        <v/>
      </c>
      <c r="BB59" s="9" t="str">
        <f>IFERROR((IF('[1]T10 Wine export vol'!BC90&lt;&gt;"",(IF('[1]T58 Population'!BC90&lt;&gt;"",('[1]T10 Wine export vol'!BC90/'[1]T61 Real GDP'!BC90*1000),"")),"")),"")</f>
        <v/>
      </c>
    </row>
    <row r="60" spans="1:54" x14ac:dyDescent="0.5">
      <c r="A60" s="7">
        <f>'[1]T10 Wine export vol'!A91</f>
        <v>1923</v>
      </c>
      <c r="B60" s="9">
        <f>IFERROR((IF('[1]T10 Wine export vol'!B91&lt;&gt;"",(IF('[1]T58 Population'!B91&lt;&gt;"",('[1]T10 Wine export vol'!B91/'[1]T61 Real GDP'!B91*1000),"")),"")),"")</f>
        <v>1003.8666154356621</v>
      </c>
      <c r="C60" s="9">
        <f>IFERROR((IF('[1]T10 Wine export vol'!C91&lt;&gt;"",(IF('[1]T58 Population'!C91&lt;&gt;"",('[1]T10 Wine export vol'!C91/'[1]T61 Real GDP'!C91*1000),"")),"")),"")</f>
        <v>769.94324515465314</v>
      </c>
      <c r="D60" s="9">
        <f>IFERROR((IF('[1]T10 Wine export vol'!D91&lt;&gt;"",(IF('[1]T58 Population'!D91&lt;&gt;"",('[1]T10 Wine export vol'!D91/'[1]T61 Real GDP'!D91*1000),"")),"")),"")</f>
        <v>18635.254630571133</v>
      </c>
      <c r="E60" s="9">
        <f>IFERROR((IF('[1]T10 Wine export vol'!E91&lt;&gt;"",(IF('[1]T58 Population'!E91&lt;&gt;"",('[1]T10 Wine export vol'!E91/'[1]T61 Real GDP'!E91*1000),"")),"")),"")</f>
        <v>6110.3402094826888</v>
      </c>
      <c r="F60" s="9">
        <f>IFERROR((IF('[1]T10 Wine export vol'!F91&lt;&gt;"",(IF('[1]T58 Population'!F91&lt;&gt;"",('[1]T10 Wine export vol'!F91/'[1]T61 Real GDP'!F91*1000),"")),"")),"")</f>
        <v>102.00228073421637</v>
      </c>
      <c r="G60" s="9"/>
      <c r="H60" s="9">
        <f>IFERROR((IF('[1]T10 Wine export vol'!G91&lt;&gt;"",(IF('[1]T58 Population'!G91&lt;&gt;"",('[1]T10 Wine export vol'!G91/'[1]T61 Real GDP'!G91*1000),"")),"")),"")</f>
        <v>10.155806946205749</v>
      </c>
      <c r="I60" s="9" t="str">
        <f>IFERROR((IF('[1]T10 Wine export vol'!H91&lt;&gt;"",(IF('[1]T58 Population'!H91&lt;&gt;"",('[1]T10 Wine export vol'!H91/'[1]T61 Real GDP'!H91*1000),"")),"")),"")</f>
        <v/>
      </c>
      <c r="J60" s="9" t="str">
        <f>IFERROR((IF('[1]T10 Wine export vol'!I91&lt;&gt;"",(IF('[1]T58 Population'!I91&lt;&gt;"",('[1]T10 Wine export vol'!I91/'[1]T61 Real GDP'!I91*1000),"")),"")),"")</f>
        <v/>
      </c>
      <c r="K60" s="9">
        <f>IFERROR((IF('[1]T10 Wine export vol'!J91&lt;&gt;"",(IF('[1]T58 Population'!J91&lt;&gt;"",('[1]T10 Wine export vol'!J91/'[1]T61 Real GDP'!J91*1000),"")),"")),"")</f>
        <v>18.310977246990976</v>
      </c>
      <c r="L60" s="9">
        <f>IFERROR((IF('[1]T10 Wine export vol'!K91&lt;&gt;"",(IF('[1]T58 Population'!K91&lt;&gt;"",('[1]T10 Wine export vol'!K91/'[1]T61 Real GDP'!K91*1000),"")),"")),"")</f>
        <v>2818.1133338913537</v>
      </c>
      <c r="M60" s="9" t="str">
        <f>IFERROR((IF('[1]T10 Wine export vol'!L91&lt;&gt;"",(IF('[1]T58 Population'!L91&lt;&gt;"",('[1]T10 Wine export vol'!L91/'[1]T61 Real GDP'!L91*1000),"")),"")),"")</f>
        <v/>
      </c>
      <c r="N60" s="9">
        <f>IFERROR((IF('[1]T10 Wine export vol'!M91&lt;&gt;"",(IF('[1]T58 Population'!M91&lt;&gt;"",('[1]T10 Wine export vol'!M91/'[1]T61 Real GDP'!M91*1000),"")),"")),"")</f>
        <v>7.9490472408568333</v>
      </c>
      <c r="O60" s="9" t="str">
        <f>IFERROR((IF('[1]T10 Wine export vol'!N91&lt;&gt;"",(IF('[1]T58 Population'!N91&lt;&gt;"",('[1]T10 Wine export vol'!N91/'[1]T61 Real GDP'!N91*1000),"")),"")),"")</f>
        <v/>
      </c>
      <c r="P60" s="9">
        <f>IFERROR((IF('[1]T10 Wine export vol'!O91&lt;&gt;"",(IF('[1]T58 Population'!O91&lt;&gt;"",('[1]T10 Wine export vol'!O91/'[1]T61 Real GDP'!O91*1000),"")),"")),"")</f>
        <v>11.17306354450251</v>
      </c>
      <c r="Q60" s="9">
        <f>IFERROR((IF('[1]T10 Wine export vol'!P91&lt;&gt;"",(IF('[1]T58 Population'!P91&lt;&gt;"",('[1]T10 Wine export vol'!P91/'[1]T61 Real GDP'!P91*1000),"")),"")),"")</f>
        <v>-4.7870112986653286</v>
      </c>
      <c r="R60" s="9" t="str">
        <f>IFERROR((IF('[1]T10 Wine export vol'!Q91&lt;&gt;"",(IF('[1]T58 Population'!Q91&lt;&gt;"",('[1]T10 Wine export vol'!Q91/'[1]T61 Real GDP'!Q91*1000),"")),"")),"")</f>
        <v/>
      </c>
      <c r="S60" s="9" t="str">
        <f>IFERROR((IF('[1]T10 Wine export vol'!R91&lt;&gt;"",(IF('[1]T58 Population'!R91&lt;&gt;"",('[1]T10 Wine export vol'!R91/'[1]T61 Real GDP'!R91*1000),"")),"")),"")</f>
        <v/>
      </c>
      <c r="T60" s="9" t="str">
        <f>IFERROR((IF('[1]T10 Wine export vol'!S91&lt;&gt;"",(IF('[1]T58 Population'!S91&lt;&gt;"",('[1]T10 Wine export vol'!S91/'[1]T61 Real GDP'!S91*1000),"")),"")),"")</f>
        <v/>
      </c>
      <c r="U60" s="9" t="str">
        <f>IFERROR((IF('[1]T10 Wine export vol'!T91&lt;&gt;"",(IF('[1]T58 Population'!T91&lt;&gt;"",('[1]T10 Wine export vol'!T91/'[1]T61 Real GDP'!T91*1000),"")),"")),"")</f>
        <v/>
      </c>
      <c r="V60" s="9" t="str">
        <f>IFERROR((IF('[1]T10 Wine export vol'!U91&lt;&gt;"",(IF('[1]T58 Population'!U91&lt;&gt;"",('[1]T10 Wine export vol'!U91/'[1]T61 Real GDP'!U91*1000),"")),"")),"")</f>
        <v/>
      </c>
      <c r="W60" s="9" t="str">
        <f>IFERROR((IF('[1]T10 Wine export vol'!V91&lt;&gt;"",(IF('[1]T58 Population'!V91&lt;&gt;"",('[1]T10 Wine export vol'!V91/'[1]T61 Real GDP'!V91*1000),"")),"")),"")</f>
        <v/>
      </c>
      <c r="X60" s="9" t="str">
        <f>IFERROR((IF('[1]T10 Wine export vol'!W91&lt;&gt;"",(IF('[1]T58 Population'!W91&lt;&gt;"",('[1]T10 Wine export vol'!W91/'[1]T61 Real GDP'!W91*1000),"")),"")),"")</f>
        <v/>
      </c>
      <c r="Y60" s="9" t="str">
        <f>IFERROR((IF('[1]T10 Wine export vol'!X91&lt;&gt;"",(IF('[1]T58 Population'!X91&lt;&gt;"",('[1]T10 Wine export vol'!X91/'[1]T61 Real GDP'!X91*1000),"")),"")),"")</f>
        <v/>
      </c>
      <c r="Z60" s="9" t="str">
        <f>IFERROR((IF('[1]T10 Wine export vol'!Y91&lt;&gt;"",(IF('[1]T58 Population'!Y91&lt;&gt;"",('[1]T10 Wine export vol'!Y91/'[1]T61 Real GDP'!Y91*1000),"")),"")),"")</f>
        <v/>
      </c>
      <c r="AA60" s="9" t="str">
        <f>IFERROR((IF('[1]T10 Wine export vol'!Z91&lt;&gt;"",(IF('[1]T58 Population'!Z91&lt;&gt;"",('[1]T10 Wine export vol'!Z91/'[1]T61 Real GDP'!Z91*1000),"")),"")),"")</f>
        <v/>
      </c>
      <c r="AB60" s="9">
        <f>IFERROR((IF('[1]T10 Wine export vol'!AA91&lt;&gt;"",(IF('[1]T58 Population'!AA91&lt;&gt;"",('[1]T10 Wine export vol'!AA91/'[1]T61 Real GDP'!AA91*1000),"")),"")),"")</f>
        <v>108.55674634030902</v>
      </c>
      <c r="AC60" s="9">
        <f>IFERROR((IF('[1]T10 Wine export vol'!AB91&lt;&gt;"",(IF('[1]T58 Population'!AB91&lt;&gt;"",('[1]T10 Wine export vol'!AB91/'[1]T61 Real GDP'!AB91*1000),"")),"")),"")</f>
        <v>0</v>
      </c>
      <c r="AD60" s="9" t="str">
        <f>IFERROR((IF('[1]T10 Wine export vol'!AC91&lt;&gt;"",(IF('[1]T58 Population'!AC91&lt;&gt;"",('[1]T10 Wine export vol'!AC91/'[1]T61 Real GDP'!AC91*1000),"")),"")),"")</f>
        <v/>
      </c>
      <c r="AE60" s="9">
        <f>IFERROR((IF('[1]T10 Wine export vol'!AD91&lt;&gt;"",(IF('[1]T58 Population'!AD91&lt;&gt;"",('[1]T10 Wine export vol'!AD91/'[1]T61 Real GDP'!AD91*1000),"")),"")),"")</f>
        <v>0</v>
      </c>
      <c r="AF60" s="9">
        <f>IFERROR((IF('[1]T10 Wine export vol'!AE91&lt;&gt;"",(IF('[1]T58 Population'!AE91&lt;&gt;"",('[1]T10 Wine export vol'!AE91/'[1]T61 Real GDP'!AE91*1000),"")),"")),"")</f>
        <v>43.274237909756081</v>
      </c>
      <c r="AG60" s="9" t="str">
        <f>IFERROR((IF('[1]T10 Wine export vol'!AF91&lt;&gt;"",(IF('[1]T58 Population'!AF91&lt;&gt;"",('[1]T10 Wine export vol'!AF91/'[1]T61 Real GDP'!AF91*1000),"")),"")),"")</f>
        <v/>
      </c>
      <c r="AH60" s="9">
        <f>IFERROR((IF('[1]T10 Wine export vol'!AG91&lt;&gt;"",(IF('[1]T58 Population'!AG91&lt;&gt;"",('[1]T10 Wine export vol'!AG91/'[1]T61 Real GDP'!AG91*1000),"")),"")),"")</f>
        <v>47.116830151631625</v>
      </c>
      <c r="AI60" s="9" t="str">
        <f>IFERROR((IF('[1]T10 Wine export vol'!AH91&lt;&gt;"",(IF('[1]T58 Population'!AH91&lt;&gt;"",('[1]T10 Wine export vol'!AH91/'[1]T61 Real GDP'!AH91*1000),"")),"")),"")</f>
        <v/>
      </c>
      <c r="AJ60" s="9" t="str">
        <f>IFERROR((IF('[1]T10 Wine export vol'!AI91&lt;&gt;"",(IF('[1]T58 Population'!AI91&lt;&gt;"",('[1]T10 Wine export vol'!AI91/'[1]T61 Real GDP'!AI91*1000),"")),"")),"")</f>
        <v/>
      </c>
      <c r="AK60" s="9" t="str">
        <f>IFERROR((IF('[1]T10 Wine export vol'!AJ91&lt;&gt;"",(IF('[1]T58 Population'!AJ91&lt;&gt;"",('[1]T10 Wine export vol'!AJ91/'[1]T61 Real GDP'!AJ91*1000),"")),"")),"")</f>
        <v/>
      </c>
      <c r="AL60" s="9" t="str">
        <f>IFERROR((IF('[1]T10 Wine export vol'!AK91&lt;&gt;"",(IF('[1]T58 Population'!AK91&lt;&gt;"",('[1]T10 Wine export vol'!AK91/'[1]T61 Real GDP'!AK91*1000),"")),"")),"")</f>
        <v/>
      </c>
      <c r="AM60" s="9" t="str">
        <f>IFERROR((IF('[1]T10 Wine export vol'!AL91&lt;&gt;"",(IF('[1]T58 Population'!AL91&lt;&gt;"",('[1]T10 Wine export vol'!AL91/'[1]T61 Real GDP'!AL91*1000),"")),"")),"")</f>
        <v/>
      </c>
      <c r="AN60" s="9" t="str">
        <f>IFERROR((IF('[1]T10 Wine export vol'!AM91&lt;&gt;"",(IF('[1]T58 Population'!AM91&lt;&gt;"",('[1]T10 Wine export vol'!AM91/'[1]T61 Real GDP'!AM91*1000),"")),"")),"")</f>
        <v/>
      </c>
      <c r="AO60" s="9" t="str">
        <f>IFERROR((IF('[1]T10 Wine export vol'!AN91&lt;&gt;"",(IF('[1]T58 Population'!AN91&lt;&gt;"",('[1]T10 Wine export vol'!AN91/'[1]T61 Real GDP'!AN91*1000),"")),"")),"")</f>
        <v/>
      </c>
      <c r="AP60" s="9" t="str">
        <f>IFERROR((IF('[1]T10 Wine export vol'!AO91&lt;&gt;"",(IF('[1]T58 Population'!AO91&lt;&gt;"",('[1]T10 Wine export vol'!AO91/'[1]T61 Real GDP'!AO91*1000),"")),"")),"")</f>
        <v/>
      </c>
      <c r="AQ60" s="9" t="str">
        <f>IFERROR((IF('[1]T10 Wine export vol'!AP91&lt;&gt;"",(IF('[1]T58 Population'!AP91&lt;&gt;"",('[1]T10 Wine export vol'!AP91/'[1]T61 Real GDP'!AP91*1000),"")),"")),"")</f>
        <v/>
      </c>
      <c r="AR60" s="9" t="str">
        <f>IFERROR((IF('[1]T10 Wine export vol'!AQ91&lt;&gt;"",(IF('[1]T58 Population'!AQ91&lt;&gt;"",('[1]T10 Wine export vol'!AQ91/'[1]T61 Real GDP'!AQ91*1000),"")),"")),"")</f>
        <v/>
      </c>
      <c r="AS60" s="9" t="str">
        <f>IFERROR((IF('[1]T10 Wine export vol'!AR91&lt;&gt;"",(IF('[1]T58 Population'!AR91&lt;&gt;"",('[1]T10 Wine export vol'!AR91/'[1]T61 Real GDP'!AR91*1000),"")),"")),"")</f>
        <v/>
      </c>
      <c r="AT60" s="9" t="str">
        <f>IFERROR((IF('[1]T10 Wine export vol'!AS91&lt;&gt;"",(IF('[1]T58 Population'!AS91&lt;&gt;"",('[1]T10 Wine export vol'!AS91/'[1]T61 Real GDP'!AS91*1000),"")),"")),"")</f>
        <v/>
      </c>
      <c r="AU60" s="9" t="str">
        <f>IFERROR((IF('[1]T10 Wine export vol'!AT91&lt;&gt;"",(IF('[1]T58 Population'!AT91&lt;&gt;"",('[1]T10 Wine export vol'!AT91/'[1]T61 Real GDP'!AT91*1000),"")),"")),"")</f>
        <v/>
      </c>
      <c r="AV60" s="9" t="str">
        <f>IFERROR((IF('[1]T10 Wine export vol'!AU91&lt;&gt;"",(IF('[1]T58 Population'!AU91&lt;&gt;"",('[1]T10 Wine export vol'!AU91/'[1]T61 Real GDP'!AU91*1000),"")),"")),"")</f>
        <v/>
      </c>
      <c r="AW60" s="9" t="str">
        <f>IFERROR((IF('[1]T10 Wine export vol'!AV91&lt;&gt;"",(IF('[1]T58 Population'!AV91&lt;&gt;"",('[1]T10 Wine export vol'!AV91/'[1]T61 Real GDP'!AV91*1000),"")),"")),"")</f>
        <v/>
      </c>
      <c r="AX60" s="9" t="str">
        <f>IFERROR((IF('[1]T10 Wine export vol'!AW91&lt;&gt;"",(IF('[1]T58 Population'!AW91&lt;&gt;"",('[1]T10 Wine export vol'!AW91/'[1]T61 Real GDP'!AW91*1000),"")),"")),"")</f>
        <v/>
      </c>
      <c r="AY60" s="9" t="str">
        <f>IFERROR((IF('[1]T10 Wine export vol'!AX91&lt;&gt;"",(IF('[1]T58 Population'!AX91&lt;&gt;"",('[1]T10 Wine export vol'!AX91/'[1]T61 Real GDP'!AX91*1000),"")),"")),"")</f>
        <v/>
      </c>
      <c r="AZ60" s="9" t="str">
        <f>IFERROR((IF('[1]T10 Wine export vol'!AY91&lt;&gt;"",(IF('[1]T58 Population'!AY91&lt;&gt;"",('[1]T10 Wine export vol'!AY91/'[1]T61 Real GDP'!AY91*1000),"")),"")),"")</f>
        <v/>
      </c>
      <c r="BA60" s="9" t="str">
        <f>IFERROR((IF('[1]T10 Wine export vol'!AZ91&lt;&gt;"",(IF('[1]T58 Population'!AZ91&lt;&gt;"",('[1]T10 Wine export vol'!AZ91/'[1]T61 Real GDP'!AZ91*1000),"")),"")),"")</f>
        <v/>
      </c>
      <c r="BB60" s="9" t="str">
        <f>IFERROR((IF('[1]T10 Wine export vol'!BC91&lt;&gt;"",(IF('[1]T58 Population'!BC91&lt;&gt;"",('[1]T10 Wine export vol'!BC91/'[1]T61 Real GDP'!BC91*1000),"")),"")),"")</f>
        <v/>
      </c>
    </row>
    <row r="61" spans="1:54" x14ac:dyDescent="0.5">
      <c r="A61" s="7">
        <f>'[1]T10 Wine export vol'!A92</f>
        <v>1924</v>
      </c>
      <c r="B61" s="9">
        <f>IFERROR((IF('[1]T10 Wine export vol'!B92&lt;&gt;"",(IF('[1]T58 Population'!B92&lt;&gt;"",('[1]T10 Wine export vol'!B92/'[1]T61 Real GDP'!B92*1000),"")),"")),"")</f>
        <v>1335.8088937714574</v>
      </c>
      <c r="C61" s="9">
        <f>IFERROR((IF('[1]T10 Wine export vol'!C92&lt;&gt;"",(IF('[1]T58 Population'!C92&lt;&gt;"",('[1]T10 Wine export vol'!C92/'[1]T61 Real GDP'!C92*1000),"")),"")),"")</f>
        <v>2372.3388212864625</v>
      </c>
      <c r="D61" s="9">
        <f>IFERROR((IF('[1]T10 Wine export vol'!D92&lt;&gt;"",(IF('[1]T58 Population'!D92&lt;&gt;"",('[1]T10 Wine export vol'!D92/'[1]T61 Real GDP'!D92*1000),"")),"")),"")</f>
        <v>18338.181035948663</v>
      </c>
      <c r="E61" s="9">
        <f>IFERROR((IF('[1]T10 Wine export vol'!E92&lt;&gt;"",(IF('[1]T58 Population'!E92&lt;&gt;"",('[1]T10 Wine export vol'!E92/'[1]T61 Real GDP'!E92*1000),"")),"")),"")</f>
        <v>6750.0806718115209</v>
      </c>
      <c r="F61" s="9">
        <f>IFERROR((IF('[1]T10 Wine export vol'!F92&lt;&gt;"",(IF('[1]T58 Population'!F92&lt;&gt;"",('[1]T10 Wine export vol'!F92/'[1]T61 Real GDP'!F92*1000),"")),"")),"")</f>
        <v>97.04572125024724</v>
      </c>
      <c r="G61" s="9"/>
      <c r="H61" s="9">
        <f>IFERROR((IF('[1]T10 Wine export vol'!G92&lt;&gt;"",(IF('[1]T58 Population'!G92&lt;&gt;"",('[1]T10 Wine export vol'!G92/'[1]T61 Real GDP'!G92*1000),"")),"")),"")</f>
        <v>167.18020665292542</v>
      </c>
      <c r="I61" s="9" t="str">
        <f>IFERROR((IF('[1]T10 Wine export vol'!H92&lt;&gt;"",(IF('[1]T58 Population'!H92&lt;&gt;"",('[1]T10 Wine export vol'!H92/'[1]T61 Real GDP'!H92*1000),"")),"")),"")</f>
        <v/>
      </c>
      <c r="J61" s="9" t="str">
        <f>IFERROR((IF('[1]T10 Wine export vol'!I92&lt;&gt;"",(IF('[1]T58 Population'!I92&lt;&gt;"",('[1]T10 Wine export vol'!I92/'[1]T61 Real GDP'!I92*1000),"")),"")),"")</f>
        <v/>
      </c>
      <c r="K61" s="9">
        <f>IFERROR((IF('[1]T10 Wine export vol'!J92&lt;&gt;"",(IF('[1]T58 Population'!J92&lt;&gt;"",('[1]T10 Wine export vol'!J92/'[1]T61 Real GDP'!J92*1000),"")),"")),"")</f>
        <v>11.737311587229566</v>
      </c>
      <c r="L61" s="9">
        <f>IFERROR((IF('[1]T10 Wine export vol'!K92&lt;&gt;"",(IF('[1]T58 Population'!K92&lt;&gt;"",('[1]T10 Wine export vol'!K92/'[1]T61 Real GDP'!K92*1000),"")),"")),"")</f>
        <v>2779.6774977716555</v>
      </c>
      <c r="M61" s="9" t="str">
        <f>IFERROR((IF('[1]T10 Wine export vol'!L92&lt;&gt;"",(IF('[1]T58 Population'!L92&lt;&gt;"",('[1]T10 Wine export vol'!L92/'[1]T61 Real GDP'!L92*1000),"")),"")),"")</f>
        <v/>
      </c>
      <c r="N61" s="9">
        <f>IFERROR((IF('[1]T10 Wine export vol'!M92&lt;&gt;"",(IF('[1]T58 Population'!M92&lt;&gt;"",('[1]T10 Wine export vol'!M92/'[1]T61 Real GDP'!M92*1000),"")),"")),"")</f>
        <v>7.4079542006020196</v>
      </c>
      <c r="O61" s="9" t="str">
        <f>IFERROR((IF('[1]T10 Wine export vol'!N92&lt;&gt;"",(IF('[1]T58 Population'!N92&lt;&gt;"",('[1]T10 Wine export vol'!N92/'[1]T61 Real GDP'!N92*1000),"")),"")),"")</f>
        <v/>
      </c>
      <c r="P61" s="9">
        <f>IFERROR((IF('[1]T10 Wine export vol'!O92&lt;&gt;"",(IF('[1]T58 Population'!O92&lt;&gt;"",('[1]T10 Wine export vol'!O92/'[1]T61 Real GDP'!O92*1000),"")),"")),"")</f>
        <v>4.2307004508560979</v>
      </c>
      <c r="Q61" s="9">
        <f>IFERROR((IF('[1]T10 Wine export vol'!P92&lt;&gt;"",(IF('[1]T58 Population'!P92&lt;&gt;"",('[1]T10 Wine export vol'!P92/'[1]T61 Real GDP'!P92*1000),"")),"")),"")</f>
        <v>47.653848424057855</v>
      </c>
      <c r="R61" s="9" t="str">
        <f>IFERROR((IF('[1]T10 Wine export vol'!Q92&lt;&gt;"",(IF('[1]T58 Population'!Q92&lt;&gt;"",('[1]T10 Wine export vol'!Q92/'[1]T61 Real GDP'!Q92*1000),"")),"")),"")</f>
        <v/>
      </c>
      <c r="S61" s="9">
        <f>IFERROR((IF('[1]T10 Wine export vol'!R92&lt;&gt;"",(IF('[1]T58 Population'!R92&lt;&gt;"",('[1]T10 Wine export vol'!R92/'[1]T61 Real GDP'!R92*1000),"")),"")),"")</f>
        <v>212.58278460310825</v>
      </c>
      <c r="T61" s="9" t="str">
        <f>IFERROR((IF('[1]T10 Wine export vol'!S92&lt;&gt;"",(IF('[1]T58 Population'!S92&lt;&gt;"",('[1]T10 Wine export vol'!S92/'[1]T61 Real GDP'!S92*1000),"")),"")),"")</f>
        <v/>
      </c>
      <c r="U61" s="9" t="str">
        <f>IFERROR((IF('[1]T10 Wine export vol'!T92&lt;&gt;"",(IF('[1]T58 Population'!T92&lt;&gt;"",('[1]T10 Wine export vol'!T92/'[1]T61 Real GDP'!T92*1000),"")),"")),"")</f>
        <v/>
      </c>
      <c r="V61" s="9">
        <f>IFERROR((IF('[1]T10 Wine export vol'!U92&lt;&gt;"",(IF('[1]T58 Population'!U92&lt;&gt;"",('[1]T10 Wine export vol'!U92/'[1]T61 Real GDP'!U92*1000),"")),"")),"")</f>
        <v>641.31263810104781</v>
      </c>
      <c r="W61" s="9" t="str">
        <f>IFERROR((IF('[1]T10 Wine export vol'!V92&lt;&gt;"",(IF('[1]T58 Population'!V92&lt;&gt;"",('[1]T10 Wine export vol'!V92/'[1]T61 Real GDP'!V92*1000),"")),"")),"")</f>
        <v/>
      </c>
      <c r="X61" s="9" t="str">
        <f>IFERROR((IF('[1]T10 Wine export vol'!W92&lt;&gt;"",(IF('[1]T58 Population'!W92&lt;&gt;"",('[1]T10 Wine export vol'!W92/'[1]T61 Real GDP'!W92*1000),"")),"")),"")</f>
        <v/>
      </c>
      <c r="Y61" s="9" t="str">
        <f>IFERROR((IF('[1]T10 Wine export vol'!X92&lt;&gt;"",(IF('[1]T58 Population'!X92&lt;&gt;"",('[1]T10 Wine export vol'!X92/'[1]T61 Real GDP'!X92*1000),"")),"")),"")</f>
        <v/>
      </c>
      <c r="Z61" s="9" t="str">
        <f>IFERROR((IF('[1]T10 Wine export vol'!Y92&lt;&gt;"",(IF('[1]T58 Population'!Y92&lt;&gt;"",('[1]T10 Wine export vol'!Y92/'[1]T61 Real GDP'!Y92*1000),"")),"")),"")</f>
        <v/>
      </c>
      <c r="AA61" s="9" t="str">
        <f>IFERROR((IF('[1]T10 Wine export vol'!Z92&lt;&gt;"",(IF('[1]T58 Population'!Z92&lt;&gt;"",('[1]T10 Wine export vol'!Z92/'[1]T61 Real GDP'!Z92*1000),"")),"")),"")</f>
        <v/>
      </c>
      <c r="AB61" s="9">
        <f>IFERROR((IF('[1]T10 Wine export vol'!AA92&lt;&gt;"",(IF('[1]T58 Population'!AA92&lt;&gt;"",('[1]T10 Wine export vol'!AA92/'[1]T61 Real GDP'!AA92*1000),"")),"")),"")</f>
        <v>142.93871336124857</v>
      </c>
      <c r="AC61" s="9">
        <f>IFERROR((IF('[1]T10 Wine export vol'!AB92&lt;&gt;"",(IF('[1]T58 Population'!AB92&lt;&gt;"",('[1]T10 Wine export vol'!AB92/'[1]T61 Real GDP'!AB92*1000),"")),"")),"")</f>
        <v>0</v>
      </c>
      <c r="AD61" s="9" t="str">
        <f>IFERROR((IF('[1]T10 Wine export vol'!AC92&lt;&gt;"",(IF('[1]T58 Population'!AC92&lt;&gt;"",('[1]T10 Wine export vol'!AC92/'[1]T61 Real GDP'!AC92*1000),"")),"")),"")</f>
        <v/>
      </c>
      <c r="AE61" s="9">
        <f>IFERROR((IF('[1]T10 Wine export vol'!AD92&lt;&gt;"",(IF('[1]T58 Population'!AD92&lt;&gt;"",('[1]T10 Wine export vol'!AD92/'[1]T61 Real GDP'!AD92*1000),"")),"")),"")</f>
        <v>0</v>
      </c>
      <c r="AF61" s="9">
        <f>IFERROR((IF('[1]T10 Wine export vol'!AE92&lt;&gt;"",(IF('[1]T58 Population'!AE92&lt;&gt;"",('[1]T10 Wine export vol'!AE92/'[1]T61 Real GDP'!AE92*1000),"")),"")),"")</f>
        <v>41.388792253283263</v>
      </c>
      <c r="AG61" s="9" t="str">
        <f>IFERROR((IF('[1]T10 Wine export vol'!AF92&lt;&gt;"",(IF('[1]T58 Population'!AF92&lt;&gt;"",('[1]T10 Wine export vol'!AF92/'[1]T61 Real GDP'!AF92*1000),"")),"")),"")</f>
        <v/>
      </c>
      <c r="AH61" s="9">
        <f>IFERROR((IF('[1]T10 Wine export vol'!AG92&lt;&gt;"",(IF('[1]T58 Population'!AG92&lt;&gt;"",('[1]T10 Wine export vol'!AG92/'[1]T61 Real GDP'!AG92*1000),"")),"")),"")</f>
        <v>71.528652852192863</v>
      </c>
      <c r="AI61" s="9" t="str">
        <f>IFERROR((IF('[1]T10 Wine export vol'!AH92&lt;&gt;"",(IF('[1]T58 Population'!AH92&lt;&gt;"",('[1]T10 Wine export vol'!AH92/'[1]T61 Real GDP'!AH92*1000),"")),"")),"")</f>
        <v/>
      </c>
      <c r="AJ61" s="9" t="str">
        <f>IFERROR((IF('[1]T10 Wine export vol'!AI92&lt;&gt;"",(IF('[1]T58 Population'!AI92&lt;&gt;"",('[1]T10 Wine export vol'!AI92/'[1]T61 Real GDP'!AI92*1000),"")),"")),"")</f>
        <v/>
      </c>
      <c r="AK61" s="9" t="str">
        <f>IFERROR((IF('[1]T10 Wine export vol'!AJ92&lt;&gt;"",(IF('[1]T58 Population'!AJ92&lt;&gt;"",('[1]T10 Wine export vol'!AJ92/'[1]T61 Real GDP'!AJ92*1000),"")),"")),"")</f>
        <v/>
      </c>
      <c r="AL61" s="9" t="str">
        <f>IFERROR((IF('[1]T10 Wine export vol'!AK92&lt;&gt;"",(IF('[1]T58 Population'!AK92&lt;&gt;"",('[1]T10 Wine export vol'!AK92/'[1]T61 Real GDP'!AK92*1000),"")),"")),"")</f>
        <v/>
      </c>
      <c r="AM61" s="9" t="str">
        <f>IFERROR((IF('[1]T10 Wine export vol'!AL92&lt;&gt;"",(IF('[1]T58 Population'!AL92&lt;&gt;"",('[1]T10 Wine export vol'!AL92/'[1]T61 Real GDP'!AL92*1000),"")),"")),"")</f>
        <v/>
      </c>
      <c r="AN61" s="9">
        <f>IFERROR((IF('[1]T10 Wine export vol'!AM92&lt;&gt;"",(IF('[1]T58 Population'!AM92&lt;&gt;"",('[1]T10 Wine export vol'!AM92/'[1]T61 Real GDP'!AM92*1000),"")),"")),"")</f>
        <v>215.86328294479699</v>
      </c>
      <c r="AO61" s="9" t="str">
        <f>IFERROR((IF('[1]T10 Wine export vol'!AN92&lt;&gt;"",(IF('[1]T58 Population'!AN92&lt;&gt;"",('[1]T10 Wine export vol'!AN92/'[1]T61 Real GDP'!AN92*1000),"")),"")),"")</f>
        <v/>
      </c>
      <c r="AP61" s="9" t="str">
        <f>IFERROR((IF('[1]T10 Wine export vol'!AO92&lt;&gt;"",(IF('[1]T58 Population'!AO92&lt;&gt;"",('[1]T10 Wine export vol'!AO92/'[1]T61 Real GDP'!AO92*1000),"")),"")),"")</f>
        <v/>
      </c>
      <c r="AQ61" s="9" t="str">
        <f>IFERROR((IF('[1]T10 Wine export vol'!AP92&lt;&gt;"",(IF('[1]T58 Population'!AP92&lt;&gt;"",('[1]T10 Wine export vol'!AP92/'[1]T61 Real GDP'!AP92*1000),"")),"")),"")</f>
        <v/>
      </c>
      <c r="AR61" s="9" t="str">
        <f>IFERROR((IF('[1]T10 Wine export vol'!AQ92&lt;&gt;"",(IF('[1]T58 Population'!AQ92&lt;&gt;"",('[1]T10 Wine export vol'!AQ92/'[1]T61 Real GDP'!AQ92*1000),"")),"")),"")</f>
        <v/>
      </c>
      <c r="AS61" s="9" t="str">
        <f>IFERROR((IF('[1]T10 Wine export vol'!AR92&lt;&gt;"",(IF('[1]T58 Population'!AR92&lt;&gt;"",('[1]T10 Wine export vol'!AR92/'[1]T61 Real GDP'!AR92*1000),"")),"")),"")</f>
        <v/>
      </c>
      <c r="AT61" s="9" t="str">
        <f>IFERROR((IF('[1]T10 Wine export vol'!AS92&lt;&gt;"",(IF('[1]T58 Population'!AS92&lt;&gt;"",('[1]T10 Wine export vol'!AS92/'[1]T61 Real GDP'!AS92*1000),"")),"")),"")</f>
        <v/>
      </c>
      <c r="AU61" s="9" t="str">
        <f>IFERROR((IF('[1]T10 Wine export vol'!AT92&lt;&gt;"",(IF('[1]T58 Population'!AT92&lt;&gt;"",('[1]T10 Wine export vol'!AT92/'[1]T61 Real GDP'!AT92*1000),"")),"")),"")</f>
        <v/>
      </c>
      <c r="AV61" s="9" t="str">
        <f>IFERROR((IF('[1]T10 Wine export vol'!AU92&lt;&gt;"",(IF('[1]T58 Population'!AU92&lt;&gt;"",('[1]T10 Wine export vol'!AU92/'[1]T61 Real GDP'!AU92*1000),"")),"")),"")</f>
        <v/>
      </c>
      <c r="AW61" s="9" t="str">
        <f>IFERROR((IF('[1]T10 Wine export vol'!AV92&lt;&gt;"",(IF('[1]T58 Population'!AV92&lt;&gt;"",('[1]T10 Wine export vol'!AV92/'[1]T61 Real GDP'!AV92*1000),"")),"")),"")</f>
        <v/>
      </c>
      <c r="AX61" s="9" t="str">
        <f>IFERROR((IF('[1]T10 Wine export vol'!AW92&lt;&gt;"",(IF('[1]T58 Population'!AW92&lt;&gt;"",('[1]T10 Wine export vol'!AW92/'[1]T61 Real GDP'!AW92*1000),"")),"")),"")</f>
        <v/>
      </c>
      <c r="AY61" s="9" t="str">
        <f>IFERROR((IF('[1]T10 Wine export vol'!AX92&lt;&gt;"",(IF('[1]T58 Population'!AX92&lt;&gt;"",('[1]T10 Wine export vol'!AX92/'[1]T61 Real GDP'!AX92*1000),"")),"")),"")</f>
        <v/>
      </c>
      <c r="AZ61" s="9" t="str">
        <f>IFERROR((IF('[1]T10 Wine export vol'!AY92&lt;&gt;"",(IF('[1]T58 Population'!AY92&lt;&gt;"",('[1]T10 Wine export vol'!AY92/'[1]T61 Real GDP'!AY92*1000),"")),"")),"")</f>
        <v/>
      </c>
      <c r="BA61" s="9" t="str">
        <f>IFERROR((IF('[1]T10 Wine export vol'!AZ92&lt;&gt;"",(IF('[1]T58 Population'!AZ92&lt;&gt;"",('[1]T10 Wine export vol'!AZ92/'[1]T61 Real GDP'!AZ92*1000),"")),"")),"")</f>
        <v/>
      </c>
      <c r="BB61" s="9" t="str">
        <f>IFERROR((IF('[1]T10 Wine export vol'!BC92&lt;&gt;"",(IF('[1]T58 Population'!BC92&lt;&gt;"",('[1]T10 Wine export vol'!BC92/'[1]T61 Real GDP'!BC92*1000),"")),"")),"")</f>
        <v/>
      </c>
    </row>
    <row r="62" spans="1:54" x14ac:dyDescent="0.5">
      <c r="A62" s="7">
        <f>'[1]T10 Wine export vol'!A93</f>
        <v>1925</v>
      </c>
      <c r="B62" s="9">
        <f>IFERROR((IF('[1]T10 Wine export vol'!B93&lt;&gt;"",(IF('[1]T58 Population'!B93&lt;&gt;"",('[1]T10 Wine export vol'!B93/'[1]T61 Real GDP'!B93*1000),"")),"")),"")</f>
        <v>922.73179524940758</v>
      </c>
      <c r="C62" s="9">
        <f>IFERROR((IF('[1]T10 Wine export vol'!C93&lt;&gt;"",(IF('[1]T58 Population'!C93&lt;&gt;"",('[1]T10 Wine export vol'!C93/'[1]T61 Real GDP'!C93*1000),"")),"")),"")</f>
        <v>1256.8926812593086</v>
      </c>
      <c r="D62" s="9">
        <f>IFERROR((IF('[1]T10 Wine export vol'!D93&lt;&gt;"",(IF('[1]T58 Population'!D93&lt;&gt;"",('[1]T10 Wine export vol'!D93/'[1]T61 Real GDP'!D93*1000),"")),"")),"")</f>
        <v>11104.738154613466</v>
      </c>
      <c r="E62" s="9">
        <f>IFERROR((IF('[1]T10 Wine export vol'!E93&lt;&gt;"",(IF('[1]T58 Population'!E93&lt;&gt;"",('[1]T10 Wine export vol'!E93/'[1]T61 Real GDP'!E93*1000),"")),"")),"")</f>
        <v>5316.0964358284373</v>
      </c>
      <c r="F62" s="9">
        <f>IFERROR((IF('[1]T10 Wine export vol'!F93&lt;&gt;"",(IF('[1]T58 Population'!F93&lt;&gt;"",('[1]T10 Wine export vol'!F93/'[1]T61 Real GDP'!F93*1000),"")),"")),"")</f>
        <v>7.9508347812471296</v>
      </c>
      <c r="G62" s="9"/>
      <c r="H62" s="9">
        <f>IFERROR((IF('[1]T10 Wine export vol'!G93&lt;&gt;"",(IF('[1]T58 Population'!G93&lt;&gt;"",('[1]T10 Wine export vol'!G93/'[1]T61 Real GDP'!G93*1000),"")),"")),"")</f>
        <v>53.706832224341795</v>
      </c>
      <c r="I62" s="9">
        <f>IFERROR((IF('[1]T10 Wine export vol'!H93&lt;&gt;"",(IF('[1]T58 Population'!H93&lt;&gt;"",('[1]T10 Wine export vol'!H93/'[1]T61 Real GDP'!H93*1000),"")),"")),"")</f>
        <v>0.2200594160423314</v>
      </c>
      <c r="J62" s="9" t="str">
        <f>IFERROR((IF('[1]T10 Wine export vol'!I93&lt;&gt;"",(IF('[1]T58 Population'!I93&lt;&gt;"",('[1]T10 Wine export vol'!I93/'[1]T61 Real GDP'!I93*1000),"")),"")),"")</f>
        <v/>
      </c>
      <c r="K62" s="9">
        <f>IFERROR((IF('[1]T10 Wine export vol'!J93&lt;&gt;"",(IF('[1]T58 Population'!J93&lt;&gt;"",('[1]T10 Wine export vol'!J93/'[1]T61 Real GDP'!J93*1000),"")),"")),"")</f>
        <v>23.444294026411811</v>
      </c>
      <c r="L62" s="9">
        <f>IFERROR((IF('[1]T10 Wine export vol'!K93&lt;&gt;"",(IF('[1]T58 Population'!K93&lt;&gt;"",('[1]T10 Wine export vol'!K93/'[1]T61 Real GDP'!K93*1000),"")),"")),"")</f>
        <v>4805.1459052400378</v>
      </c>
      <c r="M62" s="9" t="str">
        <f>IFERROR((IF('[1]T10 Wine export vol'!L93&lt;&gt;"",(IF('[1]T58 Population'!L93&lt;&gt;"",('[1]T10 Wine export vol'!L93/'[1]T61 Real GDP'!L93*1000),"")),"")),"")</f>
        <v/>
      </c>
      <c r="N62" s="9">
        <f>IFERROR((IF('[1]T10 Wine export vol'!M93&lt;&gt;"",(IF('[1]T58 Population'!M93&lt;&gt;"",('[1]T10 Wine export vol'!M93/'[1]T61 Real GDP'!M93*1000),"")),"")),"")</f>
        <v>7.563783159856091</v>
      </c>
      <c r="O62" s="9" t="str">
        <f>IFERROR((IF('[1]T10 Wine export vol'!N93&lt;&gt;"",(IF('[1]T58 Population'!N93&lt;&gt;"",('[1]T10 Wine export vol'!N93/'[1]T61 Real GDP'!N93*1000),"")),"")),"")</f>
        <v/>
      </c>
      <c r="P62" s="9">
        <f>IFERROR((IF('[1]T10 Wine export vol'!O93&lt;&gt;"",(IF('[1]T58 Population'!O93&lt;&gt;"",('[1]T10 Wine export vol'!O93/'[1]T61 Real GDP'!O93*1000),"")),"")),"")</f>
        <v>4.620979858048103</v>
      </c>
      <c r="Q62" s="9">
        <f>IFERROR((IF('[1]T10 Wine export vol'!P93&lt;&gt;"",(IF('[1]T58 Population'!P93&lt;&gt;"",('[1]T10 Wine export vol'!P93/'[1]T61 Real GDP'!P93*1000),"")),"")),"")</f>
        <v>33.257098865388038</v>
      </c>
      <c r="R62" s="9" t="str">
        <f>IFERROR((IF('[1]T10 Wine export vol'!Q93&lt;&gt;"",(IF('[1]T58 Population'!Q93&lt;&gt;"",('[1]T10 Wine export vol'!Q93/'[1]T61 Real GDP'!Q93*1000),"")),"")),"")</f>
        <v/>
      </c>
      <c r="S62" s="9">
        <f>IFERROR((IF('[1]T10 Wine export vol'!R93&lt;&gt;"",(IF('[1]T58 Population'!R93&lt;&gt;"",('[1]T10 Wine export vol'!R93/'[1]T61 Real GDP'!R93*1000),"")),"")),"")</f>
        <v>0.1901804151248272</v>
      </c>
      <c r="T62" s="9" t="str">
        <f>IFERROR((IF('[1]T10 Wine export vol'!S93&lt;&gt;"",(IF('[1]T58 Population'!S93&lt;&gt;"",('[1]T10 Wine export vol'!S93/'[1]T61 Real GDP'!S93*1000),"")),"")),"")</f>
        <v/>
      </c>
      <c r="U62" s="9" t="str">
        <f>IFERROR((IF('[1]T10 Wine export vol'!T93&lt;&gt;"",(IF('[1]T58 Population'!T93&lt;&gt;"",('[1]T10 Wine export vol'!T93/'[1]T61 Real GDP'!T93*1000),"")),"")),"")</f>
        <v/>
      </c>
      <c r="V62" s="9">
        <f>IFERROR((IF('[1]T10 Wine export vol'!U93&lt;&gt;"",(IF('[1]T58 Population'!U93&lt;&gt;"",('[1]T10 Wine export vol'!U93/'[1]T61 Real GDP'!U93*1000),"")),"")),"")</f>
        <v>1342.1597731359661</v>
      </c>
      <c r="W62" s="9" t="str">
        <f>IFERROR((IF('[1]T10 Wine export vol'!V93&lt;&gt;"",(IF('[1]T58 Population'!V93&lt;&gt;"",('[1]T10 Wine export vol'!V93/'[1]T61 Real GDP'!V93*1000),"")),"")),"")</f>
        <v/>
      </c>
      <c r="X62" s="9" t="str">
        <f>IFERROR((IF('[1]T10 Wine export vol'!W93&lt;&gt;"",(IF('[1]T58 Population'!W93&lt;&gt;"",('[1]T10 Wine export vol'!W93/'[1]T61 Real GDP'!W93*1000),"")),"")),"")</f>
        <v/>
      </c>
      <c r="Y62" s="9" t="str">
        <f>IFERROR((IF('[1]T10 Wine export vol'!X93&lt;&gt;"",(IF('[1]T58 Population'!X93&lt;&gt;"",('[1]T10 Wine export vol'!X93/'[1]T61 Real GDP'!X93*1000),"")),"")),"")</f>
        <v/>
      </c>
      <c r="Z62" s="9" t="str">
        <f>IFERROR((IF('[1]T10 Wine export vol'!Y93&lt;&gt;"",(IF('[1]T58 Population'!Y93&lt;&gt;"",('[1]T10 Wine export vol'!Y93/'[1]T61 Real GDP'!Y93*1000),"")),"")),"")</f>
        <v/>
      </c>
      <c r="AA62" s="9" t="str">
        <f>IFERROR((IF('[1]T10 Wine export vol'!Z93&lt;&gt;"",(IF('[1]T58 Population'!Z93&lt;&gt;"",('[1]T10 Wine export vol'!Z93/'[1]T61 Real GDP'!Z93*1000),"")),"")),"")</f>
        <v/>
      </c>
      <c r="AB62" s="9">
        <f>IFERROR((IF('[1]T10 Wine export vol'!AA93&lt;&gt;"",(IF('[1]T58 Population'!AA93&lt;&gt;"",('[1]T10 Wine export vol'!AA93/'[1]T61 Real GDP'!AA93*1000),"")),"")),"")</f>
        <v>121.41688382522271</v>
      </c>
      <c r="AC62" s="9">
        <f>IFERROR((IF('[1]T10 Wine export vol'!AB93&lt;&gt;"",(IF('[1]T58 Population'!AB93&lt;&gt;"",('[1]T10 Wine export vol'!AB93/'[1]T61 Real GDP'!AB93*1000),"")),"")),"")</f>
        <v>0</v>
      </c>
      <c r="AD62" s="9" t="str">
        <f>IFERROR((IF('[1]T10 Wine export vol'!AC93&lt;&gt;"",(IF('[1]T58 Population'!AC93&lt;&gt;"",('[1]T10 Wine export vol'!AC93/'[1]T61 Real GDP'!AC93*1000),"")),"")),"")</f>
        <v/>
      </c>
      <c r="AE62" s="9">
        <f>IFERROR((IF('[1]T10 Wine export vol'!AD93&lt;&gt;"",(IF('[1]T58 Population'!AD93&lt;&gt;"",('[1]T10 Wine export vol'!AD93/'[1]T61 Real GDP'!AD93*1000),"")),"")),"")</f>
        <v>5.6122499570854514E-3</v>
      </c>
      <c r="AF62" s="9">
        <f>IFERROR((IF('[1]T10 Wine export vol'!AE93&lt;&gt;"",(IF('[1]T58 Population'!AE93&lt;&gt;"",('[1]T10 Wine export vol'!AE93/'[1]T61 Real GDP'!AE93*1000),"")),"")),"")</f>
        <v>19.652948176358404</v>
      </c>
      <c r="AG62" s="9">
        <f>IFERROR((IF('[1]T10 Wine export vol'!AF93&lt;&gt;"",(IF('[1]T58 Population'!AF93&lt;&gt;"",('[1]T10 Wine export vol'!AF93/'[1]T61 Real GDP'!AF93*1000),"")),"")),"")</f>
        <v>0</v>
      </c>
      <c r="AH62" s="9">
        <f>IFERROR((IF('[1]T10 Wine export vol'!AG93&lt;&gt;"",(IF('[1]T58 Population'!AG93&lt;&gt;"",('[1]T10 Wine export vol'!AG93/'[1]T61 Real GDP'!AG93*1000),"")),"")),"")</f>
        <v>45.39723327633223</v>
      </c>
      <c r="AI62" s="9" t="str">
        <f>IFERROR((IF('[1]T10 Wine export vol'!AH93&lt;&gt;"",(IF('[1]T58 Population'!AH93&lt;&gt;"",('[1]T10 Wine export vol'!AH93/'[1]T61 Real GDP'!AH93*1000),"")),"")),"")</f>
        <v/>
      </c>
      <c r="AJ62" s="9" t="str">
        <f>IFERROR((IF('[1]T10 Wine export vol'!AI93&lt;&gt;"",(IF('[1]T58 Population'!AI93&lt;&gt;"",('[1]T10 Wine export vol'!AI93/'[1]T61 Real GDP'!AI93*1000),"")),"")),"")</f>
        <v/>
      </c>
      <c r="AK62" s="9" t="str">
        <f>IFERROR((IF('[1]T10 Wine export vol'!AJ93&lt;&gt;"",(IF('[1]T58 Population'!AJ93&lt;&gt;"",('[1]T10 Wine export vol'!AJ93/'[1]T61 Real GDP'!AJ93*1000),"")),"")),"")</f>
        <v/>
      </c>
      <c r="AL62" s="9" t="str">
        <f>IFERROR((IF('[1]T10 Wine export vol'!AK93&lt;&gt;"",(IF('[1]T58 Population'!AK93&lt;&gt;"",('[1]T10 Wine export vol'!AK93/'[1]T61 Real GDP'!AK93*1000),"")),"")),"")</f>
        <v/>
      </c>
      <c r="AM62" s="9" t="str">
        <f>IFERROR((IF('[1]T10 Wine export vol'!AL93&lt;&gt;"",(IF('[1]T58 Population'!AL93&lt;&gt;"",('[1]T10 Wine export vol'!AL93/'[1]T61 Real GDP'!AL93*1000),"")),"")),"")</f>
        <v/>
      </c>
      <c r="AN62" s="9">
        <f>IFERROR((IF('[1]T10 Wine export vol'!AM93&lt;&gt;"",(IF('[1]T58 Population'!AM93&lt;&gt;"",('[1]T10 Wine export vol'!AM93/'[1]T61 Real GDP'!AM93*1000),"")),"")),"")</f>
        <v>74.182765597315665</v>
      </c>
      <c r="AO62" s="9" t="str">
        <f>IFERROR((IF('[1]T10 Wine export vol'!AN93&lt;&gt;"",(IF('[1]T58 Population'!AN93&lt;&gt;"",('[1]T10 Wine export vol'!AN93/'[1]T61 Real GDP'!AN93*1000),"")),"")),"")</f>
        <v/>
      </c>
      <c r="AP62" s="9" t="str">
        <f>IFERROR((IF('[1]T10 Wine export vol'!AO93&lt;&gt;"",(IF('[1]T58 Population'!AO93&lt;&gt;"",('[1]T10 Wine export vol'!AO93/'[1]T61 Real GDP'!AO93*1000),"")),"")),"")</f>
        <v/>
      </c>
      <c r="AQ62" s="9" t="str">
        <f>IFERROR((IF('[1]T10 Wine export vol'!AP93&lt;&gt;"",(IF('[1]T58 Population'!AP93&lt;&gt;"",('[1]T10 Wine export vol'!AP93/'[1]T61 Real GDP'!AP93*1000),"")),"")),"")</f>
        <v/>
      </c>
      <c r="AR62" s="9" t="str">
        <f>IFERROR((IF('[1]T10 Wine export vol'!AQ93&lt;&gt;"",(IF('[1]T58 Population'!AQ93&lt;&gt;"",('[1]T10 Wine export vol'!AQ93/'[1]T61 Real GDP'!AQ93*1000),"")),"")),"")</f>
        <v/>
      </c>
      <c r="AS62" s="9" t="str">
        <f>IFERROR((IF('[1]T10 Wine export vol'!AR93&lt;&gt;"",(IF('[1]T58 Population'!AR93&lt;&gt;"",('[1]T10 Wine export vol'!AR93/'[1]T61 Real GDP'!AR93*1000),"")),"")),"")</f>
        <v/>
      </c>
      <c r="AT62" s="9" t="str">
        <f>IFERROR((IF('[1]T10 Wine export vol'!AS93&lt;&gt;"",(IF('[1]T58 Population'!AS93&lt;&gt;"",('[1]T10 Wine export vol'!AS93/'[1]T61 Real GDP'!AS93*1000),"")),"")),"")</f>
        <v/>
      </c>
      <c r="AU62" s="9">
        <f>IFERROR((IF('[1]T10 Wine export vol'!AT93&lt;&gt;"",(IF('[1]T58 Population'!AT93&lt;&gt;"",('[1]T10 Wine export vol'!AT93/'[1]T61 Real GDP'!AT93*1000),"")),"")),"")</f>
        <v>3.134340917440213</v>
      </c>
      <c r="AV62" s="9" t="str">
        <f>IFERROR((IF('[1]T10 Wine export vol'!AU93&lt;&gt;"",(IF('[1]T58 Population'!AU93&lt;&gt;"",('[1]T10 Wine export vol'!AU93/'[1]T61 Real GDP'!AU93*1000),"")),"")),"")</f>
        <v/>
      </c>
      <c r="AW62" s="9" t="str">
        <f>IFERROR((IF('[1]T10 Wine export vol'!AV93&lt;&gt;"",(IF('[1]T58 Population'!AV93&lt;&gt;"",('[1]T10 Wine export vol'!AV93/'[1]T61 Real GDP'!AV93*1000),"")),"")),"")</f>
        <v/>
      </c>
      <c r="AX62" s="9" t="str">
        <f>IFERROR((IF('[1]T10 Wine export vol'!AW93&lt;&gt;"",(IF('[1]T58 Population'!AW93&lt;&gt;"",('[1]T10 Wine export vol'!AW93/'[1]T61 Real GDP'!AW93*1000),"")),"")),"")</f>
        <v/>
      </c>
      <c r="AY62" s="9" t="str">
        <f>IFERROR((IF('[1]T10 Wine export vol'!AX93&lt;&gt;"",(IF('[1]T58 Population'!AX93&lt;&gt;"",('[1]T10 Wine export vol'!AX93/'[1]T61 Real GDP'!AX93*1000),"")),"")),"")</f>
        <v/>
      </c>
      <c r="AZ62" s="9" t="str">
        <f>IFERROR((IF('[1]T10 Wine export vol'!AY93&lt;&gt;"",(IF('[1]T58 Population'!AY93&lt;&gt;"",('[1]T10 Wine export vol'!AY93/'[1]T61 Real GDP'!AY93*1000),"")),"")),"")</f>
        <v/>
      </c>
      <c r="BA62" s="9" t="str">
        <f>IFERROR((IF('[1]T10 Wine export vol'!AZ93&lt;&gt;"",(IF('[1]T58 Population'!AZ93&lt;&gt;"",('[1]T10 Wine export vol'!AZ93/'[1]T61 Real GDP'!AZ93*1000),"")),"")),"")</f>
        <v/>
      </c>
      <c r="BB62" s="9" t="str">
        <f>IFERROR((IF('[1]T10 Wine export vol'!BC93&lt;&gt;"",(IF('[1]T58 Population'!BC93&lt;&gt;"",('[1]T10 Wine export vol'!BC93/'[1]T61 Real GDP'!BC93*1000),"")),"")),"")</f>
        <v/>
      </c>
    </row>
    <row r="63" spans="1:54" x14ac:dyDescent="0.5">
      <c r="A63" s="7">
        <f>'[1]T10 Wine export vol'!A94</f>
        <v>1926</v>
      </c>
      <c r="B63" s="9">
        <f>IFERROR((IF('[1]T10 Wine export vol'!B94&lt;&gt;"",(IF('[1]T58 Population'!B94&lt;&gt;"",('[1]T10 Wine export vol'!B94/'[1]T61 Real GDP'!B94*1000),"")),"")),"")</f>
        <v>1056.1196392049558</v>
      </c>
      <c r="C63" s="9">
        <f>IFERROR((IF('[1]T10 Wine export vol'!C94&lt;&gt;"",(IF('[1]T58 Population'!C94&lt;&gt;"",('[1]T10 Wine export vol'!C94/'[1]T61 Real GDP'!C94*1000),"")),"")),"")</f>
        <v>895.54930102812602</v>
      </c>
      <c r="D63" s="9">
        <f>IFERROR((IF('[1]T10 Wine export vol'!D94&lt;&gt;"",(IF('[1]T58 Population'!D94&lt;&gt;"",('[1]T10 Wine export vol'!D94/'[1]T61 Real GDP'!D94*1000),"")),"")),"")</f>
        <v>10107.759467423331</v>
      </c>
      <c r="E63" s="9">
        <f>IFERROR((IF('[1]T10 Wine export vol'!E94&lt;&gt;"",(IF('[1]T58 Population'!E94&lt;&gt;"",('[1]T10 Wine export vol'!E94/'[1]T61 Real GDP'!E94*1000),"")),"")),"")</f>
        <v>5664.2382037336465</v>
      </c>
      <c r="F63" s="9">
        <f>IFERROR((IF('[1]T10 Wine export vol'!F94&lt;&gt;"",(IF('[1]T58 Population'!F94&lt;&gt;"",('[1]T10 Wine export vol'!F94/'[1]T61 Real GDP'!F94*1000),"")),"")),"")</f>
        <v>2.3916851711658969</v>
      </c>
      <c r="G63" s="9"/>
      <c r="H63" s="9">
        <f>IFERROR((IF('[1]T10 Wine export vol'!G94&lt;&gt;"",(IF('[1]T58 Population'!G94&lt;&gt;"",('[1]T10 Wine export vol'!G94/'[1]T61 Real GDP'!G94*1000),"")),"")),"")</f>
        <v>45.479354798131901</v>
      </c>
      <c r="I63" s="9">
        <f>IFERROR((IF('[1]T10 Wine export vol'!H94&lt;&gt;"",(IF('[1]T58 Population'!H94&lt;&gt;"",('[1]T10 Wine export vol'!H94/'[1]T61 Real GDP'!H94*1000),"")),"")),"")</f>
        <v>0.11341297444427642</v>
      </c>
      <c r="J63" s="9" t="str">
        <f>IFERROR((IF('[1]T10 Wine export vol'!I94&lt;&gt;"",(IF('[1]T58 Population'!I94&lt;&gt;"",('[1]T10 Wine export vol'!I94/'[1]T61 Real GDP'!I94*1000),"")),"")),"")</f>
        <v/>
      </c>
      <c r="K63" s="9">
        <f>IFERROR((IF('[1]T10 Wine export vol'!J94&lt;&gt;"",(IF('[1]T58 Population'!J94&lt;&gt;"",('[1]T10 Wine export vol'!J94/'[1]T61 Real GDP'!J94*1000),"")),"")),"")</f>
        <v>22.409891743655255</v>
      </c>
      <c r="L63" s="9">
        <f>IFERROR((IF('[1]T10 Wine export vol'!K94&lt;&gt;"",(IF('[1]T58 Population'!K94&lt;&gt;"",('[1]T10 Wine export vol'!K94/'[1]T61 Real GDP'!K94*1000),"")),"")),"")</f>
        <v>8088.0097197964924</v>
      </c>
      <c r="M63" s="9" t="str">
        <f>IFERROR((IF('[1]T10 Wine export vol'!L94&lt;&gt;"",(IF('[1]T58 Population'!L94&lt;&gt;"",('[1]T10 Wine export vol'!L94/'[1]T61 Real GDP'!L94*1000),"")),"")),"")</f>
        <v/>
      </c>
      <c r="N63" s="9">
        <f>IFERROR((IF('[1]T10 Wine export vol'!M94&lt;&gt;"",(IF('[1]T58 Population'!M94&lt;&gt;"",('[1]T10 Wine export vol'!M94/'[1]T61 Real GDP'!M94*1000),"")),"")),"")</f>
        <v>6.1457256478119469</v>
      </c>
      <c r="O63" s="9" t="str">
        <f>IFERROR((IF('[1]T10 Wine export vol'!N94&lt;&gt;"",(IF('[1]T58 Population'!N94&lt;&gt;"",('[1]T10 Wine export vol'!N94/'[1]T61 Real GDP'!N94*1000),"")),"")),"")</f>
        <v/>
      </c>
      <c r="P63" s="9">
        <f>IFERROR((IF('[1]T10 Wine export vol'!O94&lt;&gt;"",(IF('[1]T58 Population'!O94&lt;&gt;"",('[1]T10 Wine export vol'!O94/'[1]T61 Real GDP'!O94*1000),"")),"")),"")</f>
        <v>5.2647358381300995</v>
      </c>
      <c r="Q63" s="9">
        <f>IFERROR((IF('[1]T10 Wine export vol'!P94&lt;&gt;"",(IF('[1]T58 Population'!P94&lt;&gt;"",('[1]T10 Wine export vol'!P94/'[1]T61 Real GDP'!P94*1000),"")),"")),"")</f>
        <v>25.085886751113332</v>
      </c>
      <c r="R63" s="9" t="str">
        <f>IFERROR((IF('[1]T10 Wine export vol'!Q94&lt;&gt;"",(IF('[1]T58 Population'!Q94&lt;&gt;"",('[1]T10 Wine export vol'!Q94/'[1]T61 Real GDP'!Q94*1000),"")),"")),"")</f>
        <v/>
      </c>
      <c r="S63" s="9">
        <f>IFERROR((IF('[1]T10 Wine export vol'!R94&lt;&gt;"",(IF('[1]T58 Population'!R94&lt;&gt;"",('[1]T10 Wine export vol'!R94/'[1]T61 Real GDP'!R94*1000),"")),"")),"")</f>
        <v>0.18366203759983585</v>
      </c>
      <c r="T63" s="9" t="str">
        <f>IFERROR((IF('[1]T10 Wine export vol'!S94&lt;&gt;"",(IF('[1]T58 Population'!S94&lt;&gt;"",('[1]T10 Wine export vol'!S94/'[1]T61 Real GDP'!S94*1000),"")),"")),"")</f>
        <v/>
      </c>
      <c r="U63" s="9" t="str">
        <f>IFERROR((IF('[1]T10 Wine export vol'!T94&lt;&gt;"",(IF('[1]T58 Population'!T94&lt;&gt;"",('[1]T10 Wine export vol'!T94/'[1]T61 Real GDP'!T94*1000),"")),"")),"")</f>
        <v/>
      </c>
      <c r="V63" s="9">
        <f>IFERROR((IF('[1]T10 Wine export vol'!U94&lt;&gt;"",(IF('[1]T58 Population'!U94&lt;&gt;"",('[1]T10 Wine export vol'!U94/'[1]T61 Real GDP'!U94*1000),"")),"")),"")</f>
        <v>526.50876157056769</v>
      </c>
      <c r="W63" s="9" t="str">
        <f>IFERROR((IF('[1]T10 Wine export vol'!V94&lt;&gt;"",(IF('[1]T58 Population'!V94&lt;&gt;"",('[1]T10 Wine export vol'!V94/'[1]T61 Real GDP'!V94*1000),"")),"")),"")</f>
        <v/>
      </c>
      <c r="X63" s="9">
        <f>IFERROR((IF('[1]T10 Wine export vol'!W94&lt;&gt;"",(IF('[1]T58 Population'!W94&lt;&gt;"",('[1]T10 Wine export vol'!W94/'[1]T61 Real GDP'!W94*1000),"")),"")),"")</f>
        <v>44.048295135074213</v>
      </c>
      <c r="Y63" s="9" t="str">
        <f>IFERROR((IF('[1]T10 Wine export vol'!X94&lt;&gt;"",(IF('[1]T58 Population'!X94&lt;&gt;"",('[1]T10 Wine export vol'!X94/'[1]T61 Real GDP'!X94*1000),"")),"")),"")</f>
        <v/>
      </c>
      <c r="Z63" s="9" t="str">
        <f>IFERROR((IF('[1]T10 Wine export vol'!Y94&lt;&gt;"",(IF('[1]T58 Population'!Y94&lt;&gt;"",('[1]T10 Wine export vol'!Y94/'[1]T61 Real GDP'!Y94*1000),"")),"")),"")</f>
        <v/>
      </c>
      <c r="AA63" s="9" t="str">
        <f>IFERROR((IF('[1]T10 Wine export vol'!Z94&lt;&gt;"",(IF('[1]T58 Population'!Z94&lt;&gt;"",('[1]T10 Wine export vol'!Z94/'[1]T61 Real GDP'!Z94*1000),"")),"")),"")</f>
        <v/>
      </c>
      <c r="AB63" s="9">
        <f>IFERROR((IF('[1]T10 Wine export vol'!AA94&lt;&gt;"",(IF('[1]T58 Population'!AA94&lt;&gt;"",('[1]T10 Wine export vol'!AA94/'[1]T61 Real GDP'!AA94*1000),"")),"")),"")</f>
        <v>231.74124053030297</v>
      </c>
      <c r="AC63" s="9">
        <f>IFERROR((IF('[1]T10 Wine export vol'!AB94&lt;&gt;"",(IF('[1]T58 Population'!AB94&lt;&gt;"",('[1]T10 Wine export vol'!AB94/'[1]T61 Real GDP'!AB94*1000),"")),"")),"")</f>
        <v>0</v>
      </c>
      <c r="AD63" s="9" t="str">
        <f>IFERROR((IF('[1]T10 Wine export vol'!AC94&lt;&gt;"",(IF('[1]T58 Population'!AC94&lt;&gt;"",('[1]T10 Wine export vol'!AC94/'[1]T61 Real GDP'!AC94*1000),"")),"")),"")</f>
        <v/>
      </c>
      <c r="AE63" s="9">
        <f>IFERROR((IF('[1]T10 Wine export vol'!AD94&lt;&gt;"",(IF('[1]T58 Population'!AD94&lt;&gt;"",('[1]T10 Wine export vol'!AD94/'[1]T61 Real GDP'!AD94*1000),"")),"")),"")</f>
        <v>1.2851091300279996E-4</v>
      </c>
      <c r="AF63" s="9">
        <f>IFERROR((IF('[1]T10 Wine export vol'!AE94&lt;&gt;"",(IF('[1]T58 Population'!AE94&lt;&gt;"",('[1]T10 Wine export vol'!AE94/'[1]T61 Real GDP'!AE94*1000),"")),"")),"")</f>
        <v>12.435920978222345</v>
      </c>
      <c r="AG63" s="9">
        <f>IFERROR((IF('[1]T10 Wine export vol'!AF94&lt;&gt;"",(IF('[1]T58 Population'!AF94&lt;&gt;"",('[1]T10 Wine export vol'!AF94/'[1]T61 Real GDP'!AF94*1000),"")),"")),"")</f>
        <v>0</v>
      </c>
      <c r="AH63" s="9">
        <f>IFERROR((IF('[1]T10 Wine export vol'!AG94&lt;&gt;"",(IF('[1]T58 Population'!AG94&lt;&gt;"",('[1]T10 Wine export vol'!AG94/'[1]T61 Real GDP'!AG94*1000),"")),"")),"")</f>
        <v>39.700508793328844</v>
      </c>
      <c r="AI63" s="9" t="str">
        <f>IFERROR((IF('[1]T10 Wine export vol'!AH94&lt;&gt;"",(IF('[1]T58 Population'!AH94&lt;&gt;"",('[1]T10 Wine export vol'!AH94/'[1]T61 Real GDP'!AH94*1000),"")),"")),"")</f>
        <v/>
      </c>
      <c r="AJ63" s="9" t="str">
        <f>IFERROR((IF('[1]T10 Wine export vol'!AI94&lt;&gt;"",(IF('[1]T58 Population'!AI94&lt;&gt;"",('[1]T10 Wine export vol'!AI94/'[1]T61 Real GDP'!AI94*1000),"")),"")),"")</f>
        <v/>
      </c>
      <c r="AK63" s="9" t="str">
        <f>IFERROR((IF('[1]T10 Wine export vol'!AJ94&lt;&gt;"",(IF('[1]T58 Population'!AJ94&lt;&gt;"",('[1]T10 Wine export vol'!AJ94/'[1]T61 Real GDP'!AJ94*1000),"")),"")),"")</f>
        <v/>
      </c>
      <c r="AL63" s="9" t="str">
        <f>IFERROR((IF('[1]T10 Wine export vol'!AK94&lt;&gt;"",(IF('[1]T58 Population'!AK94&lt;&gt;"",('[1]T10 Wine export vol'!AK94/'[1]T61 Real GDP'!AK94*1000),"")),"")),"")</f>
        <v/>
      </c>
      <c r="AM63" s="9" t="str">
        <f>IFERROR((IF('[1]T10 Wine export vol'!AL94&lt;&gt;"",(IF('[1]T58 Population'!AL94&lt;&gt;"",('[1]T10 Wine export vol'!AL94/'[1]T61 Real GDP'!AL94*1000),"")),"")),"")</f>
        <v/>
      </c>
      <c r="AN63" s="9">
        <f>IFERROR((IF('[1]T10 Wine export vol'!AM94&lt;&gt;"",(IF('[1]T58 Population'!AM94&lt;&gt;"",('[1]T10 Wine export vol'!AM94/'[1]T61 Real GDP'!AM94*1000),"")),"")),"")</f>
        <v>496.15857882631059</v>
      </c>
      <c r="AO63" s="9" t="str">
        <f>IFERROR((IF('[1]T10 Wine export vol'!AN94&lt;&gt;"",(IF('[1]T58 Population'!AN94&lt;&gt;"",('[1]T10 Wine export vol'!AN94/'[1]T61 Real GDP'!AN94*1000),"")),"")),"")</f>
        <v/>
      </c>
      <c r="AP63" s="9" t="str">
        <f>IFERROR((IF('[1]T10 Wine export vol'!AO94&lt;&gt;"",(IF('[1]T58 Population'!AO94&lt;&gt;"",('[1]T10 Wine export vol'!AO94/'[1]T61 Real GDP'!AO94*1000),"")),"")),"")</f>
        <v/>
      </c>
      <c r="AQ63" s="9" t="str">
        <f>IFERROR((IF('[1]T10 Wine export vol'!AP94&lt;&gt;"",(IF('[1]T58 Population'!AP94&lt;&gt;"",('[1]T10 Wine export vol'!AP94/'[1]T61 Real GDP'!AP94*1000),"")),"")),"")</f>
        <v/>
      </c>
      <c r="AR63" s="9" t="str">
        <f>IFERROR((IF('[1]T10 Wine export vol'!AQ94&lt;&gt;"",(IF('[1]T58 Population'!AQ94&lt;&gt;"",('[1]T10 Wine export vol'!AQ94/'[1]T61 Real GDP'!AQ94*1000),"")),"")),"")</f>
        <v/>
      </c>
      <c r="AS63" s="9" t="str">
        <f>IFERROR((IF('[1]T10 Wine export vol'!AR94&lt;&gt;"",(IF('[1]T58 Population'!AR94&lt;&gt;"",('[1]T10 Wine export vol'!AR94/'[1]T61 Real GDP'!AR94*1000),"")),"")),"")</f>
        <v/>
      </c>
      <c r="AT63" s="9" t="str">
        <f>IFERROR((IF('[1]T10 Wine export vol'!AS94&lt;&gt;"",(IF('[1]T58 Population'!AS94&lt;&gt;"",('[1]T10 Wine export vol'!AS94/'[1]T61 Real GDP'!AS94*1000),"")),"")),"")</f>
        <v/>
      </c>
      <c r="AU63" s="9">
        <f>IFERROR((IF('[1]T10 Wine export vol'!AT94&lt;&gt;"",(IF('[1]T58 Population'!AT94&lt;&gt;"",('[1]T10 Wine export vol'!AT94/'[1]T61 Real GDP'!AT94*1000),"")),"")),"")</f>
        <v>3.1427836017713351</v>
      </c>
      <c r="AV63" s="9" t="str">
        <f>IFERROR((IF('[1]T10 Wine export vol'!AU94&lt;&gt;"",(IF('[1]T58 Population'!AU94&lt;&gt;"",('[1]T10 Wine export vol'!AU94/'[1]T61 Real GDP'!AU94*1000),"")),"")),"")</f>
        <v/>
      </c>
      <c r="AW63" s="9" t="str">
        <f>IFERROR((IF('[1]T10 Wine export vol'!AV94&lt;&gt;"",(IF('[1]T58 Population'!AV94&lt;&gt;"",('[1]T10 Wine export vol'!AV94/'[1]T61 Real GDP'!AV94*1000),"")),"")),"")</f>
        <v/>
      </c>
      <c r="AX63" s="9" t="str">
        <f>IFERROR((IF('[1]T10 Wine export vol'!AW94&lt;&gt;"",(IF('[1]T58 Population'!AW94&lt;&gt;"",('[1]T10 Wine export vol'!AW94/'[1]T61 Real GDP'!AW94*1000),"")),"")),"")</f>
        <v/>
      </c>
      <c r="AY63" s="9" t="str">
        <f>IFERROR((IF('[1]T10 Wine export vol'!AX94&lt;&gt;"",(IF('[1]T58 Population'!AX94&lt;&gt;"",('[1]T10 Wine export vol'!AX94/'[1]T61 Real GDP'!AX94*1000),"")),"")),"")</f>
        <v/>
      </c>
      <c r="AZ63" s="9" t="str">
        <f>IFERROR((IF('[1]T10 Wine export vol'!AY94&lt;&gt;"",(IF('[1]T58 Population'!AY94&lt;&gt;"",('[1]T10 Wine export vol'!AY94/'[1]T61 Real GDP'!AY94*1000),"")),"")),"")</f>
        <v/>
      </c>
      <c r="BA63" s="9" t="str">
        <f>IFERROR((IF('[1]T10 Wine export vol'!AZ94&lt;&gt;"",(IF('[1]T58 Population'!AZ94&lt;&gt;"",('[1]T10 Wine export vol'!AZ94/'[1]T61 Real GDP'!AZ94*1000),"")),"")),"")</f>
        <v/>
      </c>
      <c r="BB63" s="9" t="str">
        <f>IFERROR((IF('[1]T10 Wine export vol'!BC94&lt;&gt;"",(IF('[1]T58 Population'!BC94&lt;&gt;"",('[1]T10 Wine export vol'!BC94/'[1]T61 Real GDP'!BC94*1000),"")),"")),"")</f>
        <v/>
      </c>
    </row>
    <row r="64" spans="1:54" x14ac:dyDescent="0.5">
      <c r="A64" s="7">
        <f>'[1]T10 Wine export vol'!A95</f>
        <v>1927</v>
      </c>
      <c r="B64" s="9">
        <f>IFERROR((IF('[1]T10 Wine export vol'!B95&lt;&gt;"",(IF('[1]T58 Population'!B95&lt;&gt;"",('[1]T10 Wine export vol'!B95/'[1]T61 Real GDP'!B95*1000),"")),"")),"")</f>
        <v>752.24525033885402</v>
      </c>
      <c r="C64" s="9">
        <f>IFERROR((IF('[1]T10 Wine export vol'!C95&lt;&gt;"",(IF('[1]T58 Population'!C95&lt;&gt;"",('[1]T10 Wine export vol'!C95/'[1]T61 Real GDP'!C95*1000),"")),"")),"")</f>
        <v>902.43684090741465</v>
      </c>
      <c r="D64" s="9">
        <f>IFERROR((IF('[1]T10 Wine export vol'!D95&lt;&gt;"",(IF('[1]T58 Population'!D95&lt;&gt;"",('[1]T10 Wine export vol'!D95/'[1]T61 Real GDP'!D95*1000),"")),"")),"")</f>
        <v>7155.3657630894913</v>
      </c>
      <c r="E64" s="9">
        <f>IFERROR((IF('[1]T10 Wine export vol'!E95&lt;&gt;"",(IF('[1]T58 Population'!E95&lt;&gt;"",('[1]T10 Wine export vol'!E95/'[1]T61 Real GDP'!E95*1000),"")),"")),"")</f>
        <v>8582.301318904294</v>
      </c>
      <c r="F64" s="9">
        <f>IFERROR((IF('[1]T10 Wine export vol'!F95&lt;&gt;"",(IF('[1]T58 Population'!F95&lt;&gt;"",('[1]T10 Wine export vol'!F95/'[1]T61 Real GDP'!F95*1000),"")),"")),"")</f>
        <v>3.3036863022791119</v>
      </c>
      <c r="G64" s="9"/>
      <c r="H64" s="9">
        <f>IFERROR((IF('[1]T10 Wine export vol'!G95&lt;&gt;"",(IF('[1]T58 Population'!G95&lt;&gt;"",('[1]T10 Wine export vol'!G95/'[1]T61 Real GDP'!G95*1000),"")),"")),"")</f>
        <v>78.109257929670136</v>
      </c>
      <c r="I64" s="9">
        <f>IFERROR((IF('[1]T10 Wine export vol'!H95&lt;&gt;"",(IF('[1]T58 Population'!H95&lt;&gt;"",('[1]T10 Wine export vol'!H95/'[1]T61 Real GDP'!H95*1000),"")),"")),"")</f>
        <v>0.21623237937785617</v>
      </c>
      <c r="J64" s="9" t="str">
        <f>IFERROR((IF('[1]T10 Wine export vol'!I95&lt;&gt;"",(IF('[1]T58 Population'!I95&lt;&gt;"",('[1]T10 Wine export vol'!I95/'[1]T61 Real GDP'!I95*1000),"")),"")),"")</f>
        <v/>
      </c>
      <c r="K64" s="9">
        <f>IFERROR((IF('[1]T10 Wine export vol'!J95&lt;&gt;"",(IF('[1]T58 Population'!J95&lt;&gt;"",('[1]T10 Wine export vol'!J95/'[1]T61 Real GDP'!J95*1000),"")),"")),"")</f>
        <v>20.941578386261945</v>
      </c>
      <c r="L64" s="9">
        <f>IFERROR((IF('[1]T10 Wine export vol'!K95&lt;&gt;"",(IF('[1]T58 Population'!K95&lt;&gt;"",('[1]T10 Wine export vol'!K95/'[1]T61 Real GDP'!K95*1000),"")),"")),"")</f>
        <v>10301.69815481879</v>
      </c>
      <c r="M64" s="9" t="str">
        <f>IFERROR((IF('[1]T10 Wine export vol'!L95&lt;&gt;"",(IF('[1]T58 Population'!L95&lt;&gt;"",('[1]T10 Wine export vol'!L95/'[1]T61 Real GDP'!L95*1000),"")),"")),"")</f>
        <v/>
      </c>
      <c r="N64" s="9">
        <f>IFERROR((IF('[1]T10 Wine export vol'!M95&lt;&gt;"",(IF('[1]T58 Population'!M95&lt;&gt;"",('[1]T10 Wine export vol'!M95/'[1]T61 Real GDP'!M95*1000),"")),"")),"")</f>
        <v>6.3309648570299064</v>
      </c>
      <c r="O64" s="9" t="str">
        <f>IFERROR((IF('[1]T10 Wine export vol'!N95&lt;&gt;"",(IF('[1]T58 Population'!N95&lt;&gt;"",('[1]T10 Wine export vol'!N95/'[1]T61 Real GDP'!N95*1000),"")),"")),"")</f>
        <v/>
      </c>
      <c r="P64" s="9">
        <f>IFERROR((IF('[1]T10 Wine export vol'!O95&lt;&gt;"",(IF('[1]T58 Population'!O95&lt;&gt;"",('[1]T10 Wine export vol'!O95/'[1]T61 Real GDP'!O95*1000),"")),"")),"")</f>
        <v>6.2067971193126175</v>
      </c>
      <c r="Q64" s="9">
        <f>IFERROR((IF('[1]T10 Wine export vol'!P95&lt;&gt;"",(IF('[1]T58 Population'!P95&lt;&gt;"",('[1]T10 Wine export vol'!P95/'[1]T61 Real GDP'!P95*1000),"")),"")),"")</f>
        <v>30.466225978065651</v>
      </c>
      <c r="R64" s="9" t="str">
        <f>IFERROR((IF('[1]T10 Wine export vol'!Q95&lt;&gt;"",(IF('[1]T58 Population'!Q95&lt;&gt;"",('[1]T10 Wine export vol'!Q95/'[1]T61 Real GDP'!Q95*1000),"")),"")),"")</f>
        <v/>
      </c>
      <c r="S64" s="9">
        <f>IFERROR((IF('[1]T10 Wine export vol'!R95&lt;&gt;"",(IF('[1]T58 Population'!R95&lt;&gt;"",('[1]T10 Wine export vol'!R95/'[1]T61 Real GDP'!R95*1000),"")),"")),"")</f>
        <v>837.50282195702323</v>
      </c>
      <c r="T64" s="9" t="str">
        <f>IFERROR((IF('[1]T10 Wine export vol'!S95&lt;&gt;"",(IF('[1]T58 Population'!S95&lt;&gt;"",('[1]T10 Wine export vol'!S95/'[1]T61 Real GDP'!S95*1000),"")),"")),"")</f>
        <v/>
      </c>
      <c r="U64" s="9" t="str">
        <f>IFERROR((IF('[1]T10 Wine export vol'!T95&lt;&gt;"",(IF('[1]T58 Population'!T95&lt;&gt;"",('[1]T10 Wine export vol'!T95/'[1]T61 Real GDP'!T95*1000),"")),"")),"")</f>
        <v/>
      </c>
      <c r="V64" s="9">
        <f>IFERROR((IF('[1]T10 Wine export vol'!U95&lt;&gt;"",(IF('[1]T58 Population'!U95&lt;&gt;"",('[1]T10 Wine export vol'!U95/'[1]T61 Real GDP'!U95*1000),"")),"")),"")</f>
        <v>712.4320655817877</v>
      </c>
      <c r="W64" s="9" t="str">
        <f>IFERROR((IF('[1]T10 Wine export vol'!V95&lt;&gt;"",(IF('[1]T58 Population'!V95&lt;&gt;"",('[1]T10 Wine export vol'!V95/'[1]T61 Real GDP'!V95*1000),"")),"")),"")</f>
        <v/>
      </c>
      <c r="X64" s="9">
        <f>IFERROR((IF('[1]T10 Wine export vol'!W95&lt;&gt;"",(IF('[1]T58 Population'!W95&lt;&gt;"",('[1]T10 Wine export vol'!W95/'[1]T61 Real GDP'!W95*1000),"")),"")),"")</f>
        <v>129.34958130813021</v>
      </c>
      <c r="Y64" s="9" t="str">
        <f>IFERROR((IF('[1]T10 Wine export vol'!X95&lt;&gt;"",(IF('[1]T58 Population'!X95&lt;&gt;"",('[1]T10 Wine export vol'!X95/'[1]T61 Real GDP'!X95*1000),"")),"")),"")</f>
        <v/>
      </c>
      <c r="Z64" s="9" t="str">
        <f>IFERROR((IF('[1]T10 Wine export vol'!Y95&lt;&gt;"",(IF('[1]T58 Population'!Y95&lt;&gt;"",('[1]T10 Wine export vol'!Y95/'[1]T61 Real GDP'!Y95*1000),"")),"")),"")</f>
        <v/>
      </c>
      <c r="AA64" s="9" t="str">
        <f>IFERROR((IF('[1]T10 Wine export vol'!Z95&lt;&gt;"",(IF('[1]T58 Population'!Z95&lt;&gt;"",('[1]T10 Wine export vol'!Z95/'[1]T61 Real GDP'!Z95*1000),"")),"")),"")</f>
        <v/>
      </c>
      <c r="AB64" s="9">
        <f>IFERROR((IF('[1]T10 Wine export vol'!AA95&lt;&gt;"",(IF('[1]T58 Population'!AA95&lt;&gt;"",('[1]T10 Wine export vol'!AA95/'[1]T61 Real GDP'!AA95*1000),"")),"")),"")</f>
        <v>408.39527765631834</v>
      </c>
      <c r="AC64" s="9">
        <f>IFERROR((IF('[1]T10 Wine export vol'!AB95&lt;&gt;"",(IF('[1]T58 Population'!AB95&lt;&gt;"",('[1]T10 Wine export vol'!AB95/'[1]T61 Real GDP'!AB95*1000),"")),"")),"")</f>
        <v>0</v>
      </c>
      <c r="AD64" s="9" t="str">
        <f>IFERROR((IF('[1]T10 Wine export vol'!AC95&lt;&gt;"",(IF('[1]T58 Population'!AC95&lt;&gt;"",('[1]T10 Wine export vol'!AC95/'[1]T61 Real GDP'!AC95*1000),"")),"")),"")</f>
        <v/>
      </c>
      <c r="AE64" s="9">
        <f>IFERROR((IF('[1]T10 Wine export vol'!AD95&lt;&gt;"",(IF('[1]T58 Population'!AD95&lt;&gt;"",('[1]T10 Wine export vol'!AD95/'[1]T61 Real GDP'!AD95*1000),"")),"")),"")</f>
        <v>1.2724187831218641E-4</v>
      </c>
      <c r="AF64" s="9">
        <f>IFERROR((IF('[1]T10 Wine export vol'!AE95&lt;&gt;"",(IF('[1]T58 Population'!AE95&lt;&gt;"",('[1]T10 Wine export vol'!AE95/'[1]T61 Real GDP'!AE95*1000),"")),"")),"")</f>
        <v>6.2538641212001931</v>
      </c>
      <c r="AG64" s="9">
        <f>IFERROR((IF('[1]T10 Wine export vol'!AF95&lt;&gt;"",(IF('[1]T58 Population'!AF95&lt;&gt;"",('[1]T10 Wine export vol'!AF95/'[1]T61 Real GDP'!AF95*1000),"")),"")),"")</f>
        <v>2.4020674865890733E-2</v>
      </c>
      <c r="AH64" s="9">
        <f>IFERROR((IF('[1]T10 Wine export vol'!AG95&lt;&gt;"",(IF('[1]T58 Population'!AG95&lt;&gt;"",('[1]T10 Wine export vol'!AG95/'[1]T61 Real GDP'!AG95*1000),"")),"")),"")</f>
        <v>364.24411715609347</v>
      </c>
      <c r="AI64" s="9" t="str">
        <f>IFERROR((IF('[1]T10 Wine export vol'!AH95&lt;&gt;"",(IF('[1]T58 Population'!AH95&lt;&gt;"",('[1]T10 Wine export vol'!AH95/'[1]T61 Real GDP'!AH95*1000),"")),"")),"")</f>
        <v/>
      </c>
      <c r="AJ64" s="9" t="str">
        <f>IFERROR((IF('[1]T10 Wine export vol'!AI95&lt;&gt;"",(IF('[1]T58 Population'!AI95&lt;&gt;"",('[1]T10 Wine export vol'!AI95/'[1]T61 Real GDP'!AI95*1000),"")),"")),"")</f>
        <v/>
      </c>
      <c r="AK64" s="9" t="str">
        <f>IFERROR((IF('[1]T10 Wine export vol'!AJ95&lt;&gt;"",(IF('[1]T58 Population'!AJ95&lt;&gt;"",('[1]T10 Wine export vol'!AJ95/'[1]T61 Real GDP'!AJ95*1000),"")),"")),"")</f>
        <v/>
      </c>
      <c r="AL64" s="9" t="str">
        <f>IFERROR((IF('[1]T10 Wine export vol'!AK95&lt;&gt;"",(IF('[1]T58 Population'!AK95&lt;&gt;"",('[1]T10 Wine export vol'!AK95/'[1]T61 Real GDP'!AK95*1000),"")),"")),"")</f>
        <v/>
      </c>
      <c r="AM64" s="9" t="str">
        <f>IFERROR((IF('[1]T10 Wine export vol'!AL95&lt;&gt;"",(IF('[1]T58 Population'!AL95&lt;&gt;"",('[1]T10 Wine export vol'!AL95/'[1]T61 Real GDP'!AL95*1000),"")),"")),"")</f>
        <v/>
      </c>
      <c r="AN64" s="9">
        <f>IFERROR((IF('[1]T10 Wine export vol'!AM95&lt;&gt;"",(IF('[1]T58 Population'!AM95&lt;&gt;"",('[1]T10 Wine export vol'!AM95/'[1]T61 Real GDP'!AM95*1000),"")),"")),"")</f>
        <v>154.80605076551117</v>
      </c>
      <c r="AO64" s="9" t="str">
        <f>IFERROR((IF('[1]T10 Wine export vol'!AN95&lt;&gt;"",(IF('[1]T58 Population'!AN95&lt;&gt;"",('[1]T10 Wine export vol'!AN95/'[1]T61 Real GDP'!AN95*1000),"")),"")),"")</f>
        <v/>
      </c>
      <c r="AP64" s="9" t="str">
        <f>IFERROR((IF('[1]T10 Wine export vol'!AO95&lt;&gt;"",(IF('[1]T58 Population'!AO95&lt;&gt;"",('[1]T10 Wine export vol'!AO95/'[1]T61 Real GDP'!AO95*1000),"")),"")),"")</f>
        <v/>
      </c>
      <c r="AQ64" s="9" t="str">
        <f>IFERROR((IF('[1]T10 Wine export vol'!AP95&lt;&gt;"",(IF('[1]T58 Population'!AP95&lt;&gt;"",('[1]T10 Wine export vol'!AP95/'[1]T61 Real GDP'!AP95*1000),"")),"")),"")</f>
        <v/>
      </c>
      <c r="AR64" s="9" t="str">
        <f>IFERROR((IF('[1]T10 Wine export vol'!AQ95&lt;&gt;"",(IF('[1]T58 Population'!AQ95&lt;&gt;"",('[1]T10 Wine export vol'!AQ95/'[1]T61 Real GDP'!AQ95*1000),"")),"")),"")</f>
        <v/>
      </c>
      <c r="AS64" s="9" t="str">
        <f>IFERROR((IF('[1]T10 Wine export vol'!AR95&lt;&gt;"",(IF('[1]T58 Population'!AR95&lt;&gt;"",('[1]T10 Wine export vol'!AR95/'[1]T61 Real GDP'!AR95*1000),"")),"")),"")</f>
        <v/>
      </c>
      <c r="AT64" s="9" t="str">
        <f>IFERROR((IF('[1]T10 Wine export vol'!AS95&lt;&gt;"",(IF('[1]T58 Population'!AS95&lt;&gt;"",('[1]T10 Wine export vol'!AS95/'[1]T61 Real GDP'!AS95*1000),"")),"")),"")</f>
        <v/>
      </c>
      <c r="AU64" s="9">
        <f>IFERROR((IF('[1]T10 Wine export vol'!AT95&lt;&gt;"",(IF('[1]T58 Population'!AT95&lt;&gt;"",('[1]T10 Wine export vol'!AT95/'[1]T61 Real GDP'!AT95*1000),"")),"")),"")</f>
        <v>3.4172107221642349</v>
      </c>
      <c r="AV64" s="9" t="str">
        <f>IFERROR((IF('[1]T10 Wine export vol'!AU95&lt;&gt;"",(IF('[1]T58 Population'!AU95&lt;&gt;"",('[1]T10 Wine export vol'!AU95/'[1]T61 Real GDP'!AU95*1000),"")),"")),"")</f>
        <v/>
      </c>
      <c r="AW64" s="9" t="str">
        <f>IFERROR((IF('[1]T10 Wine export vol'!AV95&lt;&gt;"",(IF('[1]T58 Population'!AV95&lt;&gt;"",('[1]T10 Wine export vol'!AV95/'[1]T61 Real GDP'!AV95*1000),"")),"")),"")</f>
        <v/>
      </c>
      <c r="AX64" s="9" t="str">
        <f>IFERROR((IF('[1]T10 Wine export vol'!AW95&lt;&gt;"",(IF('[1]T58 Population'!AW95&lt;&gt;"",('[1]T10 Wine export vol'!AW95/'[1]T61 Real GDP'!AW95*1000),"")),"")),"")</f>
        <v/>
      </c>
      <c r="AY64" s="9" t="str">
        <f>IFERROR((IF('[1]T10 Wine export vol'!AX95&lt;&gt;"",(IF('[1]T58 Population'!AX95&lt;&gt;"",('[1]T10 Wine export vol'!AX95/'[1]T61 Real GDP'!AX95*1000),"")),"")),"")</f>
        <v/>
      </c>
      <c r="AZ64" s="9" t="str">
        <f>IFERROR((IF('[1]T10 Wine export vol'!AY95&lt;&gt;"",(IF('[1]T58 Population'!AY95&lt;&gt;"",('[1]T10 Wine export vol'!AY95/'[1]T61 Real GDP'!AY95*1000),"")),"")),"")</f>
        <v/>
      </c>
      <c r="BA64" s="9" t="str">
        <f>IFERROR((IF('[1]T10 Wine export vol'!AZ95&lt;&gt;"",(IF('[1]T58 Population'!AZ95&lt;&gt;"",('[1]T10 Wine export vol'!AZ95/'[1]T61 Real GDP'!AZ95*1000),"")),"")),"")</f>
        <v/>
      </c>
      <c r="BB64" s="9" t="str">
        <f>IFERROR((IF('[1]T10 Wine export vol'!BC95&lt;&gt;"",(IF('[1]T58 Population'!BC95&lt;&gt;"",('[1]T10 Wine export vol'!BC95/'[1]T61 Real GDP'!BC95*1000),"")),"")),"")</f>
        <v/>
      </c>
    </row>
    <row r="65" spans="1:54" x14ac:dyDescent="0.5">
      <c r="A65" s="7">
        <f>'[1]T10 Wine export vol'!A96</f>
        <v>1928</v>
      </c>
      <c r="B65" s="9">
        <f>IFERROR((IF('[1]T10 Wine export vol'!B96&lt;&gt;"",(IF('[1]T58 Population'!B96&lt;&gt;"",('[1]T10 Wine export vol'!B96/'[1]T61 Real GDP'!B96*1000),"")),"")),"")</f>
        <v>755.76027837821107</v>
      </c>
      <c r="C65" s="9">
        <f>IFERROR((IF('[1]T10 Wine export vol'!C96&lt;&gt;"",(IF('[1]T58 Population'!C96&lt;&gt;"",('[1]T10 Wine export vol'!C96/'[1]T61 Real GDP'!C96*1000),"")),"")),"")</f>
        <v>747.45883674029517</v>
      </c>
      <c r="D65" s="9">
        <f>IFERROR((IF('[1]T10 Wine export vol'!D96&lt;&gt;"",(IF('[1]T58 Population'!D96&lt;&gt;"",('[1]T10 Wine export vol'!D96/'[1]T61 Real GDP'!D96*1000),"")),"")),"")</f>
        <v>8816.9954788327159</v>
      </c>
      <c r="E65" s="9">
        <f>IFERROR((IF('[1]T10 Wine export vol'!E96&lt;&gt;"",(IF('[1]T58 Population'!E96&lt;&gt;"",('[1]T10 Wine export vol'!E96/'[1]T61 Real GDP'!E96*1000),"")),"")),"")</f>
        <v>10025.783631739403</v>
      </c>
      <c r="F65" s="9">
        <f>IFERROR((IF('[1]T10 Wine export vol'!F96&lt;&gt;"",(IF('[1]T58 Population'!F96&lt;&gt;"",('[1]T10 Wine export vol'!F96/'[1]T61 Real GDP'!F96*1000),"")),"")),"")</f>
        <v>3.3504510925516429</v>
      </c>
      <c r="G65" s="9"/>
      <c r="H65" s="9">
        <f>IFERROR((IF('[1]T10 Wine export vol'!G96&lt;&gt;"",(IF('[1]T58 Population'!G96&lt;&gt;"",('[1]T10 Wine export vol'!G96/'[1]T61 Real GDP'!G96*1000),"")),"")),"")</f>
        <v>50.122948471821481</v>
      </c>
      <c r="I65" s="9">
        <f>IFERROR((IF('[1]T10 Wine export vol'!H96&lt;&gt;"",(IF('[1]T58 Population'!H96&lt;&gt;"",('[1]T10 Wine export vol'!H96/'[1]T61 Real GDP'!H96*1000),"")),"")),"")</f>
        <v>0.34658358221619884</v>
      </c>
      <c r="J65" s="9" t="str">
        <f>IFERROR((IF('[1]T10 Wine export vol'!I96&lt;&gt;"",(IF('[1]T58 Population'!I96&lt;&gt;"",('[1]T10 Wine export vol'!I96/'[1]T61 Real GDP'!I96*1000),"")),"")),"")</f>
        <v/>
      </c>
      <c r="K65" s="9">
        <f>IFERROR((IF('[1]T10 Wine export vol'!J96&lt;&gt;"",(IF('[1]T58 Population'!J96&lt;&gt;"",('[1]T10 Wine export vol'!J96/'[1]T61 Real GDP'!J96*1000),"")),"")),"")</f>
        <v>22.793288452995252</v>
      </c>
      <c r="L65" s="9">
        <f>IFERROR((IF('[1]T10 Wine export vol'!K96&lt;&gt;"",(IF('[1]T58 Population'!K96&lt;&gt;"",('[1]T10 Wine export vol'!K96/'[1]T61 Real GDP'!K96*1000),"")),"")),"")</f>
        <v>8941.5031736872461</v>
      </c>
      <c r="M65" s="9" t="str">
        <f>IFERROR((IF('[1]T10 Wine export vol'!L96&lt;&gt;"",(IF('[1]T58 Population'!L96&lt;&gt;"",('[1]T10 Wine export vol'!L96/'[1]T61 Real GDP'!L96*1000),"")),"")),"")</f>
        <v/>
      </c>
      <c r="N65" s="9">
        <f>IFERROR((IF('[1]T10 Wine export vol'!M96&lt;&gt;"",(IF('[1]T58 Population'!M96&lt;&gt;"",('[1]T10 Wine export vol'!M96/'[1]T61 Real GDP'!M96*1000),"")),"")),"")</f>
        <v>6.0108194750550989</v>
      </c>
      <c r="O65" s="9" t="str">
        <f>IFERROR((IF('[1]T10 Wine export vol'!N96&lt;&gt;"",(IF('[1]T58 Population'!N96&lt;&gt;"",('[1]T10 Wine export vol'!N96/'[1]T61 Real GDP'!N96*1000),"")),"")),"")</f>
        <v/>
      </c>
      <c r="P65" s="9">
        <f>IFERROR((IF('[1]T10 Wine export vol'!O96&lt;&gt;"",(IF('[1]T58 Population'!O96&lt;&gt;"",('[1]T10 Wine export vol'!O96/'[1]T61 Real GDP'!O96*1000),"")),"")),"")</f>
        <v>6.7509950950707456</v>
      </c>
      <c r="Q65" s="9">
        <f>IFERROR((IF('[1]T10 Wine export vol'!P96&lt;&gt;"",(IF('[1]T58 Population'!P96&lt;&gt;"",('[1]T10 Wine export vol'!P96/'[1]T61 Real GDP'!P96*1000),"")),"")),"")</f>
        <v>3.2929502807599795</v>
      </c>
      <c r="R65" s="9" t="str">
        <f>IFERROR((IF('[1]T10 Wine export vol'!Q96&lt;&gt;"",(IF('[1]T58 Population'!Q96&lt;&gt;"",('[1]T10 Wine export vol'!Q96/'[1]T61 Real GDP'!Q96*1000),"")),"")),"")</f>
        <v/>
      </c>
      <c r="S65" s="9">
        <f>IFERROR((IF('[1]T10 Wine export vol'!R96&lt;&gt;"",(IF('[1]T58 Population'!R96&lt;&gt;"",('[1]T10 Wine export vol'!R96/'[1]T61 Real GDP'!R96*1000),"")),"")),"")</f>
        <v>455.20533840117002</v>
      </c>
      <c r="T65" s="9" t="str">
        <f>IFERROR((IF('[1]T10 Wine export vol'!S96&lt;&gt;"",(IF('[1]T58 Population'!S96&lt;&gt;"",('[1]T10 Wine export vol'!S96/'[1]T61 Real GDP'!S96*1000),"")),"")),"")</f>
        <v/>
      </c>
      <c r="U65" s="9" t="str">
        <f>IFERROR((IF('[1]T10 Wine export vol'!T96&lt;&gt;"",(IF('[1]T58 Population'!T96&lt;&gt;"",('[1]T10 Wine export vol'!T96/'[1]T61 Real GDP'!T96*1000),"")),"")),"")</f>
        <v/>
      </c>
      <c r="V65" s="9">
        <f>IFERROR((IF('[1]T10 Wine export vol'!U96&lt;&gt;"",(IF('[1]T58 Population'!U96&lt;&gt;"",('[1]T10 Wine export vol'!U96/'[1]T61 Real GDP'!U96*1000),"")),"")),"")</f>
        <v>1128.1135438358069</v>
      </c>
      <c r="W65" s="9" t="str">
        <f>IFERROR((IF('[1]T10 Wine export vol'!V96&lt;&gt;"",(IF('[1]T58 Population'!V96&lt;&gt;"",('[1]T10 Wine export vol'!V96/'[1]T61 Real GDP'!V96*1000),"")),"")),"")</f>
        <v/>
      </c>
      <c r="X65" s="9">
        <f>IFERROR((IF('[1]T10 Wine export vol'!W96&lt;&gt;"",(IF('[1]T58 Population'!W96&lt;&gt;"",('[1]T10 Wine export vol'!W96/'[1]T61 Real GDP'!W96*1000),"")),"")),"")</f>
        <v>38.57638350552174</v>
      </c>
      <c r="Y65" s="9" t="str">
        <f>IFERROR((IF('[1]T10 Wine export vol'!X96&lt;&gt;"",(IF('[1]T58 Population'!X96&lt;&gt;"",('[1]T10 Wine export vol'!X96/'[1]T61 Real GDP'!X96*1000),"")),"")),"")</f>
        <v/>
      </c>
      <c r="Z65" s="9" t="str">
        <f>IFERROR((IF('[1]T10 Wine export vol'!Y96&lt;&gt;"",(IF('[1]T58 Population'!Y96&lt;&gt;"",('[1]T10 Wine export vol'!Y96/'[1]T61 Real GDP'!Y96*1000),"")),"")),"")</f>
        <v/>
      </c>
      <c r="AA65" s="9" t="str">
        <f>IFERROR((IF('[1]T10 Wine export vol'!Z96&lt;&gt;"",(IF('[1]T58 Population'!Z96&lt;&gt;"",('[1]T10 Wine export vol'!Z96/'[1]T61 Real GDP'!Z96*1000),"")),"")),"")</f>
        <v/>
      </c>
      <c r="AB65" s="9">
        <f>IFERROR((IF('[1]T10 Wine export vol'!AA96&lt;&gt;"",(IF('[1]T58 Population'!AA96&lt;&gt;"",('[1]T10 Wine export vol'!AA96/'[1]T61 Real GDP'!AA96*1000),"")),"")),"")</f>
        <v>499.03980446927375</v>
      </c>
      <c r="AC65" s="9">
        <f>IFERROR((IF('[1]T10 Wine export vol'!AB96&lt;&gt;"",(IF('[1]T58 Population'!AB96&lt;&gt;"",('[1]T10 Wine export vol'!AB96/'[1]T61 Real GDP'!AB96*1000),"")),"")),"")</f>
        <v>0</v>
      </c>
      <c r="AD65" s="9" t="str">
        <f>IFERROR((IF('[1]T10 Wine export vol'!AC96&lt;&gt;"",(IF('[1]T58 Population'!AC96&lt;&gt;"",('[1]T10 Wine export vol'!AC96/'[1]T61 Real GDP'!AC96*1000),"")),"")),"")</f>
        <v/>
      </c>
      <c r="AE65" s="9">
        <f>IFERROR((IF('[1]T10 Wine export vol'!AD96&lt;&gt;"",(IF('[1]T58 Population'!AD96&lt;&gt;"",('[1]T10 Wine export vol'!AD96/'[1]T61 Real GDP'!AD96*1000),"")),"")),"")</f>
        <v>1.2583360231524165E-4</v>
      </c>
      <c r="AF65" s="9">
        <f>IFERROR((IF('[1]T10 Wine export vol'!AE96&lt;&gt;"",(IF('[1]T58 Population'!AE96&lt;&gt;"",('[1]T10 Wine export vol'!AE96/'[1]T61 Real GDP'!AE96*1000),"")),"")),"")</f>
        <v>4.863920963334869</v>
      </c>
      <c r="AG65" s="9">
        <f>IFERROR((IF('[1]T10 Wine export vol'!AF96&lt;&gt;"",(IF('[1]T58 Population'!AF96&lt;&gt;"",('[1]T10 Wine export vol'!AF96/'[1]T61 Real GDP'!AF96*1000),"")),"")),"")</f>
        <v>2.4062281103778397E-2</v>
      </c>
      <c r="AH65" s="9">
        <f>IFERROR((IF('[1]T10 Wine export vol'!AG96&lt;&gt;"",(IF('[1]T58 Population'!AG96&lt;&gt;"",('[1]T10 Wine export vol'!AG96/'[1]T61 Real GDP'!AG96*1000),"")),"")),"")</f>
        <v>370.84796445727551</v>
      </c>
      <c r="AI65" s="9" t="str">
        <f>IFERROR((IF('[1]T10 Wine export vol'!AH96&lt;&gt;"",(IF('[1]T58 Population'!AH96&lt;&gt;"",('[1]T10 Wine export vol'!AH96/'[1]T61 Real GDP'!AH96*1000),"")),"")),"")</f>
        <v/>
      </c>
      <c r="AJ65" s="9" t="str">
        <f>IFERROR((IF('[1]T10 Wine export vol'!AI96&lt;&gt;"",(IF('[1]T58 Population'!AI96&lt;&gt;"",('[1]T10 Wine export vol'!AI96/'[1]T61 Real GDP'!AI96*1000),"")),"")),"")</f>
        <v/>
      </c>
      <c r="AK65" s="9" t="str">
        <f>IFERROR((IF('[1]T10 Wine export vol'!AJ96&lt;&gt;"",(IF('[1]T58 Population'!AJ96&lt;&gt;"",('[1]T10 Wine export vol'!AJ96/'[1]T61 Real GDP'!AJ96*1000),"")),"")),"")</f>
        <v/>
      </c>
      <c r="AL65" s="9" t="str">
        <f>IFERROR((IF('[1]T10 Wine export vol'!AK96&lt;&gt;"",(IF('[1]T58 Population'!AK96&lt;&gt;"",('[1]T10 Wine export vol'!AK96/'[1]T61 Real GDP'!AK96*1000),"")),"")),"")</f>
        <v/>
      </c>
      <c r="AM65" s="9" t="str">
        <f>IFERROR((IF('[1]T10 Wine export vol'!AL96&lt;&gt;"",(IF('[1]T58 Population'!AL96&lt;&gt;"",('[1]T10 Wine export vol'!AL96/'[1]T61 Real GDP'!AL96*1000),"")),"")),"")</f>
        <v/>
      </c>
      <c r="AN65" s="9">
        <f>IFERROR((IF('[1]T10 Wine export vol'!AM96&lt;&gt;"",(IF('[1]T58 Population'!AM96&lt;&gt;"",('[1]T10 Wine export vol'!AM96/'[1]T61 Real GDP'!AM96*1000),"")),"")),"")</f>
        <v>132.47374739638045</v>
      </c>
      <c r="AO65" s="9" t="str">
        <f>IFERROR((IF('[1]T10 Wine export vol'!AN96&lt;&gt;"",(IF('[1]T58 Population'!AN96&lt;&gt;"",('[1]T10 Wine export vol'!AN96/'[1]T61 Real GDP'!AN96*1000),"")),"")),"")</f>
        <v/>
      </c>
      <c r="AP65" s="9" t="str">
        <f>IFERROR((IF('[1]T10 Wine export vol'!AO96&lt;&gt;"",(IF('[1]T58 Population'!AO96&lt;&gt;"",('[1]T10 Wine export vol'!AO96/'[1]T61 Real GDP'!AO96*1000),"")),"")),"")</f>
        <v/>
      </c>
      <c r="AQ65" s="9" t="str">
        <f>IFERROR((IF('[1]T10 Wine export vol'!AP96&lt;&gt;"",(IF('[1]T58 Population'!AP96&lt;&gt;"",('[1]T10 Wine export vol'!AP96/'[1]T61 Real GDP'!AP96*1000),"")),"")),"")</f>
        <v/>
      </c>
      <c r="AR65" s="9" t="str">
        <f>IFERROR((IF('[1]T10 Wine export vol'!AQ96&lt;&gt;"",(IF('[1]T58 Population'!AQ96&lt;&gt;"",('[1]T10 Wine export vol'!AQ96/'[1]T61 Real GDP'!AQ96*1000),"")),"")),"")</f>
        <v/>
      </c>
      <c r="AS65" s="9" t="str">
        <f>IFERROR((IF('[1]T10 Wine export vol'!AR96&lt;&gt;"",(IF('[1]T58 Population'!AR96&lt;&gt;"",('[1]T10 Wine export vol'!AR96/'[1]T61 Real GDP'!AR96*1000),"")),"")),"")</f>
        <v/>
      </c>
      <c r="AT65" s="9" t="str">
        <f>IFERROR((IF('[1]T10 Wine export vol'!AS96&lt;&gt;"",(IF('[1]T58 Population'!AS96&lt;&gt;"",('[1]T10 Wine export vol'!AS96/'[1]T61 Real GDP'!AS96*1000),"")),"")),"")</f>
        <v/>
      </c>
      <c r="AU65" s="9">
        <f>IFERROR((IF('[1]T10 Wine export vol'!AT96&lt;&gt;"",(IF('[1]T58 Population'!AT96&lt;&gt;"",('[1]T10 Wine export vol'!AT96/'[1]T61 Real GDP'!AT96*1000),"")),"")),"")</f>
        <v>4.1755769922230765</v>
      </c>
      <c r="AV65" s="9" t="str">
        <f>IFERROR((IF('[1]T10 Wine export vol'!AU96&lt;&gt;"",(IF('[1]T58 Population'!AU96&lt;&gt;"",('[1]T10 Wine export vol'!AU96/'[1]T61 Real GDP'!AU96*1000),"")),"")),"")</f>
        <v/>
      </c>
      <c r="AW65" s="9" t="str">
        <f>IFERROR((IF('[1]T10 Wine export vol'!AV96&lt;&gt;"",(IF('[1]T58 Population'!AV96&lt;&gt;"",('[1]T10 Wine export vol'!AV96/'[1]T61 Real GDP'!AV96*1000),"")),"")),"")</f>
        <v/>
      </c>
      <c r="AX65" s="9" t="str">
        <f>IFERROR((IF('[1]T10 Wine export vol'!AW96&lt;&gt;"",(IF('[1]T58 Population'!AW96&lt;&gt;"",('[1]T10 Wine export vol'!AW96/'[1]T61 Real GDP'!AW96*1000),"")),"")),"")</f>
        <v/>
      </c>
      <c r="AY65" s="9" t="str">
        <f>IFERROR((IF('[1]T10 Wine export vol'!AX96&lt;&gt;"",(IF('[1]T58 Population'!AX96&lt;&gt;"",('[1]T10 Wine export vol'!AX96/'[1]T61 Real GDP'!AX96*1000),"")),"")),"")</f>
        <v/>
      </c>
      <c r="AZ65" s="9" t="str">
        <f>IFERROR((IF('[1]T10 Wine export vol'!AY96&lt;&gt;"",(IF('[1]T58 Population'!AY96&lt;&gt;"",('[1]T10 Wine export vol'!AY96/'[1]T61 Real GDP'!AY96*1000),"")),"")),"")</f>
        <v/>
      </c>
      <c r="BA65" s="9" t="str">
        <f>IFERROR((IF('[1]T10 Wine export vol'!AZ96&lt;&gt;"",(IF('[1]T58 Population'!AZ96&lt;&gt;"",('[1]T10 Wine export vol'!AZ96/'[1]T61 Real GDP'!AZ96*1000),"")),"")),"")</f>
        <v/>
      </c>
      <c r="BB65" s="9" t="str">
        <f>IFERROR((IF('[1]T10 Wine export vol'!BC96&lt;&gt;"",(IF('[1]T58 Population'!BC96&lt;&gt;"",('[1]T10 Wine export vol'!BC96/'[1]T61 Real GDP'!BC96*1000),"")),"")),"")</f>
        <v/>
      </c>
    </row>
    <row r="66" spans="1:54" x14ac:dyDescent="0.5">
      <c r="A66" s="7">
        <f>'[1]T10 Wine export vol'!A97</f>
        <v>1929</v>
      </c>
      <c r="B66" s="9">
        <f>IFERROR((IF('[1]T10 Wine export vol'!B97&lt;&gt;"",(IF('[1]T58 Population'!B97&lt;&gt;"",('[1]T10 Wine export vol'!B97/'[1]T61 Real GDP'!B97*1000),"")),"")),"")</f>
        <v>711.78027145912256</v>
      </c>
      <c r="C66" s="9">
        <f>IFERROR((IF('[1]T10 Wine export vol'!C97&lt;&gt;"",(IF('[1]T58 Population'!C97&lt;&gt;"",('[1]T10 Wine export vol'!C97/'[1]T61 Real GDP'!C97*1000),"")),"")),"")</f>
        <v>767.62698423323138</v>
      </c>
      <c r="D66" s="9">
        <f>IFERROR((IF('[1]T10 Wine export vol'!D97&lt;&gt;"",(IF('[1]T58 Population'!D97&lt;&gt;"",('[1]T10 Wine export vol'!D97/'[1]T61 Real GDP'!D97*1000),"")),"")),"")</f>
        <v>8762.2949300213204</v>
      </c>
      <c r="E66" s="9">
        <f>IFERROR((IF('[1]T10 Wine export vol'!E97&lt;&gt;"",(IF('[1]T58 Population'!E97&lt;&gt;"",('[1]T10 Wine export vol'!E97/'[1]T61 Real GDP'!E97*1000),"")),"")),"")</f>
        <v>5951.897121283625</v>
      </c>
      <c r="F66" s="9">
        <f>IFERROR((IF('[1]T10 Wine export vol'!F97&lt;&gt;"",(IF('[1]T58 Population'!F97&lt;&gt;"",('[1]T10 Wine export vol'!F97/'[1]T61 Real GDP'!F97*1000),"")),"")),"")</f>
        <v>3.1484560738241538</v>
      </c>
      <c r="G66" s="9"/>
      <c r="H66" s="9">
        <f>IFERROR((IF('[1]T10 Wine export vol'!G97&lt;&gt;"",(IF('[1]T58 Population'!G97&lt;&gt;"",('[1]T10 Wine export vol'!G97/'[1]T61 Real GDP'!G97*1000),"")),"")),"")</f>
        <v>36.698662425144072</v>
      </c>
      <c r="I66" s="9">
        <f>IFERROR((IF('[1]T10 Wine export vol'!H97&lt;&gt;"",(IF('[1]T58 Population'!H97&lt;&gt;"",('[1]T10 Wine export vol'!H97/'[1]T61 Real GDP'!H97*1000),"")),"")),"")</f>
        <v>0.26883075423828484</v>
      </c>
      <c r="J66" s="9" t="str">
        <f>IFERROR((IF('[1]T10 Wine export vol'!I97&lt;&gt;"",(IF('[1]T58 Population'!I97&lt;&gt;"",('[1]T10 Wine export vol'!I97/'[1]T61 Real GDP'!I97*1000),"")),"")),"")</f>
        <v/>
      </c>
      <c r="K66" s="9">
        <f>IFERROR((IF('[1]T10 Wine export vol'!J97&lt;&gt;"",(IF('[1]T58 Population'!J97&lt;&gt;"",('[1]T10 Wine export vol'!J97/'[1]T61 Real GDP'!J97*1000),"")),"")),"")</f>
        <v>24.61453996431349</v>
      </c>
      <c r="L66" s="9">
        <f>IFERROR((IF('[1]T10 Wine export vol'!K97&lt;&gt;"",(IF('[1]T58 Population'!K97&lt;&gt;"",('[1]T10 Wine export vol'!K97/'[1]T61 Real GDP'!K97*1000),"")),"")),"")</f>
        <v>9469.7876973326074</v>
      </c>
      <c r="M66" s="9" t="str">
        <f>IFERROR((IF('[1]T10 Wine export vol'!L97&lt;&gt;"",(IF('[1]T58 Population'!L97&lt;&gt;"",('[1]T10 Wine export vol'!L97/'[1]T61 Real GDP'!L97*1000),"")),"")),"")</f>
        <v/>
      </c>
      <c r="N66" s="9">
        <f>IFERROR((IF('[1]T10 Wine export vol'!M97&lt;&gt;"",(IF('[1]T58 Population'!M97&lt;&gt;"",('[1]T10 Wine export vol'!M97/'[1]T61 Real GDP'!M97*1000),"")),"")),"")</f>
        <v>8.7191894677612485</v>
      </c>
      <c r="O66" s="9" t="str">
        <f>IFERROR((IF('[1]T10 Wine export vol'!N97&lt;&gt;"",(IF('[1]T58 Population'!N97&lt;&gt;"",('[1]T10 Wine export vol'!N97/'[1]T61 Real GDP'!N97*1000),"")),"")),"")</f>
        <v/>
      </c>
      <c r="P66" s="9">
        <f>IFERROR((IF('[1]T10 Wine export vol'!O97&lt;&gt;"",(IF('[1]T58 Population'!O97&lt;&gt;"",('[1]T10 Wine export vol'!O97/'[1]T61 Real GDP'!O97*1000),"")),"")),"")</f>
        <v>7.335921373050887</v>
      </c>
      <c r="Q66" s="9">
        <f>IFERROR((IF('[1]T10 Wine export vol'!P97&lt;&gt;"",(IF('[1]T58 Population'!P97&lt;&gt;"",('[1]T10 Wine export vol'!P97/'[1]T61 Real GDP'!P97*1000),"")),"")),"")</f>
        <v>1.0427792446842388</v>
      </c>
      <c r="R66" s="9" t="str">
        <f>IFERROR((IF('[1]T10 Wine export vol'!Q97&lt;&gt;"",(IF('[1]T58 Population'!Q97&lt;&gt;"",('[1]T10 Wine export vol'!Q97/'[1]T61 Real GDP'!Q97*1000),"")),"")),"")</f>
        <v/>
      </c>
      <c r="S66" s="9">
        <f>IFERROR((IF('[1]T10 Wine export vol'!R97&lt;&gt;"",(IF('[1]T58 Population'!R97&lt;&gt;"",('[1]T10 Wine export vol'!R97/'[1]T61 Real GDP'!R97*1000),"")),"")),"")</f>
        <v>58.062821218748439</v>
      </c>
      <c r="T66" s="9" t="str">
        <f>IFERROR((IF('[1]T10 Wine export vol'!S97&lt;&gt;"",(IF('[1]T58 Population'!S97&lt;&gt;"",('[1]T10 Wine export vol'!S97/'[1]T61 Real GDP'!S97*1000),"")),"")),"")</f>
        <v/>
      </c>
      <c r="U66" s="9" t="str">
        <f>IFERROR((IF('[1]T10 Wine export vol'!T97&lt;&gt;"",(IF('[1]T58 Population'!T97&lt;&gt;"",('[1]T10 Wine export vol'!T97/'[1]T61 Real GDP'!T97*1000),"")),"")),"")</f>
        <v/>
      </c>
      <c r="V66" s="9">
        <f>IFERROR((IF('[1]T10 Wine export vol'!U97&lt;&gt;"",(IF('[1]T58 Population'!U97&lt;&gt;"",('[1]T10 Wine export vol'!U97/'[1]T61 Real GDP'!U97*1000),"")),"")),"")</f>
        <v>864.39186415223594</v>
      </c>
      <c r="W66" s="9" t="str">
        <f>IFERROR((IF('[1]T10 Wine export vol'!V97&lt;&gt;"",(IF('[1]T58 Population'!V97&lt;&gt;"",('[1]T10 Wine export vol'!V97/'[1]T61 Real GDP'!V97*1000),"")),"")),"")</f>
        <v/>
      </c>
      <c r="X66" s="9">
        <f>IFERROR((IF('[1]T10 Wine export vol'!W97&lt;&gt;"",(IF('[1]T58 Population'!W97&lt;&gt;"",('[1]T10 Wine export vol'!W97/'[1]T61 Real GDP'!W97*1000),"")),"")),"")</f>
        <v>24.933864336461617</v>
      </c>
      <c r="Y66" s="9" t="str">
        <f>IFERROR((IF('[1]T10 Wine export vol'!X97&lt;&gt;"",(IF('[1]T58 Population'!X97&lt;&gt;"",('[1]T10 Wine export vol'!X97/'[1]T61 Real GDP'!X97*1000),"")),"")),"")</f>
        <v/>
      </c>
      <c r="Z66" s="9" t="str">
        <f>IFERROR((IF('[1]T10 Wine export vol'!Y97&lt;&gt;"",(IF('[1]T58 Population'!Y97&lt;&gt;"",('[1]T10 Wine export vol'!Y97/'[1]T61 Real GDP'!Y97*1000),"")),"")),"")</f>
        <v/>
      </c>
      <c r="AA66" s="9" t="str">
        <f>IFERROR((IF('[1]T10 Wine export vol'!Z97&lt;&gt;"",(IF('[1]T58 Population'!Z97&lt;&gt;"",('[1]T10 Wine export vol'!Z97/'[1]T61 Real GDP'!Z97*1000),"")),"")),"")</f>
        <v/>
      </c>
      <c r="AB66" s="9">
        <f>IFERROR((IF('[1]T10 Wine export vol'!AA97&lt;&gt;"",(IF('[1]T58 Population'!AA97&lt;&gt;"",('[1]T10 Wine export vol'!AA97/'[1]T61 Real GDP'!AA97*1000),"")),"")),"")</f>
        <v>235.1018953122215</v>
      </c>
      <c r="AC66" s="9">
        <f>IFERROR((IF('[1]T10 Wine export vol'!AB97&lt;&gt;"",(IF('[1]T58 Population'!AB97&lt;&gt;"",('[1]T10 Wine export vol'!AB97/'[1]T61 Real GDP'!AB97*1000),"")),"")),"")</f>
        <v>0</v>
      </c>
      <c r="AD66" s="9">
        <f>IFERROR((IF('[1]T10 Wine export vol'!AC97&lt;&gt;"",(IF('[1]T58 Population'!AC97&lt;&gt;"",('[1]T10 Wine export vol'!AC97/'[1]T61 Real GDP'!AC97*1000),"")),"")),"")</f>
        <v>3.5862467437377661</v>
      </c>
      <c r="AE66" s="9">
        <f>IFERROR((IF('[1]T10 Wine export vol'!AD97&lt;&gt;"",(IF('[1]T58 Population'!AD97&lt;&gt;"",('[1]T10 Wine export vol'!AD97/'[1]T61 Real GDP'!AD97*1000),"")),"")),"")</f>
        <v>0</v>
      </c>
      <c r="AF66" s="9">
        <f>IFERROR((IF('[1]T10 Wine export vol'!AE97&lt;&gt;"",(IF('[1]T58 Population'!AE97&lt;&gt;"",('[1]T10 Wine export vol'!AE97/'[1]T61 Real GDP'!AE97*1000),"")),"")),"")</f>
        <v>9.9542509529667065</v>
      </c>
      <c r="AG66" s="9">
        <f>IFERROR((IF('[1]T10 Wine export vol'!AF97&lt;&gt;"",(IF('[1]T58 Population'!AF97&lt;&gt;"",('[1]T10 Wine export vol'!AF97/'[1]T61 Real GDP'!AF97*1000),"")),"")),"")</f>
        <v>9.6559281446377595E-3</v>
      </c>
      <c r="AH66" s="9">
        <f>IFERROR((IF('[1]T10 Wine export vol'!AG97&lt;&gt;"",(IF('[1]T58 Population'!AG97&lt;&gt;"",('[1]T10 Wine export vol'!AG97/'[1]T61 Real GDP'!AG97*1000),"")),"")),"")</f>
        <v>243.86160018998075</v>
      </c>
      <c r="AI66" s="9" t="str">
        <f>IFERROR((IF('[1]T10 Wine export vol'!AH97&lt;&gt;"",(IF('[1]T58 Population'!AH97&lt;&gt;"",('[1]T10 Wine export vol'!AH97/'[1]T61 Real GDP'!AH97*1000),"")),"")),"")</f>
        <v/>
      </c>
      <c r="AJ66" s="9" t="str">
        <f>IFERROR((IF('[1]T10 Wine export vol'!AI97&lt;&gt;"",(IF('[1]T58 Population'!AI97&lt;&gt;"",('[1]T10 Wine export vol'!AI97/'[1]T61 Real GDP'!AI97*1000),"")),"")),"")</f>
        <v/>
      </c>
      <c r="AK66" s="9" t="str">
        <f>IFERROR((IF('[1]T10 Wine export vol'!AJ97&lt;&gt;"",(IF('[1]T58 Population'!AJ97&lt;&gt;"",('[1]T10 Wine export vol'!AJ97/'[1]T61 Real GDP'!AJ97*1000),"")),"")),"")</f>
        <v/>
      </c>
      <c r="AL66" s="9" t="str">
        <f>IFERROR((IF('[1]T10 Wine export vol'!AK97&lt;&gt;"",(IF('[1]T58 Population'!AK97&lt;&gt;"",('[1]T10 Wine export vol'!AK97/'[1]T61 Real GDP'!AK97*1000),"")),"")),"")</f>
        <v/>
      </c>
      <c r="AM66" s="9" t="str">
        <f>IFERROR((IF('[1]T10 Wine export vol'!AL97&lt;&gt;"",(IF('[1]T58 Population'!AL97&lt;&gt;"",('[1]T10 Wine export vol'!AL97/'[1]T61 Real GDP'!AL97*1000),"")),"")),"")</f>
        <v/>
      </c>
      <c r="AN66" s="9">
        <f>IFERROR((IF('[1]T10 Wine export vol'!AM97&lt;&gt;"",(IF('[1]T58 Population'!AM97&lt;&gt;"",('[1]T10 Wine export vol'!AM97/'[1]T61 Real GDP'!AM97*1000),"")),"")),"")</f>
        <v>213.71200240264116</v>
      </c>
      <c r="AO66" s="9" t="str">
        <f>IFERROR((IF('[1]T10 Wine export vol'!AN97&lt;&gt;"",(IF('[1]T58 Population'!AN97&lt;&gt;"",('[1]T10 Wine export vol'!AN97/'[1]T61 Real GDP'!AN97*1000),"")),"")),"")</f>
        <v/>
      </c>
      <c r="AP66" s="9">
        <f>IFERROR((IF('[1]T10 Wine export vol'!AO97&lt;&gt;"",(IF('[1]T58 Population'!AO97&lt;&gt;"",('[1]T10 Wine export vol'!AO97/'[1]T61 Real GDP'!AO97*1000),"")),"")),"")</f>
        <v>0.19616634906400632</v>
      </c>
      <c r="AQ66" s="9" t="str">
        <f>IFERROR((IF('[1]T10 Wine export vol'!AP97&lt;&gt;"",(IF('[1]T58 Population'!AP97&lt;&gt;"",('[1]T10 Wine export vol'!AP97/'[1]T61 Real GDP'!AP97*1000),"")),"")),"")</f>
        <v/>
      </c>
      <c r="AR66" s="9" t="str">
        <f>IFERROR((IF('[1]T10 Wine export vol'!AQ97&lt;&gt;"",(IF('[1]T58 Population'!AQ97&lt;&gt;"",('[1]T10 Wine export vol'!AQ97/'[1]T61 Real GDP'!AQ97*1000),"")),"")),"")</f>
        <v/>
      </c>
      <c r="AS66" s="9" t="str">
        <f>IFERROR((IF('[1]T10 Wine export vol'!AR97&lt;&gt;"",(IF('[1]T58 Population'!AR97&lt;&gt;"",('[1]T10 Wine export vol'!AR97/'[1]T61 Real GDP'!AR97*1000),"")),"")),"")</f>
        <v/>
      </c>
      <c r="AT66" s="9" t="str">
        <f>IFERROR((IF('[1]T10 Wine export vol'!AS97&lt;&gt;"",(IF('[1]T58 Population'!AS97&lt;&gt;"",('[1]T10 Wine export vol'!AS97/'[1]T61 Real GDP'!AS97*1000),"")),"")),"")</f>
        <v/>
      </c>
      <c r="AU66" s="9">
        <f>IFERROR((IF('[1]T10 Wine export vol'!AT97&lt;&gt;"",(IF('[1]T58 Population'!AT97&lt;&gt;"",('[1]T10 Wine export vol'!AT97/'[1]T61 Real GDP'!AT97*1000),"")),"")),"")</f>
        <v>4.2422636487788479</v>
      </c>
      <c r="AV66" s="9" t="str">
        <f>IFERROR((IF('[1]T10 Wine export vol'!AU97&lt;&gt;"",(IF('[1]T58 Population'!AU97&lt;&gt;"",('[1]T10 Wine export vol'!AU97/'[1]T61 Real GDP'!AU97*1000),"")),"")),"")</f>
        <v/>
      </c>
      <c r="AW66" s="9" t="str">
        <f>IFERROR((IF('[1]T10 Wine export vol'!AV97&lt;&gt;"",(IF('[1]T58 Population'!AV97&lt;&gt;"",('[1]T10 Wine export vol'!AV97/'[1]T61 Real GDP'!AV97*1000),"")),"")),"")</f>
        <v/>
      </c>
      <c r="AX66" s="9" t="str">
        <f>IFERROR((IF('[1]T10 Wine export vol'!AW97&lt;&gt;"",(IF('[1]T58 Population'!AW97&lt;&gt;"",('[1]T10 Wine export vol'!AW97/'[1]T61 Real GDP'!AW97*1000),"")),"")),"")</f>
        <v/>
      </c>
      <c r="AY66" s="9" t="str">
        <f>IFERROR((IF('[1]T10 Wine export vol'!AX97&lt;&gt;"",(IF('[1]T58 Population'!AX97&lt;&gt;"",('[1]T10 Wine export vol'!AX97/'[1]T61 Real GDP'!AX97*1000),"")),"")),"")</f>
        <v/>
      </c>
      <c r="AZ66" s="9">
        <f>IFERROR((IF('[1]T10 Wine export vol'!AY97&lt;&gt;"",(IF('[1]T58 Population'!AY97&lt;&gt;"",('[1]T10 Wine export vol'!AY97/'[1]T61 Real GDP'!AY97*1000),"")),"")),"")</f>
        <v>3.9142685899675551</v>
      </c>
      <c r="BA66" s="9" t="str">
        <f>IFERROR((IF('[1]T10 Wine export vol'!AZ97&lt;&gt;"",(IF('[1]T58 Population'!AZ97&lt;&gt;"",('[1]T10 Wine export vol'!AZ97/'[1]T61 Real GDP'!AZ97*1000),"")),"")),"")</f>
        <v/>
      </c>
      <c r="BB66" s="9" t="str">
        <f>IFERROR((IF('[1]T10 Wine export vol'!BC97&lt;&gt;"",(IF('[1]T58 Population'!BC97&lt;&gt;"",('[1]T10 Wine export vol'!BC97/'[1]T61 Real GDP'!BC97*1000),"")),"")),"")</f>
        <v/>
      </c>
    </row>
    <row r="67" spans="1:54" x14ac:dyDescent="0.5">
      <c r="A67" s="7">
        <f>'[1]T10 Wine export vol'!A98</f>
        <v>1930</v>
      </c>
      <c r="B67" s="9">
        <f>IFERROR((IF('[1]T10 Wine export vol'!B98&lt;&gt;"",(IF('[1]T58 Population'!B98&lt;&gt;"",('[1]T10 Wine export vol'!B98/'[1]T61 Real GDP'!B98*1000),"")),"")),"")</f>
        <v>577.00769171228342</v>
      </c>
      <c r="C67" s="9">
        <f>IFERROR((IF('[1]T10 Wine export vol'!C98&lt;&gt;"",(IF('[1]T58 Population'!C98&lt;&gt;"",('[1]T10 Wine export vol'!C98/'[1]T61 Real GDP'!C98*1000),"")),"")),"")</f>
        <v>859.44275795640726</v>
      </c>
      <c r="D67" s="9">
        <f>IFERROR((IF('[1]T10 Wine export vol'!D98&lt;&gt;"",(IF('[1]T58 Population'!D98&lt;&gt;"",('[1]T10 Wine export vol'!D98/'[1]T61 Real GDP'!D98*1000),"")),"")),"")</f>
        <v>7673.2169669669665</v>
      </c>
      <c r="E67" s="9">
        <f>IFERROR((IF('[1]T10 Wine export vol'!E98&lt;&gt;"",(IF('[1]T58 Population'!E98&lt;&gt;"",('[1]T10 Wine export vol'!E98/'[1]T61 Real GDP'!E98*1000),"")),"")),"")</f>
        <v>5676.2073736469438</v>
      </c>
      <c r="F67" s="9">
        <f>IFERROR((IF('[1]T10 Wine export vol'!F98&lt;&gt;"",(IF('[1]T58 Population'!F98&lt;&gt;"",('[1]T10 Wine export vol'!F98/'[1]T61 Real GDP'!F98*1000),"")),"")),"")</f>
        <v>2.6369677341128743</v>
      </c>
      <c r="G67" s="9"/>
      <c r="H67" s="9">
        <f>IFERROR((IF('[1]T10 Wine export vol'!G98&lt;&gt;"",(IF('[1]T58 Population'!G98&lt;&gt;"",('[1]T10 Wine export vol'!G98/'[1]T61 Real GDP'!G98*1000),"")),"")),"")</f>
        <v>17.596297947828951</v>
      </c>
      <c r="I67" s="9">
        <f>IFERROR((IF('[1]T10 Wine export vol'!H98&lt;&gt;"",(IF('[1]T58 Population'!H98&lt;&gt;"",('[1]T10 Wine export vol'!H98/'[1]T61 Real GDP'!H98*1000),"")),"")),"")</f>
        <v>0.32246008499202045</v>
      </c>
      <c r="J67" s="9" t="str">
        <f>IFERROR((IF('[1]T10 Wine export vol'!I98&lt;&gt;"",(IF('[1]T58 Population'!I98&lt;&gt;"",('[1]T10 Wine export vol'!I98/'[1]T61 Real GDP'!I98*1000),"")),"")),"")</f>
        <v/>
      </c>
      <c r="K67" s="9">
        <f>IFERROR((IF('[1]T10 Wine export vol'!J98&lt;&gt;"",(IF('[1]T58 Population'!J98&lt;&gt;"",('[1]T10 Wine export vol'!J98/'[1]T61 Real GDP'!J98*1000),"")),"")),"")</f>
        <v>27.977355163533151</v>
      </c>
      <c r="L67" s="9">
        <f>IFERROR((IF('[1]T10 Wine export vol'!K98&lt;&gt;"",(IF('[1]T58 Population'!K98&lt;&gt;"",('[1]T10 Wine export vol'!K98/'[1]T61 Real GDP'!K98*1000),"")),"")),"")</f>
        <v>5037.7911030539663</v>
      </c>
      <c r="M67" s="9" t="str">
        <f>IFERROR((IF('[1]T10 Wine export vol'!L98&lt;&gt;"",(IF('[1]T58 Population'!L98&lt;&gt;"",('[1]T10 Wine export vol'!L98/'[1]T61 Real GDP'!L98*1000),"")),"")),"")</f>
        <v/>
      </c>
      <c r="N67" s="9">
        <f>IFERROR((IF('[1]T10 Wine export vol'!M98&lt;&gt;"",(IF('[1]T58 Population'!M98&lt;&gt;"",('[1]T10 Wine export vol'!M98/'[1]T61 Real GDP'!M98*1000),"")),"")),"")</f>
        <v>14.242585806994963</v>
      </c>
      <c r="O67" s="9" t="str">
        <f>IFERROR((IF('[1]T10 Wine export vol'!N98&lt;&gt;"",(IF('[1]T58 Population'!N98&lt;&gt;"",('[1]T10 Wine export vol'!N98/'[1]T61 Real GDP'!N98*1000),"")),"")),"")</f>
        <v/>
      </c>
      <c r="P67" s="9">
        <f>IFERROR((IF('[1]T10 Wine export vol'!O98&lt;&gt;"",(IF('[1]T58 Population'!O98&lt;&gt;"",('[1]T10 Wine export vol'!O98/'[1]T61 Real GDP'!O98*1000),"")),"")),"")</f>
        <v>7.3430761623865433</v>
      </c>
      <c r="Q67" s="9">
        <f>IFERROR((IF('[1]T10 Wine export vol'!P98&lt;&gt;"",(IF('[1]T58 Population'!P98&lt;&gt;"",('[1]T10 Wine export vol'!P98/'[1]T61 Real GDP'!P98*1000),"")),"")),"")</f>
        <v>0.23041419439916552</v>
      </c>
      <c r="R67" s="9" t="str">
        <f>IFERROR((IF('[1]T10 Wine export vol'!Q98&lt;&gt;"",(IF('[1]T58 Population'!Q98&lt;&gt;"",('[1]T10 Wine export vol'!Q98/'[1]T61 Real GDP'!Q98*1000),"")),"")),"")</f>
        <v/>
      </c>
      <c r="S67" s="9">
        <f>IFERROR((IF('[1]T10 Wine export vol'!R98&lt;&gt;"",(IF('[1]T58 Population'!R98&lt;&gt;"",('[1]T10 Wine export vol'!R98/'[1]T61 Real GDP'!R98*1000),"")),"")),"")</f>
        <v>1.041834187703766</v>
      </c>
      <c r="T67" s="9" t="str">
        <f>IFERROR((IF('[1]T10 Wine export vol'!S98&lt;&gt;"",(IF('[1]T58 Population'!S98&lt;&gt;"",('[1]T10 Wine export vol'!S98/'[1]T61 Real GDP'!S98*1000),"")),"")),"")</f>
        <v/>
      </c>
      <c r="U67" s="9" t="str">
        <f>IFERROR((IF('[1]T10 Wine export vol'!T98&lt;&gt;"",(IF('[1]T58 Population'!T98&lt;&gt;"",('[1]T10 Wine export vol'!T98/'[1]T61 Real GDP'!T98*1000),"")),"")),"")</f>
        <v/>
      </c>
      <c r="V67" s="9">
        <f>IFERROR((IF('[1]T10 Wine export vol'!U98&lt;&gt;"",(IF('[1]T58 Population'!U98&lt;&gt;"",('[1]T10 Wine export vol'!U98/'[1]T61 Real GDP'!U98*1000),"")),"")),"")</f>
        <v>1427.2374938131275</v>
      </c>
      <c r="W67" s="9" t="str">
        <f>IFERROR((IF('[1]T10 Wine export vol'!V98&lt;&gt;"",(IF('[1]T58 Population'!V98&lt;&gt;"",('[1]T10 Wine export vol'!V98/'[1]T61 Real GDP'!V98*1000),"")),"")),"")</f>
        <v/>
      </c>
      <c r="X67" s="9">
        <f>IFERROR((IF('[1]T10 Wine export vol'!W98&lt;&gt;"",(IF('[1]T58 Population'!W98&lt;&gt;"",('[1]T10 Wine export vol'!W98/'[1]T61 Real GDP'!W98*1000),"")),"")),"")</f>
        <v>7.5136651424977918</v>
      </c>
      <c r="Y67" s="9" t="str">
        <f>IFERROR((IF('[1]T10 Wine export vol'!X98&lt;&gt;"",(IF('[1]T58 Population'!X98&lt;&gt;"",('[1]T10 Wine export vol'!X98/'[1]T61 Real GDP'!X98*1000),"")),"")),"")</f>
        <v/>
      </c>
      <c r="Z67" s="9" t="str">
        <f>IFERROR((IF('[1]T10 Wine export vol'!Y98&lt;&gt;"",(IF('[1]T58 Population'!Y98&lt;&gt;"",('[1]T10 Wine export vol'!Y98/'[1]T61 Real GDP'!Y98*1000),"")),"")),"")</f>
        <v/>
      </c>
      <c r="AA67" s="9" t="str">
        <f>IFERROR((IF('[1]T10 Wine export vol'!Z98&lt;&gt;"",(IF('[1]T58 Population'!Z98&lt;&gt;"",('[1]T10 Wine export vol'!Z98/'[1]T61 Real GDP'!Z98*1000),"")),"")),"")</f>
        <v/>
      </c>
      <c r="AB67" s="9">
        <f>IFERROR((IF('[1]T10 Wine export vol'!AA98&lt;&gt;"",(IF('[1]T58 Population'!AA98&lt;&gt;"",('[1]T10 Wine export vol'!AA98/'[1]T61 Real GDP'!AA98*1000),"")),"")),"")</f>
        <v>325.9242235209141</v>
      </c>
      <c r="AC67" s="9">
        <f>IFERROR((IF('[1]T10 Wine export vol'!AB98&lt;&gt;"",(IF('[1]T58 Population'!AB98&lt;&gt;"",('[1]T10 Wine export vol'!AB98/'[1]T61 Real GDP'!AB98*1000),"")),"")),"")</f>
        <v>0</v>
      </c>
      <c r="AD67" s="9">
        <f>IFERROR((IF('[1]T10 Wine export vol'!AC98&lt;&gt;"",(IF('[1]T58 Population'!AC98&lt;&gt;"",('[1]T10 Wine export vol'!AC98/'[1]T61 Real GDP'!AC98*1000),"")),"")),"")</f>
        <v>2.0256227402513431</v>
      </c>
      <c r="AE67" s="9">
        <f>IFERROR((IF('[1]T10 Wine export vol'!AD98&lt;&gt;"",(IF('[1]T58 Population'!AD98&lt;&gt;"",('[1]T10 Wine export vol'!AD98/'[1]T61 Real GDP'!AD98*1000),"")),"")),"")</f>
        <v>0</v>
      </c>
      <c r="AF67" s="9">
        <f>IFERROR((IF('[1]T10 Wine export vol'!AE98&lt;&gt;"",(IF('[1]T58 Population'!AE98&lt;&gt;"",('[1]T10 Wine export vol'!AE98/'[1]T61 Real GDP'!AE98*1000),"")),"")),"")</f>
        <v>11.192614937160982</v>
      </c>
      <c r="AG67" s="9">
        <f>IFERROR((IF('[1]T10 Wine export vol'!AF98&lt;&gt;"",(IF('[1]T58 Population'!AF98&lt;&gt;"",('[1]T10 Wine export vol'!AF98/'[1]T61 Real GDP'!AF98*1000),"")),"")),"")</f>
        <v>0</v>
      </c>
      <c r="AH67" s="9">
        <f>IFERROR((IF('[1]T10 Wine export vol'!AG98&lt;&gt;"",(IF('[1]T58 Population'!AG98&lt;&gt;"",('[1]T10 Wine export vol'!AG98/'[1]T61 Real GDP'!AG98*1000),"")),"")),"")</f>
        <v>437.47995811101686</v>
      </c>
      <c r="AI67" s="9" t="str">
        <f>IFERROR((IF('[1]T10 Wine export vol'!AH98&lt;&gt;"",(IF('[1]T58 Population'!AH98&lt;&gt;"",('[1]T10 Wine export vol'!AH98/'[1]T61 Real GDP'!AH98*1000),"")),"")),"")</f>
        <v/>
      </c>
      <c r="AJ67" s="9" t="str">
        <f>IFERROR((IF('[1]T10 Wine export vol'!AI98&lt;&gt;"",(IF('[1]T58 Population'!AI98&lt;&gt;"",('[1]T10 Wine export vol'!AI98/'[1]T61 Real GDP'!AI98*1000),"")),"")),"")</f>
        <v/>
      </c>
      <c r="AK67" s="9" t="str">
        <f>IFERROR((IF('[1]T10 Wine export vol'!AJ98&lt;&gt;"",(IF('[1]T58 Population'!AJ98&lt;&gt;"",('[1]T10 Wine export vol'!AJ98/'[1]T61 Real GDP'!AJ98*1000),"")),"")),"")</f>
        <v/>
      </c>
      <c r="AL67" s="9" t="str">
        <f>IFERROR((IF('[1]T10 Wine export vol'!AK98&lt;&gt;"",(IF('[1]T58 Population'!AK98&lt;&gt;"",('[1]T10 Wine export vol'!AK98/'[1]T61 Real GDP'!AK98*1000),"")),"")),"")</f>
        <v/>
      </c>
      <c r="AM67" s="9" t="str">
        <f>IFERROR((IF('[1]T10 Wine export vol'!AL98&lt;&gt;"",(IF('[1]T58 Population'!AL98&lt;&gt;"",('[1]T10 Wine export vol'!AL98/'[1]T61 Real GDP'!AL98*1000),"")),"")),"")</f>
        <v/>
      </c>
      <c r="AN67" s="9">
        <f>IFERROR((IF('[1]T10 Wine export vol'!AM98&lt;&gt;"",(IF('[1]T58 Population'!AM98&lt;&gt;"",('[1]T10 Wine export vol'!AM98/'[1]T61 Real GDP'!AM98*1000),"")),"")),"")</f>
        <v>249.34459571405077</v>
      </c>
      <c r="AO67" s="9" t="str">
        <f>IFERROR((IF('[1]T10 Wine export vol'!AN98&lt;&gt;"",(IF('[1]T58 Population'!AN98&lt;&gt;"",('[1]T10 Wine export vol'!AN98/'[1]T61 Real GDP'!AN98*1000),"")),"")),"")</f>
        <v/>
      </c>
      <c r="AP67" s="9">
        <f>IFERROR((IF('[1]T10 Wine export vol'!AO98&lt;&gt;"",(IF('[1]T58 Population'!AO98&lt;&gt;"",('[1]T10 Wine export vol'!AO98/'[1]T61 Real GDP'!AO98*1000),"")),"")),"")</f>
        <v>3.8607968255670544</v>
      </c>
      <c r="AQ67" s="9" t="str">
        <f>IFERROR((IF('[1]T10 Wine export vol'!AP98&lt;&gt;"",(IF('[1]T58 Population'!AP98&lt;&gt;"",('[1]T10 Wine export vol'!AP98/'[1]T61 Real GDP'!AP98*1000),"")),"")),"")</f>
        <v/>
      </c>
      <c r="AR67" s="9" t="str">
        <f>IFERROR((IF('[1]T10 Wine export vol'!AQ98&lt;&gt;"",(IF('[1]T58 Population'!AQ98&lt;&gt;"",('[1]T10 Wine export vol'!AQ98/'[1]T61 Real GDP'!AQ98*1000),"")),"")),"")</f>
        <v/>
      </c>
      <c r="AS67" s="9" t="str">
        <f>IFERROR((IF('[1]T10 Wine export vol'!AR98&lt;&gt;"",(IF('[1]T58 Population'!AR98&lt;&gt;"",('[1]T10 Wine export vol'!AR98/'[1]T61 Real GDP'!AR98*1000),"")),"")),"")</f>
        <v/>
      </c>
      <c r="AT67" s="9" t="str">
        <f>IFERROR((IF('[1]T10 Wine export vol'!AS98&lt;&gt;"",(IF('[1]T58 Population'!AS98&lt;&gt;"",('[1]T10 Wine export vol'!AS98/'[1]T61 Real GDP'!AS98*1000),"")),"")),"")</f>
        <v/>
      </c>
      <c r="AU67" s="9">
        <f>IFERROR((IF('[1]T10 Wine export vol'!AT98&lt;&gt;"",(IF('[1]T58 Population'!AT98&lt;&gt;"",('[1]T10 Wine export vol'!AT98/'[1]T61 Real GDP'!AT98*1000),"")),"")),"")</f>
        <v>4.4637793889957225</v>
      </c>
      <c r="AV67" s="9" t="str">
        <f>IFERROR((IF('[1]T10 Wine export vol'!AU98&lt;&gt;"",(IF('[1]T58 Population'!AU98&lt;&gt;"",('[1]T10 Wine export vol'!AU98/'[1]T61 Real GDP'!AU98*1000),"")),"")),"")</f>
        <v/>
      </c>
      <c r="AW67" s="9" t="str">
        <f>IFERROR((IF('[1]T10 Wine export vol'!AV98&lt;&gt;"",(IF('[1]T58 Population'!AV98&lt;&gt;"",('[1]T10 Wine export vol'!AV98/'[1]T61 Real GDP'!AV98*1000),"")),"")),"")</f>
        <v/>
      </c>
      <c r="AX67" s="9" t="str">
        <f>IFERROR((IF('[1]T10 Wine export vol'!AW98&lt;&gt;"",(IF('[1]T58 Population'!AW98&lt;&gt;"",('[1]T10 Wine export vol'!AW98/'[1]T61 Real GDP'!AW98*1000),"")),"")),"")</f>
        <v/>
      </c>
      <c r="AY67" s="9" t="str">
        <f>IFERROR((IF('[1]T10 Wine export vol'!AX98&lt;&gt;"",(IF('[1]T58 Population'!AX98&lt;&gt;"",('[1]T10 Wine export vol'!AX98/'[1]T61 Real GDP'!AX98*1000),"")),"")),"")</f>
        <v/>
      </c>
      <c r="AZ67" s="9">
        <f>IFERROR((IF('[1]T10 Wine export vol'!AY98&lt;&gt;"",(IF('[1]T58 Population'!AY98&lt;&gt;"",('[1]T10 Wine export vol'!AY98/'[1]T61 Real GDP'!AY98*1000),"")),"")),"")</f>
        <v>0.95068749917190121</v>
      </c>
      <c r="BA67" s="9" t="str">
        <f>IFERROR((IF('[1]T10 Wine export vol'!AZ98&lt;&gt;"",(IF('[1]T58 Population'!AZ98&lt;&gt;"",('[1]T10 Wine export vol'!AZ98/'[1]T61 Real GDP'!AZ98*1000),"")),"")),"")</f>
        <v/>
      </c>
      <c r="BB67" s="9" t="str">
        <f>IFERROR((IF('[1]T10 Wine export vol'!BC98&lt;&gt;"",(IF('[1]T58 Population'!BC98&lt;&gt;"",('[1]T10 Wine export vol'!BC98/'[1]T61 Real GDP'!BC98*1000),"")),"")),"")</f>
        <v/>
      </c>
    </row>
    <row r="68" spans="1:54" x14ac:dyDescent="0.5">
      <c r="A68" s="7">
        <f>'[1]T10 Wine export vol'!A99</f>
        <v>1931</v>
      </c>
      <c r="B68" s="9">
        <f>IFERROR((IF('[1]T10 Wine export vol'!B99&lt;&gt;"",(IF('[1]T58 Population'!B99&lt;&gt;"",('[1]T10 Wine export vol'!B99/'[1]T61 Real GDP'!B99*1000),"")),"")),"")</f>
        <v>461.49541207252474</v>
      </c>
      <c r="C68" s="9">
        <f>IFERROR((IF('[1]T10 Wine export vol'!C99&lt;&gt;"",(IF('[1]T58 Population'!C99&lt;&gt;"",('[1]T10 Wine export vol'!C99/'[1]T61 Real GDP'!C99*1000),"")),"")),"")</f>
        <v>865.83414520432302</v>
      </c>
      <c r="D68" s="9">
        <f>IFERROR((IF('[1]T10 Wine export vol'!D99&lt;&gt;"",(IF('[1]T58 Population'!D99&lt;&gt;"",('[1]T10 Wine export vol'!D99/'[1]T61 Real GDP'!D99*1000),"")),"")),"")</f>
        <v>6750.9014637629425</v>
      </c>
      <c r="E68" s="9">
        <f>IFERROR((IF('[1]T10 Wine export vol'!E99&lt;&gt;"",(IF('[1]T58 Population'!E99&lt;&gt;"",('[1]T10 Wine export vol'!E99/'[1]T61 Real GDP'!E99*1000),"")),"")),"")</f>
        <v>5584.7071203086634</v>
      </c>
      <c r="F68" s="9">
        <f>IFERROR((IF('[1]T10 Wine export vol'!F99&lt;&gt;"",(IF('[1]T58 Population'!F99&lt;&gt;"",('[1]T10 Wine export vol'!F99/'[1]T61 Real GDP'!F99*1000),"")),"")),"")</f>
        <v>2.4723348004031949</v>
      </c>
      <c r="G68" s="9"/>
      <c r="H68" s="9">
        <f>IFERROR((IF('[1]T10 Wine export vol'!G99&lt;&gt;"",(IF('[1]T58 Population'!G99&lt;&gt;"",('[1]T10 Wine export vol'!G99/'[1]T61 Real GDP'!G99*1000),"")),"")),"")</f>
        <v>13.65718742909827</v>
      </c>
      <c r="I68" s="9">
        <f>IFERROR((IF('[1]T10 Wine export vol'!H99&lt;&gt;"",(IF('[1]T58 Population'!H99&lt;&gt;"",('[1]T10 Wine export vol'!H99/'[1]T61 Real GDP'!H99*1000),"")),"")),"")</f>
        <v>0.21435521168099969</v>
      </c>
      <c r="J68" s="9" t="str">
        <f>IFERROR((IF('[1]T10 Wine export vol'!I99&lt;&gt;"",(IF('[1]T58 Population'!I99&lt;&gt;"",('[1]T10 Wine export vol'!I99/'[1]T61 Real GDP'!I99*1000),"")),"")),"")</f>
        <v/>
      </c>
      <c r="K68" s="9">
        <f>IFERROR((IF('[1]T10 Wine export vol'!J99&lt;&gt;"",(IF('[1]T58 Population'!J99&lt;&gt;"",('[1]T10 Wine export vol'!J99/'[1]T61 Real GDP'!J99*1000),"")),"")),"")</f>
        <v>29.511120041189987</v>
      </c>
      <c r="L68" s="9">
        <f>IFERROR((IF('[1]T10 Wine export vol'!K99&lt;&gt;"",(IF('[1]T58 Population'!K99&lt;&gt;"",('[1]T10 Wine export vol'!K99/'[1]T61 Real GDP'!K99*1000),"")),"")),"")</f>
        <v>3234.1772151898736</v>
      </c>
      <c r="M68" s="9" t="str">
        <f>IFERROR((IF('[1]T10 Wine export vol'!L99&lt;&gt;"",(IF('[1]T58 Population'!L99&lt;&gt;"",('[1]T10 Wine export vol'!L99/'[1]T61 Real GDP'!L99*1000),"")),"")),"")</f>
        <v/>
      </c>
      <c r="N68" s="9">
        <f>IFERROR((IF('[1]T10 Wine export vol'!M99&lt;&gt;"",(IF('[1]T58 Population'!M99&lt;&gt;"",('[1]T10 Wine export vol'!M99/'[1]T61 Real GDP'!M99*1000),"")),"")),"")</f>
        <v>9.1741548746829746</v>
      </c>
      <c r="O68" s="9" t="str">
        <f>IFERROR((IF('[1]T10 Wine export vol'!N99&lt;&gt;"",(IF('[1]T58 Population'!N99&lt;&gt;"",('[1]T10 Wine export vol'!N99/'[1]T61 Real GDP'!N99*1000),"")),"")),"")</f>
        <v/>
      </c>
      <c r="P68" s="9">
        <f>IFERROR((IF('[1]T10 Wine export vol'!O99&lt;&gt;"",(IF('[1]T58 Population'!O99&lt;&gt;"",('[1]T10 Wine export vol'!O99/'[1]T61 Real GDP'!O99*1000),"")),"")),"")</f>
        <v>6.4461330550797111</v>
      </c>
      <c r="Q68" s="9">
        <f>IFERROR((IF('[1]T10 Wine export vol'!P99&lt;&gt;"",(IF('[1]T58 Population'!P99&lt;&gt;"",('[1]T10 Wine export vol'!P99/'[1]T61 Real GDP'!P99*1000),"")),"")),"")</f>
        <v>0.17867146588643018</v>
      </c>
      <c r="R68" s="9" t="str">
        <f>IFERROR((IF('[1]T10 Wine export vol'!Q99&lt;&gt;"",(IF('[1]T58 Population'!Q99&lt;&gt;"",('[1]T10 Wine export vol'!Q99/'[1]T61 Real GDP'!Q99*1000),"")),"")),"")</f>
        <v/>
      </c>
      <c r="S68" s="9">
        <f>IFERROR((IF('[1]T10 Wine export vol'!R99&lt;&gt;"",(IF('[1]T58 Population'!R99&lt;&gt;"",('[1]T10 Wine export vol'!R99/'[1]T61 Real GDP'!R99*1000),"")),"")),"")</f>
        <v>0.21660432477626851</v>
      </c>
      <c r="T68" s="9" t="str">
        <f>IFERROR((IF('[1]T10 Wine export vol'!S99&lt;&gt;"",(IF('[1]T58 Population'!S99&lt;&gt;"",('[1]T10 Wine export vol'!S99/'[1]T61 Real GDP'!S99*1000),"")),"")),"")</f>
        <v/>
      </c>
      <c r="U68" s="9" t="str">
        <f>IFERROR((IF('[1]T10 Wine export vol'!T99&lt;&gt;"",(IF('[1]T58 Population'!T99&lt;&gt;"",('[1]T10 Wine export vol'!T99/'[1]T61 Real GDP'!T99*1000),"")),"")),"")</f>
        <v/>
      </c>
      <c r="V68" s="9">
        <f>IFERROR((IF('[1]T10 Wine export vol'!U99&lt;&gt;"",(IF('[1]T58 Population'!U99&lt;&gt;"",('[1]T10 Wine export vol'!U99/'[1]T61 Real GDP'!U99*1000),"")),"")),"")</f>
        <v>1363.2973743180983</v>
      </c>
      <c r="W68" s="9" t="str">
        <f>IFERROR((IF('[1]T10 Wine export vol'!V99&lt;&gt;"",(IF('[1]T58 Population'!V99&lt;&gt;"",('[1]T10 Wine export vol'!V99/'[1]T61 Real GDP'!V99*1000),"")),"")),"")</f>
        <v/>
      </c>
      <c r="X68" s="9">
        <f>IFERROR((IF('[1]T10 Wine export vol'!W99&lt;&gt;"",(IF('[1]T58 Population'!W99&lt;&gt;"",('[1]T10 Wine export vol'!W99/'[1]T61 Real GDP'!W99*1000),"")),"")),"")</f>
        <v>8.0668390615526526</v>
      </c>
      <c r="Y68" s="9" t="str">
        <f>IFERROR((IF('[1]T10 Wine export vol'!X99&lt;&gt;"",(IF('[1]T58 Population'!X99&lt;&gt;"",('[1]T10 Wine export vol'!X99/'[1]T61 Real GDP'!X99*1000),"")),"")),"")</f>
        <v/>
      </c>
      <c r="Z68" s="9" t="str">
        <f>IFERROR((IF('[1]T10 Wine export vol'!Y99&lt;&gt;"",(IF('[1]T58 Population'!Y99&lt;&gt;"",('[1]T10 Wine export vol'!Y99/'[1]T61 Real GDP'!Y99*1000),"")),"")),"")</f>
        <v/>
      </c>
      <c r="AA68" s="9" t="str">
        <f>IFERROR((IF('[1]T10 Wine export vol'!Z99&lt;&gt;"",(IF('[1]T58 Population'!Z99&lt;&gt;"",('[1]T10 Wine export vol'!Z99/'[1]T61 Real GDP'!Z99*1000),"")),"")),"")</f>
        <v/>
      </c>
      <c r="AB68" s="9">
        <f>IFERROR((IF('[1]T10 Wine export vol'!AA99&lt;&gt;"",(IF('[1]T58 Population'!AA99&lt;&gt;"",('[1]T10 Wine export vol'!AA99/'[1]T61 Real GDP'!AA99*1000),"")),"")),"")</f>
        <v>353.28688063063066</v>
      </c>
      <c r="AC68" s="9">
        <f>IFERROR((IF('[1]T10 Wine export vol'!AB99&lt;&gt;"",(IF('[1]T58 Population'!AB99&lt;&gt;"",('[1]T10 Wine export vol'!AB99/'[1]T61 Real GDP'!AB99*1000),"")),"")),"")</f>
        <v>0</v>
      </c>
      <c r="AD68" s="9">
        <f>IFERROR((IF('[1]T10 Wine export vol'!AC99&lt;&gt;"",(IF('[1]T58 Population'!AC99&lt;&gt;"",('[1]T10 Wine export vol'!AC99/'[1]T61 Real GDP'!AC99*1000),"")),"")),"")</f>
        <v>5.3905384144767185E-2</v>
      </c>
      <c r="AE68" s="9">
        <f>IFERROR((IF('[1]T10 Wine export vol'!AD99&lt;&gt;"",(IF('[1]T58 Population'!AD99&lt;&gt;"",('[1]T10 Wine export vol'!AD99/'[1]T61 Real GDP'!AD99*1000),"")),"")),"")</f>
        <v>0</v>
      </c>
      <c r="AF68" s="9">
        <f>IFERROR((IF('[1]T10 Wine export vol'!AE99&lt;&gt;"",(IF('[1]T58 Population'!AE99&lt;&gt;"",('[1]T10 Wine export vol'!AE99/'[1]T61 Real GDP'!AE99*1000),"")),"")),"")</f>
        <v>12.918637838278086</v>
      </c>
      <c r="AG68" s="9">
        <f>IFERROR((IF('[1]T10 Wine export vol'!AF99&lt;&gt;"",(IF('[1]T58 Population'!AF99&lt;&gt;"",('[1]T10 Wine export vol'!AF99/'[1]T61 Real GDP'!AF99*1000),"")),"")),"")</f>
        <v>2.6541404410224193E-3</v>
      </c>
      <c r="AH68" s="9">
        <f>IFERROR((IF('[1]T10 Wine export vol'!AG99&lt;&gt;"",(IF('[1]T58 Population'!AG99&lt;&gt;"",('[1]T10 Wine export vol'!AG99/'[1]T61 Real GDP'!AG99*1000),"")),"")),"")</f>
        <v>480.41777626280032</v>
      </c>
      <c r="AI68" s="9" t="str">
        <f>IFERROR((IF('[1]T10 Wine export vol'!AH99&lt;&gt;"",(IF('[1]T58 Population'!AH99&lt;&gt;"",('[1]T10 Wine export vol'!AH99/'[1]T61 Real GDP'!AH99*1000),"")),"")),"")</f>
        <v/>
      </c>
      <c r="AJ68" s="9" t="str">
        <f>IFERROR((IF('[1]T10 Wine export vol'!AI99&lt;&gt;"",(IF('[1]T58 Population'!AI99&lt;&gt;"",('[1]T10 Wine export vol'!AI99/'[1]T61 Real GDP'!AI99*1000),"")),"")),"")</f>
        <v/>
      </c>
      <c r="AK68" s="9" t="str">
        <f>IFERROR((IF('[1]T10 Wine export vol'!AJ99&lt;&gt;"",(IF('[1]T58 Population'!AJ99&lt;&gt;"",('[1]T10 Wine export vol'!AJ99/'[1]T61 Real GDP'!AJ99*1000),"")),"")),"")</f>
        <v/>
      </c>
      <c r="AL68" s="9" t="str">
        <f>IFERROR((IF('[1]T10 Wine export vol'!AK99&lt;&gt;"",(IF('[1]T58 Population'!AK99&lt;&gt;"",('[1]T10 Wine export vol'!AK99/'[1]T61 Real GDP'!AK99*1000),"")),"")),"")</f>
        <v/>
      </c>
      <c r="AM68" s="9" t="str">
        <f>IFERROR((IF('[1]T10 Wine export vol'!AL99&lt;&gt;"",(IF('[1]T58 Population'!AL99&lt;&gt;"",('[1]T10 Wine export vol'!AL99/'[1]T61 Real GDP'!AL99*1000),"")),"")),"")</f>
        <v/>
      </c>
      <c r="AN68" s="9">
        <f>IFERROR((IF('[1]T10 Wine export vol'!AM99&lt;&gt;"",(IF('[1]T58 Population'!AM99&lt;&gt;"",('[1]T10 Wine export vol'!AM99/'[1]T61 Real GDP'!AM99*1000),"")),"")),"")</f>
        <v>360.19401796175811</v>
      </c>
      <c r="AO68" s="9" t="str">
        <f>IFERROR((IF('[1]T10 Wine export vol'!AN99&lt;&gt;"",(IF('[1]T58 Population'!AN99&lt;&gt;"",('[1]T10 Wine export vol'!AN99/'[1]T61 Real GDP'!AN99*1000),"")),"")),"")</f>
        <v/>
      </c>
      <c r="AP68" s="9">
        <f>IFERROR((IF('[1]T10 Wine export vol'!AO99&lt;&gt;"",(IF('[1]T58 Population'!AO99&lt;&gt;"",('[1]T10 Wine export vol'!AO99/'[1]T61 Real GDP'!AO99*1000),"")),"")),"")</f>
        <v>5.014420887517077</v>
      </c>
      <c r="AQ68" s="9" t="str">
        <f>IFERROR((IF('[1]T10 Wine export vol'!AP99&lt;&gt;"",(IF('[1]T58 Population'!AP99&lt;&gt;"",('[1]T10 Wine export vol'!AP99/'[1]T61 Real GDP'!AP99*1000),"")),"")),"")</f>
        <v/>
      </c>
      <c r="AR68" s="9" t="str">
        <f>IFERROR((IF('[1]T10 Wine export vol'!AQ99&lt;&gt;"",(IF('[1]T58 Population'!AQ99&lt;&gt;"",('[1]T10 Wine export vol'!AQ99/'[1]T61 Real GDP'!AQ99*1000),"")),"")),"")</f>
        <v/>
      </c>
      <c r="AS68" s="9" t="str">
        <f>IFERROR((IF('[1]T10 Wine export vol'!AR99&lt;&gt;"",(IF('[1]T58 Population'!AR99&lt;&gt;"",('[1]T10 Wine export vol'!AR99/'[1]T61 Real GDP'!AR99*1000),"")),"")),"")</f>
        <v/>
      </c>
      <c r="AT68" s="9" t="str">
        <f>IFERROR((IF('[1]T10 Wine export vol'!AS99&lt;&gt;"",(IF('[1]T58 Population'!AS99&lt;&gt;"",('[1]T10 Wine export vol'!AS99/'[1]T61 Real GDP'!AS99*1000),"")),"")),"")</f>
        <v/>
      </c>
      <c r="AU68" s="9">
        <f>IFERROR((IF('[1]T10 Wine export vol'!AT99&lt;&gt;"",(IF('[1]T58 Population'!AT99&lt;&gt;"",('[1]T10 Wine export vol'!AT99/'[1]T61 Real GDP'!AT99*1000),"")),"")),"")</f>
        <v>3.5975481782650394</v>
      </c>
      <c r="AV68" s="9" t="str">
        <f>IFERROR((IF('[1]T10 Wine export vol'!AU99&lt;&gt;"",(IF('[1]T58 Population'!AU99&lt;&gt;"",('[1]T10 Wine export vol'!AU99/'[1]T61 Real GDP'!AU99*1000),"")),"")),"")</f>
        <v/>
      </c>
      <c r="AW68" s="9" t="str">
        <f>IFERROR((IF('[1]T10 Wine export vol'!AV99&lt;&gt;"",(IF('[1]T58 Population'!AV99&lt;&gt;"",('[1]T10 Wine export vol'!AV99/'[1]T61 Real GDP'!AV99*1000),"")),"")),"")</f>
        <v/>
      </c>
      <c r="AX68" s="9" t="str">
        <f>IFERROR((IF('[1]T10 Wine export vol'!AW99&lt;&gt;"",(IF('[1]T58 Population'!AW99&lt;&gt;"",('[1]T10 Wine export vol'!AW99/'[1]T61 Real GDP'!AW99*1000),"")),"")),"")</f>
        <v/>
      </c>
      <c r="AY68" s="9" t="str">
        <f>IFERROR((IF('[1]T10 Wine export vol'!AX99&lt;&gt;"",(IF('[1]T58 Population'!AX99&lt;&gt;"",('[1]T10 Wine export vol'!AX99/'[1]T61 Real GDP'!AX99*1000),"")),"")),"")</f>
        <v/>
      </c>
      <c r="AZ68" s="9">
        <f>IFERROR((IF('[1]T10 Wine export vol'!AY99&lt;&gt;"",(IF('[1]T58 Population'!AY99&lt;&gt;"",('[1]T10 Wine export vol'!AY99/'[1]T61 Real GDP'!AY99*1000),"")),"")),"")</f>
        <v>0.34089677662469231</v>
      </c>
      <c r="BA68" s="9" t="str">
        <f>IFERROR((IF('[1]T10 Wine export vol'!AZ99&lt;&gt;"",(IF('[1]T58 Population'!AZ99&lt;&gt;"",('[1]T10 Wine export vol'!AZ99/'[1]T61 Real GDP'!AZ99*1000),"")),"")),"")</f>
        <v/>
      </c>
      <c r="BB68" s="9" t="str">
        <f>IFERROR((IF('[1]T10 Wine export vol'!BC99&lt;&gt;"",(IF('[1]T58 Population'!BC99&lt;&gt;"",('[1]T10 Wine export vol'!BC99/'[1]T61 Real GDP'!BC99*1000),"")),"")),"")</f>
        <v/>
      </c>
    </row>
    <row r="69" spans="1:54" x14ac:dyDescent="0.5">
      <c r="A69" s="7">
        <f>'[1]T10 Wine export vol'!A100</f>
        <v>1932</v>
      </c>
      <c r="B69" s="9">
        <f>IFERROR((IF('[1]T10 Wine export vol'!B100&lt;&gt;"",(IF('[1]T58 Population'!B100&lt;&gt;"",('[1]T10 Wine export vol'!B100/'[1]T61 Real GDP'!B100*1000),"")),"")),"")</f>
        <v>422.55096837887936</v>
      </c>
      <c r="C69" s="9">
        <f>IFERROR((IF('[1]T10 Wine export vol'!C100&lt;&gt;"",(IF('[1]T58 Population'!C100&lt;&gt;"",('[1]T10 Wine export vol'!C100/'[1]T61 Real GDP'!C100*1000),"")),"")),"")</f>
        <v>1368.7660875870481</v>
      </c>
      <c r="D69" s="9">
        <f>IFERROR((IF('[1]T10 Wine export vol'!D100&lt;&gt;"",(IF('[1]T58 Population'!D100&lt;&gt;"",('[1]T10 Wine export vol'!D100/'[1]T61 Real GDP'!D100*1000),"")),"")),"")</f>
        <v>6618.0791455086674</v>
      </c>
      <c r="E69" s="9">
        <f>IFERROR((IF('[1]T10 Wine export vol'!E100&lt;&gt;"",(IF('[1]T58 Population'!E100&lt;&gt;"",('[1]T10 Wine export vol'!E100/'[1]T61 Real GDP'!E100*1000),"")),"")),"")</f>
        <v>3224.1518565145593</v>
      </c>
      <c r="F69" s="9">
        <f>IFERROR((IF('[1]T10 Wine export vol'!F100&lt;&gt;"",(IF('[1]T58 Population'!F100&lt;&gt;"",('[1]T10 Wine export vol'!F100/'[1]T61 Real GDP'!F100*1000),"")),"")),"")</f>
        <v>5.3568195727564589</v>
      </c>
      <c r="G69" s="9"/>
      <c r="H69" s="9">
        <f>IFERROR((IF('[1]T10 Wine export vol'!G100&lt;&gt;"",(IF('[1]T58 Population'!G100&lt;&gt;"",('[1]T10 Wine export vol'!G100/'[1]T61 Real GDP'!G100*1000),"")),"")),"")</f>
        <v>12.137890894837239</v>
      </c>
      <c r="I69" s="9">
        <f>IFERROR((IF('[1]T10 Wine export vol'!H100&lt;&gt;"",(IF('[1]T58 Population'!H100&lt;&gt;"",('[1]T10 Wine export vol'!H100/'[1]T61 Real GDP'!H100*1000),"")),"")),"")</f>
        <v>0.2416065871619924</v>
      </c>
      <c r="J69" s="9" t="str">
        <f>IFERROR((IF('[1]T10 Wine export vol'!I100&lt;&gt;"",(IF('[1]T58 Population'!I100&lt;&gt;"",('[1]T10 Wine export vol'!I100/'[1]T61 Real GDP'!I100*1000),"")),"")),"")</f>
        <v/>
      </c>
      <c r="K69" s="9">
        <f>IFERROR((IF('[1]T10 Wine export vol'!J100&lt;&gt;"",(IF('[1]T58 Population'!J100&lt;&gt;"",('[1]T10 Wine export vol'!J100/'[1]T61 Real GDP'!J100*1000),"")),"")),"")</f>
        <v>26.367488095022544</v>
      </c>
      <c r="L69" s="9">
        <f>IFERROR((IF('[1]T10 Wine export vol'!K100&lt;&gt;"",(IF('[1]T58 Population'!K100&lt;&gt;"",('[1]T10 Wine export vol'!K100/'[1]T61 Real GDP'!K100*1000),"")),"")),"")</f>
        <v>2931.3975321888415</v>
      </c>
      <c r="M69" s="9" t="str">
        <f>IFERROR((IF('[1]T10 Wine export vol'!L100&lt;&gt;"",(IF('[1]T58 Population'!L100&lt;&gt;"",('[1]T10 Wine export vol'!L100/'[1]T61 Real GDP'!L100*1000),"")),"")),"")</f>
        <v/>
      </c>
      <c r="N69" s="9">
        <f>IFERROR((IF('[1]T10 Wine export vol'!M100&lt;&gt;"",(IF('[1]T58 Population'!M100&lt;&gt;"",('[1]T10 Wine export vol'!M100/'[1]T61 Real GDP'!M100*1000),"")),"")),"")</f>
        <v>6.3836687611831859</v>
      </c>
      <c r="O69" s="9" t="str">
        <f>IFERROR((IF('[1]T10 Wine export vol'!N100&lt;&gt;"",(IF('[1]T58 Population'!N100&lt;&gt;"",('[1]T10 Wine export vol'!N100/'[1]T61 Real GDP'!N100*1000),"")),"")),"")</f>
        <v/>
      </c>
      <c r="P69" s="9">
        <f>IFERROR((IF('[1]T10 Wine export vol'!O100&lt;&gt;"",(IF('[1]T58 Population'!O100&lt;&gt;"",('[1]T10 Wine export vol'!O100/'[1]T61 Real GDP'!O100*1000),"")),"")),"")</f>
        <v>7.8913309466719461</v>
      </c>
      <c r="Q69" s="9">
        <f>IFERROR((IF('[1]T10 Wine export vol'!P100&lt;&gt;"",(IF('[1]T58 Population'!P100&lt;&gt;"",('[1]T10 Wine export vol'!P100/'[1]T61 Real GDP'!P100*1000),"")),"")),"")</f>
        <v>0.15510744762411358</v>
      </c>
      <c r="R69" s="9" t="str">
        <f>IFERROR((IF('[1]T10 Wine export vol'!Q100&lt;&gt;"",(IF('[1]T58 Population'!Q100&lt;&gt;"",('[1]T10 Wine export vol'!Q100/'[1]T61 Real GDP'!Q100*1000),"")),"")),"")</f>
        <v/>
      </c>
      <c r="S69" s="9">
        <f>IFERROR((IF('[1]T10 Wine export vol'!R100&lt;&gt;"",(IF('[1]T58 Population'!R100&lt;&gt;"",('[1]T10 Wine export vol'!R100/'[1]T61 Real GDP'!R100*1000),"")),"")),"")</f>
        <v>0.66308352402325843</v>
      </c>
      <c r="T69" s="9" t="str">
        <f>IFERROR((IF('[1]T10 Wine export vol'!S100&lt;&gt;"",(IF('[1]T58 Population'!S100&lt;&gt;"",('[1]T10 Wine export vol'!S100/'[1]T61 Real GDP'!S100*1000),"")),"")),"")</f>
        <v/>
      </c>
      <c r="U69" s="9" t="str">
        <f>IFERROR((IF('[1]T10 Wine export vol'!T100&lt;&gt;"",(IF('[1]T58 Population'!T100&lt;&gt;"",('[1]T10 Wine export vol'!T100/'[1]T61 Real GDP'!T100*1000),"")),"")),"")</f>
        <v/>
      </c>
      <c r="V69" s="9">
        <f>IFERROR((IF('[1]T10 Wine export vol'!U100&lt;&gt;"",(IF('[1]T58 Population'!U100&lt;&gt;"",('[1]T10 Wine export vol'!U100/'[1]T61 Real GDP'!U100*1000),"")),"")),"")</f>
        <v>1034.8273784187681</v>
      </c>
      <c r="W69" s="9" t="str">
        <f>IFERROR((IF('[1]T10 Wine export vol'!V100&lt;&gt;"",(IF('[1]T58 Population'!V100&lt;&gt;"",('[1]T10 Wine export vol'!V100/'[1]T61 Real GDP'!V100*1000),"")),"")),"")</f>
        <v/>
      </c>
      <c r="X69" s="9">
        <f>IFERROR((IF('[1]T10 Wine export vol'!W100&lt;&gt;"",(IF('[1]T58 Population'!W100&lt;&gt;"",('[1]T10 Wine export vol'!W100/'[1]T61 Real GDP'!W100*1000),"")),"")),"")</f>
        <v>3.3919878808514405</v>
      </c>
      <c r="Y69" s="9" t="str">
        <f>IFERROR((IF('[1]T10 Wine export vol'!X100&lt;&gt;"",(IF('[1]T58 Population'!X100&lt;&gt;"",('[1]T10 Wine export vol'!X100/'[1]T61 Real GDP'!X100*1000),"")),"")),"")</f>
        <v/>
      </c>
      <c r="Z69" s="9" t="str">
        <f>IFERROR((IF('[1]T10 Wine export vol'!Y100&lt;&gt;"",(IF('[1]T58 Population'!Y100&lt;&gt;"",('[1]T10 Wine export vol'!Y100/'[1]T61 Real GDP'!Y100*1000),"")),"")),"")</f>
        <v/>
      </c>
      <c r="AA69" s="9" t="str">
        <f>IFERROR((IF('[1]T10 Wine export vol'!Z100&lt;&gt;"",(IF('[1]T58 Population'!Z100&lt;&gt;"",('[1]T10 Wine export vol'!Z100/'[1]T61 Real GDP'!Z100*1000),"")),"")),"")</f>
        <v/>
      </c>
      <c r="AB69" s="9">
        <f>IFERROR((IF('[1]T10 Wine export vol'!AA100&lt;&gt;"",(IF('[1]T58 Population'!AA100&lt;&gt;"",('[1]T10 Wine export vol'!AA100/'[1]T61 Real GDP'!AA100*1000),"")),"")),"")</f>
        <v>526.26144879267281</v>
      </c>
      <c r="AC69" s="9">
        <f>IFERROR((IF('[1]T10 Wine export vol'!AB100&lt;&gt;"",(IF('[1]T58 Population'!AB100&lt;&gt;"",('[1]T10 Wine export vol'!AB100/'[1]T61 Real GDP'!AB100*1000),"")),"")),"")</f>
        <v>0</v>
      </c>
      <c r="AD69" s="9">
        <f>IFERROR((IF('[1]T10 Wine export vol'!AC100&lt;&gt;"",(IF('[1]T58 Population'!AC100&lt;&gt;"",('[1]T10 Wine export vol'!AC100/'[1]T61 Real GDP'!AC100*1000),"")),"")),"")</f>
        <v>0.2498128926667551</v>
      </c>
      <c r="AE69" s="9">
        <f>IFERROR((IF('[1]T10 Wine export vol'!AD100&lt;&gt;"",(IF('[1]T58 Population'!AD100&lt;&gt;"",('[1]T10 Wine export vol'!AD100/'[1]T61 Real GDP'!AD100*1000),"")),"")),"")</f>
        <v>0</v>
      </c>
      <c r="AF69" s="9">
        <f>IFERROR((IF('[1]T10 Wine export vol'!AE100&lt;&gt;"",(IF('[1]T58 Population'!AE100&lt;&gt;"",('[1]T10 Wine export vol'!AE100/'[1]T61 Real GDP'!AE100*1000),"")),"")),"")</f>
        <v>6.1210337941504269</v>
      </c>
      <c r="AG69" s="9">
        <f>IFERROR((IF('[1]T10 Wine export vol'!AF100&lt;&gt;"",(IF('[1]T58 Population'!AF100&lt;&gt;"",('[1]T10 Wine export vol'!AF100/'[1]T61 Real GDP'!AF100*1000),"")),"")),"")</f>
        <v>1.031483474768221E-2</v>
      </c>
      <c r="AH69" s="9">
        <f>IFERROR((IF('[1]T10 Wine export vol'!AG100&lt;&gt;"",(IF('[1]T58 Population'!AG100&lt;&gt;"",('[1]T10 Wine export vol'!AG100/'[1]T61 Real GDP'!AG100*1000),"")),"")),"")</f>
        <v>676.92415553322212</v>
      </c>
      <c r="AI69" s="9" t="str">
        <f>IFERROR((IF('[1]T10 Wine export vol'!AH100&lt;&gt;"",(IF('[1]T58 Population'!AH100&lt;&gt;"",('[1]T10 Wine export vol'!AH100/'[1]T61 Real GDP'!AH100*1000),"")),"")),"")</f>
        <v/>
      </c>
      <c r="AJ69" s="9" t="str">
        <f>IFERROR((IF('[1]T10 Wine export vol'!AI100&lt;&gt;"",(IF('[1]T58 Population'!AI100&lt;&gt;"",('[1]T10 Wine export vol'!AI100/'[1]T61 Real GDP'!AI100*1000),"")),"")),"")</f>
        <v/>
      </c>
      <c r="AK69" s="9" t="str">
        <f>IFERROR((IF('[1]T10 Wine export vol'!AJ100&lt;&gt;"",(IF('[1]T58 Population'!AJ100&lt;&gt;"",('[1]T10 Wine export vol'!AJ100/'[1]T61 Real GDP'!AJ100*1000),"")),"")),"")</f>
        <v/>
      </c>
      <c r="AL69" s="9" t="str">
        <f>IFERROR((IF('[1]T10 Wine export vol'!AK100&lt;&gt;"",(IF('[1]T58 Population'!AK100&lt;&gt;"",('[1]T10 Wine export vol'!AK100/'[1]T61 Real GDP'!AK100*1000),"")),"")),"")</f>
        <v/>
      </c>
      <c r="AM69" s="9" t="str">
        <f>IFERROR((IF('[1]T10 Wine export vol'!AL100&lt;&gt;"",(IF('[1]T58 Population'!AL100&lt;&gt;"",('[1]T10 Wine export vol'!AL100/'[1]T61 Real GDP'!AL100*1000),"")),"")),"")</f>
        <v/>
      </c>
      <c r="AN69" s="9">
        <f>IFERROR((IF('[1]T10 Wine export vol'!AM100&lt;&gt;"",(IF('[1]T58 Population'!AM100&lt;&gt;"",('[1]T10 Wine export vol'!AM100/'[1]T61 Real GDP'!AM100*1000),"")),"")),"")</f>
        <v>339.16167993389183</v>
      </c>
      <c r="AO69" s="9" t="str">
        <f>IFERROR((IF('[1]T10 Wine export vol'!AN100&lt;&gt;"",(IF('[1]T58 Population'!AN100&lt;&gt;"",('[1]T10 Wine export vol'!AN100/'[1]T61 Real GDP'!AN100*1000),"")),"")),"")</f>
        <v/>
      </c>
      <c r="AP69" s="9">
        <f>IFERROR((IF('[1]T10 Wine export vol'!AO100&lt;&gt;"",(IF('[1]T58 Population'!AO100&lt;&gt;"",('[1]T10 Wine export vol'!AO100/'[1]T61 Real GDP'!AO100*1000),"")),"")),"")</f>
        <v>1.0771219302024989E-2</v>
      </c>
      <c r="AQ69" s="9" t="str">
        <f>IFERROR((IF('[1]T10 Wine export vol'!AP100&lt;&gt;"",(IF('[1]T58 Population'!AP100&lt;&gt;"",('[1]T10 Wine export vol'!AP100/'[1]T61 Real GDP'!AP100*1000),"")),"")),"")</f>
        <v/>
      </c>
      <c r="AR69" s="9" t="str">
        <f>IFERROR((IF('[1]T10 Wine export vol'!AQ100&lt;&gt;"",(IF('[1]T58 Population'!AQ100&lt;&gt;"",('[1]T10 Wine export vol'!AQ100/'[1]T61 Real GDP'!AQ100*1000),"")),"")),"")</f>
        <v/>
      </c>
      <c r="AS69" s="9" t="str">
        <f>IFERROR((IF('[1]T10 Wine export vol'!AR100&lt;&gt;"",(IF('[1]T58 Population'!AR100&lt;&gt;"",('[1]T10 Wine export vol'!AR100/'[1]T61 Real GDP'!AR100*1000),"")),"")),"")</f>
        <v/>
      </c>
      <c r="AT69" s="9" t="str">
        <f>IFERROR((IF('[1]T10 Wine export vol'!AS100&lt;&gt;"",(IF('[1]T58 Population'!AS100&lt;&gt;"",('[1]T10 Wine export vol'!AS100/'[1]T61 Real GDP'!AS100*1000),"")),"")),"")</f>
        <v/>
      </c>
      <c r="AU69" s="9">
        <f>IFERROR((IF('[1]T10 Wine export vol'!AT100&lt;&gt;"",(IF('[1]T58 Population'!AT100&lt;&gt;"",('[1]T10 Wine export vol'!AT100/'[1]T61 Real GDP'!AT100*1000),"")),"")),"")</f>
        <v>4.0813265822538343</v>
      </c>
      <c r="AV69" s="9" t="str">
        <f>IFERROR((IF('[1]T10 Wine export vol'!AU100&lt;&gt;"",(IF('[1]T58 Population'!AU100&lt;&gt;"",('[1]T10 Wine export vol'!AU100/'[1]T61 Real GDP'!AU100*1000),"")),"")),"")</f>
        <v/>
      </c>
      <c r="AW69" s="9" t="str">
        <f>IFERROR((IF('[1]T10 Wine export vol'!AV100&lt;&gt;"",(IF('[1]T58 Population'!AV100&lt;&gt;"",('[1]T10 Wine export vol'!AV100/'[1]T61 Real GDP'!AV100*1000),"")),"")),"")</f>
        <v/>
      </c>
      <c r="AX69" s="9" t="str">
        <f>IFERROR((IF('[1]T10 Wine export vol'!AW100&lt;&gt;"",(IF('[1]T58 Population'!AW100&lt;&gt;"",('[1]T10 Wine export vol'!AW100/'[1]T61 Real GDP'!AW100*1000),"")),"")),"")</f>
        <v/>
      </c>
      <c r="AY69" s="9" t="str">
        <f>IFERROR((IF('[1]T10 Wine export vol'!AX100&lt;&gt;"",(IF('[1]T58 Population'!AX100&lt;&gt;"",('[1]T10 Wine export vol'!AX100/'[1]T61 Real GDP'!AX100*1000),"")),"")),"")</f>
        <v/>
      </c>
      <c r="AZ69" s="9">
        <f>IFERROR((IF('[1]T10 Wine export vol'!AY100&lt;&gt;"",(IF('[1]T58 Population'!AY100&lt;&gt;"",('[1]T10 Wine export vol'!AY100/'[1]T61 Real GDP'!AY100*1000),"")),"")),"")</f>
        <v>0.9633094787148101</v>
      </c>
      <c r="BA69" s="9" t="str">
        <f>IFERROR((IF('[1]T10 Wine export vol'!AZ100&lt;&gt;"",(IF('[1]T58 Population'!AZ100&lt;&gt;"",('[1]T10 Wine export vol'!AZ100/'[1]T61 Real GDP'!AZ100*1000),"")),"")),"")</f>
        <v/>
      </c>
      <c r="BB69" s="9" t="str">
        <f>IFERROR((IF('[1]T10 Wine export vol'!BC100&lt;&gt;"",(IF('[1]T58 Population'!BC100&lt;&gt;"",('[1]T10 Wine export vol'!BC100/'[1]T61 Real GDP'!BC100*1000),"")),"")),"")</f>
        <v/>
      </c>
    </row>
    <row r="70" spans="1:54" x14ac:dyDescent="0.5">
      <c r="A70" s="7">
        <f>'[1]T10 Wine export vol'!A101</f>
        <v>1933</v>
      </c>
      <c r="B70" s="9">
        <f>IFERROR((IF('[1]T10 Wine export vol'!B101&lt;&gt;"",(IF('[1]T58 Population'!B101&lt;&gt;"",('[1]T10 Wine export vol'!B101/'[1]T61 Real GDP'!B101*1000),"")),"")),"")</f>
        <v>404.03660201881678</v>
      </c>
      <c r="C70" s="9">
        <f>IFERROR((IF('[1]T10 Wine export vol'!C101&lt;&gt;"",(IF('[1]T58 Population'!C101&lt;&gt;"",('[1]T10 Wine export vol'!C101/'[1]T61 Real GDP'!C101*1000),"")),"")),"")</f>
        <v>687.57286588190107</v>
      </c>
      <c r="D70" s="9">
        <f>IFERROR((IF('[1]T10 Wine export vol'!D101&lt;&gt;"",(IF('[1]T58 Population'!D101&lt;&gt;"",('[1]T10 Wine export vol'!D101/'[1]T61 Real GDP'!D101*1000),"")),"")),"")</f>
        <v>6294.8991307200258</v>
      </c>
      <c r="E70" s="9">
        <f>IFERROR((IF('[1]T10 Wine export vol'!E101&lt;&gt;"",(IF('[1]T58 Population'!E101&lt;&gt;"",('[1]T10 Wine export vol'!E101/'[1]T61 Real GDP'!E101*1000),"")),"")),"")</f>
        <v>4164.7250108394755</v>
      </c>
      <c r="F70" s="9">
        <f>IFERROR((IF('[1]T10 Wine export vol'!F101&lt;&gt;"",(IF('[1]T58 Population'!F101&lt;&gt;"",('[1]T10 Wine export vol'!F101/'[1]T61 Real GDP'!F101*1000),"")),"")),"")</f>
        <v>2.0928640399653315</v>
      </c>
      <c r="G70" s="9"/>
      <c r="H70" s="9">
        <f>IFERROR((IF('[1]T10 Wine export vol'!G101&lt;&gt;"",(IF('[1]T58 Population'!G101&lt;&gt;"",('[1]T10 Wine export vol'!G101/'[1]T61 Real GDP'!G101*1000),"")),"")),"")</f>
        <v>15.833760260828234</v>
      </c>
      <c r="I70" s="9" t="str">
        <f>IFERROR((IF('[1]T10 Wine export vol'!H101&lt;&gt;"",(IF('[1]T58 Population'!H101&lt;&gt;"",('[1]T10 Wine export vol'!H101/'[1]T61 Real GDP'!H101*1000),"")),"")),"")</f>
        <v/>
      </c>
      <c r="J70" s="9" t="str">
        <f>IFERROR((IF('[1]T10 Wine export vol'!I101&lt;&gt;"",(IF('[1]T58 Population'!I101&lt;&gt;"",('[1]T10 Wine export vol'!I101/'[1]T61 Real GDP'!I101*1000),"")),"")),"")</f>
        <v/>
      </c>
      <c r="K70" s="9">
        <f>IFERROR((IF('[1]T10 Wine export vol'!J101&lt;&gt;"",(IF('[1]T58 Population'!J101&lt;&gt;"",('[1]T10 Wine export vol'!J101/'[1]T61 Real GDP'!J101*1000),"")),"")),"")</f>
        <v>23.784170578163202</v>
      </c>
      <c r="L70" s="9">
        <f>IFERROR((IF('[1]T10 Wine export vol'!K101&lt;&gt;"",(IF('[1]T58 Population'!K101&lt;&gt;"",('[1]T10 Wine export vol'!K101/'[1]T61 Real GDP'!K101*1000),"")),"")),"")</f>
        <v>4812.7850988342634</v>
      </c>
      <c r="M70" s="9" t="str">
        <f>IFERROR((IF('[1]T10 Wine export vol'!L101&lt;&gt;"",(IF('[1]T58 Population'!L101&lt;&gt;"",('[1]T10 Wine export vol'!L101/'[1]T61 Real GDP'!L101*1000),"")),"")),"")</f>
        <v/>
      </c>
      <c r="N70" s="9">
        <f>IFERROR((IF('[1]T10 Wine export vol'!M101&lt;&gt;"",(IF('[1]T58 Population'!M101&lt;&gt;"",('[1]T10 Wine export vol'!M101/'[1]T61 Real GDP'!M101*1000),"")),"")),"")</f>
        <v>8.3279487429451269</v>
      </c>
      <c r="O70" s="9" t="str">
        <f>IFERROR((IF('[1]T10 Wine export vol'!N101&lt;&gt;"",(IF('[1]T58 Population'!N101&lt;&gt;"",('[1]T10 Wine export vol'!N101/'[1]T61 Real GDP'!N101*1000),"")),"")),"")</f>
        <v/>
      </c>
      <c r="P70" s="9">
        <f>IFERROR((IF('[1]T10 Wine export vol'!O101&lt;&gt;"",(IF('[1]T58 Population'!O101&lt;&gt;"",('[1]T10 Wine export vol'!O101/'[1]T61 Real GDP'!O101*1000),"")),"")),"")</f>
        <v>6.624079481205837</v>
      </c>
      <c r="Q70" s="9">
        <f>IFERROR((IF('[1]T10 Wine export vol'!P101&lt;&gt;"",(IF('[1]T58 Population'!P101&lt;&gt;"",('[1]T10 Wine export vol'!P101/'[1]T61 Real GDP'!P101*1000),"")),"")),"")</f>
        <v>27.230503825720572</v>
      </c>
      <c r="R70" s="9" t="str">
        <f>IFERROR((IF('[1]T10 Wine export vol'!Q101&lt;&gt;"",(IF('[1]T58 Population'!Q101&lt;&gt;"",('[1]T10 Wine export vol'!Q101/'[1]T61 Real GDP'!Q101*1000),"")),"")),"")</f>
        <v/>
      </c>
      <c r="S70" s="9">
        <f>IFERROR((IF('[1]T10 Wine export vol'!R101&lt;&gt;"",(IF('[1]T58 Population'!R101&lt;&gt;"",('[1]T10 Wine export vol'!R101/'[1]T61 Real GDP'!R101*1000),"")),"")),"")</f>
        <v>0</v>
      </c>
      <c r="T70" s="9" t="str">
        <f>IFERROR((IF('[1]T10 Wine export vol'!S101&lt;&gt;"",(IF('[1]T58 Population'!S101&lt;&gt;"",('[1]T10 Wine export vol'!S101/'[1]T61 Real GDP'!S101*1000),"")),"")),"")</f>
        <v/>
      </c>
      <c r="U70" s="9" t="str">
        <f>IFERROR((IF('[1]T10 Wine export vol'!T101&lt;&gt;"",(IF('[1]T58 Population'!T101&lt;&gt;"",('[1]T10 Wine export vol'!T101/'[1]T61 Real GDP'!T101*1000),"")),"")),"")</f>
        <v/>
      </c>
      <c r="V70" s="9">
        <f>IFERROR((IF('[1]T10 Wine export vol'!U101&lt;&gt;"",(IF('[1]T58 Population'!U101&lt;&gt;"",('[1]T10 Wine export vol'!U101/'[1]T61 Real GDP'!U101*1000),"")),"")),"")</f>
        <v>1210.7651032663859</v>
      </c>
      <c r="W70" s="9" t="str">
        <f>IFERROR((IF('[1]T10 Wine export vol'!V101&lt;&gt;"",(IF('[1]T58 Population'!V101&lt;&gt;"",('[1]T10 Wine export vol'!V101/'[1]T61 Real GDP'!V101*1000),"")),"")),"")</f>
        <v/>
      </c>
      <c r="X70" s="9">
        <f>IFERROR((IF('[1]T10 Wine export vol'!W101&lt;&gt;"",(IF('[1]T58 Population'!W101&lt;&gt;"",('[1]T10 Wine export vol'!W101/'[1]T61 Real GDP'!W101*1000),"")),"")),"")</f>
        <v>2.2926143091424396</v>
      </c>
      <c r="Y70" s="9" t="str">
        <f>IFERROR((IF('[1]T10 Wine export vol'!X101&lt;&gt;"",(IF('[1]T58 Population'!X101&lt;&gt;"",('[1]T10 Wine export vol'!X101/'[1]T61 Real GDP'!X101*1000),"")),"")),"")</f>
        <v/>
      </c>
      <c r="Z70" s="9" t="str">
        <f>IFERROR((IF('[1]T10 Wine export vol'!Y101&lt;&gt;"",(IF('[1]T58 Population'!Y101&lt;&gt;"",('[1]T10 Wine export vol'!Y101/'[1]T61 Real GDP'!Y101*1000),"")),"")),"")</f>
        <v/>
      </c>
      <c r="AA70" s="9" t="str">
        <f>IFERROR((IF('[1]T10 Wine export vol'!Z101&lt;&gt;"",(IF('[1]T58 Population'!Z101&lt;&gt;"",('[1]T10 Wine export vol'!Z101/'[1]T61 Real GDP'!Z101*1000),"")),"")),"")</f>
        <v/>
      </c>
      <c r="AB70" s="9">
        <f>IFERROR((IF('[1]T10 Wine export vol'!AA101&lt;&gt;"",(IF('[1]T58 Population'!AA101&lt;&gt;"",('[1]T10 Wine export vol'!AA101/'[1]T61 Real GDP'!AA101*1000),"")),"")),"")</f>
        <v>437.83867953908447</v>
      </c>
      <c r="AC70" s="9">
        <f>IFERROR((IF('[1]T10 Wine export vol'!AB101&lt;&gt;"",(IF('[1]T58 Population'!AB101&lt;&gt;"",('[1]T10 Wine export vol'!AB101/'[1]T61 Real GDP'!AB101*1000),"")),"")),"")</f>
        <v>0</v>
      </c>
      <c r="AD70" s="9">
        <f>IFERROR((IF('[1]T10 Wine export vol'!AC101&lt;&gt;"",(IF('[1]T58 Population'!AC101&lt;&gt;"",('[1]T10 Wine export vol'!AC101/'[1]T61 Real GDP'!AC101*1000),"")),"")),"")</f>
        <v>0</v>
      </c>
      <c r="AE70" s="9">
        <f>IFERROR((IF('[1]T10 Wine export vol'!AD101&lt;&gt;"",(IF('[1]T58 Population'!AD101&lt;&gt;"",('[1]T10 Wine export vol'!AD101/'[1]T61 Real GDP'!AD101*1000),"")),"")),"")</f>
        <v>0</v>
      </c>
      <c r="AF70" s="9">
        <f>IFERROR((IF('[1]T10 Wine export vol'!AE101&lt;&gt;"",(IF('[1]T58 Population'!AE101&lt;&gt;"",('[1]T10 Wine export vol'!AE101/'[1]T61 Real GDP'!AE101*1000),"")),"")),"")</f>
        <v>6.3252484185837474</v>
      </c>
      <c r="AG70" s="9">
        <f>IFERROR((IF('[1]T10 Wine export vol'!AF101&lt;&gt;"",(IF('[1]T58 Population'!AF101&lt;&gt;"",('[1]T10 Wine export vol'!AF101/'[1]T61 Real GDP'!AF101*1000),"")),"")),"")</f>
        <v>0.24052271666897573</v>
      </c>
      <c r="AH70" s="9">
        <f>IFERROR((IF('[1]T10 Wine export vol'!AG101&lt;&gt;"",(IF('[1]T58 Population'!AG101&lt;&gt;"",('[1]T10 Wine export vol'!AG101/'[1]T61 Real GDP'!AG101*1000),"")),"")),"")</f>
        <v>587.94170015761506</v>
      </c>
      <c r="AI70" s="9" t="str">
        <f>IFERROR((IF('[1]T10 Wine export vol'!AH101&lt;&gt;"",(IF('[1]T58 Population'!AH101&lt;&gt;"",('[1]T10 Wine export vol'!AH101/'[1]T61 Real GDP'!AH101*1000),"")),"")),"")</f>
        <v/>
      </c>
      <c r="AJ70" s="9" t="str">
        <f>IFERROR((IF('[1]T10 Wine export vol'!AI101&lt;&gt;"",(IF('[1]T58 Population'!AI101&lt;&gt;"",('[1]T10 Wine export vol'!AI101/'[1]T61 Real GDP'!AI101*1000),"")),"")),"")</f>
        <v/>
      </c>
      <c r="AK70" s="9" t="str">
        <f>IFERROR((IF('[1]T10 Wine export vol'!AJ101&lt;&gt;"",(IF('[1]T58 Population'!AJ101&lt;&gt;"",('[1]T10 Wine export vol'!AJ101/'[1]T61 Real GDP'!AJ101*1000),"")),"")),"")</f>
        <v/>
      </c>
      <c r="AL70" s="9" t="str">
        <f>IFERROR((IF('[1]T10 Wine export vol'!AK101&lt;&gt;"",(IF('[1]T58 Population'!AK101&lt;&gt;"",('[1]T10 Wine export vol'!AK101/'[1]T61 Real GDP'!AK101*1000),"")),"")),"")</f>
        <v/>
      </c>
      <c r="AM70" s="9" t="str">
        <f>IFERROR((IF('[1]T10 Wine export vol'!AL101&lt;&gt;"",(IF('[1]T58 Population'!AL101&lt;&gt;"",('[1]T10 Wine export vol'!AL101/'[1]T61 Real GDP'!AL101*1000),"")),"")),"")</f>
        <v/>
      </c>
      <c r="AN70" s="9">
        <f>IFERROR((IF('[1]T10 Wine export vol'!AM101&lt;&gt;"",(IF('[1]T58 Population'!AM101&lt;&gt;"",('[1]T10 Wine export vol'!AM101/'[1]T61 Real GDP'!AM101*1000),"")),"")),"")</f>
        <v>489.04856744124419</v>
      </c>
      <c r="AO70" s="9" t="str">
        <f>IFERROR((IF('[1]T10 Wine export vol'!AN101&lt;&gt;"",(IF('[1]T58 Population'!AN101&lt;&gt;"",('[1]T10 Wine export vol'!AN101/'[1]T61 Real GDP'!AN101*1000),"")),"")),"")</f>
        <v/>
      </c>
      <c r="AP70" s="9">
        <f>IFERROR((IF('[1]T10 Wine export vol'!AO101&lt;&gt;"",(IF('[1]T58 Population'!AO101&lt;&gt;"",('[1]T10 Wine export vol'!AO101/'[1]T61 Real GDP'!AO101*1000),"")),"")),"")</f>
        <v>5.2363497881658496</v>
      </c>
      <c r="AQ70" s="9" t="str">
        <f>IFERROR((IF('[1]T10 Wine export vol'!AP101&lt;&gt;"",(IF('[1]T58 Population'!AP101&lt;&gt;"",('[1]T10 Wine export vol'!AP101/'[1]T61 Real GDP'!AP101*1000),"")),"")),"")</f>
        <v/>
      </c>
      <c r="AR70" s="9">
        <f>IFERROR((IF('[1]T10 Wine export vol'!AQ101&lt;&gt;"",(IF('[1]T58 Population'!AQ101&lt;&gt;"",('[1]T10 Wine export vol'!AQ101/'[1]T61 Real GDP'!AQ101*1000),"")),"")),"")</f>
        <v>3.456571633990542E-2</v>
      </c>
      <c r="AS70" s="9" t="str">
        <f>IFERROR((IF('[1]T10 Wine export vol'!AR101&lt;&gt;"",(IF('[1]T58 Population'!AR101&lt;&gt;"",('[1]T10 Wine export vol'!AR101/'[1]T61 Real GDP'!AR101*1000),"")),"")),"")</f>
        <v/>
      </c>
      <c r="AT70" s="9" t="str">
        <f>IFERROR((IF('[1]T10 Wine export vol'!AS101&lt;&gt;"",(IF('[1]T58 Population'!AS101&lt;&gt;"",('[1]T10 Wine export vol'!AS101/'[1]T61 Real GDP'!AS101*1000),"")),"")),"")</f>
        <v/>
      </c>
      <c r="AU70" s="9">
        <f>IFERROR((IF('[1]T10 Wine export vol'!AT101&lt;&gt;"",(IF('[1]T58 Population'!AT101&lt;&gt;"",('[1]T10 Wine export vol'!AT101/'[1]T61 Real GDP'!AT101*1000),"")),"")),"")</f>
        <v>2.5247306129968781</v>
      </c>
      <c r="AV70" s="9" t="str">
        <f>IFERROR((IF('[1]T10 Wine export vol'!AU101&lt;&gt;"",(IF('[1]T58 Population'!AU101&lt;&gt;"",('[1]T10 Wine export vol'!AU101/'[1]T61 Real GDP'!AU101*1000),"")),"")),"")</f>
        <v/>
      </c>
      <c r="AW70" s="9" t="str">
        <f>IFERROR((IF('[1]T10 Wine export vol'!AV101&lt;&gt;"",(IF('[1]T58 Population'!AV101&lt;&gt;"",('[1]T10 Wine export vol'!AV101/'[1]T61 Real GDP'!AV101*1000),"")),"")),"")</f>
        <v/>
      </c>
      <c r="AX70" s="9" t="str">
        <f>IFERROR((IF('[1]T10 Wine export vol'!AW101&lt;&gt;"",(IF('[1]T58 Population'!AW101&lt;&gt;"",('[1]T10 Wine export vol'!AW101/'[1]T61 Real GDP'!AW101*1000),"")),"")),"")</f>
        <v/>
      </c>
      <c r="AY70" s="9" t="str">
        <f>IFERROR((IF('[1]T10 Wine export vol'!AX101&lt;&gt;"",(IF('[1]T58 Population'!AX101&lt;&gt;"",('[1]T10 Wine export vol'!AX101/'[1]T61 Real GDP'!AX101*1000),"")),"")),"")</f>
        <v/>
      </c>
      <c r="AZ70" s="9" t="str">
        <f>IFERROR((IF('[1]T10 Wine export vol'!AY101&lt;&gt;"",(IF('[1]T58 Population'!AY101&lt;&gt;"",('[1]T10 Wine export vol'!AY101/'[1]T61 Real GDP'!AY101*1000),"")),"")),"")</f>
        <v/>
      </c>
      <c r="BA70" s="9" t="str">
        <f>IFERROR((IF('[1]T10 Wine export vol'!AZ101&lt;&gt;"",(IF('[1]T58 Population'!AZ101&lt;&gt;"",('[1]T10 Wine export vol'!AZ101/'[1]T61 Real GDP'!AZ101*1000),"")),"")),"")</f>
        <v/>
      </c>
      <c r="BB70" s="9" t="str">
        <f>IFERROR((IF('[1]T10 Wine export vol'!BC101&lt;&gt;"",(IF('[1]T58 Population'!BC101&lt;&gt;"",('[1]T10 Wine export vol'!BC101/'[1]T61 Real GDP'!BC101*1000),"")),"")),"")</f>
        <v/>
      </c>
    </row>
    <row r="71" spans="1:54" x14ac:dyDescent="0.5">
      <c r="A71" s="7">
        <f>'[1]T10 Wine export vol'!A102</f>
        <v>1934</v>
      </c>
      <c r="B71" s="9">
        <f>IFERROR((IF('[1]T10 Wine export vol'!B102&lt;&gt;"",(IF('[1]T58 Population'!B102&lt;&gt;"",('[1]T10 Wine export vol'!B102/'[1]T61 Real GDP'!B102*1000),"")),"")),"")</f>
        <v>410.13320777595652</v>
      </c>
      <c r="C71" s="9">
        <f>IFERROR((IF('[1]T10 Wine export vol'!C102&lt;&gt;"",(IF('[1]T58 Population'!C102&lt;&gt;"",('[1]T10 Wine export vol'!C102/'[1]T61 Real GDP'!C102*1000),"")),"")),"")</f>
        <v>904.77617742470284</v>
      </c>
      <c r="D71" s="9">
        <f>IFERROR((IF('[1]T10 Wine export vol'!D102&lt;&gt;"",(IF('[1]T58 Population'!D102&lt;&gt;"",('[1]T10 Wine export vol'!D102/'[1]T61 Real GDP'!D102*1000),"")),"")),"")</f>
        <v>5842.3784804152901</v>
      </c>
      <c r="E71" s="9">
        <f>IFERROR((IF('[1]T10 Wine export vol'!E102&lt;&gt;"",(IF('[1]T58 Population'!E102&lt;&gt;"",('[1]T10 Wine export vol'!E102/'[1]T61 Real GDP'!E102*1000),"")),"")),"")</f>
        <v>2488.2486220693868</v>
      </c>
      <c r="F71" s="9">
        <f>IFERROR((IF('[1]T10 Wine export vol'!F102&lt;&gt;"",(IF('[1]T58 Population'!F102&lt;&gt;"",('[1]T10 Wine export vol'!F102/'[1]T61 Real GDP'!F102*1000),"")),"")),"")</f>
        <v>3.1125623952039145</v>
      </c>
      <c r="G71" s="9"/>
      <c r="H71" s="9">
        <f>IFERROR((IF('[1]T10 Wine export vol'!G102&lt;&gt;"",(IF('[1]T58 Population'!G102&lt;&gt;"",('[1]T10 Wine export vol'!G102/'[1]T61 Real GDP'!G102*1000),"")),"")),"")</f>
        <v>15.182527884086738</v>
      </c>
      <c r="I71" s="9" t="str">
        <f>IFERROR((IF('[1]T10 Wine export vol'!H102&lt;&gt;"",(IF('[1]T58 Population'!H102&lt;&gt;"",('[1]T10 Wine export vol'!H102/'[1]T61 Real GDP'!H102*1000),"")),"")),"")</f>
        <v/>
      </c>
      <c r="J71" s="9" t="str">
        <f>IFERROR((IF('[1]T10 Wine export vol'!I102&lt;&gt;"",(IF('[1]T58 Population'!I102&lt;&gt;"",('[1]T10 Wine export vol'!I102/'[1]T61 Real GDP'!I102*1000),"")),"")),"")</f>
        <v/>
      </c>
      <c r="K71" s="9">
        <f>IFERROR((IF('[1]T10 Wine export vol'!J102&lt;&gt;"",(IF('[1]T58 Population'!J102&lt;&gt;"",('[1]T10 Wine export vol'!J102/'[1]T61 Real GDP'!J102*1000),"")),"")),"")</f>
        <v>29.338068847084536</v>
      </c>
      <c r="L71" s="9">
        <f>IFERROR((IF('[1]T10 Wine export vol'!K102&lt;&gt;"",(IF('[1]T58 Population'!K102&lt;&gt;"",('[1]T10 Wine export vol'!K102/'[1]T61 Real GDP'!K102*1000),"")),"")),"")</f>
        <v>2525.7527978729986</v>
      </c>
      <c r="M71" s="9" t="str">
        <f>IFERROR((IF('[1]T10 Wine export vol'!L102&lt;&gt;"",(IF('[1]T58 Population'!L102&lt;&gt;"",('[1]T10 Wine export vol'!L102/'[1]T61 Real GDP'!L102*1000),"")),"")),"")</f>
        <v/>
      </c>
      <c r="N71" s="9">
        <f>IFERROR((IF('[1]T10 Wine export vol'!M102&lt;&gt;"",(IF('[1]T58 Population'!M102&lt;&gt;"",('[1]T10 Wine export vol'!M102/'[1]T61 Real GDP'!M102*1000),"")),"")),"")</f>
        <v>10.978665707863193</v>
      </c>
      <c r="O71" s="9" t="str">
        <f>IFERROR((IF('[1]T10 Wine export vol'!N102&lt;&gt;"",(IF('[1]T58 Population'!N102&lt;&gt;"",('[1]T10 Wine export vol'!N102/'[1]T61 Real GDP'!N102*1000),"")),"")),"")</f>
        <v/>
      </c>
      <c r="P71" s="9">
        <f>IFERROR((IF('[1]T10 Wine export vol'!O102&lt;&gt;"",(IF('[1]T58 Population'!O102&lt;&gt;"",('[1]T10 Wine export vol'!O102/'[1]T61 Real GDP'!O102*1000),"")),"")),"")</f>
        <v>15.23429913567961</v>
      </c>
      <c r="Q71" s="9">
        <f>IFERROR((IF('[1]T10 Wine export vol'!P102&lt;&gt;"",(IF('[1]T58 Population'!P102&lt;&gt;"",('[1]T10 Wine export vol'!P102/'[1]T61 Real GDP'!P102*1000),"")),"")),"")</f>
        <v>5.5760984686752728</v>
      </c>
      <c r="R71" s="9" t="str">
        <f>IFERROR((IF('[1]T10 Wine export vol'!Q102&lt;&gt;"",(IF('[1]T58 Population'!Q102&lt;&gt;"",('[1]T10 Wine export vol'!Q102/'[1]T61 Real GDP'!Q102*1000),"")),"")),"")</f>
        <v/>
      </c>
      <c r="S71" s="9">
        <f>IFERROR((IF('[1]T10 Wine export vol'!R102&lt;&gt;"",(IF('[1]T58 Population'!R102&lt;&gt;"",('[1]T10 Wine export vol'!R102/'[1]T61 Real GDP'!R102*1000),"")),"")),"")</f>
        <v>9.3712173203399107</v>
      </c>
      <c r="T71" s="9" t="str">
        <f>IFERROR((IF('[1]T10 Wine export vol'!S102&lt;&gt;"",(IF('[1]T58 Population'!S102&lt;&gt;"",('[1]T10 Wine export vol'!S102/'[1]T61 Real GDP'!S102*1000),"")),"")),"")</f>
        <v/>
      </c>
      <c r="U71" s="9" t="str">
        <f>IFERROR((IF('[1]T10 Wine export vol'!T102&lt;&gt;"",(IF('[1]T58 Population'!T102&lt;&gt;"",('[1]T10 Wine export vol'!T102/'[1]T61 Real GDP'!T102*1000),"")),"")),"")</f>
        <v/>
      </c>
      <c r="V71" s="9">
        <f>IFERROR((IF('[1]T10 Wine export vol'!U102&lt;&gt;"",(IF('[1]T58 Population'!U102&lt;&gt;"",('[1]T10 Wine export vol'!U102/'[1]T61 Real GDP'!U102*1000),"")),"")),"")</f>
        <v>1035.7312172151833</v>
      </c>
      <c r="W71" s="9" t="str">
        <f>IFERROR((IF('[1]T10 Wine export vol'!V102&lt;&gt;"",(IF('[1]T58 Population'!V102&lt;&gt;"",('[1]T10 Wine export vol'!V102/'[1]T61 Real GDP'!V102*1000),"")),"")),"")</f>
        <v/>
      </c>
      <c r="X71" s="9">
        <f>IFERROR((IF('[1]T10 Wine export vol'!W102&lt;&gt;"",(IF('[1]T58 Population'!W102&lt;&gt;"",('[1]T10 Wine export vol'!W102/'[1]T61 Real GDP'!W102*1000),"")),"")),"")</f>
        <v>1.1337792075267259</v>
      </c>
      <c r="Y71" s="9" t="str">
        <f>IFERROR((IF('[1]T10 Wine export vol'!X102&lt;&gt;"",(IF('[1]T58 Population'!X102&lt;&gt;"",('[1]T10 Wine export vol'!X102/'[1]T61 Real GDP'!X102*1000),"")),"")),"")</f>
        <v/>
      </c>
      <c r="Z71" s="9" t="str">
        <f>IFERROR((IF('[1]T10 Wine export vol'!Y102&lt;&gt;"",(IF('[1]T58 Population'!Y102&lt;&gt;"",('[1]T10 Wine export vol'!Y102/'[1]T61 Real GDP'!Y102*1000),"")),"")),"")</f>
        <v/>
      </c>
      <c r="AA71" s="9" t="str">
        <f>IFERROR((IF('[1]T10 Wine export vol'!Z102&lt;&gt;"",(IF('[1]T58 Population'!Z102&lt;&gt;"",('[1]T10 Wine export vol'!Z102/'[1]T61 Real GDP'!Z102*1000),"")),"")),"")</f>
        <v/>
      </c>
      <c r="AB71" s="9">
        <f>IFERROR((IF('[1]T10 Wine export vol'!AA102&lt;&gt;"",(IF('[1]T58 Population'!AA102&lt;&gt;"",('[1]T10 Wine export vol'!AA102/'[1]T61 Real GDP'!AA102*1000),"")),"")),"")</f>
        <v>412.33362910381544</v>
      </c>
      <c r="AC71" s="9">
        <f>IFERROR((IF('[1]T10 Wine export vol'!AB102&lt;&gt;"",(IF('[1]T58 Population'!AB102&lt;&gt;"",('[1]T10 Wine export vol'!AB102/'[1]T61 Real GDP'!AB102*1000),"")),"")),"")</f>
        <v>0</v>
      </c>
      <c r="AD71" s="9">
        <f>IFERROR((IF('[1]T10 Wine export vol'!AC102&lt;&gt;"",(IF('[1]T58 Population'!AC102&lt;&gt;"",('[1]T10 Wine export vol'!AC102/'[1]T61 Real GDP'!AC102*1000),"")),"")),"")</f>
        <v>6.1406871713872668</v>
      </c>
      <c r="AE71" s="9">
        <f>IFERROR((IF('[1]T10 Wine export vol'!AD102&lt;&gt;"",(IF('[1]T58 Population'!AD102&lt;&gt;"",('[1]T10 Wine export vol'!AD102/'[1]T61 Real GDP'!AD102*1000),"")),"")),"")</f>
        <v>0</v>
      </c>
      <c r="AF71" s="9">
        <f>IFERROR((IF('[1]T10 Wine export vol'!AE102&lt;&gt;"",(IF('[1]T58 Population'!AE102&lt;&gt;"",('[1]T10 Wine export vol'!AE102/'[1]T61 Real GDP'!AE102*1000),"")),"")),"")</f>
        <v>12.870412168862764</v>
      </c>
      <c r="AG71" s="9">
        <f>IFERROR((IF('[1]T10 Wine export vol'!AF102&lt;&gt;"",(IF('[1]T58 Population'!AF102&lt;&gt;"",('[1]T10 Wine export vol'!AF102/'[1]T61 Real GDP'!AF102*1000),"")),"")),"")</f>
        <v>0</v>
      </c>
      <c r="AH71" s="9">
        <f>IFERROR((IF('[1]T10 Wine export vol'!AG102&lt;&gt;"",(IF('[1]T58 Population'!AG102&lt;&gt;"",('[1]T10 Wine export vol'!AG102/'[1]T61 Real GDP'!AG102*1000),"")),"")),"")</f>
        <v>558.72513881661177</v>
      </c>
      <c r="AI71" s="9" t="str">
        <f>IFERROR((IF('[1]T10 Wine export vol'!AH102&lt;&gt;"",(IF('[1]T58 Population'!AH102&lt;&gt;"",('[1]T10 Wine export vol'!AH102/'[1]T61 Real GDP'!AH102*1000),"")),"")),"")</f>
        <v/>
      </c>
      <c r="AJ71" s="9" t="str">
        <f>IFERROR((IF('[1]T10 Wine export vol'!AI102&lt;&gt;"",(IF('[1]T58 Population'!AI102&lt;&gt;"",('[1]T10 Wine export vol'!AI102/'[1]T61 Real GDP'!AI102*1000),"")),"")),"")</f>
        <v/>
      </c>
      <c r="AK71" s="9" t="str">
        <f>IFERROR((IF('[1]T10 Wine export vol'!AJ102&lt;&gt;"",(IF('[1]T58 Population'!AJ102&lt;&gt;"",('[1]T10 Wine export vol'!AJ102/'[1]T61 Real GDP'!AJ102*1000),"")),"")),"")</f>
        <v/>
      </c>
      <c r="AL71" s="9" t="str">
        <f>IFERROR((IF('[1]T10 Wine export vol'!AK102&lt;&gt;"",(IF('[1]T58 Population'!AK102&lt;&gt;"",('[1]T10 Wine export vol'!AK102/'[1]T61 Real GDP'!AK102*1000),"")),"")),"")</f>
        <v/>
      </c>
      <c r="AM71" s="9" t="str">
        <f>IFERROR((IF('[1]T10 Wine export vol'!AL102&lt;&gt;"",(IF('[1]T58 Population'!AL102&lt;&gt;"",('[1]T10 Wine export vol'!AL102/'[1]T61 Real GDP'!AL102*1000),"")),"")),"")</f>
        <v/>
      </c>
      <c r="AN71" s="9">
        <f>IFERROR((IF('[1]T10 Wine export vol'!AM102&lt;&gt;"",(IF('[1]T58 Population'!AM102&lt;&gt;"",('[1]T10 Wine export vol'!AM102/'[1]T61 Real GDP'!AM102*1000),"")),"")),"")</f>
        <v>417.78241167471379</v>
      </c>
      <c r="AO71" s="9" t="str">
        <f>IFERROR((IF('[1]T10 Wine export vol'!AN102&lt;&gt;"",(IF('[1]T58 Population'!AN102&lt;&gt;"",('[1]T10 Wine export vol'!AN102/'[1]T61 Real GDP'!AN102*1000),"")),"")),"")</f>
        <v/>
      </c>
      <c r="AP71" s="9">
        <f>IFERROR((IF('[1]T10 Wine export vol'!AO102&lt;&gt;"",(IF('[1]T58 Population'!AO102&lt;&gt;"",('[1]T10 Wine export vol'!AO102/'[1]T61 Real GDP'!AO102*1000),"")),"")),"")</f>
        <v>17.216509236424553</v>
      </c>
      <c r="AQ71" s="9" t="str">
        <f>IFERROR((IF('[1]T10 Wine export vol'!AP102&lt;&gt;"",(IF('[1]T58 Population'!AP102&lt;&gt;"",('[1]T10 Wine export vol'!AP102/'[1]T61 Real GDP'!AP102*1000),"")),"")),"")</f>
        <v/>
      </c>
      <c r="AR71" s="9">
        <f>IFERROR((IF('[1]T10 Wine export vol'!AQ102&lt;&gt;"",(IF('[1]T58 Population'!AQ102&lt;&gt;"",('[1]T10 Wine export vol'!AQ102/'[1]T61 Real GDP'!AQ102*1000),"")),"")),"")</f>
        <v>3.7865735674445559E-2</v>
      </c>
      <c r="AS71" s="9" t="str">
        <f>IFERROR((IF('[1]T10 Wine export vol'!AR102&lt;&gt;"",(IF('[1]T58 Population'!AR102&lt;&gt;"",('[1]T10 Wine export vol'!AR102/'[1]T61 Real GDP'!AR102*1000),"")),"")),"")</f>
        <v/>
      </c>
      <c r="AT71" s="9" t="str">
        <f>IFERROR((IF('[1]T10 Wine export vol'!AS102&lt;&gt;"",(IF('[1]T58 Population'!AS102&lt;&gt;"",('[1]T10 Wine export vol'!AS102/'[1]T61 Real GDP'!AS102*1000),"")),"")),"")</f>
        <v/>
      </c>
      <c r="AU71" s="9">
        <f>IFERROR((IF('[1]T10 Wine export vol'!AT102&lt;&gt;"",(IF('[1]T58 Population'!AT102&lt;&gt;"",('[1]T10 Wine export vol'!AT102/'[1]T61 Real GDP'!AT102*1000),"")),"")),"")</f>
        <v>3.2895638893569319</v>
      </c>
      <c r="AV71" s="9" t="str">
        <f>IFERROR((IF('[1]T10 Wine export vol'!AU102&lt;&gt;"",(IF('[1]T58 Population'!AU102&lt;&gt;"",('[1]T10 Wine export vol'!AU102/'[1]T61 Real GDP'!AU102*1000),"")),"")),"")</f>
        <v/>
      </c>
      <c r="AW71" s="9" t="str">
        <f>IFERROR((IF('[1]T10 Wine export vol'!AV102&lt;&gt;"",(IF('[1]T58 Population'!AV102&lt;&gt;"",('[1]T10 Wine export vol'!AV102/'[1]T61 Real GDP'!AV102*1000),"")),"")),"")</f>
        <v/>
      </c>
      <c r="AX71" s="9" t="str">
        <f>IFERROR((IF('[1]T10 Wine export vol'!AW102&lt;&gt;"",(IF('[1]T58 Population'!AW102&lt;&gt;"",('[1]T10 Wine export vol'!AW102/'[1]T61 Real GDP'!AW102*1000),"")),"")),"")</f>
        <v/>
      </c>
      <c r="AY71" s="9" t="str">
        <f>IFERROR((IF('[1]T10 Wine export vol'!AX102&lt;&gt;"",(IF('[1]T58 Population'!AX102&lt;&gt;"",('[1]T10 Wine export vol'!AX102/'[1]T61 Real GDP'!AX102*1000),"")),"")),"")</f>
        <v/>
      </c>
      <c r="AZ71" s="9" t="str">
        <f>IFERROR((IF('[1]T10 Wine export vol'!AY102&lt;&gt;"",(IF('[1]T58 Population'!AY102&lt;&gt;"",('[1]T10 Wine export vol'!AY102/'[1]T61 Real GDP'!AY102*1000),"")),"")),"")</f>
        <v/>
      </c>
      <c r="BA71" s="9" t="str">
        <f>IFERROR((IF('[1]T10 Wine export vol'!AZ102&lt;&gt;"",(IF('[1]T58 Population'!AZ102&lt;&gt;"",('[1]T10 Wine export vol'!AZ102/'[1]T61 Real GDP'!AZ102*1000),"")),"")),"")</f>
        <v/>
      </c>
      <c r="BB71" s="9" t="str">
        <f>IFERROR((IF('[1]T10 Wine export vol'!BC102&lt;&gt;"",(IF('[1]T58 Population'!BC102&lt;&gt;"",('[1]T10 Wine export vol'!BC102/'[1]T61 Real GDP'!BC102*1000),"")),"")),"")</f>
        <v/>
      </c>
    </row>
    <row r="72" spans="1:54" x14ac:dyDescent="0.5">
      <c r="A72" s="7">
        <f>'[1]T10 Wine export vol'!A103</f>
        <v>1935</v>
      </c>
      <c r="B72" s="9">
        <f>IFERROR((IF('[1]T10 Wine export vol'!B103&lt;&gt;"",(IF('[1]T58 Population'!B103&lt;&gt;"",('[1]T10 Wine export vol'!B103/'[1]T61 Real GDP'!B103*1000),"")),"")),"")</f>
        <v>419.94070701706619</v>
      </c>
      <c r="C72" s="9">
        <f>IFERROR((IF('[1]T10 Wine export vol'!C103&lt;&gt;"",(IF('[1]T58 Population'!C103&lt;&gt;"",('[1]T10 Wine export vol'!C103/'[1]T61 Real GDP'!C103*1000),"")),"")),"")</f>
        <v>781.32589080978414</v>
      </c>
      <c r="D72" s="9">
        <f>IFERROR((IF('[1]T10 Wine export vol'!D103&lt;&gt;"",(IF('[1]T58 Population'!D103&lt;&gt;"",('[1]T10 Wine export vol'!D103/'[1]T61 Real GDP'!D103*1000),"")),"")),"")</f>
        <v>7095.7561664313589</v>
      </c>
      <c r="E72" s="9">
        <f>IFERROR((IF('[1]T10 Wine export vol'!E103&lt;&gt;"",(IF('[1]T58 Population'!E103&lt;&gt;"",('[1]T10 Wine export vol'!E103/'[1]T61 Real GDP'!E103*1000),"")),"")),"")</f>
        <v>2066.8126398034087</v>
      </c>
      <c r="F72" s="9">
        <f>IFERROR((IF('[1]T10 Wine export vol'!F103&lt;&gt;"",(IF('[1]T58 Population'!F103&lt;&gt;"",('[1]T10 Wine export vol'!F103/'[1]T61 Real GDP'!F103*1000),"")),"")),"")</f>
        <v>1.5265669981250702</v>
      </c>
      <c r="G72" s="9"/>
      <c r="H72" s="9">
        <f>IFERROR((IF('[1]T10 Wine export vol'!G103&lt;&gt;"",(IF('[1]T58 Population'!G103&lt;&gt;"",('[1]T10 Wine export vol'!G103/'[1]T61 Real GDP'!G103*1000),"")),"")),"")</f>
        <v>10.354228511610712</v>
      </c>
      <c r="I72" s="9" t="str">
        <f>IFERROR((IF('[1]T10 Wine export vol'!H103&lt;&gt;"",(IF('[1]T58 Population'!H103&lt;&gt;"",('[1]T10 Wine export vol'!H103/'[1]T61 Real GDP'!H103*1000),"")),"")),"")</f>
        <v/>
      </c>
      <c r="J72" s="9" t="str">
        <f>IFERROR((IF('[1]T10 Wine export vol'!I103&lt;&gt;"",(IF('[1]T58 Population'!I103&lt;&gt;"",('[1]T10 Wine export vol'!I103/'[1]T61 Real GDP'!I103*1000),"")),"")),"")</f>
        <v/>
      </c>
      <c r="K72" s="9">
        <f>IFERROR((IF('[1]T10 Wine export vol'!J103&lt;&gt;"",(IF('[1]T58 Population'!J103&lt;&gt;"",('[1]T10 Wine export vol'!J103/'[1]T61 Real GDP'!J103*1000),"")),"")),"")</f>
        <v>21.982170340041229</v>
      </c>
      <c r="L72" s="9">
        <f>IFERROR((IF('[1]T10 Wine export vol'!K103&lt;&gt;"",(IF('[1]T58 Population'!K103&lt;&gt;"",('[1]T10 Wine export vol'!K103/'[1]T61 Real GDP'!K103*1000),"")),"")),"")</f>
        <v>2051.8223910720644</v>
      </c>
      <c r="M72" s="9" t="str">
        <f>IFERROR((IF('[1]T10 Wine export vol'!L103&lt;&gt;"",(IF('[1]T58 Population'!L103&lt;&gt;"",('[1]T10 Wine export vol'!L103/'[1]T61 Real GDP'!L103*1000),"")),"")),"")</f>
        <v/>
      </c>
      <c r="N72" s="9">
        <f>IFERROR((IF('[1]T10 Wine export vol'!M103&lt;&gt;"",(IF('[1]T58 Population'!M103&lt;&gt;"",('[1]T10 Wine export vol'!M103/'[1]T61 Real GDP'!M103*1000),"")),"")),"")</f>
        <v>15.874913379497261</v>
      </c>
      <c r="O72" s="9" t="str">
        <f>IFERROR((IF('[1]T10 Wine export vol'!N103&lt;&gt;"",(IF('[1]T58 Population'!N103&lt;&gt;"",('[1]T10 Wine export vol'!N103/'[1]T61 Real GDP'!N103*1000),"")),"")),"")</f>
        <v/>
      </c>
      <c r="P72" s="9">
        <f>IFERROR((IF('[1]T10 Wine export vol'!O103&lt;&gt;"",(IF('[1]T58 Population'!O103&lt;&gt;"",('[1]T10 Wine export vol'!O103/'[1]T61 Real GDP'!O103*1000),"")),"")),"")</f>
        <v>6.5657118836269568</v>
      </c>
      <c r="Q72" s="9">
        <f>IFERROR((IF('[1]T10 Wine export vol'!P103&lt;&gt;"",(IF('[1]T58 Population'!P103&lt;&gt;"",('[1]T10 Wine export vol'!P103/'[1]T61 Real GDP'!P103*1000),"")),"")),"")</f>
        <v>22.285726532664516</v>
      </c>
      <c r="R72" s="9" t="str">
        <f>IFERROR((IF('[1]T10 Wine export vol'!Q103&lt;&gt;"",(IF('[1]T58 Population'!Q103&lt;&gt;"",('[1]T10 Wine export vol'!Q103/'[1]T61 Real GDP'!Q103*1000),"")),"")),"")</f>
        <v/>
      </c>
      <c r="S72" s="9">
        <f>IFERROR((IF('[1]T10 Wine export vol'!R103&lt;&gt;"",(IF('[1]T58 Population'!R103&lt;&gt;"",('[1]T10 Wine export vol'!R103/'[1]T61 Real GDP'!R103*1000),"")),"")),"")</f>
        <v>12.474981652871854</v>
      </c>
      <c r="T72" s="9" t="str">
        <f>IFERROR((IF('[1]T10 Wine export vol'!S103&lt;&gt;"",(IF('[1]T58 Population'!S103&lt;&gt;"",('[1]T10 Wine export vol'!S103/'[1]T61 Real GDP'!S103*1000),"")),"")),"")</f>
        <v/>
      </c>
      <c r="U72" s="9" t="str">
        <f>IFERROR((IF('[1]T10 Wine export vol'!T103&lt;&gt;"",(IF('[1]T58 Population'!T103&lt;&gt;"",('[1]T10 Wine export vol'!T103/'[1]T61 Real GDP'!T103*1000),"")),"")),"")</f>
        <v/>
      </c>
      <c r="V72" s="9">
        <f>IFERROR((IF('[1]T10 Wine export vol'!U103&lt;&gt;"",(IF('[1]T58 Population'!U103&lt;&gt;"",('[1]T10 Wine export vol'!U103/'[1]T61 Real GDP'!U103*1000),"")),"")),"")</f>
        <v>882.27728848418519</v>
      </c>
      <c r="W72" s="9" t="str">
        <f>IFERROR((IF('[1]T10 Wine export vol'!V103&lt;&gt;"",(IF('[1]T58 Population'!V103&lt;&gt;"",('[1]T10 Wine export vol'!V103/'[1]T61 Real GDP'!V103*1000),"")),"")),"")</f>
        <v/>
      </c>
      <c r="X72" s="9">
        <f>IFERROR((IF('[1]T10 Wine export vol'!W103&lt;&gt;"",(IF('[1]T58 Population'!W103&lt;&gt;"",('[1]T10 Wine export vol'!W103/'[1]T61 Real GDP'!W103*1000),"")),"")),"")</f>
        <v>14.423854196289199</v>
      </c>
      <c r="Y72" s="9" t="str">
        <f>IFERROR((IF('[1]T10 Wine export vol'!X103&lt;&gt;"",(IF('[1]T58 Population'!X103&lt;&gt;"",('[1]T10 Wine export vol'!X103/'[1]T61 Real GDP'!X103*1000),"")),"")),"")</f>
        <v/>
      </c>
      <c r="Z72" s="9" t="str">
        <f>IFERROR((IF('[1]T10 Wine export vol'!Y103&lt;&gt;"",(IF('[1]T58 Population'!Y103&lt;&gt;"",('[1]T10 Wine export vol'!Y103/'[1]T61 Real GDP'!Y103*1000),"")),"")),"")</f>
        <v/>
      </c>
      <c r="AA72" s="9" t="str">
        <f>IFERROR((IF('[1]T10 Wine export vol'!Z103&lt;&gt;"",(IF('[1]T58 Population'!Z103&lt;&gt;"",('[1]T10 Wine export vol'!Z103/'[1]T61 Real GDP'!Z103*1000),"")),"")),"")</f>
        <v/>
      </c>
      <c r="AB72" s="9">
        <f>IFERROR((IF('[1]T10 Wine export vol'!AA103&lt;&gt;"",(IF('[1]T58 Population'!AA103&lt;&gt;"",('[1]T10 Wine export vol'!AA103/'[1]T61 Real GDP'!AA103*1000),"")),"")),"")</f>
        <v>431.08553550477677</v>
      </c>
      <c r="AC72" s="9">
        <f>IFERROR((IF('[1]T10 Wine export vol'!AB103&lt;&gt;"",(IF('[1]T58 Population'!AB103&lt;&gt;"",('[1]T10 Wine export vol'!AB103/'[1]T61 Real GDP'!AB103*1000),"")),"")),"")</f>
        <v>0</v>
      </c>
      <c r="AD72" s="9">
        <f>IFERROR((IF('[1]T10 Wine export vol'!AC103&lt;&gt;"",(IF('[1]T58 Population'!AC103&lt;&gt;"",('[1]T10 Wine export vol'!AC103/'[1]T61 Real GDP'!AC103*1000),"")),"")),"")</f>
        <v>0.68190868969881435</v>
      </c>
      <c r="AE72" s="9">
        <f>IFERROR((IF('[1]T10 Wine export vol'!AD103&lt;&gt;"",(IF('[1]T58 Population'!AD103&lt;&gt;"",('[1]T10 Wine export vol'!AD103/'[1]T61 Real GDP'!AD103*1000),"")),"")),"")</f>
        <v>0</v>
      </c>
      <c r="AF72" s="9">
        <f>IFERROR((IF('[1]T10 Wine export vol'!AE103&lt;&gt;"",(IF('[1]T58 Population'!AE103&lt;&gt;"",('[1]T10 Wine export vol'!AE103/'[1]T61 Real GDP'!AE103*1000),"")),"")),"")</f>
        <v>8.7014302821474576</v>
      </c>
      <c r="AG72" s="9">
        <f>IFERROR((IF('[1]T10 Wine export vol'!AF103&lt;&gt;"",(IF('[1]T58 Population'!AF103&lt;&gt;"",('[1]T10 Wine export vol'!AF103/'[1]T61 Real GDP'!AF103*1000),"")),"")),"")</f>
        <v>0</v>
      </c>
      <c r="AH72" s="9">
        <f>IFERROR((IF('[1]T10 Wine export vol'!AG103&lt;&gt;"",(IF('[1]T58 Population'!AG103&lt;&gt;"",('[1]T10 Wine export vol'!AG103/'[1]T61 Real GDP'!AG103*1000),"")),"")),"")</f>
        <v>362.14898028074606</v>
      </c>
      <c r="AI72" s="9" t="str">
        <f>IFERROR((IF('[1]T10 Wine export vol'!AH103&lt;&gt;"",(IF('[1]T58 Population'!AH103&lt;&gt;"",('[1]T10 Wine export vol'!AH103/'[1]T61 Real GDP'!AH103*1000),"")),"")),"")</f>
        <v/>
      </c>
      <c r="AJ72" s="9" t="str">
        <f>IFERROR((IF('[1]T10 Wine export vol'!AI103&lt;&gt;"",(IF('[1]T58 Population'!AI103&lt;&gt;"",('[1]T10 Wine export vol'!AI103/'[1]T61 Real GDP'!AI103*1000),"")),"")),"")</f>
        <v/>
      </c>
      <c r="AK72" s="9" t="str">
        <f>IFERROR((IF('[1]T10 Wine export vol'!AJ103&lt;&gt;"",(IF('[1]T58 Population'!AJ103&lt;&gt;"",('[1]T10 Wine export vol'!AJ103/'[1]T61 Real GDP'!AJ103*1000),"")),"")),"")</f>
        <v/>
      </c>
      <c r="AL72" s="9" t="str">
        <f>IFERROR((IF('[1]T10 Wine export vol'!AK103&lt;&gt;"",(IF('[1]T58 Population'!AK103&lt;&gt;"",('[1]T10 Wine export vol'!AK103/'[1]T61 Real GDP'!AK103*1000),"")),"")),"")</f>
        <v/>
      </c>
      <c r="AM72" s="9" t="str">
        <f>IFERROR((IF('[1]T10 Wine export vol'!AL103&lt;&gt;"",(IF('[1]T58 Population'!AL103&lt;&gt;"",('[1]T10 Wine export vol'!AL103/'[1]T61 Real GDP'!AL103*1000),"")),"")),"")</f>
        <v/>
      </c>
      <c r="AN72" s="9">
        <f>IFERROR((IF('[1]T10 Wine export vol'!AM103&lt;&gt;"",(IF('[1]T58 Population'!AM103&lt;&gt;"",('[1]T10 Wine export vol'!AM103/'[1]T61 Real GDP'!AM103*1000),"")),"")),"")</f>
        <v>385.5191204846754</v>
      </c>
      <c r="AO72" s="9" t="str">
        <f>IFERROR((IF('[1]T10 Wine export vol'!AN103&lt;&gt;"",(IF('[1]T58 Population'!AN103&lt;&gt;"",('[1]T10 Wine export vol'!AN103/'[1]T61 Real GDP'!AN103*1000),"")),"")),"")</f>
        <v/>
      </c>
      <c r="AP72" s="9">
        <f>IFERROR((IF('[1]T10 Wine export vol'!AO103&lt;&gt;"",(IF('[1]T58 Population'!AO103&lt;&gt;"",('[1]T10 Wine export vol'!AO103/'[1]T61 Real GDP'!AO103*1000),"")),"")),"")</f>
        <v>1.8242349614630364</v>
      </c>
      <c r="AQ72" s="9" t="str">
        <f>IFERROR((IF('[1]T10 Wine export vol'!AP103&lt;&gt;"",(IF('[1]T58 Population'!AP103&lt;&gt;"",('[1]T10 Wine export vol'!AP103/'[1]T61 Real GDP'!AP103*1000),"")),"")),"")</f>
        <v/>
      </c>
      <c r="AR72" s="9">
        <f>IFERROR((IF('[1]T10 Wine export vol'!AQ103&lt;&gt;"",(IF('[1]T58 Population'!AQ103&lt;&gt;"",('[1]T10 Wine export vol'!AQ103/'[1]T61 Real GDP'!AQ103*1000),"")),"")),"")</f>
        <v>3.5038174090671788E-2</v>
      </c>
      <c r="AS72" s="9" t="str">
        <f>IFERROR((IF('[1]T10 Wine export vol'!AR103&lt;&gt;"",(IF('[1]T58 Population'!AR103&lt;&gt;"",('[1]T10 Wine export vol'!AR103/'[1]T61 Real GDP'!AR103*1000),"")),"")),"")</f>
        <v/>
      </c>
      <c r="AT72" s="9" t="str">
        <f>IFERROR((IF('[1]T10 Wine export vol'!AS103&lt;&gt;"",(IF('[1]T58 Population'!AS103&lt;&gt;"",('[1]T10 Wine export vol'!AS103/'[1]T61 Real GDP'!AS103*1000),"")),"")),"")</f>
        <v/>
      </c>
      <c r="AU72" s="9">
        <f>IFERROR((IF('[1]T10 Wine export vol'!AT103&lt;&gt;"",(IF('[1]T58 Population'!AT103&lt;&gt;"",('[1]T10 Wine export vol'!AT103/'[1]T61 Real GDP'!AT103*1000),"")),"")),"")</f>
        <v>3.1331522194259294</v>
      </c>
      <c r="AV72" s="9" t="str">
        <f>IFERROR((IF('[1]T10 Wine export vol'!AU103&lt;&gt;"",(IF('[1]T58 Population'!AU103&lt;&gt;"",('[1]T10 Wine export vol'!AU103/'[1]T61 Real GDP'!AU103*1000),"")),"")),"")</f>
        <v/>
      </c>
      <c r="AW72" s="9" t="str">
        <f>IFERROR((IF('[1]T10 Wine export vol'!AV103&lt;&gt;"",(IF('[1]T58 Population'!AV103&lt;&gt;"",('[1]T10 Wine export vol'!AV103/'[1]T61 Real GDP'!AV103*1000),"")),"")),"")</f>
        <v/>
      </c>
      <c r="AX72" s="9" t="str">
        <f>IFERROR((IF('[1]T10 Wine export vol'!AW103&lt;&gt;"",(IF('[1]T58 Population'!AW103&lt;&gt;"",('[1]T10 Wine export vol'!AW103/'[1]T61 Real GDP'!AW103*1000),"")),"")),"")</f>
        <v/>
      </c>
      <c r="AY72" s="9" t="str">
        <f>IFERROR((IF('[1]T10 Wine export vol'!AX103&lt;&gt;"",(IF('[1]T58 Population'!AX103&lt;&gt;"",('[1]T10 Wine export vol'!AX103/'[1]T61 Real GDP'!AX103*1000),"")),"")),"")</f>
        <v/>
      </c>
      <c r="AZ72" s="9" t="str">
        <f>IFERROR((IF('[1]T10 Wine export vol'!AY103&lt;&gt;"",(IF('[1]T58 Population'!AY103&lt;&gt;"",('[1]T10 Wine export vol'!AY103/'[1]T61 Real GDP'!AY103*1000),"")),"")),"")</f>
        <v/>
      </c>
      <c r="BA72" s="9" t="str">
        <f>IFERROR((IF('[1]T10 Wine export vol'!AZ103&lt;&gt;"",(IF('[1]T58 Population'!AZ103&lt;&gt;"",('[1]T10 Wine export vol'!AZ103/'[1]T61 Real GDP'!AZ103*1000),"")),"")),"")</f>
        <v/>
      </c>
      <c r="BB72" s="9" t="str">
        <f>IFERROR((IF('[1]T10 Wine export vol'!BC103&lt;&gt;"",(IF('[1]T58 Population'!BC103&lt;&gt;"",('[1]T10 Wine export vol'!BC103/'[1]T61 Real GDP'!BC103*1000),"")),"")),"")</f>
        <v/>
      </c>
    </row>
    <row r="73" spans="1:54" x14ac:dyDescent="0.5">
      <c r="A73" s="7">
        <f>'[1]T10 Wine export vol'!A104</f>
        <v>1936</v>
      </c>
      <c r="B73" s="9">
        <f>IFERROR((IF('[1]T10 Wine export vol'!B104&lt;&gt;"",(IF('[1]T58 Population'!B104&lt;&gt;"",('[1]T10 Wine export vol'!B104/'[1]T61 Real GDP'!B104*1000),"")),"")),"")</f>
        <v>462.99865619592782</v>
      </c>
      <c r="C73" s="9">
        <f>IFERROR((IF('[1]T10 Wine export vol'!C104&lt;&gt;"",(IF('[1]T58 Population'!C104&lt;&gt;"",('[1]T10 Wine export vol'!C104/'[1]T61 Real GDP'!C104*1000),"")),"")),"")</f>
        <v>827.84575433698365</v>
      </c>
      <c r="D73" s="9">
        <f>IFERROR((IF('[1]T10 Wine export vol'!D104&lt;&gt;"",(IF('[1]T58 Population'!D104&lt;&gt;"",('[1]T10 Wine export vol'!D104/'[1]T61 Real GDP'!D104*1000),"")),"")),"")</f>
        <v>7901.833872707658</v>
      </c>
      <c r="E73" s="9">
        <f>IFERROR((IF('[1]T10 Wine export vol'!E104&lt;&gt;"",(IF('[1]T58 Population'!E104&lt;&gt;"",('[1]T10 Wine export vol'!E104/'[1]T61 Real GDP'!E104*1000),"")),"")),"")</f>
        <v>453.94686176357334</v>
      </c>
      <c r="F73" s="9">
        <f>IFERROR((IF('[1]T10 Wine export vol'!F104&lt;&gt;"",(IF('[1]T58 Population'!F104&lt;&gt;"",('[1]T10 Wine export vol'!F104/'[1]T61 Real GDP'!F104*1000),"")),"")),"")</f>
        <v>2.4705738594608131</v>
      </c>
      <c r="G73" s="9"/>
      <c r="H73" s="9">
        <f>IFERROR((IF('[1]T10 Wine export vol'!G104&lt;&gt;"",(IF('[1]T58 Population'!G104&lt;&gt;"",('[1]T10 Wine export vol'!G104/'[1]T61 Real GDP'!G104*1000),"")),"")),"")</f>
        <v>11.259535449680515</v>
      </c>
      <c r="I73" s="9" t="str">
        <f>IFERROR((IF('[1]T10 Wine export vol'!H104&lt;&gt;"",(IF('[1]T58 Population'!H104&lt;&gt;"",('[1]T10 Wine export vol'!H104/'[1]T61 Real GDP'!H104*1000),"")),"")),"")</f>
        <v/>
      </c>
      <c r="J73" s="9" t="str">
        <f>IFERROR((IF('[1]T10 Wine export vol'!I104&lt;&gt;"",(IF('[1]T58 Population'!I104&lt;&gt;"",('[1]T10 Wine export vol'!I104/'[1]T61 Real GDP'!I104*1000),"")),"")),"")</f>
        <v/>
      </c>
      <c r="K73" s="9">
        <f>IFERROR((IF('[1]T10 Wine export vol'!J104&lt;&gt;"",(IF('[1]T58 Population'!J104&lt;&gt;"",('[1]T10 Wine export vol'!J104/'[1]T61 Real GDP'!J104*1000),"")),"")),"")</f>
        <v>23.085673871487526</v>
      </c>
      <c r="L73" s="9">
        <f>IFERROR((IF('[1]T10 Wine export vol'!K104&lt;&gt;"",(IF('[1]T58 Population'!K104&lt;&gt;"",('[1]T10 Wine export vol'!K104/'[1]T61 Real GDP'!K104*1000),"")),"")),"")</f>
        <v>2427.51523037795</v>
      </c>
      <c r="M73" s="9" t="str">
        <f>IFERROR((IF('[1]T10 Wine export vol'!L104&lt;&gt;"",(IF('[1]T58 Population'!L104&lt;&gt;"",('[1]T10 Wine export vol'!L104/'[1]T61 Real GDP'!L104*1000),"")),"")),"")</f>
        <v/>
      </c>
      <c r="N73" s="9">
        <f>IFERROR((IF('[1]T10 Wine export vol'!M104&lt;&gt;"",(IF('[1]T58 Population'!M104&lt;&gt;"",('[1]T10 Wine export vol'!M104/'[1]T61 Real GDP'!M104*1000),"")),"")),"")</f>
        <v>16.743860009564361</v>
      </c>
      <c r="O73" s="9" t="str">
        <f>IFERROR((IF('[1]T10 Wine export vol'!N104&lt;&gt;"",(IF('[1]T58 Population'!N104&lt;&gt;"",('[1]T10 Wine export vol'!N104/'[1]T61 Real GDP'!N104*1000),"")),"")),"")</f>
        <v/>
      </c>
      <c r="P73" s="9">
        <f>IFERROR((IF('[1]T10 Wine export vol'!O104&lt;&gt;"",(IF('[1]T58 Population'!O104&lt;&gt;"",('[1]T10 Wine export vol'!O104/'[1]T61 Real GDP'!O104*1000),"")),"")),"")</f>
        <v>13.937545840839785</v>
      </c>
      <c r="Q73" s="9">
        <f>IFERROR((IF('[1]T10 Wine export vol'!P104&lt;&gt;"",(IF('[1]T58 Population'!P104&lt;&gt;"",('[1]T10 Wine export vol'!P104/'[1]T61 Real GDP'!P104*1000),"")),"")),"")</f>
        <v>28.161487450437111</v>
      </c>
      <c r="R73" s="9" t="str">
        <f>IFERROR((IF('[1]T10 Wine export vol'!Q104&lt;&gt;"",(IF('[1]T58 Population'!Q104&lt;&gt;"",('[1]T10 Wine export vol'!Q104/'[1]T61 Real GDP'!Q104*1000),"")),"")),"")</f>
        <v/>
      </c>
      <c r="S73" s="9">
        <f>IFERROR((IF('[1]T10 Wine export vol'!R104&lt;&gt;"",(IF('[1]T58 Population'!R104&lt;&gt;"",('[1]T10 Wine export vol'!R104/'[1]T61 Real GDP'!R104*1000),"")),"")),"")</f>
        <v>18.966931088082532</v>
      </c>
      <c r="T73" s="9" t="str">
        <f>IFERROR((IF('[1]T10 Wine export vol'!S104&lt;&gt;"",(IF('[1]T58 Population'!S104&lt;&gt;"",('[1]T10 Wine export vol'!S104/'[1]T61 Real GDP'!S104*1000),"")),"")),"")</f>
        <v/>
      </c>
      <c r="U73" s="9" t="str">
        <f>IFERROR((IF('[1]T10 Wine export vol'!T104&lt;&gt;"",(IF('[1]T58 Population'!T104&lt;&gt;"",('[1]T10 Wine export vol'!T104/'[1]T61 Real GDP'!T104*1000),"")),"")),"")</f>
        <v/>
      </c>
      <c r="V73" s="9">
        <f>IFERROR((IF('[1]T10 Wine export vol'!U104&lt;&gt;"",(IF('[1]T58 Population'!U104&lt;&gt;"",('[1]T10 Wine export vol'!U104/'[1]T61 Real GDP'!U104*1000),"")),"")),"")</f>
        <v>1061.4687515549583</v>
      </c>
      <c r="W73" s="9" t="str">
        <f>IFERROR((IF('[1]T10 Wine export vol'!V104&lt;&gt;"",(IF('[1]T58 Population'!V104&lt;&gt;"",('[1]T10 Wine export vol'!V104/'[1]T61 Real GDP'!V104*1000),"")),"")),"")</f>
        <v/>
      </c>
      <c r="X73" s="9">
        <f>IFERROR((IF('[1]T10 Wine export vol'!W104&lt;&gt;"",(IF('[1]T58 Population'!W104&lt;&gt;"",('[1]T10 Wine export vol'!W104/'[1]T61 Real GDP'!W104*1000),"")),"")),"")</f>
        <v>12.624541493333298</v>
      </c>
      <c r="Y73" s="9" t="str">
        <f>IFERROR((IF('[1]T10 Wine export vol'!X104&lt;&gt;"",(IF('[1]T58 Population'!X104&lt;&gt;"",('[1]T10 Wine export vol'!X104/'[1]T61 Real GDP'!X104*1000),"")),"")),"")</f>
        <v/>
      </c>
      <c r="Z73" s="9" t="str">
        <f>IFERROR((IF('[1]T10 Wine export vol'!Y104&lt;&gt;"",(IF('[1]T58 Population'!Y104&lt;&gt;"",('[1]T10 Wine export vol'!Y104/'[1]T61 Real GDP'!Y104*1000),"")),"")),"")</f>
        <v/>
      </c>
      <c r="AA73" s="9" t="str">
        <f>IFERROR((IF('[1]T10 Wine export vol'!Z104&lt;&gt;"",(IF('[1]T58 Population'!Z104&lt;&gt;"",('[1]T10 Wine export vol'!Z104/'[1]T61 Real GDP'!Z104*1000),"")),"")),"")</f>
        <v/>
      </c>
      <c r="AB73" s="9">
        <f>IFERROR((IF('[1]T10 Wine export vol'!AA104&lt;&gt;"",(IF('[1]T58 Population'!AA104&lt;&gt;"",('[1]T10 Wine export vol'!AA104/'[1]T61 Real GDP'!AA104*1000),"")),"")),"")</f>
        <v>450.76709253220719</v>
      </c>
      <c r="AC73" s="9">
        <f>IFERROR((IF('[1]T10 Wine export vol'!AB104&lt;&gt;"",(IF('[1]T58 Population'!AB104&lt;&gt;"",('[1]T10 Wine export vol'!AB104/'[1]T61 Real GDP'!AB104*1000),"")),"")),"")</f>
        <v>0</v>
      </c>
      <c r="AD73" s="9">
        <f>IFERROR((IF('[1]T10 Wine export vol'!AC104&lt;&gt;"",(IF('[1]T58 Population'!AC104&lt;&gt;"",('[1]T10 Wine export vol'!AC104/'[1]T61 Real GDP'!AC104*1000),"")),"")),"")</f>
        <v>0.43132778565286461</v>
      </c>
      <c r="AE73" s="9">
        <f>IFERROR((IF('[1]T10 Wine export vol'!AD104&lt;&gt;"",(IF('[1]T58 Population'!AD104&lt;&gt;"",('[1]T10 Wine export vol'!AD104/'[1]T61 Real GDP'!AD104*1000),"")),"")),"")</f>
        <v>0.12526274345833513</v>
      </c>
      <c r="AF73" s="9">
        <f>IFERROR((IF('[1]T10 Wine export vol'!AE104&lt;&gt;"",(IF('[1]T58 Population'!AE104&lt;&gt;"",('[1]T10 Wine export vol'!AE104/'[1]T61 Real GDP'!AE104*1000),"")),"")),"")</f>
        <v>6.6895639681416936</v>
      </c>
      <c r="AG73" s="9">
        <f>IFERROR((IF('[1]T10 Wine export vol'!AF104&lt;&gt;"",(IF('[1]T58 Population'!AF104&lt;&gt;"",('[1]T10 Wine export vol'!AF104/'[1]T61 Real GDP'!AF104*1000),"")),"")),"")</f>
        <v>0</v>
      </c>
      <c r="AH73" s="9">
        <f>IFERROR((IF('[1]T10 Wine export vol'!AG104&lt;&gt;"",(IF('[1]T58 Population'!AG104&lt;&gt;"",('[1]T10 Wine export vol'!AG104/'[1]T61 Real GDP'!AG104*1000),"")),"")),"")</f>
        <v>496.05755428924033</v>
      </c>
      <c r="AI73" s="9" t="str">
        <f>IFERROR((IF('[1]T10 Wine export vol'!AH104&lt;&gt;"",(IF('[1]T58 Population'!AH104&lt;&gt;"",('[1]T10 Wine export vol'!AH104/'[1]T61 Real GDP'!AH104*1000),"")),"")),"")</f>
        <v/>
      </c>
      <c r="AJ73" s="9" t="str">
        <f>IFERROR((IF('[1]T10 Wine export vol'!AI104&lt;&gt;"",(IF('[1]T58 Population'!AI104&lt;&gt;"",('[1]T10 Wine export vol'!AI104/'[1]T61 Real GDP'!AI104*1000),"")),"")),"")</f>
        <v/>
      </c>
      <c r="AK73" s="9" t="str">
        <f>IFERROR((IF('[1]T10 Wine export vol'!AJ104&lt;&gt;"",(IF('[1]T58 Population'!AJ104&lt;&gt;"",('[1]T10 Wine export vol'!AJ104/'[1]T61 Real GDP'!AJ104*1000),"")),"")),"")</f>
        <v/>
      </c>
      <c r="AL73" s="9" t="str">
        <f>IFERROR((IF('[1]T10 Wine export vol'!AK104&lt;&gt;"",(IF('[1]T58 Population'!AK104&lt;&gt;"",('[1]T10 Wine export vol'!AK104/'[1]T61 Real GDP'!AK104*1000),"")),"")),"")</f>
        <v/>
      </c>
      <c r="AM73" s="9" t="str">
        <f>IFERROR((IF('[1]T10 Wine export vol'!AL104&lt;&gt;"",(IF('[1]T58 Population'!AL104&lt;&gt;"",('[1]T10 Wine export vol'!AL104/'[1]T61 Real GDP'!AL104*1000),"")),"")),"")</f>
        <v/>
      </c>
      <c r="AN73" s="9">
        <f>IFERROR((IF('[1]T10 Wine export vol'!AM104&lt;&gt;"",(IF('[1]T58 Population'!AM104&lt;&gt;"",('[1]T10 Wine export vol'!AM104/'[1]T61 Real GDP'!AM104*1000),"")),"")),"")</f>
        <v>373.71421792039672</v>
      </c>
      <c r="AO73" s="9" t="str">
        <f>IFERROR((IF('[1]T10 Wine export vol'!AN104&lt;&gt;"",(IF('[1]T58 Population'!AN104&lt;&gt;"",('[1]T10 Wine export vol'!AN104/'[1]T61 Real GDP'!AN104*1000),"")),"")),"")</f>
        <v/>
      </c>
      <c r="AP73" s="9">
        <f>IFERROR((IF('[1]T10 Wine export vol'!AO104&lt;&gt;"",(IF('[1]T58 Population'!AO104&lt;&gt;"",('[1]T10 Wine export vol'!AO104/'[1]T61 Real GDP'!AO104*1000),"")),"")),"")</f>
        <v>0.76648909669259957</v>
      </c>
      <c r="AQ73" s="9" t="str">
        <f>IFERROR((IF('[1]T10 Wine export vol'!AP104&lt;&gt;"",(IF('[1]T58 Population'!AP104&lt;&gt;"",('[1]T10 Wine export vol'!AP104/'[1]T61 Real GDP'!AP104*1000),"")),"")),"")</f>
        <v/>
      </c>
      <c r="AR73" s="9">
        <f>IFERROR((IF('[1]T10 Wine export vol'!AQ104&lt;&gt;"",(IF('[1]T58 Population'!AQ104&lt;&gt;"",('[1]T10 Wine export vol'!AQ104/'[1]T61 Real GDP'!AQ104*1000),"")),"")),"")</f>
        <v>6.591240899968033E-2</v>
      </c>
      <c r="AS73" s="9" t="str">
        <f>IFERROR((IF('[1]T10 Wine export vol'!AR104&lt;&gt;"",(IF('[1]T58 Population'!AR104&lt;&gt;"",('[1]T10 Wine export vol'!AR104/'[1]T61 Real GDP'!AR104*1000),"")),"")),"")</f>
        <v/>
      </c>
      <c r="AT73" s="9" t="str">
        <f>IFERROR((IF('[1]T10 Wine export vol'!AS104&lt;&gt;"",(IF('[1]T58 Population'!AS104&lt;&gt;"",('[1]T10 Wine export vol'!AS104/'[1]T61 Real GDP'!AS104*1000),"")),"")),"")</f>
        <v/>
      </c>
      <c r="AU73" s="9">
        <f>IFERROR((IF('[1]T10 Wine export vol'!AT104&lt;&gt;"",(IF('[1]T58 Population'!AT104&lt;&gt;"",('[1]T10 Wine export vol'!AT104/'[1]T61 Real GDP'!AT104*1000),"")),"")),"")</f>
        <v>0</v>
      </c>
      <c r="AV73" s="9" t="str">
        <f>IFERROR((IF('[1]T10 Wine export vol'!AU104&lt;&gt;"",(IF('[1]T58 Population'!AU104&lt;&gt;"",('[1]T10 Wine export vol'!AU104/'[1]T61 Real GDP'!AU104*1000),"")),"")),"")</f>
        <v/>
      </c>
      <c r="AW73" s="9" t="str">
        <f>IFERROR((IF('[1]T10 Wine export vol'!AV104&lt;&gt;"",(IF('[1]T58 Population'!AV104&lt;&gt;"",('[1]T10 Wine export vol'!AV104/'[1]T61 Real GDP'!AV104*1000),"")),"")),"")</f>
        <v/>
      </c>
      <c r="AX73" s="9" t="str">
        <f>IFERROR((IF('[1]T10 Wine export vol'!AW104&lt;&gt;"",(IF('[1]T58 Population'!AW104&lt;&gt;"",('[1]T10 Wine export vol'!AW104/'[1]T61 Real GDP'!AW104*1000),"")),"")),"")</f>
        <v/>
      </c>
      <c r="AY73" s="9" t="str">
        <f>IFERROR((IF('[1]T10 Wine export vol'!AX104&lt;&gt;"",(IF('[1]T58 Population'!AX104&lt;&gt;"",('[1]T10 Wine export vol'!AX104/'[1]T61 Real GDP'!AX104*1000),"")),"")),"")</f>
        <v/>
      </c>
      <c r="AZ73" s="9" t="str">
        <f>IFERROR((IF('[1]T10 Wine export vol'!AY104&lt;&gt;"",(IF('[1]T58 Population'!AY104&lt;&gt;"",('[1]T10 Wine export vol'!AY104/'[1]T61 Real GDP'!AY104*1000),"")),"")),"")</f>
        <v/>
      </c>
      <c r="BA73" s="9" t="str">
        <f>IFERROR((IF('[1]T10 Wine export vol'!AZ104&lt;&gt;"",(IF('[1]T58 Population'!AZ104&lt;&gt;"",('[1]T10 Wine export vol'!AZ104/'[1]T61 Real GDP'!AZ104*1000),"")),"")),"")</f>
        <v/>
      </c>
      <c r="BB73" s="9" t="str">
        <f>IFERROR((IF('[1]T10 Wine export vol'!BC104&lt;&gt;"",(IF('[1]T58 Population'!BC104&lt;&gt;"",('[1]T10 Wine export vol'!BC104/'[1]T61 Real GDP'!BC104*1000),"")),"")),"")</f>
        <v/>
      </c>
    </row>
    <row r="74" spans="1:54" x14ac:dyDescent="0.5">
      <c r="A74" s="7">
        <f>'[1]T10 Wine export vol'!A105</f>
        <v>1937</v>
      </c>
      <c r="B74" s="9">
        <f>IFERROR((IF('[1]T10 Wine export vol'!B105&lt;&gt;"",(IF('[1]T58 Population'!B105&lt;&gt;"",('[1]T10 Wine export vol'!B105/'[1]T61 Real GDP'!B105*1000),"")),"")),"")</f>
        <v>456.99533370098328</v>
      </c>
      <c r="C74" s="9">
        <f>IFERROR((IF('[1]T10 Wine export vol'!C105&lt;&gt;"",(IF('[1]T58 Population'!C105&lt;&gt;"",('[1]T10 Wine export vol'!C105/'[1]T61 Real GDP'!C105*1000),"")),"")),"")</f>
        <v>1106.7060497782829</v>
      </c>
      <c r="D74" s="9">
        <f>IFERROR((IF('[1]T10 Wine export vol'!D105&lt;&gt;"",(IF('[1]T58 Population'!D105&lt;&gt;"",('[1]T10 Wine export vol'!D105/'[1]T61 Real GDP'!D105*1000),"")),"")),"")</f>
        <v>6145.2642917596368</v>
      </c>
      <c r="E74" s="9">
        <f>IFERROR((IF('[1]T10 Wine export vol'!E105&lt;&gt;"",(IF('[1]T58 Population'!E105&lt;&gt;"",('[1]T10 Wine export vol'!E105/'[1]T61 Real GDP'!E105*1000),"")),"")),"")</f>
        <v>541.56874006008127</v>
      </c>
      <c r="F74" s="9">
        <f>IFERROR((IF('[1]T10 Wine export vol'!F105&lt;&gt;"",(IF('[1]T58 Population'!F105&lt;&gt;"",('[1]T10 Wine export vol'!F105/'[1]T61 Real GDP'!F105*1000),"")),"")),"")</f>
        <v>3.7528805117090109</v>
      </c>
      <c r="G74" s="9"/>
      <c r="H74" s="9">
        <f>IFERROR((IF('[1]T10 Wine export vol'!G105&lt;&gt;"",(IF('[1]T58 Population'!G105&lt;&gt;"",('[1]T10 Wine export vol'!G105/'[1]T61 Real GDP'!G105*1000),"")),"")),"")</f>
        <v>10.143908244968619</v>
      </c>
      <c r="I74" s="9" t="str">
        <f>IFERROR((IF('[1]T10 Wine export vol'!H105&lt;&gt;"",(IF('[1]T58 Population'!H105&lt;&gt;"",('[1]T10 Wine export vol'!H105/'[1]T61 Real GDP'!H105*1000),"")),"")),"")</f>
        <v/>
      </c>
      <c r="J74" s="9" t="str">
        <f>IFERROR((IF('[1]T10 Wine export vol'!I105&lt;&gt;"",(IF('[1]T58 Population'!I105&lt;&gt;"",('[1]T10 Wine export vol'!I105/'[1]T61 Real GDP'!I105*1000),"")),"")),"")</f>
        <v/>
      </c>
      <c r="K74" s="9">
        <f>IFERROR((IF('[1]T10 Wine export vol'!J105&lt;&gt;"",(IF('[1]T58 Population'!J105&lt;&gt;"",('[1]T10 Wine export vol'!J105/'[1]T61 Real GDP'!J105*1000),"")),"")),"")</f>
        <v>24.324775082367527</v>
      </c>
      <c r="L74" s="9">
        <f>IFERROR((IF('[1]T10 Wine export vol'!K105&lt;&gt;"",(IF('[1]T58 Population'!K105&lt;&gt;"",('[1]T10 Wine export vol'!K105/'[1]T61 Real GDP'!K105*1000),"")),"")),"")</f>
        <v>2382.7627285440512</v>
      </c>
      <c r="M74" s="9" t="str">
        <f>IFERROR((IF('[1]T10 Wine export vol'!L105&lt;&gt;"",(IF('[1]T58 Population'!L105&lt;&gt;"",('[1]T10 Wine export vol'!L105/'[1]T61 Real GDP'!L105*1000),"")),"")),"")</f>
        <v/>
      </c>
      <c r="N74" s="9">
        <f>IFERROR((IF('[1]T10 Wine export vol'!M105&lt;&gt;"",(IF('[1]T58 Population'!M105&lt;&gt;"",('[1]T10 Wine export vol'!M105/'[1]T61 Real GDP'!M105*1000),"")),"")),"")</f>
        <v>19.051386512817089</v>
      </c>
      <c r="O74" s="9" t="str">
        <f>IFERROR((IF('[1]T10 Wine export vol'!N105&lt;&gt;"",(IF('[1]T58 Population'!N105&lt;&gt;"",('[1]T10 Wine export vol'!N105/'[1]T61 Real GDP'!N105*1000),"")),"")),"")</f>
        <v/>
      </c>
      <c r="P74" s="9">
        <f>IFERROR((IF('[1]T10 Wine export vol'!O105&lt;&gt;"",(IF('[1]T58 Population'!O105&lt;&gt;"",('[1]T10 Wine export vol'!O105/'[1]T61 Real GDP'!O105*1000),"")),"")),"")</f>
        <v>34.052150862077987</v>
      </c>
      <c r="Q74" s="9">
        <f>IFERROR((IF('[1]T10 Wine export vol'!P105&lt;&gt;"",(IF('[1]T58 Population'!P105&lt;&gt;"",('[1]T10 Wine export vol'!P105/'[1]T61 Real GDP'!P105*1000),"")),"")),"")</f>
        <v>27.733212699131276</v>
      </c>
      <c r="R74" s="9" t="str">
        <f>IFERROR((IF('[1]T10 Wine export vol'!Q105&lt;&gt;"",(IF('[1]T58 Population'!Q105&lt;&gt;"",('[1]T10 Wine export vol'!Q105/'[1]T61 Real GDP'!Q105*1000),"")),"")),"")</f>
        <v/>
      </c>
      <c r="S74" s="9">
        <f>IFERROR((IF('[1]T10 Wine export vol'!R105&lt;&gt;"",(IF('[1]T58 Population'!R105&lt;&gt;"",('[1]T10 Wine export vol'!R105/'[1]T61 Real GDP'!R105*1000),"")),"")),"")</f>
        <v>3.0460195272979731</v>
      </c>
      <c r="T74" s="9" t="str">
        <f>IFERROR((IF('[1]T10 Wine export vol'!S105&lt;&gt;"",(IF('[1]T58 Population'!S105&lt;&gt;"",('[1]T10 Wine export vol'!S105/'[1]T61 Real GDP'!S105*1000),"")),"")),"")</f>
        <v/>
      </c>
      <c r="U74" s="9" t="str">
        <f>IFERROR((IF('[1]T10 Wine export vol'!T105&lt;&gt;"",(IF('[1]T58 Population'!T105&lt;&gt;"",('[1]T10 Wine export vol'!T105/'[1]T61 Real GDP'!T105*1000),"")),"")),"")</f>
        <v/>
      </c>
      <c r="V74" s="9">
        <f>IFERROR((IF('[1]T10 Wine export vol'!U105&lt;&gt;"",(IF('[1]T58 Population'!U105&lt;&gt;"",('[1]T10 Wine export vol'!U105/'[1]T61 Real GDP'!U105*1000),"")),"")),"")</f>
        <v>1653.4350657832242</v>
      </c>
      <c r="W74" s="9" t="str">
        <f>IFERROR((IF('[1]T10 Wine export vol'!V105&lt;&gt;"",(IF('[1]T58 Population'!V105&lt;&gt;"",('[1]T10 Wine export vol'!V105/'[1]T61 Real GDP'!V105*1000),"")),"")),"")</f>
        <v/>
      </c>
      <c r="X74" s="9">
        <f>IFERROR((IF('[1]T10 Wine export vol'!W105&lt;&gt;"",(IF('[1]T58 Population'!W105&lt;&gt;"",('[1]T10 Wine export vol'!W105/'[1]T61 Real GDP'!W105*1000),"")),"")),"")</f>
        <v>14.328839432140247</v>
      </c>
      <c r="Y74" s="9" t="str">
        <f>IFERROR((IF('[1]T10 Wine export vol'!X105&lt;&gt;"",(IF('[1]T58 Population'!X105&lt;&gt;"",('[1]T10 Wine export vol'!X105/'[1]T61 Real GDP'!X105*1000),"")),"")),"")</f>
        <v/>
      </c>
      <c r="Z74" s="9" t="str">
        <f>IFERROR((IF('[1]T10 Wine export vol'!Y105&lt;&gt;"",(IF('[1]T58 Population'!Y105&lt;&gt;"",('[1]T10 Wine export vol'!Y105/'[1]T61 Real GDP'!Y105*1000),"")),"")),"")</f>
        <v/>
      </c>
      <c r="AA74" s="9" t="str">
        <f>IFERROR((IF('[1]T10 Wine export vol'!Z105&lt;&gt;"",(IF('[1]T58 Population'!Z105&lt;&gt;"",('[1]T10 Wine export vol'!Z105/'[1]T61 Real GDP'!Z105*1000),"")),"")),"")</f>
        <v/>
      </c>
      <c r="AB74" s="9">
        <f>IFERROR((IF('[1]T10 Wine export vol'!AA105&lt;&gt;"",(IF('[1]T58 Population'!AA105&lt;&gt;"",('[1]T10 Wine export vol'!AA105/'[1]T61 Real GDP'!AA105*1000),"")),"")),"")</f>
        <v>472.77769297308299</v>
      </c>
      <c r="AC74" s="9">
        <f>IFERROR((IF('[1]T10 Wine export vol'!AB105&lt;&gt;"",(IF('[1]T58 Population'!AB105&lt;&gt;"",('[1]T10 Wine export vol'!AB105/'[1]T61 Real GDP'!AB105*1000),"")),"")),"")</f>
        <v>0</v>
      </c>
      <c r="AD74" s="9">
        <f>IFERROR((IF('[1]T10 Wine export vol'!AC105&lt;&gt;"",(IF('[1]T58 Population'!AC105&lt;&gt;"",('[1]T10 Wine export vol'!AC105/'[1]T61 Real GDP'!AC105*1000),"")),"")),"")</f>
        <v>0.39422112824983091</v>
      </c>
      <c r="AE74" s="9">
        <f>IFERROR((IF('[1]T10 Wine export vol'!AD105&lt;&gt;"",(IF('[1]T58 Population'!AD105&lt;&gt;"",('[1]T10 Wine export vol'!AD105/'[1]T61 Real GDP'!AD105*1000),"")),"")),"")</f>
        <v>0.33634876124138674</v>
      </c>
      <c r="AF74" s="9">
        <f>IFERROR((IF('[1]T10 Wine export vol'!AE105&lt;&gt;"",(IF('[1]T58 Population'!AE105&lt;&gt;"",('[1]T10 Wine export vol'!AE105/'[1]T61 Real GDP'!AE105*1000),"")),"")),"")</f>
        <v>9.5119482697097268</v>
      </c>
      <c r="AG74" s="9">
        <f>IFERROR((IF('[1]T10 Wine export vol'!AF105&lt;&gt;"",(IF('[1]T58 Population'!AF105&lt;&gt;"",('[1]T10 Wine export vol'!AF105/'[1]T61 Real GDP'!AF105*1000),"")),"")),"")</f>
        <v>0.19505974233687035</v>
      </c>
      <c r="AH74" s="9">
        <f>IFERROR((IF('[1]T10 Wine export vol'!AG105&lt;&gt;"",(IF('[1]T58 Population'!AG105&lt;&gt;"",('[1]T10 Wine export vol'!AG105/'[1]T61 Real GDP'!AG105*1000),"")),"")),"")</f>
        <v>819.43430452038319</v>
      </c>
      <c r="AI74" s="9" t="str">
        <f>IFERROR((IF('[1]T10 Wine export vol'!AH105&lt;&gt;"",(IF('[1]T58 Population'!AH105&lt;&gt;"",('[1]T10 Wine export vol'!AH105/'[1]T61 Real GDP'!AH105*1000),"")),"")),"")</f>
        <v/>
      </c>
      <c r="AJ74" s="9" t="str">
        <f>IFERROR((IF('[1]T10 Wine export vol'!AI105&lt;&gt;"",(IF('[1]T58 Population'!AI105&lt;&gt;"",('[1]T10 Wine export vol'!AI105/'[1]T61 Real GDP'!AI105*1000),"")),"")),"")</f>
        <v/>
      </c>
      <c r="AK74" s="9" t="str">
        <f>IFERROR((IF('[1]T10 Wine export vol'!AJ105&lt;&gt;"",(IF('[1]T58 Population'!AJ105&lt;&gt;"",('[1]T10 Wine export vol'!AJ105/'[1]T61 Real GDP'!AJ105*1000),"")),"")),"")</f>
        <v/>
      </c>
      <c r="AL74" s="9" t="str">
        <f>IFERROR((IF('[1]T10 Wine export vol'!AK105&lt;&gt;"",(IF('[1]T58 Population'!AK105&lt;&gt;"",('[1]T10 Wine export vol'!AK105/'[1]T61 Real GDP'!AK105*1000),"")),"")),"")</f>
        <v/>
      </c>
      <c r="AM74" s="9" t="str">
        <f>IFERROR((IF('[1]T10 Wine export vol'!AL105&lt;&gt;"",(IF('[1]T58 Population'!AL105&lt;&gt;"",('[1]T10 Wine export vol'!AL105/'[1]T61 Real GDP'!AL105*1000),"")),"")),"")</f>
        <v/>
      </c>
      <c r="AN74" s="9">
        <f>IFERROR((IF('[1]T10 Wine export vol'!AM105&lt;&gt;"",(IF('[1]T58 Population'!AM105&lt;&gt;"",('[1]T10 Wine export vol'!AM105/'[1]T61 Real GDP'!AM105*1000),"")),"")),"")</f>
        <v>407.39952864511872</v>
      </c>
      <c r="AO74" s="9" t="str">
        <f>IFERROR((IF('[1]T10 Wine export vol'!AN105&lt;&gt;"",(IF('[1]T58 Population'!AN105&lt;&gt;"",('[1]T10 Wine export vol'!AN105/'[1]T61 Real GDP'!AN105*1000),"")),"")),"")</f>
        <v/>
      </c>
      <c r="AP74" s="9">
        <f>IFERROR((IF('[1]T10 Wine export vol'!AO105&lt;&gt;"",(IF('[1]T58 Population'!AO105&lt;&gt;"",('[1]T10 Wine export vol'!AO105/'[1]T61 Real GDP'!AO105*1000),"")),"")),"")</f>
        <v>0.7417022065640646</v>
      </c>
      <c r="AQ74" s="9" t="str">
        <f>IFERROR((IF('[1]T10 Wine export vol'!AP105&lt;&gt;"",(IF('[1]T58 Population'!AP105&lt;&gt;"",('[1]T10 Wine export vol'!AP105/'[1]T61 Real GDP'!AP105*1000),"")),"")),"")</f>
        <v/>
      </c>
      <c r="AR74" s="9">
        <f>IFERROR((IF('[1]T10 Wine export vol'!AQ105&lt;&gt;"",(IF('[1]T58 Population'!AQ105&lt;&gt;"",('[1]T10 Wine export vol'!AQ105/'[1]T61 Real GDP'!AQ105*1000),"")),"")),"")</f>
        <v>3.377887671723364E-2</v>
      </c>
      <c r="AS74" s="9" t="str">
        <f>IFERROR((IF('[1]T10 Wine export vol'!AR105&lt;&gt;"",(IF('[1]T58 Population'!AR105&lt;&gt;"",('[1]T10 Wine export vol'!AR105/'[1]T61 Real GDP'!AR105*1000),"")),"")),"")</f>
        <v/>
      </c>
      <c r="AT74" s="9" t="str">
        <f>IFERROR((IF('[1]T10 Wine export vol'!AS105&lt;&gt;"",(IF('[1]T58 Population'!AS105&lt;&gt;"",('[1]T10 Wine export vol'!AS105/'[1]T61 Real GDP'!AS105*1000),"")),"")),"")</f>
        <v/>
      </c>
      <c r="AU74" s="9">
        <f>IFERROR((IF('[1]T10 Wine export vol'!AT105&lt;&gt;"",(IF('[1]T58 Population'!AT105&lt;&gt;"",('[1]T10 Wine export vol'!AT105/'[1]T61 Real GDP'!AT105*1000),"")),"")),"")</f>
        <v>0</v>
      </c>
      <c r="AV74" s="9" t="str">
        <f>IFERROR((IF('[1]T10 Wine export vol'!AU105&lt;&gt;"",(IF('[1]T58 Population'!AU105&lt;&gt;"",('[1]T10 Wine export vol'!AU105/'[1]T61 Real GDP'!AU105*1000),"")),"")),"")</f>
        <v/>
      </c>
      <c r="AW74" s="9" t="str">
        <f>IFERROR((IF('[1]T10 Wine export vol'!AV105&lt;&gt;"",(IF('[1]T58 Population'!AV105&lt;&gt;"",('[1]T10 Wine export vol'!AV105/'[1]T61 Real GDP'!AV105*1000),"")),"")),"")</f>
        <v/>
      </c>
      <c r="AX74" s="9" t="str">
        <f>IFERROR((IF('[1]T10 Wine export vol'!AW105&lt;&gt;"",(IF('[1]T58 Population'!AW105&lt;&gt;"",('[1]T10 Wine export vol'!AW105/'[1]T61 Real GDP'!AW105*1000),"")),"")),"")</f>
        <v/>
      </c>
      <c r="AY74" s="9" t="str">
        <f>IFERROR((IF('[1]T10 Wine export vol'!AX105&lt;&gt;"",(IF('[1]T58 Population'!AX105&lt;&gt;"",('[1]T10 Wine export vol'!AX105/'[1]T61 Real GDP'!AX105*1000),"")),"")),"")</f>
        <v/>
      </c>
      <c r="AZ74" s="9" t="str">
        <f>IFERROR((IF('[1]T10 Wine export vol'!AY105&lt;&gt;"",(IF('[1]T58 Population'!AY105&lt;&gt;"",('[1]T10 Wine export vol'!AY105/'[1]T61 Real GDP'!AY105*1000),"")),"")),"")</f>
        <v/>
      </c>
      <c r="BA74" s="9" t="str">
        <f>IFERROR((IF('[1]T10 Wine export vol'!AZ105&lt;&gt;"",(IF('[1]T58 Population'!AZ105&lt;&gt;"",('[1]T10 Wine export vol'!AZ105/'[1]T61 Real GDP'!AZ105*1000),"")),"")),"")</f>
        <v/>
      </c>
      <c r="BB74" s="9" t="str">
        <f>IFERROR((IF('[1]T10 Wine export vol'!BC105&lt;&gt;"",(IF('[1]T58 Population'!BC105&lt;&gt;"",('[1]T10 Wine export vol'!BC105/'[1]T61 Real GDP'!BC105*1000),"")),"")),"")</f>
        <v/>
      </c>
    </row>
    <row r="75" spans="1:54" x14ac:dyDescent="0.5">
      <c r="A75" s="7">
        <f>'[1]T10 Wine export vol'!A106</f>
        <v>1938</v>
      </c>
      <c r="B75" s="9">
        <f>IFERROR((IF('[1]T10 Wine export vol'!B106&lt;&gt;"",(IF('[1]T58 Population'!B106&lt;&gt;"",('[1]T10 Wine export vol'!B106/'[1]T61 Real GDP'!B106*1000),"")),"")),"")</f>
        <v>548.94489971205417</v>
      </c>
      <c r="C75" s="9">
        <f>IFERROR((IF('[1]T10 Wine export vol'!C106&lt;&gt;"",(IF('[1]T58 Population'!C106&lt;&gt;"",('[1]T10 Wine export vol'!C106/'[1]T61 Real GDP'!C106*1000),"")),"")),"")</f>
        <v>1163.3587581786369</v>
      </c>
      <c r="D75" s="9">
        <f>IFERROR((IF('[1]T10 Wine export vol'!D106&lt;&gt;"",(IF('[1]T58 Population'!D106&lt;&gt;"",('[1]T10 Wine export vol'!D106/'[1]T61 Real GDP'!D106*1000),"")),"")),"")</f>
        <v>6365.7902782023839</v>
      </c>
      <c r="E75" s="9">
        <f>IFERROR((IF('[1]T10 Wine export vol'!E106&lt;&gt;"",(IF('[1]T58 Population'!E106&lt;&gt;"",('[1]T10 Wine export vol'!E106/'[1]T61 Real GDP'!E106*1000),"")),"")),"")</f>
        <v>456.00707104187376</v>
      </c>
      <c r="F75" s="9">
        <f>IFERROR((IF('[1]T10 Wine export vol'!F106&lt;&gt;"",(IF('[1]T58 Population'!F106&lt;&gt;"",('[1]T10 Wine export vol'!F106/'[1]T61 Real GDP'!F106*1000),"")),"")),"")</f>
        <v>2.0801026738679815</v>
      </c>
      <c r="G75" s="9"/>
      <c r="H75" s="9">
        <f>IFERROR((IF('[1]T10 Wine export vol'!G106&lt;&gt;"",(IF('[1]T58 Population'!G106&lt;&gt;"",('[1]T10 Wine export vol'!G106/'[1]T61 Real GDP'!G106*1000),"")),"")),"")</f>
        <v>43.246078315880084</v>
      </c>
      <c r="I75" s="9" t="str">
        <f>IFERROR((IF('[1]T10 Wine export vol'!H106&lt;&gt;"",(IF('[1]T58 Population'!H106&lt;&gt;"",('[1]T10 Wine export vol'!H106/'[1]T61 Real GDP'!H106*1000),"")),"")),"")</f>
        <v/>
      </c>
      <c r="J75" s="9" t="str">
        <f>IFERROR((IF('[1]T10 Wine export vol'!I106&lt;&gt;"",(IF('[1]T58 Population'!I106&lt;&gt;"",('[1]T10 Wine export vol'!I106/'[1]T61 Real GDP'!I106*1000),"")),"")),"")</f>
        <v/>
      </c>
      <c r="K75" s="9">
        <f>IFERROR((IF('[1]T10 Wine export vol'!J106&lt;&gt;"",(IF('[1]T58 Population'!J106&lt;&gt;"",('[1]T10 Wine export vol'!J106/'[1]T61 Real GDP'!J106*1000),"")),"")),"")</f>
        <v>17.029306179914766</v>
      </c>
      <c r="L75" s="9">
        <f>IFERROR((IF('[1]T10 Wine export vol'!K106&lt;&gt;"",(IF('[1]T58 Population'!K106&lt;&gt;"",('[1]T10 Wine export vol'!K106/'[1]T61 Real GDP'!K106*1000),"")),"")),"")</f>
        <v>2325.5383313052216</v>
      </c>
      <c r="M75" s="9" t="str">
        <f>IFERROR((IF('[1]T10 Wine export vol'!L106&lt;&gt;"",(IF('[1]T58 Population'!L106&lt;&gt;"",('[1]T10 Wine export vol'!L106/'[1]T61 Real GDP'!L106*1000),"")),"")),"")</f>
        <v/>
      </c>
      <c r="N75" s="9">
        <f>IFERROR((IF('[1]T10 Wine export vol'!M106&lt;&gt;"",(IF('[1]T58 Population'!M106&lt;&gt;"",('[1]T10 Wine export vol'!M106/'[1]T61 Real GDP'!M106*1000),"")),"")),"")</f>
        <v>12.282645159754988</v>
      </c>
      <c r="O75" s="9" t="str">
        <f>IFERROR((IF('[1]T10 Wine export vol'!N106&lt;&gt;"",(IF('[1]T58 Population'!N106&lt;&gt;"",('[1]T10 Wine export vol'!N106/'[1]T61 Real GDP'!N106*1000),"")),"")),"")</f>
        <v/>
      </c>
      <c r="P75" s="9">
        <f>IFERROR((IF('[1]T10 Wine export vol'!O106&lt;&gt;"",(IF('[1]T58 Population'!O106&lt;&gt;"",('[1]T10 Wine export vol'!O106/'[1]T61 Real GDP'!O106*1000),"")),"")),"")</f>
        <v>30.242998676774278</v>
      </c>
      <c r="Q75" s="9">
        <f>IFERROR((IF('[1]T10 Wine export vol'!P106&lt;&gt;"",(IF('[1]T58 Population'!P106&lt;&gt;"",('[1]T10 Wine export vol'!P106/'[1]T61 Real GDP'!P106*1000),"")),"")),"")</f>
        <v>0</v>
      </c>
      <c r="R75" s="9" t="str">
        <f>IFERROR((IF('[1]T10 Wine export vol'!Q106&lt;&gt;"",(IF('[1]T58 Population'!Q106&lt;&gt;"",('[1]T10 Wine export vol'!Q106/'[1]T61 Real GDP'!Q106*1000),"")),"")),"")</f>
        <v/>
      </c>
      <c r="S75" s="9">
        <f>IFERROR((IF('[1]T10 Wine export vol'!R106&lt;&gt;"",(IF('[1]T58 Population'!R106&lt;&gt;"",('[1]T10 Wine export vol'!R106/'[1]T61 Real GDP'!R106*1000),"")),"")),"")</f>
        <v>2.0328069768508188</v>
      </c>
      <c r="T75" s="9" t="str">
        <f>IFERROR((IF('[1]T10 Wine export vol'!S106&lt;&gt;"",(IF('[1]T58 Population'!S106&lt;&gt;"",('[1]T10 Wine export vol'!S106/'[1]T61 Real GDP'!S106*1000),"")),"")),"")</f>
        <v/>
      </c>
      <c r="U75" s="9" t="str">
        <f>IFERROR((IF('[1]T10 Wine export vol'!T106&lt;&gt;"",(IF('[1]T58 Population'!T106&lt;&gt;"",('[1]T10 Wine export vol'!T106/'[1]T61 Real GDP'!T106*1000),"")),"")),"")</f>
        <v/>
      </c>
      <c r="V75" s="9">
        <f>IFERROR((IF('[1]T10 Wine export vol'!U106&lt;&gt;"",(IF('[1]T58 Population'!U106&lt;&gt;"",('[1]T10 Wine export vol'!U106/'[1]T61 Real GDP'!U106*1000),"")),"")),"")</f>
        <v>1655.1600077462147</v>
      </c>
      <c r="W75" s="9" t="str">
        <f>IFERROR((IF('[1]T10 Wine export vol'!V106&lt;&gt;"",(IF('[1]T58 Population'!V106&lt;&gt;"",('[1]T10 Wine export vol'!V106/'[1]T61 Real GDP'!V106*1000),"")),"")),"")</f>
        <v/>
      </c>
      <c r="X75" s="9">
        <f>IFERROR((IF('[1]T10 Wine export vol'!W106&lt;&gt;"",(IF('[1]T58 Population'!W106&lt;&gt;"",('[1]T10 Wine export vol'!W106/'[1]T61 Real GDP'!W106*1000),"")),"")),"")</f>
        <v>63.99929795322501</v>
      </c>
      <c r="Y75" s="9" t="str">
        <f>IFERROR((IF('[1]T10 Wine export vol'!X106&lt;&gt;"",(IF('[1]T58 Population'!X106&lt;&gt;"",('[1]T10 Wine export vol'!X106/'[1]T61 Real GDP'!X106*1000),"")),"")),"")</f>
        <v/>
      </c>
      <c r="Z75" s="9" t="str">
        <f>IFERROR((IF('[1]T10 Wine export vol'!Y106&lt;&gt;"",(IF('[1]T58 Population'!Y106&lt;&gt;"",('[1]T10 Wine export vol'!Y106/'[1]T61 Real GDP'!Y106*1000),"")),"")),"")</f>
        <v/>
      </c>
      <c r="AA75" s="9" t="str">
        <f>IFERROR((IF('[1]T10 Wine export vol'!Z106&lt;&gt;"",(IF('[1]T58 Population'!Z106&lt;&gt;"",('[1]T10 Wine export vol'!Z106/'[1]T61 Real GDP'!Z106*1000),"")),"")),"")</f>
        <v/>
      </c>
      <c r="AB75" s="9">
        <f>IFERROR((IF('[1]T10 Wine export vol'!AA106&lt;&gt;"",(IF('[1]T58 Population'!AA106&lt;&gt;"",('[1]T10 Wine export vol'!AA106/'[1]T61 Real GDP'!AA106*1000),"")),"")),"")</f>
        <v>435.93377822398082</v>
      </c>
      <c r="AC75" s="9">
        <f>IFERROR((IF('[1]T10 Wine export vol'!AB106&lt;&gt;"",(IF('[1]T58 Population'!AB106&lt;&gt;"",('[1]T10 Wine export vol'!AB106/'[1]T61 Real GDP'!AB106*1000),"")),"")),"")</f>
        <v>0</v>
      </c>
      <c r="AD75" s="9">
        <f>IFERROR((IF('[1]T10 Wine export vol'!AC106&lt;&gt;"",(IF('[1]T58 Population'!AC106&lt;&gt;"",('[1]T10 Wine export vol'!AC106/'[1]T61 Real GDP'!AC106*1000),"")),"")),"")</f>
        <v>0.19208695484473648</v>
      </c>
      <c r="AE75" s="9">
        <f>IFERROR((IF('[1]T10 Wine export vol'!AD106&lt;&gt;"",(IF('[1]T58 Population'!AD106&lt;&gt;"",('[1]T10 Wine export vol'!AD106/'[1]T61 Real GDP'!AD106*1000),"")),"")),"")</f>
        <v>0.31275147759904715</v>
      </c>
      <c r="AF75" s="9">
        <f>IFERROR((IF('[1]T10 Wine export vol'!AE106&lt;&gt;"",(IF('[1]T58 Population'!AE106&lt;&gt;"",('[1]T10 Wine export vol'!AE106/'[1]T61 Real GDP'!AE106*1000),"")),"")),"")</f>
        <v>7.1963967801932434</v>
      </c>
      <c r="AG75" s="9">
        <f>IFERROR((IF('[1]T10 Wine export vol'!AF106&lt;&gt;"",(IF('[1]T58 Population'!AF106&lt;&gt;"",('[1]T10 Wine export vol'!AF106/'[1]T61 Real GDP'!AF106*1000),"")),"")),"")</f>
        <v>0.18825436492276593</v>
      </c>
      <c r="AH75" s="9">
        <f>IFERROR((IF('[1]T10 Wine export vol'!AG106&lt;&gt;"",(IF('[1]T58 Population'!AG106&lt;&gt;"",('[1]T10 Wine export vol'!AG106/'[1]T61 Real GDP'!AG106*1000),"")),"")),"")</f>
        <v>716.99430552127581</v>
      </c>
      <c r="AI75" s="9" t="str">
        <f>IFERROR((IF('[1]T10 Wine export vol'!AH106&lt;&gt;"",(IF('[1]T58 Population'!AH106&lt;&gt;"",('[1]T10 Wine export vol'!AH106/'[1]T61 Real GDP'!AH106*1000),"")),"")),"")</f>
        <v/>
      </c>
      <c r="AJ75" s="9" t="str">
        <f>IFERROR((IF('[1]T10 Wine export vol'!AI106&lt;&gt;"",(IF('[1]T58 Population'!AI106&lt;&gt;"",('[1]T10 Wine export vol'!AI106/'[1]T61 Real GDP'!AI106*1000),"")),"")),"")</f>
        <v/>
      </c>
      <c r="AK75" s="9" t="str">
        <f>IFERROR((IF('[1]T10 Wine export vol'!AJ106&lt;&gt;"",(IF('[1]T58 Population'!AJ106&lt;&gt;"",('[1]T10 Wine export vol'!AJ106/'[1]T61 Real GDP'!AJ106*1000),"")),"")),"")</f>
        <v/>
      </c>
      <c r="AL75" s="9" t="str">
        <f>IFERROR((IF('[1]T10 Wine export vol'!AK106&lt;&gt;"",(IF('[1]T58 Population'!AK106&lt;&gt;"",('[1]T10 Wine export vol'!AK106/'[1]T61 Real GDP'!AK106*1000),"")),"")),"")</f>
        <v/>
      </c>
      <c r="AM75" s="9" t="str">
        <f>IFERROR((IF('[1]T10 Wine export vol'!AL106&lt;&gt;"",(IF('[1]T58 Population'!AL106&lt;&gt;"",('[1]T10 Wine export vol'!AL106/'[1]T61 Real GDP'!AL106*1000),"")),"")),"")</f>
        <v/>
      </c>
      <c r="AN75" s="9">
        <f>IFERROR((IF('[1]T10 Wine export vol'!AM106&lt;&gt;"",(IF('[1]T58 Population'!AM106&lt;&gt;"",('[1]T10 Wine export vol'!AM106/'[1]T61 Real GDP'!AM106*1000),"")),"")),"")</f>
        <v>459.94035369819784</v>
      </c>
      <c r="AO75" s="9" t="str">
        <f>IFERROR((IF('[1]T10 Wine export vol'!AN106&lt;&gt;"",(IF('[1]T58 Population'!AN106&lt;&gt;"",('[1]T10 Wine export vol'!AN106/'[1]T61 Real GDP'!AN106*1000),"")),"")),"")</f>
        <v/>
      </c>
      <c r="AP75" s="9">
        <f>IFERROR((IF('[1]T10 Wine export vol'!AO106&lt;&gt;"",(IF('[1]T58 Population'!AO106&lt;&gt;"",('[1]T10 Wine export vol'!AO106/'[1]T61 Real GDP'!AO106*1000),"")),"")),"")</f>
        <v>4.0902583679869116</v>
      </c>
      <c r="AQ75" s="9" t="str">
        <f>IFERROR((IF('[1]T10 Wine export vol'!AP106&lt;&gt;"",(IF('[1]T58 Population'!AP106&lt;&gt;"",('[1]T10 Wine export vol'!AP106/'[1]T61 Real GDP'!AP106*1000),"")),"")),"")</f>
        <v/>
      </c>
      <c r="AR75" s="9">
        <f>IFERROR((IF('[1]T10 Wine export vol'!AQ106&lt;&gt;"",(IF('[1]T58 Population'!AQ106&lt;&gt;"",('[1]T10 Wine export vol'!AQ106/'[1]T61 Real GDP'!AQ106*1000),"")),"")),"")</f>
        <v>3.4643672506435068E-2</v>
      </c>
      <c r="AS75" s="9" t="str">
        <f>IFERROR((IF('[1]T10 Wine export vol'!AR106&lt;&gt;"",(IF('[1]T58 Population'!AR106&lt;&gt;"",('[1]T10 Wine export vol'!AR106/'[1]T61 Real GDP'!AR106*1000),"")),"")),"")</f>
        <v/>
      </c>
      <c r="AT75" s="9" t="str">
        <f>IFERROR((IF('[1]T10 Wine export vol'!AS106&lt;&gt;"",(IF('[1]T58 Population'!AS106&lt;&gt;"",('[1]T10 Wine export vol'!AS106/'[1]T61 Real GDP'!AS106*1000),"")),"")),"")</f>
        <v/>
      </c>
      <c r="AU75" s="9">
        <f>IFERROR((IF('[1]T10 Wine export vol'!AT106&lt;&gt;"",(IF('[1]T58 Population'!AT106&lt;&gt;"",('[1]T10 Wine export vol'!AT106/'[1]T61 Real GDP'!AT106*1000),"")),"")),"")</f>
        <v>0</v>
      </c>
      <c r="AV75" s="9" t="str">
        <f>IFERROR((IF('[1]T10 Wine export vol'!AU106&lt;&gt;"",(IF('[1]T58 Population'!AU106&lt;&gt;"",('[1]T10 Wine export vol'!AU106/'[1]T61 Real GDP'!AU106*1000),"")),"")),"")</f>
        <v/>
      </c>
      <c r="AW75" s="9" t="str">
        <f>IFERROR((IF('[1]T10 Wine export vol'!AV106&lt;&gt;"",(IF('[1]T58 Population'!AV106&lt;&gt;"",('[1]T10 Wine export vol'!AV106/'[1]T61 Real GDP'!AV106*1000),"")),"")),"")</f>
        <v/>
      </c>
      <c r="AX75" s="9" t="str">
        <f>IFERROR((IF('[1]T10 Wine export vol'!AW106&lt;&gt;"",(IF('[1]T58 Population'!AW106&lt;&gt;"",('[1]T10 Wine export vol'!AW106/'[1]T61 Real GDP'!AW106*1000),"")),"")),"")</f>
        <v/>
      </c>
      <c r="AY75" s="9" t="str">
        <f>IFERROR((IF('[1]T10 Wine export vol'!AX106&lt;&gt;"",(IF('[1]T58 Population'!AX106&lt;&gt;"",('[1]T10 Wine export vol'!AX106/'[1]T61 Real GDP'!AX106*1000),"")),"")),"")</f>
        <v/>
      </c>
      <c r="AZ75" s="9" t="str">
        <f>IFERROR((IF('[1]T10 Wine export vol'!AY106&lt;&gt;"",(IF('[1]T58 Population'!AY106&lt;&gt;"",('[1]T10 Wine export vol'!AY106/'[1]T61 Real GDP'!AY106*1000),"")),"")),"")</f>
        <v/>
      </c>
      <c r="BA75" s="9" t="str">
        <f>IFERROR((IF('[1]T10 Wine export vol'!AZ106&lt;&gt;"",(IF('[1]T58 Population'!AZ106&lt;&gt;"",('[1]T10 Wine export vol'!AZ106/'[1]T61 Real GDP'!AZ106*1000),"")),"")),"")</f>
        <v/>
      </c>
      <c r="BB75" s="9" t="str">
        <f>IFERROR((IF('[1]T10 Wine export vol'!BC106&lt;&gt;"",(IF('[1]T58 Population'!BC106&lt;&gt;"",('[1]T10 Wine export vol'!BC106/'[1]T61 Real GDP'!BC106*1000),"")),"")),"")</f>
        <v/>
      </c>
    </row>
    <row r="76" spans="1:54" x14ac:dyDescent="0.5">
      <c r="A76" s="7">
        <f>'[1]T10 Wine export vol'!A107</f>
        <v>1939</v>
      </c>
      <c r="B76" s="9">
        <f>IFERROR((IF('[1]T10 Wine export vol'!B107&lt;&gt;"",(IF('[1]T58 Population'!B107&lt;&gt;"",('[1]T10 Wine export vol'!B107/'[1]T61 Real GDP'!B107*1000),"")),"")),"")</f>
        <v>456.18468578748707</v>
      </c>
      <c r="C76" s="9">
        <f>IFERROR((IF('[1]T10 Wine export vol'!C107&lt;&gt;"",(IF('[1]T58 Population'!C107&lt;&gt;"",('[1]T10 Wine export vol'!C107/'[1]T61 Real GDP'!C107*1000),"")),"")),"")</f>
        <v>959.01264392470068</v>
      </c>
      <c r="D76" s="9">
        <f>IFERROR((IF('[1]T10 Wine export vol'!D107&lt;&gt;"",(IF('[1]T58 Population'!D107&lt;&gt;"",('[1]T10 Wine export vol'!D107/'[1]T61 Real GDP'!D107*1000),"")),"")),"")</f>
        <v>7483.9731503129951</v>
      </c>
      <c r="E76" s="9">
        <f>IFERROR((IF('[1]T10 Wine export vol'!E107&lt;&gt;"",(IF('[1]T58 Population'!E107&lt;&gt;"",('[1]T10 Wine export vol'!E107/'[1]T61 Real GDP'!E107*1000),"")),"")),"")</f>
        <v>537.70263631897819</v>
      </c>
      <c r="F76" s="9" t="str">
        <f>IFERROR((IF('[1]T10 Wine export vol'!F107&lt;&gt;"",(IF('[1]T58 Population'!F107&lt;&gt;"",('[1]T10 Wine export vol'!F107/'[1]T61 Real GDP'!F107*1000),"")),"")),"")</f>
        <v/>
      </c>
      <c r="G76" s="9"/>
      <c r="H76" s="9">
        <f>IFERROR((IF('[1]T10 Wine export vol'!G107&lt;&gt;"",(IF('[1]T58 Population'!G107&lt;&gt;"",('[1]T10 Wine export vol'!G107/'[1]T61 Real GDP'!G107*1000),"")),"")),"")</f>
        <v>43.040021296017414</v>
      </c>
      <c r="I76" s="9" t="str">
        <f>IFERROR((IF('[1]T10 Wine export vol'!H107&lt;&gt;"",(IF('[1]T58 Population'!H107&lt;&gt;"",('[1]T10 Wine export vol'!H107/'[1]T61 Real GDP'!H107*1000),"")),"")),"")</f>
        <v/>
      </c>
      <c r="J76" s="9" t="str">
        <f>IFERROR((IF('[1]T10 Wine export vol'!I107&lt;&gt;"",(IF('[1]T58 Population'!I107&lt;&gt;"",('[1]T10 Wine export vol'!I107/'[1]T61 Real GDP'!I107*1000),"")),"")),"")</f>
        <v/>
      </c>
      <c r="K76" s="9">
        <f>IFERROR((IF('[1]T10 Wine export vol'!J107&lt;&gt;"",(IF('[1]T58 Population'!J107&lt;&gt;"",('[1]T10 Wine export vol'!J107/'[1]T61 Real GDP'!J107*1000),"")),"")),"")</f>
        <v>10.358350886466601</v>
      </c>
      <c r="L76" s="9">
        <f>IFERROR((IF('[1]T10 Wine export vol'!K107&lt;&gt;"",(IF('[1]T58 Population'!K107&lt;&gt;"",('[1]T10 Wine export vol'!K107/'[1]T61 Real GDP'!K107*1000),"")),"")),"")</f>
        <v>2276.7682119205301</v>
      </c>
      <c r="M76" s="9">
        <f>IFERROR((IF('[1]T10 Wine export vol'!L107&lt;&gt;"",(IF('[1]T58 Population'!L107&lt;&gt;"",('[1]T10 Wine export vol'!L107/'[1]T61 Real GDP'!L107*1000),"")),"")),"")</f>
        <v>4.4667783361250697</v>
      </c>
      <c r="N76" s="9">
        <f>IFERROR((IF('[1]T10 Wine export vol'!M107&lt;&gt;"",(IF('[1]T58 Population'!M107&lt;&gt;"",('[1]T10 Wine export vol'!M107/'[1]T61 Real GDP'!M107*1000),"")),"")),"")</f>
        <v>3.9024626696069324</v>
      </c>
      <c r="O76" s="9" t="str">
        <f>IFERROR((IF('[1]T10 Wine export vol'!N107&lt;&gt;"",(IF('[1]T58 Population'!N107&lt;&gt;"",('[1]T10 Wine export vol'!N107/'[1]T61 Real GDP'!N107*1000),"")),"")),"")</f>
        <v/>
      </c>
      <c r="P76" s="9">
        <f>IFERROR((IF('[1]T10 Wine export vol'!O107&lt;&gt;"",(IF('[1]T58 Population'!O107&lt;&gt;"",('[1]T10 Wine export vol'!O107/'[1]T61 Real GDP'!O107*1000),"")),"")),"")</f>
        <v>144.5535905398001</v>
      </c>
      <c r="Q76" s="9">
        <f>IFERROR((IF('[1]T10 Wine export vol'!P107&lt;&gt;"",(IF('[1]T58 Population'!P107&lt;&gt;"",('[1]T10 Wine export vol'!P107/'[1]T61 Real GDP'!P107*1000),"")),"")),"")</f>
        <v>1.2643954583926649</v>
      </c>
      <c r="R76" s="9" t="str">
        <f>IFERROR((IF('[1]T10 Wine export vol'!Q107&lt;&gt;"",(IF('[1]T58 Population'!Q107&lt;&gt;"",('[1]T10 Wine export vol'!Q107/'[1]T61 Real GDP'!Q107*1000),"")),"")),"")</f>
        <v/>
      </c>
      <c r="S76" s="9">
        <f>IFERROR((IF('[1]T10 Wine export vol'!R107&lt;&gt;"",(IF('[1]T58 Population'!R107&lt;&gt;"",('[1]T10 Wine export vol'!R107/'[1]T61 Real GDP'!R107*1000),"")),"")),"")</f>
        <v>1737.0104728724655</v>
      </c>
      <c r="T76" s="9" t="str">
        <f>IFERROR((IF('[1]T10 Wine export vol'!S107&lt;&gt;"",(IF('[1]T58 Population'!S107&lt;&gt;"",('[1]T10 Wine export vol'!S107/'[1]T61 Real GDP'!S107*1000),"")),"")),"")</f>
        <v/>
      </c>
      <c r="U76" s="9" t="str">
        <f>IFERROR((IF('[1]T10 Wine export vol'!T107&lt;&gt;"",(IF('[1]T58 Population'!T107&lt;&gt;"",('[1]T10 Wine export vol'!T107/'[1]T61 Real GDP'!T107*1000),"")),"")),"")</f>
        <v/>
      </c>
      <c r="V76" s="9">
        <f>IFERROR((IF('[1]T10 Wine export vol'!U107&lt;&gt;"",(IF('[1]T58 Population'!U107&lt;&gt;"",('[1]T10 Wine export vol'!U107/'[1]T61 Real GDP'!U107*1000),"")),"")),"")</f>
        <v>935.29831948216975</v>
      </c>
      <c r="W76" s="9" t="str">
        <f>IFERROR((IF('[1]T10 Wine export vol'!V107&lt;&gt;"",(IF('[1]T58 Population'!V107&lt;&gt;"",('[1]T10 Wine export vol'!V107/'[1]T61 Real GDP'!V107*1000),"")),"")),"")</f>
        <v/>
      </c>
      <c r="X76" s="9" t="str">
        <f>IFERROR((IF('[1]T10 Wine export vol'!W107&lt;&gt;"",(IF('[1]T58 Population'!W107&lt;&gt;"",('[1]T10 Wine export vol'!W107/'[1]T61 Real GDP'!W107*1000),"")),"")),"")</f>
        <v/>
      </c>
      <c r="Y76" s="9" t="str">
        <f>IFERROR((IF('[1]T10 Wine export vol'!X107&lt;&gt;"",(IF('[1]T58 Population'!X107&lt;&gt;"",('[1]T10 Wine export vol'!X107/'[1]T61 Real GDP'!X107*1000),"")),"")),"")</f>
        <v/>
      </c>
      <c r="Z76" s="9" t="str">
        <f>IFERROR((IF('[1]T10 Wine export vol'!Y107&lt;&gt;"",(IF('[1]T58 Population'!Y107&lt;&gt;"",('[1]T10 Wine export vol'!Y107/'[1]T61 Real GDP'!Y107*1000),"")),"")),"")</f>
        <v/>
      </c>
      <c r="AA76" s="9" t="str">
        <f>IFERROR((IF('[1]T10 Wine export vol'!Z107&lt;&gt;"",(IF('[1]T58 Population'!Z107&lt;&gt;"",('[1]T10 Wine export vol'!Z107/'[1]T61 Real GDP'!Z107*1000),"")),"")),"")</f>
        <v/>
      </c>
      <c r="AB76" s="9">
        <f>IFERROR((IF('[1]T10 Wine export vol'!AA107&lt;&gt;"",(IF('[1]T58 Population'!AA107&lt;&gt;"",('[1]T10 Wine export vol'!AA107/'[1]T61 Real GDP'!AA107*1000),"")),"")),"")</f>
        <v>413.79742252942657</v>
      </c>
      <c r="AC76" s="9">
        <f>IFERROR((IF('[1]T10 Wine export vol'!AB107&lt;&gt;"",(IF('[1]T58 Population'!AB107&lt;&gt;"",('[1]T10 Wine export vol'!AB107/'[1]T61 Real GDP'!AB107*1000),"")),"")),"")</f>
        <v>0</v>
      </c>
      <c r="AD76" s="9">
        <f>IFERROR((IF('[1]T10 Wine export vol'!AC107&lt;&gt;"",(IF('[1]T58 Population'!AC107&lt;&gt;"",('[1]T10 Wine export vol'!AC107/'[1]T61 Real GDP'!AC107*1000),"")),"")),"")</f>
        <v>0.18126686688196333</v>
      </c>
      <c r="AE76" s="9">
        <f>IFERROR((IF('[1]T10 Wine export vol'!AD107&lt;&gt;"",(IF('[1]T58 Population'!AD107&lt;&gt;"",('[1]T10 Wine export vol'!AD107/'[1]T61 Real GDP'!AD107*1000),"")),"")),"")</f>
        <v>0.38238930660401488</v>
      </c>
      <c r="AF76" s="9">
        <f>IFERROR((IF('[1]T10 Wine export vol'!AE107&lt;&gt;"",(IF('[1]T58 Population'!AE107&lt;&gt;"",('[1]T10 Wine export vol'!AE107/'[1]T61 Real GDP'!AE107*1000),"")),"")),"")</f>
        <v>8.7547998434564747</v>
      </c>
      <c r="AG76" s="9">
        <f>IFERROR((IF('[1]T10 Wine export vol'!AF107&lt;&gt;"",(IF('[1]T58 Population'!AF107&lt;&gt;"",('[1]T10 Wine export vol'!AF107/'[1]T61 Real GDP'!AF107*1000),"")),"")),"")</f>
        <v>0.18741861793686027</v>
      </c>
      <c r="AH76" s="9">
        <f>IFERROR((IF('[1]T10 Wine export vol'!AG107&lt;&gt;"",(IF('[1]T58 Population'!AG107&lt;&gt;"",('[1]T10 Wine export vol'!AG107/'[1]T61 Real GDP'!AG107*1000),"")),"")),"")</f>
        <v>58.871406034895777</v>
      </c>
      <c r="AI76" s="9" t="str">
        <f>IFERROR((IF('[1]T10 Wine export vol'!AH107&lt;&gt;"",(IF('[1]T58 Population'!AH107&lt;&gt;"",('[1]T10 Wine export vol'!AH107/'[1]T61 Real GDP'!AH107*1000),"")),"")),"")</f>
        <v/>
      </c>
      <c r="AJ76" s="9" t="str">
        <f>IFERROR((IF('[1]T10 Wine export vol'!AI107&lt;&gt;"",(IF('[1]T58 Population'!AI107&lt;&gt;"",('[1]T10 Wine export vol'!AI107/'[1]T61 Real GDP'!AI107*1000),"")),"")),"")</f>
        <v/>
      </c>
      <c r="AK76" s="9" t="str">
        <f>IFERROR((IF('[1]T10 Wine export vol'!AJ107&lt;&gt;"",(IF('[1]T58 Population'!AJ107&lt;&gt;"",('[1]T10 Wine export vol'!AJ107/'[1]T61 Real GDP'!AJ107*1000),"")),"")),"")</f>
        <v/>
      </c>
      <c r="AL76" s="9" t="str">
        <f>IFERROR((IF('[1]T10 Wine export vol'!AK107&lt;&gt;"",(IF('[1]T58 Population'!AK107&lt;&gt;"",('[1]T10 Wine export vol'!AK107/'[1]T61 Real GDP'!AK107*1000),"")),"")),"")</f>
        <v/>
      </c>
      <c r="AM76" s="9" t="str">
        <f>IFERROR((IF('[1]T10 Wine export vol'!AL107&lt;&gt;"",(IF('[1]T58 Population'!AL107&lt;&gt;"",('[1]T10 Wine export vol'!AL107/'[1]T61 Real GDP'!AL107*1000),"")),"")),"")</f>
        <v/>
      </c>
      <c r="AN76" s="9">
        <f>IFERROR((IF('[1]T10 Wine export vol'!AM107&lt;&gt;"",(IF('[1]T58 Population'!AM107&lt;&gt;"",('[1]T10 Wine export vol'!AM107/'[1]T61 Real GDP'!AM107*1000),"")),"")),"")</f>
        <v>625.87652603305958</v>
      </c>
      <c r="AO76" s="9" t="str">
        <f>IFERROR((IF('[1]T10 Wine export vol'!AN107&lt;&gt;"",(IF('[1]T58 Population'!AN107&lt;&gt;"",('[1]T10 Wine export vol'!AN107/'[1]T61 Real GDP'!AN107*1000),"")),"")),"")</f>
        <v/>
      </c>
      <c r="AP76" s="9">
        <f>IFERROR((IF('[1]T10 Wine export vol'!AO107&lt;&gt;"",(IF('[1]T58 Population'!AO107&lt;&gt;"",('[1]T10 Wine export vol'!AO107/'[1]T61 Real GDP'!AO107*1000),"")),"")),"")</f>
        <v>35.561430010070488</v>
      </c>
      <c r="AQ76" s="9" t="str">
        <f>IFERROR((IF('[1]T10 Wine export vol'!AP107&lt;&gt;"",(IF('[1]T58 Population'!AP107&lt;&gt;"",('[1]T10 Wine export vol'!AP107/'[1]T61 Real GDP'!AP107*1000),"")),"")),"")</f>
        <v/>
      </c>
      <c r="AR76" s="9" t="str">
        <f>IFERROR((IF('[1]T10 Wine export vol'!AQ107&lt;&gt;"",(IF('[1]T58 Population'!AQ107&lt;&gt;"",('[1]T10 Wine export vol'!AQ107/'[1]T61 Real GDP'!AQ107*1000),"")),"")),"")</f>
        <v/>
      </c>
      <c r="AS76" s="9" t="str">
        <f>IFERROR((IF('[1]T10 Wine export vol'!AR107&lt;&gt;"",(IF('[1]T58 Population'!AR107&lt;&gt;"",('[1]T10 Wine export vol'!AR107/'[1]T61 Real GDP'!AR107*1000),"")),"")),"")</f>
        <v/>
      </c>
      <c r="AT76" s="9" t="str">
        <f>IFERROR((IF('[1]T10 Wine export vol'!AS107&lt;&gt;"",(IF('[1]T58 Population'!AS107&lt;&gt;"",('[1]T10 Wine export vol'!AS107/'[1]T61 Real GDP'!AS107*1000),"")),"")),"")</f>
        <v/>
      </c>
      <c r="AU76" s="9" t="str">
        <f>IFERROR((IF('[1]T10 Wine export vol'!AT107&lt;&gt;"",(IF('[1]T58 Population'!AT107&lt;&gt;"",('[1]T10 Wine export vol'!AT107/'[1]T61 Real GDP'!AT107*1000),"")),"")),"")</f>
        <v/>
      </c>
      <c r="AV76" s="9" t="str">
        <f>IFERROR((IF('[1]T10 Wine export vol'!AU107&lt;&gt;"",(IF('[1]T58 Population'!AU107&lt;&gt;"",('[1]T10 Wine export vol'!AU107/'[1]T61 Real GDP'!AU107*1000),"")),"")),"")</f>
        <v/>
      </c>
      <c r="AW76" s="9" t="str">
        <f>IFERROR((IF('[1]T10 Wine export vol'!AV107&lt;&gt;"",(IF('[1]T58 Population'!AV107&lt;&gt;"",('[1]T10 Wine export vol'!AV107/'[1]T61 Real GDP'!AV107*1000),"")),"")),"")</f>
        <v/>
      </c>
      <c r="AX76" s="9" t="str">
        <f>IFERROR((IF('[1]T10 Wine export vol'!AW107&lt;&gt;"",(IF('[1]T58 Population'!AW107&lt;&gt;"",('[1]T10 Wine export vol'!AW107/'[1]T61 Real GDP'!AW107*1000),"")),"")),"")</f>
        <v/>
      </c>
      <c r="AY76" s="9" t="str">
        <f>IFERROR((IF('[1]T10 Wine export vol'!AX107&lt;&gt;"",(IF('[1]T58 Population'!AX107&lt;&gt;"",('[1]T10 Wine export vol'!AX107/'[1]T61 Real GDP'!AX107*1000),"")),"")),"")</f>
        <v/>
      </c>
      <c r="AZ76" s="9" t="str">
        <f>IFERROR((IF('[1]T10 Wine export vol'!AY107&lt;&gt;"",(IF('[1]T58 Population'!AY107&lt;&gt;"",('[1]T10 Wine export vol'!AY107/'[1]T61 Real GDP'!AY107*1000),"")),"")),"")</f>
        <v/>
      </c>
      <c r="BA76" s="9" t="str">
        <f>IFERROR((IF('[1]T10 Wine export vol'!AZ107&lt;&gt;"",(IF('[1]T58 Population'!AZ107&lt;&gt;"",('[1]T10 Wine export vol'!AZ107/'[1]T61 Real GDP'!AZ107*1000),"")),"")),"")</f>
        <v/>
      </c>
      <c r="BB76" s="9" t="str">
        <f>IFERROR((IF('[1]T10 Wine export vol'!BC107&lt;&gt;"",(IF('[1]T58 Population'!BC107&lt;&gt;"",('[1]T10 Wine export vol'!BC107/'[1]T61 Real GDP'!BC107*1000),"")),"")),"")</f>
        <v/>
      </c>
    </row>
    <row r="77" spans="1:54" x14ac:dyDescent="0.5">
      <c r="A77" s="7">
        <f>'[1]T10 Wine export vol'!A108</f>
        <v>1940</v>
      </c>
      <c r="B77" s="9">
        <f>IFERROR((IF('[1]T10 Wine export vol'!B108&lt;&gt;"",(IF('[1]T58 Population'!B108&lt;&gt;"",('[1]T10 Wine export vol'!B108/'[1]T61 Real GDP'!B108*1000),"")),"")),"")</f>
        <v>291.07780808490696</v>
      </c>
      <c r="C77" s="9">
        <f>IFERROR((IF('[1]T10 Wine export vol'!C108&lt;&gt;"",(IF('[1]T58 Population'!C108&lt;&gt;"",('[1]T10 Wine export vol'!C108/'[1]T61 Real GDP'!C108*1000),"")),"")),"")</f>
        <v>1092.5972720409277</v>
      </c>
      <c r="D77" s="9">
        <f>IFERROR((IF('[1]T10 Wine export vol'!D108&lt;&gt;"",(IF('[1]T58 Population'!D108&lt;&gt;"",('[1]T10 Wine export vol'!D108/'[1]T61 Real GDP'!D108*1000),"")),"")),"")</f>
        <v>5651.8231687641173</v>
      </c>
      <c r="E77" s="9">
        <f>IFERROR((IF('[1]T10 Wine export vol'!E108&lt;&gt;"",(IF('[1]T58 Population'!E108&lt;&gt;"",('[1]T10 Wine export vol'!E108/'[1]T61 Real GDP'!E108*1000),"")),"")),"")</f>
        <v>819.42334608565852</v>
      </c>
      <c r="F77" s="9" t="str">
        <f>IFERROR((IF('[1]T10 Wine export vol'!F108&lt;&gt;"",(IF('[1]T58 Population'!F108&lt;&gt;"",('[1]T10 Wine export vol'!F108/'[1]T61 Real GDP'!F108*1000),"")),"")),"")</f>
        <v/>
      </c>
      <c r="G77" s="9"/>
      <c r="H77" s="9">
        <f>IFERROR((IF('[1]T10 Wine export vol'!G108&lt;&gt;"",(IF('[1]T58 Population'!G108&lt;&gt;"",('[1]T10 Wine export vol'!G108/'[1]T61 Real GDP'!G108*1000),"")),"")),"")</f>
        <v>23.901817218391084</v>
      </c>
      <c r="I77" s="9" t="str">
        <f>IFERROR((IF('[1]T10 Wine export vol'!H108&lt;&gt;"",(IF('[1]T58 Population'!H108&lt;&gt;"",('[1]T10 Wine export vol'!H108/'[1]T61 Real GDP'!H108*1000),"")),"")),"")</f>
        <v/>
      </c>
      <c r="J77" s="9" t="str">
        <f>IFERROR((IF('[1]T10 Wine export vol'!I108&lt;&gt;"",(IF('[1]T58 Population'!I108&lt;&gt;"",('[1]T10 Wine export vol'!I108/'[1]T61 Real GDP'!I108*1000),"")),"")),"")</f>
        <v/>
      </c>
      <c r="K77" s="9">
        <f>IFERROR((IF('[1]T10 Wine export vol'!J108&lt;&gt;"",(IF('[1]T58 Population'!J108&lt;&gt;"",('[1]T10 Wine export vol'!J108/'[1]T61 Real GDP'!J108*1000),"")),"")),"")</f>
        <v>5.0094888731035496</v>
      </c>
      <c r="L77" s="9">
        <f>IFERROR((IF('[1]T10 Wine export vol'!K108&lt;&gt;"",(IF('[1]T58 Population'!K108&lt;&gt;"",('[1]T10 Wine export vol'!K108/'[1]T61 Real GDP'!K108*1000),"")),"")),"")</f>
        <v>1403.9424087004882</v>
      </c>
      <c r="M77" s="9">
        <f>IFERROR((IF('[1]T10 Wine export vol'!L108&lt;&gt;"",(IF('[1]T58 Population'!L108&lt;&gt;"",('[1]T10 Wine export vol'!L108/'[1]T61 Real GDP'!L108*1000),"")),"")),"")</f>
        <v>4.4306601683650859</v>
      </c>
      <c r="N77" s="9">
        <f>IFERROR((IF('[1]T10 Wine export vol'!M108&lt;&gt;"",(IF('[1]T58 Population'!M108&lt;&gt;"",('[1]T10 Wine export vol'!M108/'[1]T61 Real GDP'!M108*1000),"")),"")),"")</f>
        <v>1.1655651493222998</v>
      </c>
      <c r="O77" s="9" t="str">
        <f>IFERROR((IF('[1]T10 Wine export vol'!N108&lt;&gt;"",(IF('[1]T58 Population'!N108&lt;&gt;"",('[1]T10 Wine export vol'!N108/'[1]T61 Real GDP'!N108*1000),"")),"")),"")</f>
        <v/>
      </c>
      <c r="P77" s="9">
        <f>IFERROR((IF('[1]T10 Wine export vol'!O108&lt;&gt;"",(IF('[1]T58 Population'!O108&lt;&gt;"",('[1]T10 Wine export vol'!O108/'[1]T61 Real GDP'!O108*1000),"")),"")),"")</f>
        <v>91.002883206531735</v>
      </c>
      <c r="Q77" s="9">
        <f>IFERROR((IF('[1]T10 Wine export vol'!P108&lt;&gt;"",(IF('[1]T58 Population'!P108&lt;&gt;"",('[1]T10 Wine export vol'!P108/'[1]T61 Real GDP'!P108*1000),"")),"")),"")</f>
        <v>1.3912509237906134</v>
      </c>
      <c r="R77" s="9" t="str">
        <f>IFERROR((IF('[1]T10 Wine export vol'!Q108&lt;&gt;"",(IF('[1]T58 Population'!Q108&lt;&gt;"",('[1]T10 Wine export vol'!Q108/'[1]T61 Real GDP'!Q108*1000),"")),"")),"")</f>
        <v/>
      </c>
      <c r="S77" s="9">
        <f>IFERROR((IF('[1]T10 Wine export vol'!R108&lt;&gt;"",(IF('[1]T58 Population'!R108&lt;&gt;"",('[1]T10 Wine export vol'!R108/'[1]T61 Real GDP'!R108*1000),"")),"")),"")</f>
        <v>3426.5180006493147</v>
      </c>
      <c r="T77" s="9" t="str">
        <f>IFERROR((IF('[1]T10 Wine export vol'!S108&lt;&gt;"",(IF('[1]T58 Population'!S108&lt;&gt;"",('[1]T10 Wine export vol'!S108/'[1]T61 Real GDP'!S108*1000),"")),"")),"")</f>
        <v/>
      </c>
      <c r="U77" s="9" t="str">
        <f>IFERROR((IF('[1]T10 Wine export vol'!T108&lt;&gt;"",(IF('[1]T58 Population'!T108&lt;&gt;"",('[1]T10 Wine export vol'!T108/'[1]T61 Real GDP'!T108*1000),"")),"")),"")</f>
        <v/>
      </c>
      <c r="V77" s="9">
        <f>IFERROR((IF('[1]T10 Wine export vol'!U108&lt;&gt;"",(IF('[1]T58 Population'!U108&lt;&gt;"",('[1]T10 Wine export vol'!U108/'[1]T61 Real GDP'!U108*1000),"")),"")),"")</f>
        <v>561.26340854408375</v>
      </c>
      <c r="W77" s="9" t="str">
        <f>IFERROR((IF('[1]T10 Wine export vol'!V108&lt;&gt;"",(IF('[1]T58 Population'!V108&lt;&gt;"",('[1]T10 Wine export vol'!V108/'[1]T61 Real GDP'!V108*1000),"")),"")),"")</f>
        <v/>
      </c>
      <c r="X77" s="9" t="str">
        <f>IFERROR((IF('[1]T10 Wine export vol'!W108&lt;&gt;"",(IF('[1]T58 Population'!W108&lt;&gt;"",('[1]T10 Wine export vol'!W108/'[1]T61 Real GDP'!W108*1000),"")),"")),"")</f>
        <v/>
      </c>
      <c r="Y77" s="9" t="str">
        <f>IFERROR((IF('[1]T10 Wine export vol'!X108&lt;&gt;"",(IF('[1]T58 Population'!X108&lt;&gt;"",('[1]T10 Wine export vol'!X108/'[1]T61 Real GDP'!X108*1000),"")),"")),"")</f>
        <v/>
      </c>
      <c r="Z77" s="9" t="str">
        <f>IFERROR((IF('[1]T10 Wine export vol'!Y108&lt;&gt;"",(IF('[1]T58 Population'!Y108&lt;&gt;"",('[1]T10 Wine export vol'!Y108/'[1]T61 Real GDP'!Y108*1000),"")),"")),"")</f>
        <v/>
      </c>
      <c r="AA77" s="9" t="str">
        <f>IFERROR((IF('[1]T10 Wine export vol'!Z108&lt;&gt;"",(IF('[1]T58 Population'!Z108&lt;&gt;"",('[1]T10 Wine export vol'!Z108/'[1]T61 Real GDP'!Z108*1000),"")),"")),"")</f>
        <v/>
      </c>
      <c r="AB77" s="9">
        <f>IFERROR((IF('[1]T10 Wine export vol'!AA108&lt;&gt;"",(IF('[1]T58 Population'!AA108&lt;&gt;"",('[1]T10 Wine export vol'!AA108/'[1]T61 Real GDP'!AA108*1000),"")),"")),"")</f>
        <v>378.97881698178833</v>
      </c>
      <c r="AC77" s="9">
        <f>IFERROR((IF('[1]T10 Wine export vol'!AB108&lt;&gt;"",(IF('[1]T58 Population'!AB108&lt;&gt;"",('[1]T10 Wine export vol'!AB108/'[1]T61 Real GDP'!AB108*1000),"")),"")),"")</f>
        <v>0</v>
      </c>
      <c r="AD77" s="9">
        <f>IFERROR((IF('[1]T10 Wine export vol'!AC108&lt;&gt;"",(IF('[1]T58 Population'!AC108&lt;&gt;"",('[1]T10 Wine export vol'!AC108/'[1]T61 Real GDP'!AC108*1000),"")),"")),"")</f>
        <v>0.31875531404952934</v>
      </c>
      <c r="AE77" s="9">
        <f>IFERROR((IF('[1]T10 Wine export vol'!AD108&lt;&gt;"",(IF('[1]T58 Population'!AD108&lt;&gt;"",('[1]T10 Wine export vol'!AD108/'[1]T61 Real GDP'!AD108*1000),"")),"")),"")</f>
        <v>1.6241147683131822</v>
      </c>
      <c r="AF77" s="9">
        <f>IFERROR((IF('[1]T10 Wine export vol'!AE108&lt;&gt;"",(IF('[1]T58 Population'!AE108&lt;&gt;"",('[1]T10 Wine export vol'!AE108/'[1]T61 Real GDP'!AE108*1000),"")),"")),"")</f>
        <v>11.681741351723758</v>
      </c>
      <c r="AG77" s="9">
        <f>IFERROR((IF('[1]T10 Wine export vol'!AF108&lt;&gt;"",(IF('[1]T58 Population'!AF108&lt;&gt;"",('[1]T10 Wine export vol'!AF108/'[1]T61 Real GDP'!AF108*1000),"")),"")),"")</f>
        <v>0</v>
      </c>
      <c r="AH77" s="9">
        <f>IFERROR((IF('[1]T10 Wine export vol'!AG108&lt;&gt;"",(IF('[1]T58 Population'!AG108&lt;&gt;"",('[1]T10 Wine export vol'!AG108/'[1]T61 Real GDP'!AG108*1000),"")),"")),"")</f>
        <v>71.984561637957952</v>
      </c>
      <c r="AI77" s="9" t="str">
        <f>IFERROR((IF('[1]T10 Wine export vol'!AH108&lt;&gt;"",(IF('[1]T58 Population'!AH108&lt;&gt;"",('[1]T10 Wine export vol'!AH108/'[1]T61 Real GDP'!AH108*1000),"")),"")),"")</f>
        <v/>
      </c>
      <c r="AJ77" s="9" t="str">
        <f>IFERROR((IF('[1]T10 Wine export vol'!AI108&lt;&gt;"",(IF('[1]T58 Population'!AI108&lt;&gt;"",('[1]T10 Wine export vol'!AI108/'[1]T61 Real GDP'!AI108*1000),"")),"")),"")</f>
        <v/>
      </c>
      <c r="AK77" s="9" t="str">
        <f>IFERROR((IF('[1]T10 Wine export vol'!AJ108&lt;&gt;"",(IF('[1]T58 Population'!AJ108&lt;&gt;"",('[1]T10 Wine export vol'!AJ108/'[1]T61 Real GDP'!AJ108*1000),"")),"")),"")</f>
        <v/>
      </c>
      <c r="AL77" s="9" t="str">
        <f>IFERROR((IF('[1]T10 Wine export vol'!AK108&lt;&gt;"",(IF('[1]T58 Population'!AK108&lt;&gt;"",('[1]T10 Wine export vol'!AK108/'[1]T61 Real GDP'!AK108*1000),"")),"")),"")</f>
        <v/>
      </c>
      <c r="AM77" s="9" t="str">
        <f>IFERROR((IF('[1]T10 Wine export vol'!AL108&lt;&gt;"",(IF('[1]T58 Population'!AL108&lt;&gt;"",('[1]T10 Wine export vol'!AL108/'[1]T61 Real GDP'!AL108*1000),"")),"")),"")</f>
        <v/>
      </c>
      <c r="AN77" s="9">
        <f>IFERROR((IF('[1]T10 Wine export vol'!AM108&lt;&gt;"",(IF('[1]T58 Population'!AM108&lt;&gt;"",('[1]T10 Wine export vol'!AM108/'[1]T61 Real GDP'!AM108*1000),"")),"")),"")</f>
        <v>349.00835065844672</v>
      </c>
      <c r="AO77" s="9" t="str">
        <f>IFERROR((IF('[1]T10 Wine export vol'!AN108&lt;&gt;"",(IF('[1]T58 Population'!AN108&lt;&gt;"",('[1]T10 Wine export vol'!AN108/'[1]T61 Real GDP'!AN108*1000),"")),"")),"")</f>
        <v/>
      </c>
      <c r="AP77" s="9">
        <f>IFERROR((IF('[1]T10 Wine export vol'!AO108&lt;&gt;"",(IF('[1]T58 Population'!AO108&lt;&gt;"",('[1]T10 Wine export vol'!AO108/'[1]T61 Real GDP'!AO108*1000),"")),"")),"")</f>
        <v>0</v>
      </c>
      <c r="AQ77" s="9" t="str">
        <f>IFERROR((IF('[1]T10 Wine export vol'!AP108&lt;&gt;"",(IF('[1]T58 Population'!AP108&lt;&gt;"",('[1]T10 Wine export vol'!AP108/'[1]T61 Real GDP'!AP108*1000),"")),"")),"")</f>
        <v/>
      </c>
      <c r="AR77" s="9" t="str">
        <f>IFERROR((IF('[1]T10 Wine export vol'!AQ108&lt;&gt;"",(IF('[1]T58 Population'!AQ108&lt;&gt;"",('[1]T10 Wine export vol'!AQ108/'[1]T61 Real GDP'!AQ108*1000),"")),"")),"")</f>
        <v/>
      </c>
      <c r="AS77" s="9" t="str">
        <f>IFERROR((IF('[1]T10 Wine export vol'!AR108&lt;&gt;"",(IF('[1]T58 Population'!AR108&lt;&gt;"",('[1]T10 Wine export vol'!AR108/'[1]T61 Real GDP'!AR108*1000),"")),"")),"")</f>
        <v/>
      </c>
      <c r="AT77" s="9" t="str">
        <f>IFERROR((IF('[1]T10 Wine export vol'!AS108&lt;&gt;"",(IF('[1]T58 Population'!AS108&lt;&gt;"",('[1]T10 Wine export vol'!AS108/'[1]T61 Real GDP'!AS108*1000),"")),"")),"")</f>
        <v/>
      </c>
      <c r="AU77" s="9" t="str">
        <f>IFERROR((IF('[1]T10 Wine export vol'!AT108&lt;&gt;"",(IF('[1]T58 Population'!AT108&lt;&gt;"",('[1]T10 Wine export vol'!AT108/'[1]T61 Real GDP'!AT108*1000),"")),"")),"")</f>
        <v/>
      </c>
      <c r="AV77" s="9" t="str">
        <f>IFERROR((IF('[1]T10 Wine export vol'!AU108&lt;&gt;"",(IF('[1]T58 Population'!AU108&lt;&gt;"",('[1]T10 Wine export vol'!AU108/'[1]T61 Real GDP'!AU108*1000),"")),"")),"")</f>
        <v/>
      </c>
      <c r="AW77" s="9" t="str">
        <f>IFERROR((IF('[1]T10 Wine export vol'!AV108&lt;&gt;"",(IF('[1]T58 Population'!AV108&lt;&gt;"",('[1]T10 Wine export vol'!AV108/'[1]T61 Real GDP'!AV108*1000),"")),"")),"")</f>
        <v/>
      </c>
      <c r="AX77" s="9" t="str">
        <f>IFERROR((IF('[1]T10 Wine export vol'!AW108&lt;&gt;"",(IF('[1]T58 Population'!AW108&lt;&gt;"",('[1]T10 Wine export vol'!AW108/'[1]T61 Real GDP'!AW108*1000),"")),"")),"")</f>
        <v/>
      </c>
      <c r="AY77" s="9" t="str">
        <f>IFERROR((IF('[1]T10 Wine export vol'!AX108&lt;&gt;"",(IF('[1]T58 Population'!AX108&lt;&gt;"",('[1]T10 Wine export vol'!AX108/'[1]T61 Real GDP'!AX108*1000),"")),"")),"")</f>
        <v/>
      </c>
      <c r="AZ77" s="9" t="str">
        <f>IFERROR((IF('[1]T10 Wine export vol'!AY108&lt;&gt;"",(IF('[1]T58 Population'!AY108&lt;&gt;"",('[1]T10 Wine export vol'!AY108/'[1]T61 Real GDP'!AY108*1000),"")),"")),"")</f>
        <v/>
      </c>
      <c r="BA77" s="9" t="str">
        <f>IFERROR((IF('[1]T10 Wine export vol'!AZ108&lt;&gt;"",(IF('[1]T58 Population'!AZ108&lt;&gt;"",('[1]T10 Wine export vol'!AZ108/'[1]T61 Real GDP'!AZ108*1000),"")),"")),"")</f>
        <v/>
      </c>
      <c r="BB77" s="9">
        <f>IFERROR((IF('[1]T10 Wine export vol'!BC108&lt;&gt;"",(IF('[1]T58 Population'!BC108&lt;&gt;"",('[1]T10 Wine export vol'!BC108/'[1]T61 Real GDP'!BC108*1000),"")),"")),"")</f>
        <v>274.61653704102133</v>
      </c>
    </row>
    <row r="78" spans="1:54" x14ac:dyDescent="0.5">
      <c r="A78" s="7">
        <f>'[1]T10 Wine export vol'!A109</f>
        <v>1941</v>
      </c>
      <c r="B78" s="9">
        <f>IFERROR((IF('[1]T10 Wine export vol'!B109&lt;&gt;"",(IF('[1]T58 Population'!B109&lt;&gt;"",('[1]T10 Wine export vol'!B109/'[1]T61 Real GDP'!B109*1000),"")),"")),"")</f>
        <v>1256.1471719790698</v>
      </c>
      <c r="C78" s="9">
        <f>IFERROR((IF('[1]T10 Wine export vol'!C109&lt;&gt;"",(IF('[1]T58 Population'!C109&lt;&gt;"",('[1]T10 Wine export vol'!C109/'[1]T61 Real GDP'!C109*1000),"")),"")),"")</f>
        <v>1195.8413024261465</v>
      </c>
      <c r="D78" s="9">
        <f>IFERROR((IF('[1]T10 Wine export vol'!D109&lt;&gt;"",(IF('[1]T58 Population'!D109&lt;&gt;"",('[1]T10 Wine export vol'!D109/'[1]T61 Real GDP'!D109*1000),"")),"")),"")</f>
        <v>4432.1452291343812</v>
      </c>
      <c r="E78" s="9">
        <f>IFERROR((IF('[1]T10 Wine export vol'!E109&lt;&gt;"",(IF('[1]T58 Population'!E109&lt;&gt;"",('[1]T10 Wine export vol'!E109/'[1]T61 Real GDP'!E109*1000),"")),"")),"")</f>
        <v>419.40219246671478</v>
      </c>
      <c r="F78" s="9" t="str">
        <f>IFERROR((IF('[1]T10 Wine export vol'!F109&lt;&gt;"",(IF('[1]T58 Population'!F109&lt;&gt;"",('[1]T10 Wine export vol'!F109/'[1]T61 Real GDP'!F109*1000),"")),"")),"")</f>
        <v/>
      </c>
      <c r="G78" s="9"/>
      <c r="H78" s="9">
        <f>IFERROR((IF('[1]T10 Wine export vol'!G109&lt;&gt;"",(IF('[1]T58 Population'!G109&lt;&gt;"",('[1]T10 Wine export vol'!G109/'[1]T61 Real GDP'!G109*1000),"")),"")),"")</f>
        <v>8.3178747940806126</v>
      </c>
      <c r="I78" s="9" t="str">
        <f>IFERROR((IF('[1]T10 Wine export vol'!H109&lt;&gt;"",(IF('[1]T58 Population'!H109&lt;&gt;"",('[1]T10 Wine export vol'!H109/'[1]T61 Real GDP'!H109*1000),"")),"")),"")</f>
        <v/>
      </c>
      <c r="J78" s="9" t="str">
        <f>IFERROR((IF('[1]T10 Wine export vol'!I109&lt;&gt;"",(IF('[1]T58 Population'!I109&lt;&gt;"",('[1]T10 Wine export vol'!I109/'[1]T61 Real GDP'!I109*1000),"")),"")),"")</f>
        <v/>
      </c>
      <c r="K78" s="9">
        <f>IFERROR((IF('[1]T10 Wine export vol'!J109&lt;&gt;"",(IF('[1]T58 Population'!J109&lt;&gt;"",('[1]T10 Wine export vol'!J109/'[1]T61 Real GDP'!J109*1000),"")),"")),"")</f>
        <v>7.3534177189947503</v>
      </c>
      <c r="L78" s="9">
        <f>IFERROR((IF('[1]T10 Wine export vol'!K109&lt;&gt;"",(IF('[1]T58 Population'!K109&lt;&gt;"",('[1]T10 Wine export vol'!K109/'[1]T61 Real GDP'!K109*1000),"")),"")),"")</f>
        <v>363.14873876485939</v>
      </c>
      <c r="M78" s="9">
        <f>IFERROR((IF('[1]T10 Wine export vol'!L109&lt;&gt;"",(IF('[1]T58 Population'!L109&lt;&gt;"",('[1]T10 Wine export vol'!L109/'[1]T61 Real GDP'!L109*1000),"")),"")),"")</f>
        <v>9.8522167487684733</v>
      </c>
      <c r="N78" s="9">
        <f>IFERROR((IF('[1]T10 Wine export vol'!M109&lt;&gt;"",(IF('[1]T58 Population'!M109&lt;&gt;"",('[1]T10 Wine export vol'!M109/'[1]T61 Real GDP'!M109*1000),"")),"")),"")</f>
        <v>0</v>
      </c>
      <c r="O78" s="9" t="str">
        <f>IFERROR((IF('[1]T10 Wine export vol'!N109&lt;&gt;"",(IF('[1]T58 Population'!N109&lt;&gt;"",('[1]T10 Wine export vol'!N109/'[1]T61 Real GDP'!N109*1000),"")),"")),"")</f>
        <v/>
      </c>
      <c r="P78" s="9">
        <f>IFERROR((IF('[1]T10 Wine export vol'!O109&lt;&gt;"",(IF('[1]T58 Population'!O109&lt;&gt;"",('[1]T10 Wine export vol'!O109/'[1]T61 Real GDP'!O109*1000),"")),"")),"")</f>
        <v>276.06919080444811</v>
      </c>
      <c r="Q78" s="9">
        <f>IFERROR((IF('[1]T10 Wine export vol'!P109&lt;&gt;"",(IF('[1]T58 Population'!P109&lt;&gt;"",('[1]T10 Wine export vol'!P109/'[1]T61 Real GDP'!P109*1000),"")),"")),"")</f>
        <v>1.3306110952318695</v>
      </c>
      <c r="R78" s="9" t="str">
        <f>IFERROR((IF('[1]T10 Wine export vol'!Q109&lt;&gt;"",(IF('[1]T58 Population'!Q109&lt;&gt;"",('[1]T10 Wine export vol'!Q109/'[1]T61 Real GDP'!Q109*1000),"")),"")),"")</f>
        <v/>
      </c>
      <c r="S78" s="9">
        <f>IFERROR((IF('[1]T10 Wine export vol'!R109&lt;&gt;"",(IF('[1]T58 Population'!R109&lt;&gt;"",('[1]T10 Wine export vol'!R109/'[1]T61 Real GDP'!R109*1000),"")),"")),"")</f>
        <v>1386.8661230665634</v>
      </c>
      <c r="T78" s="9" t="str">
        <f>IFERROR((IF('[1]T10 Wine export vol'!S109&lt;&gt;"",(IF('[1]T58 Population'!S109&lt;&gt;"",('[1]T10 Wine export vol'!S109/'[1]T61 Real GDP'!S109*1000),"")),"")),"")</f>
        <v/>
      </c>
      <c r="U78" s="9" t="str">
        <f>IFERROR((IF('[1]T10 Wine export vol'!T109&lt;&gt;"",(IF('[1]T58 Population'!T109&lt;&gt;"",('[1]T10 Wine export vol'!T109/'[1]T61 Real GDP'!T109*1000),"")),"")),"")</f>
        <v/>
      </c>
      <c r="V78" s="9">
        <f>IFERROR((IF('[1]T10 Wine export vol'!U109&lt;&gt;"",(IF('[1]T58 Population'!U109&lt;&gt;"",('[1]T10 Wine export vol'!U109/'[1]T61 Real GDP'!U109*1000),"")),"")),"")</f>
        <v>599.4435366488616</v>
      </c>
      <c r="W78" s="9" t="str">
        <f>IFERROR((IF('[1]T10 Wine export vol'!V109&lt;&gt;"",(IF('[1]T58 Population'!V109&lt;&gt;"",('[1]T10 Wine export vol'!V109/'[1]T61 Real GDP'!V109*1000),"")),"")),"")</f>
        <v/>
      </c>
      <c r="X78" s="9" t="str">
        <f>IFERROR((IF('[1]T10 Wine export vol'!W109&lt;&gt;"",(IF('[1]T58 Population'!W109&lt;&gt;"",('[1]T10 Wine export vol'!W109/'[1]T61 Real GDP'!W109*1000),"")),"")),"")</f>
        <v/>
      </c>
      <c r="Y78" s="9" t="str">
        <f>IFERROR((IF('[1]T10 Wine export vol'!X109&lt;&gt;"",(IF('[1]T58 Population'!X109&lt;&gt;"",('[1]T10 Wine export vol'!X109/'[1]T61 Real GDP'!X109*1000),"")),"")),"")</f>
        <v/>
      </c>
      <c r="Z78" s="9" t="str">
        <f>IFERROR((IF('[1]T10 Wine export vol'!Y109&lt;&gt;"",(IF('[1]T58 Population'!Y109&lt;&gt;"",('[1]T10 Wine export vol'!Y109/'[1]T61 Real GDP'!Y109*1000),"")),"")),"")</f>
        <v/>
      </c>
      <c r="AA78" s="9" t="str">
        <f>IFERROR((IF('[1]T10 Wine export vol'!Z109&lt;&gt;"",(IF('[1]T58 Population'!Z109&lt;&gt;"",('[1]T10 Wine export vol'!Z109/'[1]T61 Real GDP'!Z109*1000),"")),"")),"")</f>
        <v/>
      </c>
      <c r="AB78" s="9">
        <f>IFERROR((IF('[1]T10 Wine export vol'!AA109&lt;&gt;"",(IF('[1]T58 Population'!AA109&lt;&gt;"",('[1]T10 Wine export vol'!AA109/'[1]T61 Real GDP'!AA109*1000),"")),"")),"")</f>
        <v>156.13896048451682</v>
      </c>
      <c r="AC78" s="9">
        <f>IFERROR((IF('[1]T10 Wine export vol'!AB109&lt;&gt;"",(IF('[1]T58 Population'!AB109&lt;&gt;"",('[1]T10 Wine export vol'!AB109/'[1]T61 Real GDP'!AB109*1000),"")),"")),"")</f>
        <v>0</v>
      </c>
      <c r="AD78" s="9">
        <f>IFERROR((IF('[1]T10 Wine export vol'!AC109&lt;&gt;"",(IF('[1]T58 Population'!AC109&lt;&gt;"",('[1]T10 Wine export vol'!AC109/'[1]T61 Real GDP'!AC109*1000),"")),"")),"")</f>
        <v>0.41953366651391905</v>
      </c>
      <c r="AE78" s="9">
        <f>IFERROR((IF('[1]T10 Wine export vol'!AD109&lt;&gt;"",(IF('[1]T58 Population'!AD109&lt;&gt;"",('[1]T10 Wine export vol'!AD109/'[1]T61 Real GDP'!AD109*1000),"")),"")),"")</f>
        <v>2.6298511959578637</v>
      </c>
      <c r="AF78" s="9">
        <f>IFERROR((IF('[1]T10 Wine export vol'!AE109&lt;&gt;"",(IF('[1]T58 Population'!AE109&lt;&gt;"",('[1]T10 Wine export vol'!AE109/'[1]T61 Real GDP'!AE109*1000),"")),"")),"")</f>
        <v>21.499503749889229</v>
      </c>
      <c r="AG78" s="9">
        <f>IFERROR((IF('[1]T10 Wine export vol'!AF109&lt;&gt;"",(IF('[1]T58 Population'!AF109&lt;&gt;"",('[1]T10 Wine export vol'!AF109/'[1]T61 Real GDP'!AF109*1000),"")),"")),"")</f>
        <v>0.17434552805731651</v>
      </c>
      <c r="AH78" s="9">
        <f>IFERROR((IF('[1]T10 Wine export vol'!AG109&lt;&gt;"",(IF('[1]T58 Population'!AG109&lt;&gt;"",('[1]T10 Wine export vol'!AG109/'[1]T61 Real GDP'!AG109*1000),"")),"")),"")</f>
        <v>92.389134642553515</v>
      </c>
      <c r="AI78" s="9" t="str">
        <f>IFERROR((IF('[1]T10 Wine export vol'!AH109&lt;&gt;"",(IF('[1]T58 Population'!AH109&lt;&gt;"",('[1]T10 Wine export vol'!AH109/'[1]T61 Real GDP'!AH109*1000),"")),"")),"")</f>
        <v/>
      </c>
      <c r="AJ78" s="9" t="str">
        <f>IFERROR((IF('[1]T10 Wine export vol'!AI109&lt;&gt;"",(IF('[1]T58 Population'!AI109&lt;&gt;"",('[1]T10 Wine export vol'!AI109/'[1]T61 Real GDP'!AI109*1000),"")),"")),"")</f>
        <v/>
      </c>
      <c r="AK78" s="9" t="str">
        <f>IFERROR((IF('[1]T10 Wine export vol'!AJ109&lt;&gt;"",(IF('[1]T58 Population'!AJ109&lt;&gt;"",('[1]T10 Wine export vol'!AJ109/'[1]T61 Real GDP'!AJ109*1000),"")),"")),"")</f>
        <v/>
      </c>
      <c r="AL78" s="9" t="str">
        <f>IFERROR((IF('[1]T10 Wine export vol'!AK109&lt;&gt;"",(IF('[1]T58 Population'!AK109&lt;&gt;"",('[1]T10 Wine export vol'!AK109/'[1]T61 Real GDP'!AK109*1000),"")),"")),"")</f>
        <v/>
      </c>
      <c r="AM78" s="9" t="str">
        <f>IFERROR((IF('[1]T10 Wine export vol'!AL109&lt;&gt;"",(IF('[1]T58 Population'!AL109&lt;&gt;"",('[1]T10 Wine export vol'!AL109/'[1]T61 Real GDP'!AL109*1000),"")),"")),"")</f>
        <v/>
      </c>
      <c r="AN78" s="9">
        <f>IFERROR((IF('[1]T10 Wine export vol'!AM109&lt;&gt;"",(IF('[1]T58 Population'!AM109&lt;&gt;"",('[1]T10 Wine export vol'!AM109/'[1]T61 Real GDP'!AM109*1000),"")),"")),"")</f>
        <v>198.70173342637472</v>
      </c>
      <c r="AO78" s="9" t="str">
        <f>IFERROR((IF('[1]T10 Wine export vol'!AN109&lt;&gt;"",(IF('[1]T58 Population'!AN109&lt;&gt;"",('[1]T10 Wine export vol'!AN109/'[1]T61 Real GDP'!AN109*1000),"")),"")),"")</f>
        <v/>
      </c>
      <c r="AP78" s="9">
        <f>IFERROR((IF('[1]T10 Wine export vol'!AO109&lt;&gt;"",(IF('[1]T58 Population'!AO109&lt;&gt;"",('[1]T10 Wine export vol'!AO109/'[1]T61 Real GDP'!AO109*1000),"")),"")),"")</f>
        <v>0</v>
      </c>
      <c r="AQ78" s="9" t="str">
        <f>IFERROR((IF('[1]T10 Wine export vol'!AP109&lt;&gt;"",(IF('[1]T58 Population'!AP109&lt;&gt;"",('[1]T10 Wine export vol'!AP109/'[1]T61 Real GDP'!AP109*1000),"")),"")),"")</f>
        <v/>
      </c>
      <c r="AR78" s="9" t="str">
        <f>IFERROR((IF('[1]T10 Wine export vol'!AQ109&lt;&gt;"",(IF('[1]T58 Population'!AQ109&lt;&gt;"",('[1]T10 Wine export vol'!AQ109/'[1]T61 Real GDP'!AQ109*1000),"")),"")),"")</f>
        <v/>
      </c>
      <c r="AS78" s="9" t="str">
        <f>IFERROR((IF('[1]T10 Wine export vol'!AR109&lt;&gt;"",(IF('[1]T58 Population'!AR109&lt;&gt;"",('[1]T10 Wine export vol'!AR109/'[1]T61 Real GDP'!AR109*1000),"")),"")),"")</f>
        <v/>
      </c>
      <c r="AT78" s="9" t="str">
        <f>IFERROR((IF('[1]T10 Wine export vol'!AS109&lt;&gt;"",(IF('[1]T58 Population'!AS109&lt;&gt;"",('[1]T10 Wine export vol'!AS109/'[1]T61 Real GDP'!AS109*1000),"")),"")),"")</f>
        <v/>
      </c>
      <c r="AU78" s="9" t="str">
        <f>IFERROR((IF('[1]T10 Wine export vol'!AT109&lt;&gt;"",(IF('[1]T58 Population'!AT109&lt;&gt;"",('[1]T10 Wine export vol'!AT109/'[1]T61 Real GDP'!AT109*1000),"")),"")),"")</f>
        <v/>
      </c>
      <c r="AV78" s="9" t="str">
        <f>IFERROR((IF('[1]T10 Wine export vol'!AU109&lt;&gt;"",(IF('[1]T58 Population'!AU109&lt;&gt;"",('[1]T10 Wine export vol'!AU109/'[1]T61 Real GDP'!AU109*1000),"")),"")),"")</f>
        <v/>
      </c>
      <c r="AW78" s="9" t="str">
        <f>IFERROR((IF('[1]T10 Wine export vol'!AV109&lt;&gt;"",(IF('[1]T58 Population'!AV109&lt;&gt;"",('[1]T10 Wine export vol'!AV109/'[1]T61 Real GDP'!AV109*1000),"")),"")),"")</f>
        <v/>
      </c>
      <c r="AX78" s="9" t="str">
        <f>IFERROR((IF('[1]T10 Wine export vol'!AW109&lt;&gt;"",(IF('[1]T58 Population'!AW109&lt;&gt;"",('[1]T10 Wine export vol'!AW109/'[1]T61 Real GDP'!AW109*1000),"")),"")),"")</f>
        <v/>
      </c>
      <c r="AY78" s="9" t="str">
        <f>IFERROR((IF('[1]T10 Wine export vol'!AX109&lt;&gt;"",(IF('[1]T58 Population'!AX109&lt;&gt;"",('[1]T10 Wine export vol'!AX109/'[1]T61 Real GDP'!AX109*1000),"")),"")),"")</f>
        <v/>
      </c>
      <c r="AZ78" s="9" t="str">
        <f>IFERROR((IF('[1]T10 Wine export vol'!AY109&lt;&gt;"",(IF('[1]T58 Population'!AY109&lt;&gt;"",('[1]T10 Wine export vol'!AY109/'[1]T61 Real GDP'!AY109*1000),"")),"")),"")</f>
        <v/>
      </c>
      <c r="BA78" s="9" t="str">
        <f>IFERROR((IF('[1]T10 Wine export vol'!AZ109&lt;&gt;"",(IF('[1]T58 Population'!AZ109&lt;&gt;"",('[1]T10 Wine export vol'!AZ109/'[1]T61 Real GDP'!AZ109*1000),"")),"")),"")</f>
        <v/>
      </c>
      <c r="BB78" s="9" t="str">
        <f>IFERROR((IF('[1]T10 Wine export vol'!BC109&lt;&gt;"",(IF('[1]T58 Population'!BC109&lt;&gt;"",('[1]T10 Wine export vol'!BC109/'[1]T61 Real GDP'!BC109*1000),"")),"")),"")</f>
        <v/>
      </c>
    </row>
    <row r="79" spans="1:54" x14ac:dyDescent="0.5">
      <c r="A79" s="7">
        <f>'[1]T10 Wine export vol'!A110</f>
        <v>1942</v>
      </c>
      <c r="B79" s="9">
        <f>IFERROR((IF('[1]T10 Wine export vol'!B110&lt;&gt;"",(IF('[1]T58 Population'!B110&lt;&gt;"",('[1]T10 Wine export vol'!B110/'[1]T61 Real GDP'!B110*1000),"")),"")),"")</f>
        <v>1352.3503795966476</v>
      </c>
      <c r="C79" s="9">
        <f>IFERROR((IF('[1]T10 Wine export vol'!C110&lt;&gt;"",(IF('[1]T58 Population'!C110&lt;&gt;"",('[1]T10 Wine export vol'!C110/'[1]T61 Real GDP'!C110*1000),"")),"")),"")</f>
        <v>857.60529917679037</v>
      </c>
      <c r="D79" s="9">
        <f>IFERROR((IF('[1]T10 Wine export vol'!D110&lt;&gt;"",(IF('[1]T58 Population'!D110&lt;&gt;"",('[1]T10 Wine export vol'!D110/'[1]T61 Real GDP'!D110*1000),"")),"")),"")</f>
        <v>5915.9249008901197</v>
      </c>
      <c r="E79" s="9">
        <f>IFERROR((IF('[1]T10 Wine export vol'!E110&lt;&gt;"",(IF('[1]T58 Population'!E110&lt;&gt;"",('[1]T10 Wine export vol'!E110/'[1]T61 Real GDP'!E110*1000),"")),"")),"")</f>
        <v>510.93892581282563</v>
      </c>
      <c r="F79" s="9" t="str">
        <f>IFERROR((IF('[1]T10 Wine export vol'!F110&lt;&gt;"",(IF('[1]T58 Population'!F110&lt;&gt;"",('[1]T10 Wine export vol'!F110/'[1]T61 Real GDP'!F110*1000),"")),"")),"")</f>
        <v/>
      </c>
      <c r="G79" s="9"/>
      <c r="H79" s="9">
        <f>IFERROR((IF('[1]T10 Wine export vol'!G110&lt;&gt;"",(IF('[1]T58 Population'!G110&lt;&gt;"",('[1]T10 Wine export vol'!G110/'[1]T61 Real GDP'!G110*1000),"")),"")),"")</f>
        <v>0</v>
      </c>
      <c r="I79" s="9" t="str">
        <f>IFERROR((IF('[1]T10 Wine export vol'!H110&lt;&gt;"",(IF('[1]T58 Population'!H110&lt;&gt;"",('[1]T10 Wine export vol'!H110/'[1]T61 Real GDP'!H110*1000),"")),"")),"")</f>
        <v/>
      </c>
      <c r="J79" s="9" t="str">
        <f>IFERROR((IF('[1]T10 Wine export vol'!I110&lt;&gt;"",(IF('[1]T58 Population'!I110&lt;&gt;"",('[1]T10 Wine export vol'!I110/'[1]T61 Real GDP'!I110*1000),"")),"")),"")</f>
        <v/>
      </c>
      <c r="K79" s="9">
        <f>IFERROR((IF('[1]T10 Wine export vol'!J110&lt;&gt;"",(IF('[1]T58 Population'!J110&lt;&gt;"",('[1]T10 Wine export vol'!J110/'[1]T61 Real GDP'!J110*1000),"")),"")),"")</f>
        <v>5.0420333413677927</v>
      </c>
      <c r="L79" s="9">
        <f>IFERROR((IF('[1]T10 Wine export vol'!K110&lt;&gt;"",(IF('[1]T58 Population'!K110&lt;&gt;"",('[1]T10 Wine export vol'!K110/'[1]T61 Real GDP'!K110*1000),"")),"")),"")</f>
        <v>103.55540214014498</v>
      </c>
      <c r="M79" s="9">
        <f>IFERROR((IF('[1]T10 Wine export vol'!L110&lt;&gt;"",(IF('[1]T58 Population'!L110&lt;&gt;"",('[1]T10 Wine export vol'!L110/'[1]T61 Real GDP'!L110*1000),"")),"")),"")</f>
        <v>2.2116554240849275</v>
      </c>
      <c r="N79" s="9">
        <f>IFERROR((IF('[1]T10 Wine export vol'!M110&lt;&gt;"",(IF('[1]T58 Population'!M110&lt;&gt;"",('[1]T10 Wine export vol'!M110/'[1]T61 Real GDP'!M110*1000),"")),"")),"")</f>
        <v>0</v>
      </c>
      <c r="O79" s="9" t="str">
        <f>IFERROR((IF('[1]T10 Wine export vol'!N110&lt;&gt;"",(IF('[1]T58 Population'!N110&lt;&gt;"",('[1]T10 Wine export vol'!N110/'[1]T61 Real GDP'!N110*1000),"")),"")),"")</f>
        <v/>
      </c>
      <c r="P79" s="9">
        <f>IFERROR((IF('[1]T10 Wine export vol'!O110&lt;&gt;"",(IF('[1]T58 Population'!O110&lt;&gt;"",('[1]T10 Wine export vol'!O110/'[1]T61 Real GDP'!O110*1000),"")),"")),"")</f>
        <v>73.018680904837453</v>
      </c>
      <c r="Q79" s="9">
        <f>IFERROR((IF('[1]T10 Wine export vol'!P110&lt;&gt;"",(IF('[1]T58 Population'!P110&lt;&gt;"",('[1]T10 Wine export vol'!P110/'[1]T61 Real GDP'!P110*1000),"")),"")),"")</f>
        <v>0.459805894618526</v>
      </c>
      <c r="R79" s="9" t="str">
        <f>IFERROR((IF('[1]T10 Wine export vol'!Q110&lt;&gt;"",(IF('[1]T58 Population'!Q110&lt;&gt;"",('[1]T10 Wine export vol'!Q110/'[1]T61 Real GDP'!Q110*1000),"")),"")),"")</f>
        <v/>
      </c>
      <c r="S79" s="9">
        <f>IFERROR((IF('[1]T10 Wine export vol'!R110&lt;&gt;"",(IF('[1]T58 Population'!R110&lt;&gt;"",('[1]T10 Wine export vol'!R110/'[1]T61 Real GDP'!R110*1000),"")),"")),"")</f>
        <v>1781.7502220041199</v>
      </c>
      <c r="T79" s="9" t="str">
        <f>IFERROR((IF('[1]T10 Wine export vol'!S110&lt;&gt;"",(IF('[1]T58 Population'!S110&lt;&gt;"",('[1]T10 Wine export vol'!S110/'[1]T61 Real GDP'!S110*1000),"")),"")),"")</f>
        <v/>
      </c>
      <c r="U79" s="9" t="str">
        <f>IFERROR((IF('[1]T10 Wine export vol'!T110&lt;&gt;"",(IF('[1]T58 Population'!T110&lt;&gt;"",('[1]T10 Wine export vol'!T110/'[1]T61 Real GDP'!T110*1000),"")),"")),"")</f>
        <v/>
      </c>
      <c r="V79" s="9">
        <f>IFERROR((IF('[1]T10 Wine export vol'!U110&lt;&gt;"",(IF('[1]T58 Population'!U110&lt;&gt;"",('[1]T10 Wine export vol'!U110/'[1]T61 Real GDP'!U110*1000),"")),"")),"")</f>
        <v>259.57421756554737</v>
      </c>
      <c r="W79" s="9" t="str">
        <f>IFERROR((IF('[1]T10 Wine export vol'!V110&lt;&gt;"",(IF('[1]T58 Population'!V110&lt;&gt;"",('[1]T10 Wine export vol'!V110/'[1]T61 Real GDP'!V110*1000),"")),"")),"")</f>
        <v/>
      </c>
      <c r="X79" s="9" t="str">
        <f>IFERROR((IF('[1]T10 Wine export vol'!W110&lt;&gt;"",(IF('[1]T58 Population'!W110&lt;&gt;"",('[1]T10 Wine export vol'!W110/'[1]T61 Real GDP'!W110*1000),"")),"")),"")</f>
        <v/>
      </c>
      <c r="Y79" s="9" t="str">
        <f>IFERROR((IF('[1]T10 Wine export vol'!X110&lt;&gt;"",(IF('[1]T58 Population'!X110&lt;&gt;"",('[1]T10 Wine export vol'!X110/'[1]T61 Real GDP'!X110*1000),"")),"")),"")</f>
        <v/>
      </c>
      <c r="Z79" s="9" t="str">
        <f>IFERROR((IF('[1]T10 Wine export vol'!Y110&lt;&gt;"",(IF('[1]T58 Population'!Y110&lt;&gt;"",('[1]T10 Wine export vol'!Y110/'[1]T61 Real GDP'!Y110*1000),"")),"")),"")</f>
        <v/>
      </c>
      <c r="AA79" s="9" t="str">
        <f>IFERROR((IF('[1]T10 Wine export vol'!Z110&lt;&gt;"",(IF('[1]T58 Population'!Z110&lt;&gt;"",('[1]T10 Wine export vol'!Z110/'[1]T61 Real GDP'!Z110*1000),"")),"")),"")</f>
        <v/>
      </c>
      <c r="AB79" s="9">
        <f>IFERROR((IF('[1]T10 Wine export vol'!AA110&lt;&gt;"",(IF('[1]T58 Population'!AA110&lt;&gt;"",('[1]T10 Wine export vol'!AA110/'[1]T61 Real GDP'!AA110*1000),"")),"")),"")</f>
        <v>117.68943541168122</v>
      </c>
      <c r="AC79" s="9">
        <f>IFERROR((IF('[1]T10 Wine export vol'!AB110&lt;&gt;"",(IF('[1]T58 Population'!AB110&lt;&gt;"",('[1]T10 Wine export vol'!AB110/'[1]T61 Real GDP'!AB110*1000),"")),"")),"")</f>
        <v>0</v>
      </c>
      <c r="AD79" s="9">
        <f>IFERROR((IF('[1]T10 Wine export vol'!AC110&lt;&gt;"",(IF('[1]T58 Population'!AC110&lt;&gt;"",('[1]T10 Wine export vol'!AC110/'[1]T61 Real GDP'!AC110*1000),"")),"")),"")</f>
        <v>0.35636870552488864</v>
      </c>
      <c r="AE79" s="9">
        <f>IFERROR((IF('[1]T10 Wine export vol'!AD110&lt;&gt;"",(IF('[1]T58 Population'!AD110&lt;&gt;"",('[1]T10 Wine export vol'!AD110/'[1]T61 Real GDP'!AD110*1000),"")),"")),"")</f>
        <v>2.1989533077795702</v>
      </c>
      <c r="AF79" s="9">
        <f>IFERROR((IF('[1]T10 Wine export vol'!AE110&lt;&gt;"",(IF('[1]T58 Population'!AE110&lt;&gt;"",('[1]T10 Wine export vol'!AE110/'[1]T61 Real GDP'!AE110*1000),"")),"")),"")</f>
        <v>21.810839365993512</v>
      </c>
      <c r="AG79" s="9">
        <f>IFERROR((IF('[1]T10 Wine export vol'!AF110&lt;&gt;"",(IF('[1]T58 Population'!AF110&lt;&gt;"",('[1]T10 Wine export vol'!AF110/'[1]T61 Real GDP'!AF110*1000),"")),"")),"")</f>
        <v>0</v>
      </c>
      <c r="AH79" s="9">
        <f>IFERROR((IF('[1]T10 Wine export vol'!AG110&lt;&gt;"",(IF('[1]T58 Population'!AG110&lt;&gt;"",('[1]T10 Wine export vol'!AG110/'[1]T61 Real GDP'!AG110*1000),"")),"")),"")</f>
        <v>84.666924404739234</v>
      </c>
      <c r="AI79" s="9" t="str">
        <f>IFERROR((IF('[1]T10 Wine export vol'!AH110&lt;&gt;"",(IF('[1]T58 Population'!AH110&lt;&gt;"",('[1]T10 Wine export vol'!AH110/'[1]T61 Real GDP'!AH110*1000),"")),"")),"")</f>
        <v/>
      </c>
      <c r="AJ79" s="9" t="str">
        <f>IFERROR((IF('[1]T10 Wine export vol'!AI110&lt;&gt;"",(IF('[1]T58 Population'!AI110&lt;&gt;"",('[1]T10 Wine export vol'!AI110/'[1]T61 Real GDP'!AI110*1000),"")),"")),"")</f>
        <v/>
      </c>
      <c r="AK79" s="9" t="str">
        <f>IFERROR((IF('[1]T10 Wine export vol'!AJ110&lt;&gt;"",(IF('[1]T58 Population'!AJ110&lt;&gt;"",('[1]T10 Wine export vol'!AJ110/'[1]T61 Real GDP'!AJ110*1000),"")),"")),"")</f>
        <v/>
      </c>
      <c r="AL79" s="9" t="str">
        <f>IFERROR((IF('[1]T10 Wine export vol'!AK110&lt;&gt;"",(IF('[1]T58 Population'!AK110&lt;&gt;"",('[1]T10 Wine export vol'!AK110/'[1]T61 Real GDP'!AK110*1000),"")),"")),"")</f>
        <v/>
      </c>
      <c r="AM79" s="9" t="str">
        <f>IFERROR((IF('[1]T10 Wine export vol'!AL110&lt;&gt;"",(IF('[1]T58 Population'!AL110&lt;&gt;"",('[1]T10 Wine export vol'!AL110/'[1]T61 Real GDP'!AL110*1000),"")),"")),"")</f>
        <v/>
      </c>
      <c r="AN79" s="9">
        <f>IFERROR((IF('[1]T10 Wine export vol'!AM110&lt;&gt;"",(IF('[1]T58 Population'!AM110&lt;&gt;"",('[1]T10 Wine export vol'!AM110/'[1]T61 Real GDP'!AM110*1000),"")),"")),"")</f>
        <v>206.18752568691113</v>
      </c>
      <c r="AO79" s="9" t="str">
        <f>IFERROR((IF('[1]T10 Wine export vol'!AN110&lt;&gt;"",(IF('[1]T58 Population'!AN110&lt;&gt;"",('[1]T10 Wine export vol'!AN110/'[1]T61 Real GDP'!AN110*1000),"")),"")),"")</f>
        <v/>
      </c>
      <c r="AP79" s="9">
        <f>IFERROR((IF('[1]T10 Wine export vol'!AO110&lt;&gt;"",(IF('[1]T58 Population'!AO110&lt;&gt;"",('[1]T10 Wine export vol'!AO110/'[1]T61 Real GDP'!AO110*1000),"")),"")),"")</f>
        <v>0</v>
      </c>
      <c r="AQ79" s="9" t="str">
        <f>IFERROR((IF('[1]T10 Wine export vol'!AP110&lt;&gt;"",(IF('[1]T58 Population'!AP110&lt;&gt;"",('[1]T10 Wine export vol'!AP110/'[1]T61 Real GDP'!AP110*1000),"")),"")),"")</f>
        <v/>
      </c>
      <c r="AR79" s="9" t="str">
        <f>IFERROR((IF('[1]T10 Wine export vol'!AQ110&lt;&gt;"",(IF('[1]T58 Population'!AQ110&lt;&gt;"",('[1]T10 Wine export vol'!AQ110/'[1]T61 Real GDP'!AQ110*1000),"")),"")),"")</f>
        <v/>
      </c>
      <c r="AS79" s="9" t="str">
        <f>IFERROR((IF('[1]T10 Wine export vol'!AR110&lt;&gt;"",(IF('[1]T58 Population'!AR110&lt;&gt;"",('[1]T10 Wine export vol'!AR110/'[1]T61 Real GDP'!AR110*1000),"")),"")),"")</f>
        <v/>
      </c>
      <c r="AT79" s="9" t="str">
        <f>IFERROR((IF('[1]T10 Wine export vol'!AS110&lt;&gt;"",(IF('[1]T58 Population'!AS110&lt;&gt;"",('[1]T10 Wine export vol'!AS110/'[1]T61 Real GDP'!AS110*1000),"")),"")),"")</f>
        <v/>
      </c>
      <c r="AU79" s="9" t="str">
        <f>IFERROR((IF('[1]T10 Wine export vol'!AT110&lt;&gt;"",(IF('[1]T58 Population'!AT110&lt;&gt;"",('[1]T10 Wine export vol'!AT110/'[1]T61 Real GDP'!AT110*1000),"")),"")),"")</f>
        <v/>
      </c>
      <c r="AV79" s="9" t="str">
        <f>IFERROR((IF('[1]T10 Wine export vol'!AU110&lt;&gt;"",(IF('[1]T58 Population'!AU110&lt;&gt;"",('[1]T10 Wine export vol'!AU110/'[1]T61 Real GDP'!AU110*1000),"")),"")),"")</f>
        <v/>
      </c>
      <c r="AW79" s="9" t="str">
        <f>IFERROR((IF('[1]T10 Wine export vol'!AV110&lt;&gt;"",(IF('[1]T58 Population'!AV110&lt;&gt;"",('[1]T10 Wine export vol'!AV110/'[1]T61 Real GDP'!AV110*1000),"")),"")),"")</f>
        <v/>
      </c>
      <c r="AX79" s="9" t="str">
        <f>IFERROR((IF('[1]T10 Wine export vol'!AW110&lt;&gt;"",(IF('[1]T58 Population'!AW110&lt;&gt;"",('[1]T10 Wine export vol'!AW110/'[1]T61 Real GDP'!AW110*1000),"")),"")),"")</f>
        <v/>
      </c>
      <c r="AY79" s="9" t="str">
        <f>IFERROR((IF('[1]T10 Wine export vol'!AX110&lt;&gt;"",(IF('[1]T58 Population'!AX110&lt;&gt;"",('[1]T10 Wine export vol'!AX110/'[1]T61 Real GDP'!AX110*1000),"")),"")),"")</f>
        <v/>
      </c>
      <c r="AZ79" s="9" t="str">
        <f>IFERROR((IF('[1]T10 Wine export vol'!AY110&lt;&gt;"",(IF('[1]T58 Population'!AY110&lt;&gt;"",('[1]T10 Wine export vol'!AY110/'[1]T61 Real GDP'!AY110*1000),"")),"")),"")</f>
        <v/>
      </c>
      <c r="BA79" s="9" t="str">
        <f>IFERROR((IF('[1]T10 Wine export vol'!AZ110&lt;&gt;"",(IF('[1]T58 Population'!AZ110&lt;&gt;"",('[1]T10 Wine export vol'!AZ110/'[1]T61 Real GDP'!AZ110*1000),"")),"")),"")</f>
        <v/>
      </c>
      <c r="BB79" s="9" t="str">
        <f>IFERROR((IF('[1]T10 Wine export vol'!BC110&lt;&gt;"",(IF('[1]T58 Population'!BC110&lt;&gt;"",('[1]T10 Wine export vol'!BC110/'[1]T61 Real GDP'!BC110*1000),"")),"")),"")</f>
        <v/>
      </c>
    </row>
    <row r="80" spans="1:54" x14ac:dyDescent="0.5">
      <c r="A80" s="7">
        <f>'[1]T10 Wine export vol'!A111</f>
        <v>1943</v>
      </c>
      <c r="B80" s="9">
        <f>IFERROR((IF('[1]T10 Wine export vol'!B111&lt;&gt;"",(IF('[1]T58 Population'!B111&lt;&gt;"",('[1]T10 Wine export vol'!B111/'[1]T61 Real GDP'!B111*1000),"")),"")),"")</f>
        <v>1740.9038112050196</v>
      </c>
      <c r="C80" s="9">
        <f>IFERROR((IF('[1]T10 Wine export vol'!C111&lt;&gt;"",(IF('[1]T58 Population'!C111&lt;&gt;"",('[1]T10 Wine export vol'!C111/'[1]T61 Real GDP'!C111*1000),"")),"")),"")</f>
        <v>300.18906962404589</v>
      </c>
      <c r="D80" s="9">
        <f>IFERROR((IF('[1]T10 Wine export vol'!D111&lt;&gt;"",(IF('[1]T58 Population'!D111&lt;&gt;"",('[1]T10 Wine export vol'!D111/'[1]T61 Real GDP'!D111*1000),"")),"")),"")</f>
        <v>4384.0706723690673</v>
      </c>
      <c r="E80" s="9">
        <f>IFERROR((IF('[1]T10 Wine export vol'!E111&lt;&gt;"",(IF('[1]T58 Population'!E111&lt;&gt;"",('[1]T10 Wine export vol'!E111/'[1]T61 Real GDP'!E111*1000),"")),"")),"")</f>
        <v>1034.9007345298319</v>
      </c>
      <c r="F80" s="9" t="str">
        <f>IFERROR((IF('[1]T10 Wine export vol'!F111&lt;&gt;"",(IF('[1]T58 Population'!F111&lt;&gt;"",('[1]T10 Wine export vol'!F111/'[1]T61 Real GDP'!F111*1000),"")),"")),"")</f>
        <v/>
      </c>
      <c r="G80" s="9"/>
      <c r="H80" s="9">
        <f>IFERROR((IF('[1]T10 Wine export vol'!G111&lt;&gt;"",(IF('[1]T58 Population'!G111&lt;&gt;"",('[1]T10 Wine export vol'!G111/'[1]T61 Real GDP'!G111*1000),"")),"")),"")</f>
        <v>0.31057633096912074</v>
      </c>
      <c r="I80" s="9" t="str">
        <f>IFERROR((IF('[1]T10 Wine export vol'!H111&lt;&gt;"",(IF('[1]T58 Population'!H111&lt;&gt;"",('[1]T10 Wine export vol'!H111/'[1]T61 Real GDP'!H111*1000),"")),"")),"")</f>
        <v/>
      </c>
      <c r="J80" s="9" t="str">
        <f>IFERROR((IF('[1]T10 Wine export vol'!I111&lt;&gt;"",(IF('[1]T58 Population'!I111&lt;&gt;"",('[1]T10 Wine export vol'!I111/'[1]T61 Real GDP'!I111*1000),"")),"")),"")</f>
        <v/>
      </c>
      <c r="K80" s="9">
        <f>IFERROR((IF('[1]T10 Wine export vol'!J111&lt;&gt;"",(IF('[1]T58 Population'!J111&lt;&gt;"",('[1]T10 Wine export vol'!J111/'[1]T61 Real GDP'!J111*1000),"")),"")),"")</f>
        <v>13.31095549510967</v>
      </c>
      <c r="L80" s="9">
        <f>IFERROR((IF('[1]T10 Wine export vol'!K111&lt;&gt;"",(IF('[1]T58 Population'!K111&lt;&gt;"",('[1]T10 Wine export vol'!K111/'[1]T61 Real GDP'!K111*1000),"")),"")),"")</f>
        <v>0</v>
      </c>
      <c r="M80" s="9" t="str">
        <f>IFERROR((IF('[1]T10 Wine export vol'!L111&lt;&gt;"",(IF('[1]T58 Population'!L111&lt;&gt;"",('[1]T10 Wine export vol'!L111/'[1]T61 Real GDP'!L111*1000),"")),"")),"")</f>
        <v/>
      </c>
      <c r="N80" s="9">
        <f>IFERROR((IF('[1]T10 Wine export vol'!M111&lt;&gt;"",(IF('[1]T58 Population'!M111&lt;&gt;"",('[1]T10 Wine export vol'!M111/'[1]T61 Real GDP'!M111*1000),"")),"")),"")</f>
        <v>0</v>
      </c>
      <c r="O80" s="9" t="str">
        <f>IFERROR((IF('[1]T10 Wine export vol'!N111&lt;&gt;"",(IF('[1]T58 Population'!N111&lt;&gt;"",('[1]T10 Wine export vol'!N111/'[1]T61 Real GDP'!N111*1000),"")),"")),"")</f>
        <v/>
      </c>
      <c r="P80" s="9">
        <f>IFERROR((IF('[1]T10 Wine export vol'!O111&lt;&gt;"",(IF('[1]T58 Population'!O111&lt;&gt;"",('[1]T10 Wine export vol'!O111/'[1]T61 Real GDP'!O111*1000),"")),"")),"")</f>
        <v>23.910558624812239</v>
      </c>
      <c r="Q80" s="9">
        <f>IFERROR((IF('[1]T10 Wine export vol'!P111&lt;&gt;"",(IF('[1]T58 Population'!P111&lt;&gt;"",('[1]T10 Wine export vol'!P111/'[1]T61 Real GDP'!P111*1000),"")),"")),"")</f>
        <v>0.18527955227651452</v>
      </c>
      <c r="R80" s="9" t="str">
        <f>IFERROR((IF('[1]T10 Wine export vol'!Q111&lt;&gt;"",(IF('[1]T58 Population'!Q111&lt;&gt;"",('[1]T10 Wine export vol'!Q111/'[1]T61 Real GDP'!Q111*1000),"")),"")),"")</f>
        <v/>
      </c>
      <c r="S80" s="9">
        <f>IFERROR((IF('[1]T10 Wine export vol'!R111&lt;&gt;"",(IF('[1]T58 Population'!R111&lt;&gt;"",('[1]T10 Wine export vol'!R111/'[1]T61 Real GDP'!R111*1000),"")),"")),"")</f>
        <v>1293.1769009436041</v>
      </c>
      <c r="T80" s="9" t="str">
        <f>IFERROR((IF('[1]T10 Wine export vol'!S111&lt;&gt;"",(IF('[1]T58 Population'!S111&lt;&gt;"",('[1]T10 Wine export vol'!S111/'[1]T61 Real GDP'!S111*1000),"")),"")),"")</f>
        <v/>
      </c>
      <c r="U80" s="9" t="str">
        <f>IFERROR((IF('[1]T10 Wine export vol'!T111&lt;&gt;"",(IF('[1]T58 Population'!T111&lt;&gt;"",('[1]T10 Wine export vol'!T111/'[1]T61 Real GDP'!T111*1000),"")),"")),"")</f>
        <v/>
      </c>
      <c r="V80" s="9" t="str">
        <f>IFERROR((IF('[1]T10 Wine export vol'!U111&lt;&gt;"",(IF('[1]T58 Population'!U111&lt;&gt;"",('[1]T10 Wine export vol'!U111/'[1]T61 Real GDP'!U111*1000),"")),"")),"")</f>
        <v/>
      </c>
      <c r="W80" s="9" t="str">
        <f>IFERROR((IF('[1]T10 Wine export vol'!V111&lt;&gt;"",(IF('[1]T58 Population'!V111&lt;&gt;"",('[1]T10 Wine export vol'!V111/'[1]T61 Real GDP'!V111*1000),"")),"")),"")</f>
        <v/>
      </c>
      <c r="X80" s="9" t="str">
        <f>IFERROR((IF('[1]T10 Wine export vol'!W111&lt;&gt;"",(IF('[1]T58 Population'!W111&lt;&gt;"",('[1]T10 Wine export vol'!W111/'[1]T61 Real GDP'!W111*1000),"")),"")),"")</f>
        <v/>
      </c>
      <c r="Y80" s="9" t="str">
        <f>IFERROR((IF('[1]T10 Wine export vol'!X111&lt;&gt;"",(IF('[1]T58 Population'!X111&lt;&gt;"",('[1]T10 Wine export vol'!X111/'[1]T61 Real GDP'!X111*1000),"")),"")),"")</f>
        <v/>
      </c>
      <c r="Z80" s="9" t="str">
        <f>IFERROR((IF('[1]T10 Wine export vol'!Y111&lt;&gt;"",(IF('[1]T58 Population'!Y111&lt;&gt;"",('[1]T10 Wine export vol'!Y111/'[1]T61 Real GDP'!Y111*1000),"")),"")),"")</f>
        <v/>
      </c>
      <c r="AA80" s="9" t="str">
        <f>IFERROR((IF('[1]T10 Wine export vol'!Z111&lt;&gt;"",(IF('[1]T58 Population'!Z111&lt;&gt;"",('[1]T10 Wine export vol'!Z111/'[1]T61 Real GDP'!Z111*1000),"")),"")),"")</f>
        <v/>
      </c>
      <c r="AB80" s="9">
        <f>IFERROR((IF('[1]T10 Wine export vol'!AA111&lt;&gt;"",(IF('[1]T58 Population'!AA111&lt;&gt;"",('[1]T10 Wine export vol'!AA111/'[1]T61 Real GDP'!AA111*1000),"")),"")),"")</f>
        <v>66.633540073131115</v>
      </c>
      <c r="AC80" s="9">
        <f>IFERROR((IF('[1]T10 Wine export vol'!AB111&lt;&gt;"",(IF('[1]T58 Population'!AB111&lt;&gt;"",('[1]T10 Wine export vol'!AB111/'[1]T61 Real GDP'!AB111*1000),"")),"")),"")</f>
        <v>0</v>
      </c>
      <c r="AD80" s="9">
        <f>IFERROR((IF('[1]T10 Wine export vol'!AC111&lt;&gt;"",(IF('[1]T58 Population'!AC111&lt;&gt;"",('[1]T10 Wine export vol'!AC111/'[1]T61 Real GDP'!AC111*1000),"")),"")),"")</f>
        <v>0.90921158626508602</v>
      </c>
      <c r="AE80" s="9">
        <f>IFERROR((IF('[1]T10 Wine export vol'!AD111&lt;&gt;"",(IF('[1]T58 Population'!AD111&lt;&gt;"",('[1]T10 Wine export vol'!AD111/'[1]T61 Real GDP'!AD111*1000),"")),"")),"")</f>
        <v>1.201677961376967</v>
      </c>
      <c r="AF80" s="9">
        <f>IFERROR((IF('[1]T10 Wine export vol'!AE111&lt;&gt;"",(IF('[1]T58 Population'!AE111&lt;&gt;"",('[1]T10 Wine export vol'!AE111/'[1]T61 Real GDP'!AE111*1000),"")),"")),"")</f>
        <v>28.419417399918508</v>
      </c>
      <c r="AG80" s="9">
        <f>IFERROR((IF('[1]T10 Wine export vol'!AF111&lt;&gt;"",(IF('[1]T58 Population'!AF111&lt;&gt;"",('[1]T10 Wine export vol'!AF111/'[1]T61 Real GDP'!AF111*1000),"")),"")),"")</f>
        <v>0</v>
      </c>
      <c r="AH80" s="9">
        <f>IFERROR((IF('[1]T10 Wine export vol'!AG111&lt;&gt;"",(IF('[1]T58 Population'!AG111&lt;&gt;"",('[1]T10 Wine export vol'!AG111/'[1]T61 Real GDP'!AG111*1000),"")),"")),"")</f>
        <v>133.11864772232795</v>
      </c>
      <c r="AI80" s="9" t="str">
        <f>IFERROR((IF('[1]T10 Wine export vol'!AH111&lt;&gt;"",(IF('[1]T58 Population'!AH111&lt;&gt;"",('[1]T10 Wine export vol'!AH111/'[1]T61 Real GDP'!AH111*1000),"")),"")),"")</f>
        <v/>
      </c>
      <c r="AJ80" s="9" t="str">
        <f>IFERROR((IF('[1]T10 Wine export vol'!AI111&lt;&gt;"",(IF('[1]T58 Population'!AI111&lt;&gt;"",('[1]T10 Wine export vol'!AI111/'[1]T61 Real GDP'!AI111*1000),"")),"")),"")</f>
        <v/>
      </c>
      <c r="AK80" s="9" t="str">
        <f>IFERROR((IF('[1]T10 Wine export vol'!AJ111&lt;&gt;"",(IF('[1]T58 Population'!AJ111&lt;&gt;"",('[1]T10 Wine export vol'!AJ111/'[1]T61 Real GDP'!AJ111*1000),"")),"")),"")</f>
        <v/>
      </c>
      <c r="AL80" s="9" t="str">
        <f>IFERROR((IF('[1]T10 Wine export vol'!AK111&lt;&gt;"",(IF('[1]T58 Population'!AK111&lt;&gt;"",('[1]T10 Wine export vol'!AK111/'[1]T61 Real GDP'!AK111*1000),"")),"")),"")</f>
        <v/>
      </c>
      <c r="AM80" s="9" t="str">
        <f>IFERROR((IF('[1]T10 Wine export vol'!AL111&lt;&gt;"",(IF('[1]T58 Population'!AL111&lt;&gt;"",('[1]T10 Wine export vol'!AL111/'[1]T61 Real GDP'!AL111*1000),"")),"")),"")</f>
        <v/>
      </c>
      <c r="AN80" s="9">
        <f>IFERROR((IF('[1]T10 Wine export vol'!AM111&lt;&gt;"",(IF('[1]T58 Population'!AM111&lt;&gt;"",('[1]T10 Wine export vol'!AM111/'[1]T61 Real GDP'!AM111*1000),"")),"")),"")</f>
        <v>253.37513059702994</v>
      </c>
      <c r="AO80" s="9" t="str">
        <f>IFERROR((IF('[1]T10 Wine export vol'!AN111&lt;&gt;"",(IF('[1]T58 Population'!AN111&lt;&gt;"",('[1]T10 Wine export vol'!AN111/'[1]T61 Real GDP'!AN111*1000),"")),"")),"")</f>
        <v/>
      </c>
      <c r="AP80" s="9">
        <f>IFERROR((IF('[1]T10 Wine export vol'!AO111&lt;&gt;"",(IF('[1]T58 Population'!AO111&lt;&gt;"",('[1]T10 Wine export vol'!AO111/'[1]T61 Real GDP'!AO111*1000),"")),"")),"")</f>
        <v>33.824501380195173</v>
      </c>
      <c r="AQ80" s="9" t="str">
        <f>IFERROR((IF('[1]T10 Wine export vol'!AP111&lt;&gt;"",(IF('[1]T58 Population'!AP111&lt;&gt;"",('[1]T10 Wine export vol'!AP111/'[1]T61 Real GDP'!AP111*1000),"")),"")),"")</f>
        <v/>
      </c>
      <c r="AR80" s="9" t="str">
        <f>IFERROR((IF('[1]T10 Wine export vol'!AQ111&lt;&gt;"",(IF('[1]T58 Population'!AQ111&lt;&gt;"",('[1]T10 Wine export vol'!AQ111/'[1]T61 Real GDP'!AQ111*1000),"")),"")),"")</f>
        <v/>
      </c>
      <c r="AS80" s="9" t="str">
        <f>IFERROR((IF('[1]T10 Wine export vol'!AR111&lt;&gt;"",(IF('[1]T58 Population'!AR111&lt;&gt;"",('[1]T10 Wine export vol'!AR111/'[1]T61 Real GDP'!AR111*1000),"")),"")),"")</f>
        <v/>
      </c>
      <c r="AT80" s="9" t="str">
        <f>IFERROR((IF('[1]T10 Wine export vol'!AS111&lt;&gt;"",(IF('[1]T58 Population'!AS111&lt;&gt;"",('[1]T10 Wine export vol'!AS111/'[1]T61 Real GDP'!AS111*1000),"")),"")),"")</f>
        <v/>
      </c>
      <c r="AU80" s="9" t="str">
        <f>IFERROR((IF('[1]T10 Wine export vol'!AT111&lt;&gt;"",(IF('[1]T58 Population'!AT111&lt;&gt;"",('[1]T10 Wine export vol'!AT111/'[1]T61 Real GDP'!AT111*1000),"")),"")),"")</f>
        <v/>
      </c>
      <c r="AV80" s="9" t="str">
        <f>IFERROR((IF('[1]T10 Wine export vol'!AU111&lt;&gt;"",(IF('[1]T58 Population'!AU111&lt;&gt;"",('[1]T10 Wine export vol'!AU111/'[1]T61 Real GDP'!AU111*1000),"")),"")),"")</f>
        <v/>
      </c>
      <c r="AW80" s="9" t="str">
        <f>IFERROR((IF('[1]T10 Wine export vol'!AV111&lt;&gt;"",(IF('[1]T58 Population'!AV111&lt;&gt;"",('[1]T10 Wine export vol'!AV111/'[1]T61 Real GDP'!AV111*1000),"")),"")),"")</f>
        <v/>
      </c>
      <c r="AX80" s="9" t="str">
        <f>IFERROR((IF('[1]T10 Wine export vol'!AW111&lt;&gt;"",(IF('[1]T58 Population'!AW111&lt;&gt;"",('[1]T10 Wine export vol'!AW111/'[1]T61 Real GDP'!AW111*1000),"")),"")),"")</f>
        <v/>
      </c>
      <c r="AY80" s="9" t="str">
        <f>IFERROR((IF('[1]T10 Wine export vol'!AX111&lt;&gt;"",(IF('[1]T58 Population'!AX111&lt;&gt;"",('[1]T10 Wine export vol'!AX111/'[1]T61 Real GDP'!AX111*1000),"")),"")),"")</f>
        <v/>
      </c>
      <c r="AZ80" s="9" t="str">
        <f>IFERROR((IF('[1]T10 Wine export vol'!AY111&lt;&gt;"",(IF('[1]T58 Population'!AY111&lt;&gt;"",('[1]T10 Wine export vol'!AY111/'[1]T61 Real GDP'!AY111*1000),"")),"")),"")</f>
        <v/>
      </c>
      <c r="BA80" s="9" t="str">
        <f>IFERROR((IF('[1]T10 Wine export vol'!AZ111&lt;&gt;"",(IF('[1]T58 Population'!AZ111&lt;&gt;"",('[1]T10 Wine export vol'!AZ111/'[1]T61 Real GDP'!AZ111*1000),"")),"")),"")</f>
        <v/>
      </c>
      <c r="BB80" s="9" t="str">
        <f>IFERROR((IF('[1]T10 Wine export vol'!BC111&lt;&gt;"",(IF('[1]T58 Population'!BC111&lt;&gt;"",('[1]T10 Wine export vol'!BC111/'[1]T61 Real GDP'!BC111*1000),"")),"")),"")</f>
        <v/>
      </c>
    </row>
    <row r="81" spans="1:54" x14ac:dyDescent="0.5">
      <c r="A81" s="7">
        <f>'[1]T10 Wine export vol'!A112</f>
        <v>1944</v>
      </c>
      <c r="B81" s="9">
        <f>IFERROR((IF('[1]T10 Wine export vol'!B112&lt;&gt;"",(IF('[1]T58 Population'!B112&lt;&gt;"",('[1]T10 Wine export vol'!B112/'[1]T61 Real GDP'!B112*1000),"")),"")),"")</f>
        <v>993.02780898216861</v>
      </c>
      <c r="C81" s="9">
        <f>IFERROR((IF('[1]T10 Wine export vol'!C112&lt;&gt;"",(IF('[1]T58 Population'!C112&lt;&gt;"",('[1]T10 Wine export vol'!C112/'[1]T61 Real GDP'!C112*1000),"")),"")),"")</f>
        <v>340.64856744954778</v>
      </c>
      <c r="D81" s="9">
        <f>IFERROR((IF('[1]T10 Wine export vol'!D112&lt;&gt;"",(IF('[1]T58 Population'!D112&lt;&gt;"",('[1]T10 Wine export vol'!D112/'[1]T61 Real GDP'!D112*1000),"")),"")),"")</f>
        <v>3223.0253995623052</v>
      </c>
      <c r="E81" s="9">
        <f>IFERROR((IF('[1]T10 Wine export vol'!E112&lt;&gt;"",(IF('[1]T58 Population'!E112&lt;&gt;"",('[1]T10 Wine export vol'!E112/'[1]T61 Real GDP'!E112*1000),"")),"")),"")</f>
        <v>1261.6049464466037</v>
      </c>
      <c r="F81" s="9" t="str">
        <f>IFERROR((IF('[1]T10 Wine export vol'!F112&lt;&gt;"",(IF('[1]T58 Population'!F112&lt;&gt;"",('[1]T10 Wine export vol'!F112/'[1]T61 Real GDP'!F112*1000),"")),"")),"")</f>
        <v/>
      </c>
      <c r="G81" s="9"/>
      <c r="H81" s="9">
        <f>IFERROR((IF('[1]T10 Wine export vol'!G112&lt;&gt;"",(IF('[1]T58 Population'!G112&lt;&gt;"",('[1]T10 Wine export vol'!G112/'[1]T61 Real GDP'!G112*1000),"")),"")),"")</f>
        <v>2.6397809474572713</v>
      </c>
      <c r="I81" s="9" t="str">
        <f>IFERROR((IF('[1]T10 Wine export vol'!H112&lt;&gt;"",(IF('[1]T58 Population'!H112&lt;&gt;"",('[1]T10 Wine export vol'!H112/'[1]T61 Real GDP'!H112*1000),"")),"")),"")</f>
        <v/>
      </c>
      <c r="J81" s="9" t="str">
        <f>IFERROR((IF('[1]T10 Wine export vol'!I112&lt;&gt;"",(IF('[1]T58 Population'!I112&lt;&gt;"",('[1]T10 Wine export vol'!I112/'[1]T61 Real GDP'!I112*1000),"")),"")),"")</f>
        <v/>
      </c>
      <c r="K81" s="9">
        <f>IFERROR((IF('[1]T10 Wine export vol'!J112&lt;&gt;"",(IF('[1]T58 Population'!J112&lt;&gt;"",('[1]T10 Wine export vol'!J112/'[1]T61 Real GDP'!J112*1000),"")),"")),"")</f>
        <v>3.2467456080707509</v>
      </c>
      <c r="L81" s="9">
        <f>IFERROR((IF('[1]T10 Wine export vol'!K112&lt;&gt;"",(IF('[1]T58 Population'!K112&lt;&gt;"",('[1]T10 Wine export vol'!K112/'[1]T61 Real GDP'!K112*1000),"")),"")),"")</f>
        <v>0</v>
      </c>
      <c r="M81" s="9" t="str">
        <f>IFERROR((IF('[1]T10 Wine export vol'!L112&lt;&gt;"",(IF('[1]T58 Population'!L112&lt;&gt;"",('[1]T10 Wine export vol'!L112/'[1]T61 Real GDP'!L112*1000),"")),"")),"")</f>
        <v/>
      </c>
      <c r="N81" s="9">
        <f>IFERROR((IF('[1]T10 Wine export vol'!M112&lt;&gt;"",(IF('[1]T58 Population'!M112&lt;&gt;"",('[1]T10 Wine export vol'!M112/'[1]T61 Real GDP'!M112*1000),"")),"")),"")</f>
        <v>0</v>
      </c>
      <c r="O81" s="9" t="str">
        <f>IFERROR((IF('[1]T10 Wine export vol'!N112&lt;&gt;"",(IF('[1]T58 Population'!N112&lt;&gt;"",('[1]T10 Wine export vol'!N112/'[1]T61 Real GDP'!N112*1000),"")),"")),"")</f>
        <v/>
      </c>
      <c r="P81" s="9">
        <f>IFERROR((IF('[1]T10 Wine export vol'!O112&lt;&gt;"",(IF('[1]T58 Population'!O112&lt;&gt;"",('[1]T10 Wine export vol'!O112/'[1]T61 Real GDP'!O112*1000),"")),"")),"")</f>
        <v>111.84241264447412</v>
      </c>
      <c r="Q81" s="9">
        <f>IFERROR((IF('[1]T10 Wine export vol'!P112&lt;&gt;"",(IF('[1]T58 Population'!P112&lt;&gt;"",('[1]T10 Wine export vol'!P112/'[1]T61 Real GDP'!P112*1000),"")),"")),"")</f>
        <v>0.19284666270364942</v>
      </c>
      <c r="R81" s="9" t="str">
        <f>IFERROR((IF('[1]T10 Wine export vol'!Q112&lt;&gt;"",(IF('[1]T58 Population'!Q112&lt;&gt;"",('[1]T10 Wine export vol'!Q112/'[1]T61 Real GDP'!Q112*1000),"")),"")),"")</f>
        <v/>
      </c>
      <c r="S81" s="9">
        <f>IFERROR((IF('[1]T10 Wine export vol'!R112&lt;&gt;"",(IF('[1]T58 Population'!R112&lt;&gt;"",('[1]T10 Wine export vol'!R112/'[1]T61 Real GDP'!R112*1000),"")),"")),"")</f>
        <v>109.8869236845769</v>
      </c>
      <c r="T81" s="9" t="str">
        <f>IFERROR((IF('[1]T10 Wine export vol'!S112&lt;&gt;"",(IF('[1]T58 Population'!S112&lt;&gt;"",('[1]T10 Wine export vol'!S112/'[1]T61 Real GDP'!S112*1000),"")),"")),"")</f>
        <v/>
      </c>
      <c r="U81" s="9" t="str">
        <f>IFERROR((IF('[1]T10 Wine export vol'!T112&lt;&gt;"",(IF('[1]T58 Population'!T112&lt;&gt;"",('[1]T10 Wine export vol'!T112/'[1]T61 Real GDP'!T112*1000),"")),"")),"")</f>
        <v/>
      </c>
      <c r="V81" s="9" t="str">
        <f>IFERROR((IF('[1]T10 Wine export vol'!U112&lt;&gt;"",(IF('[1]T58 Population'!U112&lt;&gt;"",('[1]T10 Wine export vol'!U112/'[1]T61 Real GDP'!U112*1000),"")),"")),"")</f>
        <v/>
      </c>
      <c r="W81" s="9" t="str">
        <f>IFERROR((IF('[1]T10 Wine export vol'!V112&lt;&gt;"",(IF('[1]T58 Population'!V112&lt;&gt;"",('[1]T10 Wine export vol'!V112/'[1]T61 Real GDP'!V112*1000),"")),"")),"")</f>
        <v/>
      </c>
      <c r="X81" s="9" t="str">
        <f>IFERROR((IF('[1]T10 Wine export vol'!W112&lt;&gt;"",(IF('[1]T58 Population'!W112&lt;&gt;"",('[1]T10 Wine export vol'!W112/'[1]T61 Real GDP'!W112*1000),"")),"")),"")</f>
        <v/>
      </c>
      <c r="Y81" s="9" t="str">
        <f>IFERROR((IF('[1]T10 Wine export vol'!X112&lt;&gt;"",(IF('[1]T58 Population'!X112&lt;&gt;"",('[1]T10 Wine export vol'!X112/'[1]T61 Real GDP'!X112*1000),"")),"")),"")</f>
        <v/>
      </c>
      <c r="Z81" s="9" t="str">
        <f>IFERROR((IF('[1]T10 Wine export vol'!Y112&lt;&gt;"",(IF('[1]T58 Population'!Y112&lt;&gt;"",('[1]T10 Wine export vol'!Y112/'[1]T61 Real GDP'!Y112*1000),"")),"")),"")</f>
        <v/>
      </c>
      <c r="AA81" s="9" t="str">
        <f>IFERROR((IF('[1]T10 Wine export vol'!Z112&lt;&gt;"",(IF('[1]T58 Population'!Z112&lt;&gt;"",('[1]T10 Wine export vol'!Z112/'[1]T61 Real GDP'!Z112*1000),"")),"")),"")</f>
        <v/>
      </c>
      <c r="AB81" s="9">
        <f>IFERROR((IF('[1]T10 Wine export vol'!AA112&lt;&gt;"",(IF('[1]T58 Population'!AA112&lt;&gt;"",('[1]T10 Wine export vol'!AA112/'[1]T61 Real GDP'!AA112*1000),"")),"")),"")</f>
        <v>105.22392364586362</v>
      </c>
      <c r="AC81" s="9">
        <f>IFERROR((IF('[1]T10 Wine export vol'!AB112&lt;&gt;"",(IF('[1]T58 Population'!AB112&lt;&gt;"",('[1]T10 Wine export vol'!AB112/'[1]T61 Real GDP'!AB112*1000),"")),"")),"")</f>
        <v>0</v>
      </c>
      <c r="AD81" s="9">
        <f>IFERROR((IF('[1]T10 Wine export vol'!AC112&lt;&gt;"",(IF('[1]T58 Population'!AC112&lt;&gt;"",('[1]T10 Wine export vol'!AC112/'[1]T61 Real GDP'!AC112*1000),"")),"")),"")</f>
        <v>2.9571107232063318</v>
      </c>
      <c r="AE81" s="9">
        <f>IFERROR((IF('[1]T10 Wine export vol'!AD112&lt;&gt;"",(IF('[1]T58 Population'!AD112&lt;&gt;"",('[1]T10 Wine export vol'!AD112/'[1]T61 Real GDP'!AD112*1000),"")),"")),"")</f>
        <v>0.63026221681373207</v>
      </c>
      <c r="AF81" s="9">
        <f>IFERROR((IF('[1]T10 Wine export vol'!AE112&lt;&gt;"",(IF('[1]T58 Population'!AE112&lt;&gt;"",('[1]T10 Wine export vol'!AE112/'[1]T61 Real GDP'!AE112*1000),"")),"")),"")</f>
        <v>40.266655483069961</v>
      </c>
      <c r="AG81" s="9">
        <f>IFERROR((IF('[1]T10 Wine export vol'!AF112&lt;&gt;"",(IF('[1]T58 Population'!AF112&lt;&gt;"",('[1]T10 Wine export vol'!AF112/'[1]T61 Real GDP'!AF112*1000),"")),"")),"")</f>
        <v>0</v>
      </c>
      <c r="AH81" s="9">
        <f>IFERROR((IF('[1]T10 Wine export vol'!AG112&lt;&gt;"",(IF('[1]T58 Population'!AG112&lt;&gt;"",('[1]T10 Wine export vol'!AG112/'[1]T61 Real GDP'!AG112*1000),"")),"")),"")</f>
        <v>213.75762914747332</v>
      </c>
      <c r="AI81" s="9" t="str">
        <f>IFERROR((IF('[1]T10 Wine export vol'!AH112&lt;&gt;"",(IF('[1]T58 Population'!AH112&lt;&gt;"",('[1]T10 Wine export vol'!AH112/'[1]T61 Real GDP'!AH112*1000),"")),"")),"")</f>
        <v/>
      </c>
      <c r="AJ81" s="9" t="str">
        <f>IFERROR((IF('[1]T10 Wine export vol'!AI112&lt;&gt;"",(IF('[1]T58 Population'!AI112&lt;&gt;"",('[1]T10 Wine export vol'!AI112/'[1]T61 Real GDP'!AI112*1000),"")),"")),"")</f>
        <v/>
      </c>
      <c r="AK81" s="9" t="str">
        <f>IFERROR((IF('[1]T10 Wine export vol'!AJ112&lt;&gt;"",(IF('[1]T58 Population'!AJ112&lt;&gt;"",('[1]T10 Wine export vol'!AJ112/'[1]T61 Real GDP'!AJ112*1000),"")),"")),"")</f>
        <v/>
      </c>
      <c r="AL81" s="9" t="str">
        <f>IFERROR((IF('[1]T10 Wine export vol'!AK112&lt;&gt;"",(IF('[1]T58 Population'!AK112&lt;&gt;"",('[1]T10 Wine export vol'!AK112/'[1]T61 Real GDP'!AK112*1000),"")),"")),"")</f>
        <v/>
      </c>
      <c r="AM81" s="9" t="str">
        <f>IFERROR((IF('[1]T10 Wine export vol'!AL112&lt;&gt;"",(IF('[1]T58 Population'!AL112&lt;&gt;"",('[1]T10 Wine export vol'!AL112/'[1]T61 Real GDP'!AL112*1000),"")),"")),"")</f>
        <v/>
      </c>
      <c r="AN81" s="9">
        <f>IFERROR((IF('[1]T10 Wine export vol'!AM112&lt;&gt;"",(IF('[1]T58 Population'!AM112&lt;&gt;"",('[1]T10 Wine export vol'!AM112/'[1]T61 Real GDP'!AM112*1000),"")),"")),"")</f>
        <v>337.84930162475007</v>
      </c>
      <c r="AO81" s="9" t="str">
        <f>IFERROR((IF('[1]T10 Wine export vol'!AN112&lt;&gt;"",(IF('[1]T58 Population'!AN112&lt;&gt;"",('[1]T10 Wine export vol'!AN112/'[1]T61 Real GDP'!AN112*1000),"")),"")),"")</f>
        <v/>
      </c>
      <c r="AP81" s="9">
        <f>IFERROR((IF('[1]T10 Wine export vol'!AO112&lt;&gt;"",(IF('[1]T58 Population'!AO112&lt;&gt;"",('[1]T10 Wine export vol'!AO112/'[1]T61 Real GDP'!AO112*1000),"")),"")),"")</f>
        <v>0</v>
      </c>
      <c r="AQ81" s="9" t="str">
        <f>IFERROR((IF('[1]T10 Wine export vol'!AP112&lt;&gt;"",(IF('[1]T58 Population'!AP112&lt;&gt;"",('[1]T10 Wine export vol'!AP112/'[1]T61 Real GDP'!AP112*1000),"")),"")),"")</f>
        <v/>
      </c>
      <c r="AR81" s="9" t="str">
        <f>IFERROR((IF('[1]T10 Wine export vol'!AQ112&lt;&gt;"",(IF('[1]T58 Population'!AQ112&lt;&gt;"",('[1]T10 Wine export vol'!AQ112/'[1]T61 Real GDP'!AQ112*1000),"")),"")),"")</f>
        <v/>
      </c>
      <c r="AS81" s="9" t="str">
        <f>IFERROR((IF('[1]T10 Wine export vol'!AR112&lt;&gt;"",(IF('[1]T58 Population'!AR112&lt;&gt;"",('[1]T10 Wine export vol'!AR112/'[1]T61 Real GDP'!AR112*1000),"")),"")),"")</f>
        <v/>
      </c>
      <c r="AT81" s="9" t="str">
        <f>IFERROR((IF('[1]T10 Wine export vol'!AS112&lt;&gt;"",(IF('[1]T58 Population'!AS112&lt;&gt;"",('[1]T10 Wine export vol'!AS112/'[1]T61 Real GDP'!AS112*1000),"")),"")),"")</f>
        <v/>
      </c>
      <c r="AU81" s="9" t="str">
        <f>IFERROR((IF('[1]T10 Wine export vol'!AT112&lt;&gt;"",(IF('[1]T58 Population'!AT112&lt;&gt;"",('[1]T10 Wine export vol'!AT112/'[1]T61 Real GDP'!AT112*1000),"")),"")),"")</f>
        <v/>
      </c>
      <c r="AV81" s="9" t="str">
        <f>IFERROR((IF('[1]T10 Wine export vol'!AU112&lt;&gt;"",(IF('[1]T58 Population'!AU112&lt;&gt;"",('[1]T10 Wine export vol'!AU112/'[1]T61 Real GDP'!AU112*1000),"")),"")),"")</f>
        <v/>
      </c>
      <c r="AW81" s="9" t="str">
        <f>IFERROR((IF('[1]T10 Wine export vol'!AV112&lt;&gt;"",(IF('[1]T58 Population'!AV112&lt;&gt;"",('[1]T10 Wine export vol'!AV112/'[1]T61 Real GDP'!AV112*1000),"")),"")),"")</f>
        <v/>
      </c>
      <c r="AX81" s="9" t="str">
        <f>IFERROR((IF('[1]T10 Wine export vol'!AW112&lt;&gt;"",(IF('[1]T58 Population'!AW112&lt;&gt;"",('[1]T10 Wine export vol'!AW112/'[1]T61 Real GDP'!AW112*1000),"")),"")),"")</f>
        <v/>
      </c>
      <c r="AY81" s="9" t="str">
        <f>IFERROR((IF('[1]T10 Wine export vol'!AX112&lt;&gt;"",(IF('[1]T58 Population'!AX112&lt;&gt;"",('[1]T10 Wine export vol'!AX112/'[1]T61 Real GDP'!AX112*1000),"")),"")),"")</f>
        <v/>
      </c>
      <c r="AZ81" s="9" t="str">
        <f>IFERROR((IF('[1]T10 Wine export vol'!AY112&lt;&gt;"",(IF('[1]T58 Population'!AY112&lt;&gt;"",('[1]T10 Wine export vol'!AY112/'[1]T61 Real GDP'!AY112*1000),"")),"")),"")</f>
        <v/>
      </c>
      <c r="BA81" s="9" t="str">
        <f>IFERROR((IF('[1]T10 Wine export vol'!AZ112&lt;&gt;"",(IF('[1]T58 Population'!AZ112&lt;&gt;"",('[1]T10 Wine export vol'!AZ112/'[1]T61 Real GDP'!AZ112*1000),"")),"")),"")</f>
        <v/>
      </c>
      <c r="BB81" s="9" t="str">
        <f>IFERROR((IF('[1]T10 Wine export vol'!BC112&lt;&gt;"",(IF('[1]T58 Population'!BC112&lt;&gt;"",('[1]T10 Wine export vol'!BC112/'[1]T61 Real GDP'!BC112*1000),"")),"")),"")</f>
        <v/>
      </c>
    </row>
    <row r="82" spans="1:54" x14ac:dyDescent="0.5">
      <c r="A82" s="7">
        <f>'[1]T10 Wine export vol'!A113</f>
        <v>1945</v>
      </c>
      <c r="B82" s="9">
        <f>IFERROR((IF('[1]T10 Wine export vol'!B113&lt;&gt;"",(IF('[1]T58 Population'!B113&lt;&gt;"",('[1]T10 Wine export vol'!B113/'[1]T61 Real GDP'!B113*1000),"")),"")),"")</f>
        <v>749.45873485198376</v>
      </c>
      <c r="C82" s="9">
        <f>IFERROR((IF('[1]T10 Wine export vol'!C113&lt;&gt;"",(IF('[1]T58 Population'!C113&lt;&gt;"",('[1]T10 Wine export vol'!C113/'[1]T61 Real GDP'!C113*1000),"")),"")),"")</f>
        <v>399.55794293902909</v>
      </c>
      <c r="D82" s="9">
        <f>IFERROR((IF('[1]T10 Wine export vol'!D113&lt;&gt;"",(IF('[1]T58 Population'!D113&lt;&gt;"",('[1]T10 Wine export vol'!D113/'[1]T61 Real GDP'!D113*1000),"")),"")),"")</f>
        <v>3927.0193833206872</v>
      </c>
      <c r="E82" s="9">
        <f>IFERROR((IF('[1]T10 Wine export vol'!E113&lt;&gt;"",(IF('[1]T58 Population'!E113&lt;&gt;"",('[1]T10 Wine export vol'!E113/'[1]T61 Real GDP'!E113*1000),"")),"")),"")</f>
        <v>773.35741930902259</v>
      </c>
      <c r="F82" s="9">
        <f>IFERROR((IF('[1]T10 Wine export vol'!F113&lt;&gt;"",(IF('[1]T58 Population'!F113&lt;&gt;"",('[1]T10 Wine export vol'!F113/'[1]T61 Real GDP'!F113*1000),"")),"")),"")</f>
        <v>8.5284209628587266</v>
      </c>
      <c r="G82" s="9"/>
      <c r="H82" s="9">
        <f>IFERROR((IF('[1]T10 Wine export vol'!G113&lt;&gt;"",(IF('[1]T58 Population'!G113&lt;&gt;"",('[1]T10 Wine export vol'!G113/'[1]T61 Real GDP'!G113*1000),"")),"")),"")</f>
        <v>0.27676605178752256</v>
      </c>
      <c r="I82" s="9" t="str">
        <f>IFERROR((IF('[1]T10 Wine export vol'!H113&lt;&gt;"",(IF('[1]T58 Population'!H113&lt;&gt;"",('[1]T10 Wine export vol'!H113/'[1]T61 Real GDP'!H113*1000),"")),"")),"")</f>
        <v/>
      </c>
      <c r="J82" s="9" t="str">
        <f>IFERROR((IF('[1]T10 Wine export vol'!I113&lt;&gt;"",(IF('[1]T58 Population'!I113&lt;&gt;"",('[1]T10 Wine export vol'!I113/'[1]T61 Real GDP'!I113*1000),"")),"")),"")</f>
        <v/>
      </c>
      <c r="K82" s="9">
        <f>IFERROR((IF('[1]T10 Wine export vol'!J113&lt;&gt;"",(IF('[1]T58 Population'!J113&lt;&gt;"",('[1]T10 Wine export vol'!J113/'[1]T61 Real GDP'!J113*1000),"")),"")),"")</f>
        <v>4.5626320435632168</v>
      </c>
      <c r="L82" s="9">
        <f>IFERROR((IF('[1]T10 Wine export vol'!K113&lt;&gt;"",(IF('[1]T58 Population'!K113&lt;&gt;"",('[1]T10 Wine export vol'!K113/'[1]T61 Real GDP'!K113*1000),"")),"")),"")</f>
        <v>1.4566642388929352</v>
      </c>
      <c r="M82" s="9" t="str">
        <f>IFERROR((IF('[1]T10 Wine export vol'!L113&lt;&gt;"",(IF('[1]T58 Population'!L113&lt;&gt;"",('[1]T10 Wine export vol'!L113/'[1]T61 Real GDP'!L113*1000),"")),"")),"")</f>
        <v/>
      </c>
      <c r="N82" s="9">
        <f>IFERROR((IF('[1]T10 Wine export vol'!M113&lt;&gt;"",(IF('[1]T58 Population'!M113&lt;&gt;"",('[1]T10 Wine export vol'!M113/'[1]T61 Real GDP'!M113*1000),"")),"")),"")</f>
        <v>0</v>
      </c>
      <c r="O82" s="9" t="str">
        <f>IFERROR((IF('[1]T10 Wine export vol'!N113&lt;&gt;"",(IF('[1]T58 Population'!N113&lt;&gt;"",('[1]T10 Wine export vol'!N113/'[1]T61 Real GDP'!N113*1000),"")),"")),"")</f>
        <v/>
      </c>
      <c r="P82" s="9">
        <f>IFERROR((IF('[1]T10 Wine export vol'!O113&lt;&gt;"",(IF('[1]T58 Population'!O113&lt;&gt;"",('[1]T10 Wine export vol'!O113/'[1]T61 Real GDP'!O113*1000),"")),"")),"")</f>
        <v>13.341371963026869</v>
      </c>
      <c r="Q82" s="9">
        <f>IFERROR((IF('[1]T10 Wine export vol'!P113&lt;&gt;"",(IF('[1]T58 Population'!P113&lt;&gt;"",('[1]T10 Wine export vol'!P113/'[1]T61 Real GDP'!P113*1000),"")),"")),"")</f>
        <v>1.1526221245643917</v>
      </c>
      <c r="R82" s="9" t="str">
        <f>IFERROR((IF('[1]T10 Wine export vol'!Q113&lt;&gt;"",(IF('[1]T58 Population'!Q113&lt;&gt;"",('[1]T10 Wine export vol'!Q113/'[1]T61 Real GDP'!Q113*1000),"")),"")),"")</f>
        <v/>
      </c>
      <c r="S82" s="9">
        <f>IFERROR((IF('[1]T10 Wine export vol'!R113&lt;&gt;"",(IF('[1]T58 Population'!R113&lt;&gt;"",('[1]T10 Wine export vol'!R113/'[1]T61 Real GDP'!R113*1000),"")),"")),"")</f>
        <v>296.7740363225127</v>
      </c>
      <c r="T82" s="9" t="str">
        <f>IFERROR((IF('[1]T10 Wine export vol'!S113&lt;&gt;"",(IF('[1]T58 Population'!S113&lt;&gt;"",('[1]T10 Wine export vol'!S113/'[1]T61 Real GDP'!S113*1000),"")),"")),"")</f>
        <v/>
      </c>
      <c r="U82" s="9" t="str">
        <f>IFERROR((IF('[1]T10 Wine export vol'!T113&lt;&gt;"",(IF('[1]T58 Population'!T113&lt;&gt;"",('[1]T10 Wine export vol'!T113/'[1]T61 Real GDP'!T113*1000),"")),"")),"")</f>
        <v/>
      </c>
      <c r="V82" s="9" t="str">
        <f>IFERROR((IF('[1]T10 Wine export vol'!U113&lt;&gt;"",(IF('[1]T58 Population'!U113&lt;&gt;"",('[1]T10 Wine export vol'!U113/'[1]T61 Real GDP'!U113*1000),"")),"")),"")</f>
        <v/>
      </c>
      <c r="W82" s="9" t="str">
        <f>IFERROR((IF('[1]T10 Wine export vol'!V113&lt;&gt;"",(IF('[1]T58 Population'!V113&lt;&gt;"",('[1]T10 Wine export vol'!V113/'[1]T61 Real GDP'!V113*1000),"")),"")),"")</f>
        <v/>
      </c>
      <c r="X82" s="9" t="str">
        <f>IFERROR((IF('[1]T10 Wine export vol'!W113&lt;&gt;"",(IF('[1]T58 Population'!W113&lt;&gt;"",('[1]T10 Wine export vol'!W113/'[1]T61 Real GDP'!W113*1000),"")),"")),"")</f>
        <v/>
      </c>
      <c r="Y82" s="9" t="str">
        <f>IFERROR((IF('[1]T10 Wine export vol'!X113&lt;&gt;"",(IF('[1]T58 Population'!X113&lt;&gt;"",('[1]T10 Wine export vol'!X113/'[1]T61 Real GDP'!X113*1000),"")),"")),"")</f>
        <v/>
      </c>
      <c r="Z82" s="9" t="str">
        <f>IFERROR((IF('[1]T10 Wine export vol'!Y113&lt;&gt;"",(IF('[1]T58 Population'!Y113&lt;&gt;"",('[1]T10 Wine export vol'!Y113/'[1]T61 Real GDP'!Y113*1000),"")),"")),"")</f>
        <v/>
      </c>
      <c r="AA82" s="9" t="str">
        <f>IFERROR((IF('[1]T10 Wine export vol'!Z113&lt;&gt;"",(IF('[1]T58 Population'!Z113&lt;&gt;"",('[1]T10 Wine export vol'!Z113/'[1]T61 Real GDP'!Z113*1000),"")),"")),"")</f>
        <v/>
      </c>
      <c r="AB82" s="9">
        <f>IFERROR((IF('[1]T10 Wine export vol'!AA113&lt;&gt;"",(IF('[1]T58 Population'!AA113&lt;&gt;"",('[1]T10 Wine export vol'!AA113/'[1]T61 Real GDP'!AA113*1000),"")),"")),"")</f>
        <v>137.96015414909638</v>
      </c>
      <c r="AC82" s="9">
        <f>IFERROR((IF('[1]T10 Wine export vol'!AB113&lt;&gt;"",(IF('[1]T58 Population'!AB113&lt;&gt;"",('[1]T10 Wine export vol'!AB113/'[1]T61 Real GDP'!AB113*1000),"")),"")),"")</f>
        <v>0</v>
      </c>
      <c r="AD82" s="9">
        <f>IFERROR((IF('[1]T10 Wine export vol'!AC113&lt;&gt;"",(IF('[1]T58 Population'!AC113&lt;&gt;"",('[1]T10 Wine export vol'!AC113/'[1]T61 Real GDP'!AC113*1000),"")),"")),"")</f>
        <v>3.3907061918725585</v>
      </c>
      <c r="AE82" s="9">
        <f>IFERROR((IF('[1]T10 Wine export vol'!AD113&lt;&gt;"",(IF('[1]T58 Population'!AD113&lt;&gt;"",('[1]T10 Wine export vol'!AD113/'[1]T61 Real GDP'!AD113*1000),"")),"")),"")</f>
        <v>1.0335850970920382</v>
      </c>
      <c r="AF82" s="9">
        <f>IFERROR((IF('[1]T10 Wine export vol'!AE113&lt;&gt;"",(IF('[1]T58 Population'!AE113&lt;&gt;"",('[1]T10 Wine export vol'!AE113/'[1]T61 Real GDP'!AE113*1000),"")),"")),"")</f>
        <v>27.248584480028953</v>
      </c>
      <c r="AG82" s="9">
        <f>IFERROR((IF('[1]T10 Wine export vol'!AF113&lt;&gt;"",(IF('[1]T58 Population'!AF113&lt;&gt;"",('[1]T10 Wine export vol'!AF113/'[1]T61 Real GDP'!AF113*1000),"")),"")),"")</f>
        <v>0</v>
      </c>
      <c r="AH82" s="9">
        <f>IFERROR((IF('[1]T10 Wine export vol'!AG113&lt;&gt;"",(IF('[1]T58 Population'!AG113&lt;&gt;"",('[1]T10 Wine export vol'!AG113/'[1]T61 Real GDP'!AG113*1000),"")),"")),"")</f>
        <v>193.49229007656032</v>
      </c>
      <c r="AI82" s="9" t="str">
        <f>IFERROR((IF('[1]T10 Wine export vol'!AH113&lt;&gt;"",(IF('[1]T58 Population'!AH113&lt;&gt;"",('[1]T10 Wine export vol'!AH113/'[1]T61 Real GDP'!AH113*1000),"")),"")),"")</f>
        <v/>
      </c>
      <c r="AJ82" s="9" t="str">
        <f>IFERROR((IF('[1]T10 Wine export vol'!AI113&lt;&gt;"",(IF('[1]T58 Population'!AI113&lt;&gt;"",('[1]T10 Wine export vol'!AI113/'[1]T61 Real GDP'!AI113*1000),"")),"")),"")</f>
        <v/>
      </c>
      <c r="AK82" s="9" t="str">
        <f>IFERROR((IF('[1]T10 Wine export vol'!AJ113&lt;&gt;"",(IF('[1]T58 Population'!AJ113&lt;&gt;"",('[1]T10 Wine export vol'!AJ113/'[1]T61 Real GDP'!AJ113*1000),"")),"")),"")</f>
        <v/>
      </c>
      <c r="AL82" s="9" t="str">
        <f>IFERROR((IF('[1]T10 Wine export vol'!AK113&lt;&gt;"",(IF('[1]T58 Population'!AK113&lt;&gt;"",('[1]T10 Wine export vol'!AK113/'[1]T61 Real GDP'!AK113*1000),"")),"")),"")</f>
        <v/>
      </c>
      <c r="AM82" s="9" t="str">
        <f>IFERROR((IF('[1]T10 Wine export vol'!AL113&lt;&gt;"",(IF('[1]T58 Population'!AL113&lt;&gt;"",('[1]T10 Wine export vol'!AL113/'[1]T61 Real GDP'!AL113*1000),"")),"")),"")</f>
        <v/>
      </c>
      <c r="AN82" s="9">
        <f>IFERROR((IF('[1]T10 Wine export vol'!AM113&lt;&gt;"",(IF('[1]T58 Population'!AM113&lt;&gt;"",('[1]T10 Wine export vol'!AM113/'[1]T61 Real GDP'!AM113*1000),"")),"")),"")</f>
        <v>479.06029028240846</v>
      </c>
      <c r="AO82" s="9" t="str">
        <f>IFERROR((IF('[1]T10 Wine export vol'!AN113&lt;&gt;"",(IF('[1]T58 Population'!AN113&lt;&gt;"",('[1]T10 Wine export vol'!AN113/'[1]T61 Real GDP'!AN113*1000),"")),"")),"")</f>
        <v/>
      </c>
      <c r="AP82" s="9">
        <f>IFERROR((IF('[1]T10 Wine export vol'!AO113&lt;&gt;"",(IF('[1]T58 Population'!AO113&lt;&gt;"",('[1]T10 Wine export vol'!AO113/'[1]T61 Real GDP'!AO113*1000),"")),"")),"")</f>
        <v>0</v>
      </c>
      <c r="AQ82" s="9" t="str">
        <f>IFERROR((IF('[1]T10 Wine export vol'!AP113&lt;&gt;"",(IF('[1]T58 Population'!AP113&lt;&gt;"",('[1]T10 Wine export vol'!AP113/'[1]T61 Real GDP'!AP113*1000),"")),"")),"")</f>
        <v/>
      </c>
      <c r="AR82" s="9" t="str">
        <f>IFERROR((IF('[1]T10 Wine export vol'!AQ113&lt;&gt;"",(IF('[1]T58 Population'!AQ113&lt;&gt;"",('[1]T10 Wine export vol'!AQ113/'[1]T61 Real GDP'!AQ113*1000),"")),"")),"")</f>
        <v/>
      </c>
      <c r="AS82" s="9" t="str">
        <f>IFERROR((IF('[1]T10 Wine export vol'!AR113&lt;&gt;"",(IF('[1]T58 Population'!AR113&lt;&gt;"",('[1]T10 Wine export vol'!AR113/'[1]T61 Real GDP'!AR113*1000),"")),"")),"")</f>
        <v/>
      </c>
      <c r="AT82" s="9" t="str">
        <f>IFERROR((IF('[1]T10 Wine export vol'!AS113&lt;&gt;"",(IF('[1]T58 Population'!AS113&lt;&gt;"",('[1]T10 Wine export vol'!AS113/'[1]T61 Real GDP'!AS113*1000),"")),"")),"")</f>
        <v/>
      </c>
      <c r="AU82" s="9" t="str">
        <f>IFERROR((IF('[1]T10 Wine export vol'!AT113&lt;&gt;"",(IF('[1]T58 Population'!AT113&lt;&gt;"",('[1]T10 Wine export vol'!AT113/'[1]T61 Real GDP'!AT113*1000),"")),"")),"")</f>
        <v/>
      </c>
      <c r="AV82" s="9" t="str">
        <f>IFERROR((IF('[1]T10 Wine export vol'!AU113&lt;&gt;"",(IF('[1]T58 Population'!AU113&lt;&gt;"",('[1]T10 Wine export vol'!AU113/'[1]T61 Real GDP'!AU113*1000),"")),"")),"")</f>
        <v/>
      </c>
      <c r="AW82" s="9" t="str">
        <f>IFERROR((IF('[1]T10 Wine export vol'!AV113&lt;&gt;"",(IF('[1]T58 Population'!AV113&lt;&gt;"",('[1]T10 Wine export vol'!AV113/'[1]T61 Real GDP'!AV113*1000),"")),"")),"")</f>
        <v/>
      </c>
      <c r="AX82" s="9" t="str">
        <f>IFERROR((IF('[1]T10 Wine export vol'!AW113&lt;&gt;"",(IF('[1]T58 Population'!AW113&lt;&gt;"",('[1]T10 Wine export vol'!AW113/'[1]T61 Real GDP'!AW113*1000),"")),"")),"")</f>
        <v/>
      </c>
      <c r="AY82" s="9" t="str">
        <f>IFERROR((IF('[1]T10 Wine export vol'!AX113&lt;&gt;"",(IF('[1]T58 Population'!AX113&lt;&gt;"",('[1]T10 Wine export vol'!AX113/'[1]T61 Real GDP'!AX113*1000),"")),"")),"")</f>
        <v/>
      </c>
      <c r="AZ82" s="9" t="str">
        <f>IFERROR((IF('[1]T10 Wine export vol'!AY113&lt;&gt;"",(IF('[1]T58 Population'!AY113&lt;&gt;"",('[1]T10 Wine export vol'!AY113/'[1]T61 Real GDP'!AY113*1000),"")),"")),"")</f>
        <v/>
      </c>
      <c r="BA82" s="9" t="str">
        <f>IFERROR((IF('[1]T10 Wine export vol'!AZ113&lt;&gt;"",(IF('[1]T58 Population'!AZ113&lt;&gt;"",('[1]T10 Wine export vol'!AZ113/'[1]T61 Real GDP'!AZ113*1000),"")),"")),"")</f>
        <v/>
      </c>
      <c r="BB82" s="9" t="str">
        <f>IFERROR((IF('[1]T10 Wine export vol'!BC113&lt;&gt;"",(IF('[1]T58 Population'!BC113&lt;&gt;"",('[1]T10 Wine export vol'!BC113/'[1]T61 Real GDP'!BC113*1000),"")),"")),"")</f>
        <v/>
      </c>
    </row>
    <row r="83" spans="1:54" x14ac:dyDescent="0.5">
      <c r="A83" s="7">
        <f>'[1]T10 Wine export vol'!A114</f>
        <v>1946</v>
      </c>
      <c r="B83" s="9">
        <f>IFERROR((IF('[1]T10 Wine export vol'!B114&lt;&gt;"",(IF('[1]T58 Population'!B114&lt;&gt;"",('[1]T10 Wine export vol'!B114/'[1]T61 Real GDP'!B114*1000),"")),"")),"")</f>
        <v>469.33644421632164</v>
      </c>
      <c r="C83" s="9">
        <f>IFERROR((IF('[1]T10 Wine export vol'!C114&lt;&gt;"",(IF('[1]T58 Population'!C114&lt;&gt;"",('[1]T10 Wine export vol'!C114/'[1]T61 Real GDP'!C114*1000),"")),"")),"")</f>
        <v>284.42524708486752</v>
      </c>
      <c r="D83" s="9">
        <f>IFERROR((IF('[1]T10 Wine export vol'!D114&lt;&gt;"",(IF('[1]T58 Population'!D114&lt;&gt;"",('[1]T10 Wine export vol'!D114/'[1]T61 Real GDP'!D114*1000),"")),"")),"")</f>
        <v>8391.4294851295181</v>
      </c>
      <c r="E83" s="9">
        <f>IFERROR((IF('[1]T10 Wine export vol'!E114&lt;&gt;"",(IF('[1]T58 Population'!E114&lt;&gt;"",('[1]T10 Wine export vol'!E114/'[1]T61 Real GDP'!E114*1000),"")),"")),"")</f>
        <v>959.80290209671375</v>
      </c>
      <c r="F83" s="9">
        <f>IFERROR((IF('[1]T10 Wine export vol'!F114&lt;&gt;"",(IF('[1]T58 Population'!F114&lt;&gt;"",('[1]T10 Wine export vol'!F114/'[1]T61 Real GDP'!F114*1000),"")),"")),"")</f>
        <v>7.3017302764201437</v>
      </c>
      <c r="G83" s="9"/>
      <c r="H83" s="9">
        <f>IFERROR((IF('[1]T10 Wine export vol'!G114&lt;&gt;"",(IF('[1]T58 Population'!G114&lt;&gt;"",('[1]T10 Wine export vol'!G114/'[1]T61 Real GDP'!G114*1000),"")),"")),"")</f>
        <v>2.6132517315863293</v>
      </c>
      <c r="I83" s="9" t="str">
        <f>IFERROR((IF('[1]T10 Wine export vol'!H114&lt;&gt;"",(IF('[1]T58 Population'!H114&lt;&gt;"",('[1]T10 Wine export vol'!H114/'[1]T61 Real GDP'!H114*1000),"")),"")),"")</f>
        <v/>
      </c>
      <c r="J83" s="9" t="str">
        <f>IFERROR((IF('[1]T10 Wine export vol'!I114&lt;&gt;"",(IF('[1]T58 Population'!I114&lt;&gt;"",('[1]T10 Wine export vol'!I114/'[1]T61 Real GDP'!I114*1000),"")),"")),"")</f>
        <v/>
      </c>
      <c r="K83" s="9">
        <f>IFERROR((IF('[1]T10 Wine export vol'!J114&lt;&gt;"",(IF('[1]T58 Population'!J114&lt;&gt;"",('[1]T10 Wine export vol'!J114/'[1]T61 Real GDP'!J114*1000),"")),"")),"")</f>
        <v>70.441690321590713</v>
      </c>
      <c r="L83" s="9">
        <f>IFERROR((IF('[1]T10 Wine export vol'!K114&lt;&gt;"",(IF('[1]T58 Population'!K114&lt;&gt;"",('[1]T10 Wine export vol'!K114/'[1]T61 Real GDP'!K114*1000),"")),"")),"")</f>
        <v>68.066900038895369</v>
      </c>
      <c r="M83" s="9" t="str">
        <f>IFERROR((IF('[1]T10 Wine export vol'!L114&lt;&gt;"",(IF('[1]T58 Population'!L114&lt;&gt;"",('[1]T10 Wine export vol'!L114/'[1]T61 Real GDP'!L114*1000),"")),"")),"")</f>
        <v/>
      </c>
      <c r="N83" s="9" t="str">
        <f>IFERROR((IF('[1]T10 Wine export vol'!M114&lt;&gt;"",(IF('[1]T58 Population'!M114&lt;&gt;"",('[1]T10 Wine export vol'!M114/'[1]T61 Real GDP'!M114*1000),"")),"")),"")</f>
        <v/>
      </c>
      <c r="O83" s="9" t="str">
        <f>IFERROR((IF('[1]T10 Wine export vol'!N114&lt;&gt;"",(IF('[1]T58 Population'!N114&lt;&gt;"",('[1]T10 Wine export vol'!N114/'[1]T61 Real GDP'!N114*1000),"")),"")),"")</f>
        <v/>
      </c>
      <c r="P83" s="9">
        <f>IFERROR((IF('[1]T10 Wine export vol'!O114&lt;&gt;"",(IF('[1]T58 Population'!O114&lt;&gt;"",('[1]T10 Wine export vol'!O114/'[1]T61 Real GDP'!O114*1000),"")),"")),"")</f>
        <v>27.370475268690338</v>
      </c>
      <c r="Q83" s="9">
        <f>IFERROR((IF('[1]T10 Wine export vol'!P114&lt;&gt;"",(IF('[1]T58 Population'!P114&lt;&gt;"",('[1]T10 Wine export vol'!P114/'[1]T61 Real GDP'!P114*1000),"")),"")),"")</f>
        <v>1.8073083719066156</v>
      </c>
      <c r="R83" s="9" t="str">
        <f>IFERROR((IF('[1]T10 Wine export vol'!Q114&lt;&gt;"",(IF('[1]T58 Population'!Q114&lt;&gt;"",('[1]T10 Wine export vol'!Q114/'[1]T61 Real GDP'!Q114*1000),"")),"")),"")</f>
        <v/>
      </c>
      <c r="S83" s="9" t="str">
        <f>IFERROR((IF('[1]T10 Wine export vol'!R114&lt;&gt;"",(IF('[1]T58 Population'!R114&lt;&gt;"",('[1]T10 Wine export vol'!R114/'[1]T61 Real GDP'!R114*1000),"")),"")),"")</f>
        <v/>
      </c>
      <c r="T83" s="9" t="str">
        <f>IFERROR((IF('[1]T10 Wine export vol'!S114&lt;&gt;"",(IF('[1]T58 Population'!S114&lt;&gt;"",('[1]T10 Wine export vol'!S114/'[1]T61 Real GDP'!S114*1000),"")),"")),"")</f>
        <v/>
      </c>
      <c r="U83" s="9" t="str">
        <f>IFERROR((IF('[1]T10 Wine export vol'!T114&lt;&gt;"",(IF('[1]T58 Population'!T114&lt;&gt;"",('[1]T10 Wine export vol'!T114/'[1]T61 Real GDP'!T114*1000),"")),"")),"")</f>
        <v/>
      </c>
      <c r="V83" s="9">
        <f>IFERROR((IF('[1]T10 Wine export vol'!U114&lt;&gt;"",(IF('[1]T58 Population'!U114&lt;&gt;"",('[1]T10 Wine export vol'!U114/'[1]T61 Real GDP'!U114*1000),"")),"")),"")</f>
        <v>829.09253755648729</v>
      </c>
      <c r="W83" s="9" t="str">
        <f>IFERROR((IF('[1]T10 Wine export vol'!V114&lt;&gt;"",(IF('[1]T58 Population'!V114&lt;&gt;"",('[1]T10 Wine export vol'!V114/'[1]T61 Real GDP'!V114*1000),"")),"")),"")</f>
        <v/>
      </c>
      <c r="X83" s="9" t="str">
        <f>IFERROR((IF('[1]T10 Wine export vol'!W114&lt;&gt;"",(IF('[1]T58 Population'!W114&lt;&gt;"",('[1]T10 Wine export vol'!W114/'[1]T61 Real GDP'!W114*1000),"")),"")),"")</f>
        <v/>
      </c>
      <c r="Y83" s="9" t="str">
        <f>IFERROR((IF('[1]T10 Wine export vol'!X114&lt;&gt;"",(IF('[1]T58 Population'!X114&lt;&gt;"",('[1]T10 Wine export vol'!X114/'[1]T61 Real GDP'!X114*1000),"")),"")),"")</f>
        <v/>
      </c>
      <c r="Z83" s="9" t="str">
        <f>IFERROR((IF('[1]T10 Wine export vol'!Y114&lt;&gt;"",(IF('[1]T58 Population'!Y114&lt;&gt;"",('[1]T10 Wine export vol'!Y114/'[1]T61 Real GDP'!Y114*1000),"")),"")),"")</f>
        <v/>
      </c>
      <c r="AA83" s="9" t="str">
        <f>IFERROR((IF('[1]T10 Wine export vol'!Z114&lt;&gt;"",(IF('[1]T58 Population'!Z114&lt;&gt;"",('[1]T10 Wine export vol'!Z114/'[1]T61 Real GDP'!Z114*1000),"")),"")),"")</f>
        <v/>
      </c>
      <c r="AB83" s="9">
        <f>IFERROR((IF('[1]T10 Wine export vol'!AA114&lt;&gt;"",(IF('[1]T58 Population'!AA114&lt;&gt;"",('[1]T10 Wine export vol'!AA114/'[1]T61 Real GDP'!AA114*1000),"")),"")),"")</f>
        <v>164.57523035663161</v>
      </c>
      <c r="AC83" s="9">
        <f>IFERROR((IF('[1]T10 Wine export vol'!AB114&lt;&gt;"",(IF('[1]T58 Population'!AB114&lt;&gt;"",('[1]T10 Wine export vol'!AB114/'[1]T61 Real GDP'!AB114*1000),"")),"")),"")</f>
        <v>0</v>
      </c>
      <c r="AD83" s="9">
        <f>IFERROR((IF('[1]T10 Wine export vol'!AC114&lt;&gt;"",(IF('[1]T58 Population'!AC114&lt;&gt;"",('[1]T10 Wine export vol'!AC114/'[1]T61 Real GDP'!AC114*1000),"")),"")),"")</f>
        <v>1.1419523511702638</v>
      </c>
      <c r="AE83" s="9">
        <f>IFERROR((IF('[1]T10 Wine export vol'!AD114&lt;&gt;"",(IF('[1]T58 Population'!AD114&lt;&gt;"",('[1]T10 Wine export vol'!AD114/'[1]T61 Real GDP'!AD114*1000),"")),"")),"")</f>
        <v>1.7619696799813145</v>
      </c>
      <c r="AF83" s="9">
        <f>IFERROR((IF('[1]T10 Wine export vol'!AE114&lt;&gt;"",(IF('[1]T58 Population'!AE114&lt;&gt;"",('[1]T10 Wine export vol'!AE114/'[1]T61 Real GDP'!AE114*1000),"")),"")),"")</f>
        <v>26.729853283958015</v>
      </c>
      <c r="AG83" s="9" t="str">
        <f>IFERROR((IF('[1]T10 Wine export vol'!AF114&lt;&gt;"",(IF('[1]T58 Population'!AF114&lt;&gt;"",('[1]T10 Wine export vol'!AF114/'[1]T61 Real GDP'!AF114*1000),"")),"")),"")</f>
        <v/>
      </c>
      <c r="AH83" s="9">
        <f>IFERROR((IF('[1]T10 Wine export vol'!AG114&lt;&gt;"",(IF('[1]T58 Population'!AG114&lt;&gt;"",('[1]T10 Wine export vol'!AG114/'[1]T61 Real GDP'!AG114*1000),"")),"")),"")</f>
        <v>385.52719624032079</v>
      </c>
      <c r="AI83" s="9" t="str">
        <f>IFERROR((IF('[1]T10 Wine export vol'!AH114&lt;&gt;"",(IF('[1]T58 Population'!AH114&lt;&gt;"",('[1]T10 Wine export vol'!AH114/'[1]T61 Real GDP'!AH114*1000),"")),"")),"")</f>
        <v/>
      </c>
      <c r="AJ83" s="9" t="str">
        <f>IFERROR((IF('[1]T10 Wine export vol'!AI114&lt;&gt;"",(IF('[1]T58 Population'!AI114&lt;&gt;"",('[1]T10 Wine export vol'!AI114/'[1]T61 Real GDP'!AI114*1000),"")),"")),"")</f>
        <v/>
      </c>
      <c r="AK83" s="9" t="str">
        <f>IFERROR((IF('[1]T10 Wine export vol'!AJ114&lt;&gt;"",(IF('[1]T58 Population'!AJ114&lt;&gt;"",('[1]T10 Wine export vol'!AJ114/'[1]T61 Real GDP'!AJ114*1000),"")),"")),"")</f>
        <v/>
      </c>
      <c r="AL83" s="9" t="str">
        <f>IFERROR((IF('[1]T10 Wine export vol'!AK114&lt;&gt;"",(IF('[1]T58 Population'!AK114&lt;&gt;"",('[1]T10 Wine export vol'!AK114/'[1]T61 Real GDP'!AK114*1000),"")),"")),"")</f>
        <v/>
      </c>
      <c r="AM83" s="9" t="str">
        <f>IFERROR((IF('[1]T10 Wine export vol'!AL114&lt;&gt;"",(IF('[1]T58 Population'!AL114&lt;&gt;"",('[1]T10 Wine export vol'!AL114/'[1]T61 Real GDP'!AL114*1000),"")),"")),"")</f>
        <v/>
      </c>
      <c r="AN83" s="9">
        <f>IFERROR((IF('[1]T10 Wine export vol'!AM114&lt;&gt;"",(IF('[1]T58 Population'!AM114&lt;&gt;"",('[1]T10 Wine export vol'!AM114/'[1]T61 Real GDP'!AM114*1000),"")),"")),"")</f>
        <v>525.73491695412895</v>
      </c>
      <c r="AO83" s="9" t="str">
        <f>IFERROR((IF('[1]T10 Wine export vol'!AN114&lt;&gt;"",(IF('[1]T58 Population'!AN114&lt;&gt;"",('[1]T10 Wine export vol'!AN114/'[1]T61 Real GDP'!AN114*1000),"")),"")),"")</f>
        <v/>
      </c>
      <c r="AP83" s="9">
        <f>IFERROR((IF('[1]T10 Wine export vol'!AO114&lt;&gt;"",(IF('[1]T58 Population'!AO114&lt;&gt;"",('[1]T10 Wine export vol'!AO114/'[1]T61 Real GDP'!AO114*1000),"")),"")),"")</f>
        <v>10.90354001599186</v>
      </c>
      <c r="AQ83" s="9" t="str">
        <f>IFERROR((IF('[1]T10 Wine export vol'!AP114&lt;&gt;"",(IF('[1]T58 Population'!AP114&lt;&gt;"",('[1]T10 Wine export vol'!AP114/'[1]T61 Real GDP'!AP114*1000),"")),"")),"")</f>
        <v/>
      </c>
      <c r="AR83" s="9" t="str">
        <f>IFERROR((IF('[1]T10 Wine export vol'!AQ114&lt;&gt;"",(IF('[1]T58 Population'!AQ114&lt;&gt;"",('[1]T10 Wine export vol'!AQ114/'[1]T61 Real GDP'!AQ114*1000),"")),"")),"")</f>
        <v/>
      </c>
      <c r="AS83" s="9" t="str">
        <f>IFERROR((IF('[1]T10 Wine export vol'!AR114&lt;&gt;"",(IF('[1]T58 Population'!AR114&lt;&gt;"",('[1]T10 Wine export vol'!AR114/'[1]T61 Real GDP'!AR114*1000),"")),"")),"")</f>
        <v/>
      </c>
      <c r="AT83" s="9" t="str">
        <f>IFERROR((IF('[1]T10 Wine export vol'!AS114&lt;&gt;"",(IF('[1]T58 Population'!AS114&lt;&gt;"",('[1]T10 Wine export vol'!AS114/'[1]T61 Real GDP'!AS114*1000),"")),"")),"")</f>
        <v/>
      </c>
      <c r="AU83" s="9" t="str">
        <f>IFERROR((IF('[1]T10 Wine export vol'!AT114&lt;&gt;"",(IF('[1]T58 Population'!AT114&lt;&gt;"",('[1]T10 Wine export vol'!AT114/'[1]T61 Real GDP'!AT114*1000),"")),"")),"")</f>
        <v/>
      </c>
      <c r="AV83" s="9" t="str">
        <f>IFERROR((IF('[1]T10 Wine export vol'!AU114&lt;&gt;"",(IF('[1]T58 Population'!AU114&lt;&gt;"",('[1]T10 Wine export vol'!AU114/'[1]T61 Real GDP'!AU114*1000),"")),"")),"")</f>
        <v/>
      </c>
      <c r="AW83" s="9" t="str">
        <f>IFERROR((IF('[1]T10 Wine export vol'!AV114&lt;&gt;"",(IF('[1]T58 Population'!AV114&lt;&gt;"",('[1]T10 Wine export vol'!AV114/'[1]T61 Real GDP'!AV114*1000),"")),"")),"")</f>
        <v/>
      </c>
      <c r="AX83" s="9" t="str">
        <f>IFERROR((IF('[1]T10 Wine export vol'!AW114&lt;&gt;"",(IF('[1]T58 Population'!AW114&lt;&gt;"",('[1]T10 Wine export vol'!AW114/'[1]T61 Real GDP'!AW114*1000),"")),"")),"")</f>
        <v/>
      </c>
      <c r="AY83" s="9" t="str">
        <f>IFERROR((IF('[1]T10 Wine export vol'!AX114&lt;&gt;"",(IF('[1]T58 Population'!AX114&lt;&gt;"",('[1]T10 Wine export vol'!AX114/'[1]T61 Real GDP'!AX114*1000),"")),"")),"")</f>
        <v/>
      </c>
      <c r="AZ83" s="9" t="str">
        <f>IFERROR((IF('[1]T10 Wine export vol'!AY114&lt;&gt;"",(IF('[1]T58 Population'!AY114&lt;&gt;"",('[1]T10 Wine export vol'!AY114/'[1]T61 Real GDP'!AY114*1000),"")),"")),"")</f>
        <v/>
      </c>
      <c r="BA83" s="9" t="str">
        <f>IFERROR((IF('[1]T10 Wine export vol'!AZ114&lt;&gt;"",(IF('[1]T58 Population'!AZ114&lt;&gt;"",('[1]T10 Wine export vol'!AZ114/'[1]T61 Real GDP'!AZ114*1000),"")),"")),"")</f>
        <v/>
      </c>
      <c r="BB83" s="9" t="str">
        <f>IFERROR((IF('[1]T10 Wine export vol'!BC114&lt;&gt;"",(IF('[1]T58 Population'!BC114&lt;&gt;"",('[1]T10 Wine export vol'!BC114/'[1]T61 Real GDP'!BC114*1000),"")),"")),"")</f>
        <v/>
      </c>
    </row>
    <row r="84" spans="1:54" x14ac:dyDescent="0.5">
      <c r="A84" s="7">
        <f>'[1]T10 Wine export vol'!A115</f>
        <v>1947</v>
      </c>
      <c r="B84" s="9">
        <f>IFERROR((IF('[1]T10 Wine export vol'!B115&lt;&gt;"",(IF('[1]T58 Population'!B115&lt;&gt;"",('[1]T10 Wine export vol'!B115/'[1]T61 Real GDP'!B115*1000),"")),"")),"")</f>
        <v>327.9278993482344</v>
      </c>
      <c r="C84" s="9">
        <f>IFERROR((IF('[1]T10 Wine export vol'!C115&lt;&gt;"",(IF('[1]T58 Population'!C115&lt;&gt;"",('[1]T10 Wine export vol'!C115/'[1]T61 Real GDP'!C115*1000),"")),"")),"")</f>
        <v>366.19497533530983</v>
      </c>
      <c r="D84" s="9">
        <f>IFERROR((IF('[1]T10 Wine export vol'!D115&lt;&gt;"",(IF('[1]T58 Population'!D115&lt;&gt;"",('[1]T10 Wine export vol'!D115/'[1]T61 Real GDP'!D115*1000),"")),"")),"")</f>
        <v>4881.0718290739542</v>
      </c>
      <c r="E84" s="9">
        <f>IFERROR((IF('[1]T10 Wine export vol'!E115&lt;&gt;"",(IF('[1]T58 Population'!E115&lt;&gt;"",('[1]T10 Wine export vol'!E115/'[1]T61 Real GDP'!E115*1000),"")),"")),"")</f>
        <v>603.63020911689489</v>
      </c>
      <c r="F84" s="9">
        <f>IFERROR((IF('[1]T10 Wine export vol'!F115&lt;&gt;"",(IF('[1]T58 Population'!F115&lt;&gt;"",('[1]T10 Wine export vol'!F115/'[1]T61 Real GDP'!F115*1000),"")),"")),"")</f>
        <v>6.6214448469400038</v>
      </c>
      <c r="G84" s="9"/>
      <c r="H84" s="9">
        <f>IFERROR((IF('[1]T10 Wine export vol'!G115&lt;&gt;"",(IF('[1]T58 Population'!G115&lt;&gt;"",('[1]T10 Wine export vol'!G115/'[1]T61 Real GDP'!G115*1000),"")),"")),"")</f>
        <v>12.326462513822277</v>
      </c>
      <c r="I84" s="9" t="str">
        <f>IFERROR((IF('[1]T10 Wine export vol'!H115&lt;&gt;"",(IF('[1]T58 Population'!H115&lt;&gt;"",('[1]T10 Wine export vol'!H115/'[1]T61 Real GDP'!H115*1000),"")),"")),"")</f>
        <v/>
      </c>
      <c r="J84" s="9" t="str">
        <f>IFERROR((IF('[1]T10 Wine export vol'!I115&lt;&gt;"",(IF('[1]T58 Population'!I115&lt;&gt;"",('[1]T10 Wine export vol'!I115/'[1]T61 Real GDP'!I115*1000),"")),"")),"")</f>
        <v/>
      </c>
      <c r="K84" s="9">
        <f>IFERROR((IF('[1]T10 Wine export vol'!J115&lt;&gt;"",(IF('[1]T58 Population'!J115&lt;&gt;"",('[1]T10 Wine export vol'!J115/'[1]T61 Real GDP'!J115*1000),"")),"")),"")</f>
        <v>36.643459142543058</v>
      </c>
      <c r="L84" s="9">
        <f>IFERROR((IF('[1]T10 Wine export vol'!K115&lt;&gt;"",(IF('[1]T58 Population'!K115&lt;&gt;"",('[1]T10 Wine export vol'!K115/'[1]T61 Real GDP'!K115*1000),"")),"")),"")</f>
        <v>1235.6841470765521</v>
      </c>
      <c r="M84" s="9" t="str">
        <f>IFERROR((IF('[1]T10 Wine export vol'!L115&lt;&gt;"",(IF('[1]T58 Population'!L115&lt;&gt;"",('[1]T10 Wine export vol'!L115/'[1]T61 Real GDP'!L115*1000),"")),"")),"")</f>
        <v/>
      </c>
      <c r="N84" s="9" t="str">
        <f>IFERROR((IF('[1]T10 Wine export vol'!M115&lt;&gt;"",(IF('[1]T58 Population'!M115&lt;&gt;"",('[1]T10 Wine export vol'!M115/'[1]T61 Real GDP'!M115*1000),"")),"")),"")</f>
        <v/>
      </c>
      <c r="O84" s="9" t="str">
        <f>IFERROR((IF('[1]T10 Wine export vol'!N115&lt;&gt;"",(IF('[1]T58 Population'!N115&lt;&gt;"",('[1]T10 Wine export vol'!N115/'[1]T61 Real GDP'!N115*1000),"")),"")),"")</f>
        <v/>
      </c>
      <c r="P84" s="9">
        <f>IFERROR((IF('[1]T10 Wine export vol'!O115&lt;&gt;"",(IF('[1]T58 Population'!O115&lt;&gt;"",('[1]T10 Wine export vol'!O115/'[1]T61 Real GDP'!O115*1000),"")),"")),"")</f>
        <v>55.368143676768128</v>
      </c>
      <c r="Q84" s="9">
        <f>IFERROR((IF('[1]T10 Wine export vol'!P115&lt;&gt;"",(IF('[1]T58 Population'!P115&lt;&gt;"",('[1]T10 Wine export vol'!P115/'[1]T61 Real GDP'!P115*1000),"")),"")),"")</f>
        <v>3.9750026394017528</v>
      </c>
      <c r="R84" s="9" t="str">
        <f>IFERROR((IF('[1]T10 Wine export vol'!Q115&lt;&gt;"",(IF('[1]T58 Population'!Q115&lt;&gt;"",('[1]T10 Wine export vol'!Q115/'[1]T61 Real GDP'!Q115*1000),"")),"")),"")</f>
        <v/>
      </c>
      <c r="S84" s="9" t="str">
        <f>IFERROR((IF('[1]T10 Wine export vol'!R115&lt;&gt;"",(IF('[1]T58 Population'!R115&lt;&gt;"",('[1]T10 Wine export vol'!R115/'[1]T61 Real GDP'!R115*1000),"")),"")),"")</f>
        <v/>
      </c>
      <c r="T84" s="9" t="str">
        <f>IFERROR((IF('[1]T10 Wine export vol'!S115&lt;&gt;"",(IF('[1]T58 Population'!S115&lt;&gt;"",('[1]T10 Wine export vol'!S115/'[1]T61 Real GDP'!S115*1000),"")),"")),"")</f>
        <v/>
      </c>
      <c r="U84" s="9" t="str">
        <f>IFERROR((IF('[1]T10 Wine export vol'!T115&lt;&gt;"",(IF('[1]T58 Population'!T115&lt;&gt;"",('[1]T10 Wine export vol'!T115/'[1]T61 Real GDP'!T115*1000),"")),"")),"")</f>
        <v/>
      </c>
      <c r="V84" s="9">
        <f>IFERROR((IF('[1]T10 Wine export vol'!U115&lt;&gt;"",(IF('[1]T58 Population'!U115&lt;&gt;"",('[1]T10 Wine export vol'!U115/'[1]T61 Real GDP'!U115*1000),"")),"")),"")</f>
        <v>478.2031864558017</v>
      </c>
      <c r="W84" s="9" t="str">
        <f>IFERROR((IF('[1]T10 Wine export vol'!V115&lt;&gt;"",(IF('[1]T58 Population'!V115&lt;&gt;"",('[1]T10 Wine export vol'!V115/'[1]T61 Real GDP'!V115*1000),"")),"")),"")</f>
        <v/>
      </c>
      <c r="X84" s="9" t="str">
        <f>IFERROR((IF('[1]T10 Wine export vol'!W115&lt;&gt;"",(IF('[1]T58 Population'!W115&lt;&gt;"",('[1]T10 Wine export vol'!W115/'[1]T61 Real GDP'!W115*1000),"")),"")),"")</f>
        <v/>
      </c>
      <c r="Y84" s="9" t="str">
        <f>IFERROR((IF('[1]T10 Wine export vol'!X115&lt;&gt;"",(IF('[1]T58 Population'!X115&lt;&gt;"",('[1]T10 Wine export vol'!X115/'[1]T61 Real GDP'!X115*1000),"")),"")),"")</f>
        <v/>
      </c>
      <c r="Z84" s="9" t="str">
        <f>IFERROR((IF('[1]T10 Wine export vol'!Y115&lt;&gt;"",(IF('[1]T58 Population'!Y115&lt;&gt;"",('[1]T10 Wine export vol'!Y115/'[1]T61 Real GDP'!Y115*1000),"")),"")),"")</f>
        <v/>
      </c>
      <c r="AA84" s="9" t="str">
        <f>IFERROR((IF('[1]T10 Wine export vol'!Z115&lt;&gt;"",(IF('[1]T58 Population'!Z115&lt;&gt;"",('[1]T10 Wine export vol'!Z115/'[1]T61 Real GDP'!Z115*1000),"")),"")),"")</f>
        <v/>
      </c>
      <c r="AB84" s="9">
        <f>IFERROR((IF('[1]T10 Wine export vol'!AA115&lt;&gt;"",(IF('[1]T58 Population'!AA115&lt;&gt;"",('[1]T10 Wine export vol'!AA115/'[1]T61 Real GDP'!AA115*1000),"")),"")),"")</f>
        <v>244.89723503734919</v>
      </c>
      <c r="AC84" s="9">
        <f>IFERROR((IF('[1]T10 Wine export vol'!AB115&lt;&gt;"",(IF('[1]T58 Population'!AB115&lt;&gt;"",('[1]T10 Wine export vol'!AB115/'[1]T61 Real GDP'!AB115*1000),"")),"")),"")</f>
        <v>0</v>
      </c>
      <c r="AD84" s="9">
        <f>IFERROR((IF('[1]T10 Wine export vol'!AC115&lt;&gt;"",(IF('[1]T58 Population'!AC115&lt;&gt;"",('[1]T10 Wine export vol'!AC115/'[1]T61 Real GDP'!AC115*1000),"")),"")),"")</f>
        <v>1.0935534542707224</v>
      </c>
      <c r="AE84" s="9">
        <f>IFERROR((IF('[1]T10 Wine export vol'!AD115&lt;&gt;"",(IF('[1]T58 Population'!AD115&lt;&gt;"",('[1]T10 Wine export vol'!AD115/'[1]T61 Real GDP'!AD115*1000),"")),"")),"")</f>
        <v>1.0889037360913307</v>
      </c>
      <c r="AF84" s="9">
        <f>IFERROR((IF('[1]T10 Wine export vol'!AE115&lt;&gt;"",(IF('[1]T58 Population'!AE115&lt;&gt;"",('[1]T10 Wine export vol'!AE115/'[1]T61 Real GDP'!AE115*1000),"")),"")),"")</f>
        <v>10.996944998507139</v>
      </c>
      <c r="AG84" s="9" t="str">
        <f>IFERROR((IF('[1]T10 Wine export vol'!AF115&lt;&gt;"",(IF('[1]T58 Population'!AF115&lt;&gt;"",('[1]T10 Wine export vol'!AF115/'[1]T61 Real GDP'!AF115*1000),"")),"")),"")</f>
        <v/>
      </c>
      <c r="AH84" s="9">
        <f>IFERROR((IF('[1]T10 Wine export vol'!AG115&lt;&gt;"",(IF('[1]T58 Population'!AG115&lt;&gt;"",('[1]T10 Wine export vol'!AG115/'[1]T61 Real GDP'!AG115*1000),"")),"")),"")</f>
        <v>339.95907915889194</v>
      </c>
      <c r="AI84" s="9" t="str">
        <f>IFERROR((IF('[1]T10 Wine export vol'!AH115&lt;&gt;"",(IF('[1]T58 Population'!AH115&lt;&gt;"",('[1]T10 Wine export vol'!AH115/'[1]T61 Real GDP'!AH115*1000),"")),"")),"")</f>
        <v/>
      </c>
      <c r="AJ84" s="9" t="str">
        <f>IFERROR((IF('[1]T10 Wine export vol'!AI115&lt;&gt;"",(IF('[1]T58 Population'!AI115&lt;&gt;"",('[1]T10 Wine export vol'!AI115/'[1]T61 Real GDP'!AI115*1000),"")),"")),"")</f>
        <v/>
      </c>
      <c r="AK84" s="9" t="str">
        <f>IFERROR((IF('[1]T10 Wine export vol'!AJ115&lt;&gt;"",(IF('[1]T58 Population'!AJ115&lt;&gt;"",('[1]T10 Wine export vol'!AJ115/'[1]T61 Real GDP'!AJ115*1000),"")),"")),"")</f>
        <v/>
      </c>
      <c r="AL84" s="9" t="str">
        <f>IFERROR((IF('[1]T10 Wine export vol'!AK115&lt;&gt;"",(IF('[1]T58 Population'!AK115&lt;&gt;"",('[1]T10 Wine export vol'!AK115/'[1]T61 Real GDP'!AK115*1000),"")),"")),"")</f>
        <v/>
      </c>
      <c r="AM84" s="9" t="str">
        <f>IFERROR((IF('[1]T10 Wine export vol'!AL115&lt;&gt;"",(IF('[1]T58 Population'!AL115&lt;&gt;"",('[1]T10 Wine export vol'!AL115/'[1]T61 Real GDP'!AL115*1000),"")),"")),"")</f>
        <v/>
      </c>
      <c r="AN84" s="9">
        <f>IFERROR((IF('[1]T10 Wine export vol'!AM115&lt;&gt;"",(IF('[1]T58 Population'!AM115&lt;&gt;"",('[1]T10 Wine export vol'!AM115/'[1]T61 Real GDP'!AM115*1000),"")),"")),"")</f>
        <v>582.83971530080339</v>
      </c>
      <c r="AO84" s="9" t="str">
        <f>IFERROR((IF('[1]T10 Wine export vol'!AN115&lt;&gt;"",(IF('[1]T58 Population'!AN115&lt;&gt;"",('[1]T10 Wine export vol'!AN115/'[1]T61 Real GDP'!AN115*1000),"")),"")),"")</f>
        <v/>
      </c>
      <c r="AP84" s="9">
        <f>IFERROR((IF('[1]T10 Wine export vol'!AO115&lt;&gt;"",(IF('[1]T58 Population'!AO115&lt;&gt;"",('[1]T10 Wine export vol'!AO115/'[1]T61 Real GDP'!AO115*1000),"")),"")),"")</f>
        <v>37.847508945774841</v>
      </c>
      <c r="AQ84" s="9" t="str">
        <f>IFERROR((IF('[1]T10 Wine export vol'!AP115&lt;&gt;"",(IF('[1]T58 Population'!AP115&lt;&gt;"",('[1]T10 Wine export vol'!AP115/'[1]T61 Real GDP'!AP115*1000),"")),"")),"")</f>
        <v/>
      </c>
      <c r="AR84" s="9" t="str">
        <f>IFERROR((IF('[1]T10 Wine export vol'!AQ115&lt;&gt;"",(IF('[1]T58 Population'!AQ115&lt;&gt;"",('[1]T10 Wine export vol'!AQ115/'[1]T61 Real GDP'!AQ115*1000),"")),"")),"")</f>
        <v/>
      </c>
      <c r="AS84" s="9" t="str">
        <f>IFERROR((IF('[1]T10 Wine export vol'!AR115&lt;&gt;"",(IF('[1]T58 Population'!AR115&lt;&gt;"",('[1]T10 Wine export vol'!AR115/'[1]T61 Real GDP'!AR115*1000),"")),"")),"")</f>
        <v/>
      </c>
      <c r="AT84" s="9" t="str">
        <f>IFERROR((IF('[1]T10 Wine export vol'!AS115&lt;&gt;"",(IF('[1]T58 Population'!AS115&lt;&gt;"",('[1]T10 Wine export vol'!AS115/'[1]T61 Real GDP'!AS115*1000),"")),"")),"")</f>
        <v/>
      </c>
      <c r="AU84" s="9" t="str">
        <f>IFERROR((IF('[1]T10 Wine export vol'!AT115&lt;&gt;"",(IF('[1]T58 Population'!AT115&lt;&gt;"",('[1]T10 Wine export vol'!AT115/'[1]T61 Real GDP'!AT115*1000),"")),"")),"")</f>
        <v/>
      </c>
      <c r="AV84" s="9" t="str">
        <f>IFERROR((IF('[1]T10 Wine export vol'!AU115&lt;&gt;"",(IF('[1]T58 Population'!AU115&lt;&gt;"",('[1]T10 Wine export vol'!AU115/'[1]T61 Real GDP'!AU115*1000),"")),"")),"")</f>
        <v/>
      </c>
      <c r="AW84" s="9" t="str">
        <f>IFERROR((IF('[1]T10 Wine export vol'!AV115&lt;&gt;"",(IF('[1]T58 Population'!AV115&lt;&gt;"",('[1]T10 Wine export vol'!AV115/'[1]T61 Real GDP'!AV115*1000),"")),"")),"")</f>
        <v/>
      </c>
      <c r="AX84" s="9" t="str">
        <f>IFERROR((IF('[1]T10 Wine export vol'!AW115&lt;&gt;"",(IF('[1]T58 Population'!AW115&lt;&gt;"",('[1]T10 Wine export vol'!AW115/'[1]T61 Real GDP'!AW115*1000),"")),"")),"")</f>
        <v/>
      </c>
      <c r="AY84" s="9" t="str">
        <f>IFERROR((IF('[1]T10 Wine export vol'!AX115&lt;&gt;"",(IF('[1]T58 Population'!AX115&lt;&gt;"",('[1]T10 Wine export vol'!AX115/'[1]T61 Real GDP'!AX115*1000),"")),"")),"")</f>
        <v/>
      </c>
      <c r="AZ84" s="9" t="str">
        <f>IFERROR((IF('[1]T10 Wine export vol'!AY115&lt;&gt;"",(IF('[1]T58 Population'!AY115&lt;&gt;"",('[1]T10 Wine export vol'!AY115/'[1]T61 Real GDP'!AY115*1000),"")),"")),"")</f>
        <v/>
      </c>
      <c r="BA84" s="9" t="str">
        <f>IFERROR((IF('[1]T10 Wine export vol'!AZ115&lt;&gt;"",(IF('[1]T58 Population'!AZ115&lt;&gt;"",('[1]T10 Wine export vol'!AZ115/'[1]T61 Real GDP'!AZ115*1000),"")),"")),"")</f>
        <v/>
      </c>
      <c r="BB84" s="9" t="str">
        <f>IFERROR((IF('[1]T10 Wine export vol'!BC115&lt;&gt;"",(IF('[1]T58 Population'!BC115&lt;&gt;"",('[1]T10 Wine export vol'!BC115/'[1]T61 Real GDP'!BC115*1000),"")),"")),"")</f>
        <v/>
      </c>
    </row>
    <row r="85" spans="1:54" x14ac:dyDescent="0.5">
      <c r="A85" s="7">
        <f>'[1]T10 Wine export vol'!A116</f>
        <v>1948</v>
      </c>
      <c r="B85" s="9">
        <f>IFERROR((IF('[1]T10 Wine export vol'!B116&lt;&gt;"",(IF('[1]T58 Population'!B116&lt;&gt;"",('[1]T10 Wine export vol'!B116/'[1]T61 Real GDP'!B116*1000),"")),"")),"")</f>
        <v>343.27872710033284</v>
      </c>
      <c r="C85" s="9">
        <f>IFERROR((IF('[1]T10 Wine export vol'!C116&lt;&gt;"",(IF('[1]T58 Population'!C116&lt;&gt;"",('[1]T10 Wine export vol'!C116/'[1]T61 Real GDP'!C116*1000),"")),"")),"")</f>
        <v>449.76533136402571</v>
      </c>
      <c r="D85" s="9">
        <f>IFERROR((IF('[1]T10 Wine export vol'!D116&lt;&gt;"",(IF('[1]T58 Population'!D116&lt;&gt;"",('[1]T10 Wine export vol'!D116/'[1]T61 Real GDP'!D116*1000),"")),"")),"")</f>
        <v>5913.3420149165386</v>
      </c>
      <c r="E85" s="9">
        <f>IFERROR((IF('[1]T10 Wine export vol'!E116&lt;&gt;"",(IF('[1]T58 Population'!E116&lt;&gt;"",('[1]T10 Wine export vol'!E116/'[1]T61 Real GDP'!E116*1000),"")),"")),"")</f>
        <v>1385.4462231115558</v>
      </c>
      <c r="F85" s="9">
        <f>IFERROR((IF('[1]T10 Wine export vol'!F116&lt;&gt;"",(IF('[1]T58 Population'!F116&lt;&gt;"",('[1]T10 Wine export vol'!F116/'[1]T61 Real GDP'!F116*1000),"")),"")),"")</f>
        <v>5.2002566846699567</v>
      </c>
      <c r="G85" s="9"/>
      <c r="H85" s="9">
        <f>IFERROR((IF('[1]T10 Wine export vol'!G116&lt;&gt;"",(IF('[1]T58 Population'!G116&lt;&gt;"",('[1]T10 Wine export vol'!G116/'[1]T61 Real GDP'!G116*1000),"")),"")),"")</f>
        <v>13.957005862151821</v>
      </c>
      <c r="I85" s="9" t="str">
        <f>IFERROR((IF('[1]T10 Wine export vol'!H116&lt;&gt;"",(IF('[1]T58 Population'!H116&lt;&gt;"",('[1]T10 Wine export vol'!H116/'[1]T61 Real GDP'!H116*1000),"")),"")),"")</f>
        <v/>
      </c>
      <c r="J85" s="9" t="str">
        <f>IFERROR((IF('[1]T10 Wine export vol'!I116&lt;&gt;"",(IF('[1]T58 Population'!I116&lt;&gt;"",('[1]T10 Wine export vol'!I116/'[1]T61 Real GDP'!I116*1000),"")),"")),"")</f>
        <v/>
      </c>
      <c r="K85" s="9">
        <f>IFERROR((IF('[1]T10 Wine export vol'!J116&lt;&gt;"",(IF('[1]T58 Population'!J116&lt;&gt;"",('[1]T10 Wine export vol'!J116/'[1]T61 Real GDP'!J116*1000),"")),"")),"")</f>
        <v>8.9147591704030003</v>
      </c>
      <c r="L85" s="9">
        <f>IFERROR((IF('[1]T10 Wine export vol'!K116&lt;&gt;"",(IF('[1]T58 Population'!K116&lt;&gt;"",('[1]T10 Wine export vol'!K116/'[1]T61 Real GDP'!K116*1000),"")),"")),"")</f>
        <v>2296.211251435132</v>
      </c>
      <c r="M85" s="9" t="str">
        <f>IFERROR((IF('[1]T10 Wine export vol'!L116&lt;&gt;"",(IF('[1]T58 Population'!L116&lt;&gt;"",('[1]T10 Wine export vol'!L116/'[1]T61 Real GDP'!L116*1000),"")),"")),"")</f>
        <v/>
      </c>
      <c r="N85" s="9" t="str">
        <f>IFERROR((IF('[1]T10 Wine export vol'!M116&lt;&gt;"",(IF('[1]T58 Population'!M116&lt;&gt;"",('[1]T10 Wine export vol'!M116/'[1]T61 Real GDP'!M116*1000),"")),"")),"")</f>
        <v/>
      </c>
      <c r="O85" s="9" t="str">
        <f>IFERROR((IF('[1]T10 Wine export vol'!N116&lt;&gt;"",(IF('[1]T58 Population'!N116&lt;&gt;"",('[1]T10 Wine export vol'!N116/'[1]T61 Real GDP'!N116*1000),"")),"")),"")</f>
        <v/>
      </c>
      <c r="P85" s="9">
        <f>IFERROR((IF('[1]T10 Wine export vol'!O116&lt;&gt;"",(IF('[1]T58 Population'!O116&lt;&gt;"",('[1]T10 Wine export vol'!O116/'[1]T61 Real GDP'!O116*1000),"")),"")),"")</f>
        <v>86.19054594097355</v>
      </c>
      <c r="Q85" s="9">
        <f>IFERROR((IF('[1]T10 Wine export vol'!P116&lt;&gt;"",(IF('[1]T58 Population'!P116&lt;&gt;"",('[1]T10 Wine export vol'!P116/'[1]T61 Real GDP'!P116*1000),"")),"")),"")</f>
        <v>3.5568598850572282</v>
      </c>
      <c r="R85" s="9" t="str">
        <f>IFERROR((IF('[1]T10 Wine export vol'!Q116&lt;&gt;"",(IF('[1]T58 Population'!Q116&lt;&gt;"",('[1]T10 Wine export vol'!Q116/'[1]T61 Real GDP'!Q116*1000),"")),"")),"")</f>
        <v/>
      </c>
      <c r="S85" s="9" t="str">
        <f>IFERROR((IF('[1]T10 Wine export vol'!R116&lt;&gt;"",(IF('[1]T58 Population'!R116&lt;&gt;"",('[1]T10 Wine export vol'!R116/'[1]T61 Real GDP'!R116*1000),"")),"")),"")</f>
        <v/>
      </c>
      <c r="T85" s="9" t="str">
        <f>IFERROR((IF('[1]T10 Wine export vol'!S116&lt;&gt;"",(IF('[1]T58 Population'!S116&lt;&gt;"",('[1]T10 Wine export vol'!S116/'[1]T61 Real GDP'!S116*1000),"")),"")),"")</f>
        <v/>
      </c>
      <c r="U85" s="9" t="str">
        <f>IFERROR((IF('[1]T10 Wine export vol'!T116&lt;&gt;"",(IF('[1]T58 Population'!T116&lt;&gt;"",('[1]T10 Wine export vol'!T116/'[1]T61 Real GDP'!T116*1000),"")),"")),"")</f>
        <v/>
      </c>
      <c r="V85" s="9">
        <f>IFERROR((IF('[1]T10 Wine export vol'!U116&lt;&gt;"",(IF('[1]T58 Population'!U116&lt;&gt;"",('[1]T10 Wine export vol'!U116/'[1]T61 Real GDP'!U116*1000),"")),"")),"")</f>
        <v>250.64539026537619</v>
      </c>
      <c r="W85" s="9" t="str">
        <f>IFERROR((IF('[1]T10 Wine export vol'!V116&lt;&gt;"",(IF('[1]T58 Population'!V116&lt;&gt;"",('[1]T10 Wine export vol'!V116/'[1]T61 Real GDP'!V116*1000),"")),"")),"")</f>
        <v/>
      </c>
      <c r="X85" s="9">
        <f>IFERROR((IF('[1]T10 Wine export vol'!W116&lt;&gt;"",(IF('[1]T58 Population'!W116&lt;&gt;"",('[1]T10 Wine export vol'!W116/'[1]T61 Real GDP'!W116*1000),"")),"")),"")</f>
        <v>10.327835708384237</v>
      </c>
      <c r="Y85" s="9" t="str">
        <f>IFERROR((IF('[1]T10 Wine export vol'!X116&lt;&gt;"",(IF('[1]T58 Population'!X116&lt;&gt;"",('[1]T10 Wine export vol'!X116/'[1]T61 Real GDP'!X116*1000),"")),"")),"")</f>
        <v/>
      </c>
      <c r="Z85" s="9" t="str">
        <f>IFERROR((IF('[1]T10 Wine export vol'!Y116&lt;&gt;"",(IF('[1]T58 Population'!Y116&lt;&gt;"",('[1]T10 Wine export vol'!Y116/'[1]T61 Real GDP'!Y116*1000),"")),"")),"")</f>
        <v/>
      </c>
      <c r="AA85" s="9" t="str">
        <f>IFERROR((IF('[1]T10 Wine export vol'!Z116&lt;&gt;"",(IF('[1]T58 Population'!Z116&lt;&gt;"",('[1]T10 Wine export vol'!Z116/'[1]T61 Real GDP'!Z116*1000),"")),"")),"")</f>
        <v/>
      </c>
      <c r="AB85" s="9">
        <f>IFERROR((IF('[1]T10 Wine export vol'!AA116&lt;&gt;"",(IF('[1]T58 Population'!AA116&lt;&gt;"",('[1]T10 Wine export vol'!AA116/'[1]T61 Real GDP'!AA116*1000),"")),"")),"")</f>
        <v>227.3507257661725</v>
      </c>
      <c r="AC85" s="9">
        <f>IFERROR((IF('[1]T10 Wine export vol'!AB116&lt;&gt;"",(IF('[1]T58 Population'!AB116&lt;&gt;"",('[1]T10 Wine export vol'!AB116/'[1]T61 Real GDP'!AB116*1000),"")),"")),"")</f>
        <v>0</v>
      </c>
      <c r="AD85" s="9">
        <f>IFERROR((IF('[1]T10 Wine export vol'!AC116&lt;&gt;"",(IF('[1]T58 Population'!AC116&lt;&gt;"",('[1]T10 Wine export vol'!AC116/'[1]T61 Real GDP'!AC116*1000),"")),"")),"")</f>
        <v>1.0738719522815978</v>
      </c>
      <c r="AE85" s="9">
        <f>IFERROR((IF('[1]T10 Wine export vol'!AD116&lt;&gt;"",(IF('[1]T58 Population'!AD116&lt;&gt;"",('[1]T10 Wine export vol'!AD116/'[1]T61 Real GDP'!AD116*1000),"")),"")),"")</f>
        <v>0.67449543172000792</v>
      </c>
      <c r="AF85" s="9">
        <f>IFERROR((IF('[1]T10 Wine export vol'!AE116&lt;&gt;"",(IF('[1]T58 Population'!AE116&lt;&gt;"",('[1]T10 Wine export vol'!AE116/'[1]T61 Real GDP'!AE116*1000),"")),"")),"")</f>
        <v>10.973186728466287</v>
      </c>
      <c r="AG85" s="9" t="str">
        <f>IFERROR((IF('[1]T10 Wine export vol'!AF116&lt;&gt;"",(IF('[1]T58 Population'!AF116&lt;&gt;"",('[1]T10 Wine export vol'!AF116/'[1]T61 Real GDP'!AF116*1000),"")),"")),"")</f>
        <v/>
      </c>
      <c r="AH85" s="9">
        <f>IFERROR((IF('[1]T10 Wine export vol'!AG116&lt;&gt;"",(IF('[1]T58 Population'!AG116&lt;&gt;"",('[1]T10 Wine export vol'!AG116/'[1]T61 Real GDP'!AG116*1000),"")),"")),"")</f>
        <v>274.65833122776911</v>
      </c>
      <c r="AI85" s="9" t="str">
        <f>IFERROR((IF('[1]T10 Wine export vol'!AH116&lt;&gt;"",(IF('[1]T58 Population'!AH116&lt;&gt;"",('[1]T10 Wine export vol'!AH116/'[1]T61 Real GDP'!AH116*1000),"")),"")),"")</f>
        <v/>
      </c>
      <c r="AJ85" s="9" t="str">
        <f>IFERROR((IF('[1]T10 Wine export vol'!AI116&lt;&gt;"",(IF('[1]T58 Population'!AI116&lt;&gt;"",('[1]T10 Wine export vol'!AI116/'[1]T61 Real GDP'!AI116*1000),"")),"")),"")</f>
        <v/>
      </c>
      <c r="AK85" s="9" t="str">
        <f>IFERROR((IF('[1]T10 Wine export vol'!AJ116&lt;&gt;"",(IF('[1]T58 Population'!AJ116&lt;&gt;"",('[1]T10 Wine export vol'!AJ116/'[1]T61 Real GDP'!AJ116*1000),"")),"")),"")</f>
        <v/>
      </c>
      <c r="AL85" s="9" t="str">
        <f>IFERROR((IF('[1]T10 Wine export vol'!AK116&lt;&gt;"",(IF('[1]T58 Population'!AK116&lt;&gt;"",('[1]T10 Wine export vol'!AK116/'[1]T61 Real GDP'!AK116*1000),"")),"")),"")</f>
        <v/>
      </c>
      <c r="AM85" s="9" t="str">
        <f>IFERROR((IF('[1]T10 Wine export vol'!AL116&lt;&gt;"",(IF('[1]T58 Population'!AL116&lt;&gt;"",('[1]T10 Wine export vol'!AL116/'[1]T61 Real GDP'!AL116*1000),"")),"")),"")</f>
        <v/>
      </c>
      <c r="AN85" s="9">
        <f>IFERROR((IF('[1]T10 Wine export vol'!AM116&lt;&gt;"",(IF('[1]T58 Population'!AM116&lt;&gt;"",('[1]T10 Wine export vol'!AM116/'[1]T61 Real GDP'!AM116*1000),"")),"")),"")</f>
        <v>565.43914307464536</v>
      </c>
      <c r="AO85" s="9" t="str">
        <f>IFERROR((IF('[1]T10 Wine export vol'!AN116&lt;&gt;"",(IF('[1]T58 Population'!AN116&lt;&gt;"",('[1]T10 Wine export vol'!AN116/'[1]T61 Real GDP'!AN116*1000),"")),"")),"")</f>
        <v/>
      </c>
      <c r="AP85" s="9">
        <f>IFERROR((IF('[1]T10 Wine export vol'!AO116&lt;&gt;"",(IF('[1]T58 Population'!AO116&lt;&gt;"",('[1]T10 Wine export vol'!AO116/'[1]T61 Real GDP'!AO116*1000),"")),"")),"")</f>
        <v>3.0300275732509174</v>
      </c>
      <c r="AQ85" s="9" t="str">
        <f>IFERROR((IF('[1]T10 Wine export vol'!AP116&lt;&gt;"",(IF('[1]T58 Population'!AP116&lt;&gt;"",('[1]T10 Wine export vol'!AP116/'[1]T61 Real GDP'!AP116*1000),"")),"")),"")</f>
        <v/>
      </c>
      <c r="AR85" s="9" t="str">
        <f>IFERROR((IF('[1]T10 Wine export vol'!AQ116&lt;&gt;"",(IF('[1]T58 Population'!AQ116&lt;&gt;"",('[1]T10 Wine export vol'!AQ116/'[1]T61 Real GDP'!AQ116*1000),"")),"")),"")</f>
        <v/>
      </c>
      <c r="AS85" s="9" t="str">
        <f>IFERROR((IF('[1]T10 Wine export vol'!AR116&lt;&gt;"",(IF('[1]T58 Population'!AR116&lt;&gt;"",('[1]T10 Wine export vol'!AR116/'[1]T61 Real GDP'!AR116*1000),"")),"")),"")</f>
        <v/>
      </c>
      <c r="AT85" s="9" t="str">
        <f>IFERROR((IF('[1]T10 Wine export vol'!AS116&lt;&gt;"",(IF('[1]T58 Population'!AS116&lt;&gt;"",('[1]T10 Wine export vol'!AS116/'[1]T61 Real GDP'!AS116*1000),"")),"")),"")</f>
        <v/>
      </c>
      <c r="AU85" s="9" t="str">
        <f>IFERROR((IF('[1]T10 Wine export vol'!AT116&lt;&gt;"",(IF('[1]T58 Population'!AT116&lt;&gt;"",('[1]T10 Wine export vol'!AT116/'[1]T61 Real GDP'!AT116*1000),"")),"")),"")</f>
        <v/>
      </c>
      <c r="AV85" s="9" t="str">
        <f>IFERROR((IF('[1]T10 Wine export vol'!AU116&lt;&gt;"",(IF('[1]T58 Population'!AU116&lt;&gt;"",('[1]T10 Wine export vol'!AU116/'[1]T61 Real GDP'!AU116*1000),"")),"")),"")</f>
        <v/>
      </c>
      <c r="AW85" s="9" t="str">
        <f>IFERROR((IF('[1]T10 Wine export vol'!AV116&lt;&gt;"",(IF('[1]T58 Population'!AV116&lt;&gt;"",('[1]T10 Wine export vol'!AV116/'[1]T61 Real GDP'!AV116*1000),"")),"")),"")</f>
        <v/>
      </c>
      <c r="AX85" s="9">
        <f>IFERROR((IF('[1]T10 Wine export vol'!AW116&lt;&gt;"",(IF('[1]T58 Population'!AW116&lt;&gt;"",('[1]T10 Wine export vol'!AW116/'[1]T61 Real GDP'!AW116*1000),"")),"")),"")</f>
        <v>10.115314586283633</v>
      </c>
      <c r="AY85" s="9" t="str">
        <f>IFERROR((IF('[1]T10 Wine export vol'!AX116&lt;&gt;"",(IF('[1]T58 Population'!AX116&lt;&gt;"",('[1]T10 Wine export vol'!AX116/'[1]T61 Real GDP'!AX116*1000),"")),"")),"")</f>
        <v/>
      </c>
      <c r="AZ85" s="9" t="str">
        <f>IFERROR((IF('[1]T10 Wine export vol'!AY116&lt;&gt;"",(IF('[1]T58 Population'!AY116&lt;&gt;"",('[1]T10 Wine export vol'!AY116/'[1]T61 Real GDP'!AY116*1000),"")),"")),"")</f>
        <v/>
      </c>
      <c r="BA85" s="9" t="str">
        <f>IFERROR((IF('[1]T10 Wine export vol'!AZ116&lt;&gt;"",(IF('[1]T58 Population'!AZ116&lt;&gt;"",('[1]T10 Wine export vol'!AZ116/'[1]T61 Real GDP'!AZ116*1000),"")),"")),"")</f>
        <v/>
      </c>
      <c r="BB85" s="9" t="str">
        <f>IFERROR((IF('[1]T10 Wine export vol'!BC116&lt;&gt;"",(IF('[1]T58 Population'!BC116&lt;&gt;"",('[1]T10 Wine export vol'!BC116/'[1]T61 Real GDP'!BC116*1000),"")),"")),"")</f>
        <v/>
      </c>
    </row>
    <row r="86" spans="1:54" x14ac:dyDescent="0.5">
      <c r="A86" s="7">
        <f>'[1]T10 Wine export vol'!A117</f>
        <v>1949</v>
      </c>
      <c r="B86" s="9">
        <f>IFERROR((IF('[1]T10 Wine export vol'!B117&lt;&gt;"",(IF('[1]T58 Population'!B117&lt;&gt;"",('[1]T10 Wine export vol'!B117/'[1]T61 Real GDP'!B117*1000),"")),"")),"")</f>
        <v>362.61837369753476</v>
      </c>
      <c r="C86" s="9">
        <f>IFERROR((IF('[1]T10 Wine export vol'!C117&lt;&gt;"",(IF('[1]T58 Population'!C117&lt;&gt;"",('[1]T10 Wine export vol'!C117/'[1]T61 Real GDP'!C117*1000),"")),"")),"")</f>
        <v>452.41556369716164</v>
      </c>
      <c r="D86" s="9">
        <f>IFERROR((IF('[1]T10 Wine export vol'!D117&lt;&gt;"",(IF('[1]T58 Population'!D117&lt;&gt;"",('[1]T10 Wine export vol'!D117/'[1]T61 Real GDP'!D117*1000),"")),"")),"")</f>
        <v>6830.5213380816158</v>
      </c>
      <c r="E86" s="9">
        <f>IFERROR((IF('[1]T10 Wine export vol'!E117&lt;&gt;"",(IF('[1]T58 Population'!E117&lt;&gt;"",('[1]T10 Wine export vol'!E117/'[1]T61 Real GDP'!E117*1000),"")),"")),"")</f>
        <v>2299.1618414648478</v>
      </c>
      <c r="F86" s="9">
        <f>IFERROR((IF('[1]T10 Wine export vol'!F117&lt;&gt;"",(IF('[1]T58 Population'!F117&lt;&gt;"",('[1]T10 Wine export vol'!F117/'[1]T61 Real GDP'!F117*1000),"")),"")),"")</f>
        <v>4.3735492117224242</v>
      </c>
      <c r="G86" s="9"/>
      <c r="H86" s="9">
        <f>IFERROR((IF('[1]T10 Wine export vol'!G117&lt;&gt;"",(IF('[1]T58 Population'!G117&lt;&gt;"",('[1]T10 Wine export vol'!G117/'[1]T61 Real GDP'!G117*1000),"")),"")),"")</f>
        <v>4.4706822826704657</v>
      </c>
      <c r="I86" s="9" t="str">
        <f>IFERROR((IF('[1]T10 Wine export vol'!H117&lt;&gt;"",(IF('[1]T58 Population'!H117&lt;&gt;"",('[1]T10 Wine export vol'!H117/'[1]T61 Real GDP'!H117*1000),"")),"")),"")</f>
        <v/>
      </c>
      <c r="J86" s="9" t="str">
        <f>IFERROR((IF('[1]T10 Wine export vol'!I117&lt;&gt;"",(IF('[1]T58 Population'!I117&lt;&gt;"",('[1]T10 Wine export vol'!I117/'[1]T61 Real GDP'!I117*1000),"")),"")),"")</f>
        <v/>
      </c>
      <c r="K86" s="9">
        <f>IFERROR((IF('[1]T10 Wine export vol'!J117&lt;&gt;"",(IF('[1]T58 Population'!J117&lt;&gt;"",('[1]T10 Wine export vol'!J117/'[1]T61 Real GDP'!J117*1000),"")),"")),"")</f>
        <v>6.4970561614496054</v>
      </c>
      <c r="L86" s="9">
        <f>IFERROR((IF('[1]T10 Wine export vol'!K117&lt;&gt;"",(IF('[1]T58 Population'!K117&lt;&gt;"",('[1]T10 Wine export vol'!K117/'[1]T61 Real GDP'!K117*1000),"")),"")),"")</f>
        <v>2581.9197493017232</v>
      </c>
      <c r="M86" s="9" t="str">
        <f>IFERROR((IF('[1]T10 Wine export vol'!L117&lt;&gt;"",(IF('[1]T58 Population'!L117&lt;&gt;"",('[1]T10 Wine export vol'!L117/'[1]T61 Real GDP'!L117*1000),"")),"")),"")</f>
        <v/>
      </c>
      <c r="N86" s="9">
        <f>IFERROR((IF('[1]T10 Wine export vol'!M117&lt;&gt;"",(IF('[1]T58 Population'!M117&lt;&gt;"",('[1]T10 Wine export vol'!M117/'[1]T61 Real GDP'!M117*1000),"")),"")),"")</f>
        <v>1.7080586205718578</v>
      </c>
      <c r="O86" s="9" t="str">
        <f>IFERROR((IF('[1]T10 Wine export vol'!N117&lt;&gt;"",(IF('[1]T58 Population'!N117&lt;&gt;"",('[1]T10 Wine export vol'!N117/'[1]T61 Real GDP'!N117*1000),"")),"")),"")</f>
        <v/>
      </c>
      <c r="P86" s="9">
        <f>IFERROR((IF('[1]T10 Wine export vol'!O117&lt;&gt;"",(IF('[1]T58 Population'!O117&lt;&gt;"",('[1]T10 Wine export vol'!O117/'[1]T61 Real GDP'!O117*1000),"")),"")),"")</f>
        <v>103.37037889797085</v>
      </c>
      <c r="Q86" s="9">
        <f>IFERROR((IF('[1]T10 Wine export vol'!P117&lt;&gt;"",(IF('[1]T58 Population'!P117&lt;&gt;"",('[1]T10 Wine export vol'!P117/'[1]T61 Real GDP'!P117*1000),"")),"")),"")</f>
        <v>8.0010322703234227</v>
      </c>
      <c r="R86" s="9" t="str">
        <f>IFERROR((IF('[1]T10 Wine export vol'!Q117&lt;&gt;"",(IF('[1]T58 Population'!Q117&lt;&gt;"",('[1]T10 Wine export vol'!Q117/'[1]T61 Real GDP'!Q117*1000),"")),"")),"")</f>
        <v/>
      </c>
      <c r="S86" s="9" t="str">
        <f>IFERROR((IF('[1]T10 Wine export vol'!R117&lt;&gt;"",(IF('[1]T58 Population'!R117&lt;&gt;"",('[1]T10 Wine export vol'!R117/'[1]T61 Real GDP'!R117*1000),"")),"")),"")</f>
        <v/>
      </c>
      <c r="T86" s="9" t="str">
        <f>IFERROR((IF('[1]T10 Wine export vol'!S117&lt;&gt;"",(IF('[1]T58 Population'!S117&lt;&gt;"",('[1]T10 Wine export vol'!S117/'[1]T61 Real GDP'!S117*1000),"")),"")),"")</f>
        <v/>
      </c>
      <c r="U86" s="9" t="str">
        <f>IFERROR((IF('[1]T10 Wine export vol'!T117&lt;&gt;"",(IF('[1]T58 Population'!T117&lt;&gt;"",('[1]T10 Wine export vol'!T117/'[1]T61 Real GDP'!T117*1000),"")),"")),"")</f>
        <v/>
      </c>
      <c r="V86" s="9">
        <f>IFERROR((IF('[1]T10 Wine export vol'!U117&lt;&gt;"",(IF('[1]T58 Population'!U117&lt;&gt;"",('[1]T10 Wine export vol'!U117/'[1]T61 Real GDP'!U117*1000),"")),"")),"")</f>
        <v>110.21169683530346</v>
      </c>
      <c r="W86" s="9" t="str">
        <f>IFERROR((IF('[1]T10 Wine export vol'!V117&lt;&gt;"",(IF('[1]T58 Population'!V117&lt;&gt;"",('[1]T10 Wine export vol'!V117/'[1]T61 Real GDP'!V117*1000),"")),"")),"")</f>
        <v/>
      </c>
      <c r="X86" s="9" t="str">
        <f>IFERROR((IF('[1]T10 Wine export vol'!W117&lt;&gt;"",(IF('[1]T58 Population'!W117&lt;&gt;"",('[1]T10 Wine export vol'!W117/'[1]T61 Real GDP'!W117*1000),"")),"")),"")</f>
        <v/>
      </c>
      <c r="Y86" s="9" t="str">
        <f>IFERROR((IF('[1]T10 Wine export vol'!X117&lt;&gt;"",(IF('[1]T58 Population'!X117&lt;&gt;"",('[1]T10 Wine export vol'!X117/'[1]T61 Real GDP'!X117*1000),"")),"")),"")</f>
        <v/>
      </c>
      <c r="Z86" s="9" t="str">
        <f>IFERROR((IF('[1]T10 Wine export vol'!Y117&lt;&gt;"",(IF('[1]T58 Population'!Y117&lt;&gt;"",('[1]T10 Wine export vol'!Y117/'[1]T61 Real GDP'!Y117*1000),"")),"")),"")</f>
        <v/>
      </c>
      <c r="AA86" s="9" t="str">
        <f>IFERROR((IF('[1]T10 Wine export vol'!Z117&lt;&gt;"",(IF('[1]T58 Population'!Z117&lt;&gt;"",('[1]T10 Wine export vol'!Z117/'[1]T61 Real GDP'!Z117*1000),"")),"")),"")</f>
        <v/>
      </c>
      <c r="AB86" s="9">
        <f>IFERROR((IF('[1]T10 Wine export vol'!AA117&lt;&gt;"",(IF('[1]T58 Population'!AA117&lt;&gt;"",('[1]T10 Wine export vol'!AA117/'[1]T61 Real GDP'!AA117*1000),"")),"")),"")</f>
        <v>148.93167046368265</v>
      </c>
      <c r="AC86" s="9">
        <f>IFERROR((IF('[1]T10 Wine export vol'!AB117&lt;&gt;"",(IF('[1]T58 Population'!AB117&lt;&gt;"",('[1]T10 Wine export vol'!AB117/'[1]T61 Real GDP'!AB117*1000),"")),"")),"")</f>
        <v>0</v>
      </c>
      <c r="AD86" s="9">
        <f>IFERROR((IF('[1]T10 Wine export vol'!AC117&lt;&gt;"",(IF('[1]T58 Population'!AC117&lt;&gt;"",('[1]T10 Wine export vol'!AC117/'[1]T61 Real GDP'!AC117*1000),"")),"")),"")</f>
        <v>1.0510152281596408</v>
      </c>
      <c r="AE86" s="9">
        <f>IFERROR((IF('[1]T10 Wine export vol'!AD117&lt;&gt;"",(IF('[1]T58 Population'!AD117&lt;&gt;"",('[1]T10 Wine export vol'!AD117/'[1]T61 Real GDP'!AD117*1000),"")),"")),"")</f>
        <v>0.59723573010802977</v>
      </c>
      <c r="AF86" s="9">
        <f>IFERROR((IF('[1]T10 Wine export vol'!AE117&lt;&gt;"",(IF('[1]T58 Population'!AE117&lt;&gt;"",('[1]T10 Wine export vol'!AE117/'[1]T61 Real GDP'!AE117*1000),"")),"")),"")</f>
        <v>2.4822693469015102</v>
      </c>
      <c r="AG86" s="9" t="str">
        <f>IFERROR((IF('[1]T10 Wine export vol'!AF117&lt;&gt;"",(IF('[1]T58 Population'!AF117&lt;&gt;"",('[1]T10 Wine export vol'!AF117/'[1]T61 Real GDP'!AF117*1000),"")),"")),"")</f>
        <v/>
      </c>
      <c r="AH86" s="9">
        <f>IFERROR((IF('[1]T10 Wine export vol'!AG117&lt;&gt;"",(IF('[1]T58 Population'!AG117&lt;&gt;"",('[1]T10 Wine export vol'!AG117/'[1]T61 Real GDP'!AG117*1000),"")),"")),"")</f>
        <v>922.8274701432905</v>
      </c>
      <c r="AI86" s="9" t="str">
        <f>IFERROR((IF('[1]T10 Wine export vol'!AH117&lt;&gt;"",(IF('[1]T58 Population'!AH117&lt;&gt;"",('[1]T10 Wine export vol'!AH117/'[1]T61 Real GDP'!AH117*1000),"")),"")),"")</f>
        <v/>
      </c>
      <c r="AJ86" s="9" t="str">
        <f>IFERROR((IF('[1]T10 Wine export vol'!AI117&lt;&gt;"",(IF('[1]T58 Population'!AI117&lt;&gt;"",('[1]T10 Wine export vol'!AI117/'[1]T61 Real GDP'!AI117*1000),"")),"")),"")</f>
        <v/>
      </c>
      <c r="AK86" s="9" t="str">
        <f>IFERROR((IF('[1]T10 Wine export vol'!AJ117&lt;&gt;"",(IF('[1]T58 Population'!AJ117&lt;&gt;"",('[1]T10 Wine export vol'!AJ117/'[1]T61 Real GDP'!AJ117*1000),"")),"")),"")</f>
        <v/>
      </c>
      <c r="AL86" s="9" t="str">
        <f>IFERROR((IF('[1]T10 Wine export vol'!AK117&lt;&gt;"",(IF('[1]T58 Population'!AK117&lt;&gt;"",('[1]T10 Wine export vol'!AK117/'[1]T61 Real GDP'!AK117*1000),"")),"")),"")</f>
        <v/>
      </c>
      <c r="AM86" s="9" t="str">
        <f>IFERROR((IF('[1]T10 Wine export vol'!AL117&lt;&gt;"",(IF('[1]T58 Population'!AL117&lt;&gt;"",('[1]T10 Wine export vol'!AL117/'[1]T61 Real GDP'!AL117*1000),"")),"")),"")</f>
        <v/>
      </c>
      <c r="AN86" s="9">
        <f>IFERROR((IF('[1]T10 Wine export vol'!AM117&lt;&gt;"",(IF('[1]T58 Population'!AM117&lt;&gt;"",('[1]T10 Wine export vol'!AM117/'[1]T61 Real GDP'!AM117*1000),"")),"")),"")</f>
        <v>303.29154986646842</v>
      </c>
      <c r="AO86" s="9" t="str">
        <f>IFERROR((IF('[1]T10 Wine export vol'!AN117&lt;&gt;"",(IF('[1]T58 Population'!AN117&lt;&gt;"",('[1]T10 Wine export vol'!AN117/'[1]T61 Real GDP'!AN117*1000),"")),"")),"")</f>
        <v/>
      </c>
      <c r="AP86" s="9">
        <f>IFERROR((IF('[1]T10 Wine export vol'!AO117&lt;&gt;"",(IF('[1]T58 Population'!AO117&lt;&gt;"",('[1]T10 Wine export vol'!AO117/'[1]T61 Real GDP'!AO117*1000),"")),"")),"")</f>
        <v>0</v>
      </c>
      <c r="AQ86" s="9" t="str">
        <f>IFERROR((IF('[1]T10 Wine export vol'!AP117&lt;&gt;"",(IF('[1]T58 Population'!AP117&lt;&gt;"",('[1]T10 Wine export vol'!AP117/'[1]T61 Real GDP'!AP117*1000),"")),"")),"")</f>
        <v/>
      </c>
      <c r="AR86" s="9" t="str">
        <f>IFERROR((IF('[1]T10 Wine export vol'!AQ117&lt;&gt;"",(IF('[1]T58 Population'!AQ117&lt;&gt;"",('[1]T10 Wine export vol'!AQ117/'[1]T61 Real GDP'!AQ117*1000),"")),"")),"")</f>
        <v/>
      </c>
      <c r="AS86" s="9" t="str">
        <f>IFERROR((IF('[1]T10 Wine export vol'!AR117&lt;&gt;"",(IF('[1]T58 Population'!AR117&lt;&gt;"",('[1]T10 Wine export vol'!AR117/'[1]T61 Real GDP'!AR117*1000),"")),"")),"")</f>
        <v/>
      </c>
      <c r="AT86" s="9" t="str">
        <f>IFERROR((IF('[1]T10 Wine export vol'!AS117&lt;&gt;"",(IF('[1]T58 Population'!AS117&lt;&gt;"",('[1]T10 Wine export vol'!AS117/'[1]T61 Real GDP'!AS117*1000),"")),"")),"")</f>
        <v/>
      </c>
      <c r="AU86" s="9" t="str">
        <f>IFERROR((IF('[1]T10 Wine export vol'!AT117&lt;&gt;"",(IF('[1]T58 Population'!AT117&lt;&gt;"",('[1]T10 Wine export vol'!AT117/'[1]T61 Real GDP'!AT117*1000),"")),"")),"")</f>
        <v/>
      </c>
      <c r="AV86" s="9" t="str">
        <f>IFERROR((IF('[1]T10 Wine export vol'!AU117&lt;&gt;"",(IF('[1]T58 Population'!AU117&lt;&gt;"",('[1]T10 Wine export vol'!AU117/'[1]T61 Real GDP'!AU117*1000),"")),"")),"")</f>
        <v/>
      </c>
      <c r="AW86" s="9" t="str">
        <f>IFERROR((IF('[1]T10 Wine export vol'!AV117&lt;&gt;"",(IF('[1]T58 Population'!AV117&lt;&gt;"",('[1]T10 Wine export vol'!AV117/'[1]T61 Real GDP'!AV117*1000),"")),"")),"")</f>
        <v/>
      </c>
      <c r="AX86" s="9">
        <f>IFERROR((IF('[1]T10 Wine export vol'!AW117&lt;&gt;"",(IF('[1]T58 Population'!AW117&lt;&gt;"",('[1]T10 Wine export vol'!AW117/'[1]T61 Real GDP'!AW117*1000),"")),"")),"")</f>
        <v>4.7569213205213581</v>
      </c>
      <c r="AY86" s="9" t="str">
        <f>IFERROR((IF('[1]T10 Wine export vol'!AX117&lt;&gt;"",(IF('[1]T58 Population'!AX117&lt;&gt;"",('[1]T10 Wine export vol'!AX117/'[1]T61 Real GDP'!AX117*1000),"")),"")),"")</f>
        <v/>
      </c>
      <c r="AZ86" s="9" t="str">
        <f>IFERROR((IF('[1]T10 Wine export vol'!AY117&lt;&gt;"",(IF('[1]T58 Population'!AY117&lt;&gt;"",('[1]T10 Wine export vol'!AY117/'[1]T61 Real GDP'!AY117*1000),"")),"")),"")</f>
        <v/>
      </c>
      <c r="BA86" s="9" t="str">
        <f>IFERROR((IF('[1]T10 Wine export vol'!AZ117&lt;&gt;"",(IF('[1]T58 Population'!AZ117&lt;&gt;"",('[1]T10 Wine export vol'!AZ117/'[1]T61 Real GDP'!AZ117*1000),"")),"")),"")</f>
        <v/>
      </c>
      <c r="BB86" s="9" t="str">
        <f>IFERROR((IF('[1]T10 Wine export vol'!BC117&lt;&gt;"",(IF('[1]T58 Population'!BC117&lt;&gt;"",('[1]T10 Wine export vol'!BC117/'[1]T61 Real GDP'!BC117*1000),"")),"")),"")</f>
        <v/>
      </c>
    </row>
    <row r="87" spans="1:54" x14ac:dyDescent="0.5">
      <c r="A87" s="7">
        <f>'[1]T10 Wine export vol'!A118</f>
        <v>1950</v>
      </c>
      <c r="B87" s="9">
        <f>IFERROR((IF('[1]T10 Wine export vol'!B118&lt;&gt;"",(IF('[1]T58 Population'!B118&lt;&gt;"",('[1]T10 Wine export vol'!B118/'[1]T61 Real GDP'!B118*1000),"")),"")),"")</f>
        <v>445.36763238575548</v>
      </c>
      <c r="C87" s="9">
        <f>IFERROR((IF('[1]T10 Wine export vol'!C118&lt;&gt;"",(IF('[1]T58 Population'!C118&lt;&gt;"",('[1]T10 Wine export vol'!C118/'[1]T61 Real GDP'!C118*1000),"")),"")),"")</f>
        <v>345.26225016216353</v>
      </c>
      <c r="D87" s="9">
        <f>IFERROR((IF('[1]T10 Wine export vol'!D118&lt;&gt;"",(IF('[1]T58 Population'!D118&lt;&gt;"",('[1]T10 Wine export vol'!D118/'[1]T61 Real GDP'!D118*1000),"")),"")),"")</f>
        <v>5728.0726653420388</v>
      </c>
      <c r="E87" s="9">
        <f>IFERROR((IF('[1]T10 Wine export vol'!E118&lt;&gt;"",(IF('[1]T58 Population'!E118&lt;&gt;"",('[1]T10 Wine export vol'!E118/'[1]T61 Real GDP'!E118*1000),"")),"")),"")</f>
        <v>1441.7763596998159</v>
      </c>
      <c r="F87" s="9">
        <f>IFERROR((IF('[1]T10 Wine export vol'!F118&lt;&gt;"",(IF('[1]T58 Population'!F118&lt;&gt;"",('[1]T10 Wine export vol'!F118/'[1]T61 Real GDP'!F118*1000),"")),"")),"")</f>
        <v>474.67123181075402</v>
      </c>
      <c r="G87" s="9"/>
      <c r="H87" s="9">
        <f>IFERROR((IF('[1]T10 Wine export vol'!G118&lt;&gt;"",(IF('[1]T58 Population'!G118&lt;&gt;"",('[1]T10 Wine export vol'!G118/'[1]T61 Real GDP'!G118*1000),"")),"")),"")</f>
        <v>2.0489890063038292</v>
      </c>
      <c r="I87" s="9" t="str">
        <f>IFERROR((IF('[1]T10 Wine export vol'!H118&lt;&gt;"",(IF('[1]T58 Population'!H118&lt;&gt;"",('[1]T10 Wine export vol'!H118/'[1]T61 Real GDP'!H118*1000),"")),"")),"")</f>
        <v/>
      </c>
      <c r="J87" s="9" t="str">
        <f>IFERROR((IF('[1]T10 Wine export vol'!I118&lt;&gt;"",(IF('[1]T58 Population'!I118&lt;&gt;"",('[1]T10 Wine export vol'!I118/'[1]T61 Real GDP'!I118*1000),"")),"")),"")</f>
        <v/>
      </c>
      <c r="K87" s="9">
        <f>IFERROR((IF('[1]T10 Wine export vol'!J118&lt;&gt;"",(IF('[1]T58 Population'!J118&lt;&gt;"",('[1]T10 Wine export vol'!J118/'[1]T61 Real GDP'!J118*1000),"")),"")),"")</f>
        <v>13.600699443008207</v>
      </c>
      <c r="L87" s="9">
        <f>IFERROR((IF('[1]T10 Wine export vol'!K118&lt;&gt;"",(IF('[1]T58 Population'!K118&lt;&gt;"",('[1]T10 Wine export vol'!K118/'[1]T61 Real GDP'!K118*1000),"")),"")),"")</f>
        <v>1297.5360618400164</v>
      </c>
      <c r="M87" s="9">
        <f>IFERROR((IF('[1]T10 Wine export vol'!L118&lt;&gt;"",(IF('[1]T58 Population'!L118&lt;&gt;"",('[1]T10 Wine export vol'!L118/'[1]T61 Real GDP'!L118*1000),"")),"")),"")</f>
        <v>9.7742156191965588</v>
      </c>
      <c r="N87" s="9">
        <f>IFERROR((IF('[1]T10 Wine export vol'!M118&lt;&gt;"",(IF('[1]T58 Population'!M118&lt;&gt;"",('[1]T10 Wine export vol'!M118/'[1]T61 Real GDP'!M118*1000),"")),"")),"")</f>
        <v>6.5960885195079317</v>
      </c>
      <c r="O87" s="9" t="str">
        <f>IFERROR((IF('[1]T10 Wine export vol'!N118&lt;&gt;"",(IF('[1]T58 Population'!N118&lt;&gt;"",('[1]T10 Wine export vol'!N118/'[1]T61 Real GDP'!N118*1000),"")),"")),"")</f>
        <v/>
      </c>
      <c r="P87" s="9">
        <f>IFERROR((IF('[1]T10 Wine export vol'!O118&lt;&gt;"",(IF('[1]T58 Population'!O118&lt;&gt;"",('[1]T10 Wine export vol'!O118/'[1]T61 Real GDP'!O118*1000),"")),"")),"")</f>
        <v>65.812668938770713</v>
      </c>
      <c r="Q87" s="9">
        <f>IFERROR((IF('[1]T10 Wine export vol'!P118&lt;&gt;"",(IF('[1]T58 Population'!P118&lt;&gt;"",('[1]T10 Wine export vol'!P118/'[1]T61 Real GDP'!P118*1000),"")),"")),"")</f>
        <v>8.6244070720137991</v>
      </c>
      <c r="R87" s="9" t="str">
        <f>IFERROR((IF('[1]T10 Wine export vol'!Q118&lt;&gt;"",(IF('[1]T58 Population'!Q118&lt;&gt;"",('[1]T10 Wine export vol'!Q118/'[1]T61 Real GDP'!Q118*1000),"")),"")),"")</f>
        <v/>
      </c>
      <c r="S87" s="9">
        <f>IFERROR((IF('[1]T10 Wine export vol'!R118&lt;&gt;"",(IF('[1]T58 Population'!R118&lt;&gt;"",('[1]T10 Wine export vol'!R118/'[1]T61 Real GDP'!R118*1000),"")),"")),"")</f>
        <v>83.536598291141502</v>
      </c>
      <c r="T87" s="9" t="str">
        <f>IFERROR((IF('[1]T10 Wine export vol'!S118&lt;&gt;"",(IF('[1]T58 Population'!S118&lt;&gt;"",('[1]T10 Wine export vol'!S118/'[1]T61 Real GDP'!S118*1000),"")),"")),"")</f>
        <v/>
      </c>
      <c r="U87" s="9" t="str">
        <f>IFERROR((IF('[1]T10 Wine export vol'!T118&lt;&gt;"",(IF('[1]T58 Population'!T118&lt;&gt;"",('[1]T10 Wine export vol'!T118/'[1]T61 Real GDP'!T118*1000),"")),"")),"")</f>
        <v/>
      </c>
      <c r="V87" s="9">
        <f>IFERROR((IF('[1]T10 Wine export vol'!U118&lt;&gt;"",(IF('[1]T58 Population'!U118&lt;&gt;"",('[1]T10 Wine export vol'!U118/'[1]T61 Real GDP'!U118*1000),"")),"")),"")</f>
        <v>492.27369417416446</v>
      </c>
      <c r="W87" s="9" t="str">
        <f>IFERROR((IF('[1]T10 Wine export vol'!V118&lt;&gt;"",(IF('[1]T58 Population'!V118&lt;&gt;"",('[1]T10 Wine export vol'!V118/'[1]T61 Real GDP'!V118*1000),"")),"")),"")</f>
        <v/>
      </c>
      <c r="X87" s="9">
        <f>IFERROR((IF('[1]T10 Wine export vol'!W118&lt;&gt;"",(IF('[1]T58 Population'!W118&lt;&gt;"",('[1]T10 Wine export vol'!W118/'[1]T61 Real GDP'!W118*1000),"")),"")),"")</f>
        <v>8.6104861915617175</v>
      </c>
      <c r="Y87" s="9" t="str">
        <f>IFERROR((IF('[1]T10 Wine export vol'!X118&lt;&gt;"",(IF('[1]T58 Population'!X118&lt;&gt;"",('[1]T10 Wine export vol'!X118/'[1]T61 Real GDP'!X118*1000),"")),"")),"")</f>
        <v/>
      </c>
      <c r="Z87" s="9" t="str">
        <f>IFERROR((IF('[1]T10 Wine export vol'!Y118&lt;&gt;"",(IF('[1]T58 Population'!Y118&lt;&gt;"",('[1]T10 Wine export vol'!Y118/'[1]T61 Real GDP'!Y118*1000),"")),"")),"")</f>
        <v/>
      </c>
      <c r="AA87" s="9" t="str">
        <f>IFERROR((IF('[1]T10 Wine export vol'!Z118&lt;&gt;"",(IF('[1]T58 Population'!Z118&lt;&gt;"",('[1]T10 Wine export vol'!Z118/'[1]T61 Real GDP'!Z118*1000),"")),"")),"")</f>
        <v/>
      </c>
      <c r="AB87" s="9">
        <f>IFERROR((IF('[1]T10 Wine export vol'!AA118&lt;&gt;"",(IF('[1]T58 Population'!AA118&lt;&gt;"",('[1]T10 Wine export vol'!AA118/'[1]T61 Real GDP'!AA118*1000),"")),"")),"")</f>
        <v>81.747560139700354</v>
      </c>
      <c r="AC87" s="9">
        <f>IFERROR((IF('[1]T10 Wine export vol'!AB118&lt;&gt;"",(IF('[1]T58 Population'!AB118&lt;&gt;"",('[1]T10 Wine export vol'!AB118/'[1]T61 Real GDP'!AB118*1000),"")),"")),"")</f>
        <v>0</v>
      </c>
      <c r="AD87" s="9" t="str">
        <f>IFERROR((IF('[1]T10 Wine export vol'!AC118&lt;&gt;"",(IF('[1]T58 Population'!AC118&lt;&gt;"",('[1]T10 Wine export vol'!AC118/'[1]T61 Real GDP'!AC118*1000),"")),"")),"")</f>
        <v/>
      </c>
      <c r="AE87" s="9">
        <f>IFERROR((IF('[1]T10 Wine export vol'!AD118&lt;&gt;"",(IF('[1]T58 Population'!AD118&lt;&gt;"",('[1]T10 Wine export vol'!AD118/'[1]T61 Real GDP'!AD118*1000),"")),"")),"")</f>
        <v>0.48079696905590702</v>
      </c>
      <c r="AF87" s="9">
        <f>IFERROR((IF('[1]T10 Wine export vol'!AE118&lt;&gt;"",(IF('[1]T58 Population'!AE118&lt;&gt;"",('[1]T10 Wine export vol'!AE118/'[1]T61 Real GDP'!AE118*1000),"")),"")),"")</f>
        <v>2.5139142229081894</v>
      </c>
      <c r="AG87" s="9" t="str">
        <f>IFERROR((IF('[1]T10 Wine export vol'!AF118&lt;&gt;"",(IF('[1]T58 Population'!AF118&lt;&gt;"",('[1]T10 Wine export vol'!AF118/'[1]T61 Real GDP'!AF118*1000),"")),"")),"")</f>
        <v/>
      </c>
      <c r="AH87" s="9">
        <f>IFERROR((IF('[1]T10 Wine export vol'!AG118&lt;&gt;"",(IF('[1]T58 Population'!AG118&lt;&gt;"",('[1]T10 Wine export vol'!AG118/'[1]T61 Real GDP'!AG118*1000),"")),"")),"")</f>
        <v>144.7320984414331</v>
      </c>
      <c r="AI87" s="9" t="str">
        <f>IFERROR((IF('[1]T10 Wine export vol'!AH118&lt;&gt;"",(IF('[1]T58 Population'!AH118&lt;&gt;"",('[1]T10 Wine export vol'!AH118/'[1]T61 Real GDP'!AH118*1000),"")),"")),"")</f>
        <v/>
      </c>
      <c r="AJ87" s="9" t="str">
        <f>IFERROR((IF('[1]T10 Wine export vol'!AI118&lt;&gt;"",(IF('[1]T58 Population'!AI118&lt;&gt;"",('[1]T10 Wine export vol'!AI118/'[1]T61 Real GDP'!AI118*1000),"")),"")),"")</f>
        <v/>
      </c>
      <c r="AK87" s="9" t="str">
        <f>IFERROR((IF('[1]T10 Wine export vol'!AJ118&lt;&gt;"",(IF('[1]T58 Population'!AJ118&lt;&gt;"",('[1]T10 Wine export vol'!AJ118/'[1]T61 Real GDP'!AJ118*1000),"")),"")),"")</f>
        <v/>
      </c>
      <c r="AL87" s="9">
        <f>IFERROR((IF('[1]T10 Wine export vol'!AK118&lt;&gt;"",(IF('[1]T58 Population'!AK118&lt;&gt;"",('[1]T10 Wine export vol'!AK118/'[1]T61 Real GDP'!AK118*1000),"")),"")),"")</f>
        <v>100977.71159042415</v>
      </c>
      <c r="AM87" s="9">
        <f>IFERROR((IF('[1]T10 Wine export vol'!AL118&lt;&gt;"",(IF('[1]T58 Population'!AL118&lt;&gt;"",('[1]T10 Wine export vol'!AL118/'[1]T61 Real GDP'!AL118*1000),"")),"")),"")</f>
        <v>491.17985974606364</v>
      </c>
      <c r="AN87" s="9">
        <f>IFERROR((IF('[1]T10 Wine export vol'!AM118&lt;&gt;"",(IF('[1]T58 Population'!AM118&lt;&gt;"",('[1]T10 Wine export vol'!AM118/'[1]T61 Real GDP'!AM118*1000),"")),"")),"")</f>
        <v>336.84743154257507</v>
      </c>
      <c r="AO87" s="9">
        <f>IFERROR((IF('[1]T10 Wine export vol'!AN118&lt;&gt;"",(IF('[1]T58 Population'!AN118&lt;&gt;"",('[1]T10 Wine export vol'!AN118/'[1]T61 Real GDP'!AN118*1000),"")),"")),"")</f>
        <v>10565.347186535953</v>
      </c>
      <c r="AP87" s="9">
        <f>IFERROR((IF('[1]T10 Wine export vol'!AO118&lt;&gt;"",(IF('[1]T58 Population'!AO118&lt;&gt;"",('[1]T10 Wine export vol'!AO118/'[1]T61 Real GDP'!AO118*1000),"")),"")),"")</f>
        <v>17.50342775460194</v>
      </c>
      <c r="AQ87" s="9" t="str">
        <f>IFERROR((IF('[1]T10 Wine export vol'!AP118&lt;&gt;"",(IF('[1]T58 Population'!AP118&lt;&gt;"",('[1]T10 Wine export vol'!AP118/'[1]T61 Real GDP'!AP118*1000),"")),"")),"")</f>
        <v/>
      </c>
      <c r="AR87" s="9" t="str">
        <f>IFERROR((IF('[1]T10 Wine export vol'!AQ118&lt;&gt;"",(IF('[1]T58 Population'!AQ118&lt;&gt;"",('[1]T10 Wine export vol'!AQ118/'[1]T61 Real GDP'!AQ118*1000),"")),"")),"")</f>
        <v/>
      </c>
      <c r="AS87" s="9">
        <f>IFERROR((IF('[1]T10 Wine export vol'!AR118&lt;&gt;"",(IF('[1]T58 Population'!AR118&lt;&gt;"",('[1]T10 Wine export vol'!AR118/'[1]T61 Real GDP'!AR118*1000),"")),"")),"")</f>
        <v>20.153164046755339</v>
      </c>
      <c r="AT87" s="9" t="str">
        <f>IFERROR((IF('[1]T10 Wine export vol'!AS118&lt;&gt;"",(IF('[1]T58 Population'!AS118&lt;&gt;"",('[1]T10 Wine export vol'!AS118/'[1]T61 Real GDP'!AS118*1000),"")),"")),"")</f>
        <v/>
      </c>
      <c r="AU87" s="9" t="str">
        <f>IFERROR((IF('[1]T10 Wine export vol'!AT118&lt;&gt;"",(IF('[1]T58 Population'!AT118&lt;&gt;"",('[1]T10 Wine export vol'!AT118/'[1]T61 Real GDP'!AT118*1000),"")),"")),"")</f>
        <v/>
      </c>
      <c r="AV87" s="9" t="str">
        <f>IFERROR((IF('[1]T10 Wine export vol'!AU118&lt;&gt;"",(IF('[1]T58 Population'!AU118&lt;&gt;"",('[1]T10 Wine export vol'!AU118/'[1]T61 Real GDP'!AU118*1000),"")),"")),"")</f>
        <v/>
      </c>
      <c r="AW87" s="9" t="str">
        <f>IFERROR((IF('[1]T10 Wine export vol'!AV118&lt;&gt;"",(IF('[1]T58 Population'!AV118&lt;&gt;"",('[1]T10 Wine export vol'!AV118/'[1]T61 Real GDP'!AV118*1000),"")),"")),"")</f>
        <v/>
      </c>
      <c r="AX87" s="9">
        <f>IFERROR((IF('[1]T10 Wine export vol'!AW118&lt;&gt;"",(IF('[1]T58 Population'!AW118&lt;&gt;"",('[1]T10 Wine export vol'!AW118/'[1]T61 Real GDP'!AW118*1000),"")),"")),"")</f>
        <v>4.4216483905199855</v>
      </c>
      <c r="AY87" s="9">
        <f>IFERROR((IF('[1]T10 Wine export vol'!AX118&lt;&gt;"",(IF('[1]T58 Population'!AX118&lt;&gt;"",('[1]T10 Wine export vol'!AX118/'[1]T61 Real GDP'!AX118*1000),"")),"")),"")</f>
        <v>837.74250440917103</v>
      </c>
      <c r="AZ87" s="9" t="str">
        <f>IFERROR((IF('[1]T10 Wine export vol'!AY118&lt;&gt;"",(IF('[1]T58 Population'!AY118&lt;&gt;"",('[1]T10 Wine export vol'!AY118/'[1]T61 Real GDP'!AY118*1000),"")),"")),"")</f>
        <v/>
      </c>
      <c r="BA87" s="9" t="str">
        <f>IFERROR((IF('[1]T10 Wine export vol'!AZ118&lt;&gt;"",(IF('[1]T58 Population'!AZ118&lt;&gt;"",('[1]T10 Wine export vol'!AZ118/'[1]T61 Real GDP'!AZ118*1000),"")),"")),"")</f>
        <v/>
      </c>
      <c r="BB87" s="9">
        <f>IFERROR((IF('[1]T10 Wine export vol'!BC118&lt;&gt;"",(IF('[1]T58 Population'!BC118&lt;&gt;"",('[1]T10 Wine export vol'!BC118/'[1]T61 Real GDP'!BC118*1000),"")),"")),"")</f>
        <v>318.20824797588455</v>
      </c>
    </row>
    <row r="88" spans="1:54" x14ac:dyDescent="0.5">
      <c r="A88" s="7">
        <f>'[1]T10 Wine export vol'!A119</f>
        <v>1951</v>
      </c>
      <c r="B88" s="9">
        <f>IFERROR((IF('[1]T10 Wine export vol'!B119&lt;&gt;"",(IF('[1]T58 Population'!B119&lt;&gt;"",('[1]T10 Wine export vol'!B119/'[1]T61 Real GDP'!B119*1000),"")),"")),"")</f>
        <v>574.60461221664946</v>
      </c>
      <c r="C88" s="9">
        <f>IFERROR((IF('[1]T10 Wine export vol'!C119&lt;&gt;"",(IF('[1]T58 Population'!C119&lt;&gt;"",('[1]T10 Wine export vol'!C119/'[1]T61 Real GDP'!C119*1000),"")),"")),"")</f>
        <v>551.26610519427766</v>
      </c>
      <c r="D88" s="9">
        <f>IFERROR((IF('[1]T10 Wine export vol'!D119&lt;&gt;"",(IF('[1]T58 Population'!D119&lt;&gt;"",('[1]T10 Wine export vol'!D119/'[1]T61 Real GDP'!D119*1000),"")),"")),"")</f>
        <v>6585.5248858943705</v>
      </c>
      <c r="E88" s="9">
        <f>IFERROR((IF('[1]T10 Wine export vol'!E119&lt;&gt;"",(IF('[1]T58 Population'!E119&lt;&gt;"",('[1]T10 Wine export vol'!E119/'[1]T61 Real GDP'!E119*1000),"")),"")),"")</f>
        <v>1400.7362326566267</v>
      </c>
      <c r="F88" s="9">
        <f>IFERROR((IF('[1]T10 Wine export vol'!F119&lt;&gt;"",(IF('[1]T58 Population'!F119&lt;&gt;"",('[1]T10 Wine export vol'!F119/'[1]T61 Real GDP'!F119*1000),"")),"")),"")</f>
        <v>120.17479970866715</v>
      </c>
      <c r="G88" s="9"/>
      <c r="H88" s="9">
        <f>IFERROR((IF('[1]T10 Wine export vol'!G119&lt;&gt;"",(IF('[1]T58 Population'!G119&lt;&gt;"",('[1]T10 Wine export vol'!G119/'[1]T61 Real GDP'!G119*1000),"")),"")),"")</f>
        <v>7.7544509644185675</v>
      </c>
      <c r="I88" s="9" t="str">
        <f>IFERROR((IF('[1]T10 Wine export vol'!H119&lt;&gt;"",(IF('[1]T58 Population'!H119&lt;&gt;"",('[1]T10 Wine export vol'!H119/'[1]T61 Real GDP'!H119*1000),"")),"")),"")</f>
        <v/>
      </c>
      <c r="J88" s="9" t="str">
        <f>IFERROR((IF('[1]T10 Wine export vol'!I119&lt;&gt;"",(IF('[1]T58 Population'!I119&lt;&gt;"",('[1]T10 Wine export vol'!I119/'[1]T61 Real GDP'!I119*1000),"")),"")),"")</f>
        <v/>
      </c>
      <c r="K88" s="9">
        <f>IFERROR((IF('[1]T10 Wine export vol'!J119&lt;&gt;"",(IF('[1]T58 Population'!J119&lt;&gt;"",('[1]T10 Wine export vol'!J119/'[1]T61 Real GDP'!J119*1000),"")),"")),"")</f>
        <v>20.660800403204927</v>
      </c>
      <c r="L88" s="9">
        <f>IFERROR((IF('[1]T10 Wine export vol'!K119&lt;&gt;"",(IF('[1]T58 Population'!K119&lt;&gt;"",('[1]T10 Wine export vol'!K119/'[1]T61 Real GDP'!K119*1000),"")),"")),"")</f>
        <v>1401.8395179194417</v>
      </c>
      <c r="M88" s="9" t="str">
        <f>IFERROR((IF('[1]T10 Wine export vol'!L119&lt;&gt;"",(IF('[1]T58 Population'!L119&lt;&gt;"",('[1]T10 Wine export vol'!L119/'[1]T61 Real GDP'!L119*1000),"")),"")),"")</f>
        <v/>
      </c>
      <c r="N88" s="9">
        <f>IFERROR((IF('[1]T10 Wine export vol'!M119&lt;&gt;"",(IF('[1]T58 Population'!M119&lt;&gt;"",('[1]T10 Wine export vol'!M119/'[1]T61 Real GDP'!M119*1000),"")),"")),"")</f>
        <v>3.2302871725296378</v>
      </c>
      <c r="O88" s="9" t="str">
        <f>IFERROR((IF('[1]T10 Wine export vol'!N119&lt;&gt;"",(IF('[1]T58 Population'!N119&lt;&gt;"",('[1]T10 Wine export vol'!N119/'[1]T61 Real GDP'!N119*1000),"")),"")),"")</f>
        <v/>
      </c>
      <c r="P88" s="9">
        <f>IFERROR((IF('[1]T10 Wine export vol'!O119&lt;&gt;"",(IF('[1]T58 Population'!O119&lt;&gt;"",('[1]T10 Wine export vol'!O119/'[1]T61 Real GDP'!O119*1000),"")),"")),"")</f>
        <v>21.743857360295713</v>
      </c>
      <c r="Q88" s="9">
        <f>IFERROR((IF('[1]T10 Wine export vol'!P119&lt;&gt;"",(IF('[1]T58 Population'!P119&lt;&gt;"",('[1]T10 Wine export vol'!P119/'[1]T61 Real GDP'!P119*1000),"")),"")),"")</f>
        <v>6.9786787407113788</v>
      </c>
      <c r="R88" s="9" t="str">
        <f>IFERROR((IF('[1]T10 Wine export vol'!Q119&lt;&gt;"",(IF('[1]T58 Population'!Q119&lt;&gt;"",('[1]T10 Wine export vol'!Q119/'[1]T61 Real GDP'!Q119*1000),"")),"")),"")</f>
        <v/>
      </c>
      <c r="S88" s="9">
        <f>IFERROR((IF('[1]T10 Wine export vol'!R119&lt;&gt;"",(IF('[1]T58 Population'!R119&lt;&gt;"",('[1]T10 Wine export vol'!R119/'[1]T61 Real GDP'!R119*1000),"")),"")),"")</f>
        <v>69.281347935986517</v>
      </c>
      <c r="T88" s="9" t="str">
        <f>IFERROR((IF('[1]T10 Wine export vol'!S119&lt;&gt;"",(IF('[1]T58 Population'!S119&lt;&gt;"",('[1]T10 Wine export vol'!S119/'[1]T61 Real GDP'!S119*1000),"")),"")),"")</f>
        <v/>
      </c>
      <c r="U88" s="9" t="str">
        <f>IFERROR((IF('[1]T10 Wine export vol'!T119&lt;&gt;"",(IF('[1]T58 Population'!T119&lt;&gt;"",('[1]T10 Wine export vol'!T119/'[1]T61 Real GDP'!T119*1000),"")),"")),"")</f>
        <v/>
      </c>
      <c r="V88" s="9">
        <f>IFERROR((IF('[1]T10 Wine export vol'!U119&lt;&gt;"",(IF('[1]T58 Population'!U119&lt;&gt;"",('[1]T10 Wine export vol'!U119/'[1]T61 Real GDP'!U119*1000),"")),"")),"")</f>
        <v>275.64820980936753</v>
      </c>
      <c r="W88" s="9" t="str">
        <f>IFERROR((IF('[1]T10 Wine export vol'!V119&lt;&gt;"",(IF('[1]T58 Population'!V119&lt;&gt;"",('[1]T10 Wine export vol'!V119/'[1]T61 Real GDP'!V119*1000),"")),"")),"")</f>
        <v/>
      </c>
      <c r="X88" s="9">
        <f>IFERROR((IF('[1]T10 Wine export vol'!W119&lt;&gt;"",(IF('[1]T58 Population'!W119&lt;&gt;"",('[1]T10 Wine export vol'!W119/'[1]T61 Real GDP'!W119*1000),"")),"")),"")</f>
        <v>8.8033278514075679</v>
      </c>
      <c r="Y88" s="9" t="str">
        <f>IFERROR((IF('[1]T10 Wine export vol'!X119&lt;&gt;"",(IF('[1]T58 Population'!X119&lt;&gt;"",('[1]T10 Wine export vol'!X119/'[1]T61 Real GDP'!X119*1000),"")),"")),"")</f>
        <v/>
      </c>
      <c r="Z88" s="9" t="str">
        <f>IFERROR((IF('[1]T10 Wine export vol'!Y119&lt;&gt;"",(IF('[1]T58 Population'!Y119&lt;&gt;"",('[1]T10 Wine export vol'!Y119/'[1]T61 Real GDP'!Y119*1000),"")),"")),"")</f>
        <v/>
      </c>
      <c r="AA88" s="9" t="str">
        <f>IFERROR((IF('[1]T10 Wine export vol'!Z119&lt;&gt;"",(IF('[1]T58 Population'!Z119&lt;&gt;"",('[1]T10 Wine export vol'!Z119/'[1]T61 Real GDP'!Z119*1000),"")),"")),"")</f>
        <v/>
      </c>
      <c r="AB88" s="9">
        <f>IFERROR((IF('[1]T10 Wine export vol'!AA119&lt;&gt;"",(IF('[1]T58 Population'!AA119&lt;&gt;"",('[1]T10 Wine export vol'!AA119/'[1]T61 Real GDP'!AA119*1000),"")),"")),"")</f>
        <v>86.974895135541232</v>
      </c>
      <c r="AC88" s="9">
        <f>IFERROR((IF('[1]T10 Wine export vol'!AB119&lt;&gt;"",(IF('[1]T58 Population'!AB119&lt;&gt;"",('[1]T10 Wine export vol'!AB119/'[1]T61 Real GDP'!AB119*1000),"")),"")),"")</f>
        <v>0</v>
      </c>
      <c r="AD88" s="9" t="str">
        <f>IFERROR((IF('[1]T10 Wine export vol'!AC119&lt;&gt;"",(IF('[1]T58 Population'!AC119&lt;&gt;"",('[1]T10 Wine export vol'!AC119/'[1]T61 Real GDP'!AC119*1000),"")),"")),"")</f>
        <v/>
      </c>
      <c r="AE88" s="9">
        <f>IFERROR((IF('[1]T10 Wine export vol'!AD119&lt;&gt;"",(IF('[1]T58 Population'!AD119&lt;&gt;"",('[1]T10 Wine export vol'!AD119/'[1]T61 Real GDP'!AD119*1000),"")),"")),"")</f>
        <v>0.38295004289040474</v>
      </c>
      <c r="AF88" s="9">
        <f>IFERROR((IF('[1]T10 Wine export vol'!AE119&lt;&gt;"",(IF('[1]T58 Population'!AE119&lt;&gt;"",('[1]T10 Wine export vol'!AE119/'[1]T61 Real GDP'!AE119*1000),"")),"")),"")</f>
        <v>1.3165890216730809</v>
      </c>
      <c r="AG88" s="9" t="str">
        <f>IFERROR((IF('[1]T10 Wine export vol'!AF119&lt;&gt;"",(IF('[1]T58 Population'!AF119&lt;&gt;"",('[1]T10 Wine export vol'!AF119/'[1]T61 Real GDP'!AF119*1000),"")),"")),"")</f>
        <v/>
      </c>
      <c r="AH88" s="9">
        <f>IFERROR((IF('[1]T10 Wine export vol'!AG119&lt;&gt;"",(IF('[1]T58 Population'!AG119&lt;&gt;"",('[1]T10 Wine export vol'!AG119/'[1]T61 Real GDP'!AG119*1000),"")),"")),"")</f>
        <v>363.24756905597616</v>
      </c>
      <c r="AI88" s="9" t="str">
        <f>IFERROR((IF('[1]T10 Wine export vol'!AH119&lt;&gt;"",(IF('[1]T58 Population'!AH119&lt;&gt;"",('[1]T10 Wine export vol'!AH119/'[1]T61 Real GDP'!AH119*1000),"")),"")),"")</f>
        <v/>
      </c>
      <c r="AJ88" s="9" t="str">
        <f>IFERROR((IF('[1]T10 Wine export vol'!AI119&lt;&gt;"",(IF('[1]T58 Population'!AI119&lt;&gt;"",('[1]T10 Wine export vol'!AI119/'[1]T61 Real GDP'!AI119*1000),"")),"")),"")</f>
        <v/>
      </c>
      <c r="AK88" s="9" t="str">
        <f>IFERROR((IF('[1]T10 Wine export vol'!AJ119&lt;&gt;"",(IF('[1]T58 Population'!AJ119&lt;&gt;"",('[1]T10 Wine export vol'!AJ119/'[1]T61 Real GDP'!AJ119*1000),"")),"")),"")</f>
        <v/>
      </c>
      <c r="AL88" s="9">
        <f>IFERROR((IF('[1]T10 Wine export vol'!AK119&lt;&gt;"",(IF('[1]T58 Population'!AK119&lt;&gt;"",('[1]T10 Wine export vol'!AK119/'[1]T61 Real GDP'!AK119*1000),"")),"")),"")</f>
        <v>81646.419621520065</v>
      </c>
      <c r="AM88" s="9">
        <f>IFERROR((IF('[1]T10 Wine export vol'!AL119&lt;&gt;"",(IF('[1]T58 Population'!AL119&lt;&gt;"",('[1]T10 Wine export vol'!AL119/'[1]T61 Real GDP'!AL119*1000),"")),"")),"")</f>
        <v>2089.6818272450573</v>
      </c>
      <c r="AN88" s="9">
        <f>IFERROR((IF('[1]T10 Wine export vol'!AM119&lt;&gt;"",(IF('[1]T58 Population'!AM119&lt;&gt;"",('[1]T10 Wine export vol'!AM119/'[1]T61 Real GDP'!AM119*1000),"")),"")),"")</f>
        <v>414.17413905485671</v>
      </c>
      <c r="AO88" s="9">
        <f>IFERROR((IF('[1]T10 Wine export vol'!AN119&lt;&gt;"",(IF('[1]T58 Population'!AN119&lt;&gt;"",('[1]T10 Wine export vol'!AN119/'[1]T61 Real GDP'!AN119*1000),"")),"")),"")</f>
        <v>12425.801309510522</v>
      </c>
      <c r="AP88" s="9">
        <f>IFERROR((IF('[1]T10 Wine export vol'!AO119&lt;&gt;"",(IF('[1]T58 Population'!AO119&lt;&gt;"",('[1]T10 Wine export vol'!AO119/'[1]T61 Real GDP'!AO119*1000),"")),"")),"")</f>
        <v>7.7585538055706422</v>
      </c>
      <c r="AQ88" s="9" t="str">
        <f>IFERROR((IF('[1]T10 Wine export vol'!AP119&lt;&gt;"",(IF('[1]T58 Population'!AP119&lt;&gt;"",('[1]T10 Wine export vol'!AP119/'[1]T61 Real GDP'!AP119*1000),"")),"")),"")</f>
        <v/>
      </c>
      <c r="AR88" s="9" t="str">
        <f>IFERROR((IF('[1]T10 Wine export vol'!AQ119&lt;&gt;"",(IF('[1]T58 Population'!AQ119&lt;&gt;"",('[1]T10 Wine export vol'!AQ119/'[1]T61 Real GDP'!AQ119*1000),"")),"")),"")</f>
        <v/>
      </c>
      <c r="AS88" s="9">
        <f>IFERROR((IF('[1]T10 Wine export vol'!AR119&lt;&gt;"",(IF('[1]T58 Population'!AR119&lt;&gt;"",('[1]T10 Wine export vol'!AR119/'[1]T61 Real GDP'!AR119*1000),"")),"")),"")</f>
        <v>21.616947686986595</v>
      </c>
      <c r="AT88" s="9" t="str">
        <f>IFERROR((IF('[1]T10 Wine export vol'!AS119&lt;&gt;"",(IF('[1]T58 Population'!AS119&lt;&gt;"",('[1]T10 Wine export vol'!AS119/'[1]T61 Real GDP'!AS119*1000),"")),"")),"")</f>
        <v/>
      </c>
      <c r="AU88" s="9" t="str">
        <f>IFERROR((IF('[1]T10 Wine export vol'!AT119&lt;&gt;"",(IF('[1]T58 Population'!AT119&lt;&gt;"",('[1]T10 Wine export vol'!AT119/'[1]T61 Real GDP'!AT119*1000),"")),"")),"")</f>
        <v/>
      </c>
      <c r="AV88" s="9" t="str">
        <f>IFERROR((IF('[1]T10 Wine export vol'!AU119&lt;&gt;"",(IF('[1]T58 Population'!AU119&lt;&gt;"",('[1]T10 Wine export vol'!AU119/'[1]T61 Real GDP'!AU119*1000),"")),"")),"")</f>
        <v/>
      </c>
      <c r="AW88" s="9" t="str">
        <f>IFERROR((IF('[1]T10 Wine export vol'!AV119&lt;&gt;"",(IF('[1]T58 Population'!AV119&lt;&gt;"",('[1]T10 Wine export vol'!AV119/'[1]T61 Real GDP'!AV119*1000),"")),"")),"")</f>
        <v/>
      </c>
      <c r="AX88" s="9">
        <f>IFERROR((IF('[1]T10 Wine export vol'!AW119&lt;&gt;"",(IF('[1]T58 Population'!AW119&lt;&gt;"",('[1]T10 Wine export vol'!AW119/'[1]T61 Real GDP'!AW119*1000),"")),"")),"")</f>
        <v>7.9827572443522001</v>
      </c>
      <c r="AY88" s="9" t="str">
        <f>IFERROR((IF('[1]T10 Wine export vol'!AX119&lt;&gt;"",(IF('[1]T58 Population'!AX119&lt;&gt;"",('[1]T10 Wine export vol'!AX119/'[1]T61 Real GDP'!AX119*1000),"")),"")),"")</f>
        <v/>
      </c>
      <c r="AZ88" s="9" t="str">
        <f>IFERROR((IF('[1]T10 Wine export vol'!AY119&lt;&gt;"",(IF('[1]T58 Population'!AY119&lt;&gt;"",('[1]T10 Wine export vol'!AY119/'[1]T61 Real GDP'!AY119*1000),"")),"")),"")</f>
        <v/>
      </c>
      <c r="BA88" s="9" t="str">
        <f>IFERROR((IF('[1]T10 Wine export vol'!AZ119&lt;&gt;"",(IF('[1]T58 Population'!AZ119&lt;&gt;"",('[1]T10 Wine export vol'!AZ119/'[1]T61 Real GDP'!AZ119*1000),"")),"")),"")</f>
        <v/>
      </c>
      <c r="BB88" s="9">
        <f>IFERROR((IF('[1]T10 Wine export vol'!BC119&lt;&gt;"",(IF('[1]T58 Population'!BC119&lt;&gt;"",('[1]T10 Wine export vol'!BC119/'[1]T61 Real GDP'!BC119*1000),"")),"")),"")</f>
        <v>282.73454551122916</v>
      </c>
    </row>
    <row r="89" spans="1:54" x14ac:dyDescent="0.5">
      <c r="A89" s="7">
        <f>'[1]T10 Wine export vol'!A120</f>
        <v>1952</v>
      </c>
      <c r="B89" s="9">
        <f>IFERROR((IF('[1]T10 Wine export vol'!B120&lt;&gt;"",(IF('[1]T58 Population'!B120&lt;&gt;"",('[1]T10 Wine export vol'!B120/'[1]T61 Real GDP'!B120*1000),"")),"")),"")</f>
        <v>615.51394790396478</v>
      </c>
      <c r="C89" s="9">
        <f>IFERROR((IF('[1]T10 Wine export vol'!C120&lt;&gt;"",(IF('[1]T58 Population'!C120&lt;&gt;"",('[1]T10 Wine export vol'!C120/'[1]T61 Real GDP'!C120*1000),"")),"")),"")</f>
        <v>638.95537443384876</v>
      </c>
      <c r="D89" s="9">
        <f>IFERROR((IF('[1]T10 Wine export vol'!D120&lt;&gt;"",(IF('[1]T58 Population'!D120&lt;&gt;"",('[1]T10 Wine export vol'!D120/'[1]T61 Real GDP'!D120*1000),"")),"")),"")</f>
        <v>6164.5322335576302</v>
      </c>
      <c r="E89" s="9">
        <f>IFERROR((IF('[1]T10 Wine export vol'!E120&lt;&gt;"",(IF('[1]T58 Population'!E120&lt;&gt;"",('[1]T10 Wine export vol'!E120/'[1]T61 Real GDP'!E120*1000),"")),"")),"")</f>
        <v>1220.8394940036142</v>
      </c>
      <c r="F89" s="9">
        <f>IFERROR((IF('[1]T10 Wine export vol'!F120&lt;&gt;"",(IF('[1]T58 Population'!F120&lt;&gt;"",('[1]T10 Wine export vol'!F120/'[1]T61 Real GDP'!F120*1000),"")),"")),"")</f>
        <v>54.5772085577063</v>
      </c>
      <c r="G89" s="9"/>
      <c r="H89" s="9">
        <f>IFERROR((IF('[1]T10 Wine export vol'!G120&lt;&gt;"",(IF('[1]T58 Population'!G120&lt;&gt;"",('[1]T10 Wine export vol'!G120/'[1]T61 Real GDP'!G120*1000),"")),"")),"")</f>
        <v>27.353209589281402</v>
      </c>
      <c r="I89" s="9" t="str">
        <f>IFERROR((IF('[1]T10 Wine export vol'!H120&lt;&gt;"",(IF('[1]T58 Population'!H120&lt;&gt;"",('[1]T10 Wine export vol'!H120/'[1]T61 Real GDP'!H120*1000),"")),"")),"")</f>
        <v/>
      </c>
      <c r="J89" s="9" t="str">
        <f>IFERROR((IF('[1]T10 Wine export vol'!I120&lt;&gt;"",(IF('[1]T58 Population'!I120&lt;&gt;"",('[1]T10 Wine export vol'!I120/'[1]T61 Real GDP'!I120*1000),"")),"")),"")</f>
        <v/>
      </c>
      <c r="K89" s="9">
        <f>IFERROR((IF('[1]T10 Wine export vol'!J120&lt;&gt;"",(IF('[1]T58 Population'!J120&lt;&gt;"",('[1]T10 Wine export vol'!J120/'[1]T61 Real GDP'!J120*1000),"")),"")),"")</f>
        <v>12.389054429245792</v>
      </c>
      <c r="L89" s="9">
        <f>IFERROR((IF('[1]T10 Wine export vol'!K120&lt;&gt;"",(IF('[1]T58 Population'!K120&lt;&gt;"",('[1]T10 Wine export vol'!K120/'[1]T61 Real GDP'!K120*1000),"")),"")),"")</f>
        <v>1177.730192719486</v>
      </c>
      <c r="M89" s="9">
        <f>IFERROR((IF('[1]T10 Wine export vol'!L120&lt;&gt;"",(IF('[1]T58 Population'!L120&lt;&gt;"",('[1]T10 Wine export vol'!L120/'[1]T61 Real GDP'!L120*1000),"")),"")),"")</f>
        <v>9.2997303078210738</v>
      </c>
      <c r="N89" s="9">
        <f>IFERROR((IF('[1]T10 Wine export vol'!M120&lt;&gt;"",(IF('[1]T58 Population'!M120&lt;&gt;"",('[1]T10 Wine export vol'!M120/'[1]T61 Real GDP'!M120*1000),"")),"")),"")</f>
        <v>3.1664608467116304</v>
      </c>
      <c r="O89" s="9" t="str">
        <f>IFERROR((IF('[1]T10 Wine export vol'!N120&lt;&gt;"",(IF('[1]T58 Population'!N120&lt;&gt;"",('[1]T10 Wine export vol'!N120/'[1]T61 Real GDP'!N120*1000),"")),"")),"")</f>
        <v/>
      </c>
      <c r="P89" s="9">
        <f>IFERROR((IF('[1]T10 Wine export vol'!O120&lt;&gt;"",(IF('[1]T58 Population'!O120&lt;&gt;"",('[1]T10 Wine export vol'!O120/'[1]T61 Real GDP'!O120*1000),"")),"")),"")</f>
        <v>30.192585563630875</v>
      </c>
      <c r="Q89" s="9">
        <f>IFERROR((IF('[1]T10 Wine export vol'!P120&lt;&gt;"",(IF('[1]T58 Population'!P120&lt;&gt;"",('[1]T10 Wine export vol'!P120/'[1]T61 Real GDP'!P120*1000),"")),"")),"")</f>
        <v>6.9913447152425299</v>
      </c>
      <c r="R89" s="9" t="str">
        <f>IFERROR((IF('[1]T10 Wine export vol'!Q120&lt;&gt;"",(IF('[1]T58 Population'!Q120&lt;&gt;"",('[1]T10 Wine export vol'!Q120/'[1]T61 Real GDP'!Q120*1000),"")),"")),"")</f>
        <v/>
      </c>
      <c r="S89" s="9">
        <f>IFERROR((IF('[1]T10 Wine export vol'!R120&lt;&gt;"",(IF('[1]T58 Population'!R120&lt;&gt;"",('[1]T10 Wine export vol'!R120/'[1]T61 Real GDP'!R120*1000),"")),"")),"")</f>
        <v>36.302270425269256</v>
      </c>
      <c r="T89" s="9" t="str">
        <f>IFERROR((IF('[1]T10 Wine export vol'!S120&lt;&gt;"",(IF('[1]T58 Population'!S120&lt;&gt;"",('[1]T10 Wine export vol'!S120/'[1]T61 Real GDP'!S120*1000),"")),"")),"")</f>
        <v/>
      </c>
      <c r="U89" s="9" t="str">
        <f>IFERROR((IF('[1]T10 Wine export vol'!T120&lt;&gt;"",(IF('[1]T58 Population'!T120&lt;&gt;"",('[1]T10 Wine export vol'!T120/'[1]T61 Real GDP'!T120*1000),"")),"")),"")</f>
        <v/>
      </c>
      <c r="V89" s="9">
        <f>IFERROR((IF('[1]T10 Wine export vol'!U120&lt;&gt;"",(IF('[1]T58 Population'!U120&lt;&gt;"",('[1]T10 Wine export vol'!U120/'[1]T61 Real GDP'!U120*1000),"")),"")),"")</f>
        <v>152.38125168122573</v>
      </c>
      <c r="W89" s="9" t="str">
        <f>IFERROR((IF('[1]T10 Wine export vol'!V120&lt;&gt;"",(IF('[1]T58 Population'!V120&lt;&gt;"",('[1]T10 Wine export vol'!V120/'[1]T61 Real GDP'!V120*1000),"")),"")),"")</f>
        <v/>
      </c>
      <c r="X89" s="9">
        <f>IFERROR((IF('[1]T10 Wine export vol'!W120&lt;&gt;"",(IF('[1]T58 Population'!W120&lt;&gt;"",('[1]T10 Wine export vol'!W120/'[1]T61 Real GDP'!W120*1000),"")),"")),"")</f>
        <v>9.0216067481618456</v>
      </c>
      <c r="Y89" s="9" t="str">
        <f>IFERROR((IF('[1]T10 Wine export vol'!X120&lt;&gt;"",(IF('[1]T58 Population'!X120&lt;&gt;"",('[1]T10 Wine export vol'!X120/'[1]T61 Real GDP'!X120*1000),"")),"")),"")</f>
        <v/>
      </c>
      <c r="Z89" s="9" t="str">
        <f>IFERROR((IF('[1]T10 Wine export vol'!Y120&lt;&gt;"",(IF('[1]T58 Population'!Y120&lt;&gt;"",('[1]T10 Wine export vol'!Y120/'[1]T61 Real GDP'!Y120*1000),"")),"")),"")</f>
        <v/>
      </c>
      <c r="AA89" s="9" t="str">
        <f>IFERROR((IF('[1]T10 Wine export vol'!Z120&lt;&gt;"",(IF('[1]T58 Population'!Z120&lt;&gt;"",('[1]T10 Wine export vol'!Z120/'[1]T61 Real GDP'!Z120*1000),"")),"")),"")</f>
        <v/>
      </c>
      <c r="AB89" s="9">
        <f>IFERROR((IF('[1]T10 Wine export vol'!AA120&lt;&gt;"",(IF('[1]T58 Population'!AA120&lt;&gt;"",('[1]T10 Wine export vol'!AA120/'[1]T61 Real GDP'!AA120*1000),"")),"")),"")</f>
        <v>81.821002016441753</v>
      </c>
      <c r="AC89" s="9">
        <f>IFERROR((IF('[1]T10 Wine export vol'!AB120&lt;&gt;"",(IF('[1]T58 Population'!AB120&lt;&gt;"",('[1]T10 Wine export vol'!AB120/'[1]T61 Real GDP'!AB120*1000),"")),"")),"")</f>
        <v>0</v>
      </c>
      <c r="AD89" s="9" t="str">
        <f>IFERROR((IF('[1]T10 Wine export vol'!AC120&lt;&gt;"",(IF('[1]T58 Population'!AC120&lt;&gt;"",('[1]T10 Wine export vol'!AC120/'[1]T61 Real GDP'!AC120*1000),"")),"")),"")</f>
        <v/>
      </c>
      <c r="AE89" s="9">
        <f>IFERROR((IF('[1]T10 Wine export vol'!AD120&lt;&gt;"",(IF('[1]T58 Population'!AD120&lt;&gt;"",('[1]T10 Wine export vol'!AD120/'[1]T61 Real GDP'!AD120*1000),"")),"")),"")</f>
        <v>0.36917510898356859</v>
      </c>
      <c r="AF89" s="9">
        <f>IFERROR((IF('[1]T10 Wine export vol'!AE120&lt;&gt;"",(IF('[1]T58 Population'!AE120&lt;&gt;"",('[1]T10 Wine export vol'!AE120/'[1]T61 Real GDP'!AE120*1000),"")),"")),"")</f>
        <v>0.47431017513903218</v>
      </c>
      <c r="AG89" s="9" t="str">
        <f>IFERROR((IF('[1]T10 Wine export vol'!AF120&lt;&gt;"",(IF('[1]T58 Population'!AF120&lt;&gt;"",('[1]T10 Wine export vol'!AF120/'[1]T61 Real GDP'!AF120*1000),"")),"")),"")</f>
        <v/>
      </c>
      <c r="AH89" s="9">
        <f>IFERROR((IF('[1]T10 Wine export vol'!AG120&lt;&gt;"",(IF('[1]T58 Population'!AG120&lt;&gt;"",('[1]T10 Wine export vol'!AG120/'[1]T61 Real GDP'!AG120*1000),"")),"")),"")</f>
        <v>133.9975307716706</v>
      </c>
      <c r="AI89" s="9" t="str">
        <f>IFERROR((IF('[1]T10 Wine export vol'!AH120&lt;&gt;"",(IF('[1]T58 Population'!AH120&lt;&gt;"",('[1]T10 Wine export vol'!AH120/'[1]T61 Real GDP'!AH120*1000),"")),"")),"")</f>
        <v/>
      </c>
      <c r="AJ89" s="9" t="str">
        <f>IFERROR((IF('[1]T10 Wine export vol'!AI120&lt;&gt;"",(IF('[1]T58 Population'!AI120&lt;&gt;"",('[1]T10 Wine export vol'!AI120/'[1]T61 Real GDP'!AI120*1000),"")),"")),"")</f>
        <v/>
      </c>
      <c r="AK89" s="9" t="str">
        <f>IFERROR((IF('[1]T10 Wine export vol'!AJ120&lt;&gt;"",(IF('[1]T58 Population'!AJ120&lt;&gt;"",('[1]T10 Wine export vol'!AJ120/'[1]T61 Real GDP'!AJ120*1000),"")),"")),"")</f>
        <v/>
      </c>
      <c r="AL89" s="9">
        <f>IFERROR((IF('[1]T10 Wine export vol'!AK120&lt;&gt;"",(IF('[1]T58 Population'!AK120&lt;&gt;"",('[1]T10 Wine export vol'!AK120/'[1]T61 Real GDP'!AK120*1000),"")),"")),"")</f>
        <v>91628.750564791771</v>
      </c>
      <c r="AM89" s="9">
        <f>IFERROR((IF('[1]T10 Wine export vol'!AL120&lt;&gt;"",(IF('[1]T58 Population'!AL120&lt;&gt;"",('[1]T10 Wine export vol'!AL120/'[1]T61 Real GDP'!AL120*1000),"")),"")),"")</f>
        <v>2222.1592896900347</v>
      </c>
      <c r="AN89" s="9">
        <f>IFERROR((IF('[1]T10 Wine export vol'!AM120&lt;&gt;"",(IF('[1]T58 Population'!AM120&lt;&gt;"",('[1]T10 Wine export vol'!AM120/'[1]T61 Real GDP'!AM120*1000),"")),"")),"")</f>
        <v>342.86138317148766</v>
      </c>
      <c r="AO89" s="9">
        <f>IFERROR((IF('[1]T10 Wine export vol'!AN120&lt;&gt;"",(IF('[1]T58 Population'!AN120&lt;&gt;"",('[1]T10 Wine export vol'!AN120/'[1]T61 Real GDP'!AN120*1000),"")),"")),"")</f>
        <v>8621.347315160845</v>
      </c>
      <c r="AP89" s="9">
        <f>IFERROR((IF('[1]T10 Wine export vol'!AO120&lt;&gt;"",(IF('[1]T58 Population'!AO120&lt;&gt;"",('[1]T10 Wine export vol'!AO120/'[1]T61 Real GDP'!AO120*1000),"")),"")),"")</f>
        <v>5.0814181776186631</v>
      </c>
      <c r="AQ89" s="9" t="str">
        <f>IFERROR((IF('[1]T10 Wine export vol'!AP120&lt;&gt;"",(IF('[1]T58 Population'!AP120&lt;&gt;"",('[1]T10 Wine export vol'!AP120/'[1]T61 Real GDP'!AP120*1000),"")),"")),"")</f>
        <v/>
      </c>
      <c r="AR89" s="9" t="str">
        <f>IFERROR((IF('[1]T10 Wine export vol'!AQ120&lt;&gt;"",(IF('[1]T58 Population'!AQ120&lt;&gt;"",('[1]T10 Wine export vol'!AQ120/'[1]T61 Real GDP'!AQ120*1000),"")),"")),"")</f>
        <v/>
      </c>
      <c r="AS89" s="9">
        <f>IFERROR((IF('[1]T10 Wine export vol'!AR120&lt;&gt;"",(IF('[1]T58 Population'!AR120&lt;&gt;"",('[1]T10 Wine export vol'!AR120/'[1]T61 Real GDP'!AR120*1000),"")),"")),"")</f>
        <v>19.786307874950534</v>
      </c>
      <c r="AT89" s="9" t="str">
        <f>IFERROR((IF('[1]T10 Wine export vol'!AS120&lt;&gt;"",(IF('[1]T58 Population'!AS120&lt;&gt;"",('[1]T10 Wine export vol'!AS120/'[1]T61 Real GDP'!AS120*1000),"")),"")),"")</f>
        <v/>
      </c>
      <c r="AU89" s="9">
        <f>IFERROR((IF('[1]T10 Wine export vol'!AT120&lt;&gt;"",(IF('[1]T58 Population'!AT120&lt;&gt;"",('[1]T10 Wine export vol'!AT120/'[1]T61 Real GDP'!AT120*1000),"")),"")),"")</f>
        <v>0.49503725155317924</v>
      </c>
      <c r="AV89" s="9" t="str">
        <f>IFERROR((IF('[1]T10 Wine export vol'!AU120&lt;&gt;"",(IF('[1]T58 Population'!AU120&lt;&gt;"",('[1]T10 Wine export vol'!AU120/'[1]T61 Real GDP'!AU120*1000),"")),"")),"")</f>
        <v/>
      </c>
      <c r="AW89" s="9" t="str">
        <f>IFERROR((IF('[1]T10 Wine export vol'!AV120&lt;&gt;"",(IF('[1]T58 Population'!AV120&lt;&gt;"",('[1]T10 Wine export vol'!AV120/'[1]T61 Real GDP'!AV120*1000),"")),"")),"")</f>
        <v/>
      </c>
      <c r="AX89" s="9" t="str">
        <f>IFERROR((IF('[1]T10 Wine export vol'!AW120&lt;&gt;"",(IF('[1]T58 Population'!AW120&lt;&gt;"",('[1]T10 Wine export vol'!AW120/'[1]T61 Real GDP'!AW120*1000),"")),"")),"")</f>
        <v/>
      </c>
      <c r="AY89" s="9">
        <f>IFERROR((IF('[1]T10 Wine export vol'!AX120&lt;&gt;"",(IF('[1]T58 Population'!AX120&lt;&gt;"",('[1]T10 Wine export vol'!AX120/'[1]T61 Real GDP'!AX120*1000),"")),"")),"")</f>
        <v>38.925652004671079</v>
      </c>
      <c r="AZ89" s="9" t="str">
        <f>IFERROR((IF('[1]T10 Wine export vol'!AY120&lt;&gt;"",(IF('[1]T58 Population'!AY120&lt;&gt;"",('[1]T10 Wine export vol'!AY120/'[1]T61 Real GDP'!AY120*1000),"")),"")),"")</f>
        <v/>
      </c>
      <c r="BA89" s="9" t="str">
        <f>IFERROR((IF('[1]T10 Wine export vol'!AZ120&lt;&gt;"",(IF('[1]T58 Population'!AZ120&lt;&gt;"",('[1]T10 Wine export vol'!AZ120/'[1]T61 Real GDP'!AZ120*1000),"")),"")),"")</f>
        <v/>
      </c>
      <c r="BB89" s="9">
        <f>IFERROR((IF('[1]T10 Wine export vol'!BC120&lt;&gt;"",(IF('[1]T58 Population'!BC120&lt;&gt;"",('[1]T10 Wine export vol'!BC120/'[1]T61 Real GDP'!BC120*1000),"")),"")),"")</f>
        <v>296.58848773097606</v>
      </c>
    </row>
    <row r="90" spans="1:54" x14ac:dyDescent="0.5">
      <c r="A90" s="7">
        <f>'[1]T10 Wine export vol'!A121</f>
        <v>1953</v>
      </c>
      <c r="B90" s="9">
        <f>IFERROR((IF('[1]T10 Wine export vol'!B121&lt;&gt;"",(IF('[1]T58 Population'!B121&lt;&gt;"",('[1]T10 Wine export vol'!B121/'[1]T61 Real GDP'!B121*1000),"")),"")),"")</f>
        <v>679.14393078313901</v>
      </c>
      <c r="C90" s="9">
        <f>IFERROR((IF('[1]T10 Wine export vol'!C121&lt;&gt;"",(IF('[1]T58 Population'!C121&lt;&gt;"",('[1]T10 Wine export vol'!C121/'[1]T61 Real GDP'!C121*1000),"")),"")),"")</f>
        <v>568.43319235588979</v>
      </c>
      <c r="D90" s="9">
        <f>IFERROR((IF('[1]T10 Wine export vol'!D121&lt;&gt;"",(IF('[1]T58 Population'!D121&lt;&gt;"",('[1]T10 Wine export vol'!D121/'[1]T61 Real GDP'!D121*1000),"")),"")),"")</f>
        <v>5412.3972811200165</v>
      </c>
      <c r="E90" s="9">
        <f>IFERROR((IF('[1]T10 Wine export vol'!E121&lt;&gt;"",(IF('[1]T58 Population'!E121&lt;&gt;"",('[1]T10 Wine export vol'!E121/'[1]T61 Real GDP'!E121*1000),"")),"")),"")</f>
        <v>1415.5152047908139</v>
      </c>
      <c r="F90" s="9">
        <f>IFERROR((IF('[1]T10 Wine export vol'!F121&lt;&gt;"",(IF('[1]T58 Population'!F121&lt;&gt;"",('[1]T10 Wine export vol'!F121/'[1]T61 Real GDP'!F121*1000),"")),"")),"")</f>
        <v>55.788005578800565</v>
      </c>
      <c r="G90" s="9"/>
      <c r="H90" s="9">
        <f>IFERROR((IF('[1]T10 Wine export vol'!G121&lt;&gt;"",(IF('[1]T58 Population'!G121&lt;&gt;"",('[1]T10 Wine export vol'!G121/'[1]T61 Real GDP'!G121*1000),"")),"")),"")</f>
        <v>9.4656003353849343</v>
      </c>
      <c r="I90" s="9" t="str">
        <f>IFERROR((IF('[1]T10 Wine export vol'!H121&lt;&gt;"",(IF('[1]T58 Population'!H121&lt;&gt;"",('[1]T10 Wine export vol'!H121/'[1]T61 Real GDP'!H121*1000),"")),"")),"")</f>
        <v/>
      </c>
      <c r="J90" s="9" t="str">
        <f>IFERROR((IF('[1]T10 Wine export vol'!I121&lt;&gt;"",(IF('[1]T58 Population'!I121&lt;&gt;"",('[1]T10 Wine export vol'!I121/'[1]T61 Real GDP'!I121*1000),"")),"")),"")</f>
        <v/>
      </c>
      <c r="K90" s="9">
        <f>IFERROR((IF('[1]T10 Wine export vol'!J121&lt;&gt;"",(IF('[1]T58 Population'!J121&lt;&gt;"",('[1]T10 Wine export vol'!J121/'[1]T61 Real GDP'!J121*1000),"")),"")),"")</f>
        <v>14.949435732082662</v>
      </c>
      <c r="L90" s="9">
        <f>IFERROR((IF('[1]T10 Wine export vol'!K121&lt;&gt;"",(IF('[1]T58 Population'!K121&lt;&gt;"",('[1]T10 Wine export vol'!K121/'[1]T61 Real GDP'!K121*1000),"")),"")),"")</f>
        <v>1423.5861075721486</v>
      </c>
      <c r="M90" s="9">
        <f>IFERROR((IF('[1]T10 Wine export vol'!L121&lt;&gt;"",(IF('[1]T58 Population'!L121&lt;&gt;"",('[1]T10 Wine export vol'!L121/'[1]T61 Real GDP'!L121*1000),"")),"")),"")</f>
        <v>9.0555102780041654</v>
      </c>
      <c r="N90" s="9">
        <f>IFERROR((IF('[1]T10 Wine export vol'!M121&lt;&gt;"",(IF('[1]T58 Population'!M121&lt;&gt;"",('[1]T10 Wine export vol'!M121/'[1]T61 Real GDP'!M121*1000),"")),"")),"")</f>
        <v>2.9132436054302859</v>
      </c>
      <c r="O90" s="9" t="str">
        <f>IFERROR((IF('[1]T10 Wine export vol'!N121&lt;&gt;"",(IF('[1]T58 Population'!N121&lt;&gt;"",('[1]T10 Wine export vol'!N121/'[1]T61 Real GDP'!N121*1000),"")),"")),"")</f>
        <v/>
      </c>
      <c r="P90" s="9">
        <f>IFERROR((IF('[1]T10 Wine export vol'!O121&lt;&gt;"",(IF('[1]T58 Population'!O121&lt;&gt;"",('[1]T10 Wine export vol'!O121/'[1]T61 Real GDP'!O121*1000),"")),"")),"")</f>
        <v>39.58250869773547</v>
      </c>
      <c r="Q90" s="9">
        <f>IFERROR((IF('[1]T10 Wine export vol'!P121&lt;&gt;"",(IF('[1]T58 Population'!P121&lt;&gt;"",('[1]T10 Wine export vol'!P121/'[1]T61 Real GDP'!P121*1000),"")),"")),"")</f>
        <v>7.2649779629001792</v>
      </c>
      <c r="R90" s="9" t="str">
        <f>IFERROR((IF('[1]T10 Wine export vol'!Q121&lt;&gt;"",(IF('[1]T58 Population'!Q121&lt;&gt;"",('[1]T10 Wine export vol'!Q121/'[1]T61 Real GDP'!Q121*1000),"")),"")),"")</f>
        <v/>
      </c>
      <c r="S90" s="9">
        <f>IFERROR((IF('[1]T10 Wine export vol'!R121&lt;&gt;"",(IF('[1]T58 Population'!R121&lt;&gt;"",('[1]T10 Wine export vol'!R121/'[1]T61 Real GDP'!R121*1000),"")),"")),"")</f>
        <v>32.643110490232743</v>
      </c>
      <c r="T90" s="9" t="str">
        <f>IFERROR((IF('[1]T10 Wine export vol'!S121&lt;&gt;"",(IF('[1]T58 Population'!S121&lt;&gt;"",('[1]T10 Wine export vol'!S121/'[1]T61 Real GDP'!S121*1000),"")),"")),"")</f>
        <v/>
      </c>
      <c r="U90" s="9" t="str">
        <f>IFERROR((IF('[1]T10 Wine export vol'!T121&lt;&gt;"",(IF('[1]T58 Population'!T121&lt;&gt;"",('[1]T10 Wine export vol'!T121/'[1]T61 Real GDP'!T121*1000),"")),"")),"")</f>
        <v/>
      </c>
      <c r="V90" s="9">
        <f>IFERROR((IF('[1]T10 Wine export vol'!U121&lt;&gt;"",(IF('[1]T58 Population'!U121&lt;&gt;"",('[1]T10 Wine export vol'!U121/'[1]T61 Real GDP'!U121*1000),"")),"")),"")</f>
        <v>149.66183242045315</v>
      </c>
      <c r="W90" s="9" t="str">
        <f>IFERROR((IF('[1]T10 Wine export vol'!V121&lt;&gt;"",(IF('[1]T58 Population'!V121&lt;&gt;"",('[1]T10 Wine export vol'!V121/'[1]T61 Real GDP'!V121*1000),"")),"")),"")</f>
        <v/>
      </c>
      <c r="X90" s="9">
        <f>IFERROR((IF('[1]T10 Wine export vol'!W121&lt;&gt;"",(IF('[1]T58 Population'!W121&lt;&gt;"",('[1]T10 Wine export vol'!W121/'[1]T61 Real GDP'!W121*1000),"")),"")),"")</f>
        <v>40.802591174862243</v>
      </c>
      <c r="Y90" s="9" t="str">
        <f>IFERROR((IF('[1]T10 Wine export vol'!X121&lt;&gt;"",(IF('[1]T58 Population'!X121&lt;&gt;"",('[1]T10 Wine export vol'!X121/'[1]T61 Real GDP'!X121*1000),"")),"")),"")</f>
        <v/>
      </c>
      <c r="Z90" s="9" t="str">
        <f>IFERROR((IF('[1]T10 Wine export vol'!Y121&lt;&gt;"",(IF('[1]T58 Population'!Y121&lt;&gt;"",('[1]T10 Wine export vol'!Y121/'[1]T61 Real GDP'!Y121*1000),"")),"")),"")</f>
        <v/>
      </c>
      <c r="AA90" s="9" t="str">
        <f>IFERROR((IF('[1]T10 Wine export vol'!Z121&lt;&gt;"",(IF('[1]T58 Population'!Z121&lt;&gt;"",('[1]T10 Wine export vol'!Z121/'[1]T61 Real GDP'!Z121*1000),"")),"")),"")</f>
        <v/>
      </c>
      <c r="AB90" s="9">
        <f>IFERROR((IF('[1]T10 Wine export vol'!AA121&lt;&gt;"",(IF('[1]T58 Population'!AA121&lt;&gt;"",('[1]T10 Wine export vol'!AA121/'[1]T61 Real GDP'!AA121*1000),"")),"")),"")</f>
        <v>79.752109625306474</v>
      </c>
      <c r="AC90" s="9">
        <f>IFERROR((IF('[1]T10 Wine export vol'!AB121&lt;&gt;"",(IF('[1]T58 Population'!AB121&lt;&gt;"",('[1]T10 Wine export vol'!AB121/'[1]T61 Real GDP'!AB121*1000),"")),"")),"")</f>
        <v>0</v>
      </c>
      <c r="AD90" s="9" t="str">
        <f>IFERROR((IF('[1]T10 Wine export vol'!AC121&lt;&gt;"",(IF('[1]T58 Population'!AC121&lt;&gt;"",('[1]T10 Wine export vol'!AC121/'[1]T61 Real GDP'!AC121*1000),"")),"")),"")</f>
        <v/>
      </c>
      <c r="AE90" s="9">
        <f>IFERROR((IF('[1]T10 Wine export vol'!AD121&lt;&gt;"",(IF('[1]T58 Population'!AD121&lt;&gt;"",('[1]T10 Wine export vol'!AD121/'[1]T61 Real GDP'!AD121*1000),"")),"")),"")</f>
        <v>0.41177197244657254</v>
      </c>
      <c r="AF90" s="9">
        <f>IFERROR((IF('[1]T10 Wine export vol'!AE121&lt;&gt;"",(IF('[1]T58 Population'!AE121&lt;&gt;"",('[1]T10 Wine export vol'!AE121/'[1]T61 Real GDP'!AE121*1000),"")),"")),"")</f>
        <v>0.64141516440483426</v>
      </c>
      <c r="AG90" s="9" t="str">
        <f>IFERROR((IF('[1]T10 Wine export vol'!AF121&lt;&gt;"",(IF('[1]T58 Population'!AF121&lt;&gt;"",('[1]T10 Wine export vol'!AF121/'[1]T61 Real GDP'!AF121*1000),"")),"")),"")</f>
        <v/>
      </c>
      <c r="AH90" s="9">
        <f>IFERROR((IF('[1]T10 Wine export vol'!AG121&lt;&gt;"",(IF('[1]T58 Population'!AG121&lt;&gt;"",('[1]T10 Wine export vol'!AG121/'[1]T61 Real GDP'!AG121*1000),"")),"")),"")</f>
        <v>109.10124070683021</v>
      </c>
      <c r="AI90" s="9">
        <f>IFERROR((IF('[1]T10 Wine export vol'!AH121&lt;&gt;"",(IF('[1]T58 Population'!AH121&lt;&gt;"",('[1]T10 Wine export vol'!AH121/'[1]T61 Real GDP'!AH121*1000),"")),"")),"")</f>
        <v>1.3529217828690829</v>
      </c>
      <c r="AJ90" s="9" t="str">
        <f>IFERROR((IF('[1]T10 Wine export vol'!AI121&lt;&gt;"",(IF('[1]T58 Population'!AI121&lt;&gt;"",('[1]T10 Wine export vol'!AI121/'[1]T61 Real GDP'!AI121*1000),"")),"")),"")</f>
        <v/>
      </c>
      <c r="AK90" s="9" t="str">
        <f>IFERROR((IF('[1]T10 Wine export vol'!AJ121&lt;&gt;"",(IF('[1]T58 Population'!AJ121&lt;&gt;"",('[1]T10 Wine export vol'!AJ121/'[1]T61 Real GDP'!AJ121*1000),"")),"")),"")</f>
        <v/>
      </c>
      <c r="AL90" s="9">
        <f>IFERROR((IF('[1]T10 Wine export vol'!AK121&lt;&gt;"",(IF('[1]T58 Population'!AK121&lt;&gt;"",('[1]T10 Wine export vol'!AK121/'[1]T61 Real GDP'!AK121*1000),"")),"")),"")</f>
        <v>91346.075639177841</v>
      </c>
      <c r="AM90" s="9">
        <f>IFERROR((IF('[1]T10 Wine export vol'!AL121&lt;&gt;"",(IF('[1]T58 Population'!AL121&lt;&gt;"",('[1]T10 Wine export vol'!AL121/'[1]T61 Real GDP'!AL121*1000),"")),"")),"")</f>
        <v>1715.985527865641</v>
      </c>
      <c r="AN90" s="9">
        <f>IFERROR((IF('[1]T10 Wine export vol'!AM121&lt;&gt;"",(IF('[1]T58 Population'!AM121&lt;&gt;"",('[1]T10 Wine export vol'!AM121/'[1]T61 Real GDP'!AM121*1000),"")),"")),"")</f>
        <v>478.87581979776894</v>
      </c>
      <c r="AO90" s="9">
        <f>IFERROR((IF('[1]T10 Wine export vol'!AN121&lt;&gt;"",(IF('[1]T58 Population'!AN121&lt;&gt;"",('[1]T10 Wine export vol'!AN121/'[1]T61 Real GDP'!AN121*1000),"")),"")),"")</f>
        <v>4757.8877895717751</v>
      </c>
      <c r="AP90" s="9">
        <f>IFERROR((IF('[1]T10 Wine export vol'!AO121&lt;&gt;"",(IF('[1]T58 Population'!AO121&lt;&gt;"",('[1]T10 Wine export vol'!AO121/'[1]T61 Real GDP'!AO121*1000),"")),"")),"")</f>
        <v>2.9089095744680851</v>
      </c>
      <c r="AQ90" s="9" t="str">
        <f>IFERROR((IF('[1]T10 Wine export vol'!AP121&lt;&gt;"",(IF('[1]T58 Population'!AP121&lt;&gt;"",('[1]T10 Wine export vol'!AP121/'[1]T61 Real GDP'!AP121*1000),"")),"")),"")</f>
        <v/>
      </c>
      <c r="AR90" s="9" t="str">
        <f>IFERROR((IF('[1]T10 Wine export vol'!AQ121&lt;&gt;"",(IF('[1]T58 Population'!AQ121&lt;&gt;"",('[1]T10 Wine export vol'!AQ121/'[1]T61 Real GDP'!AQ121*1000),"")),"")),"")</f>
        <v/>
      </c>
      <c r="AS90" s="9">
        <f>IFERROR((IF('[1]T10 Wine export vol'!AR121&lt;&gt;"",(IF('[1]T58 Population'!AR121&lt;&gt;"",('[1]T10 Wine export vol'!AR121/'[1]T61 Real GDP'!AR121*1000),"")),"")),"")</f>
        <v>18.132366273798731</v>
      </c>
      <c r="AT90" s="9" t="str">
        <f>IFERROR((IF('[1]T10 Wine export vol'!AS121&lt;&gt;"",(IF('[1]T58 Population'!AS121&lt;&gt;"",('[1]T10 Wine export vol'!AS121/'[1]T61 Real GDP'!AS121*1000),"")),"")),"")</f>
        <v/>
      </c>
      <c r="AU90" s="9" t="str">
        <f>IFERROR((IF('[1]T10 Wine export vol'!AT121&lt;&gt;"",(IF('[1]T58 Population'!AT121&lt;&gt;"",('[1]T10 Wine export vol'!AT121/'[1]T61 Real GDP'!AT121*1000),"")),"")),"")</f>
        <v/>
      </c>
      <c r="AV90" s="9" t="str">
        <f>IFERROR((IF('[1]T10 Wine export vol'!AU121&lt;&gt;"",(IF('[1]T58 Population'!AU121&lt;&gt;"",('[1]T10 Wine export vol'!AU121/'[1]T61 Real GDP'!AU121*1000),"")),"")),"")</f>
        <v/>
      </c>
      <c r="AW90" s="9" t="str">
        <f>IFERROR((IF('[1]T10 Wine export vol'!AV121&lt;&gt;"",(IF('[1]T58 Population'!AV121&lt;&gt;"",('[1]T10 Wine export vol'!AV121/'[1]T61 Real GDP'!AV121*1000),"")),"")),"")</f>
        <v/>
      </c>
      <c r="AX90" s="9" t="str">
        <f>IFERROR((IF('[1]T10 Wine export vol'!AW121&lt;&gt;"",(IF('[1]T58 Population'!AW121&lt;&gt;"",('[1]T10 Wine export vol'!AW121/'[1]T61 Real GDP'!AW121*1000),"")),"")),"")</f>
        <v/>
      </c>
      <c r="AY90" s="9">
        <f>IFERROR((IF('[1]T10 Wine export vol'!AX121&lt;&gt;"",(IF('[1]T58 Population'!AX121&lt;&gt;"",('[1]T10 Wine export vol'!AX121/'[1]T61 Real GDP'!AX121*1000),"")),"")),"")</f>
        <v>36.258158085569249</v>
      </c>
      <c r="AZ90" s="9" t="str">
        <f>IFERROR((IF('[1]T10 Wine export vol'!AY121&lt;&gt;"",(IF('[1]T58 Population'!AY121&lt;&gt;"",('[1]T10 Wine export vol'!AY121/'[1]T61 Real GDP'!AY121*1000),"")),"")),"")</f>
        <v/>
      </c>
      <c r="BA90" s="9" t="str">
        <f>IFERROR((IF('[1]T10 Wine export vol'!AZ121&lt;&gt;"",(IF('[1]T58 Population'!AZ121&lt;&gt;"",('[1]T10 Wine export vol'!AZ121/'[1]T61 Real GDP'!AZ121*1000),"")),"")),"")</f>
        <v/>
      </c>
      <c r="BB90" s="9">
        <f>IFERROR((IF('[1]T10 Wine export vol'!BC121&lt;&gt;"",(IF('[1]T58 Population'!BC121&lt;&gt;"",('[1]T10 Wine export vol'!BC121/'[1]T61 Real GDP'!BC121*1000),"")),"")),"")</f>
        <v>286.73158157572874</v>
      </c>
    </row>
    <row r="91" spans="1:54" x14ac:dyDescent="0.5">
      <c r="A91" s="7">
        <f>'[1]T10 Wine export vol'!A122</f>
        <v>1954</v>
      </c>
      <c r="B91" s="9">
        <f>IFERROR((IF('[1]T10 Wine export vol'!B122&lt;&gt;"",(IF('[1]T58 Population'!B122&lt;&gt;"",('[1]T10 Wine export vol'!B122/'[1]T61 Real GDP'!B122*1000),"")),"")),"")</f>
        <v>632.29365584553364</v>
      </c>
      <c r="C91" s="9">
        <f>IFERROR((IF('[1]T10 Wine export vol'!C122&lt;&gt;"",(IF('[1]T58 Population'!C122&lt;&gt;"",('[1]T10 Wine export vol'!C122/'[1]T61 Real GDP'!C122*1000),"")),"")),"")</f>
        <v>538.95404031942803</v>
      </c>
      <c r="D91" s="9">
        <f>IFERROR((IF('[1]T10 Wine export vol'!D122&lt;&gt;"",(IF('[1]T58 Population'!D122&lt;&gt;"",('[1]T10 Wine export vol'!D122/'[1]T61 Real GDP'!D122*1000),"")),"")),"")</f>
        <v>6268.1510164569218</v>
      </c>
      <c r="E91" s="9">
        <f>IFERROR((IF('[1]T10 Wine export vol'!E122&lt;&gt;"",(IF('[1]T58 Population'!E122&lt;&gt;"",('[1]T10 Wine export vol'!E122/'[1]T61 Real GDP'!E122*1000),"")),"")),"")</f>
        <v>1971.8835769451714</v>
      </c>
      <c r="F91" s="9">
        <f>IFERROR((IF('[1]T10 Wine export vol'!F122&lt;&gt;"",(IF('[1]T58 Population'!F122&lt;&gt;"",('[1]T10 Wine export vol'!F122/'[1]T61 Real GDP'!F122*1000),"")),"")),"")</f>
        <v>31.634557590712092</v>
      </c>
      <c r="G91" s="9"/>
      <c r="H91" s="9">
        <f>IFERROR((IF('[1]T10 Wine export vol'!G122&lt;&gt;"",(IF('[1]T58 Population'!G122&lt;&gt;"",('[1]T10 Wine export vol'!G122/'[1]T61 Real GDP'!G122*1000),"")),"")),"")</f>
        <v>36.363998590791738</v>
      </c>
      <c r="I91" s="9" t="str">
        <f>IFERROR((IF('[1]T10 Wine export vol'!H122&lt;&gt;"",(IF('[1]T58 Population'!H122&lt;&gt;"",('[1]T10 Wine export vol'!H122/'[1]T61 Real GDP'!H122*1000),"")),"")),"")</f>
        <v/>
      </c>
      <c r="J91" s="9" t="str">
        <f>IFERROR((IF('[1]T10 Wine export vol'!I122&lt;&gt;"",(IF('[1]T58 Population'!I122&lt;&gt;"",('[1]T10 Wine export vol'!I122/'[1]T61 Real GDP'!I122*1000),"")),"")),"")</f>
        <v/>
      </c>
      <c r="K91" s="9">
        <f>IFERROR((IF('[1]T10 Wine export vol'!J122&lt;&gt;"",(IF('[1]T58 Population'!J122&lt;&gt;"",('[1]T10 Wine export vol'!J122/'[1]T61 Real GDP'!J122*1000),"")),"")),"")</f>
        <v>19.368002967941866</v>
      </c>
      <c r="L91" s="9">
        <f>IFERROR((IF('[1]T10 Wine export vol'!K122&lt;&gt;"",(IF('[1]T58 Population'!K122&lt;&gt;"",('[1]T10 Wine export vol'!K122/'[1]T61 Real GDP'!K122*1000),"")),"")),"")</f>
        <v>1520.2793446145581</v>
      </c>
      <c r="M91" s="9" t="str">
        <f>IFERROR((IF('[1]T10 Wine export vol'!L122&lt;&gt;"",(IF('[1]T58 Population'!L122&lt;&gt;"",('[1]T10 Wine export vol'!L122/'[1]T61 Real GDP'!L122*1000),"")),"")),"")</f>
        <v/>
      </c>
      <c r="N91" s="9">
        <f>IFERROR((IF('[1]T10 Wine export vol'!M122&lt;&gt;"",(IF('[1]T58 Population'!M122&lt;&gt;"",('[1]T10 Wine export vol'!M122/'[1]T61 Real GDP'!M122*1000),"")),"")),"")</f>
        <v>9.547320612665203</v>
      </c>
      <c r="O91" s="9" t="str">
        <f>IFERROR((IF('[1]T10 Wine export vol'!N122&lt;&gt;"",(IF('[1]T58 Population'!N122&lt;&gt;"",('[1]T10 Wine export vol'!N122/'[1]T61 Real GDP'!N122*1000),"")),"")),"")</f>
        <v/>
      </c>
      <c r="P91" s="9">
        <f>IFERROR((IF('[1]T10 Wine export vol'!O122&lt;&gt;"",(IF('[1]T58 Population'!O122&lt;&gt;"",('[1]T10 Wine export vol'!O122/'[1]T61 Real GDP'!O122*1000),"")),"")),"")</f>
        <v>112.41494921605364</v>
      </c>
      <c r="Q91" s="9">
        <f>IFERROR((IF('[1]T10 Wine export vol'!P122&lt;&gt;"",(IF('[1]T58 Population'!P122&lt;&gt;"",('[1]T10 Wine export vol'!P122/'[1]T61 Real GDP'!P122*1000),"")),"")),"")</f>
        <v>3.1024667195809603</v>
      </c>
      <c r="R91" s="9" t="str">
        <f>IFERROR((IF('[1]T10 Wine export vol'!Q122&lt;&gt;"",(IF('[1]T58 Population'!Q122&lt;&gt;"",('[1]T10 Wine export vol'!Q122/'[1]T61 Real GDP'!Q122*1000),"")),"")),"")</f>
        <v/>
      </c>
      <c r="S91" s="9">
        <f>IFERROR((IF('[1]T10 Wine export vol'!R122&lt;&gt;"",(IF('[1]T58 Population'!R122&lt;&gt;"",('[1]T10 Wine export vol'!R122/'[1]T61 Real GDP'!R122*1000),"")),"")),"")</f>
        <v>46.573748946934074</v>
      </c>
      <c r="T91" s="9" t="str">
        <f>IFERROR((IF('[1]T10 Wine export vol'!S122&lt;&gt;"",(IF('[1]T58 Population'!S122&lt;&gt;"",('[1]T10 Wine export vol'!S122/'[1]T61 Real GDP'!S122*1000),"")),"")),"")</f>
        <v/>
      </c>
      <c r="U91" s="9" t="str">
        <f>IFERROR((IF('[1]T10 Wine export vol'!T122&lt;&gt;"",(IF('[1]T58 Population'!T122&lt;&gt;"",('[1]T10 Wine export vol'!T122/'[1]T61 Real GDP'!T122*1000),"")),"")),"")</f>
        <v/>
      </c>
      <c r="V91" s="9">
        <f>IFERROR((IF('[1]T10 Wine export vol'!U122&lt;&gt;"",(IF('[1]T58 Population'!U122&lt;&gt;"",('[1]T10 Wine export vol'!U122/'[1]T61 Real GDP'!U122*1000),"")),"")),"")</f>
        <v>101.2130406529521</v>
      </c>
      <c r="W91" s="9" t="str">
        <f>IFERROR((IF('[1]T10 Wine export vol'!V122&lt;&gt;"",(IF('[1]T58 Population'!V122&lt;&gt;"",('[1]T10 Wine export vol'!V122/'[1]T61 Real GDP'!V122*1000),"")),"")),"")</f>
        <v/>
      </c>
      <c r="X91" s="9">
        <f>IFERROR((IF('[1]T10 Wine export vol'!W122&lt;&gt;"",(IF('[1]T58 Population'!W122&lt;&gt;"",('[1]T10 Wine export vol'!W122/'[1]T61 Real GDP'!W122*1000),"")),"")),"")</f>
        <v>68.254030518181466</v>
      </c>
      <c r="Y91" s="9" t="str">
        <f>IFERROR((IF('[1]T10 Wine export vol'!X122&lt;&gt;"",(IF('[1]T58 Population'!X122&lt;&gt;"",('[1]T10 Wine export vol'!X122/'[1]T61 Real GDP'!X122*1000),"")),"")),"")</f>
        <v/>
      </c>
      <c r="Z91" s="9" t="str">
        <f>IFERROR((IF('[1]T10 Wine export vol'!Y122&lt;&gt;"",(IF('[1]T58 Population'!Y122&lt;&gt;"",('[1]T10 Wine export vol'!Y122/'[1]T61 Real GDP'!Y122*1000),"")),"")),"")</f>
        <v/>
      </c>
      <c r="AA91" s="9" t="str">
        <f>IFERROR((IF('[1]T10 Wine export vol'!Z122&lt;&gt;"",(IF('[1]T58 Population'!Z122&lt;&gt;"",('[1]T10 Wine export vol'!Z122/'[1]T61 Real GDP'!Z122*1000),"")),"")),"")</f>
        <v/>
      </c>
      <c r="AB91" s="9">
        <f>IFERROR((IF('[1]T10 Wine export vol'!AA122&lt;&gt;"",(IF('[1]T58 Population'!AA122&lt;&gt;"",('[1]T10 Wine export vol'!AA122/'[1]T61 Real GDP'!AA122*1000),"")),"")),"")</f>
        <v>89.783895544792813</v>
      </c>
      <c r="AC91" s="9">
        <f>IFERROR((IF('[1]T10 Wine export vol'!AB122&lt;&gt;"",(IF('[1]T58 Population'!AB122&lt;&gt;"",('[1]T10 Wine export vol'!AB122/'[1]T61 Real GDP'!AB122*1000),"")),"")),"")</f>
        <v>0</v>
      </c>
      <c r="AD91" s="9" t="str">
        <f>IFERROR((IF('[1]T10 Wine export vol'!AC122&lt;&gt;"",(IF('[1]T58 Population'!AC122&lt;&gt;"",('[1]T10 Wine export vol'!AC122/'[1]T61 Real GDP'!AC122*1000),"")),"")),"")</f>
        <v/>
      </c>
      <c r="AE91" s="9">
        <f>IFERROR((IF('[1]T10 Wine export vol'!AD122&lt;&gt;"",(IF('[1]T58 Population'!AD122&lt;&gt;"",('[1]T10 Wine export vol'!AD122/'[1]T61 Real GDP'!AD122*1000),"")),"")),"")</f>
        <v>0.35528101544051294</v>
      </c>
      <c r="AF91" s="9">
        <f>IFERROR((IF('[1]T10 Wine export vol'!AE122&lt;&gt;"",(IF('[1]T58 Population'!AE122&lt;&gt;"",('[1]T10 Wine export vol'!AE122/'[1]T61 Real GDP'!AE122*1000),"")),"")),"")</f>
        <v>1.1780217879993085</v>
      </c>
      <c r="AG91" s="9" t="str">
        <f>IFERROR((IF('[1]T10 Wine export vol'!AF122&lt;&gt;"",(IF('[1]T58 Population'!AF122&lt;&gt;"",('[1]T10 Wine export vol'!AF122/'[1]T61 Real GDP'!AF122*1000),"")),"")),"")</f>
        <v/>
      </c>
      <c r="AH91" s="9">
        <f>IFERROR((IF('[1]T10 Wine export vol'!AG122&lt;&gt;"",(IF('[1]T58 Population'!AG122&lt;&gt;"",('[1]T10 Wine export vol'!AG122/'[1]T61 Real GDP'!AG122*1000),"")),"")),"")</f>
        <v>495.53141167343159</v>
      </c>
      <c r="AI91" s="9">
        <f>IFERROR((IF('[1]T10 Wine export vol'!AH122&lt;&gt;"",(IF('[1]T58 Population'!AH122&lt;&gt;"",('[1]T10 Wine export vol'!AH122/'[1]T61 Real GDP'!AH122*1000),"")),"")),"")</f>
        <v>1.2280259842324681</v>
      </c>
      <c r="AJ91" s="9" t="str">
        <f>IFERROR((IF('[1]T10 Wine export vol'!AI122&lt;&gt;"",(IF('[1]T58 Population'!AI122&lt;&gt;"",('[1]T10 Wine export vol'!AI122/'[1]T61 Real GDP'!AI122*1000),"")),"")),"")</f>
        <v/>
      </c>
      <c r="AK91" s="9" t="str">
        <f>IFERROR((IF('[1]T10 Wine export vol'!AJ122&lt;&gt;"",(IF('[1]T58 Population'!AJ122&lt;&gt;"",('[1]T10 Wine export vol'!AJ122/'[1]T61 Real GDP'!AJ122*1000),"")),"")),"")</f>
        <v/>
      </c>
      <c r="AL91" s="9">
        <f>IFERROR((IF('[1]T10 Wine export vol'!AK122&lt;&gt;"",(IF('[1]T58 Population'!AK122&lt;&gt;"",('[1]T10 Wine export vol'!AK122/'[1]T61 Real GDP'!AK122*1000),"")),"")),"")</f>
        <v>106485.04222178484</v>
      </c>
      <c r="AM91" s="9">
        <f>IFERROR((IF('[1]T10 Wine export vol'!AL122&lt;&gt;"",(IF('[1]T58 Population'!AL122&lt;&gt;"",('[1]T10 Wine export vol'!AL122/'[1]T61 Real GDP'!AL122*1000),"")),"")),"")</f>
        <v>4279.9423199297171</v>
      </c>
      <c r="AN91" s="9">
        <f>IFERROR((IF('[1]T10 Wine export vol'!AM122&lt;&gt;"",(IF('[1]T58 Population'!AM122&lt;&gt;"",('[1]T10 Wine export vol'!AM122/'[1]T61 Real GDP'!AM122*1000),"")),"")),"")</f>
        <v>529.87638064793612</v>
      </c>
      <c r="AO91" s="9">
        <f>IFERROR((IF('[1]T10 Wine export vol'!AN122&lt;&gt;"",(IF('[1]T58 Population'!AN122&lt;&gt;"",('[1]T10 Wine export vol'!AN122/'[1]T61 Real GDP'!AN122*1000),"")),"")),"")</f>
        <v>8725.7390840543867</v>
      </c>
      <c r="AP91" s="9">
        <f>IFERROR((IF('[1]T10 Wine export vol'!AO122&lt;&gt;"",(IF('[1]T58 Population'!AO122&lt;&gt;"",('[1]T10 Wine export vol'!AO122/'[1]T61 Real GDP'!AO122*1000),"")),"")),"")</f>
        <v>3.6358192356224737</v>
      </c>
      <c r="AQ91" s="9" t="str">
        <f>IFERROR((IF('[1]T10 Wine export vol'!AP122&lt;&gt;"",(IF('[1]T58 Population'!AP122&lt;&gt;"",('[1]T10 Wine export vol'!AP122/'[1]T61 Real GDP'!AP122*1000),"")),"")),"")</f>
        <v/>
      </c>
      <c r="AR91" s="9" t="str">
        <f>IFERROR((IF('[1]T10 Wine export vol'!AQ122&lt;&gt;"",(IF('[1]T58 Population'!AQ122&lt;&gt;"",('[1]T10 Wine export vol'!AQ122/'[1]T61 Real GDP'!AQ122*1000),"")),"")),"")</f>
        <v/>
      </c>
      <c r="AS91" s="9">
        <f>IFERROR((IF('[1]T10 Wine export vol'!AR122&lt;&gt;"",(IF('[1]T58 Population'!AR122&lt;&gt;"",('[1]T10 Wine export vol'!AR122/'[1]T61 Real GDP'!AR122*1000),"")),"")),"")</f>
        <v>0</v>
      </c>
      <c r="AT91" s="9" t="str">
        <f>IFERROR((IF('[1]T10 Wine export vol'!AS122&lt;&gt;"",(IF('[1]T58 Population'!AS122&lt;&gt;"",('[1]T10 Wine export vol'!AS122/'[1]T61 Real GDP'!AS122*1000),"")),"")),"")</f>
        <v/>
      </c>
      <c r="AU91" s="9" t="str">
        <f>IFERROR((IF('[1]T10 Wine export vol'!AT122&lt;&gt;"",(IF('[1]T58 Population'!AT122&lt;&gt;"",('[1]T10 Wine export vol'!AT122/'[1]T61 Real GDP'!AT122*1000),"")),"")),"")</f>
        <v/>
      </c>
      <c r="AV91" s="9" t="str">
        <f>IFERROR((IF('[1]T10 Wine export vol'!AU122&lt;&gt;"",(IF('[1]T58 Population'!AU122&lt;&gt;"",('[1]T10 Wine export vol'!AU122/'[1]T61 Real GDP'!AU122*1000),"")),"")),"")</f>
        <v/>
      </c>
      <c r="AW91" s="9" t="str">
        <f>IFERROR((IF('[1]T10 Wine export vol'!AV122&lt;&gt;"",(IF('[1]T58 Population'!AV122&lt;&gt;"",('[1]T10 Wine export vol'!AV122/'[1]T61 Real GDP'!AV122*1000),"")),"")),"")</f>
        <v/>
      </c>
      <c r="AX91" s="9" t="str">
        <f>IFERROR((IF('[1]T10 Wine export vol'!AW122&lt;&gt;"",(IF('[1]T58 Population'!AW122&lt;&gt;"",('[1]T10 Wine export vol'!AW122/'[1]T61 Real GDP'!AW122*1000),"")),"")),"")</f>
        <v/>
      </c>
      <c r="AY91" s="9">
        <f>IFERROR((IF('[1]T10 Wine export vol'!AX122&lt;&gt;"",(IF('[1]T58 Population'!AX122&lt;&gt;"",('[1]T10 Wine export vol'!AX122/'[1]T61 Real GDP'!AX122*1000),"")),"")),"")</f>
        <v>34.530386740331494</v>
      </c>
      <c r="AZ91" s="9" t="str">
        <f>IFERROR((IF('[1]T10 Wine export vol'!AY122&lt;&gt;"",(IF('[1]T58 Population'!AY122&lt;&gt;"",('[1]T10 Wine export vol'!AY122/'[1]T61 Real GDP'!AY122*1000),"")),"")),"")</f>
        <v/>
      </c>
      <c r="BA91" s="9" t="str">
        <f>IFERROR((IF('[1]T10 Wine export vol'!AZ122&lt;&gt;"",(IF('[1]T58 Population'!AZ122&lt;&gt;"",('[1]T10 Wine export vol'!AZ122/'[1]T61 Real GDP'!AZ122*1000),"")),"")),"")</f>
        <v/>
      </c>
      <c r="BB91" s="9">
        <f>IFERROR((IF('[1]T10 Wine export vol'!BC122&lt;&gt;"",(IF('[1]T58 Population'!BC122&lt;&gt;"",('[1]T10 Wine export vol'!BC122/'[1]T61 Real GDP'!BC122*1000),"")),"")),"")</f>
        <v>345.73434325551938</v>
      </c>
    </row>
    <row r="92" spans="1:54" x14ac:dyDescent="0.5">
      <c r="A92" s="7">
        <f>'[1]T10 Wine export vol'!A123</f>
        <v>1955</v>
      </c>
      <c r="B92" s="9">
        <f>IFERROR((IF('[1]T10 Wine export vol'!B123&lt;&gt;"",(IF('[1]T58 Population'!B123&lt;&gt;"",('[1]T10 Wine export vol'!B123/'[1]T61 Real GDP'!B123*1000),"")),"")),"")</f>
        <v>668.0092521652839</v>
      </c>
      <c r="C92" s="9">
        <f>IFERROR((IF('[1]T10 Wine export vol'!C123&lt;&gt;"",(IF('[1]T58 Population'!C123&lt;&gt;"",('[1]T10 Wine export vol'!C123/'[1]T61 Real GDP'!C123*1000),"")),"")),"")</f>
        <v>512.74775824688095</v>
      </c>
      <c r="D92" s="9">
        <f>IFERROR((IF('[1]T10 Wine export vol'!D123&lt;&gt;"",(IF('[1]T58 Population'!D123&lt;&gt;"",('[1]T10 Wine export vol'!D123/'[1]T61 Real GDP'!D123*1000),"")),"")),"")</f>
        <v>7563.2205280773533</v>
      </c>
      <c r="E92" s="9">
        <f>IFERROR((IF('[1]T10 Wine export vol'!E123&lt;&gt;"",(IF('[1]T58 Population'!E123&lt;&gt;"",('[1]T10 Wine export vol'!E123/'[1]T61 Real GDP'!E123*1000),"")),"")),"")</f>
        <v>819.23018279583096</v>
      </c>
      <c r="F92" s="9">
        <f>IFERROR((IF('[1]T10 Wine export vol'!F123&lt;&gt;"",(IF('[1]T58 Population'!F123&lt;&gt;"",('[1]T10 Wine export vol'!F123/'[1]T61 Real GDP'!F123*1000),"")),"")),"")</f>
        <v>68.366329582680535</v>
      </c>
      <c r="G92" s="9"/>
      <c r="H92" s="9">
        <f>IFERROR((IF('[1]T10 Wine export vol'!G123&lt;&gt;"",(IF('[1]T58 Population'!G123&lt;&gt;"",('[1]T10 Wine export vol'!G123/'[1]T61 Real GDP'!G123*1000),"")),"")),"")</f>
        <v>22.565500378024549</v>
      </c>
      <c r="I92" s="9" t="str">
        <f>IFERROR((IF('[1]T10 Wine export vol'!H123&lt;&gt;"",(IF('[1]T58 Population'!H123&lt;&gt;"",('[1]T10 Wine export vol'!H123/'[1]T61 Real GDP'!H123*1000),"")),"")),"")</f>
        <v/>
      </c>
      <c r="J92" s="9" t="str">
        <f>IFERROR((IF('[1]T10 Wine export vol'!I123&lt;&gt;"",(IF('[1]T58 Population'!I123&lt;&gt;"",('[1]T10 Wine export vol'!I123/'[1]T61 Real GDP'!I123*1000),"")),"")),"")</f>
        <v/>
      </c>
      <c r="K92" s="9">
        <f>IFERROR((IF('[1]T10 Wine export vol'!J123&lt;&gt;"",(IF('[1]T58 Population'!J123&lt;&gt;"",('[1]T10 Wine export vol'!J123/'[1]T61 Real GDP'!J123*1000),"")),"")),"")</f>
        <v>19.414040037156997</v>
      </c>
      <c r="L92" s="9">
        <f>IFERROR((IF('[1]T10 Wine export vol'!K123&lt;&gt;"",(IF('[1]T58 Population'!K123&lt;&gt;"",('[1]T10 Wine export vol'!K123/'[1]T61 Real GDP'!K123*1000),"")),"")),"")</f>
        <v>1408.450704225352</v>
      </c>
      <c r="M92" s="9" t="str">
        <f>IFERROR((IF('[1]T10 Wine export vol'!L123&lt;&gt;"",(IF('[1]T58 Population'!L123&lt;&gt;"",('[1]T10 Wine export vol'!L123/'[1]T61 Real GDP'!L123*1000),"")),"")),"")</f>
        <v/>
      </c>
      <c r="N92" s="9">
        <f>IFERROR((IF('[1]T10 Wine export vol'!M123&lt;&gt;"",(IF('[1]T58 Population'!M123&lt;&gt;"",('[1]T10 Wine export vol'!M123/'[1]T61 Real GDP'!M123*1000),"")),"")),"")</f>
        <v>2.5393923234170064</v>
      </c>
      <c r="O92" s="9" t="str">
        <f>IFERROR((IF('[1]T10 Wine export vol'!N123&lt;&gt;"",(IF('[1]T58 Population'!N123&lt;&gt;"",('[1]T10 Wine export vol'!N123/'[1]T61 Real GDP'!N123*1000),"")),"")),"")</f>
        <v/>
      </c>
      <c r="P92" s="9">
        <f>IFERROR((IF('[1]T10 Wine export vol'!O123&lt;&gt;"",(IF('[1]T58 Population'!O123&lt;&gt;"",('[1]T10 Wine export vol'!O123/'[1]T61 Real GDP'!O123*1000),"")),"")),"")</f>
        <v>16.630633627141197</v>
      </c>
      <c r="Q92" s="9">
        <f>IFERROR((IF('[1]T10 Wine export vol'!P123&lt;&gt;"",(IF('[1]T58 Population'!P123&lt;&gt;"",('[1]T10 Wine export vol'!P123/'[1]T61 Real GDP'!P123*1000),"")),"")),"")</f>
        <v>7.4840962953723338</v>
      </c>
      <c r="R92" s="9" t="str">
        <f>IFERROR((IF('[1]T10 Wine export vol'!Q123&lt;&gt;"",(IF('[1]T58 Population'!Q123&lt;&gt;"",('[1]T10 Wine export vol'!Q123/'[1]T61 Real GDP'!Q123*1000),"")),"")),"")</f>
        <v/>
      </c>
      <c r="S92" s="9">
        <f>IFERROR((IF('[1]T10 Wine export vol'!R123&lt;&gt;"",(IF('[1]T58 Population'!R123&lt;&gt;"",('[1]T10 Wine export vol'!R123/'[1]T61 Real GDP'!R123*1000),"")),"")),"")</f>
        <v>2272.2923059557666</v>
      </c>
      <c r="T92" s="9" t="str">
        <f>IFERROR((IF('[1]T10 Wine export vol'!S123&lt;&gt;"",(IF('[1]T58 Population'!S123&lt;&gt;"",('[1]T10 Wine export vol'!S123/'[1]T61 Real GDP'!S123*1000),"")),"")),"")</f>
        <v/>
      </c>
      <c r="U92" s="9" t="str">
        <f>IFERROR((IF('[1]T10 Wine export vol'!T123&lt;&gt;"",(IF('[1]T58 Population'!T123&lt;&gt;"",('[1]T10 Wine export vol'!T123/'[1]T61 Real GDP'!T123*1000),"")),"")),"")</f>
        <v/>
      </c>
      <c r="V92" s="9">
        <f>IFERROR((IF('[1]T10 Wine export vol'!U123&lt;&gt;"",(IF('[1]T58 Population'!U123&lt;&gt;"",('[1]T10 Wine export vol'!U123/'[1]T61 Real GDP'!U123*1000),"")),"")),"")</f>
        <v>782.37885405185068</v>
      </c>
      <c r="W92" s="9" t="str">
        <f>IFERROR((IF('[1]T10 Wine export vol'!V123&lt;&gt;"",(IF('[1]T58 Population'!V123&lt;&gt;"",('[1]T10 Wine export vol'!V123/'[1]T61 Real GDP'!V123*1000),"")),"")),"")</f>
        <v/>
      </c>
      <c r="X92" s="9">
        <f>IFERROR((IF('[1]T10 Wine export vol'!W123&lt;&gt;"",(IF('[1]T58 Population'!W123&lt;&gt;"",('[1]T10 Wine export vol'!W123/'[1]T61 Real GDP'!W123*1000),"")),"")),"")</f>
        <v>91.449927264364746</v>
      </c>
      <c r="Y92" s="9" t="str">
        <f>IFERROR((IF('[1]T10 Wine export vol'!X123&lt;&gt;"",(IF('[1]T58 Population'!X123&lt;&gt;"",('[1]T10 Wine export vol'!X123/'[1]T61 Real GDP'!X123*1000),"")),"")),"")</f>
        <v/>
      </c>
      <c r="Z92" s="9" t="str">
        <f>IFERROR((IF('[1]T10 Wine export vol'!Y123&lt;&gt;"",(IF('[1]T58 Population'!Y123&lt;&gt;"",('[1]T10 Wine export vol'!Y123/'[1]T61 Real GDP'!Y123*1000),"")),"")),"")</f>
        <v/>
      </c>
      <c r="AA92" s="9" t="str">
        <f>IFERROR((IF('[1]T10 Wine export vol'!Z123&lt;&gt;"",(IF('[1]T58 Population'!Z123&lt;&gt;"",('[1]T10 Wine export vol'!Z123/'[1]T61 Real GDP'!Z123*1000),"")),"")),"")</f>
        <v/>
      </c>
      <c r="AB92" s="9">
        <f>IFERROR((IF('[1]T10 Wine export vol'!AA123&lt;&gt;"",(IF('[1]T58 Population'!AA123&lt;&gt;"",('[1]T10 Wine export vol'!AA123/'[1]T61 Real GDP'!AA123*1000),"")),"")),"")</f>
        <v>77.144123215748408</v>
      </c>
      <c r="AC92" s="9">
        <f>IFERROR((IF('[1]T10 Wine export vol'!AB123&lt;&gt;"",(IF('[1]T58 Population'!AB123&lt;&gt;"",('[1]T10 Wine export vol'!AB123/'[1]T61 Real GDP'!AB123*1000),"")),"")),"")</f>
        <v>0</v>
      </c>
      <c r="AD92" s="9" t="str">
        <f>IFERROR((IF('[1]T10 Wine export vol'!AC123&lt;&gt;"",(IF('[1]T58 Population'!AC123&lt;&gt;"",('[1]T10 Wine export vol'!AC123/'[1]T61 Real GDP'!AC123*1000),"")),"")),"")</f>
        <v/>
      </c>
      <c r="AE92" s="9">
        <f>IFERROR((IF('[1]T10 Wine export vol'!AD123&lt;&gt;"",(IF('[1]T58 Population'!AD123&lt;&gt;"",('[1]T10 Wine export vol'!AD123/'[1]T61 Real GDP'!AD123*1000),"")),"")),"")</f>
        <v>0.38714116162258599</v>
      </c>
      <c r="AF92" s="9">
        <f>IFERROR((IF('[1]T10 Wine export vol'!AE123&lt;&gt;"",(IF('[1]T58 Population'!AE123&lt;&gt;"",('[1]T10 Wine export vol'!AE123/'[1]T61 Real GDP'!AE123*1000),"")),"")),"")</f>
        <v>1.4123581336696092</v>
      </c>
      <c r="AG92" s="9" t="str">
        <f>IFERROR((IF('[1]T10 Wine export vol'!AF123&lt;&gt;"",(IF('[1]T58 Population'!AF123&lt;&gt;"",('[1]T10 Wine export vol'!AF123/'[1]T61 Real GDP'!AF123*1000),"")),"")),"")</f>
        <v/>
      </c>
      <c r="AH92" s="9">
        <f>IFERROR((IF('[1]T10 Wine export vol'!AG123&lt;&gt;"",(IF('[1]T58 Population'!AG123&lt;&gt;"",('[1]T10 Wine export vol'!AG123/'[1]T61 Real GDP'!AG123*1000),"")),"")),"")</f>
        <v>287.17495109633131</v>
      </c>
      <c r="AI92" s="9">
        <f>IFERROR((IF('[1]T10 Wine export vol'!AH123&lt;&gt;"",(IF('[1]T58 Population'!AH123&lt;&gt;"",('[1]T10 Wine export vol'!AH123/'[1]T61 Real GDP'!AH123*1000),"")),"")),"")</f>
        <v>1.1305741847893982</v>
      </c>
      <c r="AJ92" s="9" t="str">
        <f>IFERROR((IF('[1]T10 Wine export vol'!AI123&lt;&gt;"",(IF('[1]T58 Population'!AI123&lt;&gt;"",('[1]T10 Wine export vol'!AI123/'[1]T61 Real GDP'!AI123*1000),"")),"")),"")</f>
        <v/>
      </c>
      <c r="AK92" s="9" t="str">
        <f>IFERROR((IF('[1]T10 Wine export vol'!AJ123&lt;&gt;"",(IF('[1]T58 Population'!AJ123&lt;&gt;"",('[1]T10 Wine export vol'!AJ123/'[1]T61 Real GDP'!AJ123*1000),"")),"")),"")</f>
        <v/>
      </c>
      <c r="AL92" s="9">
        <f>IFERROR((IF('[1]T10 Wine export vol'!AK123&lt;&gt;"",(IF('[1]T58 Population'!AK123&lt;&gt;"",('[1]T10 Wine export vol'!AK123/'[1]T61 Real GDP'!AK123*1000),"")),"")),"")</f>
        <v>117492.17801244702</v>
      </c>
      <c r="AM92" s="9">
        <f>IFERROR((IF('[1]T10 Wine export vol'!AL123&lt;&gt;"",(IF('[1]T58 Population'!AL123&lt;&gt;"",('[1]T10 Wine export vol'!AL123/'[1]T61 Real GDP'!AL123*1000),"")),"")),"")</f>
        <v>10091.37347021686</v>
      </c>
      <c r="AN92" s="9">
        <f>IFERROR((IF('[1]T10 Wine export vol'!AM123&lt;&gt;"",(IF('[1]T58 Population'!AM123&lt;&gt;"",('[1]T10 Wine export vol'!AM123/'[1]T61 Real GDP'!AM123*1000),"")),"")),"")</f>
        <v>500.53653238370333</v>
      </c>
      <c r="AO92" s="9">
        <f>IFERROR((IF('[1]T10 Wine export vol'!AN123&lt;&gt;"",(IF('[1]T58 Population'!AN123&lt;&gt;"",('[1]T10 Wine export vol'!AN123/'[1]T61 Real GDP'!AN123*1000),"")),"")),"")</f>
        <v>16028.483151920369</v>
      </c>
      <c r="AP92" s="9">
        <f>IFERROR((IF('[1]T10 Wine export vol'!AO123&lt;&gt;"",(IF('[1]T58 Population'!AO123&lt;&gt;"",('[1]T10 Wine export vol'!AO123/'[1]T61 Real GDP'!AO123*1000),"")),"")),"")</f>
        <v>57.393920202659913</v>
      </c>
      <c r="AQ92" s="9" t="str">
        <f>IFERROR((IF('[1]T10 Wine export vol'!AP123&lt;&gt;"",(IF('[1]T58 Population'!AP123&lt;&gt;"",('[1]T10 Wine export vol'!AP123/'[1]T61 Real GDP'!AP123*1000),"")),"")),"")</f>
        <v/>
      </c>
      <c r="AR92" s="9" t="str">
        <f>IFERROR((IF('[1]T10 Wine export vol'!AQ123&lt;&gt;"",(IF('[1]T58 Population'!AQ123&lt;&gt;"",('[1]T10 Wine export vol'!AQ123/'[1]T61 Real GDP'!AQ123*1000),"")),"")),"")</f>
        <v/>
      </c>
      <c r="AS92" s="9" t="str">
        <f>IFERROR((IF('[1]T10 Wine export vol'!AR123&lt;&gt;"",(IF('[1]T58 Population'!AR123&lt;&gt;"",('[1]T10 Wine export vol'!AR123/'[1]T61 Real GDP'!AR123*1000),"")),"")),"")</f>
        <v/>
      </c>
      <c r="AT92" s="9" t="str">
        <f>IFERROR((IF('[1]T10 Wine export vol'!AS123&lt;&gt;"",(IF('[1]T58 Population'!AS123&lt;&gt;"",('[1]T10 Wine export vol'!AS123/'[1]T61 Real GDP'!AS123*1000),"")),"")),"")</f>
        <v/>
      </c>
      <c r="AU92" s="9" t="str">
        <f>IFERROR((IF('[1]T10 Wine export vol'!AT123&lt;&gt;"",(IF('[1]T58 Population'!AT123&lt;&gt;"",('[1]T10 Wine export vol'!AT123/'[1]T61 Real GDP'!AT123*1000),"")),"")),"")</f>
        <v/>
      </c>
      <c r="AV92" s="9" t="str">
        <f>IFERROR((IF('[1]T10 Wine export vol'!AU123&lt;&gt;"",(IF('[1]T58 Population'!AU123&lt;&gt;"",('[1]T10 Wine export vol'!AU123/'[1]T61 Real GDP'!AU123*1000),"")),"")),"")</f>
        <v/>
      </c>
      <c r="AW92" s="9" t="str">
        <f>IFERROR((IF('[1]T10 Wine export vol'!AV123&lt;&gt;"",(IF('[1]T58 Population'!AV123&lt;&gt;"",('[1]T10 Wine export vol'!AV123/'[1]T61 Real GDP'!AV123*1000),"")),"")),"")</f>
        <v/>
      </c>
      <c r="AX92" s="9" t="str">
        <f>IFERROR((IF('[1]T10 Wine export vol'!AW123&lt;&gt;"",(IF('[1]T58 Population'!AW123&lt;&gt;"",('[1]T10 Wine export vol'!AW123/'[1]T61 Real GDP'!AW123*1000),"")),"")),"")</f>
        <v/>
      </c>
      <c r="AY92" s="9">
        <f>IFERROR((IF('[1]T10 Wine export vol'!AX123&lt;&gt;"",(IF('[1]T58 Population'!AX123&lt;&gt;"",('[1]T10 Wine export vol'!AX123/'[1]T61 Real GDP'!AX123*1000),"")),"")),"")</f>
        <v>32.488628979857047</v>
      </c>
      <c r="AZ92" s="9" t="str">
        <f>IFERROR((IF('[1]T10 Wine export vol'!AY123&lt;&gt;"",(IF('[1]T58 Population'!AY123&lt;&gt;"",('[1]T10 Wine export vol'!AY123/'[1]T61 Real GDP'!AY123*1000),"")),"")),"")</f>
        <v/>
      </c>
      <c r="BA92" s="9" t="str">
        <f>IFERROR((IF('[1]T10 Wine export vol'!AZ123&lt;&gt;"",(IF('[1]T58 Population'!AZ123&lt;&gt;"",('[1]T10 Wine export vol'!AZ123/'[1]T61 Real GDP'!AZ123*1000),"")),"")),"")</f>
        <v/>
      </c>
      <c r="BB92" s="9">
        <f>IFERROR((IF('[1]T10 Wine export vol'!BC123&lt;&gt;"",(IF('[1]T58 Population'!BC123&lt;&gt;"",('[1]T10 Wine export vol'!BC123/'[1]T61 Real GDP'!BC123*1000),"")),"")),"")</f>
        <v>375.32193176702168</v>
      </c>
    </row>
    <row r="93" spans="1:54" x14ac:dyDescent="0.5">
      <c r="A93" s="7">
        <f>'[1]T10 Wine export vol'!A124</f>
        <v>1956</v>
      </c>
      <c r="B93" s="9">
        <f>IFERROR((IF('[1]T10 Wine export vol'!B124&lt;&gt;"",(IF('[1]T58 Population'!B124&lt;&gt;"",('[1]T10 Wine export vol'!B124/'[1]T61 Real GDP'!B124*1000),"")),"")),"")</f>
        <v>1024.7630821373134</v>
      </c>
      <c r="C93" s="9">
        <f>IFERROR((IF('[1]T10 Wine export vol'!C124&lt;&gt;"",(IF('[1]T58 Population'!C124&lt;&gt;"",('[1]T10 Wine export vol'!C124/'[1]T61 Real GDP'!C124*1000),"")),"")),"")</f>
        <v>633.89875430691757</v>
      </c>
      <c r="D93" s="9">
        <f>IFERROR((IF('[1]T10 Wine export vol'!D124&lt;&gt;"",(IF('[1]T58 Population'!D124&lt;&gt;"",('[1]T10 Wine export vol'!D124/'[1]T61 Real GDP'!D124*1000),"")),"")),"")</f>
        <v>8266.892343325464</v>
      </c>
      <c r="E93" s="9">
        <f>IFERROR((IF('[1]T10 Wine export vol'!E124&lt;&gt;"",(IF('[1]T58 Population'!E124&lt;&gt;"",('[1]T10 Wine export vol'!E124/'[1]T61 Real GDP'!E124*1000),"")),"")),"")</f>
        <v>1602.6928805785451</v>
      </c>
      <c r="F93" s="9">
        <f>IFERROR((IF('[1]T10 Wine export vol'!F124&lt;&gt;"",(IF('[1]T58 Population'!F124&lt;&gt;"",('[1]T10 Wine export vol'!F124/'[1]T61 Real GDP'!F124*1000),"")),"")),"")</f>
        <v>143.92324093816629</v>
      </c>
      <c r="G93" s="9"/>
      <c r="H93" s="9">
        <f>IFERROR((IF('[1]T10 Wine export vol'!G124&lt;&gt;"",(IF('[1]T58 Population'!G124&lt;&gt;"",('[1]T10 Wine export vol'!G124/'[1]T61 Real GDP'!G124*1000),"")),"")),"")</f>
        <v>33.736927475643704</v>
      </c>
      <c r="I93" s="9" t="str">
        <f>IFERROR((IF('[1]T10 Wine export vol'!H124&lt;&gt;"",(IF('[1]T58 Population'!H124&lt;&gt;"",('[1]T10 Wine export vol'!H124/'[1]T61 Real GDP'!H124*1000),"")),"")),"")</f>
        <v/>
      </c>
      <c r="J93" s="9" t="str">
        <f>IFERROR((IF('[1]T10 Wine export vol'!I124&lt;&gt;"",(IF('[1]T58 Population'!I124&lt;&gt;"",('[1]T10 Wine export vol'!I124/'[1]T61 Real GDP'!I124*1000),"")),"")),"")</f>
        <v/>
      </c>
      <c r="K93" s="9">
        <f>IFERROR((IF('[1]T10 Wine export vol'!J124&lt;&gt;"",(IF('[1]T58 Population'!J124&lt;&gt;"",('[1]T10 Wine export vol'!J124/'[1]T61 Real GDP'!J124*1000),"")),"")),"")</f>
        <v>20.179505877281088</v>
      </c>
      <c r="L93" s="9">
        <f>IFERROR((IF('[1]T10 Wine export vol'!K124&lt;&gt;"",(IF('[1]T58 Population'!K124&lt;&gt;"",('[1]T10 Wine export vol'!K124/'[1]T61 Real GDP'!K124*1000),"")),"")),"")</f>
        <v>1187.244029266946</v>
      </c>
      <c r="M93" s="9" t="str">
        <f>IFERROR((IF('[1]T10 Wine export vol'!L124&lt;&gt;"",(IF('[1]T58 Population'!L124&lt;&gt;"",('[1]T10 Wine export vol'!L124/'[1]T61 Real GDP'!L124*1000),"")),"")),"")</f>
        <v/>
      </c>
      <c r="N93" s="9">
        <f>IFERROR((IF('[1]T10 Wine export vol'!M124&lt;&gt;"",(IF('[1]T58 Population'!M124&lt;&gt;"",('[1]T10 Wine export vol'!M124/'[1]T61 Real GDP'!M124*1000),"")),"")),"")</f>
        <v>14.69615695495628</v>
      </c>
      <c r="O93" s="9" t="str">
        <f>IFERROR((IF('[1]T10 Wine export vol'!N124&lt;&gt;"",(IF('[1]T58 Population'!N124&lt;&gt;"",('[1]T10 Wine export vol'!N124/'[1]T61 Real GDP'!N124*1000),"")),"")),"")</f>
        <v/>
      </c>
      <c r="P93" s="9">
        <f>IFERROR((IF('[1]T10 Wine export vol'!O124&lt;&gt;"",(IF('[1]T58 Population'!O124&lt;&gt;"",('[1]T10 Wine export vol'!O124/'[1]T61 Real GDP'!O124*1000),"")),"")),"")</f>
        <v>36.388840755501647</v>
      </c>
      <c r="Q93" s="9">
        <f>IFERROR((IF('[1]T10 Wine export vol'!P124&lt;&gt;"",(IF('[1]T58 Population'!P124&lt;&gt;"",('[1]T10 Wine export vol'!P124/'[1]T61 Real GDP'!P124*1000),"")),"")),"")</f>
        <v>7.3923489188689704</v>
      </c>
      <c r="R93" s="9" t="str">
        <f>IFERROR((IF('[1]T10 Wine export vol'!Q124&lt;&gt;"",(IF('[1]T58 Population'!Q124&lt;&gt;"",('[1]T10 Wine export vol'!Q124/'[1]T61 Real GDP'!Q124*1000),"")),"")),"")</f>
        <v/>
      </c>
      <c r="S93" s="9">
        <f>IFERROR((IF('[1]T10 Wine export vol'!R124&lt;&gt;"",(IF('[1]T58 Population'!R124&lt;&gt;"",('[1]T10 Wine export vol'!R124/'[1]T61 Real GDP'!R124*1000),"")),"")),"")</f>
        <v>1867.0783213697641</v>
      </c>
      <c r="T93" s="9" t="str">
        <f>IFERROR((IF('[1]T10 Wine export vol'!S124&lt;&gt;"",(IF('[1]T58 Population'!S124&lt;&gt;"",('[1]T10 Wine export vol'!S124/'[1]T61 Real GDP'!S124*1000),"")),"")),"")</f>
        <v/>
      </c>
      <c r="U93" s="9" t="str">
        <f>IFERROR((IF('[1]T10 Wine export vol'!T124&lt;&gt;"",(IF('[1]T58 Population'!T124&lt;&gt;"",('[1]T10 Wine export vol'!T124/'[1]T61 Real GDP'!T124*1000),"")),"")),"")</f>
        <v/>
      </c>
      <c r="V93" s="9">
        <f>IFERROR((IF('[1]T10 Wine export vol'!U124&lt;&gt;"",(IF('[1]T58 Population'!U124&lt;&gt;"",('[1]T10 Wine export vol'!U124/'[1]T61 Real GDP'!U124*1000),"")),"")),"")</f>
        <v>961.82941630863002</v>
      </c>
      <c r="W93" s="9" t="str">
        <f>IFERROR((IF('[1]T10 Wine export vol'!V124&lt;&gt;"",(IF('[1]T58 Population'!V124&lt;&gt;"",('[1]T10 Wine export vol'!V124/'[1]T61 Real GDP'!V124*1000),"")),"")),"")</f>
        <v/>
      </c>
      <c r="X93" s="9">
        <f>IFERROR((IF('[1]T10 Wine export vol'!W124&lt;&gt;"",(IF('[1]T58 Population'!W124&lt;&gt;"",('[1]T10 Wine export vol'!W124/'[1]T61 Real GDP'!W124*1000),"")),"")),"")</f>
        <v>399.38340807174887</v>
      </c>
      <c r="Y93" s="9" t="str">
        <f>IFERROR((IF('[1]T10 Wine export vol'!X124&lt;&gt;"",(IF('[1]T58 Population'!X124&lt;&gt;"",('[1]T10 Wine export vol'!X124/'[1]T61 Real GDP'!X124*1000),"")),"")),"")</f>
        <v/>
      </c>
      <c r="Z93" s="9" t="str">
        <f>IFERROR((IF('[1]T10 Wine export vol'!Y124&lt;&gt;"",(IF('[1]T58 Population'!Y124&lt;&gt;"",('[1]T10 Wine export vol'!Y124/'[1]T61 Real GDP'!Y124*1000),"")),"")),"")</f>
        <v/>
      </c>
      <c r="AA93" s="9" t="str">
        <f>IFERROR((IF('[1]T10 Wine export vol'!Z124&lt;&gt;"",(IF('[1]T58 Population'!Z124&lt;&gt;"",('[1]T10 Wine export vol'!Z124/'[1]T61 Real GDP'!Z124*1000),"")),"")),"")</f>
        <v/>
      </c>
      <c r="AB93" s="9">
        <f>IFERROR((IF('[1]T10 Wine export vol'!AA124&lt;&gt;"",(IF('[1]T58 Population'!AA124&lt;&gt;"",('[1]T10 Wine export vol'!AA124/'[1]T61 Real GDP'!AA124*1000),"")),"")),"")</f>
        <v>71.02058831165462</v>
      </c>
      <c r="AC93" s="9">
        <f>IFERROR((IF('[1]T10 Wine export vol'!AB124&lt;&gt;"",(IF('[1]T58 Population'!AB124&lt;&gt;"",('[1]T10 Wine export vol'!AB124/'[1]T61 Real GDP'!AB124*1000),"")),"")),"")</f>
        <v>0</v>
      </c>
      <c r="AD93" s="9" t="str">
        <f>IFERROR((IF('[1]T10 Wine export vol'!AC124&lt;&gt;"",(IF('[1]T58 Population'!AC124&lt;&gt;"",('[1]T10 Wine export vol'!AC124/'[1]T61 Real GDP'!AC124*1000),"")),"")),"")</f>
        <v/>
      </c>
      <c r="AE93" s="9">
        <f>IFERROR((IF('[1]T10 Wine export vol'!AD124&lt;&gt;"",(IF('[1]T58 Population'!AD124&lt;&gt;"",('[1]T10 Wine export vol'!AD124/'[1]T61 Real GDP'!AD124*1000),"")),"")),"")</f>
        <v>0.3797217724327418</v>
      </c>
      <c r="AF93" s="9">
        <f>IFERROR((IF('[1]T10 Wine export vol'!AE124&lt;&gt;"",(IF('[1]T58 Population'!AE124&lt;&gt;"",('[1]T10 Wine export vol'!AE124/'[1]T61 Real GDP'!AE124*1000),"")),"")),"")</f>
        <v>0.15708451146716937</v>
      </c>
      <c r="AG93" s="9" t="str">
        <f>IFERROR((IF('[1]T10 Wine export vol'!AF124&lt;&gt;"",(IF('[1]T58 Population'!AF124&lt;&gt;"",('[1]T10 Wine export vol'!AF124/'[1]T61 Real GDP'!AF124*1000),"")),"")),"")</f>
        <v/>
      </c>
      <c r="AH93" s="9">
        <f>IFERROR((IF('[1]T10 Wine export vol'!AG124&lt;&gt;"",(IF('[1]T58 Population'!AG124&lt;&gt;"",('[1]T10 Wine export vol'!AG124/'[1]T61 Real GDP'!AG124*1000),"")),"")),"")</f>
        <v>200.72346644927634</v>
      </c>
      <c r="AI93" s="9">
        <f>IFERROR((IF('[1]T10 Wine export vol'!AH124&lt;&gt;"",(IF('[1]T58 Population'!AH124&lt;&gt;"",('[1]T10 Wine export vol'!AH124/'[1]T61 Real GDP'!AH124*1000),"")),"")),"")</f>
        <v>1.0566008318574758</v>
      </c>
      <c r="AJ93" s="9" t="str">
        <f>IFERROR((IF('[1]T10 Wine export vol'!AI124&lt;&gt;"",(IF('[1]T58 Population'!AI124&lt;&gt;"",('[1]T10 Wine export vol'!AI124/'[1]T61 Real GDP'!AI124*1000),"")),"")),"")</f>
        <v/>
      </c>
      <c r="AK93" s="9" t="str">
        <f>IFERROR((IF('[1]T10 Wine export vol'!AJ124&lt;&gt;"",(IF('[1]T58 Population'!AJ124&lt;&gt;"",('[1]T10 Wine export vol'!AJ124/'[1]T61 Real GDP'!AJ124*1000),"")),"")),"")</f>
        <v/>
      </c>
      <c r="AL93" s="9">
        <f>IFERROR((IF('[1]T10 Wine export vol'!AK124&lt;&gt;"",(IF('[1]T58 Population'!AK124&lt;&gt;"",('[1]T10 Wine export vol'!AK124/'[1]T61 Real GDP'!AK124*1000),"")),"")),"")</f>
        <v>85872.071920517046</v>
      </c>
      <c r="AM93" s="9">
        <f>IFERROR((IF('[1]T10 Wine export vol'!AL124&lt;&gt;"",(IF('[1]T58 Population'!AL124&lt;&gt;"",('[1]T10 Wine export vol'!AL124/'[1]T61 Real GDP'!AL124*1000),"")),"")),"")</f>
        <v>7237.4110870582863</v>
      </c>
      <c r="AN93" s="9">
        <f>IFERROR((IF('[1]T10 Wine export vol'!AM124&lt;&gt;"",(IF('[1]T58 Population'!AM124&lt;&gt;"",('[1]T10 Wine export vol'!AM124/'[1]T61 Real GDP'!AM124*1000),"")),"")),"")</f>
        <v>433.85457268921334</v>
      </c>
      <c r="AO93" s="9">
        <f>IFERROR((IF('[1]T10 Wine export vol'!AN124&lt;&gt;"",(IF('[1]T58 Population'!AN124&lt;&gt;"",('[1]T10 Wine export vol'!AN124/'[1]T61 Real GDP'!AN124*1000),"")),"")),"")</f>
        <v>15051.179886728443</v>
      </c>
      <c r="AP93" s="9">
        <f>IFERROR((IF('[1]T10 Wine export vol'!AO124&lt;&gt;"",(IF('[1]T58 Population'!AO124&lt;&gt;"",('[1]T10 Wine export vol'!AO124/'[1]T61 Real GDP'!AO124*1000),"")),"")),"")</f>
        <v>55.584306058689357</v>
      </c>
      <c r="AQ93" s="9" t="str">
        <f>IFERROR((IF('[1]T10 Wine export vol'!AP124&lt;&gt;"",(IF('[1]T58 Population'!AP124&lt;&gt;"",('[1]T10 Wine export vol'!AP124/'[1]T61 Real GDP'!AP124*1000),"")),"")),"")</f>
        <v/>
      </c>
      <c r="AR93" s="9" t="str">
        <f>IFERROR((IF('[1]T10 Wine export vol'!AQ124&lt;&gt;"",(IF('[1]T58 Population'!AQ124&lt;&gt;"",('[1]T10 Wine export vol'!AQ124/'[1]T61 Real GDP'!AQ124*1000),"")),"")),"")</f>
        <v/>
      </c>
      <c r="AS93" s="9">
        <f>IFERROR((IF('[1]T10 Wine export vol'!AR124&lt;&gt;"",(IF('[1]T58 Population'!AR124&lt;&gt;"",('[1]T10 Wine export vol'!AR124/'[1]T61 Real GDP'!AR124*1000),"")),"")),"")</f>
        <v>14.013452914798208</v>
      </c>
      <c r="AT93" s="9" t="str">
        <f>IFERROR((IF('[1]T10 Wine export vol'!AS124&lt;&gt;"",(IF('[1]T58 Population'!AS124&lt;&gt;"",('[1]T10 Wine export vol'!AS124/'[1]T61 Real GDP'!AS124*1000),"")),"")),"")</f>
        <v/>
      </c>
      <c r="AU93" s="9" t="str">
        <f>IFERROR((IF('[1]T10 Wine export vol'!AT124&lt;&gt;"",(IF('[1]T58 Population'!AT124&lt;&gt;"",('[1]T10 Wine export vol'!AT124/'[1]T61 Real GDP'!AT124*1000),"")),"")),"")</f>
        <v/>
      </c>
      <c r="AV93" s="9" t="str">
        <f>IFERROR((IF('[1]T10 Wine export vol'!AU124&lt;&gt;"",(IF('[1]T58 Population'!AU124&lt;&gt;"",('[1]T10 Wine export vol'!AU124/'[1]T61 Real GDP'!AU124*1000),"")),"")),"")</f>
        <v/>
      </c>
      <c r="AW93" s="9" t="str">
        <f>IFERROR((IF('[1]T10 Wine export vol'!AV124&lt;&gt;"",(IF('[1]T58 Population'!AV124&lt;&gt;"",('[1]T10 Wine export vol'!AV124/'[1]T61 Real GDP'!AV124*1000),"")),"")),"")</f>
        <v/>
      </c>
      <c r="AX93" s="9" t="str">
        <f>IFERROR((IF('[1]T10 Wine export vol'!AW124&lt;&gt;"",(IF('[1]T58 Population'!AW124&lt;&gt;"",('[1]T10 Wine export vol'!AW124/'[1]T61 Real GDP'!AW124*1000),"")),"")),"")</f>
        <v/>
      </c>
      <c r="AY93" s="9">
        <f>IFERROR((IF('[1]T10 Wine export vol'!AX124&lt;&gt;"",(IF('[1]T58 Population'!AX124&lt;&gt;"",('[1]T10 Wine export vol'!AX124/'[1]T61 Real GDP'!AX124*1000),"")),"")),"")</f>
        <v>31.25</v>
      </c>
      <c r="AZ93" s="9" t="str">
        <f>IFERROR((IF('[1]T10 Wine export vol'!AY124&lt;&gt;"",(IF('[1]T58 Population'!AY124&lt;&gt;"",('[1]T10 Wine export vol'!AY124/'[1]T61 Real GDP'!AY124*1000),"")),"")),"")</f>
        <v/>
      </c>
      <c r="BA93" s="9" t="str">
        <f>IFERROR((IF('[1]T10 Wine export vol'!AZ124&lt;&gt;"",(IF('[1]T58 Population'!AZ124&lt;&gt;"",('[1]T10 Wine export vol'!AZ124/'[1]T61 Real GDP'!AZ124*1000),"")),"")),"")</f>
        <v/>
      </c>
      <c r="BB93" s="9">
        <f>IFERROR((IF('[1]T10 Wine export vol'!BC124&lt;&gt;"",(IF('[1]T58 Population'!BC124&lt;&gt;"",('[1]T10 Wine export vol'!BC124/'[1]T61 Real GDP'!BC124*1000),"")),"")),"")</f>
        <v>344.09962953347531</v>
      </c>
    </row>
    <row r="94" spans="1:54" x14ac:dyDescent="0.5">
      <c r="A94" s="7">
        <f>'[1]T10 Wine export vol'!A125</f>
        <v>1957</v>
      </c>
      <c r="B94" s="9">
        <f>IFERROR((IF('[1]T10 Wine export vol'!B125&lt;&gt;"",(IF('[1]T58 Population'!B125&lt;&gt;"",('[1]T10 Wine export vol'!B125/'[1]T61 Real GDP'!B125*1000),"")),"")),"")</f>
        <v>580.06996213659647</v>
      </c>
      <c r="C94" s="9">
        <f>IFERROR((IF('[1]T10 Wine export vol'!C125&lt;&gt;"",(IF('[1]T58 Population'!C125&lt;&gt;"",('[1]T10 Wine export vol'!C125/'[1]T61 Real GDP'!C125*1000),"")),"")),"")</f>
        <v>655.82563996631336</v>
      </c>
      <c r="D94" s="9">
        <f>IFERROR((IF('[1]T10 Wine export vol'!D125&lt;&gt;"",(IF('[1]T58 Population'!D125&lt;&gt;"",('[1]T10 Wine export vol'!D125/'[1]T61 Real GDP'!D125*1000),"")),"")),"")</f>
        <v>7711.6656003412236</v>
      </c>
      <c r="E94" s="9">
        <f>IFERROR((IF('[1]T10 Wine export vol'!E125&lt;&gt;"",(IF('[1]T58 Population'!E125&lt;&gt;"",('[1]T10 Wine export vol'!E125/'[1]T61 Real GDP'!E125*1000),"")),"")),"")</f>
        <v>1628.1405155058799</v>
      </c>
      <c r="F94" s="9">
        <f>IFERROR((IF('[1]T10 Wine export vol'!F125&lt;&gt;"",(IF('[1]T58 Population'!F125&lt;&gt;"",('[1]T10 Wine export vol'!F125/'[1]T61 Real GDP'!F125*1000),"")),"")),"")</f>
        <v>92.9227987342408</v>
      </c>
      <c r="G94" s="9"/>
      <c r="H94" s="9">
        <f>IFERROR((IF('[1]T10 Wine export vol'!G125&lt;&gt;"",(IF('[1]T58 Population'!G125&lt;&gt;"",('[1]T10 Wine export vol'!G125/'[1]T61 Real GDP'!G125*1000),"")),"")),"")</f>
        <v>13.248479071822976</v>
      </c>
      <c r="I94" s="9" t="str">
        <f>IFERROR((IF('[1]T10 Wine export vol'!H125&lt;&gt;"",(IF('[1]T58 Population'!H125&lt;&gt;"",('[1]T10 Wine export vol'!H125/'[1]T61 Real GDP'!H125*1000),"")),"")),"")</f>
        <v/>
      </c>
      <c r="J94" s="9" t="str">
        <f>IFERROR((IF('[1]T10 Wine export vol'!I125&lt;&gt;"",(IF('[1]T58 Population'!I125&lt;&gt;"",('[1]T10 Wine export vol'!I125/'[1]T61 Real GDP'!I125*1000),"")),"")),"")</f>
        <v/>
      </c>
      <c r="K94" s="9">
        <f>IFERROR((IF('[1]T10 Wine export vol'!J125&lt;&gt;"",(IF('[1]T58 Population'!J125&lt;&gt;"",('[1]T10 Wine export vol'!J125/'[1]T61 Real GDP'!J125*1000),"")),"")),"")</f>
        <v>34.701813820431127</v>
      </c>
      <c r="L94" s="9">
        <f>IFERROR((IF('[1]T10 Wine export vol'!K125&lt;&gt;"",(IF('[1]T58 Population'!K125&lt;&gt;"",('[1]T10 Wine export vol'!K125/'[1]T61 Real GDP'!K125*1000),"")),"")),"")</f>
        <v>1127.5759277660172</v>
      </c>
      <c r="M94" s="9" t="str">
        <f>IFERROR((IF('[1]T10 Wine export vol'!L125&lt;&gt;"",(IF('[1]T58 Population'!L125&lt;&gt;"",('[1]T10 Wine export vol'!L125/'[1]T61 Real GDP'!L125*1000),"")),"")),"")</f>
        <v/>
      </c>
      <c r="N94" s="9">
        <f>IFERROR((IF('[1]T10 Wine export vol'!M125&lt;&gt;"",(IF('[1]T58 Population'!M125&lt;&gt;"",('[1]T10 Wine export vol'!M125/'[1]T61 Real GDP'!M125*1000),"")),"")),"")</f>
        <v>5.9559261465157833</v>
      </c>
      <c r="O94" s="9" t="str">
        <f>IFERROR((IF('[1]T10 Wine export vol'!N125&lt;&gt;"",(IF('[1]T58 Population'!N125&lt;&gt;"",('[1]T10 Wine export vol'!N125/'[1]T61 Real GDP'!N125*1000),"")),"")),"")</f>
        <v/>
      </c>
      <c r="P94" s="9">
        <f>IFERROR((IF('[1]T10 Wine export vol'!O125&lt;&gt;"",(IF('[1]T58 Population'!O125&lt;&gt;"",('[1]T10 Wine export vol'!O125/'[1]T61 Real GDP'!O125*1000),"")),"")),"")</f>
        <v>9.999666677777407</v>
      </c>
      <c r="Q94" s="9">
        <f>IFERROR((IF('[1]T10 Wine export vol'!P125&lt;&gt;"",(IF('[1]T58 Population'!P125&lt;&gt;"",('[1]T10 Wine export vol'!P125/'[1]T61 Real GDP'!P125*1000),"")),"")),"")</f>
        <v>7.7610564738124976</v>
      </c>
      <c r="R94" s="9" t="str">
        <f>IFERROR((IF('[1]T10 Wine export vol'!Q125&lt;&gt;"",(IF('[1]T58 Population'!Q125&lt;&gt;"",('[1]T10 Wine export vol'!Q125/'[1]T61 Real GDP'!Q125*1000),"")),"")),"")</f>
        <v/>
      </c>
      <c r="S94" s="9">
        <f>IFERROR((IF('[1]T10 Wine export vol'!R125&lt;&gt;"",(IF('[1]T58 Population'!R125&lt;&gt;"",('[1]T10 Wine export vol'!R125/'[1]T61 Real GDP'!R125*1000),"")),"")),"")</f>
        <v>2181.6509519802053</v>
      </c>
      <c r="T94" s="9" t="str">
        <f>IFERROR((IF('[1]T10 Wine export vol'!S125&lt;&gt;"",(IF('[1]T58 Population'!S125&lt;&gt;"",('[1]T10 Wine export vol'!S125/'[1]T61 Real GDP'!S125*1000),"")),"")),"")</f>
        <v/>
      </c>
      <c r="U94" s="9" t="str">
        <f>IFERROR((IF('[1]T10 Wine export vol'!T125&lt;&gt;"",(IF('[1]T58 Population'!T125&lt;&gt;"",('[1]T10 Wine export vol'!T125/'[1]T61 Real GDP'!T125*1000),"")),"")),"")</f>
        <v/>
      </c>
      <c r="V94" s="9">
        <f>IFERROR((IF('[1]T10 Wine export vol'!U125&lt;&gt;"",(IF('[1]T58 Population'!U125&lt;&gt;"",('[1]T10 Wine export vol'!U125/'[1]T61 Real GDP'!U125*1000),"")),"")),"")</f>
        <v>750.38122069985877</v>
      </c>
      <c r="W94" s="9" t="str">
        <f>IFERROR((IF('[1]T10 Wine export vol'!V125&lt;&gt;"",(IF('[1]T58 Population'!V125&lt;&gt;"",('[1]T10 Wine export vol'!V125/'[1]T61 Real GDP'!V125*1000),"")),"")),"")</f>
        <v/>
      </c>
      <c r="X94" s="9">
        <f>IFERROR((IF('[1]T10 Wine export vol'!W125&lt;&gt;"",(IF('[1]T58 Population'!W125&lt;&gt;"",('[1]T10 Wine export vol'!W125/'[1]T61 Real GDP'!W125*1000),"")),"")),"")</f>
        <v>6.710283509478276</v>
      </c>
      <c r="Y94" s="9" t="str">
        <f>IFERROR((IF('[1]T10 Wine export vol'!X125&lt;&gt;"",(IF('[1]T58 Population'!X125&lt;&gt;"",('[1]T10 Wine export vol'!X125/'[1]T61 Real GDP'!X125*1000),"")),"")),"")</f>
        <v/>
      </c>
      <c r="Z94" s="9" t="str">
        <f>IFERROR((IF('[1]T10 Wine export vol'!Y125&lt;&gt;"",(IF('[1]T58 Population'!Y125&lt;&gt;"",('[1]T10 Wine export vol'!Y125/'[1]T61 Real GDP'!Y125*1000),"")),"")),"")</f>
        <v/>
      </c>
      <c r="AA94" s="9" t="str">
        <f>IFERROR((IF('[1]T10 Wine export vol'!Z125&lt;&gt;"",(IF('[1]T58 Population'!Z125&lt;&gt;"",('[1]T10 Wine export vol'!Z125/'[1]T61 Real GDP'!Z125*1000),"")),"")),"")</f>
        <v/>
      </c>
      <c r="AB94" s="9">
        <f>IFERROR((IF('[1]T10 Wine export vol'!AA125&lt;&gt;"",(IF('[1]T58 Population'!AA125&lt;&gt;"",('[1]T10 Wine export vol'!AA125/'[1]T61 Real GDP'!AA125*1000),"")),"")),"")</f>
        <v>101.02192753604744</v>
      </c>
      <c r="AC94" s="9">
        <f>IFERROR((IF('[1]T10 Wine export vol'!AB125&lt;&gt;"",(IF('[1]T58 Population'!AB125&lt;&gt;"",('[1]T10 Wine export vol'!AB125/'[1]T61 Real GDP'!AB125*1000),"")),"")),"")</f>
        <v>0</v>
      </c>
      <c r="AD94" s="9" t="str">
        <f>IFERROR((IF('[1]T10 Wine export vol'!AC125&lt;&gt;"",(IF('[1]T58 Population'!AC125&lt;&gt;"",('[1]T10 Wine export vol'!AC125/'[1]T61 Real GDP'!AC125*1000),"")),"")),"")</f>
        <v/>
      </c>
      <c r="AE94" s="9">
        <f>IFERROR((IF('[1]T10 Wine export vol'!AD125&lt;&gt;"",(IF('[1]T58 Population'!AD125&lt;&gt;"",('[1]T10 Wine export vol'!AD125/'[1]T61 Real GDP'!AD125*1000),"")),"")),"")</f>
        <v>0.47921715086235123</v>
      </c>
      <c r="AF94" s="9">
        <f>IFERROR((IF('[1]T10 Wine export vol'!AE125&lt;&gt;"",(IF('[1]T58 Population'!AE125&lt;&gt;"",('[1]T10 Wine export vol'!AE125/'[1]T61 Real GDP'!AE125*1000),"")),"")),"")</f>
        <v>0.45757188080719408</v>
      </c>
      <c r="AG94" s="9" t="str">
        <f>IFERROR((IF('[1]T10 Wine export vol'!AF125&lt;&gt;"",(IF('[1]T58 Population'!AF125&lt;&gt;"",('[1]T10 Wine export vol'!AF125/'[1]T61 Real GDP'!AF125*1000),"")),"")),"")</f>
        <v/>
      </c>
      <c r="AH94" s="9">
        <f>IFERROR((IF('[1]T10 Wine export vol'!AG125&lt;&gt;"",(IF('[1]T58 Population'!AG125&lt;&gt;"",('[1]T10 Wine export vol'!AG125/'[1]T61 Real GDP'!AG125*1000),"")),"")),"")</f>
        <v>69.004806663971678</v>
      </c>
      <c r="AI94" s="9" t="str">
        <f>IFERROR((IF('[1]T10 Wine export vol'!AH125&lt;&gt;"",(IF('[1]T58 Population'!AH125&lt;&gt;"",('[1]T10 Wine export vol'!AH125/'[1]T61 Real GDP'!AH125*1000),"")),"")),"")</f>
        <v/>
      </c>
      <c r="AJ94" s="9" t="str">
        <f>IFERROR((IF('[1]T10 Wine export vol'!AI125&lt;&gt;"",(IF('[1]T58 Population'!AI125&lt;&gt;"",('[1]T10 Wine export vol'!AI125/'[1]T61 Real GDP'!AI125*1000),"")),"")),"")</f>
        <v/>
      </c>
      <c r="AK94" s="9" t="str">
        <f>IFERROR((IF('[1]T10 Wine export vol'!AJ125&lt;&gt;"",(IF('[1]T58 Population'!AJ125&lt;&gt;"",('[1]T10 Wine export vol'!AJ125/'[1]T61 Real GDP'!AJ125*1000),"")),"")),"")</f>
        <v/>
      </c>
      <c r="AL94" s="9">
        <f>IFERROR((IF('[1]T10 Wine export vol'!AK125&lt;&gt;"",(IF('[1]T58 Population'!AK125&lt;&gt;"",('[1]T10 Wine export vol'!AK125/'[1]T61 Real GDP'!AK125*1000),"")),"")),"")</f>
        <v>93422.704962102143</v>
      </c>
      <c r="AM94" s="9">
        <f>IFERROR((IF('[1]T10 Wine export vol'!AL125&lt;&gt;"",(IF('[1]T58 Population'!AL125&lt;&gt;"",('[1]T10 Wine export vol'!AL125/'[1]T61 Real GDP'!AL125*1000),"")),"")),"")</f>
        <v>8904.1691102664045</v>
      </c>
      <c r="AN94" s="9">
        <f>IFERROR((IF('[1]T10 Wine export vol'!AM125&lt;&gt;"",(IF('[1]T58 Population'!AM125&lt;&gt;"",('[1]T10 Wine export vol'!AM125/'[1]T61 Real GDP'!AM125*1000),"")),"")),"")</f>
        <v>480.7805949080269</v>
      </c>
      <c r="AO94" s="9">
        <f>IFERROR((IF('[1]T10 Wine export vol'!AN125&lt;&gt;"",(IF('[1]T58 Population'!AN125&lt;&gt;"",('[1]T10 Wine export vol'!AN125/'[1]T61 Real GDP'!AN125*1000),"")),"")),"")</f>
        <v>29865.231234105413</v>
      </c>
      <c r="AP94" s="9">
        <f>IFERROR((IF('[1]T10 Wine export vol'!AO125&lt;&gt;"",(IF('[1]T58 Population'!AO125&lt;&gt;"",('[1]T10 Wine export vol'!AO125/'[1]T61 Real GDP'!AO125*1000),"")),"")),"")</f>
        <v>19.530903215496885</v>
      </c>
      <c r="AQ94" s="9" t="str">
        <f>IFERROR((IF('[1]T10 Wine export vol'!AP125&lt;&gt;"",(IF('[1]T58 Population'!AP125&lt;&gt;"",('[1]T10 Wine export vol'!AP125/'[1]T61 Real GDP'!AP125*1000),"")),"")),"")</f>
        <v/>
      </c>
      <c r="AR94" s="9" t="str">
        <f>IFERROR((IF('[1]T10 Wine export vol'!AQ125&lt;&gt;"",(IF('[1]T58 Population'!AQ125&lt;&gt;"",('[1]T10 Wine export vol'!AQ125/'[1]T61 Real GDP'!AQ125*1000),"")),"")),"")</f>
        <v/>
      </c>
      <c r="AS94" s="9">
        <f>IFERROR((IF('[1]T10 Wine export vol'!AR125&lt;&gt;"",(IF('[1]T58 Population'!AR125&lt;&gt;"",('[1]T10 Wine export vol'!AR125/'[1]T61 Real GDP'!AR125*1000),"")),"")),"")</f>
        <v>12.93828438349075</v>
      </c>
      <c r="AT94" s="9" t="str">
        <f>IFERROR((IF('[1]T10 Wine export vol'!AS125&lt;&gt;"",(IF('[1]T58 Population'!AS125&lt;&gt;"",('[1]T10 Wine export vol'!AS125/'[1]T61 Real GDP'!AS125*1000),"")),"")),"")</f>
        <v/>
      </c>
      <c r="AU94" s="9" t="str">
        <f>IFERROR((IF('[1]T10 Wine export vol'!AT125&lt;&gt;"",(IF('[1]T58 Population'!AT125&lt;&gt;"",('[1]T10 Wine export vol'!AT125/'[1]T61 Real GDP'!AT125*1000),"")),"")),"")</f>
        <v/>
      </c>
      <c r="AV94" s="9" t="str">
        <f>IFERROR((IF('[1]T10 Wine export vol'!AU125&lt;&gt;"",(IF('[1]T58 Population'!AU125&lt;&gt;"",('[1]T10 Wine export vol'!AU125/'[1]T61 Real GDP'!AU125*1000),"")),"")),"")</f>
        <v/>
      </c>
      <c r="AW94" s="9" t="str">
        <f>IFERROR((IF('[1]T10 Wine export vol'!AV125&lt;&gt;"",(IF('[1]T58 Population'!AV125&lt;&gt;"",('[1]T10 Wine export vol'!AV125/'[1]T61 Real GDP'!AV125*1000),"")),"")),"")</f>
        <v/>
      </c>
      <c r="AX94" s="9" t="str">
        <f>IFERROR((IF('[1]T10 Wine export vol'!AW125&lt;&gt;"",(IF('[1]T58 Population'!AW125&lt;&gt;"",('[1]T10 Wine export vol'!AW125/'[1]T61 Real GDP'!AW125*1000),"")),"")),"")</f>
        <v/>
      </c>
      <c r="AY94" s="9">
        <f>IFERROR((IF('[1]T10 Wine export vol'!AX125&lt;&gt;"",(IF('[1]T58 Population'!AX125&lt;&gt;"",('[1]T10 Wine export vol'!AX125/'[1]T61 Real GDP'!AX125*1000),"")),"")),"")</f>
        <v>29.832935560859188</v>
      </c>
      <c r="AZ94" s="9" t="str">
        <f>IFERROR((IF('[1]T10 Wine export vol'!AY125&lt;&gt;"",(IF('[1]T58 Population'!AY125&lt;&gt;"",('[1]T10 Wine export vol'!AY125/'[1]T61 Real GDP'!AY125*1000),"")),"")),"")</f>
        <v/>
      </c>
      <c r="BA94" s="9" t="str">
        <f>IFERROR((IF('[1]T10 Wine export vol'!AZ125&lt;&gt;"",(IF('[1]T58 Population'!AZ125&lt;&gt;"",('[1]T10 Wine export vol'!AZ125/'[1]T61 Real GDP'!AZ125*1000),"")),"")),"")</f>
        <v/>
      </c>
      <c r="BB94" s="9">
        <f>IFERROR((IF('[1]T10 Wine export vol'!BC125&lt;&gt;"",(IF('[1]T58 Population'!BC125&lt;&gt;"",('[1]T10 Wine export vol'!BC125/'[1]T61 Real GDP'!BC125*1000),"")),"")),"")</f>
        <v>369.25528820991701</v>
      </c>
    </row>
    <row r="95" spans="1:54" x14ac:dyDescent="0.5">
      <c r="A95" s="7">
        <f>'[1]T10 Wine export vol'!A126</f>
        <v>1958</v>
      </c>
      <c r="B95" s="9">
        <f>IFERROR((IF('[1]T10 Wine export vol'!B126&lt;&gt;"",(IF('[1]T58 Population'!B126&lt;&gt;"",('[1]T10 Wine export vol'!B126/'[1]T61 Real GDP'!B126*1000),"")),"")),"")</f>
        <v>416.9782021050209</v>
      </c>
      <c r="C95" s="9">
        <f>IFERROR((IF('[1]T10 Wine export vol'!C126&lt;&gt;"",(IF('[1]T58 Population'!C126&lt;&gt;"",('[1]T10 Wine export vol'!C126/'[1]T61 Real GDP'!C126*1000),"")),"")),"")</f>
        <v>654.58045491568373</v>
      </c>
      <c r="D95" s="9">
        <f>IFERROR((IF('[1]T10 Wine export vol'!D126&lt;&gt;"",(IF('[1]T58 Population'!D126&lt;&gt;"",('[1]T10 Wine export vol'!D126/'[1]T61 Real GDP'!D126*1000),"")),"")),"")</f>
        <v>9624.0474887382643</v>
      </c>
      <c r="E95" s="9">
        <f>IFERROR((IF('[1]T10 Wine export vol'!E126&lt;&gt;"",(IF('[1]T58 Population'!E126&lt;&gt;"",('[1]T10 Wine export vol'!E126/'[1]T61 Real GDP'!E126*1000),"")),"")),"")</f>
        <v>3449.266658933449</v>
      </c>
      <c r="F95" s="9">
        <f>IFERROR((IF('[1]T10 Wine export vol'!F126&lt;&gt;"",(IF('[1]T58 Population'!F126&lt;&gt;"",('[1]T10 Wine export vol'!F126/'[1]T61 Real GDP'!F126*1000),"")),"")),"")</f>
        <v>82.380306260903268</v>
      </c>
      <c r="G95" s="9"/>
      <c r="H95" s="9">
        <f>IFERROR((IF('[1]T10 Wine export vol'!G126&lt;&gt;"",(IF('[1]T58 Population'!G126&lt;&gt;"",('[1]T10 Wine export vol'!G126/'[1]T61 Real GDP'!G126*1000),"")),"")),"")</f>
        <v>8.2898335524818361</v>
      </c>
      <c r="I95" s="9" t="str">
        <f>IFERROR((IF('[1]T10 Wine export vol'!H126&lt;&gt;"",(IF('[1]T58 Population'!H126&lt;&gt;"",('[1]T10 Wine export vol'!H126/'[1]T61 Real GDP'!H126*1000),"")),"")),"")</f>
        <v/>
      </c>
      <c r="J95" s="9" t="str">
        <f>IFERROR((IF('[1]T10 Wine export vol'!I126&lt;&gt;"",(IF('[1]T58 Population'!I126&lt;&gt;"",('[1]T10 Wine export vol'!I126/'[1]T61 Real GDP'!I126*1000),"")),"")),"")</f>
        <v/>
      </c>
      <c r="K95" s="9">
        <f>IFERROR((IF('[1]T10 Wine export vol'!J126&lt;&gt;"",(IF('[1]T58 Population'!J126&lt;&gt;"",('[1]T10 Wine export vol'!J126/'[1]T61 Real GDP'!J126*1000),"")),"")),"")</f>
        <v>36.752568007823932</v>
      </c>
      <c r="L95" s="9">
        <f>IFERROR((IF('[1]T10 Wine export vol'!K126&lt;&gt;"",(IF('[1]T58 Population'!K126&lt;&gt;"",('[1]T10 Wine export vol'!K126/'[1]T61 Real GDP'!K126*1000),"")),"")),"")</f>
        <v>7407.7132711206541</v>
      </c>
      <c r="M95" s="9" t="str">
        <f>IFERROR((IF('[1]T10 Wine export vol'!L126&lt;&gt;"",(IF('[1]T58 Population'!L126&lt;&gt;"",('[1]T10 Wine export vol'!L126/'[1]T61 Real GDP'!L126*1000),"")),"")),"")</f>
        <v/>
      </c>
      <c r="N95" s="9">
        <f>IFERROR((IF('[1]T10 Wine export vol'!M126&lt;&gt;"",(IF('[1]T58 Population'!M126&lt;&gt;"",('[1]T10 Wine export vol'!M126/'[1]T61 Real GDP'!M126*1000),"")),"")),"")</f>
        <v>5.9736442814303299</v>
      </c>
      <c r="O95" s="9" t="str">
        <f>IFERROR((IF('[1]T10 Wine export vol'!N126&lt;&gt;"",(IF('[1]T58 Population'!N126&lt;&gt;"",('[1]T10 Wine export vol'!N126/'[1]T61 Real GDP'!N126*1000),"")),"")),"")</f>
        <v/>
      </c>
      <c r="P95" s="9">
        <f>IFERROR((IF('[1]T10 Wine export vol'!O126&lt;&gt;"",(IF('[1]T58 Population'!O126&lt;&gt;"",('[1]T10 Wine export vol'!O126/'[1]T61 Real GDP'!O126*1000),"")),"")),"")</f>
        <v>8.5132466117278494</v>
      </c>
      <c r="Q95" s="9">
        <f>IFERROR((IF('[1]T10 Wine export vol'!P126&lt;&gt;"",(IF('[1]T58 Population'!P126&lt;&gt;"",('[1]T10 Wine export vol'!P126/'[1]T61 Real GDP'!P126*1000),"")),"")),"")</f>
        <v>6.3191153238546605</v>
      </c>
      <c r="R95" s="9" t="str">
        <f>IFERROR((IF('[1]T10 Wine export vol'!Q126&lt;&gt;"",(IF('[1]T58 Population'!Q126&lt;&gt;"",('[1]T10 Wine export vol'!Q126/'[1]T61 Real GDP'!Q126*1000),"")),"")),"")</f>
        <v/>
      </c>
      <c r="S95" s="9">
        <f>IFERROR((IF('[1]T10 Wine export vol'!R126&lt;&gt;"",(IF('[1]T58 Population'!R126&lt;&gt;"",('[1]T10 Wine export vol'!R126/'[1]T61 Real GDP'!R126*1000),"")),"")),"")</f>
        <v>2218.594628420642</v>
      </c>
      <c r="T95" s="9" t="str">
        <f>IFERROR((IF('[1]T10 Wine export vol'!S126&lt;&gt;"",(IF('[1]T58 Population'!S126&lt;&gt;"",('[1]T10 Wine export vol'!S126/'[1]T61 Real GDP'!S126*1000),"")),"")),"")</f>
        <v/>
      </c>
      <c r="U95" s="9" t="str">
        <f>IFERROR((IF('[1]T10 Wine export vol'!T126&lt;&gt;"",(IF('[1]T58 Population'!T126&lt;&gt;"",('[1]T10 Wine export vol'!T126/'[1]T61 Real GDP'!T126*1000),"")),"")),"")</f>
        <v/>
      </c>
      <c r="V95" s="9">
        <f>IFERROR((IF('[1]T10 Wine export vol'!U126&lt;&gt;"",(IF('[1]T58 Population'!U126&lt;&gt;"",('[1]T10 Wine export vol'!U126/'[1]T61 Real GDP'!U126*1000),"")),"")),"")</f>
        <v>1069.9378405243713</v>
      </c>
      <c r="W95" s="9" t="str">
        <f>IFERROR((IF('[1]T10 Wine export vol'!V126&lt;&gt;"",(IF('[1]T58 Population'!V126&lt;&gt;"",('[1]T10 Wine export vol'!V126/'[1]T61 Real GDP'!V126*1000),"")),"")),"")</f>
        <v/>
      </c>
      <c r="X95" s="9">
        <f>IFERROR((IF('[1]T10 Wine export vol'!W126&lt;&gt;"",(IF('[1]T58 Population'!W126&lt;&gt;"",('[1]T10 Wine export vol'!W126/'[1]T61 Real GDP'!W126*1000),"")),"")),"")</f>
        <v>838.66199672247035</v>
      </c>
      <c r="Y95" s="9" t="str">
        <f>IFERROR((IF('[1]T10 Wine export vol'!X126&lt;&gt;"",(IF('[1]T58 Population'!X126&lt;&gt;"",('[1]T10 Wine export vol'!X126/'[1]T61 Real GDP'!X126*1000),"")),"")),"")</f>
        <v/>
      </c>
      <c r="Z95" s="9" t="str">
        <f>IFERROR((IF('[1]T10 Wine export vol'!Y126&lt;&gt;"",(IF('[1]T58 Population'!Y126&lt;&gt;"",('[1]T10 Wine export vol'!Y126/'[1]T61 Real GDP'!Y126*1000),"")),"")),"")</f>
        <v/>
      </c>
      <c r="AA95" s="9" t="str">
        <f>IFERROR((IF('[1]T10 Wine export vol'!Z126&lt;&gt;"",(IF('[1]T58 Population'!Z126&lt;&gt;"",('[1]T10 Wine export vol'!Z126/'[1]T61 Real GDP'!Z126*1000),"")),"")),"")</f>
        <v/>
      </c>
      <c r="AB95" s="9">
        <f>IFERROR((IF('[1]T10 Wine export vol'!AA126&lt;&gt;"",(IF('[1]T58 Population'!AA126&lt;&gt;"",('[1]T10 Wine export vol'!AA126/'[1]T61 Real GDP'!AA126*1000),"")),"")),"")</f>
        <v>82.221223785989238</v>
      </c>
      <c r="AC95" s="9">
        <f>IFERROR((IF('[1]T10 Wine export vol'!AB126&lt;&gt;"",(IF('[1]T58 Population'!AB126&lt;&gt;"",('[1]T10 Wine export vol'!AB126/'[1]T61 Real GDP'!AB126*1000),"")),"")),"")</f>
        <v>0</v>
      </c>
      <c r="AD95" s="9" t="str">
        <f>IFERROR((IF('[1]T10 Wine export vol'!AC126&lt;&gt;"",(IF('[1]T58 Population'!AC126&lt;&gt;"",('[1]T10 Wine export vol'!AC126/'[1]T61 Real GDP'!AC126*1000),"")),"")),"")</f>
        <v/>
      </c>
      <c r="AE95" s="9">
        <f>IFERROR((IF('[1]T10 Wine export vol'!AD126&lt;&gt;"",(IF('[1]T58 Population'!AD126&lt;&gt;"",('[1]T10 Wine export vol'!AD126/'[1]T61 Real GDP'!AD126*1000),"")),"")),"")</f>
        <v>0.53789815221226767</v>
      </c>
      <c r="AF95" s="9">
        <f>IFERROR((IF('[1]T10 Wine export vol'!AE126&lt;&gt;"",(IF('[1]T58 Population'!AE126&lt;&gt;"",('[1]T10 Wine export vol'!AE126/'[1]T61 Real GDP'!AE126*1000),"")),"")),"")</f>
        <v>0.24635959702608773</v>
      </c>
      <c r="AG95" s="9">
        <f>IFERROR((IF('[1]T10 Wine export vol'!AF126&lt;&gt;"",(IF('[1]T58 Population'!AF126&lt;&gt;"",('[1]T10 Wine export vol'!AF126/'[1]T61 Real GDP'!AF126*1000),"")),"")),"")</f>
        <v>138.01120056219585</v>
      </c>
      <c r="AH95" s="9">
        <f>IFERROR((IF('[1]T10 Wine export vol'!AG126&lt;&gt;"",(IF('[1]T58 Population'!AG126&lt;&gt;"",('[1]T10 Wine export vol'!AG126/'[1]T61 Real GDP'!AG126*1000),"")),"")),"")</f>
        <v>1073.3312752187371</v>
      </c>
      <c r="AI95" s="9" t="str">
        <f>IFERROR((IF('[1]T10 Wine export vol'!AH126&lt;&gt;"",(IF('[1]T58 Population'!AH126&lt;&gt;"",('[1]T10 Wine export vol'!AH126/'[1]T61 Real GDP'!AH126*1000),"")),"")),"")</f>
        <v/>
      </c>
      <c r="AJ95" s="9" t="str">
        <f>IFERROR((IF('[1]T10 Wine export vol'!AI126&lt;&gt;"",(IF('[1]T58 Population'!AI126&lt;&gt;"",('[1]T10 Wine export vol'!AI126/'[1]T61 Real GDP'!AI126*1000),"")),"")),"")</f>
        <v/>
      </c>
      <c r="AK95" s="9" t="str">
        <f>IFERROR((IF('[1]T10 Wine export vol'!AJ126&lt;&gt;"",(IF('[1]T58 Population'!AJ126&lt;&gt;"",('[1]T10 Wine export vol'!AJ126/'[1]T61 Real GDP'!AJ126*1000),"")),"")),"")</f>
        <v/>
      </c>
      <c r="AL95" s="9">
        <f>IFERROR((IF('[1]T10 Wine export vol'!AK126&lt;&gt;"",(IF('[1]T58 Population'!AK126&lt;&gt;"",('[1]T10 Wine export vol'!AK126/'[1]T61 Real GDP'!AK126*1000),"")),"")),"")</f>
        <v>68813.523515948458</v>
      </c>
      <c r="AM95" s="9">
        <f>IFERROR((IF('[1]T10 Wine export vol'!AL126&lt;&gt;"",(IF('[1]T58 Population'!AL126&lt;&gt;"",('[1]T10 Wine export vol'!AL126/'[1]T61 Real GDP'!AL126*1000),"")),"")),"")</f>
        <v>5539.7082545077046</v>
      </c>
      <c r="AN95" s="9">
        <f>IFERROR((IF('[1]T10 Wine export vol'!AM126&lt;&gt;"",(IF('[1]T58 Population'!AM126&lt;&gt;"",('[1]T10 Wine export vol'!AM126/'[1]T61 Real GDP'!AM126*1000),"")),"")),"")</f>
        <v>659.58030669843606</v>
      </c>
      <c r="AO95" s="9">
        <f>IFERROR((IF('[1]T10 Wine export vol'!AN126&lt;&gt;"",(IF('[1]T58 Population'!AN126&lt;&gt;"",('[1]T10 Wine export vol'!AN126/'[1]T61 Real GDP'!AN126*1000),"")),"")),"")</f>
        <v>25372.006584567229</v>
      </c>
      <c r="AP95" s="9">
        <f>IFERROR((IF('[1]T10 Wine export vol'!AO126&lt;&gt;"",(IF('[1]T58 Population'!AO126&lt;&gt;"",('[1]T10 Wine export vol'!AO126/'[1]T61 Real GDP'!AO126*1000),"")),"")),"")</f>
        <v>61.128846023228959</v>
      </c>
      <c r="AQ95" s="9" t="str">
        <f>IFERROR((IF('[1]T10 Wine export vol'!AP126&lt;&gt;"",(IF('[1]T58 Population'!AP126&lt;&gt;"",('[1]T10 Wine export vol'!AP126/'[1]T61 Real GDP'!AP126*1000),"")),"")),"")</f>
        <v/>
      </c>
      <c r="AR95" s="9" t="str">
        <f>IFERROR((IF('[1]T10 Wine export vol'!AQ126&lt;&gt;"",(IF('[1]T58 Population'!AQ126&lt;&gt;"",('[1]T10 Wine export vol'!AQ126/'[1]T61 Real GDP'!AQ126*1000),"")),"")),"")</f>
        <v/>
      </c>
      <c r="AS95" s="9">
        <f>IFERROR((IF('[1]T10 Wine export vol'!AR126&lt;&gt;"",(IF('[1]T58 Population'!AR126&lt;&gt;"",('[1]T10 Wine export vol'!AR126/'[1]T61 Real GDP'!AR126*1000),"")),"")),"")</f>
        <v>11.983223487118034</v>
      </c>
      <c r="AT95" s="9" t="str">
        <f>IFERROR((IF('[1]T10 Wine export vol'!AS126&lt;&gt;"",(IF('[1]T58 Population'!AS126&lt;&gt;"",('[1]T10 Wine export vol'!AS126/'[1]T61 Real GDP'!AS126*1000),"")),"")),"")</f>
        <v/>
      </c>
      <c r="AU95" s="9" t="str">
        <f>IFERROR((IF('[1]T10 Wine export vol'!AT126&lt;&gt;"",(IF('[1]T58 Population'!AT126&lt;&gt;"",('[1]T10 Wine export vol'!AT126/'[1]T61 Real GDP'!AT126*1000),"")),"")),"")</f>
        <v/>
      </c>
      <c r="AV95" s="9" t="str">
        <f>IFERROR((IF('[1]T10 Wine export vol'!AU126&lt;&gt;"",(IF('[1]T58 Population'!AU126&lt;&gt;"",('[1]T10 Wine export vol'!AU126/'[1]T61 Real GDP'!AU126*1000),"")),"")),"")</f>
        <v/>
      </c>
      <c r="AW95" s="9" t="str">
        <f>IFERROR((IF('[1]T10 Wine export vol'!AV126&lt;&gt;"",(IF('[1]T58 Population'!AV126&lt;&gt;"",('[1]T10 Wine export vol'!AV126/'[1]T61 Real GDP'!AV126*1000),"")),"")),"")</f>
        <v/>
      </c>
      <c r="AX95" s="9" t="str">
        <f>IFERROR((IF('[1]T10 Wine export vol'!AW126&lt;&gt;"",(IF('[1]T58 Population'!AW126&lt;&gt;"",('[1]T10 Wine export vol'!AW126/'[1]T61 Real GDP'!AW126*1000),"")),"")),"")</f>
        <v/>
      </c>
      <c r="AY95" s="9">
        <f>IFERROR((IF('[1]T10 Wine export vol'!AX126&lt;&gt;"",(IF('[1]T58 Population'!AX126&lt;&gt;"",('[1]T10 Wine export vol'!AX126/'[1]T61 Real GDP'!AX126*1000),"")),"")),"")</f>
        <v>28.694404591104732</v>
      </c>
      <c r="AZ95" s="9" t="str">
        <f>IFERROR((IF('[1]T10 Wine export vol'!AY126&lt;&gt;"",(IF('[1]T58 Population'!AY126&lt;&gt;"",('[1]T10 Wine export vol'!AY126/'[1]T61 Real GDP'!AY126*1000),"")),"")),"")</f>
        <v/>
      </c>
      <c r="BA95" s="9" t="str">
        <f>IFERROR((IF('[1]T10 Wine export vol'!AZ126&lt;&gt;"",(IF('[1]T58 Population'!AZ126&lt;&gt;"",('[1]T10 Wine export vol'!AZ126/'[1]T61 Real GDP'!AZ126*1000),"")),"")),"")</f>
        <v/>
      </c>
      <c r="BB95" s="9">
        <f>IFERROR((IF('[1]T10 Wine export vol'!BC126&lt;&gt;"",(IF('[1]T58 Population'!BC126&lt;&gt;"",('[1]T10 Wine export vol'!BC126/'[1]T61 Real GDP'!BC126*1000),"")),"")),"")</f>
        <v>362.57535262952536</v>
      </c>
    </row>
    <row r="96" spans="1:54" x14ac:dyDescent="0.5">
      <c r="A96" s="7">
        <f>'[1]T10 Wine export vol'!A127</f>
        <v>1959</v>
      </c>
      <c r="B96" s="9">
        <f>IFERROR((IF('[1]T10 Wine export vol'!B127&lt;&gt;"",(IF('[1]T58 Population'!B127&lt;&gt;"",('[1]T10 Wine export vol'!B127/'[1]T61 Real GDP'!B127*1000),"")),"")),"")</f>
        <v>588.64825238254991</v>
      </c>
      <c r="C96" s="9">
        <f>IFERROR((IF('[1]T10 Wine export vol'!C127&lt;&gt;"",(IF('[1]T58 Population'!C127&lt;&gt;"",('[1]T10 Wine export vol'!C127/'[1]T61 Real GDP'!C127*1000),"")),"")),"")</f>
        <v>574.98855193516658</v>
      </c>
      <c r="D96" s="9">
        <f>IFERROR((IF('[1]T10 Wine export vol'!D127&lt;&gt;"",(IF('[1]T58 Population'!D127&lt;&gt;"",('[1]T10 Wine export vol'!D127/'[1]T61 Real GDP'!D127*1000),"")),"")),"")</f>
        <v>6318.1436958344984</v>
      </c>
      <c r="E96" s="9">
        <f>IFERROR((IF('[1]T10 Wine export vol'!E127&lt;&gt;"",(IF('[1]T58 Population'!E127&lt;&gt;"",('[1]T10 Wine export vol'!E127/'[1]T61 Real GDP'!E127*1000),"")),"")),"")</f>
        <v>1477.5072368350043</v>
      </c>
      <c r="F96" s="9">
        <f>IFERROR((IF('[1]T10 Wine export vol'!F127&lt;&gt;"",(IF('[1]T58 Population'!F127&lt;&gt;"",('[1]T10 Wine export vol'!F127/'[1]T61 Real GDP'!F127*1000),"")),"")),"")</f>
        <v>91.883614088820835</v>
      </c>
      <c r="G96" s="9"/>
      <c r="H96" s="9">
        <f>IFERROR((IF('[1]T10 Wine export vol'!G127&lt;&gt;"",(IF('[1]T58 Population'!G127&lt;&gt;"",('[1]T10 Wine export vol'!G127/'[1]T61 Real GDP'!G127*1000),"")),"")),"")</f>
        <v>14.464189489880637</v>
      </c>
      <c r="I96" s="9" t="str">
        <f>IFERROR((IF('[1]T10 Wine export vol'!H127&lt;&gt;"",(IF('[1]T58 Population'!H127&lt;&gt;"",('[1]T10 Wine export vol'!H127/'[1]T61 Real GDP'!H127*1000),"")),"")),"")</f>
        <v/>
      </c>
      <c r="J96" s="9" t="str">
        <f>IFERROR((IF('[1]T10 Wine export vol'!I127&lt;&gt;"",(IF('[1]T58 Population'!I127&lt;&gt;"",('[1]T10 Wine export vol'!I127/'[1]T61 Real GDP'!I127*1000),"")),"")),"")</f>
        <v/>
      </c>
      <c r="K96" s="9">
        <f>IFERROR((IF('[1]T10 Wine export vol'!J127&lt;&gt;"",(IF('[1]T58 Population'!J127&lt;&gt;"",('[1]T10 Wine export vol'!J127/'[1]T61 Real GDP'!J127*1000),"")),"")),"")</f>
        <v>38.89160850662028</v>
      </c>
      <c r="L96" s="9">
        <f>IFERROR((IF('[1]T10 Wine export vol'!K127&lt;&gt;"",(IF('[1]T58 Population'!K127&lt;&gt;"",('[1]T10 Wine export vol'!K127/'[1]T61 Real GDP'!K127*1000),"")),"")),"")</f>
        <v>426.17596686183134</v>
      </c>
      <c r="M96" s="9" t="str">
        <f>IFERROR((IF('[1]T10 Wine export vol'!L127&lt;&gt;"",(IF('[1]T58 Population'!L127&lt;&gt;"",('[1]T10 Wine export vol'!L127/'[1]T61 Real GDP'!L127*1000),"")),"")),"")</f>
        <v/>
      </c>
      <c r="N96" s="9">
        <f>IFERROR((IF('[1]T10 Wine export vol'!M127&lt;&gt;"",(IF('[1]T58 Population'!M127&lt;&gt;"",('[1]T10 Wine export vol'!M127/'[1]T61 Real GDP'!M127*1000),"")),"")),"")</f>
        <v>4.556171904365951</v>
      </c>
      <c r="O96" s="9" t="str">
        <f>IFERROR((IF('[1]T10 Wine export vol'!N127&lt;&gt;"",(IF('[1]T58 Population'!N127&lt;&gt;"",('[1]T10 Wine export vol'!N127/'[1]T61 Real GDP'!N127*1000),"")),"")),"")</f>
        <v/>
      </c>
      <c r="P96" s="9">
        <f>IFERROR((IF('[1]T10 Wine export vol'!O127&lt;&gt;"",(IF('[1]T58 Population'!O127&lt;&gt;"",('[1]T10 Wine export vol'!O127/'[1]T61 Real GDP'!O127*1000),"")),"")),"")</f>
        <v>8.0096115338406069</v>
      </c>
      <c r="Q96" s="9">
        <f>IFERROR((IF('[1]T10 Wine export vol'!P127&lt;&gt;"",(IF('[1]T58 Population'!P127&lt;&gt;"",('[1]T10 Wine export vol'!P127/'[1]T61 Real GDP'!P127*1000),"")),"")),"")</f>
        <v>6.5404209695239741</v>
      </c>
      <c r="R96" s="9" t="str">
        <f>IFERROR((IF('[1]T10 Wine export vol'!Q127&lt;&gt;"",(IF('[1]T58 Population'!Q127&lt;&gt;"",('[1]T10 Wine export vol'!Q127/'[1]T61 Real GDP'!Q127*1000),"")),"")),"")</f>
        <v/>
      </c>
      <c r="S96" s="9">
        <f>IFERROR((IF('[1]T10 Wine export vol'!R127&lt;&gt;"",(IF('[1]T58 Population'!R127&lt;&gt;"",('[1]T10 Wine export vol'!R127/'[1]T61 Real GDP'!R127*1000),"")),"")),"")</f>
        <v>2121.8066627313592</v>
      </c>
      <c r="T96" s="9" t="str">
        <f>IFERROR((IF('[1]T10 Wine export vol'!S127&lt;&gt;"",(IF('[1]T58 Population'!S127&lt;&gt;"",('[1]T10 Wine export vol'!S127/'[1]T61 Real GDP'!S127*1000),"")),"")),"")</f>
        <v/>
      </c>
      <c r="U96" s="9" t="str">
        <f>IFERROR((IF('[1]T10 Wine export vol'!T127&lt;&gt;"",(IF('[1]T58 Population'!T127&lt;&gt;"",('[1]T10 Wine export vol'!T127/'[1]T61 Real GDP'!T127*1000),"")),"")),"")</f>
        <v/>
      </c>
      <c r="V96" s="9">
        <f>IFERROR((IF('[1]T10 Wine export vol'!U127&lt;&gt;"",(IF('[1]T58 Population'!U127&lt;&gt;"",('[1]T10 Wine export vol'!U127/'[1]T61 Real GDP'!U127*1000),"")),"")),"")</f>
        <v>1530.8343607139579</v>
      </c>
      <c r="W96" s="9" t="str">
        <f>IFERROR((IF('[1]T10 Wine export vol'!V127&lt;&gt;"",(IF('[1]T58 Population'!V127&lt;&gt;"",('[1]T10 Wine export vol'!V127/'[1]T61 Real GDP'!V127*1000),"")),"")),"")</f>
        <v/>
      </c>
      <c r="X96" s="9">
        <f>IFERROR((IF('[1]T10 Wine export vol'!W127&lt;&gt;"",(IF('[1]T58 Population'!W127&lt;&gt;"",('[1]T10 Wine export vol'!W127/'[1]T61 Real GDP'!W127*1000),"")),"")),"")</f>
        <v>544.68242245199406</v>
      </c>
      <c r="Y96" s="9" t="str">
        <f>IFERROR((IF('[1]T10 Wine export vol'!X127&lt;&gt;"",(IF('[1]T58 Population'!X127&lt;&gt;"",('[1]T10 Wine export vol'!X127/'[1]T61 Real GDP'!X127*1000),"")),"")),"")</f>
        <v/>
      </c>
      <c r="Z96" s="9" t="str">
        <f>IFERROR((IF('[1]T10 Wine export vol'!Y127&lt;&gt;"",(IF('[1]T58 Population'!Y127&lt;&gt;"",('[1]T10 Wine export vol'!Y127/'[1]T61 Real GDP'!Y127*1000),"")),"")),"")</f>
        <v/>
      </c>
      <c r="AA96" s="9" t="str">
        <f>IFERROR((IF('[1]T10 Wine export vol'!Z127&lt;&gt;"",(IF('[1]T58 Population'!Z127&lt;&gt;"",('[1]T10 Wine export vol'!Z127/'[1]T61 Real GDP'!Z127*1000),"")),"")),"")</f>
        <v/>
      </c>
      <c r="AB96" s="9">
        <f>IFERROR((IF('[1]T10 Wine export vol'!AA127&lt;&gt;"",(IF('[1]T58 Population'!AA127&lt;&gt;"",('[1]T10 Wine export vol'!AA127/'[1]T61 Real GDP'!AA127*1000),"")),"")),"")</f>
        <v>90.767664519966587</v>
      </c>
      <c r="AC96" s="9">
        <f>IFERROR((IF('[1]T10 Wine export vol'!AB127&lt;&gt;"",(IF('[1]T58 Population'!AB127&lt;&gt;"",('[1]T10 Wine export vol'!AB127/'[1]T61 Real GDP'!AB127*1000),"")),"")),"")</f>
        <v>0</v>
      </c>
      <c r="AD96" s="9" t="str">
        <f>IFERROR((IF('[1]T10 Wine export vol'!AC127&lt;&gt;"",(IF('[1]T58 Population'!AC127&lt;&gt;"",('[1]T10 Wine export vol'!AC127/'[1]T61 Real GDP'!AC127*1000),"")),"")),"")</f>
        <v/>
      </c>
      <c r="AE96" s="9">
        <f>IFERROR((IF('[1]T10 Wine export vol'!AD127&lt;&gt;"",(IF('[1]T58 Population'!AD127&lt;&gt;"",('[1]T10 Wine export vol'!AD127/'[1]T61 Real GDP'!AD127*1000),"")),"")),"")</f>
        <v>0.50073583130410126</v>
      </c>
      <c r="AF96" s="9">
        <f>IFERROR((IF('[1]T10 Wine export vol'!AE127&lt;&gt;"",(IF('[1]T58 Population'!AE127&lt;&gt;"",('[1]T10 Wine export vol'!AE127/'[1]T61 Real GDP'!AE127*1000),"")),"")),"")</f>
        <v>0.32924751205760594</v>
      </c>
      <c r="AG96" s="9">
        <f>IFERROR((IF('[1]T10 Wine export vol'!AF127&lt;&gt;"",(IF('[1]T58 Population'!AF127&lt;&gt;"",('[1]T10 Wine export vol'!AF127/'[1]T61 Real GDP'!AF127*1000),"")),"")),"")</f>
        <v>0.63722065382405835</v>
      </c>
      <c r="AH96" s="9">
        <f>IFERROR((IF('[1]T10 Wine export vol'!AG127&lt;&gt;"",(IF('[1]T58 Population'!AG127&lt;&gt;"",('[1]T10 Wine export vol'!AG127/'[1]T61 Real GDP'!AG127*1000),"")),"")),"")</f>
        <v>23.426080120854181</v>
      </c>
      <c r="AI96" s="9">
        <f>IFERROR((IF('[1]T10 Wine export vol'!AH127&lt;&gt;"",(IF('[1]T58 Population'!AH127&lt;&gt;"",('[1]T10 Wine export vol'!AH127/'[1]T61 Real GDP'!AH127*1000),"")),"")),"")</f>
        <v>1.807764276451455</v>
      </c>
      <c r="AJ96" s="9" t="str">
        <f>IFERROR((IF('[1]T10 Wine export vol'!AI127&lt;&gt;"",(IF('[1]T58 Population'!AI127&lt;&gt;"",('[1]T10 Wine export vol'!AI127/'[1]T61 Real GDP'!AI127*1000),"")),"")),"")</f>
        <v/>
      </c>
      <c r="AK96" s="9" t="str">
        <f>IFERROR((IF('[1]T10 Wine export vol'!AJ127&lt;&gt;"",(IF('[1]T58 Population'!AJ127&lt;&gt;"",('[1]T10 Wine export vol'!AJ127/'[1]T61 Real GDP'!AJ127*1000),"")),"")),"")</f>
        <v/>
      </c>
      <c r="AL96" s="9">
        <f>IFERROR((IF('[1]T10 Wine export vol'!AK127&lt;&gt;"",(IF('[1]T58 Population'!AK127&lt;&gt;"",('[1]T10 Wine export vol'!AK127/'[1]T61 Real GDP'!AK127*1000),"")),"")),"")</f>
        <v>62274.855952816339</v>
      </c>
      <c r="AM96" s="9">
        <f>IFERROR((IF('[1]T10 Wine export vol'!AL127&lt;&gt;"",(IF('[1]T58 Population'!AL127&lt;&gt;"",('[1]T10 Wine export vol'!AL127/'[1]T61 Real GDP'!AL127*1000),"")),"")),"")</f>
        <v>11536.712353922301</v>
      </c>
      <c r="AN96" s="9">
        <f>IFERROR((IF('[1]T10 Wine export vol'!AM127&lt;&gt;"",(IF('[1]T58 Population'!AM127&lt;&gt;"",('[1]T10 Wine export vol'!AM127/'[1]T61 Real GDP'!AM127*1000),"")),"")),"")</f>
        <v>506.16014041966338</v>
      </c>
      <c r="AO96" s="9">
        <f>IFERROR((IF('[1]T10 Wine export vol'!AN127&lt;&gt;"",(IF('[1]T58 Population'!AN127&lt;&gt;"",('[1]T10 Wine export vol'!AN127/'[1]T61 Real GDP'!AN127*1000),"")),"")),"")</f>
        <v>26163.714546846397</v>
      </c>
      <c r="AP96" s="9" t="str">
        <f>IFERROR((IF('[1]T10 Wine export vol'!AO127&lt;&gt;"",(IF('[1]T58 Population'!AO127&lt;&gt;"",('[1]T10 Wine export vol'!AO127/'[1]T61 Real GDP'!AO127*1000),"")),"")),"")</f>
        <v/>
      </c>
      <c r="AQ96" s="9" t="str">
        <f>IFERROR((IF('[1]T10 Wine export vol'!AP127&lt;&gt;"",(IF('[1]T58 Population'!AP127&lt;&gt;"",('[1]T10 Wine export vol'!AP127/'[1]T61 Real GDP'!AP127*1000),"")),"")),"")</f>
        <v/>
      </c>
      <c r="AR96" s="9" t="str">
        <f>IFERROR((IF('[1]T10 Wine export vol'!AQ127&lt;&gt;"",(IF('[1]T58 Population'!AQ127&lt;&gt;"",('[1]T10 Wine export vol'!AQ127/'[1]T61 Real GDP'!AQ127*1000),"")),"")),"")</f>
        <v/>
      </c>
      <c r="AS96" s="9">
        <f>IFERROR((IF('[1]T10 Wine export vol'!AR127&lt;&gt;"",(IF('[1]T58 Population'!AR127&lt;&gt;"",('[1]T10 Wine export vol'!AR127/'[1]T61 Real GDP'!AR127*1000),"")),"")),"")</f>
        <v>11.134617525887984</v>
      </c>
      <c r="AT96" s="9" t="str">
        <f>IFERROR((IF('[1]T10 Wine export vol'!AS127&lt;&gt;"",(IF('[1]T58 Population'!AS127&lt;&gt;"",('[1]T10 Wine export vol'!AS127/'[1]T61 Real GDP'!AS127*1000),"")),"")),"")</f>
        <v/>
      </c>
      <c r="AU96" s="9">
        <f>IFERROR((IF('[1]T10 Wine export vol'!AT127&lt;&gt;"",(IF('[1]T58 Population'!AT127&lt;&gt;"",('[1]T10 Wine export vol'!AT127/'[1]T61 Real GDP'!AT127*1000),"")),"")),"")</f>
        <v>0.30159543987694903</v>
      </c>
      <c r="AV96" s="9" t="str">
        <f>IFERROR((IF('[1]T10 Wine export vol'!AU127&lt;&gt;"",(IF('[1]T58 Population'!AU127&lt;&gt;"",('[1]T10 Wine export vol'!AU127/'[1]T61 Real GDP'!AU127*1000),"")),"")),"")</f>
        <v/>
      </c>
      <c r="AW96" s="9" t="str">
        <f>IFERROR((IF('[1]T10 Wine export vol'!AV127&lt;&gt;"",(IF('[1]T58 Population'!AV127&lt;&gt;"",('[1]T10 Wine export vol'!AV127/'[1]T61 Real GDP'!AV127*1000),"")),"")),"")</f>
        <v/>
      </c>
      <c r="AX96" s="9" t="str">
        <f>IFERROR((IF('[1]T10 Wine export vol'!AW127&lt;&gt;"",(IF('[1]T58 Population'!AW127&lt;&gt;"",('[1]T10 Wine export vol'!AW127/'[1]T61 Real GDP'!AW127*1000),"")),"")),"")</f>
        <v/>
      </c>
      <c r="AY96" s="9">
        <f>IFERROR((IF('[1]T10 Wine export vol'!AX127&lt;&gt;"",(IF('[1]T58 Population'!AX127&lt;&gt;"",('[1]T10 Wine export vol'!AX127/'[1]T61 Real GDP'!AX127*1000),"")),"")),"")</f>
        <v>28.81844380403458</v>
      </c>
      <c r="AZ96" s="9" t="str">
        <f>IFERROR((IF('[1]T10 Wine export vol'!AY127&lt;&gt;"",(IF('[1]T58 Population'!AY127&lt;&gt;"",('[1]T10 Wine export vol'!AY127/'[1]T61 Real GDP'!AY127*1000),"")),"")),"")</f>
        <v/>
      </c>
      <c r="BA96" s="9" t="str">
        <f>IFERROR((IF('[1]T10 Wine export vol'!AZ127&lt;&gt;"",(IF('[1]T58 Population'!AZ127&lt;&gt;"",('[1]T10 Wine export vol'!AZ127/'[1]T61 Real GDP'!AZ127*1000),"")),"")),"")</f>
        <v/>
      </c>
      <c r="BB96" s="9">
        <f>IFERROR((IF('[1]T10 Wine export vol'!BC127&lt;&gt;"",(IF('[1]T58 Population'!BC127&lt;&gt;"",('[1]T10 Wine export vol'!BC127/'[1]T61 Real GDP'!BC127*1000),"")),"")),"")</f>
        <v>309.142867498751</v>
      </c>
    </row>
    <row r="97" spans="1:54" x14ac:dyDescent="0.5">
      <c r="A97" s="7">
        <f>'[1]T10 Wine export vol'!A128</f>
        <v>1960</v>
      </c>
      <c r="B97" s="9">
        <f>IFERROR((IF('[1]T10 Wine export vol'!B128&lt;&gt;"",(IF('[1]T58 Population'!B128&lt;&gt;"",('[1]T10 Wine export vol'!B128/'[1]T61 Real GDP'!B128*1000),"")),"")),"")</f>
        <v>914.07943495381733</v>
      </c>
      <c r="C97" s="9">
        <f>IFERROR((IF('[1]T10 Wine export vol'!C128&lt;&gt;"",(IF('[1]T58 Population'!C128&lt;&gt;"",('[1]T10 Wine export vol'!C128/'[1]T61 Real GDP'!C128*1000),"")),"")),"")</f>
        <v>640.42245126792614</v>
      </c>
      <c r="D97" s="9">
        <f>IFERROR((IF('[1]T10 Wine export vol'!D128&lt;&gt;"",(IF('[1]T58 Population'!D128&lt;&gt;"",('[1]T10 Wine export vol'!D128/'[1]T61 Real GDP'!D128*1000),"")),"")),"")</f>
        <v>6008.7604357755217</v>
      </c>
      <c r="E97" s="9">
        <f>IFERROR((IF('[1]T10 Wine export vol'!E128&lt;&gt;"",(IF('[1]T58 Population'!E128&lt;&gt;"",('[1]T10 Wine export vol'!E128/'[1]T61 Real GDP'!E128*1000),"")),"")),"")</f>
        <v>1274.1428616963633</v>
      </c>
      <c r="F97" s="9">
        <f>IFERROR((IF('[1]T10 Wine export vol'!F128&lt;&gt;"",(IF('[1]T58 Population'!F128&lt;&gt;"",('[1]T10 Wine export vol'!F128/'[1]T61 Real GDP'!F128*1000),"")),"")),"")</f>
        <v>56.59679139728771</v>
      </c>
      <c r="G97" s="9"/>
      <c r="H97" s="9">
        <f>IFERROR((IF('[1]T10 Wine export vol'!G128&lt;&gt;"",(IF('[1]T58 Population'!G128&lt;&gt;"",('[1]T10 Wine export vol'!G128/'[1]T61 Real GDP'!G128*1000),"")),"")),"")</f>
        <v>48.797790228956664</v>
      </c>
      <c r="I97" s="9" t="str">
        <f>IFERROR((IF('[1]T10 Wine export vol'!H128&lt;&gt;"",(IF('[1]T58 Population'!H128&lt;&gt;"",('[1]T10 Wine export vol'!H128/'[1]T61 Real GDP'!H128*1000),"")),"")),"")</f>
        <v/>
      </c>
      <c r="J97" s="9" t="str">
        <f>IFERROR((IF('[1]T10 Wine export vol'!I128&lt;&gt;"",(IF('[1]T58 Population'!I128&lt;&gt;"",('[1]T10 Wine export vol'!I128/'[1]T61 Real GDP'!I128*1000),"")),"")),"")</f>
        <v/>
      </c>
      <c r="K97" s="9">
        <f>IFERROR((IF('[1]T10 Wine export vol'!J128&lt;&gt;"",(IF('[1]T58 Population'!J128&lt;&gt;"",('[1]T10 Wine export vol'!J128/'[1]T61 Real GDP'!J128*1000),"")),"")),"")</f>
        <v>39.571552888007133</v>
      </c>
      <c r="L97" s="9">
        <f>IFERROR((IF('[1]T10 Wine export vol'!K128&lt;&gt;"",(IF('[1]T58 Population'!K128&lt;&gt;"",('[1]T10 Wine export vol'!K128/'[1]T61 Real GDP'!K128*1000),"")),"")),"")</f>
        <v>477.19030349303301</v>
      </c>
      <c r="M97" s="9" t="str">
        <f>IFERROR((IF('[1]T10 Wine export vol'!L128&lt;&gt;"",(IF('[1]T58 Population'!L128&lt;&gt;"",('[1]T10 Wine export vol'!L128/'[1]T61 Real GDP'!L128*1000),"")),"")),"")</f>
        <v/>
      </c>
      <c r="N97" s="9">
        <f>IFERROR((IF('[1]T10 Wine export vol'!M128&lt;&gt;"",(IF('[1]T58 Population'!M128&lt;&gt;"",('[1]T10 Wine export vol'!M128/'[1]T61 Real GDP'!M128*1000),"")),"")),"")</f>
        <v>14.708972473208657</v>
      </c>
      <c r="O97" s="9" t="str">
        <f>IFERROR((IF('[1]T10 Wine export vol'!N128&lt;&gt;"",(IF('[1]T58 Population'!N128&lt;&gt;"",('[1]T10 Wine export vol'!N128/'[1]T61 Real GDP'!N128*1000),"")),"")),"")</f>
        <v/>
      </c>
      <c r="P97" s="9">
        <f>IFERROR((IF('[1]T10 Wine export vol'!O128&lt;&gt;"",(IF('[1]T58 Population'!O128&lt;&gt;"",('[1]T10 Wine export vol'!O128/'[1]T61 Real GDP'!O128*1000),"")),"")),"")</f>
        <v>10.480140134445227</v>
      </c>
      <c r="Q97" s="9">
        <f>IFERROR((IF('[1]T10 Wine export vol'!P128&lt;&gt;"",(IF('[1]T58 Population'!P128&lt;&gt;"",('[1]T10 Wine export vol'!P128/'[1]T61 Real GDP'!P128*1000),"")),"")),"")</f>
        <v>5.9633189624708454</v>
      </c>
      <c r="R97" s="9" t="str">
        <f>IFERROR((IF('[1]T10 Wine export vol'!Q128&lt;&gt;"",(IF('[1]T58 Population'!Q128&lt;&gt;"",('[1]T10 Wine export vol'!Q128/'[1]T61 Real GDP'!Q128*1000),"")),"")),"")</f>
        <v/>
      </c>
      <c r="S97" s="9">
        <f>IFERROR((IF('[1]T10 Wine export vol'!R128&lt;&gt;"",(IF('[1]T58 Population'!R128&lt;&gt;"",('[1]T10 Wine export vol'!R128/'[1]T61 Real GDP'!R128*1000),"")),"")),"")</f>
        <v>3125.609551584776</v>
      </c>
      <c r="T97" s="9" t="str">
        <f>IFERROR((IF('[1]T10 Wine export vol'!S128&lt;&gt;"",(IF('[1]T58 Population'!S128&lt;&gt;"",('[1]T10 Wine export vol'!S128/'[1]T61 Real GDP'!S128*1000),"")),"")),"")</f>
        <v/>
      </c>
      <c r="U97" s="9" t="str">
        <f>IFERROR((IF('[1]T10 Wine export vol'!T128&lt;&gt;"",(IF('[1]T58 Population'!T128&lt;&gt;"",('[1]T10 Wine export vol'!T128/'[1]T61 Real GDP'!T128*1000),"")),"")),"")</f>
        <v/>
      </c>
      <c r="V97" s="9">
        <f>IFERROR((IF('[1]T10 Wine export vol'!U128&lt;&gt;"",(IF('[1]T58 Population'!U128&lt;&gt;"",('[1]T10 Wine export vol'!U128/'[1]T61 Real GDP'!U128*1000),"")),"")),"")</f>
        <v>1397.1675298054993</v>
      </c>
      <c r="W97" s="9" t="str">
        <f>IFERROR((IF('[1]T10 Wine export vol'!V128&lt;&gt;"",(IF('[1]T58 Population'!V128&lt;&gt;"",('[1]T10 Wine export vol'!V128/'[1]T61 Real GDP'!V128*1000),"")),"")),"")</f>
        <v/>
      </c>
      <c r="X97" s="9">
        <f>IFERROR((IF('[1]T10 Wine export vol'!W128&lt;&gt;"",(IF('[1]T58 Population'!W128&lt;&gt;"",('[1]T10 Wine export vol'!W128/'[1]T61 Real GDP'!W128*1000),"")),"")),"")</f>
        <v>568.80607713972188</v>
      </c>
      <c r="Y97" s="9" t="str">
        <f>IFERROR((IF('[1]T10 Wine export vol'!X128&lt;&gt;"",(IF('[1]T58 Population'!X128&lt;&gt;"",('[1]T10 Wine export vol'!X128/'[1]T61 Real GDP'!X128*1000),"")),"")),"")</f>
        <v/>
      </c>
      <c r="Z97" s="9" t="str">
        <f>IFERROR((IF('[1]T10 Wine export vol'!Y128&lt;&gt;"",(IF('[1]T58 Population'!Y128&lt;&gt;"",('[1]T10 Wine export vol'!Y128/'[1]T61 Real GDP'!Y128*1000),"")),"")),"")</f>
        <v/>
      </c>
      <c r="AA97" s="9" t="str">
        <f>IFERROR((IF('[1]T10 Wine export vol'!Z128&lt;&gt;"",(IF('[1]T58 Population'!Z128&lt;&gt;"",('[1]T10 Wine export vol'!Z128/'[1]T61 Real GDP'!Z128*1000),"")),"")),"")</f>
        <v/>
      </c>
      <c r="AB97" s="9">
        <f>IFERROR((IF('[1]T10 Wine export vol'!AA128&lt;&gt;"",(IF('[1]T58 Population'!AA128&lt;&gt;"",('[1]T10 Wine export vol'!AA128/'[1]T61 Real GDP'!AA128*1000),"")),"")),"")</f>
        <v>86.776088269199093</v>
      </c>
      <c r="AC97" s="9">
        <f>IFERROR((IF('[1]T10 Wine export vol'!AB128&lt;&gt;"",(IF('[1]T58 Population'!AB128&lt;&gt;"",('[1]T10 Wine export vol'!AB128/'[1]T61 Real GDP'!AB128*1000),"")),"")),"")</f>
        <v>0</v>
      </c>
      <c r="AD97" s="9" t="str">
        <f>IFERROR((IF('[1]T10 Wine export vol'!AC128&lt;&gt;"",(IF('[1]T58 Population'!AC128&lt;&gt;"",('[1]T10 Wine export vol'!AC128/'[1]T61 Real GDP'!AC128*1000),"")),"")),"")</f>
        <v/>
      </c>
      <c r="AE97" s="9">
        <f>IFERROR((IF('[1]T10 Wine export vol'!AD128&lt;&gt;"",(IF('[1]T58 Population'!AD128&lt;&gt;"",('[1]T10 Wine export vol'!AD128/'[1]T61 Real GDP'!AD128*1000),"")),"")),"")</f>
        <v>0.53744344018523238</v>
      </c>
      <c r="AF97" s="9">
        <f>IFERROR((IF('[1]T10 Wine export vol'!AE128&lt;&gt;"",(IF('[1]T58 Population'!AE128&lt;&gt;"",('[1]T10 Wine export vol'!AE128/'[1]T61 Real GDP'!AE128*1000),"")),"")),"")</f>
        <v>0.26174812850088125</v>
      </c>
      <c r="AG97" s="9" t="str">
        <f>IFERROR((IF('[1]T10 Wine export vol'!AF128&lt;&gt;"",(IF('[1]T58 Population'!AF128&lt;&gt;"",('[1]T10 Wine export vol'!AF128/'[1]T61 Real GDP'!AF128*1000),"")),"")),"")</f>
        <v/>
      </c>
      <c r="AH97" s="9">
        <f>IFERROR((IF('[1]T10 Wine export vol'!AG128&lt;&gt;"",(IF('[1]T58 Population'!AG128&lt;&gt;"",('[1]T10 Wine export vol'!AG128/'[1]T61 Real GDP'!AG128*1000),"")),"")),"")</f>
        <v>57.693965386461691</v>
      </c>
      <c r="AI97" s="9" t="str">
        <f>IFERROR((IF('[1]T10 Wine export vol'!AH128&lt;&gt;"",(IF('[1]T58 Population'!AH128&lt;&gt;"",('[1]T10 Wine export vol'!AH128/'[1]T61 Real GDP'!AH128*1000),"")),"")),"")</f>
        <v/>
      </c>
      <c r="AJ97" s="9" t="str">
        <f>IFERROR((IF('[1]T10 Wine export vol'!AI128&lt;&gt;"",(IF('[1]T58 Population'!AI128&lt;&gt;"",('[1]T10 Wine export vol'!AI128/'[1]T61 Real GDP'!AI128*1000),"")),"")),"")</f>
        <v/>
      </c>
      <c r="AK97" s="9" t="str">
        <f>IFERROR((IF('[1]T10 Wine export vol'!AJ128&lt;&gt;"",(IF('[1]T58 Population'!AJ128&lt;&gt;"",('[1]T10 Wine export vol'!AJ128/'[1]T61 Real GDP'!AJ128*1000),"")),"")),"")</f>
        <v/>
      </c>
      <c r="AL97" s="9">
        <f>IFERROR((IF('[1]T10 Wine export vol'!AK128&lt;&gt;"",(IF('[1]T58 Population'!AK128&lt;&gt;"",('[1]T10 Wine export vol'!AK128/'[1]T61 Real GDP'!AK128*1000),"")),"")),"")</f>
        <v>64765.666809484006</v>
      </c>
      <c r="AM97" s="9">
        <f>IFERROR((IF('[1]T10 Wine export vol'!AL128&lt;&gt;"",(IF('[1]T58 Population'!AL128&lt;&gt;"",('[1]T10 Wine export vol'!AL128/'[1]T61 Real GDP'!AL128*1000),"")),"")),"")</f>
        <v>8978.8279187521694</v>
      </c>
      <c r="AN97" s="9">
        <f>IFERROR((IF('[1]T10 Wine export vol'!AM128&lt;&gt;"",(IF('[1]T58 Population'!AM128&lt;&gt;"",('[1]T10 Wine export vol'!AM128/'[1]T61 Real GDP'!AM128*1000),"")),"")),"")</f>
        <v>457.47403913756409</v>
      </c>
      <c r="AO97" s="9">
        <f>IFERROR((IF('[1]T10 Wine export vol'!AN128&lt;&gt;"",(IF('[1]T58 Population'!AN128&lt;&gt;"",('[1]T10 Wine export vol'!AN128/'[1]T61 Real GDP'!AN128*1000),"")),"")),"")</f>
        <v>23821.457299958944</v>
      </c>
      <c r="AP97" s="9" t="str">
        <f>IFERROR((IF('[1]T10 Wine export vol'!AO128&lt;&gt;"",(IF('[1]T58 Population'!AO128&lt;&gt;"",('[1]T10 Wine export vol'!AO128/'[1]T61 Real GDP'!AO128*1000),"")),"")),"")</f>
        <v/>
      </c>
      <c r="AQ97" s="9" t="str">
        <f>IFERROR((IF('[1]T10 Wine export vol'!AP128&lt;&gt;"",(IF('[1]T58 Population'!AP128&lt;&gt;"",('[1]T10 Wine export vol'!AP128/'[1]T61 Real GDP'!AP128*1000),"")),"")),"")</f>
        <v/>
      </c>
      <c r="AR97" s="9" t="str">
        <f>IFERROR((IF('[1]T10 Wine export vol'!AQ128&lt;&gt;"",(IF('[1]T58 Population'!AQ128&lt;&gt;"",('[1]T10 Wine export vol'!AQ128/'[1]T61 Real GDP'!AQ128*1000),"")),"")),"")</f>
        <v/>
      </c>
      <c r="AS97" s="9">
        <f>IFERROR((IF('[1]T10 Wine export vol'!AR128&lt;&gt;"",(IF('[1]T58 Population'!AR128&lt;&gt;"",('[1]T10 Wine export vol'!AR128/'[1]T61 Real GDP'!AR128*1000),"")),"")),"")</f>
        <v>10.376673238559718</v>
      </c>
      <c r="AT97" s="9" t="str">
        <f>IFERROR((IF('[1]T10 Wine export vol'!AS128&lt;&gt;"",(IF('[1]T58 Population'!AS128&lt;&gt;"",('[1]T10 Wine export vol'!AS128/'[1]T61 Real GDP'!AS128*1000),"")),"")),"")</f>
        <v/>
      </c>
      <c r="AU97" s="9">
        <f>IFERROR((IF('[1]T10 Wine export vol'!AT128&lt;&gt;"",(IF('[1]T58 Population'!AT128&lt;&gt;"",('[1]T10 Wine export vol'!AT128/'[1]T61 Real GDP'!AT128*1000),"")),"")),"")</f>
        <v>0.26660268202298115</v>
      </c>
      <c r="AV97" s="9" t="str">
        <f>IFERROR((IF('[1]T10 Wine export vol'!AU128&lt;&gt;"",(IF('[1]T58 Population'!AU128&lt;&gt;"",('[1]T10 Wine export vol'!AU128/'[1]T61 Real GDP'!AU128*1000),"")),"")),"")</f>
        <v/>
      </c>
      <c r="AW97" s="9" t="str">
        <f>IFERROR((IF('[1]T10 Wine export vol'!AV128&lt;&gt;"",(IF('[1]T58 Population'!AV128&lt;&gt;"",('[1]T10 Wine export vol'!AV128/'[1]T61 Real GDP'!AV128*1000),"")),"")),"")</f>
        <v/>
      </c>
      <c r="AX97" s="9" t="str">
        <f>IFERROR((IF('[1]T10 Wine export vol'!AW128&lt;&gt;"",(IF('[1]T58 Population'!AW128&lt;&gt;"",('[1]T10 Wine export vol'!AW128/'[1]T61 Real GDP'!AW128*1000),"")),"")),"")</f>
        <v/>
      </c>
      <c r="AY97" s="9">
        <f>IFERROR((IF('[1]T10 Wine export vol'!AX128&lt;&gt;"",(IF('[1]T58 Population'!AX128&lt;&gt;"",('[1]T10 Wine export vol'!AX128/'[1]T61 Real GDP'!AX128*1000),"")),"")),"")</f>
        <v>26.295030239284777</v>
      </c>
      <c r="AZ97" s="9" t="str">
        <f>IFERROR((IF('[1]T10 Wine export vol'!AY128&lt;&gt;"",(IF('[1]T58 Population'!AY128&lt;&gt;"",('[1]T10 Wine export vol'!AY128/'[1]T61 Real GDP'!AY128*1000),"")),"")),"")</f>
        <v/>
      </c>
      <c r="BA97" s="9" t="str">
        <f>IFERROR((IF('[1]T10 Wine export vol'!AZ128&lt;&gt;"",(IF('[1]T58 Population'!AZ128&lt;&gt;"",('[1]T10 Wine export vol'!AZ128/'[1]T61 Real GDP'!AZ128*1000),"")),"")),"")</f>
        <v/>
      </c>
      <c r="BB97" s="9">
        <f>IFERROR((IF('[1]T10 Wine export vol'!BC128&lt;&gt;"",(IF('[1]T58 Population'!BC128&lt;&gt;"",('[1]T10 Wine export vol'!BC128/'[1]T61 Real GDP'!BC128*1000),"")),"")),"")</f>
        <v>327.36655826019529</v>
      </c>
    </row>
    <row r="98" spans="1:54" x14ac:dyDescent="0.5">
      <c r="A98" s="7">
        <f>'[1]T10 Wine export vol'!A129</f>
        <v>1961</v>
      </c>
      <c r="B98" s="9">
        <f>IFERROR((IF('[1]T10 Wine export vol'!B129&lt;&gt;"",(IF('[1]T58 Population'!B129&lt;&gt;"",('[1]T10 Wine export vol'!B129/'[1]T61 Real GDP'!B129*1000),"")),"")),"")</f>
        <v>1100.6366940294813</v>
      </c>
      <c r="C98" s="9">
        <f>IFERROR((IF('[1]T10 Wine export vol'!C129&lt;&gt;"",(IF('[1]T58 Population'!C129&lt;&gt;"",('[1]T10 Wine export vol'!C129/'[1]T61 Real GDP'!C129*1000),"")),"")),"")</f>
        <v>595.47690625854057</v>
      </c>
      <c r="D98" s="9">
        <f>IFERROR((IF('[1]T10 Wine export vol'!D129&lt;&gt;"",(IF('[1]T58 Population'!D129&lt;&gt;"",('[1]T10 Wine export vol'!D129/'[1]T61 Real GDP'!D129*1000),"")),"")),"")</f>
        <v>5782.8895988640397</v>
      </c>
      <c r="E98" s="9">
        <f>IFERROR((IF('[1]T10 Wine export vol'!E129&lt;&gt;"",(IF('[1]T58 Population'!E129&lt;&gt;"",('[1]T10 Wine export vol'!E129/'[1]T61 Real GDP'!E129*1000),"")),"")),"")</f>
        <v>1440.4588132257245</v>
      </c>
      <c r="F98" s="9">
        <f>IFERROR((IF('[1]T10 Wine export vol'!F129&lt;&gt;"",(IF('[1]T58 Population'!F129&lt;&gt;"",('[1]T10 Wine export vol'!F129/'[1]T61 Real GDP'!F129*1000),"")),"")),"")</f>
        <v>85.369382777295471</v>
      </c>
      <c r="G98" s="9"/>
      <c r="H98" s="9">
        <f>IFERROR((IF('[1]T10 Wine export vol'!G129&lt;&gt;"",(IF('[1]T58 Population'!G129&lt;&gt;"",('[1]T10 Wine export vol'!G129/'[1]T61 Real GDP'!G129*1000),"")),"")),"")</f>
        <v>19.192735153549837</v>
      </c>
      <c r="I98" s="9">
        <f>IFERROR((IF('[1]T10 Wine export vol'!H129&lt;&gt;"",(IF('[1]T58 Population'!H129&lt;&gt;"",('[1]T10 Wine export vol'!H129/'[1]T61 Real GDP'!H129*1000),"")),"")),"")</f>
        <v>4.1233751106555463</v>
      </c>
      <c r="J98" s="9">
        <f>IFERROR((IF('[1]T10 Wine export vol'!I129&lt;&gt;"",(IF('[1]T58 Population'!I129&lt;&gt;"",('[1]T10 Wine export vol'!I129/'[1]T61 Real GDP'!I129*1000),"")),"")),"")</f>
        <v>0</v>
      </c>
      <c r="K98" s="9">
        <f>IFERROR((IF('[1]T10 Wine export vol'!J129&lt;&gt;"",(IF('[1]T58 Population'!J129&lt;&gt;"",('[1]T10 Wine export vol'!J129/'[1]T61 Real GDP'!J129*1000),"")),"")),"")</f>
        <v>26.311852199619253</v>
      </c>
      <c r="L98" s="9">
        <f>IFERROR((IF('[1]T10 Wine export vol'!K129&lt;&gt;"",(IF('[1]T58 Population'!K129&lt;&gt;"",('[1]T10 Wine export vol'!K129/'[1]T61 Real GDP'!K129*1000),"")),"")),"")</f>
        <v>769.16327390144602</v>
      </c>
      <c r="M98" s="9" t="str">
        <f>IFERROR((IF('[1]T10 Wine export vol'!L129&lt;&gt;"",(IF('[1]T58 Population'!L129&lt;&gt;"",('[1]T10 Wine export vol'!L129/'[1]T61 Real GDP'!L129*1000),"")),"")),"")</f>
        <v/>
      </c>
      <c r="N98" s="9">
        <f>IFERROR((IF('[1]T10 Wine export vol'!M129&lt;&gt;"",(IF('[1]T58 Population'!M129&lt;&gt;"",('[1]T10 Wine export vol'!M129/'[1]T61 Real GDP'!M129*1000),"")),"")),"")</f>
        <v>11.104709025195115</v>
      </c>
      <c r="O98" s="9">
        <f>IFERROR((IF('[1]T10 Wine export vol'!N129&lt;&gt;"",(IF('[1]T58 Population'!N129&lt;&gt;"",('[1]T10 Wine export vol'!N129/'[1]T61 Real GDP'!N129*1000),"")),"")),"")</f>
        <v>5.821568912822004E-2</v>
      </c>
      <c r="P98" s="9">
        <f>IFERROR((IF('[1]T10 Wine export vol'!O129&lt;&gt;"",(IF('[1]T58 Population'!O129&lt;&gt;"",('[1]T10 Wine export vol'!O129/'[1]T61 Real GDP'!O129*1000),"")),"")),"")</f>
        <v>9.0997229916897506</v>
      </c>
      <c r="Q98" s="9">
        <f>IFERROR((IF('[1]T10 Wine export vol'!P129&lt;&gt;"",(IF('[1]T58 Population'!P129&lt;&gt;"",('[1]T10 Wine export vol'!P129/'[1]T61 Real GDP'!P129*1000),"")),"")),"")</f>
        <v>9.5810508580396583</v>
      </c>
      <c r="R98" s="9" t="str">
        <f>IFERROR((IF('[1]T10 Wine export vol'!Q129&lt;&gt;"",(IF('[1]T58 Population'!Q129&lt;&gt;"",('[1]T10 Wine export vol'!Q129/'[1]T61 Real GDP'!Q129*1000),"")),"")),"")</f>
        <v/>
      </c>
      <c r="S98" s="9">
        <f>IFERROR((IF('[1]T10 Wine export vol'!R129&lt;&gt;"",(IF('[1]T58 Population'!R129&lt;&gt;"",('[1]T10 Wine export vol'!R129/'[1]T61 Real GDP'!R129*1000),"")),"")),"")</f>
        <v>3014.1154213572195</v>
      </c>
      <c r="T98" s="9" t="str">
        <f>IFERROR((IF('[1]T10 Wine export vol'!S129&lt;&gt;"",(IF('[1]T58 Population'!S129&lt;&gt;"",('[1]T10 Wine export vol'!S129/'[1]T61 Real GDP'!S129*1000),"")),"")),"")</f>
        <v/>
      </c>
      <c r="U98" s="9" t="str">
        <f>IFERROR((IF('[1]T10 Wine export vol'!T129&lt;&gt;"",(IF('[1]T58 Population'!T129&lt;&gt;"",('[1]T10 Wine export vol'!T129/'[1]T61 Real GDP'!T129*1000),"")),"")),"")</f>
        <v/>
      </c>
      <c r="V98" s="9">
        <f>IFERROR((IF('[1]T10 Wine export vol'!U129&lt;&gt;"",(IF('[1]T58 Population'!U129&lt;&gt;"",('[1]T10 Wine export vol'!U129/'[1]T61 Real GDP'!U129*1000),"")),"")),"")</f>
        <v>1073.5519152394515</v>
      </c>
      <c r="W98" s="9" t="str">
        <f>IFERROR((IF('[1]T10 Wine export vol'!V129&lt;&gt;"",(IF('[1]T58 Population'!V129&lt;&gt;"",('[1]T10 Wine export vol'!V129/'[1]T61 Real GDP'!V129*1000),"")),"")),"")</f>
        <v/>
      </c>
      <c r="X98" s="9">
        <f>IFERROR((IF('[1]T10 Wine export vol'!W129&lt;&gt;"",(IF('[1]T58 Population'!W129&lt;&gt;"",('[1]T10 Wine export vol'!W129/'[1]T61 Real GDP'!W129*1000),"")),"")),"")</f>
        <v>864.0465570506027</v>
      </c>
      <c r="Y98" s="9" t="str">
        <f>IFERROR((IF('[1]T10 Wine export vol'!X129&lt;&gt;"",(IF('[1]T58 Population'!X129&lt;&gt;"",('[1]T10 Wine export vol'!X129/'[1]T61 Real GDP'!X129*1000),"")),"")),"")</f>
        <v/>
      </c>
      <c r="Z98" s="9" t="str">
        <f>IFERROR((IF('[1]T10 Wine export vol'!Y129&lt;&gt;"",(IF('[1]T58 Population'!Y129&lt;&gt;"",('[1]T10 Wine export vol'!Y129/'[1]T61 Real GDP'!Y129*1000),"")),"")),"")</f>
        <v/>
      </c>
      <c r="AA98" s="9" t="str">
        <f>IFERROR((IF('[1]T10 Wine export vol'!Z129&lt;&gt;"",(IF('[1]T58 Population'!Z129&lt;&gt;"",('[1]T10 Wine export vol'!Z129/'[1]T61 Real GDP'!Z129*1000),"")),"")),"")</f>
        <v/>
      </c>
      <c r="AB98" s="9">
        <f>IFERROR((IF('[1]T10 Wine export vol'!AA129&lt;&gt;"",(IF('[1]T58 Population'!AA129&lt;&gt;"",('[1]T10 Wine export vol'!AA129/'[1]T61 Real GDP'!AA129*1000),"")),"")),"")</f>
        <v>93.803495687634253</v>
      </c>
      <c r="AC98" s="9">
        <f>IFERROR((IF('[1]T10 Wine export vol'!AB129&lt;&gt;"",(IF('[1]T58 Population'!AB129&lt;&gt;"",('[1]T10 Wine export vol'!AB129/'[1]T61 Real GDP'!AB129*1000),"")),"")),"")</f>
        <v>4.2186972662841715E-2</v>
      </c>
      <c r="AD98" s="9">
        <f>IFERROR((IF('[1]T10 Wine export vol'!AC129&lt;&gt;"",(IF('[1]T58 Population'!AC129&lt;&gt;"",('[1]T10 Wine export vol'!AC129/'[1]T61 Real GDP'!AC129*1000),"")),"")),"")</f>
        <v>0</v>
      </c>
      <c r="AE98" s="9">
        <f>IFERROR((IF('[1]T10 Wine export vol'!AD129&lt;&gt;"",(IF('[1]T58 Population'!AD129&lt;&gt;"",('[1]T10 Wine export vol'!AD129/'[1]T61 Real GDP'!AD129*1000),"")),"")),"")</f>
        <v>0.52330122861197215</v>
      </c>
      <c r="AF98" s="9">
        <f>IFERROR((IF('[1]T10 Wine export vol'!AE129&lt;&gt;"",(IF('[1]T58 Population'!AE129&lt;&gt;"",('[1]T10 Wine export vol'!AE129/'[1]T61 Real GDP'!AE129*1000),"")),"")),"")</f>
        <v>0.17913996531198853</v>
      </c>
      <c r="AG98" s="9" t="str">
        <f>IFERROR((IF('[1]T10 Wine export vol'!AF129&lt;&gt;"",(IF('[1]T58 Population'!AF129&lt;&gt;"",('[1]T10 Wine export vol'!AF129/'[1]T61 Real GDP'!AF129*1000),"")),"")),"")</f>
        <v/>
      </c>
      <c r="AH98" s="9">
        <f>IFERROR((IF('[1]T10 Wine export vol'!AG129&lt;&gt;"",(IF('[1]T58 Population'!AG129&lt;&gt;"",('[1]T10 Wine export vol'!AG129/'[1]T61 Real GDP'!AG129*1000),"")),"")),"")</f>
        <v>66.414063938063123</v>
      </c>
      <c r="AI98" s="9">
        <f>IFERROR((IF('[1]T10 Wine export vol'!AH129&lt;&gt;"",(IF('[1]T58 Population'!AH129&lt;&gt;"",('[1]T10 Wine export vol'!AH129/'[1]T61 Real GDP'!AH129*1000),"")),"")),"")</f>
        <v>0.62069257204221384</v>
      </c>
      <c r="AJ98" s="9" t="str">
        <f>IFERROR((IF('[1]T10 Wine export vol'!AI129&lt;&gt;"",(IF('[1]T58 Population'!AI129&lt;&gt;"",('[1]T10 Wine export vol'!AI129/'[1]T61 Real GDP'!AI129*1000),"")),"")),"")</f>
        <v/>
      </c>
      <c r="AK98" s="9" t="str">
        <f>IFERROR((IF('[1]T10 Wine export vol'!AJ129&lt;&gt;"",(IF('[1]T58 Population'!AJ129&lt;&gt;"",('[1]T10 Wine export vol'!AJ129/'[1]T61 Real GDP'!AJ129*1000),"")),"")),"")</f>
        <v/>
      </c>
      <c r="AL98" s="9">
        <f>IFERROR((IF('[1]T10 Wine export vol'!AK129&lt;&gt;"",(IF('[1]T58 Population'!AK129&lt;&gt;"",('[1]T10 Wine export vol'!AK129/'[1]T61 Real GDP'!AK129*1000),"")),"")),"")</f>
        <v>65408.574211772604</v>
      </c>
      <c r="AM98" s="9">
        <f>IFERROR((IF('[1]T10 Wine export vol'!AL129&lt;&gt;"",(IF('[1]T58 Population'!AL129&lt;&gt;"",('[1]T10 Wine export vol'!AL129/'[1]T61 Real GDP'!AL129*1000),"")),"")),"")</f>
        <v>8089.9034240561887</v>
      </c>
      <c r="AN98" s="9">
        <f>IFERROR((IF('[1]T10 Wine export vol'!AM129&lt;&gt;"",(IF('[1]T58 Population'!AM129&lt;&gt;"",('[1]T10 Wine export vol'!AM129/'[1]T61 Real GDP'!AM129*1000),"")),"")),"")</f>
        <v>329.61098238411927</v>
      </c>
      <c r="AO98" s="9">
        <f>IFERROR((IF('[1]T10 Wine export vol'!AN129&lt;&gt;"",(IF('[1]T58 Population'!AN129&lt;&gt;"",('[1]T10 Wine export vol'!AN129/'[1]T61 Real GDP'!AN129*1000),"")),"")),"")</f>
        <v>22050.108065340941</v>
      </c>
      <c r="AP98" s="9">
        <f>IFERROR((IF('[1]T10 Wine export vol'!AO129&lt;&gt;"",(IF('[1]T58 Population'!AO129&lt;&gt;"",('[1]T10 Wine export vol'!AO129/'[1]T61 Real GDP'!AO129*1000),"")),"")),"")</f>
        <v>31.017369727047146</v>
      </c>
      <c r="AQ98" s="9" t="str">
        <f>IFERROR((IF('[1]T10 Wine export vol'!AP129&lt;&gt;"",(IF('[1]T58 Population'!AP129&lt;&gt;"",('[1]T10 Wine export vol'!AP129/'[1]T61 Real GDP'!AP129*1000),"")),"")),"")</f>
        <v/>
      </c>
      <c r="AR98" s="9">
        <f>IFERROR((IF('[1]T10 Wine export vol'!AQ129&lt;&gt;"",(IF('[1]T58 Population'!AQ129&lt;&gt;"",('[1]T10 Wine export vol'!AQ129/'[1]T61 Real GDP'!AQ129*1000),"")),"")),"")</f>
        <v>0</v>
      </c>
      <c r="AS98" s="9">
        <f>IFERROR((IF('[1]T10 Wine export vol'!AR129&lt;&gt;"",(IF('[1]T58 Population'!AR129&lt;&gt;"",('[1]T10 Wine export vol'!AR129/'[1]T61 Real GDP'!AR129*1000),"")),"")),"")</f>
        <v>9.7314130011677697</v>
      </c>
      <c r="AT98" s="9">
        <f>IFERROR((IF('[1]T10 Wine export vol'!AS129&lt;&gt;"",(IF('[1]T58 Population'!AS129&lt;&gt;"",('[1]T10 Wine export vol'!AS129/'[1]T61 Real GDP'!AS129*1000),"")),"")),"")</f>
        <v>0</v>
      </c>
      <c r="AU98" s="9">
        <f>IFERROR((IF('[1]T10 Wine export vol'!AT129&lt;&gt;"",(IF('[1]T58 Population'!AT129&lt;&gt;"",('[1]T10 Wine export vol'!AT129/'[1]T61 Real GDP'!AT129*1000),"")),"")),"")</f>
        <v>0.40452496870880383</v>
      </c>
      <c r="AV98" s="9" t="str">
        <f>IFERROR((IF('[1]T10 Wine export vol'!AU129&lt;&gt;"",(IF('[1]T58 Population'!AU129&lt;&gt;"",('[1]T10 Wine export vol'!AU129/'[1]T61 Real GDP'!AU129*1000),"")),"")),"")</f>
        <v/>
      </c>
      <c r="AW98" s="9">
        <f>IFERROR((IF('[1]T10 Wine export vol'!AV129&lt;&gt;"",(IF('[1]T58 Population'!AV129&lt;&gt;"",('[1]T10 Wine export vol'!AV129/'[1]T61 Real GDP'!AV129*1000),"")),"")),"")</f>
        <v>0.14499057561258516</v>
      </c>
      <c r="AX98" s="9" t="str">
        <f>IFERROR((IF('[1]T10 Wine export vol'!AW129&lt;&gt;"",(IF('[1]T58 Population'!AW129&lt;&gt;"",('[1]T10 Wine export vol'!AW129/'[1]T61 Real GDP'!AW129*1000),"")),"")),"")</f>
        <v/>
      </c>
      <c r="AY98" s="9">
        <f>IFERROR((IF('[1]T10 Wine export vol'!AX129&lt;&gt;"",(IF('[1]T58 Population'!AX129&lt;&gt;"",('[1]T10 Wine export vol'!AX129/'[1]T61 Real GDP'!AX129*1000),"")),"")),"")</f>
        <v>24.254183846713559</v>
      </c>
      <c r="AZ98" s="9">
        <f>IFERROR((IF('[1]T10 Wine export vol'!AY129&lt;&gt;"",(IF('[1]T58 Population'!AY129&lt;&gt;"",('[1]T10 Wine export vol'!AY129/'[1]T61 Real GDP'!AY129*1000),"")),"")),"")</f>
        <v>0</v>
      </c>
      <c r="BA98" s="9" t="str">
        <f>IFERROR((IF('[1]T10 Wine export vol'!AZ129&lt;&gt;"",(IF('[1]T58 Population'!AZ129&lt;&gt;"",('[1]T10 Wine export vol'!AZ129/'[1]T61 Real GDP'!AZ129*1000),"")),"")),"")</f>
        <v/>
      </c>
      <c r="BB98" s="9">
        <f>IFERROR((IF('[1]T10 Wine export vol'!BC129&lt;&gt;"",(IF('[1]T58 Population'!BC129&lt;&gt;"",('[1]T10 Wine export vol'!BC129/'[1]T61 Real GDP'!BC129*1000),"")),"")),"")</f>
        <v>312.79808287201666</v>
      </c>
    </row>
    <row r="99" spans="1:54" x14ac:dyDescent="0.5">
      <c r="A99" s="7">
        <f>'[1]T10 Wine export vol'!A130</f>
        <v>1962</v>
      </c>
      <c r="B99" s="9">
        <f>IFERROR((IF('[1]T10 Wine export vol'!B130&lt;&gt;"",(IF('[1]T58 Population'!B130&lt;&gt;"",('[1]T10 Wine export vol'!B130/'[1]T61 Real GDP'!B130*1000),"")),"")),"")</f>
        <v>877.17335546751156</v>
      </c>
      <c r="C99" s="9">
        <f>IFERROR((IF('[1]T10 Wine export vol'!C130&lt;&gt;"",(IF('[1]T58 Population'!C130&lt;&gt;"",('[1]T10 Wine export vol'!C130/'[1]T61 Real GDP'!C130*1000),"")),"")),"")</f>
        <v>607.3924367181603</v>
      </c>
      <c r="D99" s="9">
        <f>IFERROR((IF('[1]T10 Wine export vol'!D130&lt;&gt;"",(IF('[1]T58 Population'!D130&lt;&gt;"",('[1]T10 Wine export vol'!D130/'[1]T61 Real GDP'!D130*1000),"")),"")),"")</f>
        <v>4987.1504660452729</v>
      </c>
      <c r="E99" s="9">
        <f>IFERROR((IF('[1]T10 Wine export vol'!E130&lt;&gt;"",(IF('[1]T58 Population'!E130&lt;&gt;"",('[1]T10 Wine export vol'!E130/'[1]T61 Real GDP'!E130*1000),"")),"")),"")</f>
        <v>1489.4582129643709</v>
      </c>
      <c r="F99" s="9">
        <f>IFERROR((IF('[1]T10 Wine export vol'!F130&lt;&gt;"",(IF('[1]T58 Population'!F130&lt;&gt;"",('[1]T10 Wine export vol'!F130/'[1]T61 Real GDP'!F130*1000),"")),"")),"")</f>
        <v>15.741675075681131</v>
      </c>
      <c r="G99" s="9"/>
      <c r="H99" s="9">
        <f>IFERROR((IF('[1]T10 Wine export vol'!G130&lt;&gt;"",(IF('[1]T58 Population'!G130&lt;&gt;"",('[1]T10 Wine export vol'!G130/'[1]T61 Real GDP'!G130*1000),"")),"")),"")</f>
        <v>41.942993196220058</v>
      </c>
      <c r="I99" s="9">
        <f>IFERROR((IF('[1]T10 Wine export vol'!H130&lt;&gt;"",(IF('[1]T58 Population'!H130&lt;&gt;"",('[1]T10 Wine export vol'!H130/'[1]T61 Real GDP'!H130*1000),"")),"")),"")</f>
        <v>4.9012032233138312</v>
      </c>
      <c r="J99" s="9">
        <f>IFERROR((IF('[1]T10 Wine export vol'!I130&lt;&gt;"",(IF('[1]T58 Population'!I130&lt;&gt;"",('[1]T10 Wine export vol'!I130/'[1]T61 Real GDP'!I130*1000),"")),"")),"")</f>
        <v>0.32650928918927746</v>
      </c>
      <c r="K99" s="9">
        <f>IFERROR((IF('[1]T10 Wine export vol'!J130&lt;&gt;"",(IF('[1]T58 Population'!J130&lt;&gt;"",('[1]T10 Wine export vol'!J130/'[1]T61 Real GDP'!J130*1000),"")),"")),"")</f>
        <v>23.838348518535621</v>
      </c>
      <c r="L99" s="9">
        <f>IFERROR((IF('[1]T10 Wine export vol'!K130&lt;&gt;"",(IF('[1]T58 Population'!K130&lt;&gt;"",('[1]T10 Wine export vol'!K130/'[1]T61 Real GDP'!K130*1000),"")),"")),"")</f>
        <v>851.49854542994399</v>
      </c>
      <c r="M99" s="9" t="str">
        <f>IFERROR((IF('[1]T10 Wine export vol'!L130&lt;&gt;"",(IF('[1]T58 Population'!L130&lt;&gt;"",('[1]T10 Wine export vol'!L130/'[1]T61 Real GDP'!L130*1000),"")),"")),"")</f>
        <v/>
      </c>
      <c r="N99" s="9">
        <f>IFERROR((IF('[1]T10 Wine export vol'!M130&lt;&gt;"",(IF('[1]T58 Population'!M130&lt;&gt;"",('[1]T10 Wine export vol'!M130/'[1]T61 Real GDP'!M130*1000),"")),"")),"")</f>
        <v>1.4118615983449843</v>
      </c>
      <c r="O99" s="9">
        <f>IFERROR((IF('[1]T10 Wine export vol'!N130&lt;&gt;"",(IF('[1]T58 Population'!N130&lt;&gt;"",('[1]T10 Wine export vol'!N130/'[1]T61 Real GDP'!N130*1000),"")),"")),"")</f>
        <v>0.1396591826058011</v>
      </c>
      <c r="P99" s="9">
        <f>IFERROR((IF('[1]T10 Wine export vol'!O130&lt;&gt;"",(IF('[1]T58 Population'!O130&lt;&gt;"",('[1]T10 Wine export vol'!O130/'[1]T61 Real GDP'!O130*1000),"")),"")),"")</f>
        <v>9.3575289779410795</v>
      </c>
      <c r="Q99" s="9">
        <f>IFERROR((IF('[1]T10 Wine export vol'!P130&lt;&gt;"",(IF('[1]T58 Population'!P130&lt;&gt;"",('[1]T10 Wine export vol'!P130/'[1]T61 Real GDP'!P130*1000),"")),"")),"")</f>
        <v>9.5988180859935586</v>
      </c>
      <c r="R99" s="9" t="str">
        <f>IFERROR((IF('[1]T10 Wine export vol'!Q130&lt;&gt;"",(IF('[1]T58 Population'!Q130&lt;&gt;"",('[1]T10 Wine export vol'!Q130/'[1]T61 Real GDP'!Q130*1000),"")),"")),"")</f>
        <v/>
      </c>
      <c r="S99" s="9">
        <f>IFERROR((IF('[1]T10 Wine export vol'!R130&lt;&gt;"",(IF('[1]T58 Population'!R130&lt;&gt;"",('[1]T10 Wine export vol'!R130/'[1]T61 Real GDP'!R130*1000),"")),"")),"")</f>
        <v>2655.2848168726277</v>
      </c>
      <c r="T99" s="9" t="str">
        <f>IFERROR((IF('[1]T10 Wine export vol'!S130&lt;&gt;"",(IF('[1]T58 Population'!S130&lt;&gt;"",('[1]T10 Wine export vol'!S130/'[1]T61 Real GDP'!S130*1000),"")),"")),"")</f>
        <v/>
      </c>
      <c r="U99" s="9" t="str">
        <f>IFERROR((IF('[1]T10 Wine export vol'!T130&lt;&gt;"",(IF('[1]T58 Population'!T130&lt;&gt;"",('[1]T10 Wine export vol'!T130/'[1]T61 Real GDP'!T130*1000),"")),"")),"")</f>
        <v/>
      </c>
      <c r="V99" s="9">
        <f>IFERROR((IF('[1]T10 Wine export vol'!U130&lt;&gt;"",(IF('[1]T58 Population'!U130&lt;&gt;"",('[1]T10 Wine export vol'!U130/'[1]T61 Real GDP'!U130*1000),"")),"")),"")</f>
        <v>845.58317900755594</v>
      </c>
      <c r="W99" s="9" t="str">
        <f>IFERROR((IF('[1]T10 Wine export vol'!V130&lt;&gt;"",(IF('[1]T58 Population'!V130&lt;&gt;"",('[1]T10 Wine export vol'!V130/'[1]T61 Real GDP'!V130*1000),"")),"")),"")</f>
        <v/>
      </c>
      <c r="X99" s="9">
        <f>IFERROR((IF('[1]T10 Wine export vol'!W130&lt;&gt;"",(IF('[1]T58 Population'!W130&lt;&gt;"",('[1]T10 Wine export vol'!W130/'[1]T61 Real GDP'!W130*1000),"")),"")),"")</f>
        <v>552.03971928431747</v>
      </c>
      <c r="Y99" s="9" t="str">
        <f>IFERROR((IF('[1]T10 Wine export vol'!X130&lt;&gt;"",(IF('[1]T58 Population'!X130&lt;&gt;"",('[1]T10 Wine export vol'!X130/'[1]T61 Real GDP'!X130*1000),"")),"")),"")</f>
        <v/>
      </c>
      <c r="Z99" s="9" t="str">
        <f>IFERROR((IF('[1]T10 Wine export vol'!Y130&lt;&gt;"",(IF('[1]T58 Population'!Y130&lt;&gt;"",('[1]T10 Wine export vol'!Y130/'[1]T61 Real GDP'!Y130*1000),"")),"")),"")</f>
        <v/>
      </c>
      <c r="AA99" s="9" t="str">
        <f>IFERROR((IF('[1]T10 Wine export vol'!Z130&lt;&gt;"",(IF('[1]T58 Population'!Z130&lt;&gt;"",('[1]T10 Wine export vol'!Z130/'[1]T61 Real GDP'!Z130*1000),"")),"")),"")</f>
        <v/>
      </c>
      <c r="AB99" s="9">
        <f>IFERROR((IF('[1]T10 Wine export vol'!AA130&lt;&gt;"",(IF('[1]T58 Population'!AA130&lt;&gt;"",('[1]T10 Wine export vol'!AA130/'[1]T61 Real GDP'!AA130*1000),"")),"")),"")</f>
        <v>77.60354665243625</v>
      </c>
      <c r="AC99" s="9">
        <f>IFERROR((IF('[1]T10 Wine export vol'!AB130&lt;&gt;"",(IF('[1]T58 Population'!AB130&lt;&gt;"",('[1]T10 Wine export vol'!AB130/'[1]T61 Real GDP'!AB130*1000),"")),"")),"")</f>
        <v>0</v>
      </c>
      <c r="AD99" s="9">
        <f>IFERROR((IF('[1]T10 Wine export vol'!AC130&lt;&gt;"",(IF('[1]T58 Population'!AC130&lt;&gt;"",('[1]T10 Wine export vol'!AC130/'[1]T61 Real GDP'!AC130*1000),"")),"")),"")</f>
        <v>0</v>
      </c>
      <c r="AE99" s="9">
        <f>IFERROR((IF('[1]T10 Wine export vol'!AD130&lt;&gt;"",(IF('[1]T58 Population'!AD130&lt;&gt;"",('[1]T10 Wine export vol'!AD130/'[1]T61 Real GDP'!AD130*1000),"")),"")),"")</f>
        <v>0.38725969635237389</v>
      </c>
      <c r="AF99" s="9">
        <f>IFERROR((IF('[1]T10 Wine export vol'!AE130&lt;&gt;"",(IF('[1]T58 Population'!AE130&lt;&gt;"",('[1]T10 Wine export vol'!AE130/'[1]T61 Real GDP'!AE130*1000),"")),"")),"")</f>
        <v>0.29793187036181101</v>
      </c>
      <c r="AG99" s="9">
        <f>IFERROR((IF('[1]T10 Wine export vol'!AF130&lt;&gt;"",(IF('[1]T58 Population'!AF130&lt;&gt;"",('[1]T10 Wine export vol'!AF130/'[1]T61 Real GDP'!AF130*1000),"")),"")),"")</f>
        <v>2.0617284508763031E-2</v>
      </c>
      <c r="AH99" s="9">
        <f>IFERROR((IF('[1]T10 Wine export vol'!AG130&lt;&gt;"",(IF('[1]T58 Population'!AG130&lt;&gt;"",('[1]T10 Wine export vol'!AG130/'[1]T61 Real GDP'!AG130*1000),"")),"")),"")</f>
        <v>140.24584735380768</v>
      </c>
      <c r="AI99" s="9">
        <f>IFERROR((IF('[1]T10 Wine export vol'!AH130&lt;&gt;"",(IF('[1]T58 Population'!AH130&lt;&gt;"",('[1]T10 Wine export vol'!AH130/'[1]T61 Real GDP'!AH130*1000),"")),"")),"")</f>
        <v>4.6285856700595623E-2</v>
      </c>
      <c r="AJ99" s="9" t="str">
        <f>IFERROR((IF('[1]T10 Wine export vol'!AI130&lt;&gt;"",(IF('[1]T58 Population'!AI130&lt;&gt;"",('[1]T10 Wine export vol'!AI130/'[1]T61 Real GDP'!AI130*1000),"")),"")),"")</f>
        <v/>
      </c>
      <c r="AK99" s="9" t="str">
        <f>IFERROR((IF('[1]T10 Wine export vol'!AJ130&lt;&gt;"",(IF('[1]T58 Population'!AJ130&lt;&gt;"",('[1]T10 Wine export vol'!AJ130/'[1]T61 Real GDP'!AJ130*1000),"")),"")),"")</f>
        <v/>
      </c>
      <c r="AL99" s="9">
        <f>IFERROR((IF('[1]T10 Wine export vol'!AK130&lt;&gt;"",(IF('[1]T58 Population'!AK130&lt;&gt;"",('[1]T10 Wine export vol'!AK130/'[1]T61 Real GDP'!AK130*1000),"")),"")),"")</f>
        <v>93860.18118692009</v>
      </c>
      <c r="AM99" s="9">
        <f>IFERROR((IF('[1]T10 Wine export vol'!AL130&lt;&gt;"",(IF('[1]T58 Population'!AL130&lt;&gt;"",('[1]T10 Wine export vol'!AL130/'[1]T61 Real GDP'!AL130*1000),"")),"")),"")</f>
        <v>9522.7324134811115</v>
      </c>
      <c r="AN99" s="9">
        <f>IFERROR((IF('[1]T10 Wine export vol'!AM130&lt;&gt;"",(IF('[1]T58 Population'!AM130&lt;&gt;"",('[1]T10 Wine export vol'!AM130/'[1]T61 Real GDP'!AM130*1000),"")),"")),"")</f>
        <v>261.35940679655465</v>
      </c>
      <c r="AO99" s="9">
        <f>IFERROR((IF('[1]T10 Wine export vol'!AN130&lt;&gt;"",(IF('[1]T58 Population'!AN130&lt;&gt;"",('[1]T10 Wine export vol'!AN130/'[1]T61 Real GDP'!AN130*1000),"")),"")),"")</f>
        <v>21143.259706462988</v>
      </c>
      <c r="AP99" s="9">
        <f>IFERROR((IF('[1]T10 Wine export vol'!AO130&lt;&gt;"",(IF('[1]T58 Population'!AO130&lt;&gt;"",('[1]T10 Wine export vol'!AO130/'[1]T61 Real GDP'!AO130*1000),"")),"")),"")</f>
        <v>30.004969161965452</v>
      </c>
      <c r="AQ99" s="9" t="str">
        <f>IFERROR((IF('[1]T10 Wine export vol'!AP130&lt;&gt;"",(IF('[1]T58 Population'!AP130&lt;&gt;"",('[1]T10 Wine export vol'!AP130/'[1]T61 Real GDP'!AP130*1000),"")),"")),"")</f>
        <v/>
      </c>
      <c r="AR99" s="9">
        <f>IFERROR((IF('[1]T10 Wine export vol'!AQ130&lt;&gt;"",(IF('[1]T58 Population'!AQ130&lt;&gt;"",('[1]T10 Wine export vol'!AQ130/'[1]T61 Real GDP'!AQ130*1000),"")),"")),"")</f>
        <v>0</v>
      </c>
      <c r="AS99" s="9">
        <f>IFERROR((IF('[1]T10 Wine export vol'!AR130&lt;&gt;"",(IF('[1]T58 Population'!AR130&lt;&gt;"",('[1]T10 Wine export vol'!AR130/'[1]T61 Real GDP'!AR130*1000),"")),"")),"")</f>
        <v>6.7097415506958251</v>
      </c>
      <c r="AT99" s="9">
        <f>IFERROR((IF('[1]T10 Wine export vol'!AS130&lt;&gt;"",(IF('[1]T58 Population'!AS130&lt;&gt;"",('[1]T10 Wine export vol'!AS130/'[1]T61 Real GDP'!AS130*1000),"")),"")),"")</f>
        <v>0</v>
      </c>
      <c r="AU99" s="9">
        <f>IFERROR((IF('[1]T10 Wine export vol'!AT130&lt;&gt;"",(IF('[1]T58 Population'!AT130&lt;&gt;"",('[1]T10 Wine export vol'!AT130/'[1]T61 Real GDP'!AT130*1000),"")),"")),"")</f>
        <v>0.26215641125350087</v>
      </c>
      <c r="AV99" s="9" t="str">
        <f>IFERROR((IF('[1]T10 Wine export vol'!AU130&lt;&gt;"",(IF('[1]T58 Population'!AU130&lt;&gt;"",('[1]T10 Wine export vol'!AU130/'[1]T61 Real GDP'!AU130*1000),"")),"")),"")</f>
        <v/>
      </c>
      <c r="AW99" s="9">
        <f>IFERROR((IF('[1]T10 Wine export vol'!AV130&lt;&gt;"",(IF('[1]T58 Population'!AV130&lt;&gt;"",('[1]T10 Wine export vol'!AV130/'[1]T61 Real GDP'!AV130*1000),"")),"")),"")</f>
        <v>0</v>
      </c>
      <c r="AX99" s="9" t="str">
        <f>IFERROR((IF('[1]T10 Wine export vol'!AW130&lt;&gt;"",(IF('[1]T58 Population'!AW130&lt;&gt;"",('[1]T10 Wine export vol'!AW130/'[1]T61 Real GDP'!AW130*1000),"")),"")),"")</f>
        <v/>
      </c>
      <c r="AY99" s="9">
        <f>IFERROR((IF('[1]T10 Wine export vol'!AX130&lt;&gt;"",(IF('[1]T58 Population'!AX130&lt;&gt;"",('[1]T10 Wine export vol'!AX130/'[1]T61 Real GDP'!AX130*1000),"")),"")),"")</f>
        <v>33.552482430287917</v>
      </c>
      <c r="AZ99" s="9">
        <f>IFERROR((IF('[1]T10 Wine export vol'!AY130&lt;&gt;"",(IF('[1]T58 Population'!AY130&lt;&gt;"",('[1]T10 Wine export vol'!AY130/'[1]T61 Real GDP'!AY130*1000),"")),"")),"")</f>
        <v>0</v>
      </c>
      <c r="BA99" s="9" t="str">
        <f>IFERROR((IF('[1]T10 Wine export vol'!AZ130&lt;&gt;"",(IF('[1]T58 Population'!AZ130&lt;&gt;"",('[1]T10 Wine export vol'!AZ130/'[1]T61 Real GDP'!AZ130*1000),"")),"")),"")</f>
        <v/>
      </c>
      <c r="BB99" s="9">
        <f>IFERROR((IF('[1]T10 Wine export vol'!BC130&lt;&gt;"",(IF('[1]T58 Population'!BC130&lt;&gt;"",('[1]T10 Wine export vol'!BC130/'[1]T61 Real GDP'!BC130*1000),"")),"")),"")</f>
        <v>315.88947042541338</v>
      </c>
    </row>
    <row r="100" spans="1:54" x14ac:dyDescent="0.5">
      <c r="A100" s="7">
        <f>'[1]T10 Wine export vol'!A131</f>
        <v>1963</v>
      </c>
      <c r="B100" s="9">
        <f>IFERROR((IF('[1]T10 Wine export vol'!B131&lt;&gt;"",(IF('[1]T58 Population'!B131&lt;&gt;"",('[1]T10 Wine export vol'!B131/'[1]T61 Real GDP'!B131*1000),"")),"")),"")</f>
        <v>1036.6732828542724</v>
      </c>
      <c r="C100" s="9">
        <f>IFERROR((IF('[1]T10 Wine export vol'!C131&lt;&gt;"",(IF('[1]T58 Population'!C131&lt;&gt;"",('[1]T10 Wine export vol'!C131/'[1]T61 Real GDP'!C131*1000),"")),"")),"")</f>
        <v>610.55720210208108</v>
      </c>
      <c r="D100" s="9">
        <f>IFERROR((IF('[1]T10 Wine export vol'!D131&lt;&gt;"",(IF('[1]T58 Population'!D131&lt;&gt;"",('[1]T10 Wine export vol'!D131/'[1]T61 Real GDP'!D131*1000),"")),"")),"")</f>
        <v>5478.6789429029322</v>
      </c>
      <c r="E100" s="9">
        <f>IFERROR((IF('[1]T10 Wine export vol'!E131&lt;&gt;"",(IF('[1]T58 Population'!E131&lt;&gt;"",('[1]T10 Wine export vol'!E131/'[1]T61 Real GDP'!E131*1000),"")),"")),"")</f>
        <v>1396.8822091249799</v>
      </c>
      <c r="F100" s="9">
        <f>IFERROR((IF('[1]T10 Wine export vol'!F131&lt;&gt;"",(IF('[1]T58 Population'!F131&lt;&gt;"",('[1]T10 Wine export vol'!F131/'[1]T61 Real GDP'!F131*1000),"")),"")),"")</f>
        <v>10.859658308608218</v>
      </c>
      <c r="G100" s="9"/>
      <c r="H100" s="9">
        <f>IFERROR((IF('[1]T10 Wine export vol'!G131&lt;&gt;"",(IF('[1]T58 Population'!G131&lt;&gt;"",('[1]T10 Wine export vol'!G131/'[1]T61 Real GDP'!G131*1000),"")),"")),"")</f>
        <v>37.041830811999048</v>
      </c>
      <c r="I100" s="9">
        <f>IFERROR((IF('[1]T10 Wine export vol'!H131&lt;&gt;"",(IF('[1]T58 Population'!H131&lt;&gt;"",('[1]T10 Wine export vol'!H131/'[1]T61 Real GDP'!H131*1000),"")),"")),"")</f>
        <v>5.2875227626757937</v>
      </c>
      <c r="J100" s="9">
        <f>IFERROR((IF('[1]T10 Wine export vol'!I131&lt;&gt;"",(IF('[1]T58 Population'!I131&lt;&gt;"",('[1]T10 Wine export vol'!I131/'[1]T61 Real GDP'!I131*1000),"")),"")),"")</f>
        <v>0</v>
      </c>
      <c r="K100" s="9">
        <f>IFERROR((IF('[1]T10 Wine export vol'!J131&lt;&gt;"",(IF('[1]T58 Population'!J131&lt;&gt;"",('[1]T10 Wine export vol'!J131/'[1]T61 Real GDP'!J131*1000),"")),"")),"")</f>
        <v>25.591050110526123</v>
      </c>
      <c r="L100" s="9">
        <f>IFERROR((IF('[1]T10 Wine export vol'!K131&lt;&gt;"",(IF('[1]T58 Population'!K131&lt;&gt;"",('[1]T10 Wine export vol'!K131/'[1]T61 Real GDP'!K131*1000),"")),"")),"")</f>
        <v>1012.6815488070746</v>
      </c>
      <c r="M100" s="9" t="str">
        <f>IFERROR((IF('[1]T10 Wine export vol'!L131&lt;&gt;"",(IF('[1]T58 Population'!L131&lt;&gt;"",('[1]T10 Wine export vol'!L131/'[1]T61 Real GDP'!L131*1000),"")),"")),"")</f>
        <v/>
      </c>
      <c r="N100" s="9">
        <f>IFERROR((IF('[1]T10 Wine export vol'!M131&lt;&gt;"",(IF('[1]T58 Population'!M131&lt;&gt;"",('[1]T10 Wine export vol'!M131/'[1]T61 Real GDP'!M131*1000),"")),"")),"")</f>
        <v>1.2395208447665726</v>
      </c>
      <c r="O100" s="9">
        <f>IFERROR((IF('[1]T10 Wine export vol'!N131&lt;&gt;"",(IF('[1]T58 Population'!N131&lt;&gt;"",('[1]T10 Wine export vol'!N131/'[1]T61 Real GDP'!N131*1000),"")),"")),"")</f>
        <v>7.9567442273259945E-2</v>
      </c>
      <c r="P100" s="9">
        <f>IFERROR((IF('[1]T10 Wine export vol'!O131&lt;&gt;"",(IF('[1]T58 Population'!O131&lt;&gt;"",('[1]T10 Wine export vol'!O131/'[1]T61 Real GDP'!O131*1000),"")),"")),"")</f>
        <v>10.835328209651001</v>
      </c>
      <c r="Q100" s="9">
        <f>IFERROR((IF('[1]T10 Wine export vol'!P131&lt;&gt;"",(IF('[1]T58 Population'!P131&lt;&gt;"",('[1]T10 Wine export vol'!P131/'[1]T61 Real GDP'!P131*1000),"")),"")),"")</f>
        <v>9.5836942675159236</v>
      </c>
      <c r="R100" s="9" t="str">
        <f>IFERROR((IF('[1]T10 Wine export vol'!Q131&lt;&gt;"",(IF('[1]T58 Population'!Q131&lt;&gt;"",('[1]T10 Wine export vol'!Q131/'[1]T61 Real GDP'!Q131*1000),"")),"")),"")</f>
        <v/>
      </c>
      <c r="S100" s="9">
        <f>IFERROR((IF('[1]T10 Wine export vol'!R131&lt;&gt;"",(IF('[1]T58 Population'!R131&lt;&gt;"",('[1]T10 Wine export vol'!R131/'[1]T61 Real GDP'!R131*1000),"")),"")),"")</f>
        <v>2581.6051916963224</v>
      </c>
      <c r="T100" s="9" t="str">
        <f>IFERROR((IF('[1]T10 Wine export vol'!S131&lt;&gt;"",(IF('[1]T58 Population'!S131&lt;&gt;"",('[1]T10 Wine export vol'!S131/'[1]T61 Real GDP'!S131*1000),"")),"")),"")</f>
        <v/>
      </c>
      <c r="U100" s="9" t="str">
        <f>IFERROR((IF('[1]T10 Wine export vol'!T131&lt;&gt;"",(IF('[1]T58 Population'!T131&lt;&gt;"",('[1]T10 Wine export vol'!T131/'[1]T61 Real GDP'!T131*1000),"")),"")),"")</f>
        <v/>
      </c>
      <c r="V100" s="9">
        <f>IFERROR((IF('[1]T10 Wine export vol'!U131&lt;&gt;"",(IF('[1]T58 Population'!U131&lt;&gt;"",('[1]T10 Wine export vol'!U131/'[1]T61 Real GDP'!U131*1000),"")),"")),"")</f>
        <v>958.05960567197462</v>
      </c>
      <c r="W100" s="9" t="str">
        <f>IFERROR((IF('[1]T10 Wine export vol'!V131&lt;&gt;"",(IF('[1]T58 Population'!V131&lt;&gt;"",('[1]T10 Wine export vol'!V131/'[1]T61 Real GDP'!V131*1000),"")),"")),"")</f>
        <v/>
      </c>
      <c r="X100" s="9">
        <f>IFERROR((IF('[1]T10 Wine export vol'!W131&lt;&gt;"",(IF('[1]T58 Population'!W131&lt;&gt;"",('[1]T10 Wine export vol'!W131/'[1]T61 Real GDP'!W131*1000),"")),"")),"")</f>
        <v>666.72742750528448</v>
      </c>
      <c r="Y100" s="9" t="str">
        <f>IFERROR((IF('[1]T10 Wine export vol'!X131&lt;&gt;"",(IF('[1]T58 Population'!X131&lt;&gt;"",('[1]T10 Wine export vol'!X131/'[1]T61 Real GDP'!X131*1000),"")),"")),"")</f>
        <v/>
      </c>
      <c r="Z100" s="9" t="str">
        <f>IFERROR((IF('[1]T10 Wine export vol'!Y131&lt;&gt;"",(IF('[1]T58 Population'!Y131&lt;&gt;"",('[1]T10 Wine export vol'!Y131/'[1]T61 Real GDP'!Y131*1000),"")),"")),"")</f>
        <v/>
      </c>
      <c r="AA100" s="9" t="str">
        <f>IFERROR((IF('[1]T10 Wine export vol'!Z131&lt;&gt;"",(IF('[1]T58 Population'!Z131&lt;&gt;"",('[1]T10 Wine export vol'!Z131/'[1]T61 Real GDP'!Z131*1000),"")),"")),"")</f>
        <v/>
      </c>
      <c r="AB100" s="9">
        <f>IFERROR((IF('[1]T10 Wine export vol'!AA131&lt;&gt;"",(IF('[1]T58 Population'!AA131&lt;&gt;"",('[1]T10 Wine export vol'!AA131/'[1]T61 Real GDP'!AA131*1000),"")),"")),"")</f>
        <v>70.832487211472454</v>
      </c>
      <c r="AC100" s="9">
        <f>IFERROR((IF('[1]T10 Wine export vol'!AB131&lt;&gt;"",(IF('[1]T58 Population'!AB131&lt;&gt;"",('[1]T10 Wine export vol'!AB131/'[1]T61 Real GDP'!AB131*1000),"")),"")),"")</f>
        <v>0.19418229834168316</v>
      </c>
      <c r="AD100" s="9">
        <f>IFERROR((IF('[1]T10 Wine export vol'!AC131&lt;&gt;"",(IF('[1]T58 Population'!AC131&lt;&gt;"",('[1]T10 Wine export vol'!AC131/'[1]T61 Real GDP'!AC131*1000),"")),"")),"")</f>
        <v>0</v>
      </c>
      <c r="AE100" s="9">
        <f>IFERROR((IF('[1]T10 Wine export vol'!AD131&lt;&gt;"",(IF('[1]T58 Population'!AD131&lt;&gt;"",('[1]T10 Wine export vol'!AD131/'[1]T61 Real GDP'!AD131*1000),"")),"")),"")</f>
        <v>0.4912021719941384</v>
      </c>
      <c r="AF100" s="9">
        <f>IFERROR((IF('[1]T10 Wine export vol'!AE131&lt;&gt;"",(IF('[1]T58 Population'!AE131&lt;&gt;"",('[1]T10 Wine export vol'!AE131/'[1]T61 Real GDP'!AE131*1000),"")),"")),"")</f>
        <v>2.3065117622176232</v>
      </c>
      <c r="AG100" s="9">
        <f>IFERROR((IF('[1]T10 Wine export vol'!AF131&lt;&gt;"",(IF('[1]T58 Population'!AF131&lt;&gt;"",('[1]T10 Wine export vol'!AF131/'[1]T61 Real GDP'!AF131*1000),"")),"")),"")</f>
        <v>6.6280912265378897E-2</v>
      </c>
      <c r="AH100" s="9">
        <f>IFERROR((IF('[1]T10 Wine export vol'!AG131&lt;&gt;"",(IF('[1]T58 Population'!AG131&lt;&gt;"",('[1]T10 Wine export vol'!AG131/'[1]T61 Real GDP'!AG131*1000),"")),"")),"")</f>
        <v>305.61897471282373</v>
      </c>
      <c r="AI100" s="9">
        <f>IFERROR((IF('[1]T10 Wine export vol'!AH131&lt;&gt;"",(IF('[1]T58 Population'!AH131&lt;&gt;"",('[1]T10 Wine export vol'!AH131/'[1]T61 Real GDP'!AH131*1000),"")),"")),"")</f>
        <v>0.25127235676974657</v>
      </c>
      <c r="AJ100" s="9" t="str">
        <f>IFERROR((IF('[1]T10 Wine export vol'!AI131&lt;&gt;"",(IF('[1]T58 Population'!AI131&lt;&gt;"",('[1]T10 Wine export vol'!AI131/'[1]T61 Real GDP'!AI131*1000),"")),"")),"")</f>
        <v/>
      </c>
      <c r="AK100" s="9" t="str">
        <f>IFERROR((IF('[1]T10 Wine export vol'!AJ131&lt;&gt;"",(IF('[1]T58 Population'!AJ131&lt;&gt;"",('[1]T10 Wine export vol'!AJ131/'[1]T61 Real GDP'!AJ131*1000),"")),"")),"")</f>
        <v/>
      </c>
      <c r="AL100" s="9">
        <f>IFERROR((IF('[1]T10 Wine export vol'!AK131&lt;&gt;"",(IF('[1]T58 Population'!AK131&lt;&gt;"",('[1]T10 Wine export vol'!AK131/'[1]T61 Real GDP'!AK131*1000),"")),"")),"")</f>
        <v>35586.522027892868</v>
      </c>
      <c r="AM100" s="9">
        <f>IFERROR((IF('[1]T10 Wine export vol'!AL131&lt;&gt;"",(IF('[1]T58 Population'!AL131&lt;&gt;"",('[1]T10 Wine export vol'!AL131/'[1]T61 Real GDP'!AL131*1000),"")),"")),"")</f>
        <v>8915.9154237010334</v>
      </c>
      <c r="AN100" s="9">
        <f>IFERROR((IF('[1]T10 Wine export vol'!AM131&lt;&gt;"",(IF('[1]T58 Population'!AM131&lt;&gt;"",('[1]T10 Wine export vol'!AM131/'[1]T61 Real GDP'!AM131*1000),"")),"")),"")</f>
        <v>282.00773608011673</v>
      </c>
      <c r="AO100" s="9">
        <f>IFERROR((IF('[1]T10 Wine export vol'!AN131&lt;&gt;"",(IF('[1]T58 Population'!AN131&lt;&gt;"",('[1]T10 Wine export vol'!AN131/'[1]T61 Real GDP'!AN131*1000),"")),"")),"")</f>
        <v>24499.429032140284</v>
      </c>
      <c r="AP100" s="9">
        <f>IFERROR((IF('[1]T10 Wine export vol'!AO131&lt;&gt;"",(IF('[1]T58 Population'!AO131&lt;&gt;"",('[1]T10 Wine export vol'!AO131/'[1]T61 Real GDP'!AO131*1000),"")),"")),"")</f>
        <v>23.495311623433867</v>
      </c>
      <c r="AQ100" s="9" t="str">
        <f>IFERROR((IF('[1]T10 Wine export vol'!AP131&lt;&gt;"",(IF('[1]T58 Population'!AP131&lt;&gt;"",('[1]T10 Wine export vol'!AP131/'[1]T61 Real GDP'!AP131*1000),"")),"")),"")</f>
        <v/>
      </c>
      <c r="AR100" s="9">
        <f>IFERROR((IF('[1]T10 Wine export vol'!AQ131&lt;&gt;"",(IF('[1]T58 Population'!AQ131&lt;&gt;"",('[1]T10 Wine export vol'!AQ131/'[1]T61 Real GDP'!AQ131*1000),"")),"")),"")</f>
        <v>0</v>
      </c>
      <c r="AS100" s="9">
        <f>IFERROR((IF('[1]T10 Wine export vol'!AR131&lt;&gt;"",(IF('[1]T58 Population'!AR131&lt;&gt;"",('[1]T10 Wine export vol'!AR131/'[1]T61 Real GDP'!AR131*1000),"")),"")),"")</f>
        <v>5.7273768613974791</v>
      </c>
      <c r="AT100" s="9">
        <f>IFERROR((IF('[1]T10 Wine export vol'!AS131&lt;&gt;"",(IF('[1]T58 Population'!AS131&lt;&gt;"",('[1]T10 Wine export vol'!AS131/'[1]T61 Real GDP'!AS131*1000),"")),"")),"")</f>
        <v>0</v>
      </c>
      <c r="AU100" s="9">
        <f>IFERROR((IF('[1]T10 Wine export vol'!AT131&lt;&gt;"",(IF('[1]T58 Population'!AT131&lt;&gt;"",('[1]T10 Wine export vol'!AT131/'[1]T61 Real GDP'!AT131*1000),"")),"")),"")</f>
        <v>0.18126377101149213</v>
      </c>
      <c r="AV100" s="9" t="str">
        <f>IFERROR((IF('[1]T10 Wine export vol'!AU131&lt;&gt;"",(IF('[1]T58 Population'!AU131&lt;&gt;"",('[1]T10 Wine export vol'!AU131/'[1]T61 Real GDP'!AU131*1000),"")),"")),"")</f>
        <v/>
      </c>
      <c r="AW100" s="9">
        <f>IFERROR((IF('[1]T10 Wine export vol'!AV131&lt;&gt;"",(IF('[1]T58 Population'!AV131&lt;&gt;"",('[1]T10 Wine export vol'!AV131/'[1]T61 Real GDP'!AV131*1000),"")),"")),"")</f>
        <v>2.8812782398009298</v>
      </c>
      <c r="AX100" s="9" t="str">
        <f>IFERROR((IF('[1]T10 Wine export vol'!AW131&lt;&gt;"",(IF('[1]T58 Population'!AW131&lt;&gt;"",('[1]T10 Wine export vol'!AW131/'[1]T61 Real GDP'!AW131*1000),"")),"")),"")</f>
        <v/>
      </c>
      <c r="AY100" s="9">
        <f>IFERROR((IF('[1]T10 Wine export vol'!AX131&lt;&gt;"",(IF('[1]T58 Population'!AX131&lt;&gt;"",('[1]T10 Wine export vol'!AX131/'[1]T61 Real GDP'!AX131*1000),"")),"")),"")</f>
        <v>29.29042904290429</v>
      </c>
      <c r="AZ100" s="9">
        <f>IFERROR((IF('[1]T10 Wine export vol'!AY131&lt;&gt;"",(IF('[1]T58 Population'!AY131&lt;&gt;"",('[1]T10 Wine export vol'!AY131/'[1]T61 Real GDP'!AY131*1000),"")),"")),"")</f>
        <v>0</v>
      </c>
      <c r="BA100" s="9" t="str">
        <f>IFERROR((IF('[1]T10 Wine export vol'!AZ131&lt;&gt;"",(IF('[1]T58 Population'!AZ131&lt;&gt;"",('[1]T10 Wine export vol'!AZ131/'[1]T61 Real GDP'!AZ131*1000),"")),"")),"")</f>
        <v/>
      </c>
      <c r="BB100" s="9">
        <f>IFERROR((IF('[1]T10 Wine export vol'!BC131&lt;&gt;"",(IF('[1]T58 Population'!BC131&lt;&gt;"",('[1]T10 Wine export vol'!BC131/'[1]T61 Real GDP'!BC131*1000),"")),"")),"")</f>
        <v>244.37541860462403</v>
      </c>
    </row>
    <row r="101" spans="1:54" x14ac:dyDescent="0.5">
      <c r="A101" s="7">
        <f>'[1]T10 Wine export vol'!A132</f>
        <v>1964</v>
      </c>
      <c r="B101" s="9">
        <f>IFERROR((IF('[1]T10 Wine export vol'!B132&lt;&gt;"",(IF('[1]T58 Population'!B132&lt;&gt;"",('[1]T10 Wine export vol'!B132/'[1]T61 Real GDP'!B132*1000),"")),"")),"")</f>
        <v>804.57895317209443</v>
      </c>
      <c r="C101" s="9">
        <f>IFERROR((IF('[1]T10 Wine export vol'!C132&lt;&gt;"",(IF('[1]T58 Population'!C132&lt;&gt;"",('[1]T10 Wine export vol'!C132/'[1]T61 Real GDP'!C132*1000),"")),"")),"")</f>
        <v>549.41307110705009</v>
      </c>
      <c r="D101" s="9">
        <f>IFERROR((IF('[1]T10 Wine export vol'!D132&lt;&gt;"",(IF('[1]T58 Population'!D132&lt;&gt;"",('[1]T10 Wine export vol'!D132/'[1]T61 Real GDP'!D132*1000),"")),"")),"")</f>
        <v>6679.5790218448747</v>
      </c>
      <c r="E101" s="9">
        <f>IFERROR((IF('[1]T10 Wine export vol'!E132&lt;&gt;"",(IF('[1]T58 Population'!E132&lt;&gt;"",('[1]T10 Wine export vol'!E132/'[1]T61 Real GDP'!E132*1000),"")),"")),"")</f>
        <v>1400.7871158623384</v>
      </c>
      <c r="F101" s="9">
        <f>IFERROR((IF('[1]T10 Wine export vol'!F132&lt;&gt;"",(IF('[1]T58 Population'!F132&lt;&gt;"",('[1]T10 Wine export vol'!F132/'[1]T61 Real GDP'!F132*1000),"")),"")),"")</f>
        <v>29.508616589221031</v>
      </c>
      <c r="G101" s="9"/>
      <c r="H101" s="9">
        <f>IFERROR((IF('[1]T10 Wine export vol'!G132&lt;&gt;"",(IF('[1]T58 Population'!G132&lt;&gt;"",('[1]T10 Wine export vol'!G132/'[1]T61 Real GDP'!G132*1000),"")),"")),"")</f>
        <v>35.282469161023513</v>
      </c>
      <c r="I101" s="9">
        <f>IFERROR((IF('[1]T10 Wine export vol'!H132&lt;&gt;"",(IF('[1]T58 Population'!H132&lt;&gt;"",('[1]T10 Wine export vol'!H132/'[1]T61 Real GDP'!H132*1000),"")),"")),"")</f>
        <v>7.3029312039804983</v>
      </c>
      <c r="J101" s="9">
        <f>IFERROR((IF('[1]T10 Wine export vol'!I132&lt;&gt;"",(IF('[1]T58 Population'!I132&lt;&gt;"",('[1]T10 Wine export vol'!I132/'[1]T61 Real GDP'!I132*1000),"")),"")),"")</f>
        <v>0.27079885662704978</v>
      </c>
      <c r="K101" s="9">
        <f>IFERROR((IF('[1]T10 Wine export vol'!J132&lt;&gt;"",(IF('[1]T58 Population'!J132&lt;&gt;"",('[1]T10 Wine export vol'!J132/'[1]T61 Real GDP'!J132*1000),"")),"")),"")</f>
        <v>26.946510745183911</v>
      </c>
      <c r="L101" s="9">
        <f>IFERROR((IF('[1]T10 Wine export vol'!K132&lt;&gt;"",(IF('[1]T58 Population'!K132&lt;&gt;"",('[1]T10 Wine export vol'!K132/'[1]T61 Real GDP'!K132*1000),"")),"")),"")</f>
        <v>764.26524416196128</v>
      </c>
      <c r="M101" s="9" t="str">
        <f>IFERROR((IF('[1]T10 Wine export vol'!L132&lt;&gt;"",(IF('[1]T58 Population'!L132&lt;&gt;"",('[1]T10 Wine export vol'!L132/'[1]T61 Real GDP'!L132*1000),"")),"")),"")</f>
        <v/>
      </c>
      <c r="N101" s="9">
        <f>IFERROR((IF('[1]T10 Wine export vol'!M132&lt;&gt;"",(IF('[1]T58 Population'!M132&lt;&gt;"",('[1]T10 Wine export vol'!M132/'[1]T61 Real GDP'!M132*1000),"")),"")),"")</f>
        <v>0.73397060622476962</v>
      </c>
      <c r="O101" s="9">
        <f>IFERROR((IF('[1]T10 Wine export vol'!N132&lt;&gt;"",(IF('[1]T58 Population'!N132&lt;&gt;"",('[1]T10 Wine export vol'!N132/'[1]T61 Real GDP'!N132*1000),"")),"")),"")</f>
        <v>7.4480203019422278E-2</v>
      </c>
      <c r="P101" s="9">
        <f>IFERROR((IF('[1]T10 Wine export vol'!O132&lt;&gt;"",(IF('[1]T58 Population'!O132&lt;&gt;"",('[1]T10 Wine export vol'!O132/'[1]T61 Real GDP'!O132*1000),"")),"")),"")</f>
        <v>11.658945906800254</v>
      </c>
      <c r="Q101" s="9">
        <f>IFERROR((IF('[1]T10 Wine export vol'!P132&lt;&gt;"",(IF('[1]T58 Population'!P132&lt;&gt;"",('[1]T10 Wine export vol'!P132/'[1]T61 Real GDP'!P132*1000),"")),"")),"")</f>
        <v>10.588790980750467</v>
      </c>
      <c r="R101" s="9" t="str">
        <f>IFERROR((IF('[1]T10 Wine export vol'!Q132&lt;&gt;"",(IF('[1]T58 Population'!Q132&lt;&gt;"",('[1]T10 Wine export vol'!Q132/'[1]T61 Real GDP'!Q132*1000),"")),"")),"")</f>
        <v/>
      </c>
      <c r="S101" s="9">
        <f>IFERROR((IF('[1]T10 Wine export vol'!R132&lt;&gt;"",(IF('[1]T58 Population'!R132&lt;&gt;"",('[1]T10 Wine export vol'!R132/'[1]T61 Real GDP'!R132*1000),"")),"")),"")</f>
        <v>3405.3477799065699</v>
      </c>
      <c r="T101" s="9" t="str">
        <f>IFERROR((IF('[1]T10 Wine export vol'!S132&lt;&gt;"",(IF('[1]T58 Population'!S132&lt;&gt;"",('[1]T10 Wine export vol'!S132/'[1]T61 Real GDP'!S132*1000),"")),"")),"")</f>
        <v/>
      </c>
      <c r="U101" s="9" t="str">
        <f>IFERROR((IF('[1]T10 Wine export vol'!T132&lt;&gt;"",(IF('[1]T58 Population'!T132&lt;&gt;"",('[1]T10 Wine export vol'!T132/'[1]T61 Real GDP'!T132*1000),"")),"")),"")</f>
        <v/>
      </c>
      <c r="V101" s="9">
        <f>IFERROR((IF('[1]T10 Wine export vol'!U132&lt;&gt;"",(IF('[1]T58 Population'!U132&lt;&gt;"",('[1]T10 Wine export vol'!U132/'[1]T61 Real GDP'!U132*1000),"")),"")),"")</f>
        <v>1285.5814958318501</v>
      </c>
      <c r="W101" s="9" t="str">
        <f>IFERROR((IF('[1]T10 Wine export vol'!V132&lt;&gt;"",(IF('[1]T58 Population'!V132&lt;&gt;"",('[1]T10 Wine export vol'!V132/'[1]T61 Real GDP'!V132*1000),"")),"")),"")</f>
        <v/>
      </c>
      <c r="X101" s="9">
        <f>IFERROR((IF('[1]T10 Wine export vol'!W132&lt;&gt;"",(IF('[1]T58 Population'!W132&lt;&gt;"",('[1]T10 Wine export vol'!W132/'[1]T61 Real GDP'!W132*1000),"")),"")),"")</f>
        <v>992.01845140295075</v>
      </c>
      <c r="Y101" s="9" t="str">
        <f>IFERROR((IF('[1]T10 Wine export vol'!X132&lt;&gt;"",(IF('[1]T58 Population'!X132&lt;&gt;"",('[1]T10 Wine export vol'!X132/'[1]T61 Real GDP'!X132*1000),"")),"")),"")</f>
        <v/>
      </c>
      <c r="Z101" s="9" t="str">
        <f>IFERROR((IF('[1]T10 Wine export vol'!Y132&lt;&gt;"",(IF('[1]T58 Population'!Y132&lt;&gt;"",('[1]T10 Wine export vol'!Y132/'[1]T61 Real GDP'!Y132*1000),"")),"")),"")</f>
        <v/>
      </c>
      <c r="AA101" s="9" t="str">
        <f>IFERROR((IF('[1]T10 Wine export vol'!Z132&lt;&gt;"",(IF('[1]T58 Population'!Z132&lt;&gt;"",('[1]T10 Wine export vol'!Z132/'[1]T61 Real GDP'!Z132*1000),"")),"")),"")</f>
        <v/>
      </c>
      <c r="AB101" s="9">
        <f>IFERROR((IF('[1]T10 Wine export vol'!AA132&lt;&gt;"",(IF('[1]T58 Population'!AA132&lt;&gt;"",('[1]T10 Wine export vol'!AA132/'[1]T61 Real GDP'!AA132*1000),"")),"")),"")</f>
        <v>63.228585909782076</v>
      </c>
      <c r="AC101" s="9">
        <f>IFERROR((IF('[1]T10 Wine export vol'!AB132&lt;&gt;"",(IF('[1]T58 Population'!AB132&lt;&gt;"",('[1]T10 Wine export vol'!AB132/'[1]T61 Real GDP'!AB132*1000),"")),"")),"")</f>
        <v>0.40734705969486001</v>
      </c>
      <c r="AD101" s="9">
        <f>IFERROR((IF('[1]T10 Wine export vol'!AC132&lt;&gt;"",(IF('[1]T58 Population'!AC132&lt;&gt;"",('[1]T10 Wine export vol'!AC132/'[1]T61 Real GDP'!AC132*1000),"")),"")),"")</f>
        <v>0</v>
      </c>
      <c r="AE101" s="9">
        <f>IFERROR((IF('[1]T10 Wine export vol'!AD132&lt;&gt;"",(IF('[1]T58 Population'!AD132&lt;&gt;"",('[1]T10 Wine export vol'!AD132/'[1]T61 Real GDP'!AD132*1000),"")),"")),"")</f>
        <v>0.32192058884131036</v>
      </c>
      <c r="AF101" s="9">
        <f>IFERROR((IF('[1]T10 Wine export vol'!AE132&lt;&gt;"",(IF('[1]T58 Population'!AE132&lt;&gt;"",('[1]T10 Wine export vol'!AE132/'[1]T61 Real GDP'!AE132*1000),"")),"")),"")</f>
        <v>3.9823486907445207</v>
      </c>
      <c r="AG101" s="9">
        <f>IFERROR((IF('[1]T10 Wine export vol'!AF132&lt;&gt;"",(IF('[1]T58 Population'!AF132&lt;&gt;"",('[1]T10 Wine export vol'!AF132/'[1]T61 Real GDP'!AF132*1000),"")),"")),"")</f>
        <v>6.4129097557246689E-2</v>
      </c>
      <c r="AH101" s="9">
        <f>IFERROR((IF('[1]T10 Wine export vol'!AG132&lt;&gt;"",(IF('[1]T58 Population'!AG132&lt;&gt;"",('[1]T10 Wine export vol'!AG132/'[1]T61 Real GDP'!AG132*1000),"")),"")),"")</f>
        <v>202.08355771680289</v>
      </c>
      <c r="AI101" s="9">
        <f>IFERROR((IF('[1]T10 Wine export vol'!AH132&lt;&gt;"",(IF('[1]T58 Population'!AH132&lt;&gt;"",('[1]T10 Wine export vol'!AH132/'[1]T61 Real GDP'!AH132*1000),"")),"")),"")</f>
        <v>7.1157838502208123E-2</v>
      </c>
      <c r="AJ101" s="9" t="str">
        <f>IFERROR((IF('[1]T10 Wine export vol'!AI132&lt;&gt;"",(IF('[1]T58 Population'!AI132&lt;&gt;"",('[1]T10 Wine export vol'!AI132/'[1]T61 Real GDP'!AI132*1000),"")),"")),"")</f>
        <v/>
      </c>
      <c r="AK101" s="9" t="str">
        <f>IFERROR((IF('[1]T10 Wine export vol'!AJ132&lt;&gt;"",(IF('[1]T58 Population'!AJ132&lt;&gt;"",('[1]T10 Wine export vol'!AJ132/'[1]T61 Real GDP'!AJ132*1000),"")),"")),"")</f>
        <v/>
      </c>
      <c r="AL101" s="9">
        <f>IFERROR((IF('[1]T10 Wine export vol'!AK132&lt;&gt;"",(IF('[1]T58 Population'!AK132&lt;&gt;"",('[1]T10 Wine export vol'!AK132/'[1]T61 Real GDP'!AK132*1000),"")),"")),"")</f>
        <v>44872.619404543984</v>
      </c>
      <c r="AM101" s="9">
        <f>IFERROR((IF('[1]T10 Wine export vol'!AL132&lt;&gt;"",(IF('[1]T58 Population'!AL132&lt;&gt;"",('[1]T10 Wine export vol'!AL132/'[1]T61 Real GDP'!AL132*1000),"")),"")),"")</f>
        <v>10270.798141891892</v>
      </c>
      <c r="AN101" s="9">
        <f>IFERROR((IF('[1]T10 Wine export vol'!AM132&lt;&gt;"",(IF('[1]T58 Population'!AM132&lt;&gt;"",('[1]T10 Wine export vol'!AM132/'[1]T61 Real GDP'!AM132*1000),"")),"")),"")</f>
        <v>287.2487730759733</v>
      </c>
      <c r="AO101" s="9">
        <f>IFERROR((IF('[1]T10 Wine export vol'!AN132&lt;&gt;"",(IF('[1]T58 Population'!AN132&lt;&gt;"",('[1]T10 Wine export vol'!AN132/'[1]T61 Real GDP'!AN132*1000),"")),"")),"")</f>
        <v>20969.046948943786</v>
      </c>
      <c r="AP101" s="9">
        <f>IFERROR((IF('[1]T10 Wine export vol'!AO132&lt;&gt;"",(IF('[1]T58 Population'!AO132&lt;&gt;"",('[1]T10 Wine export vol'!AO132/'[1]T61 Real GDP'!AO132*1000),"")),"")),"")</f>
        <v>18.614257674693075</v>
      </c>
      <c r="AQ101" s="9" t="str">
        <f>IFERROR((IF('[1]T10 Wine export vol'!AP132&lt;&gt;"",(IF('[1]T58 Population'!AP132&lt;&gt;"",('[1]T10 Wine export vol'!AP132/'[1]T61 Real GDP'!AP132*1000),"")),"")),"")</f>
        <v/>
      </c>
      <c r="AR101" s="9">
        <f>IFERROR((IF('[1]T10 Wine export vol'!AQ132&lt;&gt;"",(IF('[1]T58 Population'!AQ132&lt;&gt;"",('[1]T10 Wine export vol'!AQ132/'[1]T61 Real GDP'!AQ132*1000),"")),"")),"")</f>
        <v>0</v>
      </c>
      <c r="AS101" s="9">
        <f>IFERROR((IF('[1]T10 Wine export vol'!AR132&lt;&gt;"",(IF('[1]T58 Population'!AR132&lt;&gt;"",('[1]T10 Wine export vol'!AR132/'[1]T61 Real GDP'!AR132*1000),"")),"")),"")</f>
        <v>6.2644246620507742</v>
      </c>
      <c r="AT101" s="9">
        <f>IFERROR((IF('[1]T10 Wine export vol'!AS132&lt;&gt;"",(IF('[1]T58 Population'!AS132&lt;&gt;"",('[1]T10 Wine export vol'!AS132/'[1]T61 Real GDP'!AS132*1000),"")),"")),"")</f>
        <v>0</v>
      </c>
      <c r="AU101" s="9">
        <f>IFERROR((IF('[1]T10 Wine export vol'!AT132&lt;&gt;"",(IF('[1]T58 Population'!AT132&lt;&gt;"",('[1]T10 Wine export vol'!AT132/'[1]T61 Real GDP'!AT132*1000),"")),"")),"")</f>
        <v>0.3318610007412765</v>
      </c>
      <c r="AV101" s="9" t="str">
        <f>IFERROR((IF('[1]T10 Wine export vol'!AU132&lt;&gt;"",(IF('[1]T58 Population'!AU132&lt;&gt;"",('[1]T10 Wine export vol'!AU132/'[1]T61 Real GDP'!AU132*1000),"")),"")),"")</f>
        <v/>
      </c>
      <c r="AW101" s="9">
        <f>IFERROR((IF('[1]T10 Wine export vol'!AV132&lt;&gt;"",(IF('[1]T58 Population'!AV132&lt;&gt;"",('[1]T10 Wine export vol'!AV132/'[1]T61 Real GDP'!AV132*1000),"")),"")),"")</f>
        <v>0.12319063751154913</v>
      </c>
      <c r="AX101" s="9" t="str">
        <f>IFERROR((IF('[1]T10 Wine export vol'!AW132&lt;&gt;"",(IF('[1]T58 Population'!AW132&lt;&gt;"",('[1]T10 Wine export vol'!AW132/'[1]T61 Real GDP'!AW132*1000),"")),"")),"")</f>
        <v/>
      </c>
      <c r="AY101" s="9">
        <f>IFERROR((IF('[1]T10 Wine export vol'!AX132&lt;&gt;"",(IF('[1]T58 Population'!AX132&lt;&gt;"",('[1]T10 Wine export vol'!AX132/'[1]T61 Real GDP'!AX132*1000),"")),"")),"")</f>
        <v>31.623931623931622</v>
      </c>
      <c r="AZ101" s="9">
        <f>IFERROR((IF('[1]T10 Wine export vol'!AY132&lt;&gt;"",(IF('[1]T58 Population'!AY132&lt;&gt;"",('[1]T10 Wine export vol'!AY132/'[1]T61 Real GDP'!AY132*1000),"")),"")),"")</f>
        <v>0</v>
      </c>
      <c r="BA101" s="9" t="str">
        <f>IFERROR((IF('[1]T10 Wine export vol'!AZ132&lt;&gt;"",(IF('[1]T58 Population'!AZ132&lt;&gt;"",('[1]T10 Wine export vol'!AZ132/'[1]T61 Real GDP'!AZ132*1000),"")),"")),"")</f>
        <v/>
      </c>
      <c r="BB101" s="9">
        <f>IFERROR((IF('[1]T10 Wine export vol'!BC132&lt;&gt;"",(IF('[1]T58 Population'!BC132&lt;&gt;"",('[1]T10 Wine export vol'!BC132/'[1]T61 Real GDP'!BC132*1000),"")),"")),"")</f>
        <v>255.28815792859737</v>
      </c>
    </row>
    <row r="102" spans="1:54" x14ac:dyDescent="0.5">
      <c r="A102" s="7">
        <f>'[1]T10 Wine export vol'!A133</f>
        <v>1965</v>
      </c>
      <c r="B102" s="9">
        <f>IFERROR((IF('[1]T10 Wine export vol'!B133&lt;&gt;"",(IF('[1]T58 Population'!B133&lt;&gt;"",('[1]T10 Wine export vol'!B133/'[1]T61 Real GDP'!B133*1000),"")),"")),"")</f>
        <v>729.71326918695343</v>
      </c>
      <c r="C102" s="9">
        <f>IFERROR((IF('[1]T10 Wine export vol'!C133&lt;&gt;"",(IF('[1]T58 Population'!C133&lt;&gt;"",('[1]T10 Wine export vol'!C133/'[1]T61 Real GDP'!C133*1000),"")),"")),"")</f>
        <v>608.81018682598358</v>
      </c>
      <c r="D102" s="9">
        <f>IFERROR((IF('[1]T10 Wine export vol'!D133&lt;&gt;"",(IF('[1]T58 Population'!D133&lt;&gt;"",('[1]T10 Wine export vol'!D133/'[1]T61 Real GDP'!D133*1000),"")),"")),"")</f>
        <v>6722.5758656642702</v>
      </c>
      <c r="E102" s="9">
        <f>IFERROR((IF('[1]T10 Wine export vol'!E133&lt;&gt;"",(IF('[1]T58 Population'!E133&lt;&gt;"",('[1]T10 Wine export vol'!E133/'[1]T61 Real GDP'!E133*1000),"")),"")),"")</f>
        <v>1427.1699150490201</v>
      </c>
      <c r="F102" s="9">
        <f>IFERROR((IF('[1]T10 Wine export vol'!F133&lt;&gt;"",(IF('[1]T58 Population'!F133&lt;&gt;"",('[1]T10 Wine export vol'!F133/'[1]T61 Real GDP'!F133*1000),"")),"")),"")</f>
        <v>71.664829106945973</v>
      </c>
      <c r="G102" s="9"/>
      <c r="H102" s="9">
        <f>IFERROR((IF('[1]T10 Wine export vol'!G133&lt;&gt;"",(IF('[1]T58 Population'!G133&lt;&gt;"",('[1]T10 Wine export vol'!G133/'[1]T61 Real GDP'!G133*1000),"")),"")),"")</f>
        <v>39.016843054733677</v>
      </c>
      <c r="I102" s="9">
        <f>IFERROR((IF('[1]T10 Wine export vol'!H133&lt;&gt;"",(IF('[1]T58 Population'!H133&lt;&gt;"",('[1]T10 Wine export vol'!H133/'[1]T61 Real GDP'!H133*1000),"")),"")),"")</f>
        <v>9.2100466258610449</v>
      </c>
      <c r="J102" s="9">
        <f>IFERROR((IF('[1]T10 Wine export vol'!I133&lt;&gt;"",(IF('[1]T58 Population'!I133&lt;&gt;"",('[1]T10 Wine export vol'!I133/'[1]T61 Real GDP'!I133*1000),"")),"")),"")</f>
        <v>0.1142791840466259</v>
      </c>
      <c r="K102" s="9">
        <f>IFERROR((IF('[1]T10 Wine export vol'!J133&lt;&gt;"",(IF('[1]T58 Population'!J133&lt;&gt;"",('[1]T10 Wine export vol'!J133/'[1]T61 Real GDP'!J133*1000),"")),"")),"")</f>
        <v>29.060244848142911</v>
      </c>
      <c r="L102" s="9">
        <f>IFERROR((IF('[1]T10 Wine export vol'!K133&lt;&gt;"",(IF('[1]T58 Population'!K133&lt;&gt;"",('[1]T10 Wine export vol'!K133/'[1]T61 Real GDP'!K133*1000),"")),"")),"")</f>
        <v>1232.0441988950276</v>
      </c>
      <c r="M102" s="9" t="str">
        <f>IFERROR((IF('[1]T10 Wine export vol'!L133&lt;&gt;"",(IF('[1]T58 Population'!L133&lt;&gt;"",('[1]T10 Wine export vol'!L133/'[1]T61 Real GDP'!L133*1000),"")),"")),"")</f>
        <v/>
      </c>
      <c r="N102" s="9">
        <f>IFERROR((IF('[1]T10 Wine export vol'!M133&lt;&gt;"",(IF('[1]T58 Population'!M133&lt;&gt;"",('[1]T10 Wine export vol'!M133/'[1]T61 Real GDP'!M133*1000),"")),"")),"")</f>
        <v>1.3617303939884586</v>
      </c>
      <c r="O102" s="9">
        <f>IFERROR((IF('[1]T10 Wine export vol'!N133&lt;&gt;"",(IF('[1]T58 Population'!N133&lt;&gt;"",('[1]T10 Wine export vol'!N133/'[1]T61 Real GDP'!N133*1000),"")),"")),"")</f>
        <v>0.10759807092144273</v>
      </c>
      <c r="P102" s="9">
        <f>IFERROR((IF('[1]T10 Wine export vol'!O133&lt;&gt;"",(IF('[1]T58 Population'!O133&lt;&gt;"",('[1]T10 Wine export vol'!O133/'[1]T61 Real GDP'!O133*1000),"")),"")),"")</f>
        <v>10.963512964789141</v>
      </c>
      <c r="Q102" s="9">
        <f>IFERROR((IF('[1]T10 Wine export vol'!P133&lt;&gt;"",(IF('[1]T58 Population'!P133&lt;&gt;"",('[1]T10 Wine export vol'!P133/'[1]T61 Real GDP'!P133*1000),"")),"")),"")</f>
        <v>11.020837893116171</v>
      </c>
      <c r="R102" s="9" t="str">
        <f>IFERROR((IF('[1]T10 Wine export vol'!Q133&lt;&gt;"",(IF('[1]T58 Population'!Q133&lt;&gt;"",('[1]T10 Wine export vol'!Q133/'[1]T61 Real GDP'!Q133*1000),"")),"")),"")</f>
        <v/>
      </c>
      <c r="S102" s="9">
        <f>IFERROR((IF('[1]T10 Wine export vol'!R133&lt;&gt;"",(IF('[1]T58 Population'!R133&lt;&gt;"",('[1]T10 Wine export vol'!R133/'[1]T61 Real GDP'!R133*1000),"")),"")),"")</f>
        <v>3513.0266361808622</v>
      </c>
      <c r="T102" s="9" t="str">
        <f>IFERROR((IF('[1]T10 Wine export vol'!S133&lt;&gt;"",(IF('[1]T58 Population'!S133&lt;&gt;"",('[1]T10 Wine export vol'!S133/'[1]T61 Real GDP'!S133*1000),"")),"")),"")</f>
        <v/>
      </c>
      <c r="U102" s="9" t="str">
        <f>IFERROR((IF('[1]T10 Wine export vol'!T133&lt;&gt;"",(IF('[1]T58 Population'!T133&lt;&gt;"",('[1]T10 Wine export vol'!T133/'[1]T61 Real GDP'!T133*1000),"")),"")),"")</f>
        <v/>
      </c>
      <c r="V102" s="9">
        <f>IFERROR((IF('[1]T10 Wine export vol'!U133&lt;&gt;"",(IF('[1]T58 Population'!U133&lt;&gt;"",('[1]T10 Wine export vol'!U133/'[1]T61 Real GDP'!U133*1000),"")),"")),"")</f>
        <v>1545.0869436795099</v>
      </c>
      <c r="W102" s="9" t="str">
        <f>IFERROR((IF('[1]T10 Wine export vol'!V133&lt;&gt;"",(IF('[1]T58 Population'!V133&lt;&gt;"",('[1]T10 Wine export vol'!V133/'[1]T61 Real GDP'!V133*1000),"")),"")),"")</f>
        <v/>
      </c>
      <c r="X102" s="9">
        <f>IFERROR((IF('[1]T10 Wine export vol'!W133&lt;&gt;"",(IF('[1]T58 Population'!W133&lt;&gt;"",('[1]T10 Wine export vol'!W133/'[1]T61 Real GDP'!W133*1000),"")),"")),"")</f>
        <v>953.710516191191</v>
      </c>
      <c r="Y102" s="9" t="str">
        <f>IFERROR((IF('[1]T10 Wine export vol'!X133&lt;&gt;"",(IF('[1]T58 Population'!X133&lt;&gt;"",('[1]T10 Wine export vol'!X133/'[1]T61 Real GDP'!X133*1000),"")),"")),"")</f>
        <v/>
      </c>
      <c r="Z102" s="9" t="str">
        <f>IFERROR((IF('[1]T10 Wine export vol'!Y133&lt;&gt;"",(IF('[1]T58 Population'!Y133&lt;&gt;"",('[1]T10 Wine export vol'!Y133/'[1]T61 Real GDP'!Y133*1000),"")),"")),"")</f>
        <v/>
      </c>
      <c r="AA102" s="9" t="str">
        <f>IFERROR((IF('[1]T10 Wine export vol'!Z133&lt;&gt;"",(IF('[1]T58 Population'!Z133&lt;&gt;"",('[1]T10 Wine export vol'!Z133/'[1]T61 Real GDP'!Z133*1000),"")),"")),"")</f>
        <v/>
      </c>
      <c r="AB102" s="9">
        <f>IFERROR((IF('[1]T10 Wine export vol'!AA133&lt;&gt;"",(IF('[1]T58 Population'!AA133&lt;&gt;"",('[1]T10 Wine export vol'!AA133/'[1]T61 Real GDP'!AA133*1000),"")),"")),"")</f>
        <v>77.998122809585723</v>
      </c>
      <c r="AC102" s="9">
        <f>IFERROR((IF('[1]T10 Wine export vol'!AB133&lt;&gt;"",(IF('[1]T58 Population'!AB133&lt;&gt;"",('[1]T10 Wine export vol'!AB133/'[1]T61 Real GDP'!AB133*1000),"")),"")),"")</f>
        <v>0.34814092744743075</v>
      </c>
      <c r="AD102" s="9">
        <f>IFERROR((IF('[1]T10 Wine export vol'!AC133&lt;&gt;"",(IF('[1]T58 Population'!AC133&lt;&gt;"",('[1]T10 Wine export vol'!AC133/'[1]T61 Real GDP'!AC133*1000),"")),"")),"")</f>
        <v>0</v>
      </c>
      <c r="AE102" s="9">
        <f>IFERROR((IF('[1]T10 Wine export vol'!AD133&lt;&gt;"",(IF('[1]T58 Population'!AD133&lt;&gt;"",('[1]T10 Wine export vol'!AD133/'[1]T61 Real GDP'!AD133*1000),"")),"")),"")</f>
        <v>0.41575671941867692</v>
      </c>
      <c r="AF102" s="9">
        <f>IFERROR((IF('[1]T10 Wine export vol'!AE133&lt;&gt;"",(IF('[1]T58 Population'!AE133&lt;&gt;"",('[1]T10 Wine export vol'!AE133/'[1]T61 Real GDP'!AE133*1000),"")),"")),"")</f>
        <v>3.965906066961014</v>
      </c>
      <c r="AG102" s="9" t="str">
        <f>IFERROR((IF('[1]T10 Wine export vol'!AF133&lt;&gt;"",(IF('[1]T58 Population'!AF133&lt;&gt;"",('[1]T10 Wine export vol'!AF133/'[1]T61 Real GDP'!AF133*1000),"")),"")),"")</f>
        <v/>
      </c>
      <c r="AH102" s="9">
        <f>IFERROR((IF('[1]T10 Wine export vol'!AG133&lt;&gt;"",(IF('[1]T58 Population'!AG133&lt;&gt;"",('[1]T10 Wine export vol'!AG133/'[1]T61 Real GDP'!AG133*1000),"")),"")),"")</f>
        <v>117.84471377562112</v>
      </c>
      <c r="AI102" s="9">
        <f>IFERROR((IF('[1]T10 Wine export vol'!AH133&lt;&gt;"",(IF('[1]T58 Population'!AH133&lt;&gt;"",('[1]T10 Wine export vol'!AH133/'[1]T61 Real GDP'!AH133*1000),"")),"")),"")</f>
        <v>0.37715219349770696</v>
      </c>
      <c r="AJ102" s="9" t="str">
        <f>IFERROR((IF('[1]T10 Wine export vol'!AI133&lt;&gt;"",(IF('[1]T58 Population'!AI133&lt;&gt;"",('[1]T10 Wine export vol'!AI133/'[1]T61 Real GDP'!AI133*1000),"")),"")),"")</f>
        <v/>
      </c>
      <c r="AK102" s="9" t="str">
        <f>IFERROR((IF('[1]T10 Wine export vol'!AJ133&lt;&gt;"",(IF('[1]T58 Population'!AJ133&lt;&gt;"",('[1]T10 Wine export vol'!AJ133/'[1]T61 Real GDP'!AJ133*1000),"")),"")),"")</f>
        <v/>
      </c>
      <c r="AL102" s="9">
        <f>IFERROR((IF('[1]T10 Wine export vol'!AK133&lt;&gt;"",(IF('[1]T58 Population'!AK133&lt;&gt;"",('[1]T10 Wine export vol'!AK133/'[1]T61 Real GDP'!AK133*1000),"")),"")),"")</f>
        <v>37957.538964999963</v>
      </c>
      <c r="AM102" s="9">
        <f>IFERROR((IF('[1]T10 Wine export vol'!AL133&lt;&gt;"",(IF('[1]T58 Population'!AL133&lt;&gt;"",('[1]T10 Wine export vol'!AL133/'[1]T61 Real GDP'!AL133*1000),"")),"")),"")</f>
        <v>7820.9404324765401</v>
      </c>
      <c r="AN102" s="9">
        <f>IFERROR((IF('[1]T10 Wine export vol'!AM133&lt;&gt;"",(IF('[1]T58 Population'!AM133&lt;&gt;"",('[1]T10 Wine export vol'!AM133/'[1]T61 Real GDP'!AM133*1000),"")),"")),"")</f>
        <v>257.69149736733453</v>
      </c>
      <c r="AO102" s="9">
        <f>IFERROR((IF('[1]T10 Wine export vol'!AN133&lt;&gt;"",(IF('[1]T58 Population'!AN133&lt;&gt;"",('[1]T10 Wine export vol'!AN133/'[1]T61 Real GDP'!AN133*1000),"")),"")),"")</f>
        <v>9579.6498006685324</v>
      </c>
      <c r="AP102" s="9">
        <f>IFERROR((IF('[1]T10 Wine export vol'!AO133&lt;&gt;"",(IF('[1]T58 Population'!AO133&lt;&gt;"",('[1]T10 Wine export vol'!AO133/'[1]T61 Real GDP'!AO133*1000),"")),"")),"")</f>
        <v>31.459354064593533</v>
      </c>
      <c r="AQ102" s="9" t="str">
        <f>IFERROR((IF('[1]T10 Wine export vol'!AP133&lt;&gt;"",(IF('[1]T58 Population'!AP133&lt;&gt;"",('[1]T10 Wine export vol'!AP133/'[1]T61 Real GDP'!AP133*1000),"")),"")),"")</f>
        <v/>
      </c>
      <c r="AR102" s="9">
        <f>IFERROR((IF('[1]T10 Wine export vol'!AQ133&lt;&gt;"",(IF('[1]T58 Population'!AQ133&lt;&gt;"",('[1]T10 Wine export vol'!AQ133/'[1]T61 Real GDP'!AQ133*1000),"")),"")),"")</f>
        <v>0</v>
      </c>
      <c r="AS102" s="9">
        <f>IFERROR((IF('[1]T10 Wine export vol'!AR133&lt;&gt;"",(IF('[1]T58 Population'!AR133&lt;&gt;"",('[1]T10 Wine export vol'!AR133/'[1]T61 Real GDP'!AR133*1000),"")),"")),"")</f>
        <v>4.7235023041474653</v>
      </c>
      <c r="AT102" s="9">
        <f>IFERROR((IF('[1]T10 Wine export vol'!AS133&lt;&gt;"",(IF('[1]T58 Population'!AS133&lt;&gt;"",('[1]T10 Wine export vol'!AS133/'[1]T61 Real GDP'!AS133*1000),"")),"")),"")</f>
        <v>0</v>
      </c>
      <c r="AU102" s="9">
        <f>IFERROR((IF('[1]T10 Wine export vol'!AT133&lt;&gt;"",(IF('[1]T58 Population'!AT133&lt;&gt;"",('[1]T10 Wine export vol'!AT133/'[1]T61 Real GDP'!AT133*1000),"")),"")),"")</f>
        <v>0.22156170323002877</v>
      </c>
      <c r="AV102" s="9" t="str">
        <f>IFERROR((IF('[1]T10 Wine export vol'!AU133&lt;&gt;"",(IF('[1]T58 Population'!AU133&lt;&gt;"",('[1]T10 Wine export vol'!AU133/'[1]T61 Real GDP'!AU133*1000),"")),"")),"")</f>
        <v/>
      </c>
      <c r="AW102" s="9">
        <f>IFERROR((IF('[1]T10 Wine export vol'!AV133&lt;&gt;"",(IF('[1]T58 Population'!AV133&lt;&gt;"",('[1]T10 Wine export vol'!AV133/'[1]T61 Real GDP'!AV133*1000),"")),"")),"")</f>
        <v>0.11490950876185003</v>
      </c>
      <c r="AX102" s="9" t="str">
        <f>IFERROR((IF('[1]T10 Wine export vol'!AW133&lt;&gt;"",(IF('[1]T58 Population'!AW133&lt;&gt;"",('[1]T10 Wine export vol'!AW133/'[1]T61 Real GDP'!AW133*1000),"")),"")),"")</f>
        <v/>
      </c>
      <c r="AY102" s="9">
        <f>IFERROR((IF('[1]T10 Wine export vol'!AX133&lt;&gt;"",(IF('[1]T58 Population'!AX133&lt;&gt;"",('[1]T10 Wine export vol'!AX133/'[1]T61 Real GDP'!AX133*1000),"")),"")),"")</f>
        <v>47.883965825551371</v>
      </c>
      <c r="AZ102" s="9">
        <f>IFERROR((IF('[1]T10 Wine export vol'!AY133&lt;&gt;"",(IF('[1]T58 Population'!AY133&lt;&gt;"",('[1]T10 Wine export vol'!AY133/'[1]T61 Real GDP'!AY133*1000),"")),"")),"")</f>
        <v>0</v>
      </c>
      <c r="BA102" s="9" t="str">
        <f>IFERROR((IF('[1]T10 Wine export vol'!AZ133&lt;&gt;"",(IF('[1]T58 Population'!AZ133&lt;&gt;"",('[1]T10 Wine export vol'!AZ133/'[1]T61 Real GDP'!AZ133*1000),"")),"")),"")</f>
        <v/>
      </c>
      <c r="BB102" s="9">
        <f>IFERROR((IF('[1]T10 Wine export vol'!BC133&lt;&gt;"",(IF('[1]T58 Population'!BC133&lt;&gt;"",('[1]T10 Wine export vol'!BC133/'[1]T61 Real GDP'!BC133*1000),"")),"")),"")</f>
        <v>231.4472114013015</v>
      </c>
    </row>
    <row r="103" spans="1:54" x14ac:dyDescent="0.5">
      <c r="A103" s="7">
        <f>'[1]T10 Wine export vol'!A134</f>
        <v>1966</v>
      </c>
      <c r="B103" s="9">
        <f>IFERROR((IF('[1]T10 Wine export vol'!B134&lt;&gt;"",(IF('[1]T58 Population'!B134&lt;&gt;"",('[1]T10 Wine export vol'!B134/'[1]T61 Real GDP'!B134*1000),"")),"")),"")</f>
        <v>769.73548415344294</v>
      </c>
      <c r="C103" s="9">
        <f>IFERROR((IF('[1]T10 Wine export vol'!C134&lt;&gt;"",(IF('[1]T58 Population'!C134&lt;&gt;"",('[1]T10 Wine export vol'!C134/'[1]T61 Real GDP'!C134*1000),"")),"")),"")</f>
        <v>561.45573442338184</v>
      </c>
      <c r="D103" s="9">
        <f>IFERROR((IF('[1]T10 Wine export vol'!D134&lt;&gt;"",(IF('[1]T58 Population'!D134&lt;&gt;"",('[1]T10 Wine export vol'!D134/'[1]T61 Real GDP'!D134*1000),"")),"")),"")</f>
        <v>7298.6369268897151</v>
      </c>
      <c r="E103" s="9">
        <f>IFERROR((IF('[1]T10 Wine export vol'!E134&lt;&gt;"",(IF('[1]T58 Population'!E134&lt;&gt;"",('[1]T10 Wine export vol'!E134/'[1]T61 Real GDP'!E134*1000),"")),"")),"")</f>
        <v>1477.4572317736406</v>
      </c>
      <c r="F103" s="9">
        <f>IFERROR((IF('[1]T10 Wine export vol'!F134&lt;&gt;"",(IF('[1]T58 Population'!F134&lt;&gt;"",('[1]T10 Wine export vol'!F134/'[1]T61 Real GDP'!F134*1000),"")),"")),"")</f>
        <v>22.138419838717823</v>
      </c>
      <c r="G103" s="9"/>
      <c r="H103" s="9">
        <f>IFERROR((IF('[1]T10 Wine export vol'!G134&lt;&gt;"",(IF('[1]T58 Population'!G134&lt;&gt;"",('[1]T10 Wine export vol'!G134/'[1]T61 Real GDP'!G134*1000),"")),"")),"")</f>
        <v>55.864145222468736</v>
      </c>
      <c r="I103" s="9">
        <f>IFERROR((IF('[1]T10 Wine export vol'!H134&lt;&gt;"",(IF('[1]T58 Population'!H134&lt;&gt;"",('[1]T10 Wine export vol'!H134/'[1]T61 Real GDP'!H134*1000),"")),"")),"")</f>
        <v>6.5186126001606306</v>
      </c>
      <c r="J103" s="9">
        <f>IFERROR((IF('[1]T10 Wine export vol'!I134&lt;&gt;"",(IF('[1]T58 Population'!I134&lt;&gt;"",('[1]T10 Wine export vol'!I134/'[1]T61 Real GDP'!I134*1000),"")),"")),"")</f>
        <v>0.22319560304661998</v>
      </c>
      <c r="K103" s="9">
        <f>IFERROR((IF('[1]T10 Wine export vol'!J134&lt;&gt;"",(IF('[1]T58 Population'!J134&lt;&gt;"",('[1]T10 Wine export vol'!J134/'[1]T61 Real GDP'!J134*1000),"")),"")),"")</f>
        <v>26.426034361532754</v>
      </c>
      <c r="L103" s="9">
        <f>IFERROR((IF('[1]T10 Wine export vol'!K134&lt;&gt;"",(IF('[1]T58 Population'!K134&lt;&gt;"",('[1]T10 Wine export vol'!K134/'[1]T61 Real GDP'!K134*1000),"")),"")),"")</f>
        <v>1383.7240570073584</v>
      </c>
      <c r="M103" s="9" t="str">
        <f>IFERROR((IF('[1]T10 Wine export vol'!L134&lt;&gt;"",(IF('[1]T58 Population'!L134&lt;&gt;"",('[1]T10 Wine export vol'!L134/'[1]T61 Real GDP'!L134*1000),"")),"")),"")</f>
        <v/>
      </c>
      <c r="N103" s="9">
        <f>IFERROR((IF('[1]T10 Wine export vol'!M134&lt;&gt;"",(IF('[1]T58 Population'!M134&lt;&gt;"",('[1]T10 Wine export vol'!M134/'[1]T61 Real GDP'!M134*1000),"")),"")),"")</f>
        <v>1.2120820337120417</v>
      </c>
      <c r="O103" s="9">
        <f>IFERROR((IF('[1]T10 Wine export vol'!N134&lt;&gt;"",(IF('[1]T58 Population'!N134&lt;&gt;"",('[1]T10 Wine export vol'!N134/'[1]T61 Real GDP'!N134*1000),"")),"")),"")</f>
        <v>0.14053959948644135</v>
      </c>
      <c r="P103" s="9">
        <f>IFERROR((IF('[1]T10 Wine export vol'!O134&lt;&gt;"",(IF('[1]T58 Population'!O134&lt;&gt;"",('[1]T10 Wine export vol'!O134/'[1]T61 Real GDP'!O134*1000),"")),"")),"")</f>
        <v>11.924579582130118</v>
      </c>
      <c r="Q103" s="9">
        <f>IFERROR((IF('[1]T10 Wine export vol'!P134&lt;&gt;"",(IF('[1]T58 Population'!P134&lt;&gt;"",('[1]T10 Wine export vol'!P134/'[1]T61 Real GDP'!P134*1000),"")),"")),"")</f>
        <v>10.96891123605282</v>
      </c>
      <c r="R103" s="9" t="str">
        <f>IFERROR((IF('[1]T10 Wine export vol'!Q134&lt;&gt;"",(IF('[1]T58 Population'!Q134&lt;&gt;"",('[1]T10 Wine export vol'!Q134/'[1]T61 Real GDP'!Q134*1000),"")),"")),"")</f>
        <v/>
      </c>
      <c r="S103" s="9">
        <f>IFERROR((IF('[1]T10 Wine export vol'!R134&lt;&gt;"",(IF('[1]T58 Population'!R134&lt;&gt;"",('[1]T10 Wine export vol'!R134/'[1]T61 Real GDP'!R134*1000),"")),"")),"")</f>
        <v>4148.8396249364869</v>
      </c>
      <c r="T103" s="9" t="str">
        <f>IFERROR((IF('[1]T10 Wine export vol'!S134&lt;&gt;"",(IF('[1]T58 Population'!S134&lt;&gt;"",('[1]T10 Wine export vol'!S134/'[1]T61 Real GDP'!S134*1000),"")),"")),"")</f>
        <v/>
      </c>
      <c r="U103" s="9" t="str">
        <f>IFERROR((IF('[1]T10 Wine export vol'!T134&lt;&gt;"",(IF('[1]T58 Population'!T134&lt;&gt;"",('[1]T10 Wine export vol'!T134/'[1]T61 Real GDP'!T134*1000),"")),"")),"")</f>
        <v/>
      </c>
      <c r="V103" s="9">
        <f>IFERROR((IF('[1]T10 Wine export vol'!U134&lt;&gt;"",(IF('[1]T58 Population'!U134&lt;&gt;"",('[1]T10 Wine export vol'!U134/'[1]T61 Real GDP'!U134*1000),"")),"")),"")</f>
        <v>1529.5129103514275</v>
      </c>
      <c r="W103" s="9" t="str">
        <f>IFERROR((IF('[1]T10 Wine export vol'!V134&lt;&gt;"",(IF('[1]T58 Population'!V134&lt;&gt;"",('[1]T10 Wine export vol'!V134/'[1]T61 Real GDP'!V134*1000),"")),"")),"")</f>
        <v/>
      </c>
      <c r="X103" s="9">
        <f>IFERROR((IF('[1]T10 Wine export vol'!W134&lt;&gt;"",(IF('[1]T58 Population'!W134&lt;&gt;"",('[1]T10 Wine export vol'!W134/'[1]T61 Real GDP'!W134*1000),"")),"")),"")</f>
        <v>909.31339262194922</v>
      </c>
      <c r="Y103" s="9" t="str">
        <f>IFERROR((IF('[1]T10 Wine export vol'!X134&lt;&gt;"",(IF('[1]T58 Population'!X134&lt;&gt;"",('[1]T10 Wine export vol'!X134/'[1]T61 Real GDP'!X134*1000),"")),"")),"")</f>
        <v/>
      </c>
      <c r="Z103" s="9" t="str">
        <f>IFERROR((IF('[1]T10 Wine export vol'!Y134&lt;&gt;"",(IF('[1]T58 Population'!Y134&lt;&gt;"",('[1]T10 Wine export vol'!Y134/'[1]T61 Real GDP'!Y134*1000),"")),"")),"")</f>
        <v/>
      </c>
      <c r="AA103" s="9" t="str">
        <f>IFERROR((IF('[1]T10 Wine export vol'!Z134&lt;&gt;"",(IF('[1]T58 Population'!Z134&lt;&gt;"",('[1]T10 Wine export vol'!Z134/'[1]T61 Real GDP'!Z134*1000),"")),"")),"")</f>
        <v/>
      </c>
      <c r="AB103" s="9">
        <f>IFERROR((IF('[1]T10 Wine export vol'!AA134&lt;&gt;"",(IF('[1]T58 Population'!AA134&lt;&gt;"",('[1]T10 Wine export vol'!AA134/'[1]T61 Real GDP'!AA134*1000),"")),"")),"")</f>
        <v>74.537335690289282</v>
      </c>
      <c r="AC103" s="9">
        <f>IFERROR((IF('[1]T10 Wine export vol'!AB134&lt;&gt;"",(IF('[1]T58 Population'!AB134&lt;&gt;"",('[1]T10 Wine export vol'!AB134/'[1]T61 Real GDP'!AB134*1000),"")),"")),"")</f>
        <v>0.5567199371233954</v>
      </c>
      <c r="AD103" s="9">
        <f>IFERROR((IF('[1]T10 Wine export vol'!AC134&lt;&gt;"",(IF('[1]T58 Population'!AC134&lt;&gt;"",('[1]T10 Wine export vol'!AC134/'[1]T61 Real GDP'!AC134*1000),"")),"")),"")</f>
        <v>0</v>
      </c>
      <c r="AE103" s="9">
        <f>IFERROR((IF('[1]T10 Wine export vol'!AD134&lt;&gt;"",(IF('[1]T58 Population'!AD134&lt;&gt;"",('[1]T10 Wine export vol'!AD134/'[1]T61 Real GDP'!AD134*1000),"")),"")),"")</f>
        <v>0.43303195077474205</v>
      </c>
      <c r="AF103" s="9">
        <f>IFERROR((IF('[1]T10 Wine export vol'!AE134&lt;&gt;"",(IF('[1]T58 Population'!AE134&lt;&gt;"",('[1]T10 Wine export vol'!AE134/'[1]T61 Real GDP'!AE134*1000),"")),"")),"")</f>
        <v>3.4285098426423937</v>
      </c>
      <c r="AG103" s="9">
        <f>IFERROR((IF('[1]T10 Wine export vol'!AF134&lt;&gt;"",(IF('[1]T58 Population'!AF134&lt;&gt;"",('[1]T10 Wine export vol'!AF134/'[1]T61 Real GDP'!AF134*1000),"")),"")),"")</f>
        <v>3.1963879649007397E-2</v>
      </c>
      <c r="AH103" s="9">
        <f>IFERROR((IF('[1]T10 Wine export vol'!AG134&lt;&gt;"",(IF('[1]T58 Population'!AG134&lt;&gt;"",('[1]T10 Wine export vol'!AG134/'[1]T61 Real GDP'!AG134*1000),"")),"")),"")</f>
        <v>107.91758007479186</v>
      </c>
      <c r="AI103" s="9">
        <f>IFERROR((IF('[1]T10 Wine export vol'!AH134&lt;&gt;"",(IF('[1]T58 Population'!AH134&lt;&gt;"",('[1]T10 Wine export vol'!AH134/'[1]T61 Real GDP'!AH134*1000),"")),"")),"")</f>
        <v>0.49777451772313736</v>
      </c>
      <c r="AJ103" s="9">
        <f>IFERROR((IF('[1]T10 Wine export vol'!AI134&lt;&gt;"",(IF('[1]T58 Population'!AI134&lt;&gt;"",('[1]T10 Wine export vol'!AI134/'[1]T61 Real GDP'!AI134*1000),"")),"")),"")</f>
        <v>1.6254191525852251</v>
      </c>
      <c r="AK103" s="9" t="str">
        <f>IFERROR((IF('[1]T10 Wine export vol'!AJ134&lt;&gt;"",(IF('[1]T58 Population'!AJ134&lt;&gt;"",('[1]T10 Wine export vol'!AJ134/'[1]T61 Real GDP'!AJ134*1000),"")),"")),"")</f>
        <v/>
      </c>
      <c r="AL103" s="9">
        <f>IFERROR((IF('[1]T10 Wine export vol'!AK134&lt;&gt;"",(IF('[1]T58 Population'!AK134&lt;&gt;"",('[1]T10 Wine export vol'!AK134/'[1]T61 Real GDP'!AK134*1000),"")),"")),"")</f>
        <v>41198.907133389243</v>
      </c>
      <c r="AM103" s="9">
        <f>IFERROR((IF('[1]T10 Wine export vol'!AL134&lt;&gt;"",(IF('[1]T58 Population'!AL134&lt;&gt;"",('[1]T10 Wine export vol'!AL134/'[1]T61 Real GDP'!AL134*1000),"")),"")),"")</f>
        <v>7241.1111111111122</v>
      </c>
      <c r="AN103" s="9">
        <f>IFERROR((IF('[1]T10 Wine export vol'!AM134&lt;&gt;"",(IF('[1]T58 Population'!AM134&lt;&gt;"",('[1]T10 Wine export vol'!AM134/'[1]T61 Real GDP'!AM134*1000),"")),"")),"")</f>
        <v>196.77271399478488</v>
      </c>
      <c r="AO103" s="9">
        <f>IFERROR((IF('[1]T10 Wine export vol'!AN134&lt;&gt;"",(IF('[1]T58 Population'!AN134&lt;&gt;"",('[1]T10 Wine export vol'!AN134/'[1]T61 Real GDP'!AN134*1000),"")),"")),"")</f>
        <v>16940.689781987821</v>
      </c>
      <c r="AP103" s="9">
        <f>IFERROR((IF('[1]T10 Wine export vol'!AO134&lt;&gt;"",(IF('[1]T58 Population'!AO134&lt;&gt;"",('[1]T10 Wine export vol'!AO134/'[1]T61 Real GDP'!AO134*1000),"")),"")),"")</f>
        <v>53.152205536781331</v>
      </c>
      <c r="AQ103" s="9" t="str">
        <f>IFERROR((IF('[1]T10 Wine export vol'!AP134&lt;&gt;"",(IF('[1]T58 Population'!AP134&lt;&gt;"",('[1]T10 Wine export vol'!AP134/'[1]T61 Real GDP'!AP134*1000),"")),"")),"")</f>
        <v/>
      </c>
      <c r="AR103" s="9">
        <f>IFERROR((IF('[1]T10 Wine export vol'!AQ134&lt;&gt;"",(IF('[1]T58 Population'!AQ134&lt;&gt;"",('[1]T10 Wine export vol'!AQ134/'[1]T61 Real GDP'!AQ134*1000),"")),"")),"")</f>
        <v>0</v>
      </c>
      <c r="AS103" s="9">
        <f>IFERROR((IF('[1]T10 Wine export vol'!AR134&lt;&gt;"",(IF('[1]T58 Population'!AR134&lt;&gt;"",('[1]T10 Wine export vol'!AR134/'[1]T61 Real GDP'!AR134*1000),"")),"")),"")</f>
        <v>4.3037544594824171</v>
      </c>
      <c r="AT103" s="9">
        <f>IFERROR((IF('[1]T10 Wine export vol'!AS134&lt;&gt;"",(IF('[1]T58 Population'!AS134&lt;&gt;"",('[1]T10 Wine export vol'!AS134/'[1]T61 Real GDP'!AS134*1000),"")),"")),"")</f>
        <v>0</v>
      </c>
      <c r="AU103" s="9">
        <f>IFERROR((IF('[1]T10 Wine export vol'!AT134&lt;&gt;"",(IF('[1]T58 Population'!AT134&lt;&gt;"",('[1]T10 Wine export vol'!AT134/'[1]T61 Real GDP'!AT134*1000),"")),"")),"")</f>
        <v>0.2402998202372498</v>
      </c>
      <c r="AV103" s="9" t="str">
        <f>IFERROR((IF('[1]T10 Wine export vol'!AU134&lt;&gt;"",(IF('[1]T58 Population'!AU134&lt;&gt;"",('[1]T10 Wine export vol'!AU134/'[1]T61 Real GDP'!AU134*1000),"")),"")),"")</f>
        <v/>
      </c>
      <c r="AW103" s="9">
        <f>IFERROR((IF('[1]T10 Wine export vol'!AV134&lt;&gt;"",(IF('[1]T58 Population'!AV134&lt;&gt;"",('[1]T10 Wine export vol'!AV134/'[1]T61 Real GDP'!AV134*1000),"")),"")),"")</f>
        <v>0.10942116205274099</v>
      </c>
      <c r="AX103" s="9" t="str">
        <f>IFERROR((IF('[1]T10 Wine export vol'!AW134&lt;&gt;"",(IF('[1]T58 Population'!AW134&lt;&gt;"",('[1]T10 Wine export vol'!AW134/'[1]T61 Real GDP'!AW134*1000),"")),"")),"")</f>
        <v/>
      </c>
      <c r="AY103" s="9">
        <f>IFERROR((IF('[1]T10 Wine export vol'!AX134&lt;&gt;"",(IF('[1]T58 Population'!AX134&lt;&gt;"",('[1]T10 Wine export vol'!AX134/'[1]T61 Real GDP'!AX134*1000),"")),"")),"")</f>
        <v>89.576256034328637</v>
      </c>
      <c r="AZ103" s="9">
        <f>IFERROR((IF('[1]T10 Wine export vol'!AY134&lt;&gt;"",(IF('[1]T58 Population'!AY134&lt;&gt;"",('[1]T10 Wine export vol'!AY134/'[1]T61 Real GDP'!AY134*1000),"")),"")),"")</f>
        <v>0</v>
      </c>
      <c r="BA103" s="9" t="str">
        <f>IFERROR((IF('[1]T10 Wine export vol'!AZ134&lt;&gt;"",(IF('[1]T58 Population'!AZ134&lt;&gt;"",('[1]T10 Wine export vol'!AZ134/'[1]T61 Real GDP'!AZ134*1000),"")),"")),"")</f>
        <v/>
      </c>
      <c r="BB103" s="9">
        <f>IFERROR((IF('[1]T10 Wine export vol'!BC134&lt;&gt;"",(IF('[1]T58 Population'!BC134&lt;&gt;"",('[1]T10 Wine export vol'!BC134/'[1]T61 Real GDP'!BC134*1000),"")),"")),"")</f>
        <v>238.29332580728678</v>
      </c>
    </row>
    <row r="104" spans="1:54" x14ac:dyDescent="0.5">
      <c r="A104" s="7">
        <f>'[1]T10 Wine export vol'!A135</f>
        <v>1967</v>
      </c>
      <c r="B104" s="9">
        <f>IFERROR((IF('[1]T10 Wine export vol'!B135&lt;&gt;"",(IF('[1]T58 Population'!B135&lt;&gt;"",('[1]T10 Wine export vol'!B135/'[1]T61 Real GDP'!B135*1000),"")),"")),"")</f>
        <v>646.26473946739623</v>
      </c>
      <c r="C104" s="9">
        <f>IFERROR((IF('[1]T10 Wine export vol'!C135&lt;&gt;"",(IF('[1]T58 Population'!C135&lt;&gt;"",('[1]T10 Wine export vol'!C135/'[1]T61 Real GDP'!C135*1000),"")),"")),"")</f>
        <v>534.30795630143393</v>
      </c>
      <c r="D104" s="9">
        <f>IFERROR((IF('[1]T10 Wine export vol'!D135&lt;&gt;"",(IF('[1]T58 Population'!D135&lt;&gt;"",('[1]T10 Wine export vol'!D135/'[1]T61 Real GDP'!D135*1000),"")),"")),"")</f>
        <v>6173.7840753088849</v>
      </c>
      <c r="E104" s="9">
        <f>IFERROR((IF('[1]T10 Wine export vol'!E135&lt;&gt;"",(IF('[1]T58 Population'!E135&lt;&gt;"",('[1]T10 Wine export vol'!E135/'[1]T61 Real GDP'!E135*1000),"")),"")),"")</f>
        <v>1517.2490540841309</v>
      </c>
      <c r="F104" s="9">
        <f>IFERROR((IF('[1]T10 Wine export vol'!F135&lt;&gt;"",(IF('[1]T58 Population'!F135&lt;&gt;"",('[1]T10 Wine export vol'!F135/'[1]T61 Real GDP'!F135*1000),"")),"")),"")</f>
        <v>23.020995016746998</v>
      </c>
      <c r="G104" s="9"/>
      <c r="H104" s="9">
        <f>IFERROR((IF('[1]T10 Wine export vol'!G135&lt;&gt;"",(IF('[1]T58 Population'!G135&lt;&gt;"",('[1]T10 Wine export vol'!G135/'[1]T61 Real GDP'!G135*1000),"")),"")),"")</f>
        <v>45.333899264521932</v>
      </c>
      <c r="I104" s="9">
        <f>IFERROR((IF('[1]T10 Wine export vol'!H135&lt;&gt;"",(IF('[1]T58 Population'!H135&lt;&gt;"",('[1]T10 Wine export vol'!H135/'[1]T61 Real GDP'!H135*1000),"")),"")),"")</f>
        <v>6.0716673593668116</v>
      </c>
      <c r="J104" s="9">
        <f>IFERROR((IF('[1]T10 Wine export vol'!I135&lt;&gt;"",(IF('[1]T58 Population'!I135&lt;&gt;"",('[1]T10 Wine export vol'!I135/'[1]T61 Real GDP'!I135*1000),"")),"")),"")</f>
        <v>0.10928961748633879</v>
      </c>
      <c r="K104" s="9">
        <f>IFERROR((IF('[1]T10 Wine export vol'!J135&lt;&gt;"",(IF('[1]T58 Population'!J135&lt;&gt;"",('[1]T10 Wine export vol'!J135/'[1]T61 Real GDP'!J135*1000),"")),"")),"")</f>
        <v>30.452474185142343</v>
      </c>
      <c r="L104" s="9">
        <f>IFERROR((IF('[1]T10 Wine export vol'!K135&lt;&gt;"",(IF('[1]T58 Population'!K135&lt;&gt;"",('[1]T10 Wine export vol'!K135/'[1]T61 Real GDP'!K135*1000),"")),"")),"")</f>
        <v>1287.6807563959953</v>
      </c>
      <c r="M104" s="9" t="str">
        <f>IFERROR((IF('[1]T10 Wine export vol'!L135&lt;&gt;"",(IF('[1]T58 Population'!L135&lt;&gt;"",('[1]T10 Wine export vol'!L135/'[1]T61 Real GDP'!L135*1000),"")),"")),"")</f>
        <v/>
      </c>
      <c r="N104" s="9">
        <f>IFERROR((IF('[1]T10 Wine export vol'!M135&lt;&gt;"",(IF('[1]T58 Population'!M135&lt;&gt;"",('[1]T10 Wine export vol'!M135/'[1]T61 Real GDP'!M135*1000),"")),"")),"")</f>
        <v>171.06404538371191</v>
      </c>
      <c r="O104" s="9">
        <f>IFERROR((IF('[1]T10 Wine export vol'!N135&lt;&gt;"",(IF('[1]T58 Population'!N135&lt;&gt;"",('[1]T10 Wine export vol'!N135/'[1]T61 Real GDP'!N135*1000),"")),"")),"")</f>
        <v>3.3985559516138089E-2</v>
      </c>
      <c r="P104" s="9">
        <f>IFERROR((IF('[1]T10 Wine export vol'!O135&lt;&gt;"",(IF('[1]T58 Population'!O135&lt;&gt;"",('[1]T10 Wine export vol'!O135/'[1]T61 Real GDP'!O135*1000),"")),"")),"")</f>
        <v>12.009933192686358</v>
      </c>
      <c r="Q104" s="9">
        <f>IFERROR((IF('[1]T10 Wine export vol'!P135&lt;&gt;"",(IF('[1]T58 Population'!P135&lt;&gt;"",('[1]T10 Wine export vol'!P135/'[1]T61 Real GDP'!P135*1000),"")),"")),"")</f>
        <v>10.295558207203994</v>
      </c>
      <c r="R104" s="9" t="str">
        <f>IFERROR((IF('[1]T10 Wine export vol'!Q135&lt;&gt;"",(IF('[1]T58 Population'!Q135&lt;&gt;"",('[1]T10 Wine export vol'!Q135/'[1]T61 Real GDP'!Q135*1000),"")),"")),"")</f>
        <v/>
      </c>
      <c r="S104" s="9">
        <f>IFERROR((IF('[1]T10 Wine export vol'!R135&lt;&gt;"",(IF('[1]T58 Population'!R135&lt;&gt;"",('[1]T10 Wine export vol'!R135/'[1]T61 Real GDP'!R135*1000),"")),"")),"")</f>
        <v>4530.3586199873216</v>
      </c>
      <c r="T104" s="9" t="str">
        <f>IFERROR((IF('[1]T10 Wine export vol'!S135&lt;&gt;"",(IF('[1]T58 Population'!S135&lt;&gt;"",('[1]T10 Wine export vol'!S135/'[1]T61 Real GDP'!S135*1000),"")),"")),"")</f>
        <v/>
      </c>
      <c r="U104" s="9" t="str">
        <f>IFERROR((IF('[1]T10 Wine export vol'!T135&lt;&gt;"",(IF('[1]T58 Population'!T135&lt;&gt;"",('[1]T10 Wine export vol'!T135/'[1]T61 Real GDP'!T135*1000),"")),"")),"")</f>
        <v/>
      </c>
      <c r="V104" s="9">
        <f>IFERROR((IF('[1]T10 Wine export vol'!U135&lt;&gt;"",(IF('[1]T58 Population'!U135&lt;&gt;"",('[1]T10 Wine export vol'!U135/'[1]T61 Real GDP'!U135*1000),"")),"")),"")</f>
        <v>1463.579995012356</v>
      </c>
      <c r="W104" s="9" t="str">
        <f>IFERROR((IF('[1]T10 Wine export vol'!V135&lt;&gt;"",(IF('[1]T58 Population'!V135&lt;&gt;"",('[1]T10 Wine export vol'!V135/'[1]T61 Real GDP'!V135*1000),"")),"")),"")</f>
        <v/>
      </c>
      <c r="X104" s="9">
        <f>IFERROR((IF('[1]T10 Wine export vol'!W135&lt;&gt;"",(IF('[1]T58 Population'!W135&lt;&gt;"",('[1]T10 Wine export vol'!W135/'[1]T61 Real GDP'!W135*1000),"")),"")),"")</f>
        <v>996.19898463087588</v>
      </c>
      <c r="Y104" s="9" t="str">
        <f>IFERROR((IF('[1]T10 Wine export vol'!X135&lt;&gt;"",(IF('[1]T58 Population'!X135&lt;&gt;"",('[1]T10 Wine export vol'!X135/'[1]T61 Real GDP'!X135*1000),"")),"")),"")</f>
        <v/>
      </c>
      <c r="Z104" s="9" t="str">
        <f>IFERROR((IF('[1]T10 Wine export vol'!Y135&lt;&gt;"",(IF('[1]T58 Population'!Y135&lt;&gt;"",('[1]T10 Wine export vol'!Y135/'[1]T61 Real GDP'!Y135*1000),"")),"")),"")</f>
        <v/>
      </c>
      <c r="AA104" s="9" t="str">
        <f>IFERROR((IF('[1]T10 Wine export vol'!Z135&lt;&gt;"",(IF('[1]T58 Population'!Z135&lt;&gt;"",('[1]T10 Wine export vol'!Z135/'[1]T61 Real GDP'!Z135*1000),"")),"")),"")</f>
        <v/>
      </c>
      <c r="AB104" s="9">
        <f>IFERROR((IF('[1]T10 Wine export vol'!AA135&lt;&gt;"",(IF('[1]T58 Population'!AA135&lt;&gt;"",('[1]T10 Wine export vol'!AA135/'[1]T61 Real GDP'!AA135*1000),"")),"")),"")</f>
        <v>63.387798025458714</v>
      </c>
      <c r="AC104" s="9">
        <f>IFERROR((IF('[1]T10 Wine export vol'!AB135&lt;&gt;"",(IF('[1]T58 Population'!AB135&lt;&gt;"",('[1]T10 Wine export vol'!AB135/'[1]T61 Real GDP'!AB135*1000),"")),"")),"")</f>
        <v>0.20588840848260243</v>
      </c>
      <c r="AD104" s="9">
        <f>IFERROR((IF('[1]T10 Wine export vol'!AC135&lt;&gt;"",(IF('[1]T58 Population'!AC135&lt;&gt;"",('[1]T10 Wine export vol'!AC135/'[1]T61 Real GDP'!AC135*1000),"")),"")),"")</f>
        <v>0</v>
      </c>
      <c r="AE104" s="9">
        <f>IFERROR((IF('[1]T10 Wine export vol'!AD135&lt;&gt;"",(IF('[1]T58 Population'!AD135&lt;&gt;"",('[1]T10 Wine export vol'!AD135/'[1]T61 Real GDP'!AD135*1000),"")),"")),"")</f>
        <v>0.50780513346741352</v>
      </c>
      <c r="AF104" s="9">
        <f>IFERROR((IF('[1]T10 Wine export vol'!AE135&lt;&gt;"",(IF('[1]T58 Population'!AE135&lt;&gt;"",('[1]T10 Wine export vol'!AE135/'[1]T61 Real GDP'!AE135*1000),"")),"")),"")</f>
        <v>3.9521460451452359</v>
      </c>
      <c r="AG104" s="9">
        <f>IFERROR((IF('[1]T10 Wine export vol'!AF135&lt;&gt;"",(IF('[1]T58 Population'!AF135&lt;&gt;"",('[1]T10 Wine export vol'!AF135/'[1]T61 Real GDP'!AF135*1000),"")),"")),"")</f>
        <v>8.7997885635922E-3</v>
      </c>
      <c r="AH104" s="9">
        <f>IFERROR((IF('[1]T10 Wine export vol'!AG135&lt;&gt;"",(IF('[1]T58 Population'!AG135&lt;&gt;"",('[1]T10 Wine export vol'!AG135/'[1]T61 Real GDP'!AG135*1000),"")),"")),"")</f>
        <v>71.585105763790409</v>
      </c>
      <c r="AI104" s="9">
        <f>IFERROR((IF('[1]T10 Wine export vol'!AH135&lt;&gt;"",(IF('[1]T58 Population'!AH135&lt;&gt;"",('[1]T10 Wine export vol'!AH135/'[1]T61 Real GDP'!AH135*1000),"")),"")),"")</f>
        <v>0.15622660278225706</v>
      </c>
      <c r="AJ104" s="9">
        <f>IFERROR((IF('[1]T10 Wine export vol'!AI135&lt;&gt;"",(IF('[1]T58 Population'!AI135&lt;&gt;"",('[1]T10 Wine export vol'!AI135/'[1]T61 Real GDP'!AI135*1000),"")),"")),"")</f>
        <v>5.0896290856446669</v>
      </c>
      <c r="AK104" s="9" t="str">
        <f>IFERROR((IF('[1]T10 Wine export vol'!AJ135&lt;&gt;"",(IF('[1]T58 Population'!AJ135&lt;&gt;"",('[1]T10 Wine export vol'!AJ135/'[1]T61 Real GDP'!AJ135*1000),"")),"")),"")</f>
        <v/>
      </c>
      <c r="AL104" s="9">
        <f>IFERROR((IF('[1]T10 Wine export vol'!AK135&lt;&gt;"",(IF('[1]T58 Population'!AK135&lt;&gt;"",('[1]T10 Wine export vol'!AK135/'[1]T61 Real GDP'!AK135*1000),"")),"")),"")</f>
        <v>22940.788747893486</v>
      </c>
      <c r="AM104" s="9">
        <f>IFERROR((IF('[1]T10 Wine export vol'!AL135&lt;&gt;"",(IF('[1]T58 Population'!AL135&lt;&gt;"",('[1]T10 Wine export vol'!AL135/'[1]T61 Real GDP'!AL135*1000),"")),"")),"")</f>
        <v>5249.2563950029744</v>
      </c>
      <c r="AN104" s="9">
        <f>IFERROR((IF('[1]T10 Wine export vol'!AM135&lt;&gt;"",(IF('[1]T58 Population'!AM135&lt;&gt;"",('[1]T10 Wine export vol'!AM135/'[1]T61 Real GDP'!AM135*1000),"")),"")),"")</f>
        <v>166.23886341062027</v>
      </c>
      <c r="AO104" s="9">
        <f>IFERROR((IF('[1]T10 Wine export vol'!AN135&lt;&gt;"",(IF('[1]T58 Population'!AN135&lt;&gt;"",('[1]T10 Wine export vol'!AN135/'[1]T61 Real GDP'!AN135*1000),"")),"")),"")</f>
        <v>14089.776171176105</v>
      </c>
      <c r="AP104" s="9">
        <f>IFERROR((IF('[1]T10 Wine export vol'!AO135&lt;&gt;"",(IF('[1]T58 Population'!AO135&lt;&gt;"",('[1]T10 Wine export vol'!AO135/'[1]T61 Real GDP'!AO135*1000),"")),"")),"")</f>
        <v>50.429977403429113</v>
      </c>
      <c r="AQ104" s="9" t="str">
        <f>IFERROR((IF('[1]T10 Wine export vol'!AP135&lt;&gt;"",(IF('[1]T58 Population'!AP135&lt;&gt;"",('[1]T10 Wine export vol'!AP135/'[1]T61 Real GDP'!AP135*1000),"")),"")),"")</f>
        <v/>
      </c>
      <c r="AR104" s="9">
        <f>IFERROR((IF('[1]T10 Wine export vol'!AQ135&lt;&gt;"",(IF('[1]T58 Population'!AQ135&lt;&gt;"",('[1]T10 Wine export vol'!AQ135/'[1]T61 Real GDP'!AQ135*1000),"")),"")),"")</f>
        <v>0</v>
      </c>
      <c r="AS104" s="9">
        <f>IFERROR((IF('[1]T10 Wine export vol'!AR135&lt;&gt;"",(IF('[1]T58 Population'!AR135&lt;&gt;"",('[1]T10 Wine export vol'!AR135/'[1]T61 Real GDP'!AR135*1000),"")),"")),"")</f>
        <v>5.4568739907567236</v>
      </c>
      <c r="AT104" s="9">
        <f>IFERROR((IF('[1]T10 Wine export vol'!AS135&lt;&gt;"",(IF('[1]T58 Population'!AS135&lt;&gt;"",('[1]T10 Wine export vol'!AS135/'[1]T61 Real GDP'!AS135*1000),"")),"")),"")</f>
        <v>0</v>
      </c>
      <c r="AU104" s="9">
        <f>IFERROR((IF('[1]T10 Wine export vol'!AT135&lt;&gt;"",(IF('[1]T58 Population'!AT135&lt;&gt;"",('[1]T10 Wine export vol'!AT135/'[1]T61 Real GDP'!AT135*1000),"")),"")),"")</f>
        <v>0.25931452216792483</v>
      </c>
      <c r="AV104" s="9" t="str">
        <f>IFERROR((IF('[1]T10 Wine export vol'!AU135&lt;&gt;"",(IF('[1]T58 Population'!AU135&lt;&gt;"",('[1]T10 Wine export vol'!AU135/'[1]T61 Real GDP'!AU135*1000),"")),"")),"")</f>
        <v/>
      </c>
      <c r="AW104" s="9">
        <f>IFERROR((IF('[1]T10 Wine export vol'!AV135&lt;&gt;"",(IF('[1]T58 Population'!AV135&lt;&gt;"",('[1]T10 Wine export vol'!AV135/'[1]T61 Real GDP'!AV135*1000),"")),"")),"")</f>
        <v>0.21520417496099425</v>
      </c>
      <c r="AX104" s="9" t="str">
        <f>IFERROR((IF('[1]T10 Wine export vol'!AW135&lt;&gt;"",(IF('[1]T58 Population'!AW135&lt;&gt;"",('[1]T10 Wine export vol'!AW135/'[1]T61 Real GDP'!AW135*1000),"")),"")),"")</f>
        <v/>
      </c>
      <c r="AY104" s="9">
        <f>IFERROR((IF('[1]T10 Wine export vol'!AX135&lt;&gt;"",(IF('[1]T58 Population'!AX135&lt;&gt;"",('[1]T10 Wine export vol'!AX135/'[1]T61 Real GDP'!AX135*1000),"")),"")),"")</f>
        <v>33.093525179856108</v>
      </c>
      <c r="AZ104" s="9">
        <f>IFERROR((IF('[1]T10 Wine export vol'!AY135&lt;&gt;"",(IF('[1]T58 Population'!AY135&lt;&gt;"",('[1]T10 Wine export vol'!AY135/'[1]T61 Real GDP'!AY135*1000),"")),"")),"")</f>
        <v>0</v>
      </c>
      <c r="BA104" s="9" t="str">
        <f>IFERROR((IF('[1]T10 Wine export vol'!AZ135&lt;&gt;"",(IF('[1]T58 Population'!AZ135&lt;&gt;"",('[1]T10 Wine export vol'!AZ135/'[1]T61 Real GDP'!AZ135*1000),"")),"")),"")</f>
        <v/>
      </c>
      <c r="BB104" s="9">
        <f>IFERROR((IF('[1]T10 Wine export vol'!BC135&lt;&gt;"",(IF('[1]T58 Population'!BC135&lt;&gt;"",('[1]T10 Wine export vol'!BC135/'[1]T61 Real GDP'!BC135*1000),"")),"")),"")</f>
        <v>198.18523540239167</v>
      </c>
    </row>
    <row r="105" spans="1:54" x14ac:dyDescent="0.5">
      <c r="A105" s="7">
        <f>'[1]T10 Wine export vol'!A136</f>
        <v>1968</v>
      </c>
      <c r="B105" s="9">
        <f>IFERROR((IF('[1]T10 Wine export vol'!B136&lt;&gt;"",(IF('[1]T58 Population'!B136&lt;&gt;"",('[1]T10 Wine export vol'!B136/'[1]T61 Real GDP'!B136*1000),"")),"")),"")</f>
        <v>644.37455030564911</v>
      </c>
      <c r="C105" s="9">
        <f>IFERROR((IF('[1]T10 Wine export vol'!C136&lt;&gt;"",(IF('[1]T58 Population'!C136&lt;&gt;"",('[1]T10 Wine export vol'!C136/'[1]T61 Real GDP'!C136*1000),"")),"")),"")</f>
        <v>549.27248156331473</v>
      </c>
      <c r="D105" s="9">
        <f>IFERROR((IF('[1]T10 Wine export vol'!D136&lt;&gt;"",(IF('[1]T58 Population'!D136&lt;&gt;"",('[1]T10 Wine export vol'!D136/'[1]T61 Real GDP'!D136*1000),"")),"")),"")</f>
        <v>5420.6343846378968</v>
      </c>
      <c r="E105" s="9">
        <f>IFERROR((IF('[1]T10 Wine export vol'!E136&lt;&gt;"",(IF('[1]T58 Population'!E136&lt;&gt;"",('[1]T10 Wine export vol'!E136/'[1]T61 Real GDP'!E136*1000),"")),"")),"")</f>
        <v>1283.7138688646382</v>
      </c>
      <c r="F105" s="9">
        <f>IFERROR((IF('[1]T10 Wine export vol'!F136&lt;&gt;"",(IF('[1]T58 Population'!F136&lt;&gt;"",('[1]T10 Wine export vol'!F136/'[1]T61 Real GDP'!F136*1000),"")),"")),"")</f>
        <v>26.04614782948768</v>
      </c>
      <c r="G105" s="9"/>
      <c r="H105" s="9">
        <f>IFERROR((IF('[1]T10 Wine export vol'!G136&lt;&gt;"",(IF('[1]T58 Population'!G136&lt;&gt;"",('[1]T10 Wine export vol'!G136/'[1]T61 Real GDP'!G136*1000),"")),"")),"")</f>
        <v>43.571602766648233</v>
      </c>
      <c r="I105" s="9">
        <f>IFERROR((IF('[1]T10 Wine export vol'!H136&lt;&gt;"",(IF('[1]T58 Population'!H136&lt;&gt;"",('[1]T10 Wine export vol'!H136/'[1]T61 Real GDP'!H136*1000),"")),"")),"")</f>
        <v>6.0055890163678329</v>
      </c>
      <c r="J105" s="9">
        <f>IFERROR((IF('[1]T10 Wine export vol'!I136&lt;&gt;"",(IF('[1]T58 Population'!I136&lt;&gt;"",('[1]T10 Wine export vol'!I136/'[1]T61 Real GDP'!I136*1000),"")),"")),"")</f>
        <v>0.1068319000053416</v>
      </c>
      <c r="K105" s="9">
        <f>IFERROR((IF('[1]T10 Wine export vol'!J136&lt;&gt;"",(IF('[1]T58 Population'!J136&lt;&gt;"",('[1]T10 Wine export vol'!J136/'[1]T61 Real GDP'!J136*1000),"")),"")),"")</f>
        <v>32.216005284176724</v>
      </c>
      <c r="L105" s="9">
        <f>IFERROR((IF('[1]T10 Wine export vol'!K136&lt;&gt;"",(IF('[1]T58 Population'!K136&lt;&gt;"",('[1]T10 Wine export vol'!K136/'[1]T61 Real GDP'!K136*1000),"")),"")),"")</f>
        <v>1786.2558932800312</v>
      </c>
      <c r="M105" s="9" t="str">
        <f>IFERROR((IF('[1]T10 Wine export vol'!L136&lt;&gt;"",(IF('[1]T58 Population'!L136&lt;&gt;"",('[1]T10 Wine export vol'!L136/'[1]T61 Real GDP'!L136*1000),"")),"")),"")</f>
        <v/>
      </c>
      <c r="N105" s="9">
        <f>IFERROR((IF('[1]T10 Wine export vol'!M136&lt;&gt;"",(IF('[1]T58 Population'!M136&lt;&gt;"",('[1]T10 Wine export vol'!M136/'[1]T61 Real GDP'!M136*1000),"")),"")),"")</f>
        <v>318.09820597719056</v>
      </c>
      <c r="O105" s="9">
        <f>IFERROR((IF('[1]T10 Wine export vol'!N136&lt;&gt;"",(IF('[1]T58 Population'!N136&lt;&gt;"",('[1]T10 Wine export vol'!N136/'[1]T61 Real GDP'!N136*1000),"")),"")),"")</f>
        <v>9.8390273329112737E-2</v>
      </c>
      <c r="P105" s="9">
        <f>IFERROR((IF('[1]T10 Wine export vol'!O136&lt;&gt;"",(IF('[1]T58 Population'!O136&lt;&gt;"",('[1]T10 Wine export vol'!O136/'[1]T61 Real GDP'!O136*1000),"")),"")),"")</f>
        <v>11.466819416157502</v>
      </c>
      <c r="Q105" s="9">
        <f>IFERROR((IF('[1]T10 Wine export vol'!P136&lt;&gt;"",(IF('[1]T58 Population'!P136&lt;&gt;"",('[1]T10 Wine export vol'!P136/'[1]T61 Real GDP'!P136*1000),"")),"")),"")</f>
        <v>12.196076725675265</v>
      </c>
      <c r="R105" s="9" t="str">
        <f>IFERROR((IF('[1]T10 Wine export vol'!Q136&lt;&gt;"",(IF('[1]T58 Population'!Q136&lt;&gt;"",('[1]T10 Wine export vol'!Q136/'[1]T61 Real GDP'!Q136*1000),"")),"")),"")</f>
        <v/>
      </c>
      <c r="S105" s="9">
        <f>IFERROR((IF('[1]T10 Wine export vol'!R136&lt;&gt;"",(IF('[1]T58 Population'!R136&lt;&gt;"",('[1]T10 Wine export vol'!R136/'[1]T61 Real GDP'!R136*1000),"")),"")),"")</f>
        <v>4672.0209710736044</v>
      </c>
      <c r="T105" s="9" t="str">
        <f>IFERROR((IF('[1]T10 Wine export vol'!S136&lt;&gt;"",(IF('[1]T58 Population'!S136&lt;&gt;"",('[1]T10 Wine export vol'!S136/'[1]T61 Real GDP'!S136*1000),"")),"")),"")</f>
        <v/>
      </c>
      <c r="U105" s="9" t="str">
        <f>IFERROR((IF('[1]T10 Wine export vol'!T136&lt;&gt;"",(IF('[1]T58 Population'!T136&lt;&gt;"",('[1]T10 Wine export vol'!T136/'[1]T61 Real GDP'!T136*1000),"")),"")),"")</f>
        <v/>
      </c>
      <c r="V105" s="9">
        <f>IFERROR((IF('[1]T10 Wine export vol'!U136&lt;&gt;"",(IF('[1]T58 Population'!U136&lt;&gt;"",('[1]T10 Wine export vol'!U136/'[1]T61 Real GDP'!U136*1000),"")),"")),"")</f>
        <v>1570.0806415290517</v>
      </c>
      <c r="W105" s="9" t="str">
        <f>IFERROR((IF('[1]T10 Wine export vol'!V136&lt;&gt;"",(IF('[1]T58 Population'!V136&lt;&gt;"",('[1]T10 Wine export vol'!V136/'[1]T61 Real GDP'!V136*1000),"")),"")),"")</f>
        <v/>
      </c>
      <c r="X105" s="9">
        <f>IFERROR((IF('[1]T10 Wine export vol'!W136&lt;&gt;"",(IF('[1]T58 Population'!W136&lt;&gt;"",('[1]T10 Wine export vol'!W136/'[1]T61 Real GDP'!W136*1000),"")),"")),"")</f>
        <v>1071.8401453596473</v>
      </c>
      <c r="Y105" s="9" t="str">
        <f>IFERROR((IF('[1]T10 Wine export vol'!X136&lt;&gt;"",(IF('[1]T58 Population'!X136&lt;&gt;"",('[1]T10 Wine export vol'!X136/'[1]T61 Real GDP'!X136*1000),"")),"")),"")</f>
        <v/>
      </c>
      <c r="Z105" s="9" t="str">
        <f>IFERROR((IF('[1]T10 Wine export vol'!Y136&lt;&gt;"",(IF('[1]T58 Population'!Y136&lt;&gt;"",('[1]T10 Wine export vol'!Y136/'[1]T61 Real GDP'!Y136*1000),"")),"")),"")</f>
        <v/>
      </c>
      <c r="AA105" s="9" t="str">
        <f>IFERROR((IF('[1]T10 Wine export vol'!Z136&lt;&gt;"",(IF('[1]T58 Population'!Z136&lt;&gt;"",('[1]T10 Wine export vol'!Z136/'[1]T61 Real GDP'!Z136*1000),"")),"")),"")</f>
        <v/>
      </c>
      <c r="AB105" s="9">
        <f>IFERROR((IF('[1]T10 Wine export vol'!AA136&lt;&gt;"",(IF('[1]T58 Population'!AA136&lt;&gt;"",('[1]T10 Wine export vol'!AA136/'[1]T61 Real GDP'!AA136*1000),"")),"")),"")</f>
        <v>62.158576267668799</v>
      </c>
      <c r="AC105" s="9">
        <f>IFERROR((IF('[1]T10 Wine export vol'!AB136&lt;&gt;"",(IF('[1]T58 Population'!AB136&lt;&gt;"",('[1]T10 Wine export vol'!AB136/'[1]T61 Real GDP'!AB136*1000),"")),"")),"")</f>
        <v>0.41244200034370171</v>
      </c>
      <c r="AD105" s="9">
        <f>IFERROR((IF('[1]T10 Wine export vol'!AC136&lt;&gt;"",(IF('[1]T58 Population'!AC136&lt;&gt;"",('[1]T10 Wine export vol'!AC136/'[1]T61 Real GDP'!AC136*1000),"")),"")),"")</f>
        <v>0</v>
      </c>
      <c r="AE105" s="9">
        <f>IFERROR((IF('[1]T10 Wine export vol'!AD136&lt;&gt;"",(IF('[1]T58 Population'!AD136&lt;&gt;"",('[1]T10 Wine export vol'!AD136/'[1]T61 Real GDP'!AD136*1000),"")),"")),"")</f>
        <v>0.77302627719461858</v>
      </c>
      <c r="AF105" s="9">
        <f>IFERROR((IF('[1]T10 Wine export vol'!AE136&lt;&gt;"",(IF('[1]T58 Population'!AE136&lt;&gt;"",('[1]T10 Wine export vol'!AE136/'[1]T61 Real GDP'!AE136*1000),"")),"")),"")</f>
        <v>19.012686041894774</v>
      </c>
      <c r="AG105" s="9">
        <f>IFERROR((IF('[1]T10 Wine export vol'!AF136&lt;&gt;"",(IF('[1]T58 Population'!AF136&lt;&gt;"",('[1]T10 Wine export vol'!AF136/'[1]T61 Real GDP'!AF136*1000),"")),"")),"")</f>
        <v>1.2148791612151211E-2</v>
      </c>
      <c r="AH105" s="9">
        <f>IFERROR((IF('[1]T10 Wine export vol'!AG136&lt;&gt;"",(IF('[1]T58 Population'!AG136&lt;&gt;"",('[1]T10 Wine export vol'!AG136/'[1]T61 Real GDP'!AG136*1000),"")),"")),"")</f>
        <v>69.191971202338067</v>
      </c>
      <c r="AI105" s="9">
        <f>IFERROR((IF('[1]T10 Wine export vol'!AH136&lt;&gt;"",(IF('[1]T58 Population'!AH136&lt;&gt;"",('[1]T10 Wine export vol'!AH136/'[1]T61 Real GDP'!AH136*1000),"")),"")),"")</f>
        <v>0.11058318800439401</v>
      </c>
      <c r="AJ105" s="9">
        <f>IFERROR((IF('[1]T10 Wine export vol'!AI136&lt;&gt;"",(IF('[1]T58 Population'!AI136&lt;&gt;"",('[1]T10 Wine export vol'!AI136/'[1]T61 Real GDP'!AI136*1000),"")),"")),"")</f>
        <v>0.60816232894964273</v>
      </c>
      <c r="AK105" s="9" t="str">
        <f>IFERROR((IF('[1]T10 Wine export vol'!AJ136&lt;&gt;"",(IF('[1]T58 Population'!AJ136&lt;&gt;"",('[1]T10 Wine export vol'!AJ136/'[1]T61 Real GDP'!AJ136*1000),"")),"")),"")</f>
        <v/>
      </c>
      <c r="AL105" s="9">
        <f>IFERROR((IF('[1]T10 Wine export vol'!AK136&lt;&gt;"",(IF('[1]T58 Population'!AK136&lt;&gt;"",('[1]T10 Wine export vol'!AK136/'[1]T61 Real GDP'!AK136*1000),"")),"")),"")</f>
        <v>24612.942620714264</v>
      </c>
      <c r="AM105" s="9">
        <f>IFERROR((IF('[1]T10 Wine export vol'!AL136&lt;&gt;"",(IF('[1]T58 Population'!AL136&lt;&gt;"",('[1]T10 Wine export vol'!AL136/'[1]T61 Real GDP'!AL136*1000),"")),"")),"")</f>
        <v>2921.979974860214</v>
      </c>
      <c r="AN105" s="9">
        <f>IFERROR((IF('[1]T10 Wine export vol'!AM136&lt;&gt;"",(IF('[1]T58 Population'!AM136&lt;&gt;"",('[1]T10 Wine export vol'!AM136/'[1]T61 Real GDP'!AM136*1000),"")),"")),"")</f>
        <v>182.7349248188558</v>
      </c>
      <c r="AO105" s="9">
        <f>IFERROR((IF('[1]T10 Wine export vol'!AN136&lt;&gt;"",(IF('[1]T58 Population'!AN136&lt;&gt;"",('[1]T10 Wine export vol'!AN136/'[1]T61 Real GDP'!AN136*1000),"")),"")),"")</f>
        <v>8010.5492489393428</v>
      </c>
      <c r="AP105" s="9">
        <f>IFERROR((IF('[1]T10 Wine export vol'!AO136&lt;&gt;"",(IF('[1]T58 Population'!AO136&lt;&gt;"",('[1]T10 Wine export vol'!AO136/'[1]T61 Real GDP'!AO136*1000),"")),"")),"")</f>
        <v>83.532363271450066</v>
      </c>
      <c r="AQ105" s="9" t="str">
        <f>IFERROR((IF('[1]T10 Wine export vol'!AP136&lt;&gt;"",(IF('[1]T58 Population'!AP136&lt;&gt;"",('[1]T10 Wine export vol'!AP136/'[1]T61 Real GDP'!AP136*1000),"")),"")),"")</f>
        <v/>
      </c>
      <c r="AR105" s="9">
        <f>IFERROR((IF('[1]T10 Wine export vol'!AQ136&lt;&gt;"",(IF('[1]T58 Population'!AQ136&lt;&gt;"",('[1]T10 Wine export vol'!AQ136/'[1]T61 Real GDP'!AQ136*1000),"")),"")),"")</f>
        <v>0</v>
      </c>
      <c r="AS105" s="9">
        <f>IFERROR((IF('[1]T10 Wine export vol'!AR136&lt;&gt;"",(IF('[1]T58 Population'!AR136&lt;&gt;"",('[1]T10 Wine export vol'!AR136/'[1]T61 Real GDP'!AR136*1000),"")),"")),"")</f>
        <v>5.7660182141509955</v>
      </c>
      <c r="AT105" s="9">
        <f>IFERROR((IF('[1]T10 Wine export vol'!AS136&lt;&gt;"",(IF('[1]T58 Population'!AS136&lt;&gt;"",('[1]T10 Wine export vol'!AS136/'[1]T61 Real GDP'!AS136*1000),"")),"")),"")</f>
        <v>0</v>
      </c>
      <c r="AU105" s="9">
        <f>IFERROR((IF('[1]T10 Wine export vol'!AT136&lt;&gt;"",(IF('[1]T58 Population'!AT136&lt;&gt;"",('[1]T10 Wine export vol'!AT136/'[1]T61 Real GDP'!AT136*1000),"")),"")),"")</f>
        <v>2.4570507528403507E-2</v>
      </c>
      <c r="AV105" s="9" t="str">
        <f>IFERROR((IF('[1]T10 Wine export vol'!AU136&lt;&gt;"",(IF('[1]T58 Population'!AU136&lt;&gt;"",('[1]T10 Wine export vol'!AU136/'[1]T61 Real GDP'!AU136*1000),"")),"")),"")</f>
        <v/>
      </c>
      <c r="AW105" s="9">
        <f>IFERROR((IF('[1]T10 Wine export vol'!AV136&lt;&gt;"",(IF('[1]T58 Population'!AV136&lt;&gt;"",('[1]T10 Wine export vol'!AV136/'[1]T61 Real GDP'!AV136*1000),"")),"")),"")</f>
        <v>0.2473166147301776</v>
      </c>
      <c r="AX105" s="9" t="str">
        <f>IFERROR((IF('[1]T10 Wine export vol'!AW136&lt;&gt;"",(IF('[1]T58 Population'!AW136&lt;&gt;"",('[1]T10 Wine export vol'!AW136/'[1]T61 Real GDP'!AW136*1000),"")),"")),"")</f>
        <v/>
      </c>
      <c r="AY105" s="9">
        <f>IFERROR((IF('[1]T10 Wine export vol'!AX136&lt;&gt;"",(IF('[1]T58 Population'!AX136&lt;&gt;"",('[1]T10 Wine export vol'!AX136/'[1]T61 Real GDP'!AX136*1000),"")),"")),"")</f>
        <v>41.555524357714447</v>
      </c>
      <c r="AZ105" s="9">
        <f>IFERROR((IF('[1]T10 Wine export vol'!AY136&lt;&gt;"",(IF('[1]T58 Population'!AY136&lt;&gt;"",('[1]T10 Wine export vol'!AY136/'[1]T61 Real GDP'!AY136*1000),"")),"")),"")</f>
        <v>0</v>
      </c>
      <c r="BA105" s="9" t="str">
        <f>IFERROR((IF('[1]T10 Wine export vol'!AZ136&lt;&gt;"",(IF('[1]T58 Population'!AZ136&lt;&gt;"",('[1]T10 Wine export vol'!AZ136/'[1]T61 Real GDP'!AZ136*1000),"")),"")),"")</f>
        <v/>
      </c>
      <c r="BB105" s="9">
        <f>IFERROR((IF('[1]T10 Wine export vol'!BC136&lt;&gt;"",(IF('[1]T58 Population'!BC136&lt;&gt;"",('[1]T10 Wine export vol'!BC136/'[1]T61 Real GDP'!BC136*1000),"")),"")),"")</f>
        <v>195.70841861485047</v>
      </c>
    </row>
    <row r="106" spans="1:54" x14ac:dyDescent="0.5">
      <c r="A106" s="7">
        <f>'[1]T10 Wine export vol'!A137</f>
        <v>1969</v>
      </c>
      <c r="B106" s="9">
        <f>IFERROR((IF('[1]T10 Wine export vol'!B137&lt;&gt;"",(IF('[1]T58 Population'!B137&lt;&gt;"",('[1]T10 Wine export vol'!B137/'[1]T61 Real GDP'!B137*1000),"")),"")),"")</f>
        <v>667.41807667594776</v>
      </c>
      <c r="C106" s="9">
        <f>IFERROR((IF('[1]T10 Wine export vol'!C137&lt;&gt;"",(IF('[1]T58 Population'!C137&lt;&gt;"",('[1]T10 Wine export vol'!C137/'[1]T61 Real GDP'!C137*1000),"")),"")),"")</f>
        <v>592.22469909871756</v>
      </c>
      <c r="D106" s="9">
        <f>IFERROR((IF('[1]T10 Wine export vol'!D137&lt;&gt;"",(IF('[1]T58 Population'!D137&lt;&gt;"",('[1]T10 Wine export vol'!D137/'[1]T61 Real GDP'!D137*1000),"")),"")),"")</f>
        <v>5300.6569085618548</v>
      </c>
      <c r="E106" s="9">
        <f>IFERROR((IF('[1]T10 Wine export vol'!E137&lt;&gt;"",(IF('[1]T58 Population'!E137&lt;&gt;"",('[1]T10 Wine export vol'!E137/'[1]T61 Real GDP'!E137*1000),"")),"")),"")</f>
        <v>1274.9664151092497</v>
      </c>
      <c r="F106" s="9">
        <f>IFERROR((IF('[1]T10 Wine export vol'!F137&lt;&gt;"",(IF('[1]T58 Population'!F137&lt;&gt;"",('[1]T10 Wine export vol'!F137/'[1]T61 Real GDP'!F137*1000),"")),"")),"")</f>
        <v>51.733019353889176</v>
      </c>
      <c r="G106" s="9"/>
      <c r="H106" s="9">
        <f>IFERROR((IF('[1]T10 Wine export vol'!G137&lt;&gt;"",(IF('[1]T58 Population'!G137&lt;&gt;"",('[1]T10 Wine export vol'!G137/'[1]T61 Real GDP'!G137*1000),"")),"")),"")</f>
        <v>114.05137838976994</v>
      </c>
      <c r="I106" s="9">
        <f>IFERROR((IF('[1]T10 Wine export vol'!H137&lt;&gt;"",(IF('[1]T58 Population'!H137&lt;&gt;"",('[1]T10 Wine export vol'!H137/'[1]T61 Real GDP'!H137*1000),"")),"")),"")</f>
        <v>5.6622554378865262</v>
      </c>
      <c r="J106" s="9">
        <f>IFERROR((IF('[1]T10 Wine export vol'!I137&lt;&gt;"",(IF('[1]T58 Population'!I137&lt;&gt;"",('[1]T10 Wine export vol'!I137/'[1]T61 Real GDP'!I137*1000),"")),"")),"")</f>
        <v>9.7446891444162909E-2</v>
      </c>
      <c r="K106" s="9">
        <f>IFERROR((IF('[1]T10 Wine export vol'!J137&lt;&gt;"",(IF('[1]T58 Population'!J137&lt;&gt;"",('[1]T10 Wine export vol'!J137/'[1]T61 Real GDP'!J137*1000),"")),"")),"")</f>
        <v>35.611676040774263</v>
      </c>
      <c r="L106" s="9">
        <f>IFERROR((IF('[1]T10 Wine export vol'!K137&lt;&gt;"",(IF('[1]T58 Population'!K137&lt;&gt;"",('[1]T10 Wine export vol'!K137/'[1]T61 Real GDP'!K137*1000),"")),"")),"")</f>
        <v>1806.9190471483641</v>
      </c>
      <c r="M106" s="9" t="str">
        <f>IFERROR((IF('[1]T10 Wine export vol'!L137&lt;&gt;"",(IF('[1]T58 Population'!L137&lt;&gt;"",('[1]T10 Wine export vol'!L137/'[1]T61 Real GDP'!L137*1000),"")),"")),"")</f>
        <v/>
      </c>
      <c r="N106" s="9">
        <f>IFERROR((IF('[1]T10 Wine export vol'!M137&lt;&gt;"",(IF('[1]T58 Population'!M137&lt;&gt;"",('[1]T10 Wine export vol'!M137/'[1]T61 Real GDP'!M137*1000),"")),"")),"")</f>
        <v>336.80329646497501</v>
      </c>
      <c r="O106" s="9">
        <f>IFERROR((IF('[1]T10 Wine export vol'!N137&lt;&gt;"",(IF('[1]T58 Population'!N137&lt;&gt;"",('[1]T10 Wine export vol'!N137/'[1]T61 Real GDP'!N137*1000),"")),"")),"")</f>
        <v>0.15615929926920141</v>
      </c>
      <c r="P106" s="9">
        <f>IFERROR((IF('[1]T10 Wine export vol'!O137&lt;&gt;"",(IF('[1]T58 Population'!O137&lt;&gt;"",('[1]T10 Wine export vol'!O137/'[1]T61 Real GDP'!O137*1000),"")),"")),"")</f>
        <v>13.044264138817478</v>
      </c>
      <c r="Q106" s="9">
        <f>IFERROR((IF('[1]T10 Wine export vol'!P137&lt;&gt;"",(IF('[1]T58 Population'!P137&lt;&gt;"",('[1]T10 Wine export vol'!P137/'[1]T61 Real GDP'!P137*1000),"")),"")),"")</f>
        <v>12.95780809183759</v>
      </c>
      <c r="R106" s="9" t="str">
        <f>IFERROR((IF('[1]T10 Wine export vol'!Q137&lt;&gt;"",(IF('[1]T58 Population'!Q137&lt;&gt;"",('[1]T10 Wine export vol'!Q137/'[1]T61 Real GDP'!Q137*1000),"")),"")),"")</f>
        <v/>
      </c>
      <c r="S106" s="9">
        <f>IFERROR((IF('[1]T10 Wine export vol'!R137&lt;&gt;"",(IF('[1]T58 Population'!R137&lt;&gt;"",('[1]T10 Wine export vol'!R137/'[1]T61 Real GDP'!R137*1000),"")),"")),"")</f>
        <v>4791.1302702278235</v>
      </c>
      <c r="T106" s="9" t="str">
        <f>IFERROR((IF('[1]T10 Wine export vol'!S137&lt;&gt;"",(IF('[1]T58 Population'!S137&lt;&gt;"",('[1]T10 Wine export vol'!S137/'[1]T61 Real GDP'!S137*1000),"")),"")),"")</f>
        <v/>
      </c>
      <c r="U106" s="9" t="str">
        <f>IFERROR((IF('[1]T10 Wine export vol'!T137&lt;&gt;"",(IF('[1]T58 Population'!T137&lt;&gt;"",('[1]T10 Wine export vol'!T137/'[1]T61 Real GDP'!T137*1000),"")),"")),"")</f>
        <v/>
      </c>
      <c r="V106" s="9">
        <f>IFERROR((IF('[1]T10 Wine export vol'!U137&lt;&gt;"",(IF('[1]T58 Population'!U137&lt;&gt;"",('[1]T10 Wine export vol'!U137/'[1]T61 Real GDP'!U137*1000),"")),"")),"")</f>
        <v>1662.5793614310235</v>
      </c>
      <c r="W106" s="9" t="str">
        <f>IFERROR((IF('[1]T10 Wine export vol'!V137&lt;&gt;"",(IF('[1]T58 Population'!V137&lt;&gt;"",('[1]T10 Wine export vol'!V137/'[1]T61 Real GDP'!V137*1000),"")),"")),"")</f>
        <v/>
      </c>
      <c r="X106" s="9">
        <f>IFERROR((IF('[1]T10 Wine export vol'!W137&lt;&gt;"",(IF('[1]T58 Population'!W137&lt;&gt;"",('[1]T10 Wine export vol'!W137/'[1]T61 Real GDP'!W137*1000),"")),"")),"")</f>
        <v>1194.558824716298</v>
      </c>
      <c r="Y106" s="9" t="str">
        <f>IFERROR((IF('[1]T10 Wine export vol'!X137&lt;&gt;"",(IF('[1]T58 Population'!X137&lt;&gt;"",('[1]T10 Wine export vol'!X137/'[1]T61 Real GDP'!X137*1000),"")),"")),"")</f>
        <v/>
      </c>
      <c r="Z106" s="9" t="str">
        <f>IFERROR((IF('[1]T10 Wine export vol'!Y137&lt;&gt;"",(IF('[1]T58 Population'!Y137&lt;&gt;"",('[1]T10 Wine export vol'!Y137/'[1]T61 Real GDP'!Y137*1000),"")),"")),"")</f>
        <v/>
      </c>
      <c r="AA106" s="9" t="str">
        <f>IFERROR((IF('[1]T10 Wine export vol'!Z137&lt;&gt;"",(IF('[1]T58 Population'!Z137&lt;&gt;"",('[1]T10 Wine export vol'!Z137/'[1]T61 Real GDP'!Z137*1000),"")),"")),"")</f>
        <v/>
      </c>
      <c r="AB106" s="9">
        <f>IFERROR((IF('[1]T10 Wine export vol'!AA137&lt;&gt;"",(IF('[1]T58 Population'!AA137&lt;&gt;"",('[1]T10 Wine export vol'!AA137/'[1]T61 Real GDP'!AA137*1000),"")),"")),"")</f>
        <v>57.295378638605904</v>
      </c>
      <c r="AC106" s="9">
        <f>IFERROR((IF('[1]T10 Wine export vol'!AB137&lt;&gt;"",(IF('[1]T58 Population'!AB137&lt;&gt;"",('[1]T10 Wine export vol'!AB137/'[1]T61 Real GDP'!AB137*1000),"")),"")),"")</f>
        <v>0.65422598834854673</v>
      </c>
      <c r="AD106" s="9">
        <f>IFERROR((IF('[1]T10 Wine export vol'!AC137&lt;&gt;"",(IF('[1]T58 Population'!AC137&lt;&gt;"",('[1]T10 Wine export vol'!AC137/'[1]T61 Real GDP'!AC137*1000),"")),"")),"")</f>
        <v>0</v>
      </c>
      <c r="AE106" s="9">
        <f>IFERROR((IF('[1]T10 Wine export vol'!AD137&lt;&gt;"",(IF('[1]T58 Population'!AD137&lt;&gt;"",('[1]T10 Wine export vol'!AD137/'[1]T61 Real GDP'!AD137*1000),"")),"")),"")</f>
        <v>1.0251852988298129</v>
      </c>
      <c r="AF106" s="9">
        <f>IFERROR((IF('[1]T10 Wine export vol'!AE137&lt;&gt;"",(IF('[1]T58 Population'!AE137&lt;&gt;"",('[1]T10 Wine export vol'!AE137/'[1]T61 Real GDP'!AE137*1000),"")),"")),"")</f>
        <v>25.764378394139076</v>
      </c>
      <c r="AG106" s="9">
        <f>IFERROR((IF('[1]T10 Wine export vol'!AF137&lt;&gt;"",(IF('[1]T58 Population'!AF137&lt;&gt;"",('[1]T10 Wine export vol'!AF137/'[1]T61 Real GDP'!AF137*1000),"")),"")),"")</f>
        <v>0.32108903220438945</v>
      </c>
      <c r="AH106" s="9">
        <f>IFERROR((IF('[1]T10 Wine export vol'!AG137&lt;&gt;"",(IF('[1]T58 Population'!AG137&lt;&gt;"",('[1]T10 Wine export vol'!AG137/'[1]T61 Real GDP'!AG137*1000),"")),"")),"")</f>
        <v>118.10804492744988</v>
      </c>
      <c r="AI106" s="9">
        <f>IFERROR((IF('[1]T10 Wine export vol'!AH137&lt;&gt;"",(IF('[1]T58 Population'!AH137&lt;&gt;"",('[1]T10 Wine export vol'!AH137/'[1]T61 Real GDP'!AH137*1000),"")),"")),"")</f>
        <v>0.11373126863493668</v>
      </c>
      <c r="AJ106" s="9">
        <f>IFERROR((IF('[1]T10 Wine export vol'!AI137&lt;&gt;"",(IF('[1]T58 Population'!AI137&lt;&gt;"",('[1]T10 Wine export vol'!AI137/'[1]T61 Real GDP'!AI137*1000),"")),"")),"")</f>
        <v>0.71762811817681116</v>
      </c>
      <c r="AK106" s="9" t="str">
        <f>IFERROR((IF('[1]T10 Wine export vol'!AJ137&lt;&gt;"",(IF('[1]T58 Population'!AJ137&lt;&gt;"",('[1]T10 Wine export vol'!AJ137/'[1]T61 Real GDP'!AJ137*1000),"")),"")),"")</f>
        <v/>
      </c>
      <c r="AL106" s="9">
        <f>IFERROR((IF('[1]T10 Wine export vol'!AK137&lt;&gt;"",(IF('[1]T58 Population'!AK137&lt;&gt;"",('[1]T10 Wine export vol'!AK137/'[1]T61 Real GDP'!AK137*1000),"")),"")),"")</f>
        <v>40119.520341897078</v>
      </c>
      <c r="AM106" s="9">
        <f>IFERROR((IF('[1]T10 Wine export vol'!AL137&lt;&gt;"",(IF('[1]T58 Population'!AL137&lt;&gt;"",('[1]T10 Wine export vol'!AL137/'[1]T61 Real GDP'!AL137*1000),"")),"")),"")</f>
        <v>3709.2708162259819</v>
      </c>
      <c r="AN106" s="9">
        <f>IFERROR((IF('[1]T10 Wine export vol'!AM137&lt;&gt;"",(IF('[1]T58 Population'!AM137&lt;&gt;"",('[1]T10 Wine export vol'!AM137/'[1]T61 Real GDP'!AM137*1000),"")),"")),"")</f>
        <v>148.31250998566168</v>
      </c>
      <c r="AO106" s="9">
        <f>IFERROR((IF('[1]T10 Wine export vol'!AN137&lt;&gt;"",(IF('[1]T58 Population'!AN137&lt;&gt;"",('[1]T10 Wine export vol'!AN137/'[1]T61 Real GDP'!AN137*1000),"")),"")),"")</f>
        <v>7675.1670923855045</v>
      </c>
      <c r="AP106" s="9">
        <f>IFERROR((IF('[1]T10 Wine export vol'!AO137&lt;&gt;"",(IF('[1]T58 Population'!AO137&lt;&gt;"",('[1]T10 Wine export vol'!AO137/'[1]T61 Real GDP'!AO137*1000),"")),"")),"")</f>
        <v>56.361920917954038</v>
      </c>
      <c r="AQ106" s="9" t="str">
        <f>IFERROR((IF('[1]T10 Wine export vol'!AP137&lt;&gt;"",(IF('[1]T58 Population'!AP137&lt;&gt;"",('[1]T10 Wine export vol'!AP137/'[1]T61 Real GDP'!AP137*1000),"")),"")),"")</f>
        <v/>
      </c>
      <c r="AR106" s="9">
        <f>IFERROR((IF('[1]T10 Wine export vol'!AQ137&lt;&gt;"",(IF('[1]T58 Population'!AQ137&lt;&gt;"",('[1]T10 Wine export vol'!AQ137/'[1]T61 Real GDP'!AQ137*1000),"")),"")),"")</f>
        <v>0</v>
      </c>
      <c r="AS106" s="9">
        <f>IFERROR((IF('[1]T10 Wine export vol'!AR137&lt;&gt;"",(IF('[1]T58 Population'!AR137&lt;&gt;"",('[1]T10 Wine export vol'!AR137/'[1]T61 Real GDP'!AR137*1000),"")),"")),"")</f>
        <v>6.10110400929692</v>
      </c>
      <c r="AT106" s="9">
        <f>IFERROR((IF('[1]T10 Wine export vol'!AS137&lt;&gt;"",(IF('[1]T58 Population'!AS137&lt;&gt;"",('[1]T10 Wine export vol'!AS137/'[1]T61 Real GDP'!AS137*1000),"")),"")),"")</f>
        <v>0</v>
      </c>
      <c r="AU106" s="9">
        <f>IFERROR((IF('[1]T10 Wine export vol'!AT137&lt;&gt;"",(IF('[1]T58 Population'!AT137&lt;&gt;"",('[1]T10 Wine export vol'!AT137/'[1]T61 Real GDP'!AT137*1000),"")),"")),"")</f>
        <v>3.6043671823460278E-2</v>
      </c>
      <c r="AV106" s="9" t="str">
        <f>IFERROR((IF('[1]T10 Wine export vol'!AU137&lt;&gt;"",(IF('[1]T58 Population'!AU137&lt;&gt;"",('[1]T10 Wine export vol'!AU137/'[1]T61 Real GDP'!AU137*1000),"")),"")),"")</f>
        <v/>
      </c>
      <c r="AW106" s="9">
        <f>IFERROR((IF('[1]T10 Wine export vol'!AV137&lt;&gt;"",(IF('[1]T58 Population'!AV137&lt;&gt;"",('[1]T10 Wine export vol'!AV137/'[1]T61 Real GDP'!AV137*1000),"")),"")),"")</f>
        <v>0.1403049293798522</v>
      </c>
      <c r="AX106" s="9" t="str">
        <f>IFERROR((IF('[1]T10 Wine export vol'!AW137&lt;&gt;"",(IF('[1]T58 Population'!AW137&lt;&gt;"",('[1]T10 Wine export vol'!AW137/'[1]T61 Real GDP'!AW137*1000),"")),"")),"")</f>
        <v/>
      </c>
      <c r="AY106" s="9">
        <f>IFERROR((IF('[1]T10 Wine export vol'!AX137&lt;&gt;"",(IF('[1]T58 Population'!AX137&lt;&gt;"",('[1]T10 Wine export vol'!AX137/'[1]T61 Real GDP'!AX137*1000),"")),"")),"")</f>
        <v>62.23758952827859</v>
      </c>
      <c r="AZ106" s="9">
        <f>IFERROR((IF('[1]T10 Wine export vol'!AY137&lt;&gt;"",(IF('[1]T58 Population'!AY137&lt;&gt;"",('[1]T10 Wine export vol'!AY137/'[1]T61 Real GDP'!AY137*1000),"")),"")),"")</f>
        <v>0</v>
      </c>
      <c r="BA106" s="9" t="str">
        <f>IFERROR((IF('[1]T10 Wine export vol'!AZ137&lt;&gt;"",(IF('[1]T58 Population'!AZ137&lt;&gt;"",('[1]T10 Wine export vol'!AZ137/'[1]T61 Real GDP'!AZ137*1000),"")),"")),"")</f>
        <v/>
      </c>
      <c r="BB106" s="9">
        <f>IFERROR((IF('[1]T10 Wine export vol'!BC137&lt;&gt;"",(IF('[1]T58 Population'!BC137&lt;&gt;"",('[1]T10 Wine export vol'!BC137/'[1]T61 Real GDP'!BC137*1000),"")),"")),"")</f>
        <v>238.01606073462412</v>
      </c>
    </row>
    <row r="107" spans="1:54" x14ac:dyDescent="0.5">
      <c r="A107" s="7">
        <f>'[1]T10 Wine export vol'!A138</f>
        <v>1970</v>
      </c>
      <c r="B107" s="9">
        <f>IFERROR((IF('[1]T10 Wine export vol'!B138&lt;&gt;"",(IF('[1]T58 Population'!B138&lt;&gt;"",('[1]T10 Wine export vol'!B138/'[1]T61 Real GDP'!B138*1000),"")),"")),"")</f>
        <v>654.84504269998251</v>
      </c>
      <c r="C107" s="9">
        <f>IFERROR((IF('[1]T10 Wine export vol'!C138&lt;&gt;"",(IF('[1]T58 Population'!C138&lt;&gt;"",('[1]T10 Wine export vol'!C138/'[1]T61 Real GDP'!C138*1000),"")),"")),"")</f>
        <v>926.37476845903973</v>
      </c>
      <c r="D107" s="9">
        <f>IFERROR((IF('[1]T10 Wine export vol'!D138&lt;&gt;"",(IF('[1]T58 Population'!D138&lt;&gt;"",('[1]T10 Wine export vol'!D138/'[1]T61 Real GDP'!D138*1000),"")),"")),"")</f>
        <v>4133.6215604670897</v>
      </c>
      <c r="E107" s="9">
        <f>IFERROR((IF('[1]T10 Wine export vol'!E138&lt;&gt;"",(IF('[1]T58 Population'!E138&lt;&gt;"",('[1]T10 Wine export vol'!E138/'[1]T61 Real GDP'!E138*1000),"")),"")),"")</f>
        <v>1515.5229597795112</v>
      </c>
      <c r="F107" s="9">
        <f>IFERROR((IF('[1]T10 Wine export vol'!F138&lt;&gt;"",(IF('[1]T58 Population'!F138&lt;&gt;"",('[1]T10 Wine export vol'!F138/'[1]T61 Real GDP'!F138*1000),"")),"")),"")</f>
        <v>70.385381603352343</v>
      </c>
      <c r="G107" s="9"/>
      <c r="H107" s="9">
        <f>IFERROR((IF('[1]T10 Wine export vol'!G138&lt;&gt;"",(IF('[1]T58 Population'!G138&lt;&gt;"",('[1]T10 Wine export vol'!G138/'[1]T61 Real GDP'!G138*1000),"")),"")),"")</f>
        <v>75.757636130029255</v>
      </c>
      <c r="I107" s="9">
        <f>IFERROR((IF('[1]T10 Wine export vol'!H138&lt;&gt;"",(IF('[1]T58 Population'!H138&lt;&gt;"",('[1]T10 Wine export vol'!H138/'[1]T61 Real GDP'!H138*1000),"")),"")),"")</f>
        <v>6.2376047597722488</v>
      </c>
      <c r="J107" s="9">
        <f>IFERROR((IF('[1]T10 Wine export vol'!I138&lt;&gt;"",(IF('[1]T58 Population'!I138&lt;&gt;"",('[1]T10 Wine export vol'!I138/'[1]T61 Real GDP'!I138*1000),"")),"")),"")</f>
        <v>0.13601124359613728</v>
      </c>
      <c r="K107" s="9">
        <f>IFERROR((IF('[1]T10 Wine export vol'!J138&lt;&gt;"",(IF('[1]T58 Population'!J138&lt;&gt;"",('[1]T10 Wine export vol'!J138/'[1]T61 Real GDP'!J138*1000),"")),"")),"")</f>
        <v>40.951105618174772</v>
      </c>
      <c r="L107" s="9">
        <f>IFERROR((IF('[1]T10 Wine export vol'!K138&lt;&gt;"",(IF('[1]T58 Population'!K138&lt;&gt;"",('[1]T10 Wine export vol'!K138/'[1]T61 Real GDP'!K138*1000),"")),"")),"")</f>
        <v>2127.0669669834642</v>
      </c>
      <c r="M107" s="9" t="str">
        <f>IFERROR((IF('[1]T10 Wine export vol'!L138&lt;&gt;"",(IF('[1]T58 Population'!L138&lt;&gt;"",('[1]T10 Wine export vol'!L138/'[1]T61 Real GDP'!L138*1000),"")),"")),"")</f>
        <v/>
      </c>
      <c r="N107" s="9">
        <f>IFERROR((IF('[1]T10 Wine export vol'!M138&lt;&gt;"",(IF('[1]T58 Population'!M138&lt;&gt;"",('[1]T10 Wine export vol'!M138/'[1]T61 Real GDP'!M138*1000),"")),"")),"")</f>
        <v>335.00048090795423</v>
      </c>
      <c r="O107" s="9">
        <f>IFERROR((IF('[1]T10 Wine export vol'!N138&lt;&gt;"",(IF('[1]T58 Population'!N138&lt;&gt;"",('[1]T10 Wine export vol'!N138/'[1]T61 Real GDP'!N138*1000),"")),"")),"")</f>
        <v>8.7995856298307126E-2</v>
      </c>
      <c r="P107" s="9">
        <f>IFERROR((IF('[1]T10 Wine export vol'!O138&lt;&gt;"",(IF('[1]T58 Population'!O138&lt;&gt;"",('[1]T10 Wine export vol'!O138/'[1]T61 Real GDP'!O138*1000),"")),"")),"")</f>
        <v>12.441591541983291</v>
      </c>
      <c r="Q107" s="9">
        <f>IFERROR((IF('[1]T10 Wine export vol'!P138&lt;&gt;"",(IF('[1]T58 Population'!P138&lt;&gt;"",('[1]T10 Wine export vol'!P138/'[1]T61 Real GDP'!P138*1000),"")),"")),"")</f>
        <v>13.041387876116831</v>
      </c>
      <c r="R107" s="9" t="str">
        <f>IFERROR((IF('[1]T10 Wine export vol'!Q138&lt;&gt;"",(IF('[1]T58 Population'!Q138&lt;&gt;"",('[1]T10 Wine export vol'!Q138/'[1]T61 Real GDP'!Q138*1000),"")),"")),"")</f>
        <v/>
      </c>
      <c r="S107" s="9">
        <f>IFERROR((IF('[1]T10 Wine export vol'!R138&lt;&gt;"",(IF('[1]T58 Population'!R138&lt;&gt;"",('[1]T10 Wine export vol'!R138/'[1]T61 Real GDP'!R138*1000),"")),"")),"")</f>
        <v>4789.8663572700725</v>
      </c>
      <c r="T107" s="9" t="str">
        <f>IFERROR((IF('[1]T10 Wine export vol'!S138&lt;&gt;"",(IF('[1]T58 Population'!S138&lt;&gt;"",('[1]T10 Wine export vol'!S138/'[1]T61 Real GDP'!S138*1000),"")),"")),"")</f>
        <v/>
      </c>
      <c r="U107" s="9" t="str">
        <f>IFERROR((IF('[1]T10 Wine export vol'!T138&lt;&gt;"",(IF('[1]T58 Population'!T138&lt;&gt;"",('[1]T10 Wine export vol'!T138/'[1]T61 Real GDP'!T138*1000),"")),"")),"")</f>
        <v/>
      </c>
      <c r="V107" s="9">
        <f>IFERROR((IF('[1]T10 Wine export vol'!U138&lt;&gt;"",(IF('[1]T58 Population'!U138&lt;&gt;"",('[1]T10 Wine export vol'!U138/'[1]T61 Real GDP'!U138*1000),"")),"")),"")</f>
        <v>1875.1449488965859</v>
      </c>
      <c r="W107" s="9" t="str">
        <f>IFERROR((IF('[1]T10 Wine export vol'!V138&lt;&gt;"",(IF('[1]T58 Population'!V138&lt;&gt;"",('[1]T10 Wine export vol'!V138/'[1]T61 Real GDP'!V138*1000),"")),"")),"")</f>
        <v/>
      </c>
      <c r="X107" s="9">
        <f>IFERROR((IF('[1]T10 Wine export vol'!W138&lt;&gt;"",(IF('[1]T58 Population'!W138&lt;&gt;"",('[1]T10 Wine export vol'!W138/'[1]T61 Real GDP'!W138*1000),"")),"")),"")</f>
        <v>1190.751896433474</v>
      </c>
      <c r="Y107" s="9" t="str">
        <f>IFERROR((IF('[1]T10 Wine export vol'!X138&lt;&gt;"",(IF('[1]T58 Population'!X138&lt;&gt;"",('[1]T10 Wine export vol'!X138/'[1]T61 Real GDP'!X138*1000),"")),"")),"")</f>
        <v/>
      </c>
      <c r="Z107" s="9" t="str">
        <f>IFERROR((IF('[1]T10 Wine export vol'!Y138&lt;&gt;"",(IF('[1]T58 Population'!Y138&lt;&gt;"",('[1]T10 Wine export vol'!Y138/'[1]T61 Real GDP'!Y138*1000),"")),"")),"")</f>
        <v/>
      </c>
      <c r="AA107" s="9" t="str">
        <f>IFERROR((IF('[1]T10 Wine export vol'!Z138&lt;&gt;"",(IF('[1]T58 Population'!Z138&lt;&gt;"",('[1]T10 Wine export vol'!Z138/'[1]T61 Real GDP'!Z138*1000),"")),"")),"")</f>
        <v/>
      </c>
      <c r="AB107" s="9">
        <f>IFERROR((IF('[1]T10 Wine export vol'!AA138&lt;&gt;"",(IF('[1]T58 Population'!AA138&lt;&gt;"",('[1]T10 Wine export vol'!AA138/'[1]T61 Real GDP'!AA138*1000),"")),"")),"")</f>
        <v>38.667717776901846</v>
      </c>
      <c r="AC107" s="9">
        <f>IFERROR((IF('[1]T10 Wine export vol'!AB138&lt;&gt;"",(IF('[1]T58 Population'!AB138&lt;&gt;"",('[1]T10 Wine export vol'!AB138/'[1]T61 Real GDP'!AB138*1000),"")),"")),"")</f>
        <v>1.8960940462646945</v>
      </c>
      <c r="AD107" s="9">
        <f>IFERROR((IF('[1]T10 Wine export vol'!AC138&lt;&gt;"",(IF('[1]T58 Population'!AC138&lt;&gt;"",('[1]T10 Wine export vol'!AC138/'[1]T61 Real GDP'!AC138*1000),"")),"")),"")</f>
        <v>0</v>
      </c>
      <c r="AE107" s="9">
        <f>IFERROR((IF('[1]T10 Wine export vol'!AD138&lt;&gt;"",(IF('[1]T58 Population'!AD138&lt;&gt;"",('[1]T10 Wine export vol'!AD138/'[1]T61 Real GDP'!AD138*1000),"")),"")),"")</f>
        <v>0.95979752749926994</v>
      </c>
      <c r="AF107" s="9">
        <f>IFERROR((IF('[1]T10 Wine export vol'!AE138&lt;&gt;"",(IF('[1]T58 Population'!AE138&lt;&gt;"",('[1]T10 Wine export vol'!AE138/'[1]T61 Real GDP'!AE138*1000),"")),"")),"")</f>
        <v>11.436115492764557</v>
      </c>
      <c r="AG107" s="9">
        <f>IFERROR((IF('[1]T10 Wine export vol'!AF138&lt;&gt;"",(IF('[1]T58 Population'!AF138&lt;&gt;"",('[1]T10 Wine export vol'!AF138/'[1]T61 Real GDP'!AF138*1000),"")),"")),"")</f>
        <v>0.5928263788319964</v>
      </c>
      <c r="AH107" s="9">
        <f>IFERROR((IF('[1]T10 Wine export vol'!AG138&lt;&gt;"",(IF('[1]T58 Population'!AG138&lt;&gt;"",('[1]T10 Wine export vol'!AG138/'[1]T61 Real GDP'!AG138*1000),"")),"")),"")</f>
        <v>92.521810132429721</v>
      </c>
      <c r="AI107" s="9">
        <f>IFERROR((IF('[1]T10 Wine export vol'!AH138&lt;&gt;"",(IF('[1]T58 Population'!AH138&lt;&gt;"",('[1]T10 Wine export vol'!AH138/'[1]T61 Real GDP'!AH138*1000),"")),"")),"")</f>
        <v>0.30256843859730898</v>
      </c>
      <c r="AJ107" s="9" t="str">
        <f>IFERROR((IF('[1]T10 Wine export vol'!AI138&lt;&gt;"",(IF('[1]T58 Population'!AI138&lt;&gt;"",('[1]T10 Wine export vol'!AI138/'[1]T61 Real GDP'!AI138*1000),"")),"")),"")</f>
        <v/>
      </c>
      <c r="AK107" s="9" t="str">
        <f>IFERROR((IF('[1]T10 Wine export vol'!AJ138&lt;&gt;"",(IF('[1]T58 Population'!AJ138&lt;&gt;"",('[1]T10 Wine export vol'!AJ138/'[1]T61 Real GDP'!AJ138*1000),"")),"")),"")</f>
        <v/>
      </c>
      <c r="AL107" s="9">
        <f>IFERROR((IF('[1]T10 Wine export vol'!AK138&lt;&gt;"",(IF('[1]T58 Population'!AK138&lt;&gt;"",('[1]T10 Wine export vol'!AK138/'[1]T61 Real GDP'!AK138*1000),"")),"")),"")</f>
        <v>39286.014111398828</v>
      </c>
      <c r="AM107" s="9">
        <f>IFERROR((IF('[1]T10 Wine export vol'!AL138&lt;&gt;"",(IF('[1]T58 Population'!AL138&lt;&gt;"",('[1]T10 Wine export vol'!AL138/'[1]T61 Real GDP'!AL138*1000),"")),"")),"")</f>
        <v>3437.4829852603743</v>
      </c>
      <c r="AN107" s="9">
        <f>IFERROR((IF('[1]T10 Wine export vol'!AM138&lt;&gt;"",(IF('[1]T58 Population'!AM138&lt;&gt;"",('[1]T10 Wine export vol'!AM138/'[1]T61 Real GDP'!AM138*1000),"")),"")),"")</f>
        <v>119.23509942446985</v>
      </c>
      <c r="AO107" s="9">
        <f>IFERROR((IF('[1]T10 Wine export vol'!AN138&lt;&gt;"",(IF('[1]T58 Population'!AN138&lt;&gt;"",('[1]T10 Wine export vol'!AN138/'[1]T61 Real GDP'!AN138*1000),"")),"")),"")</f>
        <v>8953.4025580963917</v>
      </c>
      <c r="AP107" s="9">
        <f>IFERROR((IF('[1]T10 Wine export vol'!AO138&lt;&gt;"",(IF('[1]T58 Population'!AO138&lt;&gt;"",('[1]T10 Wine export vol'!AO138/'[1]T61 Real GDP'!AO138*1000),"")),"")),"")</f>
        <v>49.295454751932837</v>
      </c>
      <c r="AQ107" s="9" t="str">
        <f>IFERROR((IF('[1]T10 Wine export vol'!AP138&lt;&gt;"",(IF('[1]T58 Population'!AP138&lt;&gt;"",('[1]T10 Wine export vol'!AP138/'[1]T61 Real GDP'!AP138*1000),"")),"")),"")</f>
        <v/>
      </c>
      <c r="AR107" s="9">
        <f>IFERROR((IF('[1]T10 Wine export vol'!AQ138&lt;&gt;"",(IF('[1]T58 Population'!AQ138&lt;&gt;"",('[1]T10 Wine export vol'!AQ138/'[1]T61 Real GDP'!AQ138*1000),"")),"")),"")</f>
        <v>0</v>
      </c>
      <c r="AS107" s="9">
        <f>IFERROR((IF('[1]T10 Wine export vol'!AR138&lt;&gt;"",(IF('[1]T58 Population'!AR138&lt;&gt;"",('[1]T10 Wine export vol'!AR138/'[1]T61 Real GDP'!AR138*1000),"")),"")),"")</f>
        <v>5.8541777541245343</v>
      </c>
      <c r="AT107" s="9">
        <f>IFERROR((IF('[1]T10 Wine export vol'!AS138&lt;&gt;"",(IF('[1]T58 Population'!AS138&lt;&gt;"",('[1]T10 Wine export vol'!AS138/'[1]T61 Real GDP'!AS138*1000),"")),"")),"")</f>
        <v>0</v>
      </c>
      <c r="AU107" s="9">
        <f>IFERROR((IF('[1]T10 Wine export vol'!AT138&lt;&gt;"",(IF('[1]T58 Population'!AT138&lt;&gt;"",('[1]T10 Wine export vol'!AT138/'[1]T61 Real GDP'!AT138*1000),"")),"")),"")</f>
        <v>4.4396123922407417E-2</v>
      </c>
      <c r="AV107" s="9" t="str">
        <f>IFERROR((IF('[1]T10 Wine export vol'!AU138&lt;&gt;"",(IF('[1]T58 Population'!AU138&lt;&gt;"",('[1]T10 Wine export vol'!AU138/'[1]T61 Real GDP'!AU138*1000),"")),"")),"")</f>
        <v/>
      </c>
      <c r="AW107" s="9">
        <f>IFERROR((IF('[1]T10 Wine export vol'!AV138&lt;&gt;"",(IF('[1]T58 Population'!AV138&lt;&gt;"",('[1]T10 Wine export vol'!AV138/'[1]T61 Real GDP'!AV138*1000),"")),"")),"")</f>
        <v>0.13225180744136836</v>
      </c>
      <c r="AX107" s="9" t="str">
        <f>IFERROR((IF('[1]T10 Wine export vol'!AW138&lt;&gt;"",(IF('[1]T58 Population'!AW138&lt;&gt;"",('[1]T10 Wine export vol'!AW138/'[1]T61 Real GDP'!AW138*1000),"")),"")),"")</f>
        <v/>
      </c>
      <c r="AY107" s="9">
        <f>IFERROR((IF('[1]T10 Wine export vol'!AX138&lt;&gt;"",(IF('[1]T58 Population'!AX138&lt;&gt;"",('[1]T10 Wine export vol'!AX138/'[1]T61 Real GDP'!AX138*1000),"")),"")),"")</f>
        <v>35.943099142143552</v>
      </c>
      <c r="AZ107" s="9">
        <f>IFERROR((IF('[1]T10 Wine export vol'!AY138&lt;&gt;"",(IF('[1]T58 Population'!AY138&lt;&gt;"",('[1]T10 Wine export vol'!AY138/'[1]T61 Real GDP'!AY138*1000),"")),"")),"")</f>
        <v>0</v>
      </c>
      <c r="BA107" s="9" t="str">
        <f>IFERROR((IF('[1]T10 Wine export vol'!AZ138&lt;&gt;"",(IF('[1]T58 Population'!AZ138&lt;&gt;"",('[1]T10 Wine export vol'!AZ138/'[1]T61 Real GDP'!AZ138*1000),"")),"")),"")</f>
        <v/>
      </c>
      <c r="BB107" s="9">
        <f>IFERROR((IF('[1]T10 Wine export vol'!BC138&lt;&gt;"",(IF('[1]T58 Population'!BC138&lt;&gt;"",('[1]T10 Wine export vol'!BC138/'[1]T61 Real GDP'!BC138*1000),"")),"")),"")</f>
        <v>252.03843280248628</v>
      </c>
    </row>
    <row r="108" spans="1:54" x14ac:dyDescent="0.5">
      <c r="A108" s="7">
        <f>'[1]T10 Wine export vol'!A139</f>
        <v>1971</v>
      </c>
      <c r="B108" s="9">
        <f>IFERROR((IF('[1]T10 Wine export vol'!B139&lt;&gt;"",(IF('[1]T58 Population'!B139&lt;&gt;"",('[1]T10 Wine export vol'!B139/'[1]T61 Real GDP'!B139*1000),"")),"")),"")</f>
        <v>762.62810862161962</v>
      </c>
      <c r="C108" s="9">
        <f>IFERROR((IF('[1]T10 Wine export vol'!C139&lt;&gt;"",(IF('[1]T58 Population'!C139&lt;&gt;"",('[1]T10 Wine export vol'!C139/'[1]T61 Real GDP'!C139*1000),"")),"")),"")</f>
        <v>1593.5715159441836</v>
      </c>
      <c r="D108" s="9">
        <f>IFERROR((IF('[1]T10 Wine export vol'!D139&lt;&gt;"",(IF('[1]T58 Population'!D139&lt;&gt;"",('[1]T10 Wine export vol'!D139/'[1]T61 Real GDP'!D139*1000),"")),"")),"")</f>
        <v>3813.3608684943438</v>
      </c>
      <c r="E108" s="9">
        <f>IFERROR((IF('[1]T10 Wine export vol'!E139&lt;&gt;"",(IF('[1]T58 Population'!E139&lt;&gt;"",('[1]T10 Wine export vol'!E139/'[1]T61 Real GDP'!E139*1000),"")),"")),"")</f>
        <v>1579.0145767699578</v>
      </c>
      <c r="F108" s="9">
        <f>IFERROR((IF('[1]T10 Wine export vol'!F139&lt;&gt;"",(IF('[1]T58 Population'!F139&lt;&gt;"",('[1]T10 Wine export vol'!F139/'[1]T61 Real GDP'!F139*1000),"")),"")),"")</f>
        <v>136.53831072072779</v>
      </c>
      <c r="G108" s="9"/>
      <c r="H108" s="9">
        <f>IFERROR((IF('[1]T10 Wine export vol'!G139&lt;&gt;"",(IF('[1]T58 Population'!G139&lt;&gt;"",('[1]T10 Wine export vol'!G139/'[1]T61 Real GDP'!G139*1000),"")),"")),"")</f>
        <v>51.247519879300192</v>
      </c>
      <c r="I108" s="9">
        <f>IFERROR((IF('[1]T10 Wine export vol'!H139&lt;&gt;"",(IF('[1]T58 Population'!H139&lt;&gt;"",('[1]T10 Wine export vol'!H139/'[1]T61 Real GDP'!H139*1000),"")),"")),"")</f>
        <v>6.6987583929211265</v>
      </c>
      <c r="J108" s="9">
        <f>IFERROR((IF('[1]T10 Wine export vol'!I139&lt;&gt;"",(IF('[1]T58 Population'!I139&lt;&gt;"",('[1]T10 Wine export vol'!I139/'[1]T61 Real GDP'!I139*1000),"")),"")),"")</f>
        <v>4.4408917310595979E-2</v>
      </c>
      <c r="K108" s="9">
        <f>IFERROR((IF('[1]T10 Wine export vol'!J139&lt;&gt;"",(IF('[1]T58 Population'!J139&lt;&gt;"",('[1]T10 Wine export vol'!J139/'[1]T61 Real GDP'!J139*1000),"")),"")),"")</f>
        <v>51.844819262671443</v>
      </c>
      <c r="L108" s="9">
        <f>IFERROR((IF('[1]T10 Wine export vol'!K139&lt;&gt;"",(IF('[1]T58 Population'!K139&lt;&gt;"",('[1]T10 Wine export vol'!K139/'[1]T61 Real GDP'!K139*1000),"")),"")),"")</f>
        <v>1517.6422319474837</v>
      </c>
      <c r="M108" s="9" t="str">
        <f>IFERROR((IF('[1]T10 Wine export vol'!L139&lt;&gt;"",(IF('[1]T58 Population'!L139&lt;&gt;"",('[1]T10 Wine export vol'!L139/'[1]T61 Real GDP'!L139*1000),"")),"")),"")</f>
        <v/>
      </c>
      <c r="N108" s="9">
        <f>IFERROR((IF('[1]T10 Wine export vol'!M139&lt;&gt;"",(IF('[1]T58 Population'!M139&lt;&gt;"",('[1]T10 Wine export vol'!M139/'[1]T61 Real GDP'!M139*1000),"")),"")),"")</f>
        <v>132.14059394975973</v>
      </c>
      <c r="O108" s="9">
        <f>IFERROR((IF('[1]T10 Wine export vol'!N139&lt;&gt;"",(IF('[1]T58 Population'!N139&lt;&gt;"",('[1]T10 Wine export vol'!N139/'[1]T61 Real GDP'!N139*1000),"")),"")),"")</f>
        <v>7.7491752369904771E-2</v>
      </c>
      <c r="P108" s="9">
        <f>IFERROR((IF('[1]T10 Wine export vol'!O139&lt;&gt;"",(IF('[1]T58 Population'!O139&lt;&gt;"",('[1]T10 Wine export vol'!O139/'[1]T61 Real GDP'!O139*1000),"")),"")),"")</f>
        <v>11.745712134817195</v>
      </c>
      <c r="Q108" s="9">
        <f>IFERROR((IF('[1]T10 Wine export vol'!P139&lt;&gt;"",(IF('[1]T58 Population'!P139&lt;&gt;"",('[1]T10 Wine export vol'!P139/'[1]T61 Real GDP'!P139*1000),"")),"")),"")</f>
        <v>15.451892660677942</v>
      </c>
      <c r="R108" s="9" t="str">
        <f>IFERROR((IF('[1]T10 Wine export vol'!Q139&lt;&gt;"",(IF('[1]T58 Population'!Q139&lt;&gt;"",('[1]T10 Wine export vol'!Q139/'[1]T61 Real GDP'!Q139*1000),"")),"")),"")</f>
        <v/>
      </c>
      <c r="S108" s="9">
        <f>IFERROR((IF('[1]T10 Wine export vol'!R139&lt;&gt;"",(IF('[1]T58 Population'!R139&lt;&gt;"",('[1]T10 Wine export vol'!R139/'[1]T61 Real GDP'!R139*1000),"")),"")),"")</f>
        <v>4940.9298176367556</v>
      </c>
      <c r="T108" s="9" t="str">
        <f>IFERROR((IF('[1]T10 Wine export vol'!S139&lt;&gt;"",(IF('[1]T58 Population'!S139&lt;&gt;"",('[1]T10 Wine export vol'!S139/'[1]T61 Real GDP'!S139*1000),"")),"")),"")</f>
        <v/>
      </c>
      <c r="U108" s="9" t="str">
        <f>IFERROR((IF('[1]T10 Wine export vol'!T139&lt;&gt;"",(IF('[1]T58 Population'!T139&lt;&gt;"",('[1]T10 Wine export vol'!T139/'[1]T61 Real GDP'!T139*1000),"")),"")),"")</f>
        <v/>
      </c>
      <c r="V108" s="9">
        <f>IFERROR((IF('[1]T10 Wine export vol'!U139&lt;&gt;"",(IF('[1]T58 Population'!U139&lt;&gt;"",('[1]T10 Wine export vol'!U139/'[1]T61 Real GDP'!U139*1000),"")),"")),"")</f>
        <v>2003.8805793718097</v>
      </c>
      <c r="W108" s="9" t="str">
        <f>IFERROR((IF('[1]T10 Wine export vol'!V139&lt;&gt;"",(IF('[1]T58 Population'!V139&lt;&gt;"",('[1]T10 Wine export vol'!V139/'[1]T61 Real GDP'!V139*1000),"")),"")),"")</f>
        <v/>
      </c>
      <c r="X108" s="9">
        <f>IFERROR((IF('[1]T10 Wine export vol'!W139&lt;&gt;"",(IF('[1]T58 Population'!W139&lt;&gt;"",('[1]T10 Wine export vol'!W139/'[1]T61 Real GDP'!W139*1000),"")),"")),"")</f>
        <v>1214.859339012354</v>
      </c>
      <c r="Y108" s="9" t="str">
        <f>IFERROR((IF('[1]T10 Wine export vol'!X139&lt;&gt;"",(IF('[1]T58 Population'!X139&lt;&gt;"",('[1]T10 Wine export vol'!X139/'[1]T61 Real GDP'!X139*1000),"")),"")),"")</f>
        <v/>
      </c>
      <c r="Z108" s="9" t="str">
        <f>IFERROR((IF('[1]T10 Wine export vol'!Y139&lt;&gt;"",(IF('[1]T58 Population'!Y139&lt;&gt;"",('[1]T10 Wine export vol'!Y139/'[1]T61 Real GDP'!Y139*1000),"")),"")),"")</f>
        <v/>
      </c>
      <c r="AA108" s="9" t="str">
        <f>IFERROR((IF('[1]T10 Wine export vol'!Z139&lt;&gt;"",(IF('[1]T58 Population'!Z139&lt;&gt;"",('[1]T10 Wine export vol'!Z139/'[1]T61 Real GDP'!Z139*1000),"")),"")),"")</f>
        <v/>
      </c>
      <c r="AB108" s="9">
        <f>IFERROR((IF('[1]T10 Wine export vol'!AA139&lt;&gt;"",(IF('[1]T58 Population'!AA139&lt;&gt;"",('[1]T10 Wine export vol'!AA139/'[1]T61 Real GDP'!AA139*1000),"")),"")),"")</f>
        <v>41.278806480829225</v>
      </c>
      <c r="AC108" s="9">
        <f>IFERROR((IF('[1]T10 Wine export vol'!AB139&lt;&gt;"",(IF('[1]T58 Population'!AB139&lt;&gt;"",('[1]T10 Wine export vol'!AB139/'[1]T61 Real GDP'!AB139*1000),"")),"")),"")</f>
        <v>1.3519603424966198</v>
      </c>
      <c r="AD108" s="9">
        <f>IFERROR((IF('[1]T10 Wine export vol'!AC139&lt;&gt;"",(IF('[1]T58 Population'!AC139&lt;&gt;"",('[1]T10 Wine export vol'!AC139/'[1]T61 Real GDP'!AC139*1000),"")),"")),"")</f>
        <v>0</v>
      </c>
      <c r="AE108" s="9">
        <f>IFERROR((IF('[1]T10 Wine export vol'!AD139&lt;&gt;"",(IF('[1]T58 Population'!AD139&lt;&gt;"",('[1]T10 Wine export vol'!AD139/'[1]T61 Real GDP'!AD139*1000),"")),"")),"")</f>
        <v>0.66643466265757023</v>
      </c>
      <c r="AF108" s="9">
        <f>IFERROR((IF('[1]T10 Wine export vol'!AE139&lt;&gt;"",(IF('[1]T58 Population'!AE139&lt;&gt;"",('[1]T10 Wine export vol'!AE139/'[1]T61 Real GDP'!AE139*1000),"")),"")),"")</f>
        <v>15.284666873795517</v>
      </c>
      <c r="AG108" s="9">
        <f>IFERROR((IF('[1]T10 Wine export vol'!AF139&lt;&gt;"",(IF('[1]T58 Population'!AF139&lt;&gt;"",('[1]T10 Wine export vol'!AF139/'[1]T61 Real GDP'!AF139*1000),"")),"")),"")</f>
        <v>0.93305837272850822</v>
      </c>
      <c r="AH108" s="9">
        <f>IFERROR((IF('[1]T10 Wine export vol'!AG139&lt;&gt;"",(IF('[1]T58 Population'!AG139&lt;&gt;"",('[1]T10 Wine export vol'!AG139/'[1]T61 Real GDP'!AG139*1000),"")),"")),"")</f>
        <v>65.422646806628066</v>
      </c>
      <c r="AI108" s="9">
        <f>IFERROR((IF('[1]T10 Wine export vol'!AH139&lt;&gt;"",(IF('[1]T58 Population'!AH139&lt;&gt;"",('[1]T10 Wine export vol'!AH139/'[1]T61 Real GDP'!AH139*1000),"")),"")),"")</f>
        <v>0.35838359744052473</v>
      </c>
      <c r="AJ108" s="9">
        <f>IFERROR((IF('[1]T10 Wine export vol'!AI139&lt;&gt;"",(IF('[1]T58 Population'!AI139&lt;&gt;"",('[1]T10 Wine export vol'!AI139/'[1]T61 Real GDP'!AI139*1000),"")),"")),"")</f>
        <v>0.34598213465894673</v>
      </c>
      <c r="AK108" s="9" t="str">
        <f>IFERROR((IF('[1]T10 Wine export vol'!AJ139&lt;&gt;"",(IF('[1]T58 Population'!AJ139&lt;&gt;"",('[1]T10 Wine export vol'!AJ139/'[1]T61 Real GDP'!AJ139*1000),"")),"")),"")</f>
        <v/>
      </c>
      <c r="AL108" s="9">
        <f>IFERROR((IF('[1]T10 Wine export vol'!AK139&lt;&gt;"",(IF('[1]T58 Population'!AK139&lt;&gt;"",('[1]T10 Wine export vol'!AK139/'[1]T61 Real GDP'!AK139*1000),"")),"")),"")</f>
        <v>19213.691172988649</v>
      </c>
      <c r="AM108" s="9">
        <f>IFERROR((IF('[1]T10 Wine export vol'!AL139&lt;&gt;"",(IF('[1]T58 Population'!AL139&lt;&gt;"",('[1]T10 Wine export vol'!AL139/'[1]T61 Real GDP'!AL139*1000),"")),"")),"")</f>
        <v>1600.6113279811448</v>
      </c>
      <c r="AN108" s="9">
        <f>IFERROR((IF('[1]T10 Wine export vol'!AM139&lt;&gt;"",(IF('[1]T58 Population'!AM139&lt;&gt;"",('[1]T10 Wine export vol'!AM139/'[1]T61 Real GDP'!AM139*1000),"")),"")),"")</f>
        <v>127.83258745471221</v>
      </c>
      <c r="AO108" s="9">
        <f>IFERROR((IF('[1]T10 Wine export vol'!AN139&lt;&gt;"",(IF('[1]T58 Population'!AN139&lt;&gt;"",('[1]T10 Wine export vol'!AN139/'[1]T61 Real GDP'!AN139*1000),"")),"")),"")</f>
        <v>2307.8937784422483</v>
      </c>
      <c r="AP108" s="9">
        <f>IFERROR((IF('[1]T10 Wine export vol'!AO139&lt;&gt;"",(IF('[1]T58 Population'!AO139&lt;&gt;"",('[1]T10 Wine export vol'!AO139/'[1]T61 Real GDP'!AO139*1000),"")),"")),"")</f>
        <v>35.852923046165628</v>
      </c>
      <c r="AQ108" s="9" t="str">
        <f>IFERROR((IF('[1]T10 Wine export vol'!AP139&lt;&gt;"",(IF('[1]T58 Population'!AP139&lt;&gt;"",('[1]T10 Wine export vol'!AP139/'[1]T61 Real GDP'!AP139*1000),"")),"")),"")</f>
        <v/>
      </c>
      <c r="AR108" s="9">
        <f>IFERROR((IF('[1]T10 Wine export vol'!AQ139&lt;&gt;"",(IF('[1]T58 Population'!AQ139&lt;&gt;"",('[1]T10 Wine export vol'!AQ139/'[1]T61 Real GDP'!AQ139*1000),"")),"")),"")</f>
        <v>0</v>
      </c>
      <c r="AS108" s="9">
        <f>IFERROR((IF('[1]T10 Wine export vol'!AR139&lt;&gt;"",(IF('[1]T58 Population'!AR139&lt;&gt;"",('[1]T10 Wine export vol'!AR139/'[1]T61 Real GDP'!AR139*1000),"")),"")),"")</f>
        <v>5.8813783962889321</v>
      </c>
      <c r="AT108" s="9">
        <f>IFERROR((IF('[1]T10 Wine export vol'!AS139&lt;&gt;"",(IF('[1]T58 Population'!AS139&lt;&gt;"",('[1]T10 Wine export vol'!AS139/'[1]T61 Real GDP'!AS139*1000),"")),"")),"")</f>
        <v>0</v>
      </c>
      <c r="AU108" s="9">
        <f>IFERROR((IF('[1]T10 Wine export vol'!AT139&lt;&gt;"",(IF('[1]T58 Population'!AT139&lt;&gt;"",('[1]T10 Wine export vol'!AT139/'[1]T61 Real GDP'!AT139*1000),"")),"")),"")</f>
        <v>0.70861170528537631</v>
      </c>
      <c r="AV108" s="9" t="str">
        <f>IFERROR((IF('[1]T10 Wine export vol'!AU139&lt;&gt;"",(IF('[1]T58 Population'!AU139&lt;&gt;"",('[1]T10 Wine export vol'!AU139/'[1]T61 Real GDP'!AU139*1000),"")),"")),"")</f>
        <v/>
      </c>
      <c r="AW108" s="9">
        <f>IFERROR((IF('[1]T10 Wine export vol'!AV139&lt;&gt;"",(IF('[1]T58 Population'!AV139&lt;&gt;"",('[1]T10 Wine export vol'!AV139/'[1]T61 Real GDP'!AV139*1000),"")),"")),"")</f>
        <v>0.32842070692557163</v>
      </c>
      <c r="AX108" s="9" t="str">
        <f>IFERROR((IF('[1]T10 Wine export vol'!AW139&lt;&gt;"",(IF('[1]T58 Population'!AW139&lt;&gt;"",('[1]T10 Wine export vol'!AW139/'[1]T61 Real GDP'!AW139*1000),"")),"")),"")</f>
        <v/>
      </c>
      <c r="AY108" s="9">
        <f>IFERROR((IF('[1]T10 Wine export vol'!AX139&lt;&gt;"",(IF('[1]T58 Population'!AX139&lt;&gt;"",('[1]T10 Wine export vol'!AX139/'[1]T61 Real GDP'!AX139*1000),"")),"")),"")</f>
        <v>15.923566878980891</v>
      </c>
      <c r="AZ108" s="9">
        <f>IFERROR((IF('[1]T10 Wine export vol'!AY139&lt;&gt;"",(IF('[1]T58 Population'!AY139&lt;&gt;"",('[1]T10 Wine export vol'!AY139/'[1]T61 Real GDP'!AY139*1000),"")),"")),"")</f>
        <v>0</v>
      </c>
      <c r="BA108" s="9" t="str">
        <f>IFERROR((IF('[1]T10 Wine export vol'!AZ139&lt;&gt;"",(IF('[1]T58 Population'!AZ139&lt;&gt;"",('[1]T10 Wine export vol'!AZ139/'[1]T61 Real GDP'!AZ139*1000),"")),"")),"")</f>
        <v/>
      </c>
      <c r="BB108" s="9">
        <f>IFERROR((IF('[1]T10 Wine export vol'!BC139&lt;&gt;"",(IF('[1]T58 Population'!BC139&lt;&gt;"",('[1]T10 Wine export vol'!BC139/'[1]T61 Real GDP'!BC139*1000),"")),"")),"")</f>
        <v>222.3674977267182</v>
      </c>
    </row>
    <row r="109" spans="1:54" x14ac:dyDescent="0.5">
      <c r="A109" s="7">
        <f>'[1]T10 Wine export vol'!A140</f>
        <v>1972</v>
      </c>
      <c r="B109" s="9">
        <f>IFERROR((IF('[1]T10 Wine export vol'!B140&lt;&gt;"",(IF('[1]T58 Population'!B140&lt;&gt;"",('[1]T10 Wine export vol'!B140/'[1]T61 Real GDP'!B140*1000),"")),"")),"")</f>
        <v>870.33736826851327</v>
      </c>
      <c r="C109" s="9">
        <f>IFERROR((IF('[1]T10 Wine export vol'!C140&lt;&gt;"",(IF('[1]T58 Population'!C140&lt;&gt;"",('[1]T10 Wine export vol'!C140/'[1]T61 Real GDP'!C140*1000),"")),"")),"")</f>
        <v>2449.8430337902446</v>
      </c>
      <c r="D109" s="9">
        <f>IFERROR((IF('[1]T10 Wine export vol'!D140&lt;&gt;"",(IF('[1]T58 Population'!D140&lt;&gt;"",('[1]T10 Wine export vol'!D140/'[1]T61 Real GDP'!D140*1000),"")),"")),"")</f>
        <v>3442.8092824191817</v>
      </c>
      <c r="E109" s="9">
        <f>IFERROR((IF('[1]T10 Wine export vol'!E140&lt;&gt;"",(IF('[1]T58 Population'!E140&lt;&gt;"",('[1]T10 Wine export vol'!E140/'[1]T61 Real GDP'!E140*1000),"")),"")),"")</f>
        <v>1502.573269828054</v>
      </c>
      <c r="F109" s="9">
        <f>IFERROR((IF('[1]T10 Wine export vol'!F140&lt;&gt;"",(IF('[1]T58 Population'!F140&lt;&gt;"",('[1]T10 Wine export vol'!F140/'[1]T61 Real GDP'!F140*1000),"")),"")),"")</f>
        <v>278.20714777985626</v>
      </c>
      <c r="G109" s="9"/>
      <c r="H109" s="9">
        <f>IFERROR((IF('[1]T10 Wine export vol'!G140&lt;&gt;"",(IF('[1]T58 Population'!G140&lt;&gt;"",('[1]T10 Wine export vol'!G140/'[1]T61 Real GDP'!G140*1000),"")),"")),"")</f>
        <v>63.657554410890754</v>
      </c>
      <c r="I109" s="9">
        <f>IFERROR((IF('[1]T10 Wine export vol'!H140&lt;&gt;"",(IF('[1]T58 Population'!H140&lt;&gt;"",('[1]T10 Wine export vol'!H140/'[1]T61 Real GDP'!H140*1000),"")),"")),"")</f>
        <v>7.1916896031252771</v>
      </c>
      <c r="J109" s="9">
        <f>IFERROR((IF('[1]T10 Wine export vol'!I140&lt;&gt;"",(IF('[1]T58 Population'!I140&lt;&gt;"",('[1]T10 Wine export vol'!I140/'[1]T61 Real GDP'!I140*1000),"")),"")),"")</f>
        <v>8.2520165865533388E-2</v>
      </c>
      <c r="K109" s="9">
        <f>IFERROR((IF('[1]T10 Wine export vol'!J140&lt;&gt;"",(IF('[1]T58 Population'!J140&lt;&gt;"",('[1]T10 Wine export vol'!J140/'[1]T61 Real GDP'!J140*1000),"")),"")),"")</f>
        <v>57.671517993580018</v>
      </c>
      <c r="L109" s="9">
        <f>IFERROR((IF('[1]T10 Wine export vol'!K140&lt;&gt;"",(IF('[1]T58 Population'!K140&lt;&gt;"",('[1]T10 Wine export vol'!K140/'[1]T61 Real GDP'!K140*1000),"")),"")),"")</f>
        <v>1159.7871531736982</v>
      </c>
      <c r="M109" s="9">
        <f>IFERROR((IF('[1]T10 Wine export vol'!L140&lt;&gt;"",(IF('[1]T58 Population'!L140&lt;&gt;"",('[1]T10 Wine export vol'!L140/'[1]T61 Real GDP'!L140*1000),"")),"")),"")</f>
        <v>13.547714753610242</v>
      </c>
      <c r="N109" s="9">
        <f>IFERROR((IF('[1]T10 Wine export vol'!M140&lt;&gt;"",(IF('[1]T58 Population'!M140&lt;&gt;"",('[1]T10 Wine export vol'!M140/'[1]T61 Real GDP'!M140*1000),"")),"")),"")</f>
        <v>79.711051161571959</v>
      </c>
      <c r="O109" s="9">
        <f>IFERROR((IF('[1]T10 Wine export vol'!N140&lt;&gt;"",(IF('[1]T58 Population'!N140&lt;&gt;"",('[1]T10 Wine export vol'!N140/'[1]T61 Real GDP'!N140*1000),"")),"")),"")</f>
        <v>0.14204514585024125</v>
      </c>
      <c r="P109" s="9">
        <f>IFERROR((IF('[1]T10 Wine export vol'!O140&lt;&gt;"",(IF('[1]T58 Population'!O140&lt;&gt;"",('[1]T10 Wine export vol'!O140/'[1]T61 Real GDP'!O140*1000),"")),"")),"")</f>
        <v>12.568003445214931</v>
      </c>
      <c r="Q109" s="9">
        <f>IFERROR((IF('[1]T10 Wine export vol'!P140&lt;&gt;"",(IF('[1]T58 Population'!P140&lt;&gt;"",('[1]T10 Wine export vol'!P140/'[1]T61 Real GDP'!P140*1000),"")),"")),"")</f>
        <v>14.926928469476689</v>
      </c>
      <c r="R109" s="9" t="str">
        <f>IFERROR((IF('[1]T10 Wine export vol'!Q140&lt;&gt;"",(IF('[1]T58 Population'!Q140&lt;&gt;"",('[1]T10 Wine export vol'!Q140/'[1]T61 Real GDP'!Q140*1000),"")),"")),"")</f>
        <v/>
      </c>
      <c r="S109" s="9">
        <f>IFERROR((IF('[1]T10 Wine export vol'!R140&lt;&gt;"",(IF('[1]T58 Population'!R140&lt;&gt;"",('[1]T10 Wine export vol'!R140/'[1]T61 Real GDP'!R140*1000),"")),"")),"")</f>
        <v>4878.574790003242</v>
      </c>
      <c r="T109" s="9" t="str">
        <f>IFERROR((IF('[1]T10 Wine export vol'!S140&lt;&gt;"",(IF('[1]T58 Population'!S140&lt;&gt;"",('[1]T10 Wine export vol'!S140/'[1]T61 Real GDP'!S140*1000),"")),"")),"")</f>
        <v/>
      </c>
      <c r="U109" s="9" t="str">
        <f>IFERROR((IF('[1]T10 Wine export vol'!T140&lt;&gt;"",(IF('[1]T58 Population'!T140&lt;&gt;"",('[1]T10 Wine export vol'!T140/'[1]T61 Real GDP'!T140*1000),"")),"")),"")</f>
        <v/>
      </c>
      <c r="V109" s="9">
        <f>IFERROR((IF('[1]T10 Wine export vol'!U140&lt;&gt;"",(IF('[1]T58 Population'!U140&lt;&gt;"",('[1]T10 Wine export vol'!U140/'[1]T61 Real GDP'!U140*1000),"")),"")),"")</f>
        <v>2164.6068613487932</v>
      </c>
      <c r="W109" s="9" t="str">
        <f>IFERROR((IF('[1]T10 Wine export vol'!V140&lt;&gt;"",(IF('[1]T58 Population'!V140&lt;&gt;"",('[1]T10 Wine export vol'!V140/'[1]T61 Real GDP'!V140*1000),"")),"")),"")</f>
        <v/>
      </c>
      <c r="X109" s="9">
        <f>IFERROR((IF('[1]T10 Wine export vol'!W140&lt;&gt;"",(IF('[1]T58 Population'!W140&lt;&gt;"",('[1]T10 Wine export vol'!W140/'[1]T61 Real GDP'!W140*1000),"")),"")),"")</f>
        <v>994.65764625150257</v>
      </c>
      <c r="Y109" s="9" t="str">
        <f>IFERROR((IF('[1]T10 Wine export vol'!X140&lt;&gt;"",(IF('[1]T58 Population'!X140&lt;&gt;"",('[1]T10 Wine export vol'!X140/'[1]T61 Real GDP'!X140*1000),"")),"")),"")</f>
        <v/>
      </c>
      <c r="Z109" s="9" t="str">
        <f>IFERROR((IF('[1]T10 Wine export vol'!Y140&lt;&gt;"",(IF('[1]T58 Population'!Y140&lt;&gt;"",('[1]T10 Wine export vol'!Y140/'[1]T61 Real GDP'!Y140*1000),"")),"")),"")</f>
        <v/>
      </c>
      <c r="AA109" s="9" t="str">
        <f>IFERROR((IF('[1]T10 Wine export vol'!Z140&lt;&gt;"",(IF('[1]T58 Population'!Z140&lt;&gt;"",('[1]T10 Wine export vol'!Z140/'[1]T61 Real GDP'!Z140*1000),"")),"")),"")</f>
        <v/>
      </c>
      <c r="AB109" s="9">
        <f>IFERROR((IF('[1]T10 Wine export vol'!AA140&lt;&gt;"",(IF('[1]T58 Population'!AA140&lt;&gt;"",('[1]T10 Wine export vol'!AA140/'[1]T61 Real GDP'!AA140*1000),"")),"")),"")</f>
        <v>48.680660495677664</v>
      </c>
      <c r="AC109" s="9">
        <f>IFERROR((IF('[1]T10 Wine export vol'!AB140&lt;&gt;"",(IF('[1]T58 Population'!AB140&lt;&gt;"",('[1]T10 Wine export vol'!AB140/'[1]T61 Real GDP'!AB140*1000),"")),"")),"")</f>
        <v>2.2471262712108553</v>
      </c>
      <c r="AD109" s="9">
        <f>IFERROR((IF('[1]T10 Wine export vol'!AC140&lt;&gt;"",(IF('[1]T58 Population'!AC140&lt;&gt;"",('[1]T10 Wine export vol'!AC140/'[1]T61 Real GDP'!AC140*1000),"")),"")),"")</f>
        <v>0</v>
      </c>
      <c r="AE109" s="9">
        <f>IFERROR((IF('[1]T10 Wine export vol'!AD140&lt;&gt;"",(IF('[1]T58 Population'!AD140&lt;&gt;"",('[1]T10 Wine export vol'!AD140/'[1]T61 Real GDP'!AD140*1000),"")),"")),"")</f>
        <v>0.80351310631772266</v>
      </c>
      <c r="AF109" s="9">
        <f>IFERROR((IF('[1]T10 Wine export vol'!AE140&lt;&gt;"",(IF('[1]T58 Population'!AE140&lt;&gt;"",('[1]T10 Wine export vol'!AE140/'[1]T61 Real GDP'!AE140*1000),"")),"")),"")</f>
        <v>16.71012949817079</v>
      </c>
      <c r="AG109" s="9">
        <f>IFERROR((IF('[1]T10 Wine export vol'!AF140&lt;&gt;"",(IF('[1]T58 Population'!AF140&lt;&gt;"",('[1]T10 Wine export vol'!AF140/'[1]T61 Real GDP'!AF140*1000),"")),"")),"")</f>
        <v>1.2508854383466437</v>
      </c>
      <c r="AH109" s="9">
        <f>IFERROR((IF('[1]T10 Wine export vol'!AG140&lt;&gt;"",(IF('[1]T58 Population'!AG140&lt;&gt;"",('[1]T10 Wine export vol'!AG140/'[1]T61 Real GDP'!AG140*1000),"")),"")),"")</f>
        <v>68.081784018190106</v>
      </c>
      <c r="AI109" s="9">
        <f>IFERROR((IF('[1]T10 Wine export vol'!AH140&lt;&gt;"",(IF('[1]T58 Population'!AH140&lt;&gt;"",('[1]T10 Wine export vol'!AH140/'[1]T61 Real GDP'!AH140*1000),"")),"")),"")</f>
        <v>1.0271264329311385</v>
      </c>
      <c r="AJ109" s="9">
        <f>IFERROR((IF('[1]T10 Wine export vol'!AI140&lt;&gt;"",(IF('[1]T58 Population'!AI140&lt;&gt;"",('[1]T10 Wine export vol'!AI140/'[1]T61 Real GDP'!AI140*1000),"")),"")),"")</f>
        <v>1.0756625366470809</v>
      </c>
      <c r="AK109" s="9" t="str">
        <f>IFERROR((IF('[1]T10 Wine export vol'!AJ140&lt;&gt;"",(IF('[1]T58 Population'!AJ140&lt;&gt;"",('[1]T10 Wine export vol'!AJ140/'[1]T61 Real GDP'!AJ140*1000),"")),"")),"")</f>
        <v/>
      </c>
      <c r="AL109" s="9">
        <f>IFERROR((IF('[1]T10 Wine export vol'!AK140&lt;&gt;"",(IF('[1]T58 Population'!AK140&lt;&gt;"",('[1]T10 Wine export vol'!AK140/'[1]T61 Real GDP'!AK140*1000),"")),"")),"")</f>
        <v>16347.057480937881</v>
      </c>
      <c r="AM109" s="9">
        <f>IFERROR((IF('[1]T10 Wine export vol'!AL140&lt;&gt;"",(IF('[1]T58 Population'!AL140&lt;&gt;"",('[1]T10 Wine export vol'!AL140/'[1]T61 Real GDP'!AL140*1000),"")),"")),"")</f>
        <v>2343.510626820585</v>
      </c>
      <c r="AN109" s="9">
        <f>IFERROR((IF('[1]T10 Wine export vol'!AM140&lt;&gt;"",(IF('[1]T58 Population'!AM140&lt;&gt;"",('[1]T10 Wine export vol'!AM140/'[1]T61 Real GDP'!AM140*1000),"")),"")),"")</f>
        <v>117.73818673033541</v>
      </c>
      <c r="AO109" s="9">
        <f>IFERROR((IF('[1]T10 Wine export vol'!AN140&lt;&gt;"",(IF('[1]T58 Population'!AN140&lt;&gt;"",('[1]T10 Wine export vol'!AN140/'[1]T61 Real GDP'!AN140*1000),"")),"")),"")</f>
        <v>4866.5577204364399</v>
      </c>
      <c r="AP109" s="9">
        <f>IFERROR((IF('[1]T10 Wine export vol'!AO140&lt;&gt;"",(IF('[1]T58 Population'!AO140&lt;&gt;"",('[1]T10 Wine export vol'!AO140/'[1]T61 Real GDP'!AO140*1000),"")),"")),"")</f>
        <v>36.660387239996567</v>
      </c>
      <c r="AQ109" s="9" t="str">
        <f>IFERROR((IF('[1]T10 Wine export vol'!AP140&lt;&gt;"",(IF('[1]T58 Population'!AP140&lt;&gt;"",('[1]T10 Wine export vol'!AP140/'[1]T61 Real GDP'!AP140*1000),"")),"")),"")</f>
        <v/>
      </c>
      <c r="AR109" s="9">
        <f>IFERROR((IF('[1]T10 Wine export vol'!AQ140&lt;&gt;"",(IF('[1]T58 Population'!AQ140&lt;&gt;"",('[1]T10 Wine export vol'!AQ140/'[1]T61 Real GDP'!AQ140*1000),"")),"")),"")</f>
        <v>0</v>
      </c>
      <c r="AS109" s="9">
        <f>IFERROR((IF('[1]T10 Wine export vol'!AR140&lt;&gt;"",(IF('[1]T58 Population'!AR140&lt;&gt;"",('[1]T10 Wine export vol'!AR140/'[1]T61 Real GDP'!AR140*1000),"")),"")),"")</f>
        <v>3.8289725590299941</v>
      </c>
      <c r="AT109" s="9">
        <f>IFERROR((IF('[1]T10 Wine export vol'!AS140&lt;&gt;"",(IF('[1]T58 Population'!AS140&lt;&gt;"",('[1]T10 Wine export vol'!AS140/'[1]T61 Real GDP'!AS140*1000),"")),"")),"")</f>
        <v>0</v>
      </c>
      <c r="AU109" s="9">
        <f>IFERROR((IF('[1]T10 Wine export vol'!AT140&lt;&gt;"",(IF('[1]T58 Population'!AT140&lt;&gt;"",('[1]T10 Wine export vol'!AT140/'[1]T61 Real GDP'!AT140*1000),"")),"")),"")</f>
        <v>1.9121854889458299E-2</v>
      </c>
      <c r="AV109" s="9">
        <f>IFERROR((IF('[1]T10 Wine export vol'!AU140&lt;&gt;"",(IF('[1]T58 Population'!AU140&lt;&gt;"",('[1]T10 Wine export vol'!AU140/'[1]T61 Real GDP'!AU140*1000),"")),"")),"")</f>
        <v>0.182251166407465</v>
      </c>
      <c r="AW109" s="9">
        <f>IFERROR((IF('[1]T10 Wine export vol'!AV140&lt;&gt;"",(IF('[1]T58 Population'!AV140&lt;&gt;"",('[1]T10 Wine export vol'!AV140/'[1]T61 Real GDP'!AV140*1000),"")),"")),"")</f>
        <v>0.11452567283832792</v>
      </c>
      <c r="AX109" s="9" t="str">
        <f>IFERROR((IF('[1]T10 Wine export vol'!AW140&lt;&gt;"",(IF('[1]T58 Population'!AW140&lt;&gt;"",('[1]T10 Wine export vol'!AW140/'[1]T61 Real GDP'!AW140*1000),"")),"")),"")</f>
        <v/>
      </c>
      <c r="AY109" s="9">
        <f>IFERROR((IF('[1]T10 Wine export vol'!AX140&lt;&gt;"",(IF('[1]T58 Population'!AX140&lt;&gt;"",('[1]T10 Wine export vol'!AX140/'[1]T61 Real GDP'!AX140*1000),"")),"")),"")</f>
        <v>14.805990469707282</v>
      </c>
      <c r="AZ109" s="9">
        <f>IFERROR((IF('[1]T10 Wine export vol'!AY140&lt;&gt;"",(IF('[1]T58 Population'!AY140&lt;&gt;"",('[1]T10 Wine export vol'!AY140/'[1]T61 Real GDP'!AY140*1000),"")),"")),"")</f>
        <v>0.19058106047772319</v>
      </c>
      <c r="BA109" s="9" t="str">
        <f>IFERROR((IF('[1]T10 Wine export vol'!AZ140&lt;&gt;"",(IF('[1]T58 Population'!AZ140&lt;&gt;"",('[1]T10 Wine export vol'!AZ140/'[1]T61 Real GDP'!AZ140*1000),"")),"")),"")</f>
        <v/>
      </c>
      <c r="BB109" s="9">
        <f>IFERROR((IF('[1]T10 Wine export vol'!BC140&lt;&gt;"",(IF('[1]T58 Population'!BC140&lt;&gt;"",('[1]T10 Wine export vol'!BC140/'[1]T61 Real GDP'!BC140*1000),"")),"")),"")</f>
        <v>258.41012134154084</v>
      </c>
    </row>
    <row r="110" spans="1:54" x14ac:dyDescent="0.5">
      <c r="A110" s="7">
        <f>'[1]T10 Wine export vol'!A141</f>
        <v>1973</v>
      </c>
      <c r="B110" s="9">
        <f>IFERROR((IF('[1]T10 Wine export vol'!B141&lt;&gt;"",(IF('[1]T58 Population'!B141&lt;&gt;"",('[1]T10 Wine export vol'!B141/'[1]T61 Real GDP'!B141*1000),"")),"")),"")</f>
        <v>1005.9564451397367</v>
      </c>
      <c r="C110" s="9">
        <f>IFERROR((IF('[1]T10 Wine export vol'!C141&lt;&gt;"",(IF('[1]T58 Population'!C141&lt;&gt;"",('[1]T10 Wine export vol'!C141/'[1]T61 Real GDP'!C141*1000),"")),"")),"")</f>
        <v>1630.4767527067356</v>
      </c>
      <c r="D110" s="9">
        <f>IFERROR((IF('[1]T10 Wine export vol'!D141&lt;&gt;"",(IF('[1]T58 Population'!D141&lt;&gt;"",('[1]T10 Wine export vol'!D141/'[1]T61 Real GDP'!D141*1000),"")),"")),"")</f>
        <v>3302.8376737069575</v>
      </c>
      <c r="E110" s="9">
        <f>IFERROR((IF('[1]T10 Wine export vol'!E141&lt;&gt;"",(IF('[1]T58 Population'!E141&lt;&gt;"",('[1]T10 Wine export vol'!E141/'[1]T61 Real GDP'!E141*1000),"")),"")),"")</f>
        <v>1412.3029194892397</v>
      </c>
      <c r="F110" s="9">
        <f>IFERROR((IF('[1]T10 Wine export vol'!F141&lt;&gt;"",(IF('[1]T58 Population'!F141&lt;&gt;"",('[1]T10 Wine export vol'!F141/'[1]T61 Real GDP'!F141*1000),"")),"")),"")</f>
        <v>213.38308282586502</v>
      </c>
      <c r="G110" s="9"/>
      <c r="H110" s="9">
        <f>IFERROR((IF('[1]T10 Wine export vol'!G141&lt;&gt;"",(IF('[1]T58 Population'!G141&lt;&gt;"",('[1]T10 Wine export vol'!G141/'[1]T61 Real GDP'!G141*1000),"")),"")),"")</f>
        <v>80.053125696636883</v>
      </c>
      <c r="I110" s="9">
        <f>IFERROR((IF('[1]T10 Wine export vol'!H141&lt;&gt;"",(IF('[1]T58 Population'!H141&lt;&gt;"",('[1]T10 Wine export vol'!H141/'[1]T61 Real GDP'!H141*1000),"")),"")),"")</f>
        <v>8.7388622344071276</v>
      </c>
      <c r="J110" s="9">
        <f>IFERROR((IF('[1]T10 Wine export vol'!I141&lt;&gt;"",(IF('[1]T58 Population'!I141&lt;&gt;"",('[1]T10 Wine export vol'!I141/'[1]T61 Real GDP'!I141*1000),"")),"")),"")</f>
        <v>16.510710695228521</v>
      </c>
      <c r="K110" s="9">
        <f>IFERROR((IF('[1]T10 Wine export vol'!J141&lt;&gt;"",(IF('[1]T58 Population'!J141&lt;&gt;"",('[1]T10 Wine export vol'!J141/'[1]T61 Real GDP'!J141*1000),"")),"")),"")</f>
        <v>71.274563246555985</v>
      </c>
      <c r="L110" s="9">
        <f>IFERROR((IF('[1]T10 Wine export vol'!K141&lt;&gt;"",(IF('[1]T58 Population'!K141&lt;&gt;"",('[1]T10 Wine export vol'!K141/'[1]T61 Real GDP'!K141*1000),"")),"")),"")</f>
        <v>1339.6093921439542</v>
      </c>
      <c r="M110" s="9">
        <f>IFERROR((IF('[1]T10 Wine export vol'!L141&lt;&gt;"",(IF('[1]T58 Population'!L141&lt;&gt;"",('[1]T10 Wine export vol'!L141/'[1]T61 Real GDP'!L141*1000),"")),"")),"")</f>
        <v>4.3121831019286354</v>
      </c>
      <c r="N110" s="9">
        <f>IFERROR((IF('[1]T10 Wine export vol'!M141&lt;&gt;"",(IF('[1]T58 Population'!M141&lt;&gt;"",('[1]T10 Wine export vol'!M141/'[1]T61 Real GDP'!M141*1000),"")),"")),"")</f>
        <v>42.42538013891496</v>
      </c>
      <c r="O110" s="9">
        <f>IFERROR((IF('[1]T10 Wine export vol'!N141&lt;&gt;"",(IF('[1]T58 Population'!N141&lt;&gt;"",('[1]T10 Wine export vol'!N141/'[1]T61 Real GDP'!N141*1000),"")),"")),"")</f>
        <v>8.1969375434804065E-2</v>
      </c>
      <c r="P110" s="9">
        <f>IFERROR((IF('[1]T10 Wine export vol'!O141&lt;&gt;"",(IF('[1]T58 Population'!O141&lt;&gt;"",('[1]T10 Wine export vol'!O141/'[1]T61 Real GDP'!O141*1000),"")),"")),"")</f>
        <v>11.974311519731172</v>
      </c>
      <c r="Q110" s="9">
        <f>IFERROR((IF('[1]T10 Wine export vol'!P141&lt;&gt;"",(IF('[1]T58 Population'!P141&lt;&gt;"",('[1]T10 Wine export vol'!P141/'[1]T61 Real GDP'!P141*1000),"")),"")),"")</f>
        <v>16.667135149369543</v>
      </c>
      <c r="R110" s="9" t="str">
        <f>IFERROR((IF('[1]T10 Wine export vol'!Q141&lt;&gt;"",(IF('[1]T58 Population'!Q141&lt;&gt;"",('[1]T10 Wine export vol'!Q141/'[1]T61 Real GDP'!Q141*1000),"")),"")),"")</f>
        <v/>
      </c>
      <c r="S110" s="9">
        <f>IFERROR((IF('[1]T10 Wine export vol'!R141&lt;&gt;"",(IF('[1]T58 Population'!R141&lt;&gt;"",('[1]T10 Wine export vol'!R141/'[1]T61 Real GDP'!R141*1000),"")),"")),"")</f>
        <v>4140.7660826806568</v>
      </c>
      <c r="T110" s="9" t="str">
        <f>IFERROR((IF('[1]T10 Wine export vol'!S141&lt;&gt;"",(IF('[1]T58 Population'!S141&lt;&gt;"",('[1]T10 Wine export vol'!S141/'[1]T61 Real GDP'!S141*1000),"")),"")),"")</f>
        <v/>
      </c>
      <c r="U110" s="9" t="str">
        <f>IFERROR((IF('[1]T10 Wine export vol'!T141&lt;&gt;"",(IF('[1]T58 Population'!T141&lt;&gt;"",('[1]T10 Wine export vol'!T141/'[1]T61 Real GDP'!T141*1000),"")),"")),"")</f>
        <v/>
      </c>
      <c r="V110" s="9">
        <f>IFERROR((IF('[1]T10 Wine export vol'!U141&lt;&gt;"",(IF('[1]T58 Population'!U141&lt;&gt;"",('[1]T10 Wine export vol'!U141/'[1]T61 Real GDP'!U141*1000),"")),"")),"")</f>
        <v>2496.0445981337848</v>
      </c>
      <c r="W110" s="9" t="str">
        <f>IFERROR((IF('[1]T10 Wine export vol'!V141&lt;&gt;"",(IF('[1]T58 Population'!V141&lt;&gt;"",('[1]T10 Wine export vol'!V141/'[1]T61 Real GDP'!V141*1000),"")),"")),"")</f>
        <v/>
      </c>
      <c r="X110" s="9">
        <f>IFERROR((IF('[1]T10 Wine export vol'!W141&lt;&gt;"",(IF('[1]T58 Population'!W141&lt;&gt;"",('[1]T10 Wine export vol'!W141/'[1]T61 Real GDP'!W141*1000),"")),"")),"")</f>
        <v>1161.7256877454784</v>
      </c>
      <c r="Y110" s="9">
        <f>IFERROR((IF('[1]T10 Wine export vol'!X141&lt;&gt;"",(IF('[1]T58 Population'!X141&lt;&gt;"",('[1]T10 Wine export vol'!X141/'[1]T61 Real GDP'!X141*1000),"")),"")),"")</f>
        <v>5.6091260091270163</v>
      </c>
      <c r="Z110" s="9" t="str">
        <f>IFERROR((IF('[1]T10 Wine export vol'!Y141&lt;&gt;"",(IF('[1]T58 Population'!Y141&lt;&gt;"",('[1]T10 Wine export vol'!Y141/'[1]T61 Real GDP'!Y141*1000),"")),"")),"")</f>
        <v/>
      </c>
      <c r="AA110" s="9" t="str">
        <f>IFERROR((IF('[1]T10 Wine export vol'!Z141&lt;&gt;"",(IF('[1]T58 Population'!Z141&lt;&gt;"",('[1]T10 Wine export vol'!Z141/'[1]T61 Real GDP'!Z141*1000),"")),"")),"")</f>
        <v/>
      </c>
      <c r="AB110" s="9">
        <f>IFERROR((IF('[1]T10 Wine export vol'!AA141&lt;&gt;"",(IF('[1]T58 Population'!AA141&lt;&gt;"",('[1]T10 Wine export vol'!AA141/'[1]T61 Real GDP'!AA141*1000),"")),"")),"")</f>
        <v>36.236173497220193</v>
      </c>
      <c r="AC110" s="9">
        <f>IFERROR((IF('[1]T10 Wine export vol'!AB141&lt;&gt;"",(IF('[1]T58 Population'!AB141&lt;&gt;"",('[1]T10 Wine export vol'!AB141/'[1]T61 Real GDP'!AB141*1000),"")),"")),"")</f>
        <v>5.2720768216908303</v>
      </c>
      <c r="AD110" s="9">
        <f>IFERROR((IF('[1]T10 Wine export vol'!AC141&lt;&gt;"",(IF('[1]T58 Population'!AC141&lt;&gt;"",('[1]T10 Wine export vol'!AC141/'[1]T61 Real GDP'!AC141*1000),"")),"")),"")</f>
        <v>0</v>
      </c>
      <c r="AE110" s="9">
        <f>IFERROR((IF('[1]T10 Wine export vol'!AD141&lt;&gt;"",(IF('[1]T58 Population'!AD141&lt;&gt;"",('[1]T10 Wine export vol'!AD141/'[1]T61 Real GDP'!AD141*1000),"")),"")),"")</f>
        <v>1.0032171942605119</v>
      </c>
      <c r="AF110" s="9">
        <f>IFERROR((IF('[1]T10 Wine export vol'!AE141&lt;&gt;"",(IF('[1]T58 Population'!AE141&lt;&gt;"",('[1]T10 Wine export vol'!AE141/'[1]T61 Real GDP'!AE141*1000),"")),"")),"")</f>
        <v>32.089523870611792</v>
      </c>
      <c r="AG110" s="9">
        <f>IFERROR((IF('[1]T10 Wine export vol'!AF141&lt;&gt;"",(IF('[1]T58 Population'!AF141&lt;&gt;"",('[1]T10 Wine export vol'!AF141/'[1]T61 Real GDP'!AF141*1000),"")),"")),"")</f>
        <v>1.4860809392107968</v>
      </c>
      <c r="AH110" s="9">
        <f>IFERROR((IF('[1]T10 Wine export vol'!AG141&lt;&gt;"",(IF('[1]T58 Population'!AG141&lt;&gt;"",('[1]T10 Wine export vol'!AG141/'[1]T61 Real GDP'!AG141*1000),"")),"")),"")</f>
        <v>83.613738827822843</v>
      </c>
      <c r="AI110" s="9">
        <f>IFERROR((IF('[1]T10 Wine export vol'!AH141&lt;&gt;"",(IF('[1]T58 Population'!AH141&lt;&gt;"",('[1]T10 Wine export vol'!AH141/'[1]T61 Real GDP'!AH141*1000),"")),"")),"")</f>
        <v>2.1871179434361467</v>
      </c>
      <c r="AJ110" s="9" t="str">
        <f>IFERROR((IF('[1]T10 Wine export vol'!AI141&lt;&gt;"",(IF('[1]T58 Population'!AI141&lt;&gt;"",('[1]T10 Wine export vol'!AI141/'[1]T61 Real GDP'!AI141*1000),"")),"")),"")</f>
        <v/>
      </c>
      <c r="AK110" s="9" t="str">
        <f>IFERROR((IF('[1]T10 Wine export vol'!AJ141&lt;&gt;"",(IF('[1]T58 Population'!AJ141&lt;&gt;"",('[1]T10 Wine export vol'!AJ141/'[1]T61 Real GDP'!AJ141*1000),"")),"")),"")</f>
        <v/>
      </c>
      <c r="AL110" s="9">
        <f>IFERROR((IF('[1]T10 Wine export vol'!AK141&lt;&gt;"",(IF('[1]T58 Population'!AK141&lt;&gt;"",('[1]T10 Wine export vol'!AK141/'[1]T61 Real GDP'!AK141*1000),"")),"")),"")</f>
        <v>27069.259579488669</v>
      </c>
      <c r="AM110" s="9">
        <f>IFERROR((IF('[1]T10 Wine export vol'!AL141&lt;&gt;"",(IF('[1]T58 Population'!AL141&lt;&gt;"",('[1]T10 Wine export vol'!AL141/'[1]T61 Real GDP'!AL141*1000),"")),"")),"")</f>
        <v>4734.7222222222226</v>
      </c>
      <c r="AN110" s="9">
        <f>IFERROR((IF('[1]T10 Wine export vol'!AM141&lt;&gt;"",(IF('[1]T58 Population'!AM141&lt;&gt;"",('[1]T10 Wine export vol'!AM141/'[1]T61 Real GDP'!AM141*1000),"")),"")),"")</f>
        <v>117.04609928785396</v>
      </c>
      <c r="AO110" s="9">
        <f>IFERROR((IF('[1]T10 Wine export vol'!AN141&lt;&gt;"",(IF('[1]T58 Population'!AN141&lt;&gt;"",('[1]T10 Wine export vol'!AN141/'[1]T61 Real GDP'!AN141*1000),"")),"")),"")</f>
        <v>11905.161753083035</v>
      </c>
      <c r="AP110" s="9">
        <f>IFERROR((IF('[1]T10 Wine export vol'!AO141&lt;&gt;"",(IF('[1]T58 Population'!AO141&lt;&gt;"",('[1]T10 Wine export vol'!AO141/'[1]T61 Real GDP'!AO141*1000),"")),"")),"")</f>
        <v>29.523823753529861</v>
      </c>
      <c r="AQ110" s="9" t="str">
        <f>IFERROR((IF('[1]T10 Wine export vol'!AP141&lt;&gt;"",(IF('[1]T58 Population'!AP141&lt;&gt;"",('[1]T10 Wine export vol'!AP141/'[1]T61 Real GDP'!AP141*1000),"")),"")),"")</f>
        <v/>
      </c>
      <c r="AR110" s="9">
        <f>IFERROR((IF('[1]T10 Wine export vol'!AQ141&lt;&gt;"",(IF('[1]T58 Population'!AQ141&lt;&gt;"",('[1]T10 Wine export vol'!AQ141/'[1]T61 Real GDP'!AQ141*1000),"")),"")),"")</f>
        <v>0</v>
      </c>
      <c r="AS110" s="9">
        <f>IFERROR((IF('[1]T10 Wine export vol'!AR141&lt;&gt;"",(IF('[1]T58 Population'!AR141&lt;&gt;"",('[1]T10 Wine export vol'!AR141/'[1]T61 Real GDP'!AR141*1000),"")),"")),"")</f>
        <v>8.3525441849587398</v>
      </c>
      <c r="AT110" s="9">
        <f>IFERROR((IF('[1]T10 Wine export vol'!AS141&lt;&gt;"",(IF('[1]T58 Population'!AS141&lt;&gt;"",('[1]T10 Wine export vol'!AS141/'[1]T61 Real GDP'!AS141*1000),"")),"")),"")</f>
        <v>0</v>
      </c>
      <c r="AU110" s="9">
        <f>IFERROR((IF('[1]T10 Wine export vol'!AT141&lt;&gt;"",(IF('[1]T58 Population'!AT141&lt;&gt;"",('[1]T10 Wine export vol'!AT141/'[1]T61 Real GDP'!AT141*1000),"")),"")),"")</f>
        <v>1.7458718578329306</v>
      </c>
      <c r="AV110" s="9">
        <f>IFERROR((IF('[1]T10 Wine export vol'!AU141&lt;&gt;"",(IF('[1]T58 Population'!AU141&lt;&gt;"",('[1]T10 Wine export vol'!AU141/'[1]T61 Real GDP'!AU141*1000),"")),"")),"")</f>
        <v>0.23900821980442891</v>
      </c>
      <c r="AW110" s="9">
        <f>IFERROR((IF('[1]T10 Wine export vol'!AV141&lt;&gt;"",(IF('[1]T58 Population'!AV141&lt;&gt;"",('[1]T10 Wine export vol'!AV141/'[1]T61 Real GDP'!AV141*1000),"")),"")),"")</f>
        <v>0.20012007204322593</v>
      </c>
      <c r="AX110" s="9" t="str">
        <f>IFERROR((IF('[1]T10 Wine export vol'!AW141&lt;&gt;"",(IF('[1]T58 Population'!AW141&lt;&gt;"",('[1]T10 Wine export vol'!AW141/'[1]T61 Real GDP'!AW141*1000),"")),"")),"")</f>
        <v/>
      </c>
      <c r="AY110" s="9">
        <f>IFERROR((IF('[1]T10 Wine export vol'!AX141&lt;&gt;"",(IF('[1]T58 Population'!AX141&lt;&gt;"",('[1]T10 Wine export vol'!AX141/'[1]T61 Real GDP'!AX141*1000),"")),"")),"")</f>
        <v>14.49496490692707</v>
      </c>
      <c r="AZ110" s="9">
        <f>IFERROR((IF('[1]T10 Wine export vol'!AY141&lt;&gt;"",(IF('[1]T58 Population'!AY141&lt;&gt;"",('[1]T10 Wine export vol'!AY141/'[1]T61 Real GDP'!AY141*1000),"")),"")),"")</f>
        <v>1.8767359807822234E-2</v>
      </c>
      <c r="BA110" s="9" t="str">
        <f>IFERROR((IF('[1]T10 Wine export vol'!AZ141&lt;&gt;"",(IF('[1]T58 Population'!AZ141&lt;&gt;"",('[1]T10 Wine export vol'!AZ141/'[1]T61 Real GDP'!AZ141*1000),"")),"")),"")</f>
        <v/>
      </c>
      <c r="BB110" s="9">
        <f>IFERROR((IF('[1]T10 Wine export vol'!BC141&lt;&gt;"",(IF('[1]T58 Population'!BC141&lt;&gt;"",('[1]T10 Wine export vol'!BC141/'[1]T61 Real GDP'!BC141*1000),"")),"")),"")</f>
        <v>264.18369579053956</v>
      </c>
    </row>
    <row r="111" spans="1:54" x14ac:dyDescent="0.5">
      <c r="A111" s="7">
        <f>'[1]T10 Wine export vol'!A142</f>
        <v>1974</v>
      </c>
      <c r="B111" s="9">
        <f>IFERROR((IF('[1]T10 Wine export vol'!B142&lt;&gt;"",(IF('[1]T58 Population'!B142&lt;&gt;"",('[1]T10 Wine export vol'!B142/'[1]T61 Real GDP'!B142*1000),"")),"")),"")</f>
        <v>870.89992784213905</v>
      </c>
      <c r="C111" s="9">
        <f>IFERROR((IF('[1]T10 Wine export vol'!C142&lt;&gt;"",(IF('[1]T58 Population'!C142&lt;&gt;"",('[1]T10 Wine export vol'!C142/'[1]T61 Real GDP'!C142*1000),"")),"")),"")</f>
        <v>1564.487574585273</v>
      </c>
      <c r="D111" s="9">
        <f>IFERROR((IF('[1]T10 Wine export vol'!D142&lt;&gt;"",(IF('[1]T58 Population'!D142&lt;&gt;"",('[1]T10 Wine export vol'!D142/'[1]T61 Real GDP'!D142*1000),"")),"")),"")</f>
        <v>2911.5748105174507</v>
      </c>
      <c r="E111" s="9">
        <f>IFERROR((IF('[1]T10 Wine export vol'!E142&lt;&gt;"",(IF('[1]T58 Population'!E142&lt;&gt;"",('[1]T10 Wine export vol'!E142/'[1]T61 Real GDP'!E142*1000),"")),"")),"")</f>
        <v>1495.9927737399385</v>
      </c>
      <c r="F111" s="9">
        <f>IFERROR((IF('[1]T10 Wine export vol'!F142&lt;&gt;"",(IF('[1]T58 Population'!F142&lt;&gt;"",('[1]T10 Wine export vol'!F142/'[1]T61 Real GDP'!F142*1000),"")),"")),"")</f>
        <v>249.99999999999997</v>
      </c>
      <c r="G111" s="9"/>
      <c r="H111" s="9">
        <f>IFERROR((IF('[1]T10 Wine export vol'!G142&lt;&gt;"",(IF('[1]T58 Population'!G142&lt;&gt;"",('[1]T10 Wine export vol'!G142/'[1]T61 Real GDP'!G142*1000),"")),"")),"")</f>
        <v>66.9151965552457</v>
      </c>
      <c r="I111" s="9">
        <f>IFERROR((IF('[1]T10 Wine export vol'!H142&lt;&gt;"",(IF('[1]T58 Population'!H142&lt;&gt;"",('[1]T10 Wine export vol'!H142/'[1]T61 Real GDP'!H142*1000),"")),"")),"")</f>
        <v>12.136237189927789</v>
      </c>
      <c r="J111" s="9">
        <f>IFERROR((IF('[1]T10 Wine export vol'!I142&lt;&gt;"",(IF('[1]T58 Population'!I142&lt;&gt;"",('[1]T10 Wine export vol'!I142/'[1]T61 Real GDP'!I142*1000),"")),"")),"")</f>
        <v>0.16888405171604964</v>
      </c>
      <c r="K111" s="9">
        <f>IFERROR((IF('[1]T10 Wine export vol'!J142&lt;&gt;"",(IF('[1]T58 Population'!J142&lt;&gt;"",('[1]T10 Wine export vol'!J142/'[1]T61 Real GDP'!J142*1000),"")),"")),"")</f>
        <v>69.419497339305934</v>
      </c>
      <c r="L111" s="9">
        <f>IFERROR((IF('[1]T10 Wine export vol'!K142&lt;&gt;"",(IF('[1]T58 Population'!K142&lt;&gt;"",('[1]T10 Wine export vol'!K142/'[1]T61 Real GDP'!K142*1000),"")),"")),"")</f>
        <v>879.30406267079604</v>
      </c>
      <c r="M111" s="9">
        <f>IFERROR((IF('[1]T10 Wine export vol'!L142&lt;&gt;"",(IF('[1]T58 Population'!L142&lt;&gt;"",('[1]T10 Wine export vol'!L142/'[1]T61 Real GDP'!L142*1000),"")),"")),"")</f>
        <v>2.2725206799381876</v>
      </c>
      <c r="N111" s="9">
        <f>IFERROR((IF('[1]T10 Wine export vol'!M142&lt;&gt;"",(IF('[1]T58 Population'!M142&lt;&gt;"",('[1]T10 Wine export vol'!M142/'[1]T61 Real GDP'!M142*1000),"")),"")),"")</f>
        <v>17.837308426760337</v>
      </c>
      <c r="O111" s="9">
        <f>IFERROR((IF('[1]T10 Wine export vol'!N142&lt;&gt;"",(IF('[1]T58 Population'!N142&lt;&gt;"",('[1]T10 Wine export vol'!N142/'[1]T61 Real GDP'!N142*1000),"")),"")),"")</f>
        <v>0.22062955294481282</v>
      </c>
      <c r="P111" s="9">
        <f>IFERROR((IF('[1]T10 Wine export vol'!O142&lt;&gt;"",(IF('[1]T58 Population'!O142&lt;&gt;"",('[1]T10 Wine export vol'!O142/'[1]T61 Real GDP'!O142*1000),"")),"")),"")</f>
        <v>7.0950007145439118</v>
      </c>
      <c r="Q111" s="9">
        <f>IFERROR((IF('[1]T10 Wine export vol'!P142&lt;&gt;"",(IF('[1]T58 Population'!P142&lt;&gt;"",('[1]T10 Wine export vol'!P142/'[1]T61 Real GDP'!P142*1000),"")),"")),"")</f>
        <v>19.467420566774905</v>
      </c>
      <c r="R111" s="9" t="str">
        <f>IFERROR((IF('[1]T10 Wine export vol'!Q142&lt;&gt;"",(IF('[1]T58 Population'!Q142&lt;&gt;"",('[1]T10 Wine export vol'!Q142/'[1]T61 Real GDP'!Q142*1000),"")),"")),"")</f>
        <v/>
      </c>
      <c r="S111" s="9">
        <f>IFERROR((IF('[1]T10 Wine export vol'!R142&lt;&gt;"",(IF('[1]T58 Population'!R142&lt;&gt;"",('[1]T10 Wine export vol'!R142/'[1]T61 Real GDP'!R142*1000),"")),"")),"")</f>
        <v>4919.0204933223458</v>
      </c>
      <c r="T111" s="9" t="str">
        <f>IFERROR((IF('[1]T10 Wine export vol'!S142&lt;&gt;"",(IF('[1]T58 Population'!S142&lt;&gt;"",('[1]T10 Wine export vol'!S142/'[1]T61 Real GDP'!S142*1000),"")),"")),"")</f>
        <v/>
      </c>
      <c r="U111" s="9" t="str">
        <f>IFERROR((IF('[1]T10 Wine export vol'!T142&lt;&gt;"",(IF('[1]T58 Population'!T142&lt;&gt;"",('[1]T10 Wine export vol'!T142/'[1]T61 Real GDP'!T142*1000),"")),"")),"")</f>
        <v/>
      </c>
      <c r="V111" s="9">
        <f>IFERROR((IF('[1]T10 Wine export vol'!U142&lt;&gt;"",(IF('[1]T58 Population'!U142&lt;&gt;"",('[1]T10 Wine export vol'!U142/'[1]T61 Real GDP'!U142*1000),"")),"")),"")</f>
        <v>2713.0988161661608</v>
      </c>
      <c r="W111" s="9" t="str">
        <f>IFERROR((IF('[1]T10 Wine export vol'!V142&lt;&gt;"",(IF('[1]T58 Population'!V142&lt;&gt;"",('[1]T10 Wine export vol'!V142/'[1]T61 Real GDP'!V142*1000),"")),"")),"")</f>
        <v/>
      </c>
      <c r="X111" s="9">
        <f>IFERROR((IF('[1]T10 Wine export vol'!W142&lt;&gt;"",(IF('[1]T58 Population'!W142&lt;&gt;"",('[1]T10 Wine export vol'!W142/'[1]T61 Real GDP'!W142*1000),"")),"")),"")</f>
        <v>1169.7840567845533</v>
      </c>
      <c r="Y111" s="9" t="str">
        <f>IFERROR((IF('[1]T10 Wine export vol'!X142&lt;&gt;"",(IF('[1]T58 Population'!X142&lt;&gt;"",('[1]T10 Wine export vol'!X142/'[1]T61 Real GDP'!X142*1000),"")),"")),"")</f>
        <v/>
      </c>
      <c r="Z111" s="9" t="str">
        <f>IFERROR((IF('[1]T10 Wine export vol'!Y142&lt;&gt;"",(IF('[1]T58 Population'!Y142&lt;&gt;"",('[1]T10 Wine export vol'!Y142/'[1]T61 Real GDP'!Y142*1000),"")),"")),"")</f>
        <v/>
      </c>
      <c r="AA111" s="9" t="str">
        <f>IFERROR((IF('[1]T10 Wine export vol'!Z142&lt;&gt;"",(IF('[1]T58 Population'!Z142&lt;&gt;"",('[1]T10 Wine export vol'!Z142/'[1]T61 Real GDP'!Z142*1000),"")),"")),"")</f>
        <v/>
      </c>
      <c r="AB111" s="9">
        <f>IFERROR((IF('[1]T10 Wine export vol'!AA142&lt;&gt;"",(IF('[1]T58 Population'!AA142&lt;&gt;"",('[1]T10 Wine export vol'!AA142/'[1]T61 Real GDP'!AA142*1000),"")),"")),"")</f>
        <v>47.942645509836566</v>
      </c>
      <c r="AC111" s="9">
        <f>IFERROR((IF('[1]T10 Wine export vol'!AB142&lt;&gt;"",(IF('[1]T58 Population'!AB142&lt;&gt;"",('[1]T10 Wine export vol'!AB142/'[1]T61 Real GDP'!AB142*1000),"")),"")),"")</f>
        <v>9.1393754760091408</v>
      </c>
      <c r="AD111" s="9">
        <f>IFERROR((IF('[1]T10 Wine export vol'!AC142&lt;&gt;"",(IF('[1]T58 Population'!AC142&lt;&gt;"",('[1]T10 Wine export vol'!AC142/'[1]T61 Real GDP'!AC142*1000),"")),"")),"")</f>
        <v>0</v>
      </c>
      <c r="AE111" s="9">
        <f>IFERROR((IF('[1]T10 Wine export vol'!AD142&lt;&gt;"",(IF('[1]T58 Population'!AD142&lt;&gt;"",('[1]T10 Wine export vol'!AD142/'[1]T61 Real GDP'!AD142*1000),"")),"")),"")</f>
        <v>1.5702958326197343</v>
      </c>
      <c r="AF111" s="9">
        <f>IFERROR((IF('[1]T10 Wine export vol'!AE142&lt;&gt;"",(IF('[1]T58 Population'!AE142&lt;&gt;"",('[1]T10 Wine export vol'!AE142/'[1]T61 Real GDP'!AE142*1000),"")),"")),"")</f>
        <v>42.174794924692087</v>
      </c>
      <c r="AG111" s="9">
        <f>IFERROR((IF('[1]T10 Wine export vol'!AF142&lt;&gt;"",(IF('[1]T58 Population'!AF142&lt;&gt;"",('[1]T10 Wine export vol'!AF142/'[1]T61 Real GDP'!AF142*1000),"")),"")),"")</f>
        <v>0.87677291569311722</v>
      </c>
      <c r="AH111" s="9">
        <f>IFERROR((IF('[1]T10 Wine export vol'!AG142&lt;&gt;"",(IF('[1]T58 Population'!AG142&lt;&gt;"",('[1]T10 Wine export vol'!AG142/'[1]T61 Real GDP'!AG142*1000),"")),"")),"")</f>
        <v>92.739558799061683</v>
      </c>
      <c r="AI111" s="9">
        <f>IFERROR((IF('[1]T10 Wine export vol'!AH142&lt;&gt;"",(IF('[1]T58 Population'!AH142&lt;&gt;"",('[1]T10 Wine export vol'!AH142/'[1]T61 Real GDP'!AH142*1000),"")),"")),"")</f>
        <v>0.93377702573433496</v>
      </c>
      <c r="AJ111" s="9">
        <f>IFERROR((IF('[1]T10 Wine export vol'!AI142&lt;&gt;"",(IF('[1]T58 Population'!AI142&lt;&gt;"",('[1]T10 Wine export vol'!AI142/'[1]T61 Real GDP'!AI142*1000),"")),"")),"")</f>
        <v>2.7666466299669974</v>
      </c>
      <c r="AK111" s="9" t="str">
        <f>IFERROR((IF('[1]T10 Wine export vol'!AJ142&lt;&gt;"",(IF('[1]T58 Population'!AJ142&lt;&gt;"",('[1]T10 Wine export vol'!AJ142/'[1]T61 Real GDP'!AJ142*1000),"")),"")),"")</f>
        <v/>
      </c>
      <c r="AL111" s="9">
        <f>IFERROR((IF('[1]T10 Wine export vol'!AK142&lt;&gt;"",(IF('[1]T58 Population'!AK142&lt;&gt;"",('[1]T10 Wine export vol'!AK142/'[1]T61 Real GDP'!AK142*1000),"")),"")),"")</f>
        <v>16192.05211529611</v>
      </c>
      <c r="AM111" s="9">
        <f>IFERROR((IF('[1]T10 Wine export vol'!AL142&lt;&gt;"",(IF('[1]T58 Population'!AL142&lt;&gt;"",('[1]T10 Wine export vol'!AL142/'[1]T61 Real GDP'!AL142*1000),"")),"")),"")</f>
        <v>2116.9648446509177</v>
      </c>
      <c r="AN111" s="9">
        <f>IFERROR((IF('[1]T10 Wine export vol'!AM142&lt;&gt;"",(IF('[1]T58 Population'!AM142&lt;&gt;"",('[1]T10 Wine export vol'!AM142/'[1]T61 Real GDP'!AM142*1000),"")),"")),"")</f>
        <v>157.03853501832742</v>
      </c>
      <c r="AO111" s="9">
        <f>IFERROR((IF('[1]T10 Wine export vol'!AN142&lt;&gt;"",(IF('[1]T58 Population'!AN142&lt;&gt;"",('[1]T10 Wine export vol'!AN142/'[1]T61 Real GDP'!AN142*1000),"")),"")),"")</f>
        <v>7024.6177699420168</v>
      </c>
      <c r="AP111" s="9">
        <f>IFERROR((IF('[1]T10 Wine export vol'!AO142&lt;&gt;"",(IF('[1]T58 Population'!AO142&lt;&gt;"",('[1]T10 Wine export vol'!AO142/'[1]T61 Real GDP'!AO142*1000),"")),"")),"")</f>
        <v>47.960008009445623</v>
      </c>
      <c r="AQ111" s="9" t="str">
        <f>IFERROR((IF('[1]T10 Wine export vol'!AP142&lt;&gt;"",(IF('[1]T58 Population'!AP142&lt;&gt;"",('[1]T10 Wine export vol'!AP142/'[1]T61 Real GDP'!AP142*1000),"")),"")),"")</f>
        <v/>
      </c>
      <c r="AR111" s="9">
        <f>IFERROR((IF('[1]T10 Wine export vol'!AQ142&lt;&gt;"",(IF('[1]T58 Population'!AQ142&lt;&gt;"",('[1]T10 Wine export vol'!AQ142/'[1]T61 Real GDP'!AQ142*1000),"")),"")),"")</f>
        <v>0</v>
      </c>
      <c r="AS111" s="9">
        <f>IFERROR((IF('[1]T10 Wine export vol'!AR142&lt;&gt;"",(IF('[1]T58 Population'!AR142&lt;&gt;"",('[1]T10 Wine export vol'!AR142/'[1]T61 Real GDP'!AR142*1000),"")),"")),"")</f>
        <v>3.2648796891834539</v>
      </c>
      <c r="AT111" s="9">
        <f>IFERROR((IF('[1]T10 Wine export vol'!AS142&lt;&gt;"",(IF('[1]T58 Population'!AS142&lt;&gt;"",('[1]T10 Wine export vol'!AS142/'[1]T61 Real GDP'!AS142*1000),"")),"")),"")</f>
        <v>4.7985988091477284E-2</v>
      </c>
      <c r="AU111" s="9">
        <f>IFERROR((IF('[1]T10 Wine export vol'!AT142&lt;&gt;"",(IF('[1]T58 Population'!AT142&lt;&gt;"",('[1]T10 Wine export vol'!AT142/'[1]T61 Real GDP'!AT142*1000),"")),"")),"")</f>
        <v>1.9027356712437669</v>
      </c>
      <c r="AV111" s="9">
        <f>IFERROR((IF('[1]T10 Wine export vol'!AU142&lt;&gt;"",(IF('[1]T58 Population'!AU142&lt;&gt;"",('[1]T10 Wine export vol'!AU142/'[1]T61 Real GDP'!AU142*1000),"")),"")),"")</f>
        <v>0.14339658716122558</v>
      </c>
      <c r="AW111" s="9">
        <f>IFERROR((IF('[1]T10 Wine export vol'!AV142&lt;&gt;"",(IF('[1]T58 Population'!AV142&lt;&gt;"",('[1]T10 Wine export vol'!AV142/'[1]T61 Real GDP'!AV142*1000),"")),"")),"")</f>
        <v>6.2069393582024707E-2</v>
      </c>
      <c r="AX111" s="9" t="str">
        <f>IFERROR((IF('[1]T10 Wine export vol'!AW142&lt;&gt;"",(IF('[1]T58 Population'!AW142&lt;&gt;"",('[1]T10 Wine export vol'!AW142/'[1]T61 Real GDP'!AW142*1000),"")),"")),"")</f>
        <v/>
      </c>
      <c r="AY111" s="9">
        <f>IFERROR((IF('[1]T10 Wine export vol'!AX142&lt;&gt;"",(IF('[1]T58 Population'!AX142&lt;&gt;"",('[1]T10 Wine export vol'!AX142/'[1]T61 Real GDP'!AX142*1000),"")),"")),"")</f>
        <v>12.148063455766755</v>
      </c>
      <c r="AZ111" s="9">
        <f>IFERROR((IF('[1]T10 Wine export vol'!AY142&lt;&gt;"",(IF('[1]T58 Population'!AY142&lt;&gt;"",('[1]T10 Wine export vol'!AY142/'[1]T61 Real GDP'!AY142*1000),"")),"")),"")</f>
        <v>5.5655529376843593E-2</v>
      </c>
      <c r="BA111" s="9" t="str">
        <f>IFERROR((IF('[1]T10 Wine export vol'!AZ142&lt;&gt;"",(IF('[1]T58 Population'!AZ142&lt;&gt;"",('[1]T10 Wine export vol'!AZ142/'[1]T61 Real GDP'!AZ142*1000),"")),"")),"")</f>
        <v/>
      </c>
      <c r="BB111" s="9">
        <f>IFERROR((IF('[1]T10 Wine export vol'!BC142&lt;&gt;"",(IF('[1]T58 Population'!BC142&lt;&gt;"",('[1]T10 Wine export vol'!BC142/'[1]T61 Real GDP'!BC142*1000),"")),"")),"")</f>
        <v>229.41132472686536</v>
      </c>
    </row>
    <row r="112" spans="1:54" x14ac:dyDescent="0.5">
      <c r="A112" s="7">
        <f>'[1]T10 Wine export vol'!A143</f>
        <v>1975</v>
      </c>
      <c r="B112" s="9">
        <f>IFERROR((IF('[1]T10 Wine export vol'!B143&lt;&gt;"",(IF('[1]T58 Population'!B143&lt;&gt;"",('[1]T10 Wine export vol'!B143/'[1]T61 Real GDP'!B143*1000),"")),"")),"")</f>
        <v>848.44215326431186</v>
      </c>
      <c r="C112" s="9">
        <f>IFERROR((IF('[1]T10 Wine export vol'!C143&lt;&gt;"",(IF('[1]T58 Population'!C143&lt;&gt;"",('[1]T10 Wine export vol'!C143/'[1]T61 Real GDP'!C143*1000),"")),"")),"")</f>
        <v>2162.5071614517897</v>
      </c>
      <c r="D112" s="9">
        <f>IFERROR((IF('[1]T10 Wine export vol'!D143&lt;&gt;"",(IF('[1]T58 Population'!D143&lt;&gt;"",('[1]T10 Wine export vol'!D143/'[1]T61 Real GDP'!D143*1000),"")),"")),"")</f>
        <v>3377.1154661362375</v>
      </c>
      <c r="E112" s="9">
        <f>IFERROR((IF('[1]T10 Wine export vol'!E143&lt;&gt;"",(IF('[1]T58 Population'!E143&lt;&gt;"",('[1]T10 Wine export vol'!E143/'[1]T61 Real GDP'!E143*1000),"")),"")),"")</f>
        <v>1627.637926852276</v>
      </c>
      <c r="F112" s="9">
        <f>IFERROR((IF('[1]T10 Wine export vol'!F143&lt;&gt;"",(IF('[1]T58 Population'!F143&lt;&gt;"",('[1]T10 Wine export vol'!F143/'[1]T61 Real GDP'!F143*1000),"")),"")),"")</f>
        <v>195.64503155199563</v>
      </c>
      <c r="G112" s="9"/>
      <c r="H112" s="9">
        <f>IFERROR((IF('[1]T10 Wine export vol'!G143&lt;&gt;"",(IF('[1]T58 Population'!G143&lt;&gt;"",('[1]T10 Wine export vol'!G143/'[1]T61 Real GDP'!G143*1000),"")),"")),"")</f>
        <v>66.8853589956192</v>
      </c>
      <c r="I112" s="9">
        <f>IFERROR((IF('[1]T10 Wine export vol'!H143&lt;&gt;"",(IF('[1]T58 Population'!H143&lt;&gt;"",('[1]T10 Wine export vol'!H143/'[1]T61 Real GDP'!H143*1000),"")),"")),"")</f>
        <v>13.798406871635642</v>
      </c>
      <c r="J112" s="9">
        <f>IFERROR((IF('[1]T10 Wine export vol'!I143&lt;&gt;"",(IF('[1]T58 Population'!I143&lt;&gt;"",('[1]T10 Wine export vol'!I143/'[1]T61 Real GDP'!I143*1000),"")),"")),"")</f>
        <v>0.22261385771264264</v>
      </c>
      <c r="K112" s="9">
        <f>IFERROR((IF('[1]T10 Wine export vol'!J143&lt;&gt;"",(IF('[1]T58 Population'!J143&lt;&gt;"",('[1]T10 Wine export vol'!J143/'[1]T61 Real GDP'!J143*1000),"")),"")),"")</f>
        <v>85.801624052785414</v>
      </c>
      <c r="L112" s="9">
        <f>IFERROR((IF('[1]T10 Wine export vol'!K143&lt;&gt;"",(IF('[1]T58 Population'!K143&lt;&gt;"",('[1]T10 Wine export vol'!K143/'[1]T61 Real GDP'!K143*1000),"")),"")),"")</f>
        <v>1424.2480637911042</v>
      </c>
      <c r="M112" s="9">
        <f>IFERROR((IF('[1]T10 Wine export vol'!L143&lt;&gt;"",(IF('[1]T58 Population'!L143&lt;&gt;"",('[1]T10 Wine export vol'!L143/'[1]T61 Real GDP'!L143*1000),"")),"")),"")</f>
        <v>1.9358169147380193</v>
      </c>
      <c r="N112" s="9">
        <f>IFERROR((IF('[1]T10 Wine export vol'!M143&lt;&gt;"",(IF('[1]T58 Population'!M143&lt;&gt;"",('[1]T10 Wine export vol'!M143/'[1]T61 Real GDP'!M143*1000),"")),"")),"")</f>
        <v>4.7700935398365791</v>
      </c>
      <c r="O112" s="9">
        <f>IFERROR((IF('[1]T10 Wine export vol'!N143&lt;&gt;"",(IF('[1]T58 Population'!N143&lt;&gt;"",('[1]T10 Wine export vol'!N143/'[1]T61 Real GDP'!N143*1000),"")),"")),"")</f>
        <v>1.7211096854891517E-2</v>
      </c>
      <c r="P112" s="9">
        <f>IFERROR((IF('[1]T10 Wine export vol'!O143&lt;&gt;"",(IF('[1]T58 Population'!O143&lt;&gt;"",('[1]T10 Wine export vol'!O143/'[1]T61 Real GDP'!O143*1000),"")),"")),"")</f>
        <v>6.8544073113677983</v>
      </c>
      <c r="Q112" s="9">
        <f>IFERROR((IF('[1]T10 Wine export vol'!P143&lt;&gt;"",(IF('[1]T58 Population'!P143&lt;&gt;"",('[1]T10 Wine export vol'!P143/'[1]T61 Real GDP'!P143*1000),"")),"")),"")</f>
        <v>18.793244282144915</v>
      </c>
      <c r="R112" s="9" t="str">
        <f>IFERROR((IF('[1]T10 Wine export vol'!Q143&lt;&gt;"",(IF('[1]T58 Population'!Q143&lt;&gt;"",('[1]T10 Wine export vol'!Q143/'[1]T61 Real GDP'!Q143*1000),"")),"")),"")</f>
        <v/>
      </c>
      <c r="S112" s="9">
        <f>IFERROR((IF('[1]T10 Wine export vol'!R143&lt;&gt;"",(IF('[1]T58 Population'!R143&lt;&gt;"",('[1]T10 Wine export vol'!R143/'[1]T61 Real GDP'!R143*1000),"")),"")),"")</f>
        <v>4787.3727450816305</v>
      </c>
      <c r="T112" s="9" t="str">
        <f>IFERROR((IF('[1]T10 Wine export vol'!S143&lt;&gt;"",(IF('[1]T58 Population'!S143&lt;&gt;"",('[1]T10 Wine export vol'!S143/'[1]T61 Real GDP'!S143*1000),"")),"")),"")</f>
        <v/>
      </c>
      <c r="U112" s="9" t="str">
        <f>IFERROR((IF('[1]T10 Wine export vol'!T143&lt;&gt;"",(IF('[1]T58 Population'!T143&lt;&gt;"",('[1]T10 Wine export vol'!T143/'[1]T61 Real GDP'!T143*1000),"")),"")),"")</f>
        <v/>
      </c>
      <c r="V112" s="9">
        <f>IFERROR((IF('[1]T10 Wine export vol'!U143&lt;&gt;"",(IF('[1]T58 Population'!U143&lt;&gt;"",('[1]T10 Wine export vol'!U143/'[1]T61 Real GDP'!U143*1000),"")),"")),"")</f>
        <v>2489.860580542721</v>
      </c>
      <c r="W112" s="9" t="str">
        <f>IFERROR((IF('[1]T10 Wine export vol'!V143&lt;&gt;"",(IF('[1]T58 Population'!V143&lt;&gt;"",('[1]T10 Wine export vol'!V143/'[1]T61 Real GDP'!V143*1000),"")),"")),"")</f>
        <v/>
      </c>
      <c r="X112" s="9">
        <f>IFERROR((IF('[1]T10 Wine export vol'!W143&lt;&gt;"",(IF('[1]T58 Population'!W143&lt;&gt;"",('[1]T10 Wine export vol'!W143/'[1]T61 Real GDP'!W143*1000),"")),"")),"")</f>
        <v>1052.42473688773</v>
      </c>
      <c r="Y112" s="9" t="str">
        <f>IFERROR((IF('[1]T10 Wine export vol'!X143&lt;&gt;"",(IF('[1]T58 Population'!X143&lt;&gt;"",('[1]T10 Wine export vol'!X143/'[1]T61 Real GDP'!X143*1000),"")),"")),"")</f>
        <v/>
      </c>
      <c r="Z112" s="9" t="str">
        <f>IFERROR((IF('[1]T10 Wine export vol'!Y143&lt;&gt;"",(IF('[1]T58 Population'!Y143&lt;&gt;"",('[1]T10 Wine export vol'!Y143/'[1]T61 Real GDP'!Y143*1000),"")),"")),"")</f>
        <v/>
      </c>
      <c r="AA112" s="9" t="str">
        <f>IFERROR((IF('[1]T10 Wine export vol'!Z143&lt;&gt;"",(IF('[1]T58 Population'!Z143&lt;&gt;"",('[1]T10 Wine export vol'!Z143/'[1]T61 Real GDP'!Z143*1000),"")),"")),"")</f>
        <v/>
      </c>
      <c r="AB112" s="9">
        <f>IFERROR((IF('[1]T10 Wine export vol'!AA143&lt;&gt;"",(IF('[1]T58 Population'!AA143&lt;&gt;"",('[1]T10 Wine export vol'!AA143/'[1]T61 Real GDP'!AA143*1000),"")),"")),"")</f>
        <v>36.092563696813642</v>
      </c>
      <c r="AC112" s="9">
        <f>IFERROR((IF('[1]T10 Wine export vol'!AB143&lt;&gt;"",(IF('[1]T58 Population'!AB143&lt;&gt;"",('[1]T10 Wine export vol'!AB143/'[1]T61 Real GDP'!AB143*1000),"")),"")),"")</f>
        <v>7.0883735264658299</v>
      </c>
      <c r="AD112" s="9">
        <f>IFERROR((IF('[1]T10 Wine export vol'!AC143&lt;&gt;"",(IF('[1]T58 Population'!AC143&lt;&gt;"",('[1]T10 Wine export vol'!AC143/'[1]T61 Real GDP'!AC143*1000),"")),"")),"")</f>
        <v>0</v>
      </c>
      <c r="AE112" s="9">
        <f>IFERROR((IF('[1]T10 Wine export vol'!AD143&lt;&gt;"",(IF('[1]T58 Population'!AD143&lt;&gt;"",('[1]T10 Wine export vol'!AD143/'[1]T61 Real GDP'!AD143*1000),"")),"")),"")</f>
        <v>1.5320637222494724</v>
      </c>
      <c r="AF112" s="9">
        <f>IFERROR((IF('[1]T10 Wine export vol'!AE143&lt;&gt;"",(IF('[1]T58 Population'!AE143&lt;&gt;"",('[1]T10 Wine export vol'!AE143/'[1]T61 Real GDP'!AE143*1000),"")),"")),"")</f>
        <v>53.765416748818431</v>
      </c>
      <c r="AG112" s="9">
        <f>IFERROR((IF('[1]T10 Wine export vol'!AF143&lt;&gt;"",(IF('[1]T58 Population'!AF143&lt;&gt;"",('[1]T10 Wine export vol'!AF143/'[1]T61 Real GDP'!AF143*1000),"")),"")),"")</f>
        <v>1.613912468474636</v>
      </c>
      <c r="AH112" s="9">
        <f>IFERROR((IF('[1]T10 Wine export vol'!AG143&lt;&gt;"",(IF('[1]T58 Population'!AG143&lt;&gt;"",('[1]T10 Wine export vol'!AG143/'[1]T61 Real GDP'!AG143*1000),"")),"")),"")</f>
        <v>210.51379517281956</v>
      </c>
      <c r="AI112" s="9">
        <f>IFERROR((IF('[1]T10 Wine export vol'!AH143&lt;&gt;"",(IF('[1]T58 Population'!AH143&lt;&gt;"",('[1]T10 Wine export vol'!AH143/'[1]T61 Real GDP'!AH143*1000),"")),"")),"")</f>
        <v>0.59071779309539085</v>
      </c>
      <c r="AJ112" s="9">
        <f>IFERROR((IF('[1]T10 Wine export vol'!AI143&lt;&gt;"",(IF('[1]T58 Population'!AI143&lt;&gt;"",('[1]T10 Wine export vol'!AI143/'[1]T61 Real GDP'!AI143*1000),"")),"")),"")</f>
        <v>0.58728547594559355</v>
      </c>
      <c r="AK112" s="9" t="str">
        <f>IFERROR((IF('[1]T10 Wine export vol'!AJ143&lt;&gt;"",(IF('[1]T58 Population'!AJ143&lt;&gt;"",('[1]T10 Wine export vol'!AJ143/'[1]T61 Real GDP'!AJ143*1000),"")),"")),"")</f>
        <v/>
      </c>
      <c r="AL112" s="9">
        <f>IFERROR((IF('[1]T10 Wine export vol'!AK143&lt;&gt;"",(IF('[1]T58 Population'!AK143&lt;&gt;"",('[1]T10 Wine export vol'!AK143/'[1]T61 Real GDP'!AK143*1000),"")),"")),"")</f>
        <v>11704.985392135026</v>
      </c>
      <c r="AM112" s="9">
        <f>IFERROR((IF('[1]T10 Wine export vol'!AL143&lt;&gt;"",(IF('[1]T58 Population'!AL143&lt;&gt;"",('[1]T10 Wine export vol'!AL143/'[1]T61 Real GDP'!AL143*1000),"")),"")),"")</f>
        <v>1408.4607071174926</v>
      </c>
      <c r="AN112" s="9">
        <f>IFERROR((IF('[1]T10 Wine export vol'!AM143&lt;&gt;"",(IF('[1]T58 Population'!AM143&lt;&gt;"",('[1]T10 Wine export vol'!AM143/'[1]T61 Real GDP'!AM143*1000),"")),"")),"")</f>
        <v>108.84093304729049</v>
      </c>
      <c r="AO112" s="9">
        <f>IFERROR((IF('[1]T10 Wine export vol'!AN143&lt;&gt;"",(IF('[1]T58 Population'!AN143&lt;&gt;"",('[1]T10 Wine export vol'!AN143/'[1]T61 Real GDP'!AN143*1000),"")),"")),"")</f>
        <v>6379.4067678008241</v>
      </c>
      <c r="AP112" s="9">
        <f>IFERROR((IF('[1]T10 Wine export vol'!AO143&lt;&gt;"",(IF('[1]T58 Population'!AO143&lt;&gt;"",('[1]T10 Wine export vol'!AO143/'[1]T61 Real GDP'!AO143*1000),"")),"")),"")</f>
        <v>31.966044787938298</v>
      </c>
      <c r="AQ112" s="9" t="str">
        <f>IFERROR((IF('[1]T10 Wine export vol'!AP143&lt;&gt;"",(IF('[1]T58 Population'!AP143&lt;&gt;"",('[1]T10 Wine export vol'!AP143/'[1]T61 Real GDP'!AP143*1000),"")),"")),"")</f>
        <v/>
      </c>
      <c r="AR112" s="9">
        <f>IFERROR((IF('[1]T10 Wine export vol'!AQ143&lt;&gt;"",(IF('[1]T58 Population'!AQ143&lt;&gt;"",('[1]T10 Wine export vol'!AQ143/'[1]T61 Real GDP'!AQ143*1000),"")),"")),"")</f>
        <v>0</v>
      </c>
      <c r="AS112" s="9">
        <f>IFERROR((IF('[1]T10 Wine export vol'!AR143&lt;&gt;"",(IF('[1]T58 Population'!AR143&lt;&gt;"",('[1]T10 Wine export vol'!AR143/'[1]T61 Real GDP'!AR143*1000),"")),"")),"")</f>
        <v>1.7898402160825282</v>
      </c>
      <c r="AT112" s="9">
        <f>IFERROR((IF('[1]T10 Wine export vol'!AS143&lt;&gt;"",(IF('[1]T58 Population'!AS143&lt;&gt;"",('[1]T10 Wine export vol'!AS143/'[1]T61 Real GDP'!AS143*1000),"")),"")),"")</f>
        <v>1.1015581540088455E-2</v>
      </c>
      <c r="AU112" s="9">
        <f>IFERROR((IF('[1]T10 Wine export vol'!AT143&lt;&gt;"",(IF('[1]T58 Population'!AT143&lt;&gt;"",('[1]T10 Wine export vol'!AT143/'[1]T61 Real GDP'!AT143*1000),"")),"")),"")</f>
        <v>0.4479872572513493</v>
      </c>
      <c r="AV112" s="9">
        <f>IFERROR((IF('[1]T10 Wine export vol'!AU143&lt;&gt;"",(IF('[1]T58 Population'!AU143&lt;&gt;"",('[1]T10 Wine export vol'!AU143/'[1]T61 Real GDP'!AU143*1000),"")),"")),"")</f>
        <v>8.0682755405744627E-2</v>
      </c>
      <c r="AW112" s="9">
        <f>IFERROR((IF('[1]T10 Wine export vol'!AV143&lt;&gt;"",(IF('[1]T58 Population'!AV143&lt;&gt;"",('[1]T10 Wine export vol'!AV143/'[1]T61 Real GDP'!AV143*1000),"")),"")),"")</f>
        <v>0.18467789097848503</v>
      </c>
      <c r="AX112" s="9" t="str">
        <f>IFERROR((IF('[1]T10 Wine export vol'!AW143&lt;&gt;"",(IF('[1]T58 Population'!AW143&lt;&gt;"",('[1]T10 Wine export vol'!AW143/'[1]T61 Real GDP'!AW143*1000),"")),"")),"")</f>
        <v/>
      </c>
      <c r="AY112" s="9">
        <f>IFERROR((IF('[1]T10 Wine export vol'!AX143&lt;&gt;"",(IF('[1]T58 Population'!AX143&lt;&gt;"",('[1]T10 Wine export vol'!AX143/'[1]T61 Real GDP'!AX143*1000),"")),"")),"")</f>
        <v>8.729122276445116</v>
      </c>
      <c r="AZ112" s="9">
        <f>IFERROR((IF('[1]T10 Wine export vol'!AY143&lt;&gt;"",(IF('[1]T58 Population'!AY143&lt;&gt;"",('[1]T10 Wine export vol'!AY143/'[1]T61 Real GDP'!AY143*1000),"")),"")),"")</f>
        <v>0</v>
      </c>
      <c r="BA112" s="9" t="str">
        <f>IFERROR((IF('[1]T10 Wine export vol'!AZ143&lt;&gt;"",(IF('[1]T58 Population'!AZ143&lt;&gt;"",('[1]T10 Wine export vol'!AZ143/'[1]T61 Real GDP'!AZ143*1000),"")),"")),"")</f>
        <v/>
      </c>
      <c r="BB112" s="9">
        <f>IFERROR((IF('[1]T10 Wine export vol'!BC143&lt;&gt;"",(IF('[1]T58 Population'!BC143&lt;&gt;"",('[1]T10 Wine export vol'!BC143/'[1]T61 Real GDP'!BC143*1000),"")),"")),"")</f>
        <v>240.57446892749817</v>
      </c>
    </row>
    <row r="113" spans="1:54" x14ac:dyDescent="0.5">
      <c r="A113" s="7">
        <f>'[1]T10 Wine export vol'!A144</f>
        <v>1976</v>
      </c>
      <c r="B113" s="9">
        <f>IFERROR((IF('[1]T10 Wine export vol'!B144&lt;&gt;"",(IF('[1]T58 Population'!B144&lt;&gt;"",('[1]T10 Wine export vol'!B144/'[1]T61 Real GDP'!B144*1000),"")),"")),"")</f>
        <v>921.23823914134414</v>
      </c>
      <c r="C113" s="9">
        <f>IFERROR((IF('[1]T10 Wine export vol'!C144&lt;&gt;"",(IF('[1]T58 Population'!C144&lt;&gt;"",('[1]T10 Wine export vol'!C144/'[1]T61 Real GDP'!C144*1000),"")),"")),"")</f>
        <v>2024.8939419917358</v>
      </c>
      <c r="D113" s="9">
        <f>IFERROR((IF('[1]T10 Wine export vol'!D144&lt;&gt;"",(IF('[1]T58 Population'!D144&lt;&gt;"",('[1]T10 Wine export vol'!D144/'[1]T61 Real GDP'!D144*1000),"")),"")),"")</f>
        <v>2865.9061098740199</v>
      </c>
      <c r="E113" s="9">
        <f>IFERROR((IF('[1]T10 Wine export vol'!E144&lt;&gt;"",(IF('[1]T58 Population'!E144&lt;&gt;"",('[1]T10 Wine export vol'!E144/'[1]T61 Real GDP'!E144*1000),"")),"")),"")</f>
        <v>1841.5227462154248</v>
      </c>
      <c r="F113" s="9">
        <f>IFERROR((IF('[1]T10 Wine export vol'!F144&lt;&gt;"",(IF('[1]T58 Population'!F144&lt;&gt;"",('[1]T10 Wine export vol'!F144/'[1]T61 Real GDP'!F144*1000),"")),"")),"")</f>
        <v>202.31401735513015</v>
      </c>
      <c r="G113" s="9"/>
      <c r="H113" s="9">
        <f>IFERROR((IF('[1]T10 Wine export vol'!G144&lt;&gt;"",(IF('[1]T58 Population'!G144&lt;&gt;"",('[1]T10 Wine export vol'!G144/'[1]T61 Real GDP'!G144*1000),"")),"")),"")</f>
        <v>56.309379879821194</v>
      </c>
      <c r="I113" s="9">
        <f>IFERROR((IF('[1]T10 Wine export vol'!H144&lt;&gt;"",(IF('[1]T58 Population'!H144&lt;&gt;"",('[1]T10 Wine export vol'!H144/'[1]T61 Real GDP'!H144*1000),"")),"")),"")</f>
        <v>21.517538360905942</v>
      </c>
      <c r="J113" s="9">
        <f>IFERROR((IF('[1]T10 Wine export vol'!I144&lt;&gt;"",(IF('[1]T58 Population'!I144&lt;&gt;"",('[1]T10 Wine export vol'!I144/'[1]T61 Real GDP'!I144*1000),"")),"")),"")</f>
        <v>3.7260600640882331E-2</v>
      </c>
      <c r="K113" s="9">
        <f>IFERROR((IF('[1]T10 Wine export vol'!J144&lt;&gt;"",(IF('[1]T58 Population'!J144&lt;&gt;"",('[1]T10 Wine export vol'!J144/'[1]T61 Real GDP'!J144*1000),"")),"")),"")</f>
        <v>109.75680976949691</v>
      </c>
      <c r="L113" s="9">
        <f>IFERROR((IF('[1]T10 Wine export vol'!K144&lt;&gt;"",(IF('[1]T58 Population'!K144&lt;&gt;"",('[1]T10 Wine export vol'!K144/'[1]T61 Real GDP'!K144*1000),"")),"")),"")</f>
        <v>1009.7717239151502</v>
      </c>
      <c r="M113" s="9">
        <f>IFERROR((IF('[1]T10 Wine export vol'!L144&lt;&gt;"",(IF('[1]T58 Population'!L144&lt;&gt;"",('[1]T10 Wine export vol'!L144/'[1]T61 Real GDP'!L144*1000),"")),"")),"")</f>
        <v>1.7818505791014383</v>
      </c>
      <c r="N113" s="9">
        <f>IFERROR((IF('[1]T10 Wine export vol'!M144&lt;&gt;"",(IF('[1]T58 Population'!M144&lt;&gt;"",('[1]T10 Wine export vol'!M144/'[1]T61 Real GDP'!M144*1000),"")),"")),"")</f>
        <v>6.0096028118037177</v>
      </c>
      <c r="O113" s="9" t="str">
        <f>IFERROR((IF('[1]T10 Wine export vol'!N144&lt;&gt;"",(IF('[1]T58 Population'!N144&lt;&gt;"",('[1]T10 Wine export vol'!N144/'[1]T61 Real GDP'!N144*1000),"")),"")),"")</f>
        <v/>
      </c>
      <c r="P113" s="9">
        <f>IFERROR((IF('[1]T10 Wine export vol'!O144&lt;&gt;"",(IF('[1]T58 Population'!O144&lt;&gt;"",('[1]T10 Wine export vol'!O144/'[1]T61 Real GDP'!O144*1000),"")),"")),"")</f>
        <v>8.2854384109614241</v>
      </c>
      <c r="Q113" s="9">
        <f>IFERROR((IF('[1]T10 Wine export vol'!P144&lt;&gt;"",(IF('[1]T58 Population'!P144&lt;&gt;"",('[1]T10 Wine export vol'!P144/'[1]T61 Real GDP'!P144*1000),"")),"")),"")</f>
        <v>20.018122194107203</v>
      </c>
      <c r="R113" s="9" t="str">
        <f>IFERROR((IF('[1]T10 Wine export vol'!Q144&lt;&gt;"",(IF('[1]T58 Population'!Q144&lt;&gt;"",('[1]T10 Wine export vol'!Q144/'[1]T61 Real GDP'!Q144*1000),"")),"")),"")</f>
        <v/>
      </c>
      <c r="S113" s="9">
        <f>IFERROR((IF('[1]T10 Wine export vol'!R144&lt;&gt;"",(IF('[1]T58 Population'!R144&lt;&gt;"",('[1]T10 Wine export vol'!R144/'[1]T61 Real GDP'!R144*1000),"")),"")),"")</f>
        <v>4274.0538464532647</v>
      </c>
      <c r="T113" s="9" t="str">
        <f>IFERROR((IF('[1]T10 Wine export vol'!S144&lt;&gt;"",(IF('[1]T58 Population'!S144&lt;&gt;"",('[1]T10 Wine export vol'!S144/'[1]T61 Real GDP'!S144*1000),"")),"")),"")</f>
        <v/>
      </c>
      <c r="U113" s="9" t="str">
        <f>IFERROR((IF('[1]T10 Wine export vol'!T144&lt;&gt;"",(IF('[1]T58 Population'!T144&lt;&gt;"",('[1]T10 Wine export vol'!T144/'[1]T61 Real GDP'!T144*1000),"")),"")),"")</f>
        <v/>
      </c>
      <c r="V113" s="9">
        <f>IFERROR((IF('[1]T10 Wine export vol'!U144&lt;&gt;"",(IF('[1]T58 Population'!U144&lt;&gt;"",('[1]T10 Wine export vol'!U144/'[1]T61 Real GDP'!U144*1000),"")),"")),"")</f>
        <v>2704.4310629925549</v>
      </c>
      <c r="W113" s="9" t="str">
        <f>IFERROR((IF('[1]T10 Wine export vol'!V144&lt;&gt;"",(IF('[1]T58 Population'!V144&lt;&gt;"",('[1]T10 Wine export vol'!V144/'[1]T61 Real GDP'!V144*1000),"")),"")),"")</f>
        <v/>
      </c>
      <c r="X113" s="9">
        <f>IFERROR((IF('[1]T10 Wine export vol'!W144&lt;&gt;"",(IF('[1]T58 Population'!W144&lt;&gt;"",('[1]T10 Wine export vol'!W144/'[1]T61 Real GDP'!W144*1000),"")),"")),"")</f>
        <v>842.8790982556385</v>
      </c>
      <c r="Y113" s="9" t="str">
        <f>IFERROR((IF('[1]T10 Wine export vol'!X144&lt;&gt;"",(IF('[1]T58 Population'!X144&lt;&gt;"",('[1]T10 Wine export vol'!X144/'[1]T61 Real GDP'!X144*1000),"")),"")),"")</f>
        <v/>
      </c>
      <c r="Z113" s="9" t="str">
        <f>IFERROR((IF('[1]T10 Wine export vol'!Y144&lt;&gt;"",(IF('[1]T58 Population'!Y144&lt;&gt;"",('[1]T10 Wine export vol'!Y144/'[1]T61 Real GDP'!Y144*1000),"")),"")),"")</f>
        <v/>
      </c>
      <c r="AA113" s="9" t="str">
        <f>IFERROR((IF('[1]T10 Wine export vol'!Z144&lt;&gt;"",(IF('[1]T58 Population'!Z144&lt;&gt;"",('[1]T10 Wine export vol'!Z144/'[1]T61 Real GDP'!Z144*1000),"")),"")),"")</f>
        <v/>
      </c>
      <c r="AB113" s="9">
        <f>IFERROR((IF('[1]T10 Wine export vol'!AA144&lt;&gt;"",(IF('[1]T58 Population'!AA144&lt;&gt;"",('[1]T10 Wine export vol'!AA144/'[1]T61 Real GDP'!AA144*1000),"")),"")),"")</f>
        <v>32.499814498775692</v>
      </c>
      <c r="AC113" s="9">
        <f>IFERROR((IF('[1]T10 Wine export vol'!AB144&lt;&gt;"",(IF('[1]T58 Population'!AB144&lt;&gt;"",('[1]T10 Wine export vol'!AB144/'[1]T61 Real GDP'!AB144*1000),"")),"")),"")</f>
        <v>7.1451851480432218</v>
      </c>
      <c r="AD113" s="9">
        <f>IFERROR((IF('[1]T10 Wine export vol'!AC144&lt;&gt;"",(IF('[1]T58 Population'!AC144&lt;&gt;"",('[1]T10 Wine export vol'!AC144/'[1]T61 Real GDP'!AC144*1000),"")),"")),"")</f>
        <v>0</v>
      </c>
      <c r="AE113" s="9">
        <f>IFERROR((IF('[1]T10 Wine export vol'!AD144&lt;&gt;"",(IF('[1]T58 Population'!AD144&lt;&gt;"",('[1]T10 Wine export vol'!AD144/'[1]T61 Real GDP'!AD144*1000),"")),"")),"")</f>
        <v>1.6054413166888351</v>
      </c>
      <c r="AF113" s="9">
        <f>IFERROR((IF('[1]T10 Wine export vol'!AE144&lt;&gt;"",(IF('[1]T58 Population'!AE144&lt;&gt;"",('[1]T10 Wine export vol'!AE144/'[1]T61 Real GDP'!AE144*1000),"")),"")),"")</f>
        <v>213.66072179365636</v>
      </c>
      <c r="AG113" s="9">
        <f>IFERROR((IF('[1]T10 Wine export vol'!AF144&lt;&gt;"",(IF('[1]T58 Population'!AF144&lt;&gt;"",('[1]T10 Wine export vol'!AF144/'[1]T61 Real GDP'!AF144*1000),"")),"")),"")</f>
        <v>1.5431928619764179</v>
      </c>
      <c r="AH113" s="9">
        <f>IFERROR((IF('[1]T10 Wine export vol'!AG144&lt;&gt;"",(IF('[1]T58 Population'!AG144&lt;&gt;"",('[1]T10 Wine export vol'!AG144/'[1]T61 Real GDP'!AG144*1000),"")),"")),"")</f>
        <v>232.91570825832852</v>
      </c>
      <c r="AI113" s="9">
        <f>IFERROR((IF('[1]T10 Wine export vol'!AH144&lt;&gt;"",(IF('[1]T58 Population'!AH144&lt;&gt;"",('[1]T10 Wine export vol'!AH144/'[1]T61 Real GDP'!AH144*1000),"")),"")),"")</f>
        <v>0.66561795129652013</v>
      </c>
      <c r="AJ113" s="9">
        <f>IFERROR((IF('[1]T10 Wine export vol'!AI144&lt;&gt;"",(IF('[1]T58 Population'!AI144&lt;&gt;"",('[1]T10 Wine export vol'!AI144/'[1]T61 Real GDP'!AI144*1000),"")),"")),"")</f>
        <v>1.1310817387426531</v>
      </c>
      <c r="AK113" s="9" t="str">
        <f>IFERROR((IF('[1]T10 Wine export vol'!AJ144&lt;&gt;"",(IF('[1]T58 Population'!AJ144&lt;&gt;"",('[1]T10 Wine export vol'!AJ144/'[1]T61 Real GDP'!AJ144*1000),"")),"")),"")</f>
        <v/>
      </c>
      <c r="AL113" s="9">
        <f>IFERROR((IF('[1]T10 Wine export vol'!AK144&lt;&gt;"",(IF('[1]T58 Population'!AK144&lt;&gt;"",('[1]T10 Wine export vol'!AK144/'[1]T61 Real GDP'!AK144*1000),"")),"")),"")</f>
        <v>8881.2397676173496</v>
      </c>
      <c r="AM113" s="9">
        <f>IFERROR((IF('[1]T10 Wine export vol'!AL144&lt;&gt;"",(IF('[1]T58 Population'!AL144&lt;&gt;"",('[1]T10 Wine export vol'!AL144/'[1]T61 Real GDP'!AL144*1000),"")),"")),"")</f>
        <v>1192.9068150208623</v>
      </c>
      <c r="AN113" s="9">
        <f>IFERROR((IF('[1]T10 Wine export vol'!AM144&lt;&gt;"",(IF('[1]T58 Population'!AM144&lt;&gt;"",('[1]T10 Wine export vol'!AM144/'[1]T61 Real GDP'!AM144*1000),"")),"")),"")</f>
        <v>94.739826812013504</v>
      </c>
      <c r="AO113" s="9">
        <f>IFERROR((IF('[1]T10 Wine export vol'!AN144&lt;&gt;"",(IF('[1]T58 Population'!AN144&lt;&gt;"",('[1]T10 Wine export vol'!AN144/'[1]T61 Real GDP'!AN144*1000),"")),"")),"")</f>
        <v>4673.7597141587858</v>
      </c>
      <c r="AP113" s="9">
        <f>IFERROR((IF('[1]T10 Wine export vol'!AO144&lt;&gt;"",(IF('[1]T58 Population'!AO144&lt;&gt;"",('[1]T10 Wine export vol'!AO144/'[1]T61 Real GDP'!AO144*1000),"")),"")),"")</f>
        <v>18.05350784669087</v>
      </c>
      <c r="AQ113" s="9" t="str">
        <f>IFERROR((IF('[1]T10 Wine export vol'!AP144&lt;&gt;"",(IF('[1]T58 Population'!AP144&lt;&gt;"",('[1]T10 Wine export vol'!AP144/'[1]T61 Real GDP'!AP144*1000),"")),"")),"")</f>
        <v/>
      </c>
      <c r="AR113" s="9">
        <f>IFERROR((IF('[1]T10 Wine export vol'!AQ144&lt;&gt;"",(IF('[1]T58 Population'!AQ144&lt;&gt;"",('[1]T10 Wine export vol'!AQ144/'[1]T61 Real GDP'!AQ144*1000),"")),"")),"")</f>
        <v>0</v>
      </c>
      <c r="AS113" s="9">
        <f>IFERROR((IF('[1]T10 Wine export vol'!AR144&lt;&gt;"",(IF('[1]T58 Population'!AR144&lt;&gt;"",('[1]T10 Wine export vol'!AR144/'[1]T61 Real GDP'!AR144*1000),"")),"")),"")</f>
        <v>2.4077495940422198</v>
      </c>
      <c r="AT113" s="9">
        <f>IFERROR((IF('[1]T10 Wine export vol'!AS144&lt;&gt;"",(IF('[1]T58 Population'!AS144&lt;&gt;"",('[1]T10 Wine export vol'!AS144/'[1]T61 Real GDP'!AS144*1000),"")),"")),"")</f>
        <v>5.4406766750936704E-3</v>
      </c>
      <c r="AU113" s="9">
        <f>IFERROR((IF('[1]T10 Wine export vol'!AT144&lt;&gt;"",(IF('[1]T58 Population'!AT144&lt;&gt;"",('[1]T10 Wine export vol'!AT144/'[1]T61 Real GDP'!AT144*1000),"")),"")),"")</f>
        <v>0.17401665392570934</v>
      </c>
      <c r="AV113" s="9">
        <f>IFERROR((IF('[1]T10 Wine export vol'!AU144&lt;&gt;"",(IF('[1]T58 Population'!AU144&lt;&gt;"",('[1]T10 Wine export vol'!AU144/'[1]T61 Real GDP'!AU144*1000),"")),"")),"")</f>
        <v>7.219405762690112E-2</v>
      </c>
      <c r="AW113" s="9">
        <f>IFERROR((IF('[1]T10 Wine export vol'!AV144&lt;&gt;"",(IF('[1]T58 Population'!AV144&lt;&gt;"",('[1]T10 Wine export vol'!AV144/'[1]T61 Real GDP'!AV144*1000),"")),"")),"")</f>
        <v>2.7370264944164661E-2</v>
      </c>
      <c r="AX113" s="9" t="str">
        <f>IFERROR((IF('[1]T10 Wine export vol'!AW144&lt;&gt;"",(IF('[1]T58 Population'!AW144&lt;&gt;"",('[1]T10 Wine export vol'!AW144/'[1]T61 Real GDP'!AW144*1000),"")),"")),"")</f>
        <v/>
      </c>
      <c r="AY113" s="9">
        <f>IFERROR((IF('[1]T10 Wine export vol'!AX144&lt;&gt;"",(IF('[1]T58 Population'!AX144&lt;&gt;"",('[1]T10 Wine export vol'!AX144/'[1]T61 Real GDP'!AX144*1000),"")),"")),"")</f>
        <v>7.7623813189633051</v>
      </c>
      <c r="AZ113" s="9">
        <f>IFERROR((IF('[1]T10 Wine export vol'!AY144&lt;&gt;"",(IF('[1]T58 Population'!AY144&lt;&gt;"",('[1]T10 Wine export vol'!AY144/'[1]T61 Real GDP'!AY144*1000),"")),"")),"")</f>
        <v>0</v>
      </c>
      <c r="BA113" s="9" t="str">
        <f>IFERROR((IF('[1]T10 Wine export vol'!AZ144&lt;&gt;"",(IF('[1]T58 Population'!AZ144&lt;&gt;"",('[1]T10 Wine export vol'!AZ144/'[1]T61 Real GDP'!AZ144*1000),"")),"")),"")</f>
        <v/>
      </c>
      <c r="BB113" s="9">
        <f>IFERROR((IF('[1]T10 Wine export vol'!BC144&lt;&gt;"",(IF('[1]T58 Population'!BC144&lt;&gt;"",('[1]T10 Wine export vol'!BC144/'[1]T61 Real GDP'!BC144*1000),"")),"")),"")</f>
        <v>233.03552828429048</v>
      </c>
    </row>
    <row r="114" spans="1:54" x14ac:dyDescent="0.5">
      <c r="A114" s="7">
        <f>'[1]T10 Wine export vol'!A145</f>
        <v>1977</v>
      </c>
      <c r="B114" s="9">
        <f>IFERROR((IF('[1]T10 Wine export vol'!B145&lt;&gt;"",(IF('[1]T58 Population'!B145&lt;&gt;"",('[1]T10 Wine export vol'!B145/'[1]T61 Real GDP'!B145*1000),"")),"")),"")</f>
        <v>1047.6680171040719</v>
      </c>
      <c r="C114" s="9">
        <f>IFERROR((IF('[1]T10 Wine export vol'!C145&lt;&gt;"",(IF('[1]T58 Population'!C145&lt;&gt;"",('[1]T10 Wine export vol'!C145/'[1]T61 Real GDP'!C145*1000),"")),"")),"")</f>
        <v>1638.2615714836081</v>
      </c>
      <c r="D114" s="9">
        <f>IFERROR((IF('[1]T10 Wine export vol'!D145&lt;&gt;"",(IF('[1]T58 Population'!D145&lt;&gt;"",('[1]T10 Wine export vol'!D145/'[1]T61 Real GDP'!D145*1000),"")),"")),"")</f>
        <v>2430.1766345556698</v>
      </c>
      <c r="E114" s="9">
        <f>IFERROR((IF('[1]T10 Wine export vol'!E145&lt;&gt;"",(IF('[1]T58 Population'!E145&lt;&gt;"",('[1]T10 Wine export vol'!E145/'[1]T61 Real GDP'!E145*1000),"")),"")),"")</f>
        <v>1612.6548771546104</v>
      </c>
      <c r="F114" s="9">
        <f>IFERROR((IF('[1]T10 Wine export vol'!F145&lt;&gt;"",(IF('[1]T58 Population'!F145&lt;&gt;"",('[1]T10 Wine export vol'!F145/'[1]T61 Real GDP'!F145*1000),"")),"")),"")</f>
        <v>177.41968869018049</v>
      </c>
      <c r="G114" s="9"/>
      <c r="H114" s="9">
        <f>IFERROR((IF('[1]T10 Wine export vol'!G145&lt;&gt;"",(IF('[1]T58 Population'!G145&lt;&gt;"",('[1]T10 Wine export vol'!G145/'[1]T61 Real GDP'!G145*1000),"")),"")),"")</f>
        <v>113.80581959718789</v>
      </c>
      <c r="I114" s="9">
        <f>IFERROR((IF('[1]T10 Wine export vol'!H145&lt;&gt;"",(IF('[1]T58 Population'!H145&lt;&gt;"",('[1]T10 Wine export vol'!H145/'[1]T61 Real GDP'!H145*1000),"")),"")),"")</f>
        <v>28.817400399608434</v>
      </c>
      <c r="J114" s="9">
        <f>IFERROR((IF('[1]T10 Wine export vol'!I145&lt;&gt;"",(IF('[1]T58 Population'!I145&lt;&gt;"",('[1]T10 Wine export vol'!I145/'[1]T61 Real GDP'!I145*1000),"")),"")),"")</f>
        <v>5.5753791257805531E-2</v>
      </c>
      <c r="K114" s="9">
        <f>IFERROR((IF('[1]T10 Wine export vol'!J145&lt;&gt;"",(IF('[1]T58 Population'!J145&lt;&gt;"",('[1]T10 Wine export vol'!J145/'[1]T61 Real GDP'!J145*1000),"")),"")),"")</f>
        <v>119.08565052705758</v>
      </c>
      <c r="L114" s="9">
        <f>IFERROR((IF('[1]T10 Wine export vol'!K145&lt;&gt;"",(IF('[1]T58 Population'!K145&lt;&gt;"",('[1]T10 Wine export vol'!K145/'[1]T61 Real GDP'!K145*1000),"")),"")),"")</f>
        <v>1153.1564358497194</v>
      </c>
      <c r="M114" s="9">
        <f>IFERROR((IF('[1]T10 Wine export vol'!L145&lt;&gt;"",(IF('[1]T58 Population'!L145&lt;&gt;"",('[1]T10 Wine export vol'!L145/'[1]T61 Real GDP'!L145*1000),"")),"")),"")</f>
        <v>1.7250842938916333</v>
      </c>
      <c r="N114" s="9">
        <f>IFERROR((IF('[1]T10 Wine export vol'!M145&lt;&gt;"",(IF('[1]T58 Population'!M145&lt;&gt;"",('[1]T10 Wine export vol'!M145/'[1]T61 Real GDP'!M145*1000),"")),"")),"")</f>
        <v>10.591062772414356</v>
      </c>
      <c r="O114" s="9" t="str">
        <f>IFERROR((IF('[1]T10 Wine export vol'!N145&lt;&gt;"",(IF('[1]T58 Population'!N145&lt;&gt;"",('[1]T10 Wine export vol'!N145/'[1]T61 Real GDP'!N145*1000),"")),"")),"")</f>
        <v/>
      </c>
      <c r="P114" s="9">
        <f>IFERROR((IF('[1]T10 Wine export vol'!O145&lt;&gt;"",(IF('[1]T58 Population'!O145&lt;&gt;"",('[1]T10 Wine export vol'!O145/'[1]T61 Real GDP'!O145*1000),"")),"")),"")</f>
        <v>9.0760557311117491</v>
      </c>
      <c r="Q114" s="9">
        <f>IFERROR((IF('[1]T10 Wine export vol'!P145&lt;&gt;"",(IF('[1]T58 Population'!P145&lt;&gt;"",('[1]T10 Wine export vol'!P145/'[1]T61 Real GDP'!P145*1000),"")),"")),"")</f>
        <v>21.716288222349032</v>
      </c>
      <c r="R114" s="9" t="str">
        <f>IFERROR((IF('[1]T10 Wine export vol'!Q145&lt;&gt;"",(IF('[1]T58 Population'!Q145&lt;&gt;"",('[1]T10 Wine export vol'!Q145/'[1]T61 Real GDP'!Q145*1000),"")),"")),"")</f>
        <v/>
      </c>
      <c r="S114" s="9">
        <f>IFERROR((IF('[1]T10 Wine export vol'!R145&lt;&gt;"",(IF('[1]T58 Population'!R145&lt;&gt;"",('[1]T10 Wine export vol'!R145/'[1]T61 Real GDP'!R145*1000),"")),"")),"")</f>
        <v>4593.1568328078238</v>
      </c>
      <c r="T114" s="9" t="str">
        <f>IFERROR((IF('[1]T10 Wine export vol'!S145&lt;&gt;"",(IF('[1]T58 Population'!S145&lt;&gt;"",('[1]T10 Wine export vol'!S145/'[1]T61 Real GDP'!S145*1000),"")),"")),"")</f>
        <v/>
      </c>
      <c r="U114" s="9" t="str">
        <f>IFERROR((IF('[1]T10 Wine export vol'!T145&lt;&gt;"",(IF('[1]T58 Population'!T145&lt;&gt;"",('[1]T10 Wine export vol'!T145/'[1]T61 Real GDP'!T145*1000),"")),"")),"")</f>
        <v/>
      </c>
      <c r="V114" s="9">
        <f>IFERROR((IF('[1]T10 Wine export vol'!U145&lt;&gt;"",(IF('[1]T58 Population'!U145&lt;&gt;"",('[1]T10 Wine export vol'!U145/'[1]T61 Real GDP'!U145*1000),"")),"")),"")</f>
        <v>3079.8437070365217</v>
      </c>
      <c r="W114" s="9" t="str">
        <f>IFERROR((IF('[1]T10 Wine export vol'!V145&lt;&gt;"",(IF('[1]T58 Population'!V145&lt;&gt;"",('[1]T10 Wine export vol'!V145/'[1]T61 Real GDP'!V145*1000),"")),"")),"")</f>
        <v/>
      </c>
      <c r="X114" s="9">
        <f>IFERROR((IF('[1]T10 Wine export vol'!W145&lt;&gt;"",(IF('[1]T58 Population'!W145&lt;&gt;"",('[1]T10 Wine export vol'!W145/'[1]T61 Real GDP'!W145*1000),"")),"")),"")</f>
        <v>1017.3861872208232</v>
      </c>
      <c r="Y114" s="9" t="str">
        <f>IFERROR((IF('[1]T10 Wine export vol'!X145&lt;&gt;"",(IF('[1]T58 Population'!X145&lt;&gt;"",('[1]T10 Wine export vol'!X145/'[1]T61 Real GDP'!X145*1000),"")),"")),"")</f>
        <v/>
      </c>
      <c r="Z114" s="9" t="str">
        <f>IFERROR((IF('[1]T10 Wine export vol'!Y145&lt;&gt;"",(IF('[1]T58 Population'!Y145&lt;&gt;"",('[1]T10 Wine export vol'!Y145/'[1]T61 Real GDP'!Y145*1000),"")),"")),"")</f>
        <v/>
      </c>
      <c r="AA114" s="9" t="str">
        <f>IFERROR((IF('[1]T10 Wine export vol'!Z145&lt;&gt;"",(IF('[1]T58 Population'!Z145&lt;&gt;"",('[1]T10 Wine export vol'!Z145/'[1]T61 Real GDP'!Z145*1000),"")),"")),"")</f>
        <v/>
      </c>
      <c r="AB114" s="9">
        <f>IFERROR((IF('[1]T10 Wine export vol'!AA145&lt;&gt;"",(IF('[1]T58 Population'!AA145&lt;&gt;"",('[1]T10 Wine export vol'!AA145/'[1]T61 Real GDP'!AA145*1000),"")),"")),"")</f>
        <v>25.827026063056969</v>
      </c>
      <c r="AC114" s="9">
        <f>IFERROR((IF('[1]T10 Wine export vol'!AB145&lt;&gt;"",(IF('[1]T58 Population'!AB145&lt;&gt;"",('[1]T10 Wine export vol'!AB145/'[1]T61 Real GDP'!AB145*1000),"")),"")),"")</f>
        <v>6.9312671305081173</v>
      </c>
      <c r="AD114" s="9">
        <f>IFERROR((IF('[1]T10 Wine export vol'!AC145&lt;&gt;"",(IF('[1]T58 Population'!AC145&lt;&gt;"",('[1]T10 Wine export vol'!AC145/'[1]T61 Real GDP'!AC145*1000),"")),"")),"")</f>
        <v>0</v>
      </c>
      <c r="AE114" s="9">
        <f>IFERROR((IF('[1]T10 Wine export vol'!AD145&lt;&gt;"",(IF('[1]T58 Population'!AD145&lt;&gt;"",('[1]T10 Wine export vol'!AD145/'[1]T61 Real GDP'!AD145*1000),"")),"")),"")</f>
        <v>2.1737843673111423</v>
      </c>
      <c r="AF114" s="9">
        <f>IFERROR((IF('[1]T10 Wine export vol'!AE145&lt;&gt;"",(IF('[1]T58 Population'!AE145&lt;&gt;"",('[1]T10 Wine export vol'!AE145/'[1]T61 Real GDP'!AE145*1000),"")),"")),"")</f>
        <v>219.71740254716659</v>
      </c>
      <c r="AG114" s="9">
        <f>IFERROR((IF('[1]T10 Wine export vol'!AF145&lt;&gt;"",(IF('[1]T58 Population'!AF145&lt;&gt;"",('[1]T10 Wine export vol'!AF145/'[1]T61 Real GDP'!AF145*1000),"")),"")),"")</f>
        <v>1.9756017725952422</v>
      </c>
      <c r="AH114" s="9">
        <f>IFERROR((IF('[1]T10 Wine export vol'!AG145&lt;&gt;"",(IF('[1]T58 Population'!AG145&lt;&gt;"",('[1]T10 Wine export vol'!AG145/'[1]T61 Real GDP'!AG145*1000),"")),"")),"")</f>
        <v>146.97652270976997</v>
      </c>
      <c r="AI114" s="9">
        <f>IFERROR((IF('[1]T10 Wine export vol'!AH145&lt;&gt;"",(IF('[1]T58 Population'!AH145&lt;&gt;"",('[1]T10 Wine export vol'!AH145/'[1]T61 Real GDP'!AH145*1000),"")),"")),"")</f>
        <v>7.190078072710782</v>
      </c>
      <c r="AJ114" s="9">
        <f>IFERROR((IF('[1]T10 Wine export vol'!AI145&lt;&gt;"",(IF('[1]T58 Population'!AI145&lt;&gt;"",('[1]T10 Wine export vol'!AI145/'[1]T61 Real GDP'!AI145*1000),"")),"")),"")</f>
        <v>10.571370901158449</v>
      </c>
      <c r="AK114" s="9" t="str">
        <f>IFERROR((IF('[1]T10 Wine export vol'!AJ145&lt;&gt;"",(IF('[1]T58 Population'!AJ145&lt;&gt;"",('[1]T10 Wine export vol'!AJ145/'[1]T61 Real GDP'!AJ145*1000),"")),"")),"")</f>
        <v/>
      </c>
      <c r="AL114" s="9">
        <f>IFERROR((IF('[1]T10 Wine export vol'!AK145&lt;&gt;"",(IF('[1]T58 Population'!AK145&lt;&gt;"",('[1]T10 Wine export vol'!AK145/'[1]T61 Real GDP'!AK145*1000),"")),"")),"")</f>
        <v>8684.8437422609095</v>
      </c>
      <c r="AM114" s="9">
        <f>IFERROR((IF('[1]T10 Wine export vol'!AL145&lt;&gt;"",(IF('[1]T58 Population'!AL145&lt;&gt;"",('[1]T10 Wine export vol'!AL145/'[1]T61 Real GDP'!AL145*1000),"")),"")),"")</f>
        <v>877.48932672164642</v>
      </c>
      <c r="AN114" s="9">
        <f>IFERROR((IF('[1]T10 Wine export vol'!AM145&lt;&gt;"",(IF('[1]T58 Population'!AM145&lt;&gt;"",('[1]T10 Wine export vol'!AM145/'[1]T61 Real GDP'!AM145*1000),"")),"")),"")</f>
        <v>62.98005778584033</v>
      </c>
      <c r="AO114" s="9">
        <f>IFERROR((IF('[1]T10 Wine export vol'!AN145&lt;&gt;"",(IF('[1]T58 Population'!AN145&lt;&gt;"",('[1]T10 Wine export vol'!AN145/'[1]T61 Real GDP'!AN145*1000),"")),"")),"")</f>
        <v>1298.4836747325107</v>
      </c>
      <c r="AP114" s="9">
        <f>IFERROR((IF('[1]T10 Wine export vol'!AO145&lt;&gt;"",(IF('[1]T58 Population'!AO145&lt;&gt;"",('[1]T10 Wine export vol'!AO145/'[1]T61 Real GDP'!AO145*1000),"")),"")),"")</f>
        <v>14.318035809055612</v>
      </c>
      <c r="AQ114" s="9" t="str">
        <f>IFERROR((IF('[1]T10 Wine export vol'!AP145&lt;&gt;"",(IF('[1]T58 Population'!AP145&lt;&gt;"",('[1]T10 Wine export vol'!AP145/'[1]T61 Real GDP'!AP145*1000),"")),"")),"")</f>
        <v/>
      </c>
      <c r="AR114" s="9">
        <f>IFERROR((IF('[1]T10 Wine export vol'!AQ145&lt;&gt;"",(IF('[1]T58 Population'!AQ145&lt;&gt;"",('[1]T10 Wine export vol'!AQ145/'[1]T61 Real GDP'!AQ145*1000),"")),"")),"")</f>
        <v>0</v>
      </c>
      <c r="AS114" s="9">
        <f>IFERROR((IF('[1]T10 Wine export vol'!AR145&lt;&gt;"",(IF('[1]T58 Population'!AR145&lt;&gt;"",('[1]T10 Wine export vol'!AR145/'[1]T61 Real GDP'!AR145*1000),"")),"")),"")</f>
        <v>2.5809361531522508</v>
      </c>
      <c r="AT114" s="9">
        <f>IFERROR((IF('[1]T10 Wine export vol'!AS145&lt;&gt;"",(IF('[1]T58 Population'!AS145&lt;&gt;"",('[1]T10 Wine export vol'!AS145/'[1]T61 Real GDP'!AS145*1000),"")),"")),"")</f>
        <v>2.3575612039728275E-2</v>
      </c>
      <c r="AU114" s="9">
        <f>IFERROR((IF('[1]T10 Wine export vol'!AT145&lt;&gt;"",(IF('[1]T58 Population'!AT145&lt;&gt;"",('[1]T10 Wine export vol'!AT145/'[1]T61 Real GDP'!AT145*1000),"")),"")),"")</f>
        <v>5.6779261884154289E-2</v>
      </c>
      <c r="AV114" s="9" t="str">
        <f>IFERROR((IF('[1]T10 Wine export vol'!AU145&lt;&gt;"",(IF('[1]T58 Population'!AU145&lt;&gt;"",('[1]T10 Wine export vol'!AU145/'[1]T61 Real GDP'!AU145*1000),"")),"")),"")</f>
        <v/>
      </c>
      <c r="AW114" s="9">
        <f>IFERROR((IF('[1]T10 Wine export vol'!AV145&lt;&gt;"",(IF('[1]T58 Population'!AV145&lt;&gt;"",('[1]T10 Wine export vol'!AV145/'[1]T61 Real GDP'!AV145*1000),"")),"")),"")</f>
        <v>2.5308126439399687E-2</v>
      </c>
      <c r="AX114" s="9" t="str">
        <f>IFERROR((IF('[1]T10 Wine export vol'!AW145&lt;&gt;"",(IF('[1]T58 Population'!AW145&lt;&gt;"",('[1]T10 Wine export vol'!AW145/'[1]T61 Real GDP'!AW145*1000),"")),"")),"")</f>
        <v/>
      </c>
      <c r="AY114" s="9">
        <f>IFERROR((IF('[1]T10 Wine export vol'!AX145&lt;&gt;"",(IF('[1]T58 Population'!AX145&lt;&gt;"",('[1]T10 Wine export vol'!AX145/'[1]T61 Real GDP'!AX145*1000),"")),"")),"")</f>
        <v>9.1087694231112692</v>
      </c>
      <c r="AZ114" s="9">
        <f>IFERROR((IF('[1]T10 Wine export vol'!AY145&lt;&gt;"",(IF('[1]T58 Population'!AY145&lt;&gt;"",('[1]T10 Wine export vol'!AY145/'[1]T61 Real GDP'!AY145*1000),"")),"")),"")</f>
        <v>0</v>
      </c>
      <c r="BA114" s="9" t="str">
        <f>IFERROR((IF('[1]T10 Wine export vol'!AZ145&lt;&gt;"",(IF('[1]T58 Population'!AZ145&lt;&gt;"",('[1]T10 Wine export vol'!AZ145/'[1]T61 Real GDP'!AZ145*1000),"")),"")),"")</f>
        <v/>
      </c>
      <c r="BB114" s="9">
        <f>IFERROR((IF('[1]T10 Wine export vol'!BC145&lt;&gt;"",(IF('[1]T58 Population'!BC145&lt;&gt;"",('[1]T10 Wine export vol'!BC145/'[1]T61 Real GDP'!BC145*1000),"")),"")),"")</f>
        <v>219.58607634792256</v>
      </c>
    </row>
    <row r="115" spans="1:54" x14ac:dyDescent="0.5">
      <c r="A115" s="7">
        <f>'[1]T10 Wine export vol'!A146</f>
        <v>1978</v>
      </c>
      <c r="B115" s="9">
        <f>IFERROR((IF('[1]T10 Wine export vol'!B146&lt;&gt;"",(IF('[1]T58 Population'!B146&lt;&gt;"",('[1]T10 Wine export vol'!B146/'[1]T61 Real GDP'!B146*1000),"")),"")),"")</f>
        <v>926.73983723107631</v>
      </c>
      <c r="C115" s="9">
        <f>IFERROR((IF('[1]T10 Wine export vol'!C146&lt;&gt;"",(IF('[1]T58 Population'!C146&lt;&gt;"",('[1]T10 Wine export vol'!C146/'[1]T61 Real GDP'!C146*1000),"")),"")),"")</f>
        <v>1768.4754765701687</v>
      </c>
      <c r="D115" s="9">
        <f>IFERROR((IF('[1]T10 Wine export vol'!D146&lt;&gt;"",(IF('[1]T58 Population'!D146&lt;&gt;"",('[1]T10 Wine export vol'!D146/'[1]T61 Real GDP'!D146*1000),"")),"")),"")</f>
        <v>1932.1243450533088</v>
      </c>
      <c r="E115" s="9">
        <f>IFERROR((IF('[1]T10 Wine export vol'!E146&lt;&gt;"",(IF('[1]T58 Population'!E146&lt;&gt;"",('[1]T10 Wine export vol'!E146/'[1]T61 Real GDP'!E146*1000),"")),"")),"")</f>
        <v>1027.5558709188597</v>
      </c>
      <c r="F115" s="9">
        <f>IFERROR((IF('[1]T10 Wine export vol'!F146&lt;&gt;"",(IF('[1]T58 Population'!F146&lt;&gt;"",('[1]T10 Wine export vol'!F146/'[1]T61 Real GDP'!F146*1000),"")),"")),"")</f>
        <v>257.37226429009172</v>
      </c>
      <c r="G115" s="9"/>
      <c r="H115" s="9">
        <f>IFERROR((IF('[1]T10 Wine export vol'!G146&lt;&gt;"",(IF('[1]T58 Population'!G146&lt;&gt;"",('[1]T10 Wine export vol'!G146/'[1]T61 Real GDP'!G146*1000),"")),"")),"")</f>
        <v>130.07924031369302</v>
      </c>
      <c r="I115" s="9">
        <f>IFERROR((IF('[1]T10 Wine export vol'!H146&lt;&gt;"",(IF('[1]T58 Population'!H146&lt;&gt;"",('[1]T10 Wine export vol'!H146/'[1]T61 Real GDP'!H146*1000),"")),"")),"")</f>
        <v>33.538599783280915</v>
      </c>
      <c r="J115" s="9">
        <f>IFERROR((IF('[1]T10 Wine export vol'!I146&lt;&gt;"",(IF('[1]T58 Population'!I146&lt;&gt;"",('[1]T10 Wine export vol'!I146/'[1]T61 Real GDP'!I146*1000),"")),"")),"")</f>
        <v>7.2814650307641907E-2</v>
      </c>
      <c r="K115" s="9">
        <f>IFERROR((IF('[1]T10 Wine export vol'!J146&lt;&gt;"",(IF('[1]T58 Population'!J146&lt;&gt;"",('[1]T10 Wine export vol'!J146/'[1]T61 Real GDP'!J146*1000),"")),"")),"")</f>
        <v>140.30411156088516</v>
      </c>
      <c r="L115" s="9">
        <f>IFERROR((IF('[1]T10 Wine export vol'!K146&lt;&gt;"",(IF('[1]T58 Population'!K146&lt;&gt;"",('[1]T10 Wine export vol'!K146/'[1]T61 Real GDP'!K146*1000),"")),"")),"")</f>
        <v>1051.7386478673966</v>
      </c>
      <c r="M115" s="9">
        <f>IFERROR((IF('[1]T10 Wine export vol'!L146&lt;&gt;"",(IF('[1]T58 Population'!L146&lt;&gt;"",('[1]T10 Wine export vol'!L146/'[1]T61 Real GDP'!L146*1000),"")),"")),"")</f>
        <v>6.5106071689831753</v>
      </c>
      <c r="N115" s="9">
        <f>IFERROR((IF('[1]T10 Wine export vol'!M146&lt;&gt;"",(IF('[1]T58 Population'!M146&lt;&gt;"",('[1]T10 Wine export vol'!M146/'[1]T61 Real GDP'!M146*1000),"")),"")),"")</f>
        <v>11.093202801655526</v>
      </c>
      <c r="O115" s="9">
        <f>IFERROR((IF('[1]T10 Wine export vol'!N146&lt;&gt;"",(IF('[1]T58 Population'!N146&lt;&gt;"",('[1]T10 Wine export vol'!N146/'[1]T61 Real GDP'!N146*1000),"")),"")),"")</f>
        <v>8.5048386768646483E-3</v>
      </c>
      <c r="P115" s="9">
        <f>IFERROR((IF('[1]T10 Wine export vol'!O146&lt;&gt;"",(IF('[1]T58 Population'!O146&lt;&gt;"",('[1]T10 Wine export vol'!O146/'[1]T61 Real GDP'!O146*1000),"")),"")),"")</f>
        <v>12.526040036836033</v>
      </c>
      <c r="Q115" s="9">
        <f>IFERROR((IF('[1]T10 Wine export vol'!P146&lt;&gt;"",(IF('[1]T58 Population'!P146&lt;&gt;"",('[1]T10 Wine export vol'!P146/'[1]T61 Real GDP'!P146*1000),"")),"")),"")</f>
        <v>29.981915361671948</v>
      </c>
      <c r="R115" s="9" t="str">
        <f>IFERROR((IF('[1]T10 Wine export vol'!Q146&lt;&gt;"",(IF('[1]T58 Population'!Q146&lt;&gt;"",('[1]T10 Wine export vol'!Q146/'[1]T61 Real GDP'!Q146*1000),"")),"")),"")</f>
        <v/>
      </c>
      <c r="S115" s="9">
        <f>IFERROR((IF('[1]T10 Wine export vol'!R146&lt;&gt;"",(IF('[1]T58 Population'!R146&lt;&gt;"",('[1]T10 Wine export vol'!R146/'[1]T61 Real GDP'!R146*1000),"")),"")),"")</f>
        <v>4494.3163432051197</v>
      </c>
      <c r="T115" s="9" t="str">
        <f>IFERROR((IF('[1]T10 Wine export vol'!S146&lt;&gt;"",(IF('[1]T58 Population'!S146&lt;&gt;"",('[1]T10 Wine export vol'!S146/'[1]T61 Real GDP'!S146*1000),"")),"")),"")</f>
        <v/>
      </c>
      <c r="U115" s="9" t="str">
        <f>IFERROR((IF('[1]T10 Wine export vol'!T146&lt;&gt;"",(IF('[1]T58 Population'!T146&lt;&gt;"",('[1]T10 Wine export vol'!T146/'[1]T61 Real GDP'!T146*1000),"")),"")),"")</f>
        <v/>
      </c>
      <c r="V115" s="9">
        <f>IFERROR((IF('[1]T10 Wine export vol'!U146&lt;&gt;"",(IF('[1]T58 Population'!U146&lt;&gt;"",('[1]T10 Wine export vol'!U146/'[1]T61 Real GDP'!U146*1000),"")),"")),"")</f>
        <v>2807.6979740913052</v>
      </c>
      <c r="W115" s="9" t="str">
        <f>IFERROR((IF('[1]T10 Wine export vol'!V146&lt;&gt;"",(IF('[1]T58 Population'!V146&lt;&gt;"",('[1]T10 Wine export vol'!V146/'[1]T61 Real GDP'!V146*1000),"")),"")),"")</f>
        <v/>
      </c>
      <c r="X115" s="9">
        <f>IFERROR((IF('[1]T10 Wine export vol'!W146&lt;&gt;"",(IF('[1]T58 Population'!W146&lt;&gt;"",('[1]T10 Wine export vol'!W146/'[1]T61 Real GDP'!W146*1000),"")),"")),"")</f>
        <v>1023.654033033421</v>
      </c>
      <c r="Y115" s="9" t="str">
        <f>IFERROR((IF('[1]T10 Wine export vol'!X146&lt;&gt;"",(IF('[1]T58 Population'!X146&lt;&gt;"",('[1]T10 Wine export vol'!X146/'[1]T61 Real GDP'!X146*1000),"")),"")),"")</f>
        <v/>
      </c>
      <c r="Z115" s="9" t="str">
        <f>IFERROR((IF('[1]T10 Wine export vol'!Y146&lt;&gt;"",(IF('[1]T58 Population'!Y146&lt;&gt;"",('[1]T10 Wine export vol'!Y146/'[1]T61 Real GDP'!Y146*1000),"")),"")),"")</f>
        <v/>
      </c>
      <c r="AA115" s="9" t="str">
        <f>IFERROR((IF('[1]T10 Wine export vol'!Z146&lt;&gt;"",(IF('[1]T58 Population'!Z146&lt;&gt;"",('[1]T10 Wine export vol'!Z146/'[1]T61 Real GDP'!Z146*1000),"")),"")),"")</f>
        <v/>
      </c>
      <c r="AB115" s="9">
        <f>IFERROR((IF('[1]T10 Wine export vol'!AA146&lt;&gt;"",(IF('[1]T58 Population'!AA146&lt;&gt;"",('[1]T10 Wine export vol'!AA146/'[1]T61 Real GDP'!AA146*1000),"")),"")),"")</f>
        <v>23.595196346287157</v>
      </c>
      <c r="AC115" s="9">
        <f>IFERROR((IF('[1]T10 Wine export vol'!AB146&lt;&gt;"",(IF('[1]T58 Population'!AB146&lt;&gt;"",('[1]T10 Wine export vol'!AB146/'[1]T61 Real GDP'!AB146*1000),"")),"")),"")</f>
        <v>8.0321285140562235</v>
      </c>
      <c r="AD115" s="9">
        <f>IFERROR((IF('[1]T10 Wine export vol'!AC146&lt;&gt;"",(IF('[1]T58 Population'!AC146&lt;&gt;"",('[1]T10 Wine export vol'!AC146/'[1]T61 Real GDP'!AC146*1000),"")),"")),"")</f>
        <v>0</v>
      </c>
      <c r="AE115" s="9">
        <f>IFERROR((IF('[1]T10 Wine export vol'!AD146&lt;&gt;"",(IF('[1]T58 Population'!AD146&lt;&gt;"",('[1]T10 Wine export vol'!AD146/'[1]T61 Real GDP'!AD146*1000),"")),"")),"")</f>
        <v>2.2948746414029126</v>
      </c>
      <c r="AF115" s="9">
        <f>IFERROR((IF('[1]T10 Wine export vol'!AE146&lt;&gt;"",(IF('[1]T58 Population'!AE146&lt;&gt;"",('[1]T10 Wine export vol'!AE146/'[1]T61 Real GDP'!AE146*1000),"")),"")),"")</f>
        <v>316.09237794647083</v>
      </c>
      <c r="AG115" s="9">
        <f>IFERROR((IF('[1]T10 Wine export vol'!AF146&lt;&gt;"",(IF('[1]T58 Population'!AF146&lt;&gt;"",('[1]T10 Wine export vol'!AF146/'[1]T61 Real GDP'!AF146*1000),"")),"")),"")</f>
        <v>1.0288645438502035</v>
      </c>
      <c r="AH115" s="9">
        <f>IFERROR((IF('[1]T10 Wine export vol'!AG146&lt;&gt;"",(IF('[1]T58 Population'!AG146&lt;&gt;"",('[1]T10 Wine export vol'!AG146/'[1]T61 Real GDP'!AG146*1000),"")),"")),"")</f>
        <v>207.60780344473736</v>
      </c>
      <c r="AI115" s="9">
        <f>IFERROR((IF('[1]T10 Wine export vol'!AH146&lt;&gt;"",(IF('[1]T58 Population'!AH146&lt;&gt;"",('[1]T10 Wine export vol'!AH146/'[1]T61 Real GDP'!AH146*1000),"")),"")),"")</f>
        <v>0.3251348702929468</v>
      </c>
      <c r="AJ115" s="9">
        <f>IFERROR((IF('[1]T10 Wine export vol'!AI146&lt;&gt;"",(IF('[1]T58 Population'!AI146&lt;&gt;"",('[1]T10 Wine export vol'!AI146/'[1]T61 Real GDP'!AI146*1000),"")),"")),"")</f>
        <v>3.0706820271703297</v>
      </c>
      <c r="AK115" s="9" t="str">
        <f>IFERROR((IF('[1]T10 Wine export vol'!AJ146&lt;&gt;"",(IF('[1]T58 Population'!AJ146&lt;&gt;"",('[1]T10 Wine export vol'!AJ146/'[1]T61 Real GDP'!AJ146*1000),"")),"")),"")</f>
        <v/>
      </c>
      <c r="AL115" s="9">
        <f>IFERROR((IF('[1]T10 Wine export vol'!AK146&lt;&gt;"",(IF('[1]T58 Population'!AK146&lt;&gt;"",('[1]T10 Wine export vol'!AK146/'[1]T61 Real GDP'!AK146*1000),"")),"")),"")</f>
        <v>6847.4100869367749</v>
      </c>
      <c r="AM115" s="9">
        <f>IFERROR((IF('[1]T10 Wine export vol'!AL146&lt;&gt;"",(IF('[1]T58 Population'!AL146&lt;&gt;"",('[1]T10 Wine export vol'!AL146/'[1]T61 Real GDP'!AL146*1000),"")),"")),"")</f>
        <v>251.13378684807259</v>
      </c>
      <c r="AN115" s="9">
        <f>IFERROR((IF('[1]T10 Wine export vol'!AM146&lt;&gt;"",(IF('[1]T58 Population'!AM146&lt;&gt;"",('[1]T10 Wine export vol'!AM146/'[1]T61 Real GDP'!AM146*1000),"")),"")),"")</f>
        <v>63.750689619341081</v>
      </c>
      <c r="AO115" s="9">
        <f>IFERROR((IF('[1]T10 Wine export vol'!AN146&lt;&gt;"",(IF('[1]T58 Population'!AN146&lt;&gt;"",('[1]T10 Wine export vol'!AN146/'[1]T61 Real GDP'!AN146*1000),"")),"")),"")</f>
        <v>2204.2755137183308</v>
      </c>
      <c r="AP115" s="9">
        <f>IFERROR((IF('[1]T10 Wine export vol'!AO146&lt;&gt;"",(IF('[1]T58 Population'!AO146&lt;&gt;"",('[1]T10 Wine export vol'!AO146/'[1]T61 Real GDP'!AO146*1000),"")),"")),"")</f>
        <v>21.861574141967164</v>
      </c>
      <c r="AQ115" s="9" t="str">
        <f>IFERROR((IF('[1]T10 Wine export vol'!AP146&lt;&gt;"",(IF('[1]T58 Population'!AP146&lt;&gt;"",('[1]T10 Wine export vol'!AP146/'[1]T61 Real GDP'!AP146*1000),"")),"")),"")</f>
        <v/>
      </c>
      <c r="AR115" s="9">
        <f>IFERROR((IF('[1]T10 Wine export vol'!AQ146&lt;&gt;"",(IF('[1]T58 Population'!AQ146&lt;&gt;"",('[1]T10 Wine export vol'!AQ146/'[1]T61 Real GDP'!AQ146*1000),"")),"")),"")</f>
        <v>0</v>
      </c>
      <c r="AS115" s="9">
        <f>IFERROR((IF('[1]T10 Wine export vol'!AR146&lt;&gt;"",(IF('[1]T58 Population'!AR146&lt;&gt;"",('[1]T10 Wine export vol'!AR146/'[1]T61 Real GDP'!AR146*1000),"")),"")),"")</f>
        <v>3.371824480369515</v>
      </c>
      <c r="AT115" s="9">
        <f>IFERROR((IF('[1]T10 Wine export vol'!AS146&lt;&gt;"",(IF('[1]T58 Population'!AS146&lt;&gt;"",('[1]T10 Wine export vol'!AS146/'[1]T61 Real GDP'!AS146*1000),"")),"")),"")</f>
        <v>2.8768009972910125E-2</v>
      </c>
      <c r="AU115" s="9">
        <f>IFERROR((IF('[1]T10 Wine export vol'!AT146&lt;&gt;"",(IF('[1]T58 Population'!AT146&lt;&gt;"",('[1]T10 Wine export vol'!AT146/'[1]T61 Real GDP'!AT146*1000),"")),"")),"")</f>
        <v>6.7765434787869991E-2</v>
      </c>
      <c r="AV115" s="9">
        <f>IFERROR((IF('[1]T10 Wine export vol'!AU146&lt;&gt;"",(IF('[1]T58 Population'!AU146&lt;&gt;"",('[1]T10 Wine export vol'!AU146/'[1]T61 Real GDP'!AU146*1000),"")),"")),"")</f>
        <v>0.13294159875566663</v>
      </c>
      <c r="AW115" s="9">
        <f>IFERROR((IF('[1]T10 Wine export vol'!AV146&lt;&gt;"",(IF('[1]T58 Population'!AV146&lt;&gt;"",('[1]T10 Wine export vol'!AV146/'[1]T61 Real GDP'!AV146*1000),"")),"")),"")</f>
        <v>2.3272050267628578E-2</v>
      </c>
      <c r="AX115" s="9" t="str">
        <f>IFERROR((IF('[1]T10 Wine export vol'!AW146&lt;&gt;"",(IF('[1]T58 Population'!AW146&lt;&gt;"",('[1]T10 Wine export vol'!AW146/'[1]T61 Real GDP'!AW146*1000),"")),"")),"")</f>
        <v/>
      </c>
      <c r="AY115" s="9">
        <f>IFERROR((IF('[1]T10 Wine export vol'!AX146&lt;&gt;"",(IF('[1]T58 Population'!AX146&lt;&gt;"",('[1]T10 Wine export vol'!AX146/'[1]T61 Real GDP'!AX146*1000),"")),"")),"")</f>
        <v>9.6464784872567844</v>
      </c>
      <c r="AZ115" s="9">
        <f>IFERROR((IF('[1]T10 Wine export vol'!AY146&lt;&gt;"",(IF('[1]T58 Population'!AY146&lt;&gt;"",('[1]T10 Wine export vol'!AY146/'[1]T61 Real GDP'!AY146*1000),"")),"")),"")</f>
        <v>0</v>
      </c>
      <c r="BA115" s="9" t="str">
        <f>IFERROR((IF('[1]T10 Wine export vol'!AZ146&lt;&gt;"",(IF('[1]T58 Population'!AZ146&lt;&gt;"",('[1]T10 Wine export vol'!AZ146/'[1]T61 Real GDP'!AZ146*1000),"")),"")),"")</f>
        <v/>
      </c>
      <c r="BB115" s="9">
        <f>IFERROR((IF('[1]T10 Wine export vol'!BC146&lt;&gt;"",(IF('[1]T58 Population'!BC146&lt;&gt;"",('[1]T10 Wine export vol'!BC146/'[1]T61 Real GDP'!BC146*1000),"")),"")),"")</f>
        <v>202.89479548792235</v>
      </c>
    </row>
    <row r="116" spans="1:54" x14ac:dyDescent="0.5">
      <c r="A116" s="7">
        <f>'[1]T10 Wine export vol'!A147</f>
        <v>1979</v>
      </c>
      <c r="B116" s="9">
        <f>IFERROR((IF('[1]T10 Wine export vol'!B147&lt;&gt;"",(IF('[1]T58 Population'!B147&lt;&gt;"",('[1]T10 Wine export vol'!B147/'[1]T61 Real GDP'!B147*1000),"")),"")),"")</f>
        <v>1021.5454129703636</v>
      </c>
      <c r="C116" s="9">
        <f>IFERROR((IF('[1]T10 Wine export vol'!C147&lt;&gt;"",(IF('[1]T58 Population'!C147&lt;&gt;"",('[1]T10 Wine export vol'!C147/'[1]T61 Real GDP'!C147*1000),"")),"")),"")</f>
        <v>2470.2085402184707</v>
      </c>
      <c r="D116" s="9">
        <f>IFERROR((IF('[1]T10 Wine export vol'!D147&lt;&gt;"",(IF('[1]T58 Population'!D147&lt;&gt;"",('[1]T10 Wine export vol'!D147/'[1]T61 Real GDP'!D147*1000),"")),"")),"")</f>
        <v>1862.0001861627859</v>
      </c>
      <c r="E116" s="9">
        <f>IFERROR((IF('[1]T10 Wine export vol'!E147&lt;&gt;"",(IF('[1]T58 Population'!E147&lt;&gt;"",('[1]T10 Wine export vol'!E147/'[1]T61 Real GDP'!E147*1000),"")),"")),"")</f>
        <v>1807.8189800582807</v>
      </c>
      <c r="F116" s="9">
        <f>IFERROR((IF('[1]T10 Wine export vol'!F147&lt;&gt;"",(IF('[1]T58 Population'!F147&lt;&gt;"",('[1]T10 Wine export vol'!F147/'[1]T61 Real GDP'!F147*1000),"")),"")),"")</f>
        <v>436.81851760650085</v>
      </c>
      <c r="G116" s="9"/>
      <c r="H116" s="9">
        <f>IFERROR((IF('[1]T10 Wine export vol'!G147&lt;&gt;"",(IF('[1]T58 Population'!G147&lt;&gt;"",('[1]T10 Wine export vol'!G147/'[1]T61 Real GDP'!G147*1000),"")),"")),"")</f>
        <v>93.498851058285453</v>
      </c>
      <c r="I116" s="9">
        <f>IFERROR((IF('[1]T10 Wine export vol'!H147&lt;&gt;"",(IF('[1]T58 Population'!H147&lt;&gt;"",('[1]T10 Wine export vol'!H147/'[1]T61 Real GDP'!H147*1000),"")),"")),"")</f>
        <v>24.06963091530961</v>
      </c>
      <c r="J116" s="9">
        <f>IFERROR((IF('[1]T10 Wine export vol'!I147&lt;&gt;"",(IF('[1]T58 Population'!I147&lt;&gt;"",('[1]T10 Wine export vol'!I147/'[1]T61 Real GDP'!I147*1000),"")),"")),"")</f>
        <v>0.25529307645176663</v>
      </c>
      <c r="K116" s="9">
        <f>IFERROR((IF('[1]T10 Wine export vol'!J147&lt;&gt;"",(IF('[1]T58 Population'!J147&lt;&gt;"",('[1]T10 Wine export vol'!J147/'[1]T61 Real GDP'!J147*1000),"")),"")),"")</f>
        <v>149.82770692329871</v>
      </c>
      <c r="L116" s="9">
        <f>IFERROR((IF('[1]T10 Wine export vol'!K147&lt;&gt;"",(IF('[1]T58 Population'!K147&lt;&gt;"",('[1]T10 Wine export vol'!K147/'[1]T61 Real GDP'!K147*1000),"")),"")),"")</f>
        <v>1079.9388343233545</v>
      </c>
      <c r="M116" s="9">
        <f>IFERROR((IF('[1]T10 Wine export vol'!L147&lt;&gt;"",(IF('[1]T58 Population'!L147&lt;&gt;"",('[1]T10 Wine export vol'!L147/'[1]T61 Real GDP'!L147*1000),"")),"")),"")</f>
        <v>12.952448545067423</v>
      </c>
      <c r="N116" s="9">
        <f>IFERROR((IF('[1]T10 Wine export vol'!M147&lt;&gt;"",(IF('[1]T58 Population'!M147&lt;&gt;"",('[1]T10 Wine export vol'!M147/'[1]T61 Real GDP'!M147*1000),"")),"")),"")</f>
        <v>11.839358445944303</v>
      </c>
      <c r="O116" s="9">
        <f>IFERROR((IF('[1]T10 Wine export vol'!N147&lt;&gt;"",(IF('[1]T58 Population'!N147&lt;&gt;"",('[1]T10 Wine export vol'!N147/'[1]T61 Real GDP'!N147*1000),"")),"")),"")</f>
        <v>8.1902683276209413E-3</v>
      </c>
      <c r="P116" s="9">
        <f>IFERROR((IF('[1]T10 Wine export vol'!O147&lt;&gt;"",(IF('[1]T58 Population'!O147&lt;&gt;"",('[1]T10 Wine export vol'!O147/'[1]T61 Real GDP'!O147*1000),"")),"")),"")</f>
        <v>10.904269239492645</v>
      </c>
      <c r="Q116" s="9">
        <f>IFERROR((IF('[1]T10 Wine export vol'!P147&lt;&gt;"",(IF('[1]T58 Population'!P147&lt;&gt;"",('[1]T10 Wine export vol'!P147/'[1]T61 Real GDP'!P147*1000),"")),"")),"")</f>
        <v>30.032281156718938</v>
      </c>
      <c r="R116" s="9" t="str">
        <f>IFERROR((IF('[1]T10 Wine export vol'!Q147&lt;&gt;"",(IF('[1]T58 Population'!Q147&lt;&gt;"",('[1]T10 Wine export vol'!Q147/'[1]T61 Real GDP'!Q147*1000),"")),"")),"")</f>
        <v/>
      </c>
      <c r="S116" s="9">
        <f>IFERROR((IF('[1]T10 Wine export vol'!R147&lt;&gt;"",(IF('[1]T58 Population'!R147&lt;&gt;"",('[1]T10 Wine export vol'!R147/'[1]T61 Real GDP'!R147*1000),"")),"")),"")</f>
        <v>4922.6813469469553</v>
      </c>
      <c r="T116" s="9" t="str">
        <f>IFERROR((IF('[1]T10 Wine export vol'!S147&lt;&gt;"",(IF('[1]T58 Population'!S147&lt;&gt;"",('[1]T10 Wine export vol'!S147/'[1]T61 Real GDP'!S147*1000),"")),"")),"")</f>
        <v/>
      </c>
      <c r="U116" s="9" t="str">
        <f>IFERROR((IF('[1]T10 Wine export vol'!T147&lt;&gt;"",(IF('[1]T58 Population'!T147&lt;&gt;"",('[1]T10 Wine export vol'!T147/'[1]T61 Real GDP'!T147*1000),"")),"")),"")</f>
        <v/>
      </c>
      <c r="V116" s="9">
        <f>IFERROR((IF('[1]T10 Wine export vol'!U147&lt;&gt;"",(IF('[1]T58 Population'!U147&lt;&gt;"",('[1]T10 Wine export vol'!U147/'[1]T61 Real GDP'!U147*1000),"")),"")),"")</f>
        <v>3090.518219787009</v>
      </c>
      <c r="W116" s="9" t="str">
        <f>IFERROR((IF('[1]T10 Wine export vol'!V147&lt;&gt;"",(IF('[1]T58 Population'!V147&lt;&gt;"",('[1]T10 Wine export vol'!V147/'[1]T61 Real GDP'!V147*1000),"")),"")),"")</f>
        <v/>
      </c>
      <c r="X116" s="9">
        <f>IFERROR((IF('[1]T10 Wine export vol'!W147&lt;&gt;"",(IF('[1]T58 Population'!W147&lt;&gt;"",('[1]T10 Wine export vol'!W147/'[1]T61 Real GDP'!W147*1000),"")),"")),"")</f>
        <v>989.41635120713897</v>
      </c>
      <c r="Y116" s="9" t="str">
        <f>IFERROR((IF('[1]T10 Wine export vol'!X147&lt;&gt;"",(IF('[1]T58 Population'!X147&lt;&gt;"",('[1]T10 Wine export vol'!X147/'[1]T61 Real GDP'!X147*1000),"")),"")),"")</f>
        <v/>
      </c>
      <c r="Z116" s="9" t="str">
        <f>IFERROR((IF('[1]T10 Wine export vol'!Y147&lt;&gt;"",(IF('[1]T58 Population'!Y147&lt;&gt;"",('[1]T10 Wine export vol'!Y147/'[1]T61 Real GDP'!Y147*1000),"")),"")),"")</f>
        <v/>
      </c>
      <c r="AA116" s="9" t="str">
        <f>IFERROR((IF('[1]T10 Wine export vol'!Z147&lt;&gt;"",(IF('[1]T58 Population'!Z147&lt;&gt;"",('[1]T10 Wine export vol'!Z147/'[1]T61 Real GDP'!Z147*1000),"")),"")),"")</f>
        <v/>
      </c>
      <c r="AB116" s="9">
        <f>IFERROR((IF('[1]T10 Wine export vol'!AA147&lt;&gt;"",(IF('[1]T58 Population'!AA147&lt;&gt;"",('[1]T10 Wine export vol'!AA147/'[1]T61 Real GDP'!AA147*1000),"")),"")),"")</f>
        <v>25.368617291722149</v>
      </c>
      <c r="AC116" s="9">
        <f>IFERROR((IF('[1]T10 Wine export vol'!AB147&lt;&gt;"",(IF('[1]T58 Population'!AB147&lt;&gt;"",('[1]T10 Wine export vol'!AB147/'[1]T61 Real GDP'!AB147*1000),"")),"")),"")</f>
        <v>9.5693779904306222</v>
      </c>
      <c r="AD116" s="9">
        <f>IFERROR((IF('[1]T10 Wine export vol'!AC147&lt;&gt;"",(IF('[1]T58 Population'!AC147&lt;&gt;"",('[1]T10 Wine export vol'!AC147/'[1]T61 Real GDP'!AC147*1000),"")),"")),"")</f>
        <v>0</v>
      </c>
      <c r="AE116" s="9">
        <f>IFERROR((IF('[1]T10 Wine export vol'!AD147&lt;&gt;"",(IF('[1]T58 Population'!AD147&lt;&gt;"",('[1]T10 Wine export vol'!AD147/'[1]T61 Real GDP'!AD147*1000),"")),"")),"")</f>
        <v>4.6312685830716065</v>
      </c>
      <c r="AF116" s="9">
        <f>IFERROR((IF('[1]T10 Wine export vol'!AE147&lt;&gt;"",(IF('[1]T58 Population'!AE147&lt;&gt;"",('[1]T10 Wine export vol'!AE147/'[1]T61 Real GDP'!AE147*1000),"")),"")),"")</f>
        <v>38.567813940549058</v>
      </c>
      <c r="AG116" s="9">
        <f>IFERROR((IF('[1]T10 Wine export vol'!AF147&lt;&gt;"",(IF('[1]T58 Population'!AF147&lt;&gt;"",('[1]T10 Wine export vol'!AF147/'[1]T61 Real GDP'!AF147*1000),"")),"")),"")</f>
        <v>7.6323297156411583</v>
      </c>
      <c r="AH116" s="9">
        <f>IFERROR((IF('[1]T10 Wine export vol'!AG147&lt;&gt;"",(IF('[1]T58 Population'!AG147&lt;&gt;"",('[1]T10 Wine export vol'!AG147/'[1]T61 Real GDP'!AG147*1000),"")),"")),"")</f>
        <v>489.07951776010032</v>
      </c>
      <c r="AI116" s="9">
        <f>IFERROR((IF('[1]T10 Wine export vol'!AH147&lt;&gt;"",(IF('[1]T58 Population'!AH147&lt;&gt;"",('[1]T10 Wine export vol'!AH147/'[1]T61 Real GDP'!AH147*1000),"")),"")),"")</f>
        <v>0.59922468203888657</v>
      </c>
      <c r="AJ116" s="9">
        <f>IFERROR((IF('[1]T10 Wine export vol'!AI147&lt;&gt;"",(IF('[1]T58 Population'!AI147&lt;&gt;"",('[1]T10 Wine export vol'!AI147/'[1]T61 Real GDP'!AI147*1000),"")),"")),"")</f>
        <v>1.0004491836016514</v>
      </c>
      <c r="AK116" s="9" t="str">
        <f>IFERROR((IF('[1]T10 Wine export vol'!AJ147&lt;&gt;"",(IF('[1]T58 Population'!AJ147&lt;&gt;"",('[1]T10 Wine export vol'!AJ147/'[1]T61 Real GDP'!AJ147*1000),"")),"")),"")</f>
        <v/>
      </c>
      <c r="AL116" s="9">
        <f>IFERROR((IF('[1]T10 Wine export vol'!AK147&lt;&gt;"",(IF('[1]T58 Population'!AK147&lt;&gt;"",('[1]T10 Wine export vol'!AK147/'[1]T61 Real GDP'!AK147*1000),"")),"")),"")</f>
        <v>4096.5890582511765</v>
      </c>
      <c r="AM116" s="9">
        <f>IFERROR((IF('[1]T10 Wine export vol'!AL147&lt;&gt;"",(IF('[1]T58 Population'!AL147&lt;&gt;"",('[1]T10 Wine export vol'!AL147/'[1]T61 Real GDP'!AL147*1000),"")),"")),"")</f>
        <v>378.05539128720682</v>
      </c>
      <c r="AN116" s="9">
        <f>IFERROR((IF('[1]T10 Wine export vol'!AM147&lt;&gt;"",(IF('[1]T58 Population'!AM147&lt;&gt;"",('[1]T10 Wine export vol'!AM147/'[1]T61 Real GDP'!AM147*1000),"")),"")),"")</f>
        <v>71.294439177076839</v>
      </c>
      <c r="AO116" s="9">
        <f>IFERROR((IF('[1]T10 Wine export vol'!AN147&lt;&gt;"",(IF('[1]T58 Population'!AN147&lt;&gt;"",('[1]T10 Wine export vol'!AN147/'[1]T61 Real GDP'!AN147*1000),"")),"")),"")</f>
        <v>1276.6119830615467</v>
      </c>
      <c r="AP116" s="9">
        <f>IFERROR((IF('[1]T10 Wine export vol'!AO147&lt;&gt;"",(IF('[1]T58 Population'!AO147&lt;&gt;"",('[1]T10 Wine export vol'!AO147/'[1]T61 Real GDP'!AO147*1000),"")),"")),"")</f>
        <v>27.501424376561335</v>
      </c>
      <c r="AQ116" s="9" t="str">
        <f>IFERROR((IF('[1]T10 Wine export vol'!AP147&lt;&gt;"",(IF('[1]T58 Population'!AP147&lt;&gt;"",('[1]T10 Wine export vol'!AP147/'[1]T61 Real GDP'!AP147*1000),"")),"")),"")</f>
        <v/>
      </c>
      <c r="AR116" s="9">
        <f>IFERROR((IF('[1]T10 Wine export vol'!AQ147&lt;&gt;"",(IF('[1]T58 Population'!AQ147&lt;&gt;"",('[1]T10 Wine export vol'!AQ147/'[1]T61 Real GDP'!AQ147*1000),"")),"")),"")</f>
        <v>0</v>
      </c>
      <c r="AS116" s="9">
        <f>IFERROR((IF('[1]T10 Wine export vol'!AR147&lt;&gt;"",(IF('[1]T58 Population'!AR147&lt;&gt;"",('[1]T10 Wine export vol'!AR147/'[1]T61 Real GDP'!AR147*1000),"")),"")),"")</f>
        <v>4.2038559506305777</v>
      </c>
      <c r="AT116" s="9">
        <f>IFERROR((IF('[1]T10 Wine export vol'!AS147&lt;&gt;"",(IF('[1]T58 Population'!AS147&lt;&gt;"",('[1]T10 Wine export vol'!AS147/'[1]T61 Real GDP'!AS147*1000),"")),"")),"")</f>
        <v>1.6820574927251014E-3</v>
      </c>
      <c r="AU116" s="9">
        <f>IFERROR((IF('[1]T10 Wine export vol'!AT147&lt;&gt;"",(IF('[1]T58 Population'!AT147&lt;&gt;"",('[1]T10 Wine export vol'!AT147/'[1]T61 Real GDP'!AT147*1000),"")),"")),"")</f>
        <v>2.6876839178827345E-2</v>
      </c>
      <c r="AV116" s="9">
        <f>IFERROR((IF('[1]T10 Wine export vol'!AU147&lt;&gt;"",(IF('[1]T58 Population'!AU147&lt;&gt;"",('[1]T10 Wine export vol'!AU147/'[1]T61 Real GDP'!AU147*1000),"")),"")),"")</f>
        <v>6.2045516590971135E-2</v>
      </c>
      <c r="AW116" s="9">
        <f>IFERROR((IF('[1]T10 Wine export vol'!AV147&lt;&gt;"",(IF('[1]T58 Population'!AV147&lt;&gt;"",('[1]T10 Wine export vol'!AV147/'[1]T61 Real GDP'!AV147*1000),"")),"")),"")</f>
        <v>0.23671695108567001</v>
      </c>
      <c r="AX116" s="9" t="str">
        <f>IFERROR((IF('[1]T10 Wine export vol'!AW147&lt;&gt;"",(IF('[1]T58 Population'!AW147&lt;&gt;"",('[1]T10 Wine export vol'!AW147/'[1]T61 Real GDP'!AW147*1000),"")),"")),"")</f>
        <v/>
      </c>
      <c r="AY116" s="9">
        <f>IFERROR((IF('[1]T10 Wine export vol'!AX147&lt;&gt;"",(IF('[1]T58 Population'!AX147&lt;&gt;"",('[1]T10 Wine export vol'!AX147/'[1]T61 Real GDP'!AX147*1000),"")),"")),"")</f>
        <v>12.642986152919928</v>
      </c>
      <c r="AZ116" s="9">
        <f>IFERROR((IF('[1]T10 Wine export vol'!AY147&lt;&gt;"",(IF('[1]T58 Population'!AY147&lt;&gt;"",('[1]T10 Wine export vol'!AY147/'[1]T61 Real GDP'!AY147*1000),"")),"")),"")</f>
        <v>0</v>
      </c>
      <c r="BA116" s="9" t="str">
        <f>IFERROR((IF('[1]T10 Wine export vol'!AZ147&lt;&gt;"",(IF('[1]T58 Population'!AZ147&lt;&gt;"",('[1]T10 Wine export vol'!AZ147/'[1]T61 Real GDP'!AZ147*1000),"")),"")),"")</f>
        <v/>
      </c>
      <c r="BB116" s="9">
        <f>IFERROR((IF('[1]T10 Wine export vol'!BC147&lt;&gt;"",(IF('[1]T58 Population'!BC147&lt;&gt;"",('[1]T10 Wine export vol'!BC147/'[1]T61 Real GDP'!BC147*1000),"")),"")),"")</f>
        <v>240.2712067610766</v>
      </c>
    </row>
    <row r="117" spans="1:54" x14ac:dyDescent="0.5">
      <c r="A117" s="7">
        <f>'[1]T10 Wine export vol'!A148</f>
        <v>1980</v>
      </c>
      <c r="B117" s="9">
        <f>IFERROR((IF('[1]T10 Wine export vol'!B148&lt;&gt;"",(IF('[1]T58 Population'!B148&lt;&gt;"",('[1]T10 Wine export vol'!B148/'[1]T61 Real GDP'!B148*1000),"")),"")),"")</f>
        <v>1090.3248243038822</v>
      </c>
      <c r="C117" s="9">
        <f>IFERROR((IF('[1]T10 Wine export vol'!C148&lt;&gt;"",(IF('[1]T58 Population'!C148&lt;&gt;"",('[1]T10 Wine export vol'!C148/'[1]T61 Real GDP'!C148*1000),"")),"")),"")</f>
        <v>2029.5056304804398</v>
      </c>
      <c r="D117" s="9">
        <f>IFERROR((IF('[1]T10 Wine export vol'!D148&lt;&gt;"",(IF('[1]T58 Population'!D148&lt;&gt;"",('[1]T10 Wine export vol'!D148/'[1]T61 Real GDP'!D148*1000),"")),"")),"")</f>
        <v>2053.0163371686481</v>
      </c>
      <c r="E117" s="9">
        <f>IFERROR((IF('[1]T10 Wine export vol'!E148&lt;&gt;"",(IF('[1]T58 Population'!E148&lt;&gt;"",('[1]T10 Wine export vol'!E148/'[1]T61 Real GDP'!E148*1000),"")),"")),"")</f>
        <v>1582.3233918959265</v>
      </c>
      <c r="F117" s="9">
        <f>IFERROR((IF('[1]T10 Wine export vol'!F148&lt;&gt;"",(IF('[1]T58 Population'!F148&lt;&gt;"",('[1]T10 Wine export vol'!F148/'[1]T61 Real GDP'!F148*1000),"")),"")),"")</f>
        <v>453.8960663881241</v>
      </c>
      <c r="G117" s="9"/>
      <c r="H117" s="9">
        <f>IFERROR((IF('[1]T10 Wine export vol'!G148&lt;&gt;"",(IF('[1]T58 Population'!G148&lt;&gt;"",('[1]T10 Wine export vol'!G148/'[1]T61 Real GDP'!G148*1000),"")),"")),"")</f>
        <v>110.53277683136561</v>
      </c>
      <c r="I117" s="9">
        <f>IFERROR((IF('[1]T10 Wine export vol'!H148&lt;&gt;"",(IF('[1]T58 Population'!H148&lt;&gt;"",('[1]T10 Wine export vol'!H148/'[1]T61 Real GDP'!H148*1000),"")),"")),"")</f>
        <v>24.214844250737087</v>
      </c>
      <c r="J117" s="9">
        <f>IFERROR((IF('[1]T10 Wine export vol'!I148&lt;&gt;"",(IF('[1]T58 Population'!I148&lt;&gt;"",('[1]T10 Wine export vol'!I148/'[1]T61 Real GDP'!I148*1000),"")),"")),"")</f>
        <v>0.42010017773469055</v>
      </c>
      <c r="K117" s="9">
        <f>IFERROR((IF('[1]T10 Wine export vol'!J148&lt;&gt;"",(IF('[1]T58 Population'!J148&lt;&gt;"",('[1]T10 Wine export vol'!J148/'[1]T61 Real GDP'!J148*1000),"")),"")),"")</f>
        <v>167.48182741998679</v>
      </c>
      <c r="L117" s="9">
        <f>IFERROR((IF('[1]T10 Wine export vol'!K148&lt;&gt;"",(IF('[1]T58 Population'!K148&lt;&gt;"",('[1]T10 Wine export vol'!K148/'[1]T61 Real GDP'!K148*1000),"")),"")),"")</f>
        <v>294.80376856829082</v>
      </c>
      <c r="M117" s="9">
        <f>IFERROR((IF('[1]T10 Wine export vol'!L148&lt;&gt;"",(IF('[1]T58 Population'!L148&lt;&gt;"",('[1]T10 Wine export vol'!L148/'[1]T61 Real GDP'!L148*1000),"")),"")),"")</f>
        <v>14.321616690191759</v>
      </c>
      <c r="N117" s="9">
        <f>IFERROR((IF('[1]T10 Wine export vol'!M148&lt;&gt;"",(IF('[1]T58 Population'!M148&lt;&gt;"",('[1]T10 Wine export vol'!M148/'[1]T61 Real GDP'!M148*1000),"")),"")),"")</f>
        <v>9.9288870510965044</v>
      </c>
      <c r="O117" s="9" t="str">
        <f>IFERROR((IF('[1]T10 Wine export vol'!N148&lt;&gt;"",(IF('[1]T58 Population'!N148&lt;&gt;"",('[1]T10 Wine export vol'!N148/'[1]T61 Real GDP'!N148*1000),"")),"")),"")</f>
        <v/>
      </c>
      <c r="P117" s="9">
        <f>IFERROR((IF('[1]T10 Wine export vol'!O148&lt;&gt;"",(IF('[1]T58 Population'!O148&lt;&gt;"",('[1]T10 Wine export vol'!O148/'[1]T61 Real GDP'!O148*1000),"")),"")),"")</f>
        <v>14.394248972137206</v>
      </c>
      <c r="Q117" s="9">
        <f>IFERROR((IF('[1]T10 Wine export vol'!P148&lt;&gt;"",(IF('[1]T58 Population'!P148&lt;&gt;"",('[1]T10 Wine export vol'!P148/'[1]T61 Real GDP'!P148*1000),"")),"")),"")</f>
        <v>24.069517071670255</v>
      </c>
      <c r="R117" s="9" t="str">
        <f>IFERROR((IF('[1]T10 Wine export vol'!Q148&lt;&gt;"",(IF('[1]T58 Population'!Q148&lt;&gt;"",('[1]T10 Wine export vol'!Q148/'[1]T61 Real GDP'!Q148*1000),"")),"")),"")</f>
        <v/>
      </c>
      <c r="S117" s="9">
        <f>IFERROR((IF('[1]T10 Wine export vol'!R148&lt;&gt;"",(IF('[1]T58 Population'!R148&lt;&gt;"",('[1]T10 Wine export vol'!R148/'[1]T61 Real GDP'!R148*1000),"")),"")),"")</f>
        <v>5070.3935660026827</v>
      </c>
      <c r="T117" s="9" t="str">
        <f>IFERROR((IF('[1]T10 Wine export vol'!S148&lt;&gt;"",(IF('[1]T58 Population'!S148&lt;&gt;"",('[1]T10 Wine export vol'!S148/'[1]T61 Real GDP'!S148*1000),"")),"")),"")</f>
        <v/>
      </c>
      <c r="U117" s="9" t="str">
        <f>IFERROR((IF('[1]T10 Wine export vol'!T148&lt;&gt;"",(IF('[1]T58 Population'!T148&lt;&gt;"",('[1]T10 Wine export vol'!T148/'[1]T61 Real GDP'!T148*1000),"")),"")),"")</f>
        <v/>
      </c>
      <c r="V117" s="9">
        <f>IFERROR((IF('[1]T10 Wine export vol'!U148&lt;&gt;"",(IF('[1]T58 Population'!U148&lt;&gt;"",('[1]T10 Wine export vol'!U148/'[1]T61 Real GDP'!U148*1000),"")),"")),"")</f>
        <v>3097.2235170744025</v>
      </c>
      <c r="W117" s="9" t="str">
        <f>IFERROR((IF('[1]T10 Wine export vol'!V148&lt;&gt;"",(IF('[1]T58 Population'!V148&lt;&gt;"",('[1]T10 Wine export vol'!V148/'[1]T61 Real GDP'!V148*1000),"")),"")),"")</f>
        <v/>
      </c>
      <c r="X117" s="9">
        <f>IFERROR((IF('[1]T10 Wine export vol'!W148&lt;&gt;"",(IF('[1]T58 Population'!W148&lt;&gt;"",('[1]T10 Wine export vol'!W148/'[1]T61 Real GDP'!W148*1000),"")),"")),"")</f>
        <v>1126.5721741188638</v>
      </c>
      <c r="Y117" s="9" t="str">
        <f>IFERROR((IF('[1]T10 Wine export vol'!X148&lt;&gt;"",(IF('[1]T58 Population'!X148&lt;&gt;"",('[1]T10 Wine export vol'!X148/'[1]T61 Real GDP'!X148*1000),"")),"")),"")</f>
        <v/>
      </c>
      <c r="Z117" s="9" t="str">
        <f>IFERROR((IF('[1]T10 Wine export vol'!Y148&lt;&gt;"",(IF('[1]T58 Population'!Y148&lt;&gt;"",('[1]T10 Wine export vol'!Y148/'[1]T61 Real GDP'!Y148*1000),"")),"")),"")</f>
        <v/>
      </c>
      <c r="AA117" s="9" t="str">
        <f>IFERROR((IF('[1]T10 Wine export vol'!Z148&lt;&gt;"",(IF('[1]T58 Population'!Z148&lt;&gt;"",('[1]T10 Wine export vol'!Z148/'[1]T61 Real GDP'!Z148*1000),"")),"")),"")</f>
        <v/>
      </c>
      <c r="AB117" s="9">
        <f>IFERROR((IF('[1]T10 Wine export vol'!AA148&lt;&gt;"",(IF('[1]T58 Population'!AA148&lt;&gt;"",('[1]T10 Wine export vol'!AA148/'[1]T61 Real GDP'!AA148*1000),"")),"")),"")</f>
        <v>28.897370894693367</v>
      </c>
      <c r="AC117" s="9">
        <f>IFERROR((IF('[1]T10 Wine export vol'!AB148&lt;&gt;"",(IF('[1]T58 Population'!AB148&lt;&gt;"",('[1]T10 Wine export vol'!AB148/'[1]T61 Real GDP'!AB148*1000),"")),"")),"")</f>
        <v>12.084514958738922</v>
      </c>
      <c r="AD117" s="9">
        <f>IFERROR((IF('[1]T10 Wine export vol'!AC148&lt;&gt;"",(IF('[1]T58 Population'!AC148&lt;&gt;"",('[1]T10 Wine export vol'!AC148/'[1]T61 Real GDP'!AC148*1000),"")),"")),"")</f>
        <v>0</v>
      </c>
      <c r="AE117" s="9">
        <f>IFERROR((IF('[1]T10 Wine export vol'!AD148&lt;&gt;"",(IF('[1]T58 Population'!AD148&lt;&gt;"",('[1]T10 Wine export vol'!AD148/'[1]T61 Real GDP'!AD148*1000),"")),"")),"")</f>
        <v>6.9276913352801213</v>
      </c>
      <c r="AF117" s="9">
        <f>IFERROR((IF('[1]T10 Wine export vol'!AE148&lt;&gt;"",(IF('[1]T58 Population'!AE148&lt;&gt;"",('[1]T10 Wine export vol'!AE148/'[1]T61 Real GDP'!AE148*1000),"")),"")),"")</f>
        <v>30.478276310883071</v>
      </c>
      <c r="AG117" s="9">
        <f>IFERROR((IF('[1]T10 Wine export vol'!AF148&lt;&gt;"",(IF('[1]T58 Population'!AF148&lt;&gt;"",('[1]T10 Wine export vol'!AF148/'[1]T61 Real GDP'!AF148*1000),"")),"")),"")</f>
        <v>4.4993585917007195</v>
      </c>
      <c r="AH117" s="9">
        <f>IFERROR((IF('[1]T10 Wine export vol'!AG148&lt;&gt;"",(IF('[1]T58 Population'!AG148&lt;&gt;"",('[1]T10 Wine export vol'!AG148/'[1]T61 Real GDP'!AG148*1000),"")),"")),"")</f>
        <v>217.70040250647071</v>
      </c>
      <c r="AI117" s="9">
        <f>IFERROR((IF('[1]T10 Wine export vol'!AH148&lt;&gt;"",(IF('[1]T58 Population'!AH148&lt;&gt;"",('[1]T10 Wine export vol'!AH148/'[1]T61 Real GDP'!AH148*1000),"")),"")),"")</f>
        <v>0.68239707106250003</v>
      </c>
      <c r="AJ117" s="9">
        <f>IFERROR((IF('[1]T10 Wine export vol'!AI148&lt;&gt;"",(IF('[1]T58 Population'!AI148&lt;&gt;"",('[1]T10 Wine export vol'!AI148/'[1]T61 Real GDP'!AI148*1000),"")),"")),"")</f>
        <v>5.1308561296433721</v>
      </c>
      <c r="AK117" s="9" t="str">
        <f>IFERROR((IF('[1]T10 Wine export vol'!AJ148&lt;&gt;"",(IF('[1]T58 Population'!AJ148&lt;&gt;"",('[1]T10 Wine export vol'!AJ148/'[1]T61 Real GDP'!AJ148*1000),"")),"")),"")</f>
        <v/>
      </c>
      <c r="AL117" s="9">
        <f>IFERROR((IF('[1]T10 Wine export vol'!AK148&lt;&gt;"",(IF('[1]T58 Population'!AK148&lt;&gt;"",('[1]T10 Wine export vol'!AK148/'[1]T61 Real GDP'!AK148*1000),"")),"")),"")</f>
        <v>3814.5767811550813</v>
      </c>
      <c r="AM117" s="9">
        <f>IFERROR((IF('[1]T10 Wine export vol'!AL148&lt;&gt;"",(IF('[1]T58 Population'!AL148&lt;&gt;"",('[1]T10 Wine export vol'!AL148/'[1]T61 Real GDP'!AL148*1000),"")),"")),"")</f>
        <v>550.16035051266999</v>
      </c>
      <c r="AN117" s="9">
        <f>IFERROR((IF('[1]T10 Wine export vol'!AM148&lt;&gt;"",(IF('[1]T58 Population'!AM148&lt;&gt;"",('[1]T10 Wine export vol'!AM148/'[1]T61 Real GDP'!AM148*1000),"")),"")),"")</f>
        <v>97.340239985429591</v>
      </c>
      <c r="AO117" s="9">
        <f>IFERROR((IF('[1]T10 Wine export vol'!AN148&lt;&gt;"",(IF('[1]T58 Population'!AN148&lt;&gt;"",('[1]T10 Wine export vol'!AN148/'[1]T61 Real GDP'!AN148*1000),"")),"")),"")</f>
        <v>1204.4545233657554</v>
      </c>
      <c r="AP117" s="9">
        <f>IFERROR((IF('[1]T10 Wine export vol'!AO148&lt;&gt;"",(IF('[1]T58 Population'!AO148&lt;&gt;"",('[1]T10 Wine export vol'!AO148/'[1]T61 Real GDP'!AO148*1000),"")),"")),"")</f>
        <v>35.343471421080224</v>
      </c>
      <c r="AQ117" s="9" t="str">
        <f>IFERROR((IF('[1]T10 Wine export vol'!AP148&lt;&gt;"",(IF('[1]T58 Population'!AP148&lt;&gt;"",('[1]T10 Wine export vol'!AP148/'[1]T61 Real GDP'!AP148*1000),"")),"")),"")</f>
        <v/>
      </c>
      <c r="AR117" s="9">
        <f>IFERROR((IF('[1]T10 Wine export vol'!AQ148&lt;&gt;"",(IF('[1]T58 Population'!AQ148&lt;&gt;"",('[1]T10 Wine export vol'!AQ148/'[1]T61 Real GDP'!AQ148*1000),"")),"")),"")</f>
        <v>0</v>
      </c>
      <c r="AS117" s="9">
        <f>IFERROR((IF('[1]T10 Wine export vol'!AR148&lt;&gt;"",(IF('[1]T58 Population'!AR148&lt;&gt;"",('[1]T10 Wine export vol'!AR148/'[1]T61 Real GDP'!AR148*1000),"")),"")),"")</f>
        <v>2.8395734998213511</v>
      </c>
      <c r="AT117" s="9">
        <f>IFERROR((IF('[1]T10 Wine export vol'!AS148&lt;&gt;"",(IF('[1]T58 Population'!AS148&lt;&gt;"",('[1]T10 Wine export vol'!AS148/'[1]T61 Real GDP'!AS148*1000),"")),"")),"")</f>
        <v>0</v>
      </c>
      <c r="AU117" s="9">
        <f>IFERROR((IF('[1]T10 Wine export vol'!AT148&lt;&gt;"",(IF('[1]T58 Population'!AT148&lt;&gt;"",('[1]T10 Wine export vol'!AT148/'[1]T61 Real GDP'!AT148*1000),"")),"")),"")</f>
        <v>5.1005542389749928E-2</v>
      </c>
      <c r="AV117" s="9">
        <f>IFERROR((IF('[1]T10 Wine export vol'!AU148&lt;&gt;"",(IF('[1]T58 Population'!AU148&lt;&gt;"",('[1]T10 Wine export vol'!AU148/'[1]T61 Real GDP'!AU148*1000),"")),"")),"")</f>
        <v>2.5502722415617868E-2</v>
      </c>
      <c r="AW117" s="9">
        <f>IFERROR((IF('[1]T10 Wine export vol'!AV148&lt;&gt;"",(IF('[1]T58 Population'!AV148&lt;&gt;"",('[1]T10 Wine export vol'!AV148/'[1]T61 Real GDP'!AV148*1000),"")),"")),"")</f>
        <v>0</v>
      </c>
      <c r="AX117" s="9" t="str">
        <f>IFERROR((IF('[1]T10 Wine export vol'!AW148&lt;&gt;"",(IF('[1]T58 Population'!AW148&lt;&gt;"",('[1]T10 Wine export vol'!AW148/'[1]T61 Real GDP'!AW148*1000),"")),"")),"")</f>
        <v/>
      </c>
      <c r="AY117" s="9">
        <f>IFERROR((IF('[1]T10 Wine export vol'!AX148&lt;&gt;"",(IF('[1]T58 Population'!AX148&lt;&gt;"",('[1]T10 Wine export vol'!AX148/'[1]T61 Real GDP'!AX148*1000),"")),"")),"")</f>
        <v>10.976446375485937</v>
      </c>
      <c r="AZ117" s="9">
        <f>IFERROR((IF('[1]T10 Wine export vol'!AY148&lt;&gt;"",(IF('[1]T58 Population'!AY148&lt;&gt;"",('[1]T10 Wine export vol'!AY148/'[1]T61 Real GDP'!AY148*1000),"")),"")),"")</f>
        <v>0</v>
      </c>
      <c r="BA117" s="9" t="str">
        <f>IFERROR((IF('[1]T10 Wine export vol'!AZ148&lt;&gt;"",(IF('[1]T58 Population'!AZ148&lt;&gt;"",('[1]T10 Wine export vol'!AZ148/'[1]T61 Real GDP'!AZ148*1000),"")),"")),"")</f>
        <v/>
      </c>
      <c r="BB117" s="9">
        <f>IFERROR((IF('[1]T10 Wine export vol'!BC148&lt;&gt;"",(IF('[1]T58 Population'!BC148&lt;&gt;"",('[1]T10 Wine export vol'!BC148/'[1]T61 Real GDP'!BC148*1000),"")),"")),"")</f>
        <v>222.48855332179593</v>
      </c>
    </row>
    <row r="118" spans="1:54" x14ac:dyDescent="0.5">
      <c r="A118" s="7">
        <f>'[1]T10 Wine export vol'!A149</f>
        <v>1981</v>
      </c>
      <c r="B118" s="9">
        <f>IFERROR((IF('[1]T10 Wine export vol'!B149&lt;&gt;"",(IF('[1]T58 Population'!B149&lt;&gt;"",('[1]T10 Wine export vol'!B149/'[1]T61 Real GDP'!B149*1000),"")),"")),"")</f>
        <v>1078.6312393871424</v>
      </c>
      <c r="C118" s="9">
        <f>IFERROR((IF('[1]T10 Wine export vol'!C149&lt;&gt;"",(IF('[1]T58 Population'!C149&lt;&gt;"",('[1]T10 Wine export vol'!C149/'[1]T61 Real GDP'!C149*1000),"")),"")),"")</f>
        <v>2542.9864738755937</v>
      </c>
      <c r="D118" s="9">
        <f>IFERROR((IF('[1]T10 Wine export vol'!D149&lt;&gt;"",(IF('[1]T58 Population'!D149&lt;&gt;"",('[1]T10 Wine export vol'!D149/'[1]T61 Real GDP'!D149*1000),"")),"")),"")</f>
        <v>1717.7084375938346</v>
      </c>
      <c r="E118" s="9">
        <f>IFERROR((IF('[1]T10 Wine export vol'!E149&lt;&gt;"",(IF('[1]T58 Population'!E149&lt;&gt;"",('[1]T10 Wine export vol'!E149/'[1]T61 Real GDP'!E149*1000),"")),"")),"")</f>
        <v>1627.8203294421635</v>
      </c>
      <c r="F118" s="9">
        <f>IFERROR((IF('[1]T10 Wine export vol'!F149&lt;&gt;"",(IF('[1]T58 Population'!F149&lt;&gt;"",('[1]T10 Wine export vol'!F149/'[1]T61 Real GDP'!F149*1000),"")),"")),"")</f>
        <v>498.70387680565864</v>
      </c>
      <c r="G118" s="9"/>
      <c r="H118" s="9">
        <f>IFERROR((IF('[1]T10 Wine export vol'!G149&lt;&gt;"",(IF('[1]T58 Population'!G149&lt;&gt;"",('[1]T10 Wine export vol'!G149/'[1]T61 Real GDP'!G149*1000),"")),"")),"")</f>
        <v>116.11580053703581</v>
      </c>
      <c r="I118" s="9">
        <f>IFERROR((IF('[1]T10 Wine export vol'!H149&lt;&gt;"",(IF('[1]T58 Population'!H149&lt;&gt;"",('[1]T10 Wine export vol'!H149/'[1]T61 Real GDP'!H149*1000),"")),"")),"")</f>
        <v>28.454653629261731</v>
      </c>
      <c r="J118" s="9">
        <f>IFERROR((IF('[1]T10 Wine export vol'!I149&lt;&gt;"",(IF('[1]T58 Population'!I149&lt;&gt;"",('[1]T10 Wine export vol'!I149/'[1]T61 Real GDP'!I149*1000),"")),"")),"")</f>
        <v>3.1724378598734192E-2</v>
      </c>
      <c r="K118" s="9">
        <f>IFERROR((IF('[1]T10 Wine export vol'!J149&lt;&gt;"",(IF('[1]T58 Population'!J149&lt;&gt;"",('[1]T10 Wine export vol'!J149/'[1]T61 Real GDP'!J149*1000),"")),"")),"")</f>
        <v>185.493060338455</v>
      </c>
      <c r="L118" s="9">
        <f>IFERROR((IF('[1]T10 Wine export vol'!K149&lt;&gt;"",(IF('[1]T58 Population'!K149&lt;&gt;"",('[1]T10 Wine export vol'!K149/'[1]T61 Real GDP'!K149*1000),"")),"")),"")</f>
        <v>258.04998093653597</v>
      </c>
      <c r="M118" s="9">
        <f>IFERROR((IF('[1]T10 Wine export vol'!L149&lt;&gt;"",(IF('[1]T58 Population'!L149&lt;&gt;"",('[1]T10 Wine export vol'!L149/'[1]T61 Real GDP'!L149*1000),"")),"")),"")</f>
        <v>10.328857495085463</v>
      </c>
      <c r="N118" s="9">
        <f>IFERROR((IF('[1]T10 Wine export vol'!M149&lt;&gt;"",(IF('[1]T58 Population'!M149&lt;&gt;"",('[1]T10 Wine export vol'!M149/'[1]T61 Real GDP'!M149*1000),"")),"")),"")</f>
        <v>13.502476742781198</v>
      </c>
      <c r="O118" s="9">
        <f>IFERROR((IF('[1]T10 Wine export vol'!N149&lt;&gt;"",(IF('[1]T58 Population'!N149&lt;&gt;"",('[1]T10 Wine export vol'!N149/'[1]T61 Real GDP'!N149*1000),"")),"")),"")</f>
        <v>2.4172944676966211E-2</v>
      </c>
      <c r="P118" s="9">
        <f>IFERROR((IF('[1]T10 Wine export vol'!O149&lt;&gt;"",(IF('[1]T58 Population'!O149&lt;&gt;"",('[1]T10 Wine export vol'!O149/'[1]T61 Real GDP'!O149*1000),"")),"")),"")</f>
        <v>7.2248403146089561</v>
      </c>
      <c r="Q118" s="9">
        <f>IFERROR((IF('[1]T10 Wine export vol'!P149&lt;&gt;"",(IF('[1]T58 Population'!P149&lt;&gt;"",('[1]T10 Wine export vol'!P149/'[1]T61 Real GDP'!P149*1000),"")),"")),"")</f>
        <v>19.386893324781244</v>
      </c>
      <c r="R118" s="9" t="str">
        <f>IFERROR((IF('[1]T10 Wine export vol'!Q149&lt;&gt;"",(IF('[1]T58 Population'!Q149&lt;&gt;"",('[1]T10 Wine export vol'!Q149/'[1]T61 Real GDP'!Q149*1000),"")),"")),"")</f>
        <v/>
      </c>
      <c r="S118" s="9">
        <f>IFERROR((IF('[1]T10 Wine export vol'!R149&lt;&gt;"",(IF('[1]T58 Population'!R149&lt;&gt;"",('[1]T10 Wine export vol'!R149/'[1]T61 Real GDP'!R149*1000),"")),"")),"")</f>
        <v>4963.7180712522413</v>
      </c>
      <c r="T118" s="9" t="str">
        <f>IFERROR((IF('[1]T10 Wine export vol'!S149&lt;&gt;"",(IF('[1]T58 Population'!S149&lt;&gt;"",('[1]T10 Wine export vol'!S149/'[1]T61 Real GDP'!S149*1000),"")),"")),"")</f>
        <v/>
      </c>
      <c r="U118" s="9" t="str">
        <f>IFERROR((IF('[1]T10 Wine export vol'!T149&lt;&gt;"",(IF('[1]T58 Population'!T149&lt;&gt;"",('[1]T10 Wine export vol'!T149/'[1]T61 Real GDP'!T149*1000),"")),"")),"")</f>
        <v/>
      </c>
      <c r="V118" s="9">
        <f>IFERROR((IF('[1]T10 Wine export vol'!U149&lt;&gt;"",(IF('[1]T58 Population'!U149&lt;&gt;"",('[1]T10 Wine export vol'!U149/'[1]T61 Real GDP'!U149*1000),"")),"")),"")</f>
        <v>3309.6227481915807</v>
      </c>
      <c r="W118" s="9" t="str">
        <f>IFERROR((IF('[1]T10 Wine export vol'!V149&lt;&gt;"",(IF('[1]T58 Population'!V149&lt;&gt;"",('[1]T10 Wine export vol'!V149/'[1]T61 Real GDP'!V149*1000),"")),"")),"")</f>
        <v/>
      </c>
      <c r="X118" s="9">
        <f>IFERROR((IF('[1]T10 Wine export vol'!W149&lt;&gt;"",(IF('[1]T58 Population'!W149&lt;&gt;"",('[1]T10 Wine export vol'!W149/'[1]T61 Real GDP'!W149*1000),"")),"")),"")</f>
        <v>912.51443318797328</v>
      </c>
      <c r="Y118" s="9" t="str">
        <f>IFERROR((IF('[1]T10 Wine export vol'!X149&lt;&gt;"",(IF('[1]T58 Population'!X149&lt;&gt;"",('[1]T10 Wine export vol'!X149/'[1]T61 Real GDP'!X149*1000),"")),"")),"")</f>
        <v/>
      </c>
      <c r="Z118" s="9" t="str">
        <f>IFERROR((IF('[1]T10 Wine export vol'!Y149&lt;&gt;"",(IF('[1]T58 Population'!Y149&lt;&gt;"",('[1]T10 Wine export vol'!Y149/'[1]T61 Real GDP'!Y149*1000),"")),"")),"")</f>
        <v/>
      </c>
      <c r="AA118" s="9" t="str">
        <f>IFERROR((IF('[1]T10 Wine export vol'!Z149&lt;&gt;"",(IF('[1]T58 Population'!Z149&lt;&gt;"",('[1]T10 Wine export vol'!Z149/'[1]T61 Real GDP'!Z149*1000),"")),"")),"")</f>
        <v/>
      </c>
      <c r="AB118" s="9">
        <f>IFERROR((IF('[1]T10 Wine export vol'!AA149&lt;&gt;"",(IF('[1]T58 Population'!AA149&lt;&gt;"",('[1]T10 Wine export vol'!AA149/'[1]T61 Real GDP'!AA149*1000),"")),"")),"")</f>
        <v>34.143888838102193</v>
      </c>
      <c r="AC118" s="9">
        <f>IFERROR((IF('[1]T10 Wine export vol'!AB149&lt;&gt;"",(IF('[1]T58 Population'!AB149&lt;&gt;"",('[1]T10 Wine export vol'!AB149/'[1]T61 Real GDP'!AB149*1000),"")),"")),"")</f>
        <v>14.863185594892911</v>
      </c>
      <c r="AD118" s="9">
        <f>IFERROR((IF('[1]T10 Wine export vol'!AC149&lt;&gt;"",(IF('[1]T58 Population'!AC149&lt;&gt;"",('[1]T10 Wine export vol'!AC149/'[1]T61 Real GDP'!AC149*1000),"")),"")),"")</f>
        <v>0</v>
      </c>
      <c r="AE118" s="9">
        <f>IFERROR((IF('[1]T10 Wine export vol'!AD149&lt;&gt;"",(IF('[1]T58 Population'!AD149&lt;&gt;"",('[1]T10 Wine export vol'!AD149/'[1]T61 Real GDP'!AD149*1000),"")),"")),"")</f>
        <v>9.0995657198416744</v>
      </c>
      <c r="AF118" s="9">
        <f>IFERROR((IF('[1]T10 Wine export vol'!AE149&lt;&gt;"",(IF('[1]T58 Population'!AE149&lt;&gt;"",('[1]T10 Wine export vol'!AE149/'[1]T61 Real GDP'!AE149*1000),"")),"")),"")</f>
        <v>51.371065478317831</v>
      </c>
      <c r="AG118" s="9">
        <f>IFERROR((IF('[1]T10 Wine export vol'!AF149&lt;&gt;"",(IF('[1]T58 Population'!AF149&lt;&gt;"",('[1]T10 Wine export vol'!AF149/'[1]T61 Real GDP'!AF149*1000),"")),"")),"")</f>
        <v>1.3595130819067853</v>
      </c>
      <c r="AH118" s="9">
        <f>IFERROR((IF('[1]T10 Wine export vol'!AG149&lt;&gt;"",(IF('[1]T58 Population'!AG149&lt;&gt;"",('[1]T10 Wine export vol'!AG149/'[1]T61 Real GDP'!AG149*1000),"")),"")),"")</f>
        <v>143.92057117119035</v>
      </c>
      <c r="AI118" s="9">
        <f>IFERROR((IF('[1]T10 Wine export vol'!AH149&lt;&gt;"",(IF('[1]T58 Population'!AH149&lt;&gt;"",('[1]T10 Wine export vol'!AH149/'[1]T61 Real GDP'!AH149*1000),"")),"")),"")</f>
        <v>0.46825421164133624</v>
      </c>
      <c r="AJ118" s="9" t="str">
        <f>IFERROR((IF('[1]T10 Wine export vol'!AI149&lt;&gt;"",(IF('[1]T58 Population'!AI149&lt;&gt;"",('[1]T10 Wine export vol'!AI149/'[1]T61 Real GDP'!AI149*1000),"")),"")),"")</f>
        <v/>
      </c>
      <c r="AK118" s="9" t="str">
        <f>IFERROR((IF('[1]T10 Wine export vol'!AJ149&lt;&gt;"",(IF('[1]T58 Population'!AJ149&lt;&gt;"",('[1]T10 Wine export vol'!AJ149/'[1]T61 Real GDP'!AJ149*1000),"")),"")),"")</f>
        <v/>
      </c>
      <c r="AL118" s="9">
        <f>IFERROR((IF('[1]T10 Wine export vol'!AK149&lt;&gt;"",(IF('[1]T58 Population'!AK149&lt;&gt;"",('[1]T10 Wine export vol'!AK149/'[1]T61 Real GDP'!AK149*1000),"")),"")),"")</f>
        <v>3937.6511696620114</v>
      </c>
      <c r="AM118" s="9">
        <f>IFERROR((IF('[1]T10 Wine export vol'!AL149&lt;&gt;"",(IF('[1]T58 Population'!AL149&lt;&gt;"",('[1]T10 Wine export vol'!AL149/'[1]T61 Real GDP'!AL149*1000),"")),"")),"")</f>
        <v>1143.6568030844983</v>
      </c>
      <c r="AN118" s="9">
        <f>IFERROR((IF('[1]T10 Wine export vol'!AM149&lt;&gt;"",(IF('[1]T58 Population'!AM149&lt;&gt;"",('[1]T10 Wine export vol'!AM149/'[1]T61 Real GDP'!AM149*1000),"")),"")),"")</f>
        <v>83.598041739898633</v>
      </c>
      <c r="AO118" s="9">
        <f>IFERROR((IF('[1]T10 Wine export vol'!AN149&lt;&gt;"",(IF('[1]T58 Population'!AN149&lt;&gt;"",('[1]T10 Wine export vol'!AN149/'[1]T61 Real GDP'!AN149*1000),"")),"")),"")</f>
        <v>1906.5632310446199</v>
      </c>
      <c r="AP118" s="9">
        <f>IFERROR((IF('[1]T10 Wine export vol'!AO149&lt;&gt;"",(IF('[1]T58 Population'!AO149&lt;&gt;"",('[1]T10 Wine export vol'!AO149/'[1]T61 Real GDP'!AO149*1000),"")),"")),"")</f>
        <v>23.522067148465194</v>
      </c>
      <c r="AQ118" s="9" t="str">
        <f>IFERROR((IF('[1]T10 Wine export vol'!AP149&lt;&gt;"",(IF('[1]T58 Population'!AP149&lt;&gt;"",('[1]T10 Wine export vol'!AP149/'[1]T61 Real GDP'!AP149*1000),"")),"")),"")</f>
        <v/>
      </c>
      <c r="AR118" s="9">
        <f>IFERROR((IF('[1]T10 Wine export vol'!AQ149&lt;&gt;"",(IF('[1]T58 Population'!AQ149&lt;&gt;"",('[1]T10 Wine export vol'!AQ149/'[1]T61 Real GDP'!AQ149*1000),"")),"")),"")</f>
        <v>0</v>
      </c>
      <c r="AS118" s="9">
        <f>IFERROR((IF('[1]T10 Wine export vol'!AR149&lt;&gt;"",(IF('[1]T58 Population'!AR149&lt;&gt;"",('[1]T10 Wine export vol'!AR149/'[1]T61 Real GDP'!AR149*1000),"")),"")),"")</f>
        <v>2.1355009816415804</v>
      </c>
      <c r="AT118" s="9">
        <f>IFERROR((IF('[1]T10 Wine export vol'!AS149&lt;&gt;"",(IF('[1]T58 Population'!AS149&lt;&gt;"",('[1]T10 Wine export vol'!AS149/'[1]T61 Real GDP'!AS149*1000),"")),"")),"")</f>
        <v>4.7345542565122314E-2</v>
      </c>
      <c r="AU118" s="9">
        <f>IFERROR((IF('[1]T10 Wine export vol'!AT149&lt;&gt;"",(IF('[1]T58 Population'!AT149&lt;&gt;"",('[1]T10 Wine export vol'!AT149/'[1]T61 Real GDP'!AT149*1000),"")),"")),"")</f>
        <v>6.7359418113503711E-2</v>
      </c>
      <c r="AV118" s="9">
        <f>IFERROR((IF('[1]T10 Wine export vol'!AU149&lt;&gt;"",(IF('[1]T58 Population'!AU149&lt;&gt;"",('[1]T10 Wine export vol'!AU149/'[1]T61 Real GDP'!AU149*1000),"")),"")),"")</f>
        <v>3.6018513515947197E-2</v>
      </c>
      <c r="AW118" s="9">
        <f>IFERROR((IF('[1]T10 Wine export vol'!AV149&lt;&gt;"",(IF('[1]T58 Population'!AV149&lt;&gt;"",('[1]T10 Wine export vol'!AV149/'[1]T61 Real GDP'!AV149*1000),"")),"")),"")</f>
        <v>0.11131518895753326</v>
      </c>
      <c r="AX118" s="9" t="str">
        <f>IFERROR((IF('[1]T10 Wine export vol'!AW149&lt;&gt;"",(IF('[1]T58 Population'!AW149&lt;&gt;"",('[1]T10 Wine export vol'!AW149/'[1]T61 Real GDP'!AW149*1000),"")),"")),"")</f>
        <v/>
      </c>
      <c r="AY118" s="9">
        <f>IFERROR((IF('[1]T10 Wine export vol'!AX149&lt;&gt;"",(IF('[1]T58 Population'!AX149&lt;&gt;"",('[1]T10 Wine export vol'!AX149/'[1]T61 Real GDP'!AX149*1000),"")),"")),"")</f>
        <v>16.569282136894827</v>
      </c>
      <c r="AZ118" s="9">
        <f>IFERROR((IF('[1]T10 Wine export vol'!AY149&lt;&gt;"",(IF('[1]T58 Population'!AY149&lt;&gt;"",('[1]T10 Wine export vol'!AY149/'[1]T61 Real GDP'!AY149*1000),"")),"")),"")</f>
        <v>0</v>
      </c>
      <c r="BA118" s="9" t="str">
        <f>IFERROR((IF('[1]T10 Wine export vol'!AZ149&lt;&gt;"",(IF('[1]T58 Population'!AZ149&lt;&gt;"",('[1]T10 Wine export vol'!AZ149/'[1]T61 Real GDP'!AZ149*1000),"")),"")),"")</f>
        <v/>
      </c>
      <c r="BB118" s="9">
        <f>IFERROR((IF('[1]T10 Wine export vol'!BC149&lt;&gt;"",(IF('[1]T58 Population'!BC149&lt;&gt;"",('[1]T10 Wine export vol'!BC149/'[1]T61 Real GDP'!BC149*1000),"")),"")),"")</f>
        <v>241.52075187741394</v>
      </c>
    </row>
    <row r="119" spans="1:54" x14ac:dyDescent="0.5">
      <c r="A119" s="7">
        <f>'[1]T10 Wine export vol'!A150</f>
        <v>1982</v>
      </c>
      <c r="B119" s="9">
        <f>IFERROR((IF('[1]T10 Wine export vol'!B150&lt;&gt;"",(IF('[1]T58 Population'!B150&lt;&gt;"",('[1]T10 Wine export vol'!B150/'[1]T61 Real GDP'!B150*1000),"")),"")),"")</f>
        <v>1055.8492240625449</v>
      </c>
      <c r="C119" s="9">
        <f>IFERROR((IF('[1]T10 Wine export vol'!C150&lt;&gt;"",(IF('[1]T58 Population'!C150&lt;&gt;"",('[1]T10 Wine export vol'!C150/'[1]T61 Real GDP'!C150*1000),"")),"")),"")</f>
        <v>2592.1175388697507</v>
      </c>
      <c r="D119" s="9">
        <f>IFERROR((IF('[1]T10 Wine export vol'!D150&lt;&gt;"",(IF('[1]T58 Population'!D150&lt;&gt;"",('[1]T10 Wine export vol'!D150/'[1]T61 Real GDP'!D150*1000),"")),"")),"")</f>
        <v>1655.2539383100182</v>
      </c>
      <c r="E119" s="9">
        <f>IFERROR((IF('[1]T10 Wine export vol'!E150&lt;&gt;"",(IF('[1]T58 Population'!E150&lt;&gt;"",('[1]T10 Wine export vol'!E150/'[1]T61 Real GDP'!E150*1000),"")),"")),"")</f>
        <v>1287.9831378070648</v>
      </c>
      <c r="F119" s="9">
        <f>IFERROR((IF('[1]T10 Wine export vol'!F150&lt;&gt;"",(IF('[1]T58 Population'!F150&lt;&gt;"",('[1]T10 Wine export vol'!F150/'[1]T61 Real GDP'!F150*1000),"")),"")),"")</f>
        <v>420.41607565011816</v>
      </c>
      <c r="G119" s="9"/>
      <c r="H119" s="9">
        <f>IFERROR((IF('[1]T10 Wine export vol'!G150&lt;&gt;"",(IF('[1]T58 Population'!G150&lt;&gt;"",('[1]T10 Wine export vol'!G150/'[1]T61 Real GDP'!G150*1000),"")),"")),"")</f>
        <v>125.75816567565906</v>
      </c>
      <c r="I119" s="9">
        <f>IFERROR((IF('[1]T10 Wine export vol'!H150&lt;&gt;"",(IF('[1]T58 Population'!H150&lt;&gt;"",('[1]T10 Wine export vol'!H150/'[1]T61 Real GDP'!H150*1000),"")),"")),"")</f>
        <v>26.930320150659135</v>
      </c>
      <c r="J119" s="9">
        <f>IFERROR((IF('[1]T10 Wine export vol'!I150&lt;&gt;"",(IF('[1]T58 Population'!I150&lt;&gt;"",('[1]T10 Wine export vol'!I150/'[1]T61 Real GDP'!I150*1000),"")),"")),"")</f>
        <v>6.145337225380243E-2</v>
      </c>
      <c r="K119" s="9">
        <f>IFERROR((IF('[1]T10 Wine export vol'!J150&lt;&gt;"",(IF('[1]T58 Population'!J150&lt;&gt;"",('[1]T10 Wine export vol'!J150/'[1]T61 Real GDP'!J150*1000),"")),"")),"")</f>
        <v>203.82997256771466</v>
      </c>
      <c r="L119" s="9">
        <f>IFERROR((IF('[1]T10 Wine export vol'!K150&lt;&gt;"",(IF('[1]T58 Population'!K150&lt;&gt;"",('[1]T10 Wine export vol'!K150/'[1]T61 Real GDP'!K150*1000),"")),"")),"")</f>
        <v>273.36440531676163</v>
      </c>
      <c r="M119" s="9">
        <f>IFERROR((IF('[1]T10 Wine export vol'!L150&lt;&gt;"",(IF('[1]T58 Population'!L150&lt;&gt;"",('[1]T10 Wine export vol'!L150/'[1]T61 Real GDP'!L150*1000),"")),"")),"")</f>
        <v>10.196103980715357</v>
      </c>
      <c r="N119" s="9">
        <f>IFERROR((IF('[1]T10 Wine export vol'!M150&lt;&gt;"",(IF('[1]T58 Population'!M150&lt;&gt;"",('[1]T10 Wine export vol'!M150/'[1]T61 Real GDP'!M150*1000),"")),"")),"")</f>
        <v>24.291379200751038</v>
      </c>
      <c r="O119" s="9">
        <f>IFERROR((IF('[1]T10 Wine export vol'!N150&lt;&gt;"",(IF('[1]T58 Population'!N150&lt;&gt;"",('[1]T10 Wine export vol'!N150/'[1]T61 Real GDP'!N150*1000),"")),"")),"")</f>
        <v>1.5954805137785084E-2</v>
      </c>
      <c r="P119" s="9">
        <f>IFERROR((IF('[1]T10 Wine export vol'!O150&lt;&gt;"",(IF('[1]T58 Population'!O150&lt;&gt;"",('[1]T10 Wine export vol'!O150/'[1]T61 Real GDP'!O150*1000),"")),"")),"")</f>
        <v>7.0553348160365177</v>
      </c>
      <c r="Q119" s="9">
        <f>IFERROR((IF('[1]T10 Wine export vol'!P150&lt;&gt;"",(IF('[1]T58 Population'!P150&lt;&gt;"",('[1]T10 Wine export vol'!P150/'[1]T61 Real GDP'!P150*1000),"")),"")),"")</f>
        <v>17.270411763335755</v>
      </c>
      <c r="R119" s="9" t="str">
        <f>IFERROR((IF('[1]T10 Wine export vol'!Q150&lt;&gt;"",(IF('[1]T58 Population'!Q150&lt;&gt;"",('[1]T10 Wine export vol'!Q150/'[1]T61 Real GDP'!Q150*1000),"")),"")),"")</f>
        <v/>
      </c>
      <c r="S119" s="9">
        <f>IFERROR((IF('[1]T10 Wine export vol'!R150&lt;&gt;"",(IF('[1]T58 Population'!R150&lt;&gt;"",('[1]T10 Wine export vol'!R150/'[1]T61 Real GDP'!R150*1000),"")),"")),"")</f>
        <v>5062.6651136766914</v>
      </c>
      <c r="T119" s="9" t="str">
        <f>IFERROR((IF('[1]T10 Wine export vol'!S150&lt;&gt;"",(IF('[1]T58 Population'!S150&lt;&gt;"",('[1]T10 Wine export vol'!S150/'[1]T61 Real GDP'!S150*1000),"")),"")),"")</f>
        <v/>
      </c>
      <c r="U119" s="9" t="str">
        <f>IFERROR((IF('[1]T10 Wine export vol'!T150&lt;&gt;"",(IF('[1]T58 Population'!T150&lt;&gt;"",('[1]T10 Wine export vol'!T150/'[1]T61 Real GDP'!T150*1000),"")),"")),"")</f>
        <v/>
      </c>
      <c r="V119" s="9">
        <f>IFERROR((IF('[1]T10 Wine export vol'!U150&lt;&gt;"",(IF('[1]T58 Population'!U150&lt;&gt;"",('[1]T10 Wine export vol'!U150/'[1]T61 Real GDP'!U150*1000),"")),"")),"")</f>
        <v>3221.923901284139</v>
      </c>
      <c r="W119" s="9" t="str">
        <f>IFERROR((IF('[1]T10 Wine export vol'!V150&lt;&gt;"",(IF('[1]T58 Population'!V150&lt;&gt;"",('[1]T10 Wine export vol'!V150/'[1]T61 Real GDP'!V150*1000),"")),"")),"")</f>
        <v/>
      </c>
      <c r="X119" s="9">
        <f>IFERROR((IF('[1]T10 Wine export vol'!W150&lt;&gt;"",(IF('[1]T58 Population'!W150&lt;&gt;"",('[1]T10 Wine export vol'!W150/'[1]T61 Real GDP'!W150*1000),"")),"")),"")</f>
        <v>929.31718207789402</v>
      </c>
      <c r="Y119" s="9" t="str">
        <f>IFERROR((IF('[1]T10 Wine export vol'!X150&lt;&gt;"",(IF('[1]T58 Population'!X150&lt;&gt;"",('[1]T10 Wine export vol'!X150/'[1]T61 Real GDP'!X150*1000),"")),"")),"")</f>
        <v/>
      </c>
      <c r="Z119" s="9" t="str">
        <f>IFERROR((IF('[1]T10 Wine export vol'!Y150&lt;&gt;"",(IF('[1]T58 Population'!Y150&lt;&gt;"",('[1]T10 Wine export vol'!Y150/'[1]T61 Real GDP'!Y150*1000),"")),"")),"")</f>
        <v/>
      </c>
      <c r="AA119" s="9" t="str">
        <f>IFERROR((IF('[1]T10 Wine export vol'!Z150&lt;&gt;"",(IF('[1]T58 Population'!Z150&lt;&gt;"",('[1]T10 Wine export vol'!Z150/'[1]T61 Real GDP'!Z150*1000),"")),"")),"")</f>
        <v/>
      </c>
      <c r="AB119" s="9">
        <f>IFERROR((IF('[1]T10 Wine export vol'!AA150&lt;&gt;"",(IF('[1]T58 Population'!AA150&lt;&gt;"",('[1]T10 Wine export vol'!AA150/'[1]T61 Real GDP'!AA150*1000),"")),"")),"")</f>
        <v>38.44640111298235</v>
      </c>
      <c r="AC119" s="9">
        <f>IFERROR((IF('[1]T10 Wine export vol'!AB150&lt;&gt;"",(IF('[1]T58 Population'!AB150&lt;&gt;"",('[1]T10 Wine export vol'!AB150/'[1]T61 Real GDP'!AB150*1000),"")),"")),"")</f>
        <v>12.79628788059987</v>
      </c>
      <c r="AD119" s="9">
        <f>IFERROR((IF('[1]T10 Wine export vol'!AC150&lt;&gt;"",(IF('[1]T58 Population'!AC150&lt;&gt;"",('[1]T10 Wine export vol'!AC150/'[1]T61 Real GDP'!AC150*1000),"")),"")),"")</f>
        <v>0</v>
      </c>
      <c r="AE119" s="9">
        <f>IFERROR((IF('[1]T10 Wine export vol'!AD150&lt;&gt;"",(IF('[1]T58 Population'!AD150&lt;&gt;"",('[1]T10 Wine export vol'!AD150/'[1]T61 Real GDP'!AD150*1000),"")),"")),"")</f>
        <v>8.0430189406491852</v>
      </c>
      <c r="AF119" s="9">
        <f>IFERROR((IF('[1]T10 Wine export vol'!AE150&lt;&gt;"",(IF('[1]T58 Population'!AE150&lt;&gt;"",('[1]T10 Wine export vol'!AE150/'[1]T61 Real GDP'!AE150*1000),"")),"")),"")</f>
        <v>110.00688203357603</v>
      </c>
      <c r="AG119" s="9">
        <f>IFERROR((IF('[1]T10 Wine export vol'!AF150&lt;&gt;"",(IF('[1]T58 Population'!AF150&lt;&gt;"",('[1]T10 Wine export vol'!AF150/'[1]T61 Real GDP'!AF150*1000),"")),"")),"")</f>
        <v>1.1136329671767986</v>
      </c>
      <c r="AH119" s="9">
        <f>IFERROR((IF('[1]T10 Wine export vol'!AG150&lt;&gt;"",(IF('[1]T58 Population'!AG150&lt;&gt;"",('[1]T10 Wine export vol'!AG150/'[1]T61 Real GDP'!AG150*1000),"")),"")),"")</f>
        <v>135.36972687755321</v>
      </c>
      <c r="AI119" s="9">
        <f>IFERROR((IF('[1]T10 Wine export vol'!AH150&lt;&gt;"",(IF('[1]T58 Population'!AH150&lt;&gt;"",('[1]T10 Wine export vol'!AH150/'[1]T61 Real GDP'!AH150*1000),"")),"")),"")</f>
        <v>0.39429307059928054</v>
      </c>
      <c r="AJ119" s="9">
        <f>IFERROR((IF('[1]T10 Wine export vol'!AI150&lt;&gt;"",(IF('[1]T58 Population'!AI150&lt;&gt;"",('[1]T10 Wine export vol'!AI150/'[1]T61 Real GDP'!AI150*1000),"")),"")),"")</f>
        <v>2.0428451436656547</v>
      </c>
      <c r="AK119" s="9" t="str">
        <f>IFERROR((IF('[1]T10 Wine export vol'!AJ150&lt;&gt;"",(IF('[1]T58 Population'!AJ150&lt;&gt;"",('[1]T10 Wine export vol'!AJ150/'[1]T61 Real GDP'!AJ150*1000),"")),"")),"")</f>
        <v/>
      </c>
      <c r="AL119" s="9">
        <f>IFERROR((IF('[1]T10 Wine export vol'!AK150&lt;&gt;"",(IF('[1]T58 Population'!AK150&lt;&gt;"",('[1]T10 Wine export vol'!AK150/'[1]T61 Real GDP'!AK150*1000),"")),"")),"")</f>
        <v>2649.9217486483162</v>
      </c>
      <c r="AM119" s="9">
        <f>IFERROR((IF('[1]T10 Wine export vol'!AL150&lt;&gt;"",(IF('[1]T58 Population'!AL150&lt;&gt;"",('[1]T10 Wine export vol'!AL150/'[1]T61 Real GDP'!AL150*1000),"")),"")),"")</f>
        <v>897.25229328644389</v>
      </c>
      <c r="AN119" s="9">
        <f>IFERROR((IF('[1]T10 Wine export vol'!AM150&lt;&gt;"",(IF('[1]T58 Population'!AM150&lt;&gt;"",('[1]T10 Wine export vol'!AM150/'[1]T61 Real GDP'!AM150*1000),"")),"")),"")</f>
        <v>81.71197288362147</v>
      </c>
      <c r="AO119" s="9">
        <f>IFERROR((IF('[1]T10 Wine export vol'!AN150&lt;&gt;"",(IF('[1]T58 Population'!AN150&lt;&gt;"",('[1]T10 Wine export vol'!AN150/'[1]T61 Real GDP'!AN150*1000),"")),"")),"")</f>
        <v>1697.0151077484027</v>
      </c>
      <c r="AP119" s="9">
        <f>IFERROR((IF('[1]T10 Wine export vol'!AO150&lt;&gt;"",(IF('[1]T58 Population'!AO150&lt;&gt;"",('[1]T10 Wine export vol'!AO150/'[1]T61 Real GDP'!AO150*1000),"")),"")),"")</f>
        <v>19.753646187561401</v>
      </c>
      <c r="AQ119" s="9" t="str">
        <f>IFERROR((IF('[1]T10 Wine export vol'!AP150&lt;&gt;"",(IF('[1]T58 Population'!AP150&lt;&gt;"",('[1]T10 Wine export vol'!AP150/'[1]T61 Real GDP'!AP150*1000),"")),"")),"")</f>
        <v/>
      </c>
      <c r="AR119" s="9">
        <f>IFERROR((IF('[1]T10 Wine export vol'!AQ150&lt;&gt;"",(IF('[1]T58 Population'!AQ150&lt;&gt;"",('[1]T10 Wine export vol'!AQ150/'[1]T61 Real GDP'!AQ150*1000),"")),"")),"")</f>
        <v>0</v>
      </c>
      <c r="AS119" s="9">
        <f>IFERROR((IF('[1]T10 Wine export vol'!AR150&lt;&gt;"",(IF('[1]T58 Population'!AR150&lt;&gt;"",('[1]T10 Wine export vol'!AR150/'[1]T61 Real GDP'!AR150*1000),"")),"")),"")</f>
        <v>4.424927089269552</v>
      </c>
      <c r="AT119" s="9">
        <f>IFERROR((IF('[1]T10 Wine export vol'!AS150&lt;&gt;"",(IF('[1]T58 Population'!AS150&lt;&gt;"",('[1]T10 Wine export vol'!AS150/'[1]T61 Real GDP'!AS150*1000),"")),"")),"")</f>
        <v>1.7199246099712628E-2</v>
      </c>
      <c r="AU119" s="9">
        <f>IFERROR((IF('[1]T10 Wine export vol'!AT150&lt;&gt;"",(IF('[1]T58 Population'!AT150&lt;&gt;"",('[1]T10 Wine export vol'!AT150/'[1]T61 Real GDP'!AT150*1000),"")),"")),"")</f>
        <v>4.9770545791000889E-2</v>
      </c>
      <c r="AV119" s="9" t="str">
        <f>IFERROR((IF('[1]T10 Wine export vol'!AU150&lt;&gt;"",(IF('[1]T58 Population'!AU150&lt;&gt;"",('[1]T10 Wine export vol'!AU150/'[1]T61 Real GDP'!AU150*1000),"")),"")),"")</f>
        <v/>
      </c>
      <c r="AW119" s="9">
        <f>IFERROR((IF('[1]T10 Wine export vol'!AV150&lt;&gt;"",(IF('[1]T58 Population'!AV150&lt;&gt;"",('[1]T10 Wine export vol'!AV150/'[1]T61 Real GDP'!AV150*1000),"")),"")),"")</f>
        <v>5.2537564358516343E-2</v>
      </c>
      <c r="AX119" s="9" t="str">
        <f>IFERROR((IF('[1]T10 Wine export vol'!AW150&lt;&gt;"",(IF('[1]T58 Population'!AW150&lt;&gt;"",('[1]T10 Wine export vol'!AW150/'[1]T61 Real GDP'!AW150*1000),"")),"")),"")</f>
        <v/>
      </c>
      <c r="AY119" s="9">
        <f>IFERROR((IF('[1]T10 Wine export vol'!AX150&lt;&gt;"",(IF('[1]T58 Population'!AX150&lt;&gt;"",('[1]T10 Wine export vol'!AX150/'[1]T61 Real GDP'!AX150*1000),"")),"")),"")</f>
        <v>16.952462794422093</v>
      </c>
      <c r="AZ119" s="9">
        <f>IFERROR((IF('[1]T10 Wine export vol'!AY150&lt;&gt;"",(IF('[1]T58 Population'!AY150&lt;&gt;"",('[1]T10 Wine export vol'!AY150/'[1]T61 Real GDP'!AY150*1000),"")),"")),"")</f>
        <v>0</v>
      </c>
      <c r="BA119" s="9" t="str">
        <f>IFERROR((IF('[1]T10 Wine export vol'!AZ150&lt;&gt;"",(IF('[1]T58 Population'!AZ150&lt;&gt;"",('[1]T10 Wine export vol'!AZ150/'[1]T61 Real GDP'!AZ150*1000),"")),"")),"")</f>
        <v/>
      </c>
      <c r="BB119" s="9">
        <f>IFERROR((IF('[1]T10 Wine export vol'!BC150&lt;&gt;"",(IF('[1]T58 Population'!BC150&lt;&gt;"",('[1]T10 Wine export vol'!BC150/'[1]T61 Real GDP'!BC150*1000),"")),"")),"")</f>
        <v>234.93078671768239</v>
      </c>
    </row>
    <row r="120" spans="1:54" x14ac:dyDescent="0.5">
      <c r="A120" s="7">
        <f>'[1]T10 Wine export vol'!A151</f>
        <v>1983</v>
      </c>
      <c r="B120" s="9">
        <f>IFERROR((IF('[1]T10 Wine export vol'!B151&lt;&gt;"",(IF('[1]T58 Population'!B151&lt;&gt;"",('[1]T10 Wine export vol'!B151/'[1]T61 Real GDP'!B151*1000),"")),"")),"")</f>
        <v>1232.8568546779195</v>
      </c>
      <c r="C120" s="9">
        <f>IFERROR((IF('[1]T10 Wine export vol'!C151&lt;&gt;"",(IF('[1]T58 Population'!C151&lt;&gt;"",('[1]T10 Wine export vol'!C151/'[1]T61 Real GDP'!C151*1000),"")),"")),"")</f>
        <v>1809.8264676406984</v>
      </c>
      <c r="D120" s="9">
        <f>IFERROR((IF('[1]T10 Wine export vol'!D151&lt;&gt;"",(IF('[1]T58 Population'!D151&lt;&gt;"",('[1]T10 Wine export vol'!D151/'[1]T61 Real GDP'!D151*1000),"")),"")),"")</f>
        <v>1743.3735826829629</v>
      </c>
      <c r="E120" s="9">
        <f>IFERROR((IF('[1]T10 Wine export vol'!E151&lt;&gt;"",(IF('[1]T58 Population'!E151&lt;&gt;"",('[1]T10 Wine export vol'!E151/'[1]T61 Real GDP'!E151*1000),"")),"")),"")</f>
        <v>1534.7027648368896</v>
      </c>
      <c r="F120" s="9">
        <f>IFERROR((IF('[1]T10 Wine export vol'!F151&lt;&gt;"",(IF('[1]T58 Population'!F151&lt;&gt;"",('[1]T10 Wine export vol'!F151/'[1]T61 Real GDP'!F151*1000),"")),"")),"")</f>
        <v>378.91386732403691</v>
      </c>
      <c r="G120" s="9"/>
      <c r="H120" s="9">
        <f>IFERROR((IF('[1]T10 Wine export vol'!G151&lt;&gt;"",(IF('[1]T58 Population'!G151&lt;&gt;"",('[1]T10 Wine export vol'!G151/'[1]T61 Real GDP'!G151*1000),"")),"")),"")</f>
        <v>93.508487293776753</v>
      </c>
      <c r="I120" s="9">
        <f>IFERROR((IF('[1]T10 Wine export vol'!H151&lt;&gt;"",(IF('[1]T58 Population'!H151&lt;&gt;"",('[1]T10 Wine export vol'!H151/'[1]T61 Real GDP'!H151*1000),"")),"")),"")</f>
        <v>24.639952973449596</v>
      </c>
      <c r="J120" s="9">
        <f>IFERROR((IF('[1]T10 Wine export vol'!I151&lt;&gt;"",(IF('[1]T58 Population'!I151&lt;&gt;"",('[1]T10 Wine export vol'!I151/'[1]T61 Real GDP'!I151*1000),"")),"")),"")</f>
        <v>2.9918173794671574E-2</v>
      </c>
      <c r="K120" s="9">
        <f>IFERROR((IF('[1]T10 Wine export vol'!J151&lt;&gt;"",(IF('[1]T58 Population'!J151&lt;&gt;"",('[1]T10 Wine export vol'!J151/'[1]T61 Real GDP'!J151*1000),"")),"")),"")</f>
        <v>235.41130290139128</v>
      </c>
      <c r="L120" s="9">
        <f>IFERROR((IF('[1]T10 Wine export vol'!K151&lt;&gt;"",(IF('[1]T58 Population'!K151&lt;&gt;"",('[1]T10 Wine export vol'!K151/'[1]T61 Real GDP'!K151*1000),"")),"")),"")</f>
        <v>228.63463390032553</v>
      </c>
      <c r="M120" s="9">
        <f>IFERROR((IF('[1]T10 Wine export vol'!L151&lt;&gt;"",(IF('[1]T58 Population'!L151&lt;&gt;"",('[1]T10 Wine export vol'!L151/'[1]T61 Real GDP'!L151*1000),"")),"")),"")</f>
        <v>4.9307732497387669</v>
      </c>
      <c r="N120" s="9">
        <f>IFERROR((IF('[1]T10 Wine export vol'!M151&lt;&gt;"",(IF('[1]T58 Population'!M151&lt;&gt;"",('[1]T10 Wine export vol'!M151/'[1]T61 Real GDP'!M151*1000),"")),"")),"")</f>
        <v>31.35365888834405</v>
      </c>
      <c r="O120" s="9">
        <f>IFERROR((IF('[1]T10 Wine export vol'!N151&lt;&gt;"",(IF('[1]T58 Population'!N151&lt;&gt;"",('[1]T10 Wine export vol'!N151/'[1]T61 Real GDP'!N151*1000),"")),"")),"")</f>
        <v>2.3519350912303887E-2</v>
      </c>
      <c r="P120" s="9">
        <f>IFERROR((IF('[1]T10 Wine export vol'!O151&lt;&gt;"",(IF('[1]T58 Population'!O151&lt;&gt;"",('[1]T10 Wine export vol'!O151/'[1]T61 Real GDP'!O151*1000),"")),"")),"")</f>
        <v>9.5392801200076267</v>
      </c>
      <c r="Q120" s="9">
        <f>IFERROR((IF('[1]T10 Wine export vol'!P151&lt;&gt;"",(IF('[1]T58 Population'!P151&lt;&gt;"",('[1]T10 Wine export vol'!P151/'[1]T61 Real GDP'!P151*1000),"")),"")),"")</f>
        <v>6.9160429173078368</v>
      </c>
      <c r="R120" s="9" t="str">
        <f>IFERROR((IF('[1]T10 Wine export vol'!Q151&lt;&gt;"",(IF('[1]T58 Population'!Q151&lt;&gt;"",('[1]T10 Wine export vol'!Q151/'[1]T61 Real GDP'!Q151*1000),"")),"")),"")</f>
        <v/>
      </c>
      <c r="S120" s="9">
        <f>IFERROR((IF('[1]T10 Wine export vol'!R151&lt;&gt;"",(IF('[1]T58 Population'!R151&lt;&gt;"",('[1]T10 Wine export vol'!R151/'[1]T61 Real GDP'!R151*1000),"")),"")),"")</f>
        <v>5455.922532549288</v>
      </c>
      <c r="T120" s="9" t="str">
        <f>IFERROR((IF('[1]T10 Wine export vol'!S151&lt;&gt;"",(IF('[1]T58 Population'!S151&lt;&gt;"",('[1]T10 Wine export vol'!S151/'[1]T61 Real GDP'!S151*1000),"")),"")),"")</f>
        <v/>
      </c>
      <c r="U120" s="9" t="str">
        <f>IFERROR((IF('[1]T10 Wine export vol'!T151&lt;&gt;"",(IF('[1]T58 Population'!T151&lt;&gt;"",('[1]T10 Wine export vol'!T151/'[1]T61 Real GDP'!T151*1000),"")),"")),"")</f>
        <v/>
      </c>
      <c r="V120" s="9">
        <f>IFERROR((IF('[1]T10 Wine export vol'!U151&lt;&gt;"",(IF('[1]T58 Population'!U151&lt;&gt;"",('[1]T10 Wine export vol'!U151/'[1]T61 Real GDP'!U151*1000),"")),"")),"")</f>
        <v>3706.9005608110733</v>
      </c>
      <c r="W120" s="9" t="str">
        <f>IFERROR((IF('[1]T10 Wine export vol'!V151&lt;&gt;"",(IF('[1]T58 Population'!V151&lt;&gt;"",('[1]T10 Wine export vol'!V151/'[1]T61 Real GDP'!V151*1000),"")),"")),"")</f>
        <v/>
      </c>
      <c r="X120" s="9">
        <f>IFERROR((IF('[1]T10 Wine export vol'!W151&lt;&gt;"",(IF('[1]T58 Population'!W151&lt;&gt;"",('[1]T10 Wine export vol'!W151/'[1]T61 Real GDP'!W151*1000),"")),"")),"")</f>
        <v>873.37338056722183</v>
      </c>
      <c r="Y120" s="9" t="str">
        <f>IFERROR((IF('[1]T10 Wine export vol'!X151&lt;&gt;"",(IF('[1]T58 Population'!X151&lt;&gt;"",('[1]T10 Wine export vol'!X151/'[1]T61 Real GDP'!X151*1000),"")),"")),"")</f>
        <v/>
      </c>
      <c r="Z120" s="9" t="str">
        <f>IFERROR((IF('[1]T10 Wine export vol'!Y151&lt;&gt;"",(IF('[1]T58 Population'!Y151&lt;&gt;"",('[1]T10 Wine export vol'!Y151/'[1]T61 Real GDP'!Y151*1000),"")),"")),"")</f>
        <v/>
      </c>
      <c r="AA120" s="9" t="str">
        <f>IFERROR((IF('[1]T10 Wine export vol'!Z151&lt;&gt;"",(IF('[1]T58 Population'!Z151&lt;&gt;"",('[1]T10 Wine export vol'!Z151/'[1]T61 Real GDP'!Z151*1000),"")),"")),"")</f>
        <v/>
      </c>
      <c r="AB120" s="9">
        <f>IFERROR((IF('[1]T10 Wine export vol'!AA151&lt;&gt;"",(IF('[1]T58 Population'!AA151&lt;&gt;"",('[1]T10 Wine export vol'!AA151/'[1]T61 Real GDP'!AA151*1000),"")),"")),"")</f>
        <v>36.291005266794492</v>
      </c>
      <c r="AC120" s="9">
        <f>IFERROR((IF('[1]T10 Wine export vol'!AB151&lt;&gt;"",(IF('[1]T58 Population'!AB151&lt;&gt;"",('[1]T10 Wine export vol'!AB151/'[1]T61 Real GDP'!AB151*1000),"")),"")),"")</f>
        <v>12.920498195786287</v>
      </c>
      <c r="AD120" s="9">
        <f>IFERROR((IF('[1]T10 Wine export vol'!AC151&lt;&gt;"",(IF('[1]T58 Population'!AC151&lt;&gt;"",('[1]T10 Wine export vol'!AC151/'[1]T61 Real GDP'!AC151*1000),"")),"")),"")</f>
        <v>0</v>
      </c>
      <c r="AE120" s="9">
        <f>IFERROR((IF('[1]T10 Wine export vol'!AD151&lt;&gt;"",(IF('[1]T58 Population'!AD151&lt;&gt;"",('[1]T10 Wine export vol'!AD151/'[1]T61 Real GDP'!AD151*1000),"")),"")),"")</f>
        <v>6.4620271595976551</v>
      </c>
      <c r="AF120" s="9">
        <f>IFERROR((IF('[1]T10 Wine export vol'!AE151&lt;&gt;"",(IF('[1]T58 Population'!AE151&lt;&gt;"",('[1]T10 Wine export vol'!AE151/'[1]T61 Real GDP'!AE151*1000),"")),"")),"")</f>
        <v>46.92083222376138</v>
      </c>
      <c r="AG120" s="9">
        <f>IFERROR((IF('[1]T10 Wine export vol'!AF151&lt;&gt;"",(IF('[1]T58 Population'!AF151&lt;&gt;"",('[1]T10 Wine export vol'!AF151/'[1]T61 Real GDP'!AF151*1000),"")),"")),"")</f>
        <v>1.1456757425240329</v>
      </c>
      <c r="AH120" s="9">
        <f>IFERROR((IF('[1]T10 Wine export vol'!AG151&lt;&gt;"",(IF('[1]T58 Population'!AG151&lt;&gt;"",('[1]T10 Wine export vol'!AG151/'[1]T61 Real GDP'!AG151*1000),"")),"")),"")</f>
        <v>149.8138867430969</v>
      </c>
      <c r="AI120" s="9">
        <f>IFERROR((IF('[1]T10 Wine export vol'!AH151&lt;&gt;"",(IF('[1]T58 Population'!AH151&lt;&gt;"",('[1]T10 Wine export vol'!AH151/'[1]T61 Real GDP'!AH151*1000),"")),"")),"")</f>
        <v>0.47790104752061208</v>
      </c>
      <c r="AJ120" s="9" t="str">
        <f>IFERROR((IF('[1]T10 Wine export vol'!AI151&lt;&gt;"",(IF('[1]T58 Population'!AI151&lt;&gt;"",('[1]T10 Wine export vol'!AI151/'[1]T61 Real GDP'!AI151*1000),"")),"")),"")</f>
        <v/>
      </c>
      <c r="AK120" s="9" t="str">
        <f>IFERROR((IF('[1]T10 Wine export vol'!AJ151&lt;&gt;"",(IF('[1]T58 Population'!AJ151&lt;&gt;"",('[1]T10 Wine export vol'!AJ151/'[1]T61 Real GDP'!AJ151*1000),"")),"")),"")</f>
        <v/>
      </c>
      <c r="AL120" s="9">
        <f>IFERROR((IF('[1]T10 Wine export vol'!AK151&lt;&gt;"",(IF('[1]T58 Population'!AK151&lt;&gt;"",('[1]T10 Wine export vol'!AK151/'[1]T61 Real GDP'!AK151*1000),"")),"")),"")</f>
        <v>1221.4108549502657</v>
      </c>
      <c r="AM120" s="9">
        <f>IFERROR((IF('[1]T10 Wine export vol'!AL151&lt;&gt;"",(IF('[1]T58 Population'!AL151&lt;&gt;"",('[1]T10 Wine export vol'!AL151/'[1]T61 Real GDP'!AL151*1000),"")),"")),"")</f>
        <v>292.86170892819092</v>
      </c>
      <c r="AN120" s="9">
        <f>IFERROR((IF('[1]T10 Wine export vol'!AM151&lt;&gt;"",(IF('[1]T58 Population'!AM151&lt;&gt;"",('[1]T10 Wine export vol'!AM151/'[1]T61 Real GDP'!AM151*1000),"")),"")),"")</f>
        <v>87.007706766845885</v>
      </c>
      <c r="AO120" s="9">
        <f>IFERROR((IF('[1]T10 Wine export vol'!AN151&lt;&gt;"",(IF('[1]T58 Population'!AN151&lt;&gt;"",('[1]T10 Wine export vol'!AN151/'[1]T61 Real GDP'!AN151*1000),"")),"")),"")</f>
        <v>1048.3983741568984</v>
      </c>
      <c r="AP120" s="9">
        <f>IFERROR((IF('[1]T10 Wine export vol'!AO151&lt;&gt;"",(IF('[1]T58 Population'!AO151&lt;&gt;"",('[1]T10 Wine export vol'!AO151/'[1]T61 Real GDP'!AO151*1000),"")),"")),"")</f>
        <v>15.669716390280401</v>
      </c>
      <c r="AQ120" s="9" t="str">
        <f>IFERROR((IF('[1]T10 Wine export vol'!AP151&lt;&gt;"",(IF('[1]T58 Population'!AP151&lt;&gt;"",('[1]T10 Wine export vol'!AP151/'[1]T61 Real GDP'!AP151*1000),"")),"")),"")</f>
        <v/>
      </c>
      <c r="AR120" s="9">
        <f>IFERROR((IF('[1]T10 Wine export vol'!AQ151&lt;&gt;"",(IF('[1]T58 Population'!AQ151&lt;&gt;"",('[1]T10 Wine export vol'!AQ151/'[1]T61 Real GDP'!AQ151*1000),"")),"")),"")</f>
        <v>0</v>
      </c>
      <c r="AS120" s="9">
        <f>IFERROR((IF('[1]T10 Wine export vol'!AR151&lt;&gt;"",(IF('[1]T58 Population'!AR151&lt;&gt;"",('[1]T10 Wine export vol'!AR151/'[1]T61 Real GDP'!AR151*1000),"")),"")),"")</f>
        <v>4.9004837047022445</v>
      </c>
      <c r="AT120" s="9">
        <f>IFERROR((IF('[1]T10 Wine export vol'!AS151&lt;&gt;"",(IF('[1]T58 Population'!AS151&lt;&gt;"",('[1]T10 Wine export vol'!AS151/'[1]T61 Real GDP'!AS151*1000),"")),"")),"")</f>
        <v>1.0610895798350537E-2</v>
      </c>
      <c r="AU120" s="9">
        <f>IFERROR((IF('[1]T10 Wine export vol'!AT151&lt;&gt;"",(IF('[1]T58 Population'!AT151&lt;&gt;"",('[1]T10 Wine export vol'!AT151/'[1]T61 Real GDP'!AT151*1000),"")),"")),"")</f>
        <v>4.5124767050715553E-2</v>
      </c>
      <c r="AV120" s="9" t="str">
        <f>IFERROR((IF('[1]T10 Wine export vol'!AU151&lt;&gt;"",(IF('[1]T58 Population'!AU151&lt;&gt;"",('[1]T10 Wine export vol'!AU151/'[1]T61 Real GDP'!AU151*1000),"")),"")),"")</f>
        <v/>
      </c>
      <c r="AW120" s="9">
        <f>IFERROR((IF('[1]T10 Wine export vol'!AV151&lt;&gt;"",(IF('[1]T58 Population'!AV151&lt;&gt;"",('[1]T10 Wine export vol'!AV151/'[1]T61 Real GDP'!AV151*1000),"")),"")),"")</f>
        <v>0.36310820624546108</v>
      </c>
      <c r="AX120" s="9" t="str">
        <f>IFERROR((IF('[1]T10 Wine export vol'!AW151&lt;&gt;"",(IF('[1]T58 Population'!AW151&lt;&gt;"",('[1]T10 Wine export vol'!AW151/'[1]T61 Real GDP'!AW151*1000),"")),"")),"")</f>
        <v/>
      </c>
      <c r="AY120" s="9">
        <f>IFERROR((IF('[1]T10 Wine export vol'!AX151&lt;&gt;"",(IF('[1]T58 Population'!AX151&lt;&gt;"",('[1]T10 Wine export vol'!AX151/'[1]T61 Real GDP'!AX151*1000),"")),"")),"")</f>
        <v>16.248420292471565</v>
      </c>
      <c r="AZ120" s="9">
        <f>IFERROR((IF('[1]T10 Wine export vol'!AY151&lt;&gt;"",(IF('[1]T58 Population'!AY151&lt;&gt;"",('[1]T10 Wine export vol'!AY151/'[1]T61 Real GDP'!AY151*1000),"")),"")),"")</f>
        <v>0</v>
      </c>
      <c r="BA120" s="9">
        <f>IFERROR((IF('[1]T10 Wine export vol'!AZ151&lt;&gt;"",(IF('[1]T58 Population'!AZ151&lt;&gt;"",('[1]T10 Wine export vol'!AZ151/'[1]T61 Real GDP'!AZ151*1000),"")),"")),"")</f>
        <v>7.066938037087289E-3</v>
      </c>
      <c r="BB120" s="9">
        <f>IFERROR((IF('[1]T10 Wine export vol'!BC151&lt;&gt;"",(IF('[1]T58 Population'!BC151&lt;&gt;"",('[1]T10 Wine export vol'!BC151/'[1]T61 Real GDP'!BC151*1000),"")),"")),"")</f>
        <v>210.02852907972354</v>
      </c>
    </row>
    <row r="121" spans="1:54" x14ac:dyDescent="0.5">
      <c r="A121" s="7">
        <f>'[1]T10 Wine export vol'!A152</f>
        <v>1984</v>
      </c>
      <c r="B121" s="9">
        <f>IFERROR((IF('[1]T10 Wine export vol'!B152&lt;&gt;"",(IF('[1]T58 Population'!B152&lt;&gt;"",('[1]T10 Wine export vol'!B152/'[1]T61 Real GDP'!B152*1000),"")),"")),"")</f>
        <v>1289.777061670974</v>
      </c>
      <c r="C121" s="9">
        <f>IFERROR((IF('[1]T10 Wine export vol'!C152&lt;&gt;"",(IF('[1]T58 Population'!C152&lt;&gt;"",('[1]T10 Wine export vol'!C152/'[1]T61 Real GDP'!C152*1000),"")),"")),"")</f>
        <v>2024.9639707858034</v>
      </c>
      <c r="D121" s="9">
        <f>IFERROR((IF('[1]T10 Wine export vol'!D152&lt;&gt;"",(IF('[1]T58 Population'!D152&lt;&gt;"",('[1]T10 Wine export vol'!D152/'[1]T61 Real GDP'!D152*1000),"")),"")),"")</f>
        <v>1849.2014857242903</v>
      </c>
      <c r="E121" s="9">
        <f>IFERROR((IF('[1]T10 Wine export vol'!E152&lt;&gt;"",(IF('[1]T58 Population'!E152&lt;&gt;"",('[1]T10 Wine export vol'!E152/'[1]T61 Real GDP'!E152*1000),"")),"")),"")</f>
        <v>1704.1969659830595</v>
      </c>
      <c r="F121" s="9">
        <f>IFERROR((IF('[1]T10 Wine export vol'!F152&lt;&gt;"",(IF('[1]T58 Population'!F152&lt;&gt;"",('[1]T10 Wine export vol'!F152/'[1]T61 Real GDP'!F152*1000),"")),"")),"")</f>
        <v>440.1844568515819</v>
      </c>
      <c r="G121" s="9"/>
      <c r="H121" s="9">
        <f>IFERROR((IF('[1]T10 Wine export vol'!G152&lt;&gt;"",(IF('[1]T58 Population'!G152&lt;&gt;"",('[1]T10 Wine export vol'!G152/'[1]T61 Real GDP'!G152*1000),"")),"")),"")</f>
        <v>65.515586732310211</v>
      </c>
      <c r="I121" s="9">
        <f>IFERROR((IF('[1]T10 Wine export vol'!H152&lt;&gt;"",(IF('[1]T58 Population'!H152&lt;&gt;"",('[1]T10 Wine export vol'!H152/'[1]T61 Real GDP'!H152*1000),"")),"")),"")</f>
        <v>38.725495946786161</v>
      </c>
      <c r="J121" s="9">
        <f>IFERROR((IF('[1]T10 Wine export vol'!I152&lt;&gt;"",(IF('[1]T58 Population'!I152&lt;&gt;"",('[1]T10 Wine export vol'!I152/'[1]T61 Real GDP'!I152*1000),"")),"")),"")</f>
        <v>2.9041907472482795E-2</v>
      </c>
      <c r="K121" s="9">
        <f>IFERROR((IF('[1]T10 Wine export vol'!J152&lt;&gt;"",(IF('[1]T58 Population'!J152&lt;&gt;"",('[1]T10 Wine export vol'!J152/'[1]T61 Real GDP'!J152*1000),"")),"")),"")</f>
        <v>271.47984579708435</v>
      </c>
      <c r="L121" s="9">
        <f>IFERROR((IF('[1]T10 Wine export vol'!K152&lt;&gt;"",(IF('[1]T58 Population'!K152&lt;&gt;"",('[1]T10 Wine export vol'!K152/'[1]T61 Real GDP'!K152*1000),"")),"")),"")</f>
        <v>491.08148809191806</v>
      </c>
      <c r="M121" s="9">
        <f>IFERROR((IF('[1]T10 Wine export vol'!L152&lt;&gt;"",(IF('[1]T58 Population'!L152&lt;&gt;"",('[1]T10 Wine export vol'!L152/'[1]T61 Real GDP'!L152*1000),"")),"")),"")</f>
        <v>5.7890290077291358</v>
      </c>
      <c r="N121" s="9">
        <f>IFERROR((IF('[1]T10 Wine export vol'!M152&lt;&gt;"",(IF('[1]T58 Population'!M152&lt;&gt;"",('[1]T10 Wine export vol'!M152/'[1]T61 Real GDP'!M152*1000),"")),"")),"")</f>
        <v>41.628268498608357</v>
      </c>
      <c r="O121" s="9">
        <f>IFERROR((IF('[1]T10 Wine export vol'!N152&lt;&gt;"",(IF('[1]T58 Population'!N152&lt;&gt;"",('[1]T10 Wine export vol'!N152/'[1]T61 Real GDP'!N152*1000),"")),"")),"")</f>
        <v>0.18095781611600745</v>
      </c>
      <c r="P121" s="9">
        <f>IFERROR((IF('[1]T10 Wine export vol'!O152&lt;&gt;"",(IF('[1]T58 Population'!O152&lt;&gt;"",('[1]T10 Wine export vol'!O152/'[1]T61 Real GDP'!O152*1000),"")),"")),"")</f>
        <v>12.25153043576192</v>
      </c>
      <c r="Q121" s="9">
        <f>IFERROR((IF('[1]T10 Wine export vol'!P152&lt;&gt;"",(IF('[1]T58 Population'!P152&lt;&gt;"",('[1]T10 Wine export vol'!P152/'[1]T61 Real GDP'!P152*1000),"")),"")),"")</f>
        <v>8.9277300510543274</v>
      </c>
      <c r="R121" s="9" t="str">
        <f>IFERROR((IF('[1]T10 Wine export vol'!Q152&lt;&gt;"",(IF('[1]T58 Population'!Q152&lt;&gt;"",('[1]T10 Wine export vol'!Q152/'[1]T61 Real GDP'!Q152*1000),"")),"")),"")</f>
        <v/>
      </c>
      <c r="S121" s="9">
        <f>IFERROR((IF('[1]T10 Wine export vol'!R152&lt;&gt;"",(IF('[1]T58 Population'!R152&lt;&gt;"",('[1]T10 Wine export vol'!R152/'[1]T61 Real GDP'!R152*1000),"")),"")),"")</f>
        <v>5189.0661137487241</v>
      </c>
      <c r="T121" s="9" t="str">
        <f>IFERROR((IF('[1]T10 Wine export vol'!S152&lt;&gt;"",(IF('[1]T58 Population'!S152&lt;&gt;"",('[1]T10 Wine export vol'!S152/'[1]T61 Real GDP'!S152*1000),"")),"")),"")</f>
        <v/>
      </c>
      <c r="U121" s="9" t="str">
        <f>IFERROR((IF('[1]T10 Wine export vol'!T152&lt;&gt;"",(IF('[1]T58 Population'!T152&lt;&gt;"",('[1]T10 Wine export vol'!T152/'[1]T61 Real GDP'!T152*1000),"")),"")),"")</f>
        <v/>
      </c>
      <c r="V121" s="9">
        <f>IFERROR((IF('[1]T10 Wine export vol'!U152&lt;&gt;"",(IF('[1]T58 Population'!U152&lt;&gt;"",('[1]T10 Wine export vol'!U152/'[1]T61 Real GDP'!U152*1000),"")),"")),"")</f>
        <v>3834.7244437547756</v>
      </c>
      <c r="W121" s="9" t="str">
        <f>IFERROR((IF('[1]T10 Wine export vol'!V152&lt;&gt;"",(IF('[1]T58 Population'!V152&lt;&gt;"",('[1]T10 Wine export vol'!V152/'[1]T61 Real GDP'!V152*1000),"")),"")),"")</f>
        <v/>
      </c>
      <c r="X121" s="9">
        <f>IFERROR((IF('[1]T10 Wine export vol'!W152&lt;&gt;"",(IF('[1]T58 Population'!W152&lt;&gt;"",('[1]T10 Wine export vol'!W152/'[1]T61 Real GDP'!W152*1000),"")),"")),"")</f>
        <v>762.17293674904647</v>
      </c>
      <c r="Y121" s="9" t="str">
        <f>IFERROR((IF('[1]T10 Wine export vol'!X152&lt;&gt;"",(IF('[1]T58 Population'!X152&lt;&gt;"",('[1]T10 Wine export vol'!X152/'[1]T61 Real GDP'!X152*1000),"")),"")),"")</f>
        <v/>
      </c>
      <c r="Z121" s="9" t="str">
        <f>IFERROR((IF('[1]T10 Wine export vol'!Y152&lt;&gt;"",(IF('[1]T58 Population'!Y152&lt;&gt;"",('[1]T10 Wine export vol'!Y152/'[1]T61 Real GDP'!Y152*1000),"")),"")),"")</f>
        <v/>
      </c>
      <c r="AA121" s="9" t="str">
        <f>IFERROR((IF('[1]T10 Wine export vol'!Z152&lt;&gt;"",(IF('[1]T58 Population'!Z152&lt;&gt;"",('[1]T10 Wine export vol'!Z152/'[1]T61 Real GDP'!Z152*1000),"")),"")),"")</f>
        <v/>
      </c>
      <c r="AB121" s="9">
        <f>IFERROR((IF('[1]T10 Wine export vol'!AA152&lt;&gt;"",(IF('[1]T58 Population'!AA152&lt;&gt;"",('[1]T10 Wine export vol'!AA152/'[1]T61 Real GDP'!AA152*1000),"")),"")),"")</f>
        <v>38.092099067708823</v>
      </c>
      <c r="AC121" s="9">
        <f>IFERROR((IF('[1]T10 Wine export vol'!AB152&lt;&gt;"",(IF('[1]T58 Population'!AB152&lt;&gt;"",('[1]T10 Wine export vol'!AB152/'[1]T61 Real GDP'!AB152*1000),"")),"")),"")</f>
        <v>16.151934682286118</v>
      </c>
      <c r="AD121" s="9">
        <f>IFERROR((IF('[1]T10 Wine export vol'!AC152&lt;&gt;"",(IF('[1]T58 Population'!AC152&lt;&gt;"",('[1]T10 Wine export vol'!AC152/'[1]T61 Real GDP'!AC152*1000),"")),"")),"")</f>
        <v>0</v>
      </c>
      <c r="AE121" s="9">
        <f>IFERROR((IF('[1]T10 Wine export vol'!AD152&lt;&gt;"",(IF('[1]T58 Population'!AD152&lt;&gt;"",('[1]T10 Wine export vol'!AD152/'[1]T61 Real GDP'!AD152*1000),"")),"")),"")</f>
        <v>4.9121543966536292</v>
      </c>
      <c r="AF121" s="9">
        <f>IFERROR((IF('[1]T10 Wine export vol'!AE152&lt;&gt;"",(IF('[1]T58 Population'!AE152&lt;&gt;"",('[1]T10 Wine export vol'!AE152/'[1]T61 Real GDP'!AE152*1000),"")),"")),"")</f>
        <v>121.51574958465079</v>
      </c>
      <c r="AG121" s="9">
        <f>IFERROR((IF('[1]T10 Wine export vol'!AF152&lt;&gt;"",(IF('[1]T58 Population'!AF152&lt;&gt;"",('[1]T10 Wine export vol'!AF152/'[1]T61 Real GDP'!AF152*1000),"")),"")),"")</f>
        <v>1.1517581714461007</v>
      </c>
      <c r="AH121" s="9">
        <f>IFERROR((IF('[1]T10 Wine export vol'!AG152&lt;&gt;"",(IF('[1]T58 Population'!AG152&lt;&gt;"",('[1]T10 Wine export vol'!AG152/'[1]T61 Real GDP'!AG152*1000),"")),"")),"")</f>
        <v>168.8582880259828</v>
      </c>
      <c r="AI121" s="9">
        <f>IFERROR((IF('[1]T10 Wine export vol'!AH152&lt;&gt;"",(IF('[1]T58 Population'!AH152&lt;&gt;"",('[1]T10 Wine export vol'!AH152/'[1]T61 Real GDP'!AH152*1000),"")),"")),"")</f>
        <v>2.5644488030190877</v>
      </c>
      <c r="AJ121" s="9" t="str">
        <f>IFERROR((IF('[1]T10 Wine export vol'!AI152&lt;&gt;"",(IF('[1]T58 Population'!AI152&lt;&gt;"",('[1]T10 Wine export vol'!AI152/'[1]T61 Real GDP'!AI152*1000),"")),"")),"")</f>
        <v/>
      </c>
      <c r="AK121" s="9" t="str">
        <f>IFERROR((IF('[1]T10 Wine export vol'!AJ152&lt;&gt;"",(IF('[1]T58 Population'!AJ152&lt;&gt;"",('[1]T10 Wine export vol'!AJ152/'[1]T61 Real GDP'!AJ152*1000),"")),"")),"")</f>
        <v/>
      </c>
      <c r="AL121" s="9">
        <f>IFERROR((IF('[1]T10 Wine export vol'!AK152&lt;&gt;"",(IF('[1]T58 Population'!AK152&lt;&gt;"",('[1]T10 Wine export vol'!AK152/'[1]T61 Real GDP'!AK152*1000),"")),"")),"")</f>
        <v>1692.0392552950029</v>
      </c>
      <c r="AM121" s="9">
        <f>IFERROR((IF('[1]T10 Wine export vol'!AL152&lt;&gt;"",(IF('[1]T58 Population'!AL152&lt;&gt;"",('[1]T10 Wine export vol'!AL152/'[1]T61 Real GDP'!AL152*1000),"")),"")),"")</f>
        <v>340.38941383400828</v>
      </c>
      <c r="AN121" s="9">
        <f>IFERROR((IF('[1]T10 Wine export vol'!AM152&lt;&gt;"",(IF('[1]T58 Population'!AM152&lt;&gt;"",('[1]T10 Wine export vol'!AM152/'[1]T61 Real GDP'!AM152*1000),"")),"")),"")</f>
        <v>68.398064015171244</v>
      </c>
      <c r="AO121" s="9">
        <f>IFERROR((IF('[1]T10 Wine export vol'!AN152&lt;&gt;"",(IF('[1]T58 Population'!AN152&lt;&gt;"",('[1]T10 Wine export vol'!AN152/'[1]T61 Real GDP'!AN152*1000),"")),"")),"")</f>
        <v>437.0738650589426</v>
      </c>
      <c r="AP121" s="9">
        <f>IFERROR((IF('[1]T10 Wine export vol'!AO152&lt;&gt;"",(IF('[1]T58 Population'!AO152&lt;&gt;"",('[1]T10 Wine export vol'!AO152/'[1]T61 Real GDP'!AO152*1000),"")),"")),"")</f>
        <v>15.12610447672041</v>
      </c>
      <c r="AQ121" s="9" t="str">
        <f>IFERROR((IF('[1]T10 Wine export vol'!AP152&lt;&gt;"",(IF('[1]T58 Population'!AP152&lt;&gt;"",('[1]T10 Wine export vol'!AP152/'[1]T61 Real GDP'!AP152*1000),"")),"")),"")</f>
        <v/>
      </c>
      <c r="AR121" s="9">
        <f>IFERROR((IF('[1]T10 Wine export vol'!AQ152&lt;&gt;"",(IF('[1]T58 Population'!AQ152&lt;&gt;"",('[1]T10 Wine export vol'!AQ152/'[1]T61 Real GDP'!AQ152*1000),"")),"")),"")</f>
        <v>0</v>
      </c>
      <c r="AS121" s="9">
        <f>IFERROR((IF('[1]T10 Wine export vol'!AR152&lt;&gt;"",(IF('[1]T58 Population'!AR152&lt;&gt;"",('[1]T10 Wine export vol'!AR152/'[1]T61 Real GDP'!AR152*1000),"")),"")),"")</f>
        <v>4.3841938275165848</v>
      </c>
      <c r="AT121" s="9">
        <f>IFERROR((IF('[1]T10 Wine export vol'!AS152&lt;&gt;"",(IF('[1]T58 Population'!AS152&lt;&gt;"",('[1]T10 Wine export vol'!AS152/'[1]T61 Real GDP'!AS152*1000),"")),"")),"")</f>
        <v>1.2770707062967249E-2</v>
      </c>
      <c r="AU121" s="9">
        <f>IFERROR((IF('[1]T10 Wine export vol'!AT152&lt;&gt;"",(IF('[1]T58 Population'!AT152&lt;&gt;"",('[1]T10 Wine export vol'!AT152/'[1]T61 Real GDP'!AT152*1000),"")),"")),"")</f>
        <v>4.7371368406568158E-2</v>
      </c>
      <c r="AV121" s="9">
        <f>IFERROR((IF('[1]T10 Wine export vol'!AU152&lt;&gt;"",(IF('[1]T58 Population'!AU152&lt;&gt;"",('[1]T10 Wine export vol'!AU152/'[1]T61 Real GDP'!AU152*1000),"")),"")),"")</f>
        <v>1.3814253546809598E-2</v>
      </c>
      <c r="AW121" s="9">
        <f>IFERROR((IF('[1]T10 Wine export vol'!AV152&lt;&gt;"",(IF('[1]T58 Population'!AV152&lt;&gt;"",('[1]T10 Wine export vol'!AV152/'[1]T61 Real GDP'!AV152*1000),"")),"")),"")</f>
        <v>0.16847909327615257</v>
      </c>
      <c r="AX121" s="9" t="str">
        <f>IFERROR((IF('[1]T10 Wine export vol'!AW152&lt;&gt;"",(IF('[1]T58 Population'!AW152&lt;&gt;"",('[1]T10 Wine export vol'!AW152/'[1]T61 Real GDP'!AW152*1000),"")),"")),"")</f>
        <v/>
      </c>
      <c r="AY121" s="9">
        <f>IFERROR((IF('[1]T10 Wine export vol'!AX152&lt;&gt;"",(IF('[1]T58 Population'!AX152&lt;&gt;"",('[1]T10 Wine export vol'!AX152/'[1]T61 Real GDP'!AX152*1000),"")),"")),"")</f>
        <v>14.16383389988669</v>
      </c>
      <c r="AZ121" s="9">
        <f>IFERROR((IF('[1]T10 Wine export vol'!AY152&lt;&gt;"",(IF('[1]T58 Population'!AY152&lt;&gt;"",('[1]T10 Wine export vol'!AY152/'[1]T61 Real GDP'!AY152*1000),"")),"")),"")</f>
        <v>0</v>
      </c>
      <c r="BA121" s="9">
        <f>IFERROR((IF('[1]T10 Wine export vol'!AZ152&lt;&gt;"",(IF('[1]T58 Population'!AZ152&lt;&gt;"",('[1]T10 Wine export vol'!AZ152/'[1]T61 Real GDP'!AZ152*1000),"")),"")),"")</f>
        <v>2.0047579588890967E-2</v>
      </c>
      <c r="BB121" s="9">
        <f>IFERROR((IF('[1]T10 Wine export vol'!BC152&lt;&gt;"",(IF('[1]T58 Population'!BC152&lt;&gt;"",('[1]T10 Wine export vol'!BC152/'[1]T61 Real GDP'!BC152*1000),"")),"")),"")</f>
        <v>220.87643841688379</v>
      </c>
    </row>
    <row r="122" spans="1:54" x14ac:dyDescent="0.5">
      <c r="A122" s="7">
        <f>'[1]T10 Wine export vol'!A153</f>
        <v>1985</v>
      </c>
      <c r="B122" s="9">
        <f>IFERROR((IF('[1]T10 Wine export vol'!B153&lt;&gt;"",(IF('[1]T58 Population'!B153&lt;&gt;"",('[1]T10 Wine export vol'!B153/'[1]T61 Real GDP'!B153*1000),"")),"")),"")</f>
        <v>1324.1620645043629</v>
      </c>
      <c r="C122" s="9">
        <f>IFERROR((IF('[1]T10 Wine export vol'!C153&lt;&gt;"",(IF('[1]T58 Population'!C153&lt;&gt;"",('[1]T10 Wine export vol'!C153/'[1]T61 Real GDP'!C153*1000),"")),"")),"")</f>
        <v>2106.6729023617695</v>
      </c>
      <c r="D122" s="9">
        <f>IFERROR((IF('[1]T10 Wine export vol'!D153&lt;&gt;"",(IF('[1]T58 Population'!D153&lt;&gt;"",('[1]T10 Wine export vol'!D153/'[1]T61 Real GDP'!D153*1000),"")),"")),"")</f>
        <v>1720.0569301510839</v>
      </c>
      <c r="E122" s="9">
        <f>IFERROR((IF('[1]T10 Wine export vol'!E153&lt;&gt;"",(IF('[1]T58 Population'!E153&lt;&gt;"",('[1]T10 Wine export vol'!E153/'[1]T61 Real GDP'!E153*1000),"")),"")),"")</f>
        <v>1730.6200567497806</v>
      </c>
      <c r="F122" s="9">
        <f>IFERROR((IF('[1]T10 Wine export vol'!F153&lt;&gt;"",(IF('[1]T58 Population'!F153&lt;&gt;"",('[1]T10 Wine export vol'!F153/'[1]T61 Real GDP'!F153*1000),"")),"")),"")</f>
        <v>243.50594037211388</v>
      </c>
      <c r="G122" s="9"/>
      <c r="H122" s="9">
        <f>IFERROR((IF('[1]T10 Wine export vol'!G153&lt;&gt;"",(IF('[1]T58 Population'!G153&lt;&gt;"",('[1]T10 Wine export vol'!G153/'[1]T61 Real GDP'!G153*1000),"")),"")),"")</f>
        <v>67.071836032789648</v>
      </c>
      <c r="I122" s="9">
        <f>IFERROR((IF('[1]T10 Wine export vol'!H153&lt;&gt;"",(IF('[1]T58 Population'!H153&lt;&gt;"",('[1]T10 Wine export vol'!H153/'[1]T61 Real GDP'!H153*1000),"")),"")),"")</f>
        <v>40.777529050474143</v>
      </c>
      <c r="J122" s="9">
        <f>IFERROR((IF('[1]T10 Wine export vol'!I153&lt;&gt;"",(IF('[1]T58 Population'!I153&lt;&gt;"",('[1]T10 Wine export vol'!I153/'[1]T61 Real GDP'!I153*1000),"")),"")),"")</f>
        <v>5.6192402787143179E-2</v>
      </c>
      <c r="K122" s="9">
        <f>IFERROR((IF('[1]T10 Wine export vol'!J153&lt;&gt;"",(IF('[1]T58 Population'!J153&lt;&gt;"",('[1]T10 Wine export vol'!J153/'[1]T61 Real GDP'!J153*1000),"")),"")),"")</f>
        <v>246.33395429590752</v>
      </c>
      <c r="L122" s="9">
        <f>IFERROR((IF('[1]T10 Wine export vol'!K153&lt;&gt;"",(IF('[1]T58 Population'!K153&lt;&gt;"",('[1]T10 Wine export vol'!K153/'[1]T61 Real GDP'!K153*1000),"")),"")),"")</f>
        <v>1396.3133640552996</v>
      </c>
      <c r="M122" s="9">
        <f>IFERROR((IF('[1]T10 Wine export vol'!L153&lt;&gt;"",(IF('[1]T58 Population'!L153&lt;&gt;"",('[1]T10 Wine export vol'!L153/'[1]T61 Real GDP'!L153*1000),"")),"")),"")</f>
        <v>6.8906899796618415</v>
      </c>
      <c r="N122" s="9">
        <f>IFERROR((IF('[1]T10 Wine export vol'!M153&lt;&gt;"",(IF('[1]T58 Population'!M153&lt;&gt;"",('[1]T10 Wine export vol'!M153/'[1]T61 Real GDP'!M153*1000),"")),"")),"")</f>
        <v>42.312728586264505</v>
      </c>
      <c r="O122" s="9">
        <f>IFERROR((IF('[1]T10 Wine export vol'!N153&lt;&gt;"",(IF('[1]T58 Population'!N153&lt;&gt;"",('[1]T10 Wine export vol'!N153/'[1]T61 Real GDP'!N153*1000),"")),"")),"")</f>
        <v>1.4795704834334374E-2</v>
      </c>
      <c r="P122" s="9">
        <f>IFERROR((IF('[1]T10 Wine export vol'!O153&lt;&gt;"",(IF('[1]T58 Population'!O153&lt;&gt;"",('[1]T10 Wine export vol'!O153/'[1]T61 Real GDP'!O153*1000),"")),"")),"")</f>
        <v>14.794533334370456</v>
      </c>
      <c r="Q122" s="9">
        <f>IFERROR((IF('[1]T10 Wine export vol'!P153&lt;&gt;"",(IF('[1]T58 Population'!P153&lt;&gt;"",('[1]T10 Wine export vol'!P153/'[1]T61 Real GDP'!P153*1000),"")),"")),"")</f>
        <v>9.8516209476309236</v>
      </c>
      <c r="R122" s="9" t="str">
        <f>IFERROR((IF('[1]T10 Wine export vol'!Q153&lt;&gt;"",(IF('[1]T58 Population'!Q153&lt;&gt;"",('[1]T10 Wine export vol'!Q153/'[1]T61 Real GDP'!Q153*1000),"")),"")),"")</f>
        <v/>
      </c>
      <c r="S122" s="9">
        <f>IFERROR((IF('[1]T10 Wine export vol'!R153&lt;&gt;"",(IF('[1]T58 Population'!R153&lt;&gt;"",('[1]T10 Wine export vol'!R153/'[1]T61 Real GDP'!R153*1000),"")),"")),"")</f>
        <v>5218.3640496773405</v>
      </c>
      <c r="T122" s="9" t="str">
        <f>IFERROR((IF('[1]T10 Wine export vol'!S153&lt;&gt;"",(IF('[1]T58 Population'!S153&lt;&gt;"",('[1]T10 Wine export vol'!S153/'[1]T61 Real GDP'!S153*1000),"")),"")),"")</f>
        <v/>
      </c>
      <c r="U122" s="9" t="str">
        <f>IFERROR((IF('[1]T10 Wine export vol'!T153&lt;&gt;"",(IF('[1]T58 Population'!T153&lt;&gt;"",('[1]T10 Wine export vol'!T153/'[1]T61 Real GDP'!T153*1000),"")),"")),"")</f>
        <v/>
      </c>
      <c r="V122" s="9">
        <f>IFERROR((IF('[1]T10 Wine export vol'!U153&lt;&gt;"",(IF('[1]T58 Population'!U153&lt;&gt;"",('[1]T10 Wine export vol'!U153/'[1]T61 Real GDP'!U153*1000),"")),"")),"")</f>
        <v>3873.5190333947489</v>
      </c>
      <c r="W122" s="9" t="str">
        <f>IFERROR((IF('[1]T10 Wine export vol'!V153&lt;&gt;"",(IF('[1]T58 Population'!V153&lt;&gt;"",('[1]T10 Wine export vol'!V153/'[1]T61 Real GDP'!V153*1000),"")),"")),"")</f>
        <v/>
      </c>
      <c r="X122" s="9">
        <f>IFERROR((IF('[1]T10 Wine export vol'!W153&lt;&gt;"",(IF('[1]T58 Population'!W153&lt;&gt;"",('[1]T10 Wine export vol'!W153/'[1]T61 Real GDP'!W153*1000),"")),"")),"")</f>
        <v>712.17694447262068</v>
      </c>
      <c r="Y122" s="9" t="str">
        <f>IFERROR((IF('[1]T10 Wine export vol'!X153&lt;&gt;"",(IF('[1]T58 Population'!X153&lt;&gt;"",('[1]T10 Wine export vol'!X153/'[1]T61 Real GDP'!X153*1000),"")),"")),"")</f>
        <v/>
      </c>
      <c r="Z122" s="9" t="str">
        <f>IFERROR((IF('[1]T10 Wine export vol'!Y153&lt;&gt;"",(IF('[1]T58 Population'!Y153&lt;&gt;"",('[1]T10 Wine export vol'!Y153/'[1]T61 Real GDP'!Y153*1000),"")),"")),"")</f>
        <v/>
      </c>
      <c r="AA122" s="9" t="str">
        <f>IFERROR((IF('[1]T10 Wine export vol'!Z153&lt;&gt;"",(IF('[1]T58 Population'!Z153&lt;&gt;"",('[1]T10 Wine export vol'!Z153/'[1]T61 Real GDP'!Z153*1000),"")),"")),"")</f>
        <v/>
      </c>
      <c r="AB122" s="9">
        <f>IFERROR((IF('[1]T10 Wine export vol'!AA153&lt;&gt;"",(IF('[1]T58 Population'!AA153&lt;&gt;"",('[1]T10 Wine export vol'!AA153/'[1]T61 Real GDP'!AA153*1000),"")),"")),"")</f>
        <v>35.437818809993324</v>
      </c>
      <c r="AC122" s="9">
        <f>IFERROR((IF('[1]T10 Wine export vol'!AB153&lt;&gt;"",(IF('[1]T58 Population'!AB153&lt;&gt;"",('[1]T10 Wine export vol'!AB153/'[1]T61 Real GDP'!AB153*1000),"")),"")),"")</f>
        <v>18.009687362395418</v>
      </c>
      <c r="AD122" s="9">
        <f>IFERROR((IF('[1]T10 Wine export vol'!AC153&lt;&gt;"",(IF('[1]T58 Population'!AC153&lt;&gt;"",('[1]T10 Wine export vol'!AC153/'[1]T61 Real GDP'!AC153*1000),"")),"")),"")</f>
        <v>0</v>
      </c>
      <c r="AE122" s="9">
        <f>IFERROR((IF('[1]T10 Wine export vol'!AD153&lt;&gt;"",(IF('[1]T58 Population'!AD153&lt;&gt;"",('[1]T10 Wine export vol'!AD153/'[1]T61 Real GDP'!AD153*1000),"")),"")),"")</f>
        <v>4.5709006771337366</v>
      </c>
      <c r="AF122" s="9">
        <f>IFERROR((IF('[1]T10 Wine export vol'!AE153&lt;&gt;"",(IF('[1]T58 Population'!AE153&lt;&gt;"",('[1]T10 Wine export vol'!AE153/'[1]T61 Real GDP'!AE153*1000),"")),"")),"")</f>
        <v>94.566401819191412</v>
      </c>
      <c r="AG122" s="9">
        <f>IFERROR((IF('[1]T10 Wine export vol'!AF153&lt;&gt;"",(IF('[1]T58 Population'!AF153&lt;&gt;"",('[1]T10 Wine export vol'!AF153/'[1]T61 Real GDP'!AF153*1000),"")),"")),"")</f>
        <v>1.9725823335957111</v>
      </c>
      <c r="AH122" s="9">
        <f>IFERROR((IF('[1]T10 Wine export vol'!AG153&lt;&gt;"",(IF('[1]T58 Population'!AG153&lt;&gt;"",('[1]T10 Wine export vol'!AG153/'[1]T61 Real GDP'!AG153*1000),"")),"")),"")</f>
        <v>177.13787910118188</v>
      </c>
      <c r="AI122" s="9">
        <f>IFERROR((IF('[1]T10 Wine export vol'!AH153&lt;&gt;"",(IF('[1]T58 Population'!AH153&lt;&gt;"",('[1]T10 Wine export vol'!AH153/'[1]T61 Real GDP'!AH153*1000),"")),"")),"")</f>
        <v>0.38455956844189038</v>
      </c>
      <c r="AJ122" s="9">
        <f>IFERROR((IF('[1]T10 Wine export vol'!AI153&lt;&gt;"",(IF('[1]T58 Population'!AI153&lt;&gt;"",('[1]T10 Wine export vol'!AI153/'[1]T61 Real GDP'!AI153*1000),"")),"")),"")</f>
        <v>0.77707877204407316</v>
      </c>
      <c r="AK122" s="9" t="str">
        <f>IFERROR((IF('[1]T10 Wine export vol'!AJ153&lt;&gt;"",(IF('[1]T58 Population'!AJ153&lt;&gt;"",('[1]T10 Wine export vol'!AJ153/'[1]T61 Real GDP'!AJ153*1000),"")),"")),"")</f>
        <v/>
      </c>
      <c r="AL122" s="9">
        <f>IFERROR((IF('[1]T10 Wine export vol'!AK153&lt;&gt;"",(IF('[1]T58 Population'!AK153&lt;&gt;"",('[1]T10 Wine export vol'!AK153/'[1]T61 Real GDP'!AK153*1000),"")),"")),"")</f>
        <v>2217.3381600382604</v>
      </c>
      <c r="AM122" s="9">
        <f>IFERROR((IF('[1]T10 Wine export vol'!AL153&lt;&gt;"",(IF('[1]T58 Population'!AL153&lt;&gt;"",('[1]T10 Wine export vol'!AL153/'[1]T61 Real GDP'!AL153*1000),"")),"")),"")</f>
        <v>138.63920700606297</v>
      </c>
      <c r="AN122" s="9">
        <f>IFERROR((IF('[1]T10 Wine export vol'!AM153&lt;&gt;"",(IF('[1]T58 Population'!AM153&lt;&gt;"",('[1]T10 Wine export vol'!AM153/'[1]T61 Real GDP'!AM153*1000),"")),"")),"")</f>
        <v>56.53660768552345</v>
      </c>
      <c r="AO122" s="9">
        <f>IFERROR((IF('[1]T10 Wine export vol'!AN153&lt;&gt;"",(IF('[1]T58 Population'!AN153&lt;&gt;"",('[1]T10 Wine export vol'!AN153/'[1]T61 Real GDP'!AN153*1000),"")),"")),"")</f>
        <v>1860.7681820358061</v>
      </c>
      <c r="AP122" s="9">
        <f>IFERROR((IF('[1]T10 Wine export vol'!AO153&lt;&gt;"",(IF('[1]T58 Population'!AO153&lt;&gt;"",('[1]T10 Wine export vol'!AO153/'[1]T61 Real GDP'!AO153*1000),"")),"")),"")</f>
        <v>15.366523274927431</v>
      </c>
      <c r="AQ122" s="9" t="str">
        <f>IFERROR((IF('[1]T10 Wine export vol'!AP153&lt;&gt;"",(IF('[1]T58 Population'!AP153&lt;&gt;"",('[1]T10 Wine export vol'!AP153/'[1]T61 Real GDP'!AP153*1000),"")),"")),"")</f>
        <v/>
      </c>
      <c r="AR122" s="9">
        <f>IFERROR((IF('[1]T10 Wine export vol'!AQ153&lt;&gt;"",(IF('[1]T58 Population'!AQ153&lt;&gt;"",('[1]T10 Wine export vol'!AQ153/'[1]T61 Real GDP'!AQ153*1000),"")),"")),"")</f>
        <v>0</v>
      </c>
      <c r="AS122" s="9">
        <f>IFERROR((IF('[1]T10 Wine export vol'!AR153&lt;&gt;"",(IF('[1]T58 Population'!AR153&lt;&gt;"",('[1]T10 Wine export vol'!AR153/'[1]T61 Real GDP'!AR153*1000),"")),"")),"")</f>
        <v>6.9788480592771291</v>
      </c>
      <c r="AT122" s="9">
        <f>IFERROR((IF('[1]T10 Wine export vol'!AS153&lt;&gt;"",(IF('[1]T58 Population'!AS153&lt;&gt;"",('[1]T10 Wine export vol'!AS153/'[1]T61 Real GDP'!AS153*1000),"")),"")),"")</f>
        <v>1.5963769610876977E-2</v>
      </c>
      <c r="AU122" s="9">
        <f>IFERROR((IF('[1]T10 Wine export vol'!AT153&lt;&gt;"",(IF('[1]T58 Population'!AT153&lt;&gt;"",('[1]T10 Wine export vol'!AT153/'[1]T61 Real GDP'!AT153*1000),"")),"")),"")</f>
        <v>3.132908230095905E-2</v>
      </c>
      <c r="AV122" s="9">
        <f>IFERROR((IF('[1]T10 Wine export vol'!AU153&lt;&gt;"",(IF('[1]T58 Population'!AU153&lt;&gt;"",('[1]T10 Wine export vol'!AU153/'[1]T61 Real GDP'!AU153*1000),"")),"")),"")</f>
        <v>1.2965347946721065E-2</v>
      </c>
      <c r="AW122" s="9">
        <f>IFERROR((IF('[1]T10 Wine export vol'!AV153&lt;&gt;"",(IF('[1]T58 Population'!AV153&lt;&gt;"",('[1]T10 Wine export vol'!AV153/'[1]T61 Real GDP'!AV153*1000),"")),"")),"")</f>
        <v>0.18570964297321141</v>
      </c>
      <c r="AX122" s="9" t="str">
        <f>IFERROR((IF('[1]T10 Wine export vol'!AW153&lt;&gt;"",(IF('[1]T58 Population'!AW153&lt;&gt;"",('[1]T10 Wine export vol'!AW153/'[1]T61 Real GDP'!AW153*1000),"")),"")),"")</f>
        <v/>
      </c>
      <c r="AY122" s="9">
        <f>IFERROR((IF('[1]T10 Wine export vol'!AX153&lt;&gt;"",(IF('[1]T58 Population'!AX153&lt;&gt;"",('[1]T10 Wine export vol'!AX153/'[1]T61 Real GDP'!AX153*1000),"")),"")),"")</f>
        <v>12.257648297171574</v>
      </c>
      <c r="AZ122" s="9">
        <f>IFERROR((IF('[1]T10 Wine export vol'!AY153&lt;&gt;"",(IF('[1]T58 Population'!AY153&lt;&gt;"",('[1]T10 Wine export vol'!AY153/'[1]T61 Real GDP'!AY153*1000),"")),"")),"")</f>
        <v>0</v>
      </c>
      <c r="BA122" s="9" t="str">
        <f>IFERROR((IF('[1]T10 Wine export vol'!AZ153&lt;&gt;"",(IF('[1]T58 Population'!AZ153&lt;&gt;"",('[1]T10 Wine export vol'!AZ153/'[1]T61 Real GDP'!AZ153*1000),"")),"")),"")</f>
        <v/>
      </c>
      <c r="BB122" s="9">
        <f>IFERROR((IF('[1]T10 Wine export vol'!BC153&lt;&gt;"",(IF('[1]T58 Population'!BC153&lt;&gt;"",('[1]T10 Wine export vol'!BC153/'[1]T61 Real GDP'!BC153*1000),"")),"")),"")</f>
        <v>224.20280026684122</v>
      </c>
    </row>
    <row r="123" spans="1:54" x14ac:dyDescent="0.5">
      <c r="A123" s="7">
        <f>'[1]T10 Wine export vol'!A154</f>
        <v>1986</v>
      </c>
      <c r="B123" s="9">
        <f>IFERROR((IF('[1]T10 Wine export vol'!B154&lt;&gt;"",(IF('[1]T58 Population'!B154&lt;&gt;"",('[1]T10 Wine export vol'!B154/'[1]T61 Real GDP'!B154*1000),"")),"")),"")</f>
        <v>1424.8454286633657</v>
      </c>
      <c r="C123" s="9">
        <f>IFERROR((IF('[1]T10 Wine export vol'!C154&lt;&gt;"",(IF('[1]T58 Population'!C154&lt;&gt;"",('[1]T10 Wine export vol'!C154/'[1]T61 Real GDP'!C154*1000),"")),"")),"")</f>
        <v>1278.325494525805</v>
      </c>
      <c r="D123" s="9">
        <f>IFERROR((IF('[1]T10 Wine export vol'!D154&lt;&gt;"",(IF('[1]T58 Population'!D154&lt;&gt;"",('[1]T10 Wine export vol'!D154/'[1]T61 Real GDP'!D154*1000),"")),"")),"")</f>
        <v>1750.1109683448196</v>
      </c>
      <c r="E123" s="9">
        <f>IFERROR((IF('[1]T10 Wine export vol'!E154&lt;&gt;"",(IF('[1]T58 Population'!E154&lt;&gt;"",('[1]T10 Wine export vol'!E154/'[1]T61 Real GDP'!E154*1000),"")),"")),"")</f>
        <v>1343.6529387748774</v>
      </c>
      <c r="F123" s="9">
        <f>IFERROR((IF('[1]T10 Wine export vol'!F154&lt;&gt;"",(IF('[1]T58 Population'!F154&lt;&gt;"",('[1]T10 Wine export vol'!F154/'[1]T61 Real GDP'!F154*1000),"")),"")),"")</f>
        <v>39.987733823980378</v>
      </c>
      <c r="G123" s="9"/>
      <c r="H123" s="9">
        <f>IFERROR((IF('[1]T10 Wine export vol'!G154&lt;&gt;"",(IF('[1]T58 Population'!G154&lt;&gt;"",('[1]T10 Wine export vol'!G154/'[1]T61 Real GDP'!G154*1000),"")),"")),"")</f>
        <v>69.451327417793678</v>
      </c>
      <c r="I123" s="9">
        <f>IFERROR((IF('[1]T10 Wine export vol'!H154&lt;&gt;"",(IF('[1]T58 Population'!H154&lt;&gt;"",('[1]T10 Wine export vol'!H154/'[1]T61 Real GDP'!H154*1000),"")),"")),"")</f>
        <v>38.856026482878377</v>
      </c>
      <c r="J123" s="9">
        <f>IFERROR((IF('[1]T10 Wine export vol'!I154&lt;&gt;"",(IF('[1]T58 Population'!I154&lt;&gt;"",('[1]T10 Wine export vol'!I154/'[1]T61 Real GDP'!I154*1000),"")),"")),"")</f>
        <v>0</v>
      </c>
      <c r="K123" s="9">
        <f>IFERROR((IF('[1]T10 Wine export vol'!J154&lt;&gt;"",(IF('[1]T58 Population'!J154&lt;&gt;"",('[1]T10 Wine export vol'!J154/'[1]T61 Real GDP'!J154*1000),"")),"")),"")</f>
        <v>209.34308585194373</v>
      </c>
      <c r="L123" s="9">
        <f>IFERROR((IF('[1]T10 Wine export vol'!K154&lt;&gt;"",(IF('[1]T58 Population'!K154&lt;&gt;"",('[1]T10 Wine export vol'!K154/'[1]T61 Real GDP'!K154*1000),"")),"")),"")</f>
        <v>1022.2373617483313</v>
      </c>
      <c r="M123" s="9">
        <f>IFERROR((IF('[1]T10 Wine export vol'!L154&lt;&gt;"",(IF('[1]T58 Population'!L154&lt;&gt;"",('[1]T10 Wine export vol'!L154/'[1]T61 Real GDP'!L154*1000),"")),"")),"")</f>
        <v>8.1397475763672951</v>
      </c>
      <c r="N123" s="9">
        <f>IFERROR((IF('[1]T10 Wine export vol'!M154&lt;&gt;"",(IF('[1]T58 Population'!M154&lt;&gt;"",('[1]T10 Wine export vol'!M154/'[1]T61 Real GDP'!M154*1000),"")),"")),"")</f>
        <v>37.223711385507748</v>
      </c>
      <c r="O123" s="9">
        <f>IFERROR((IF('[1]T10 Wine export vol'!N154&lt;&gt;"",(IF('[1]T58 Population'!N154&lt;&gt;"",('[1]T10 Wine export vol'!N154/'[1]T61 Real GDP'!N154*1000),"")),"")),"")</f>
        <v>2.8954292961728256E-2</v>
      </c>
      <c r="P123" s="9">
        <f>IFERROR((IF('[1]T10 Wine export vol'!O154&lt;&gt;"",(IF('[1]T58 Population'!O154&lt;&gt;"",('[1]T10 Wine export vol'!O154/'[1]T61 Real GDP'!O154*1000),"")),"")),"")</f>
        <v>14.902068838832632</v>
      </c>
      <c r="Q123" s="9">
        <f>IFERROR((IF('[1]T10 Wine export vol'!P154&lt;&gt;"",(IF('[1]T58 Population'!P154&lt;&gt;"",('[1]T10 Wine export vol'!P154/'[1]T61 Real GDP'!P154*1000),"")),"")),"")</f>
        <v>6.5318650869482129</v>
      </c>
      <c r="R123" s="9" t="str">
        <f>IFERROR((IF('[1]T10 Wine export vol'!Q154&lt;&gt;"",(IF('[1]T58 Population'!Q154&lt;&gt;"",('[1]T10 Wine export vol'!Q154/'[1]T61 Real GDP'!Q154*1000),"")),"")),"")</f>
        <v/>
      </c>
      <c r="S123" s="9">
        <f>IFERROR((IF('[1]T10 Wine export vol'!R154&lt;&gt;"",(IF('[1]T58 Population'!R154&lt;&gt;"",('[1]T10 Wine export vol'!R154/'[1]T61 Real GDP'!R154*1000),"")),"")),"")</f>
        <v>3594.5557994303153</v>
      </c>
      <c r="T123" s="9" t="str">
        <f>IFERROR((IF('[1]T10 Wine export vol'!S154&lt;&gt;"",(IF('[1]T58 Population'!S154&lt;&gt;"",('[1]T10 Wine export vol'!S154/'[1]T61 Real GDP'!S154*1000),"")),"")),"")</f>
        <v/>
      </c>
      <c r="U123" s="9" t="str">
        <f>IFERROR((IF('[1]T10 Wine export vol'!T154&lt;&gt;"",(IF('[1]T58 Population'!T154&lt;&gt;"",('[1]T10 Wine export vol'!T154/'[1]T61 Real GDP'!T154*1000),"")),"")),"")</f>
        <v/>
      </c>
      <c r="V123" s="9">
        <f>IFERROR((IF('[1]T10 Wine export vol'!U154&lt;&gt;"",(IF('[1]T58 Population'!U154&lt;&gt;"",('[1]T10 Wine export vol'!U154/'[1]T61 Real GDP'!U154*1000),"")),"")),"")</f>
        <v>2450.3852286387923</v>
      </c>
      <c r="W123" s="9" t="str">
        <f>IFERROR((IF('[1]T10 Wine export vol'!V154&lt;&gt;"",(IF('[1]T58 Population'!V154&lt;&gt;"",('[1]T10 Wine export vol'!V154/'[1]T61 Real GDP'!V154*1000),"")),"")),"")</f>
        <v/>
      </c>
      <c r="X123" s="9">
        <f>IFERROR((IF('[1]T10 Wine export vol'!W154&lt;&gt;"",(IF('[1]T58 Population'!W154&lt;&gt;"",('[1]T10 Wine export vol'!W154/'[1]T61 Real GDP'!W154*1000),"")),"")),"")</f>
        <v>580.53694607618445</v>
      </c>
      <c r="Y123" s="9" t="str">
        <f>IFERROR((IF('[1]T10 Wine export vol'!X154&lt;&gt;"",(IF('[1]T58 Population'!X154&lt;&gt;"",('[1]T10 Wine export vol'!X154/'[1]T61 Real GDP'!X154*1000),"")),"")),"")</f>
        <v/>
      </c>
      <c r="Z123" s="9" t="str">
        <f>IFERROR((IF('[1]T10 Wine export vol'!Y154&lt;&gt;"",(IF('[1]T58 Population'!Y154&lt;&gt;"",('[1]T10 Wine export vol'!Y154/'[1]T61 Real GDP'!Y154*1000),"")),"")),"")</f>
        <v/>
      </c>
      <c r="AA123" s="9" t="str">
        <f>IFERROR((IF('[1]T10 Wine export vol'!Z154&lt;&gt;"",(IF('[1]T58 Population'!Z154&lt;&gt;"",('[1]T10 Wine export vol'!Z154/'[1]T61 Real GDP'!Z154*1000),"")),"")),"")</f>
        <v/>
      </c>
      <c r="AB123" s="9">
        <f>IFERROR((IF('[1]T10 Wine export vol'!AA154&lt;&gt;"",(IF('[1]T58 Population'!AA154&lt;&gt;"",('[1]T10 Wine export vol'!AA154/'[1]T61 Real GDP'!AA154*1000),"")),"")),"")</f>
        <v>43.21882022359793</v>
      </c>
      <c r="AC123" s="9">
        <f>IFERROR((IF('[1]T10 Wine export vol'!AB154&lt;&gt;"",(IF('[1]T58 Population'!AB154&lt;&gt;"",('[1]T10 Wine export vol'!AB154/'[1]T61 Real GDP'!AB154*1000),"")),"")),"")</f>
        <v>24.432847407918572</v>
      </c>
      <c r="AD123" s="9">
        <f>IFERROR((IF('[1]T10 Wine export vol'!AC154&lt;&gt;"",(IF('[1]T58 Population'!AC154&lt;&gt;"",('[1]T10 Wine export vol'!AC154/'[1]T61 Real GDP'!AC154*1000),"")),"")),"")</f>
        <v>0</v>
      </c>
      <c r="AE123" s="9">
        <f>IFERROR((IF('[1]T10 Wine export vol'!AD154&lt;&gt;"",(IF('[1]T58 Population'!AD154&lt;&gt;"",('[1]T10 Wine export vol'!AD154/'[1]T61 Real GDP'!AD154*1000),"")),"")),"")</f>
        <v>5.325918504719712</v>
      </c>
      <c r="AF123" s="9">
        <f>IFERROR((IF('[1]T10 Wine export vol'!AE154&lt;&gt;"",(IF('[1]T58 Population'!AE154&lt;&gt;"",('[1]T10 Wine export vol'!AE154/'[1]T61 Real GDP'!AE154*1000),"")),"")),"")</f>
        <v>89.253843448188803</v>
      </c>
      <c r="AG123" s="9">
        <f>IFERROR((IF('[1]T10 Wine export vol'!AF154&lt;&gt;"",(IF('[1]T58 Population'!AF154&lt;&gt;"",('[1]T10 Wine export vol'!AF154/'[1]T61 Real GDP'!AF154*1000),"")),"")),"")</f>
        <v>3.4627382334142669</v>
      </c>
      <c r="AH123" s="9">
        <f>IFERROR((IF('[1]T10 Wine export vol'!AG154&lt;&gt;"",(IF('[1]T58 Population'!AG154&lt;&gt;"",('[1]T10 Wine export vol'!AG154/'[1]T61 Real GDP'!AG154*1000),"")),"")),"")</f>
        <v>179.64403157729126</v>
      </c>
      <c r="AI123" s="9">
        <f>IFERROR((IF('[1]T10 Wine export vol'!AH154&lt;&gt;"",(IF('[1]T58 Population'!AH154&lt;&gt;"",('[1]T10 Wine export vol'!AH154/'[1]T61 Real GDP'!AH154*1000),"")),"")),"")</f>
        <v>0.44891674567399115</v>
      </c>
      <c r="AJ123" s="9">
        <f>IFERROR((IF('[1]T10 Wine export vol'!AI154&lt;&gt;"",(IF('[1]T58 Population'!AI154&lt;&gt;"",('[1]T10 Wine export vol'!AI154/'[1]T61 Real GDP'!AI154*1000),"")),"")),"")</f>
        <v>0.21962388305024608</v>
      </c>
      <c r="AK123" s="9" t="str">
        <f>IFERROR((IF('[1]T10 Wine export vol'!AJ154&lt;&gt;"",(IF('[1]T58 Population'!AJ154&lt;&gt;"",('[1]T10 Wine export vol'!AJ154/'[1]T61 Real GDP'!AJ154*1000),"")),"")),"")</f>
        <v/>
      </c>
      <c r="AL123" s="9">
        <f>IFERROR((IF('[1]T10 Wine export vol'!AK154&lt;&gt;"",(IF('[1]T58 Population'!AK154&lt;&gt;"",('[1]T10 Wine export vol'!AK154/'[1]T61 Real GDP'!AK154*1000),"")),"")),"")</f>
        <v>661.28292927303039</v>
      </c>
      <c r="AM123" s="9">
        <f>IFERROR((IF('[1]T10 Wine export vol'!AL154&lt;&gt;"",(IF('[1]T58 Population'!AL154&lt;&gt;"",('[1]T10 Wine export vol'!AL154/'[1]T61 Real GDP'!AL154*1000),"")),"")),"")</f>
        <v>59.618371026185677</v>
      </c>
      <c r="AN123" s="9">
        <f>IFERROR((IF('[1]T10 Wine export vol'!AM154&lt;&gt;"",(IF('[1]T58 Population'!AM154&lt;&gt;"",('[1]T10 Wine export vol'!AM154/'[1]T61 Real GDP'!AM154*1000),"")),"")),"")</f>
        <v>64.541293661722264</v>
      </c>
      <c r="AO123" s="9">
        <f>IFERROR((IF('[1]T10 Wine export vol'!AN154&lt;&gt;"",(IF('[1]T58 Population'!AN154&lt;&gt;"",('[1]T10 Wine export vol'!AN154/'[1]T61 Real GDP'!AN154*1000),"")),"")),"")</f>
        <v>1344.9752868131634</v>
      </c>
      <c r="AP123" s="9">
        <f>IFERROR((IF('[1]T10 Wine export vol'!AO154&lt;&gt;"",(IF('[1]T58 Population'!AO154&lt;&gt;"",('[1]T10 Wine export vol'!AO154/'[1]T61 Real GDP'!AO154*1000),"")),"")),"")</f>
        <v>14.843596783683076</v>
      </c>
      <c r="AQ123" s="9" t="str">
        <f>IFERROR((IF('[1]T10 Wine export vol'!AP154&lt;&gt;"",(IF('[1]T58 Population'!AP154&lt;&gt;"",('[1]T10 Wine export vol'!AP154/'[1]T61 Real GDP'!AP154*1000),"")),"")),"")</f>
        <v/>
      </c>
      <c r="AR123" s="9">
        <f>IFERROR((IF('[1]T10 Wine export vol'!AQ154&lt;&gt;"",(IF('[1]T58 Population'!AQ154&lt;&gt;"",('[1]T10 Wine export vol'!AQ154/'[1]T61 Real GDP'!AQ154*1000),"")),"")),"")</f>
        <v>0.81295086489754476</v>
      </c>
      <c r="AS123" s="9">
        <f>IFERROR((IF('[1]T10 Wine export vol'!AR154&lt;&gt;"",(IF('[1]T58 Population'!AR154&lt;&gt;"",('[1]T10 Wine export vol'!AR154/'[1]T61 Real GDP'!AR154*1000),"")),"")),"")</f>
        <v>6.5869661056507871</v>
      </c>
      <c r="AT123" s="9">
        <f>IFERROR((IF('[1]T10 Wine export vol'!AS154&lt;&gt;"",(IF('[1]T58 Population'!AS154&lt;&gt;"",('[1]T10 Wine export vol'!AS154/'[1]T61 Real GDP'!AS154*1000),"")),"")),"")</f>
        <v>0.14370016136821401</v>
      </c>
      <c r="AU123" s="9">
        <f>IFERROR((IF('[1]T10 Wine export vol'!AT154&lt;&gt;"",(IF('[1]T58 Population'!AT154&lt;&gt;"",('[1]T10 Wine export vol'!AT154/'[1]T61 Real GDP'!AT154*1000),"")),"")),"")</f>
        <v>5.5120482876428283E-2</v>
      </c>
      <c r="AV123" s="9">
        <f>IFERROR((IF('[1]T10 Wine export vol'!AU154&lt;&gt;"",(IF('[1]T58 Population'!AU154&lt;&gt;"",('[1]T10 Wine export vol'!AU154/'[1]T61 Real GDP'!AU154*1000),"")),"")),"")</f>
        <v>1.1622411107925711E-2</v>
      </c>
      <c r="AW123" s="9">
        <f>IFERROR((IF('[1]T10 Wine export vol'!AV154&lt;&gt;"",(IF('[1]T58 Population'!AV154&lt;&gt;"",('[1]T10 Wine export vol'!AV154/'[1]T61 Real GDP'!AV154*1000),"")),"")),"")</f>
        <v>0.38206437020509221</v>
      </c>
      <c r="AX123" s="9" t="str">
        <f>IFERROR((IF('[1]T10 Wine export vol'!AW154&lt;&gt;"",(IF('[1]T58 Population'!AW154&lt;&gt;"",('[1]T10 Wine export vol'!AW154/'[1]T61 Real GDP'!AW154*1000),"")),"")),"")</f>
        <v/>
      </c>
      <c r="AY123" s="9">
        <f>IFERROR((IF('[1]T10 Wine export vol'!AX154&lt;&gt;"",(IF('[1]T58 Population'!AX154&lt;&gt;"",('[1]T10 Wine export vol'!AX154/'[1]T61 Real GDP'!AX154*1000),"")),"")),"")</f>
        <v>10.575479566305255</v>
      </c>
      <c r="AZ123" s="9">
        <f>IFERROR((IF('[1]T10 Wine export vol'!AY154&lt;&gt;"",(IF('[1]T58 Population'!AY154&lt;&gt;"",('[1]T10 Wine export vol'!AY154/'[1]T61 Real GDP'!AY154*1000),"")),"")),"")</f>
        <v>0</v>
      </c>
      <c r="BA123" s="9" t="str">
        <f>IFERROR((IF('[1]T10 Wine export vol'!AZ154&lt;&gt;"",(IF('[1]T58 Population'!AZ154&lt;&gt;"",('[1]T10 Wine export vol'!AZ154/'[1]T61 Real GDP'!AZ154*1000),"")),"")),"")</f>
        <v/>
      </c>
      <c r="BB123" s="9">
        <f>IFERROR((IF('[1]T10 Wine export vol'!BC154&lt;&gt;"",(IF('[1]T58 Population'!BC154&lt;&gt;"",('[1]T10 Wine export vol'!BC154/'[1]T61 Real GDP'!BC154*1000),"")),"")),"")</f>
        <v>174.68838393961676</v>
      </c>
    </row>
    <row r="124" spans="1:54" x14ac:dyDescent="0.5">
      <c r="A124" s="7">
        <f>'[1]T10 Wine export vol'!A155</f>
        <v>1987</v>
      </c>
      <c r="B124" s="9">
        <f>IFERROR((IF('[1]T10 Wine export vol'!B155&lt;&gt;"",(IF('[1]T58 Population'!B155&lt;&gt;"",('[1]T10 Wine export vol'!B155/'[1]T61 Real GDP'!B155*1000),"")),"")),"")</f>
        <v>1440.8854262821696</v>
      </c>
      <c r="C124" s="9">
        <f>IFERROR((IF('[1]T10 Wine export vol'!C155&lt;&gt;"",(IF('[1]T58 Population'!C155&lt;&gt;"",('[1]T10 Wine export vol'!C155/'[1]T61 Real GDP'!C155*1000),"")),"")),"")</f>
        <v>1285.2206116503708</v>
      </c>
      <c r="D124" s="9">
        <f>IFERROR((IF('[1]T10 Wine export vol'!D155&lt;&gt;"",(IF('[1]T58 Population'!D155&lt;&gt;"",('[1]T10 Wine export vol'!D155/'[1]T61 Real GDP'!D155*1000),"")),"")),"")</f>
        <v>1721.5969606798942</v>
      </c>
      <c r="E124" s="9">
        <f>IFERROR((IF('[1]T10 Wine export vol'!E155&lt;&gt;"",(IF('[1]T58 Population'!E155&lt;&gt;"",('[1]T10 Wine export vol'!E155/'[1]T61 Real GDP'!E155*1000),"")),"")),"")</f>
        <v>1080.5668085480911</v>
      </c>
      <c r="F124" s="9">
        <f>IFERROR((IF('[1]T10 Wine export vol'!F155&lt;&gt;"",(IF('[1]T58 Population'!F155&lt;&gt;"",('[1]T10 Wine export vol'!F155/'[1]T61 Real GDP'!F155*1000),"")),"")),"")</f>
        <v>42.144537409631809</v>
      </c>
      <c r="G124" s="9"/>
      <c r="H124" s="9">
        <f>IFERROR((IF('[1]T10 Wine export vol'!G155&lt;&gt;"",(IF('[1]T58 Population'!G155&lt;&gt;"",('[1]T10 Wine export vol'!G155/'[1]T61 Real GDP'!G155*1000),"")),"")),"")</f>
        <v>71.898901810034971</v>
      </c>
      <c r="I124" s="9">
        <f>IFERROR((IF('[1]T10 Wine export vol'!H155&lt;&gt;"",(IF('[1]T58 Population'!H155&lt;&gt;"",('[1]T10 Wine export vol'!H155/'[1]T61 Real GDP'!H155*1000),"")),"")),"")</f>
        <v>39.5861740579616</v>
      </c>
      <c r="J124" s="9">
        <f>IFERROR((IF('[1]T10 Wine export vol'!I155&lt;&gt;"",(IF('[1]T58 Population'!I155&lt;&gt;"",('[1]T10 Wine export vol'!I155/'[1]T61 Real GDP'!I155*1000),"")),"")),"")</f>
        <v>0</v>
      </c>
      <c r="K124" s="9">
        <f>IFERROR((IF('[1]T10 Wine export vol'!J155&lt;&gt;"",(IF('[1]T58 Population'!J155&lt;&gt;"",('[1]T10 Wine export vol'!J155/'[1]T61 Real GDP'!J155*1000),"")),"")),"")</f>
        <v>214.60578029376768</v>
      </c>
      <c r="L124" s="9">
        <f>IFERROR((IF('[1]T10 Wine export vol'!K155&lt;&gt;"",(IF('[1]T58 Population'!K155&lt;&gt;"",('[1]T10 Wine export vol'!K155/'[1]T61 Real GDP'!K155*1000),"")),"")),"")</f>
        <v>743.01389200808501</v>
      </c>
      <c r="M124" s="9">
        <f>IFERROR((IF('[1]T10 Wine export vol'!L155&lt;&gt;"",(IF('[1]T58 Population'!L155&lt;&gt;"",('[1]T10 Wine export vol'!L155/'[1]T61 Real GDP'!L155*1000),"")),"")),"")</f>
        <v>3.3788704086685502</v>
      </c>
      <c r="N124" s="9">
        <f>IFERROR((IF('[1]T10 Wine export vol'!M155&lt;&gt;"",(IF('[1]T58 Population'!M155&lt;&gt;"",('[1]T10 Wine export vol'!M155/'[1]T61 Real GDP'!M155*1000),"")),"")),"")</f>
        <v>21.07995216389067</v>
      </c>
      <c r="O124" s="9">
        <f>IFERROR((IF('[1]T10 Wine export vol'!N155&lt;&gt;"",(IF('[1]T58 Population'!N155&lt;&gt;"",('[1]T10 Wine export vol'!N155/'[1]T61 Real GDP'!N155*1000),"")),"")),"")</f>
        <v>7.7281708888615533E-2</v>
      </c>
      <c r="P124" s="9">
        <f>IFERROR((IF('[1]T10 Wine export vol'!O155&lt;&gt;"",(IF('[1]T58 Population'!O155&lt;&gt;"",('[1]T10 Wine export vol'!O155/'[1]T61 Real GDP'!O155*1000),"")),"")),"")</f>
        <v>14.436154208518854</v>
      </c>
      <c r="Q124" s="9">
        <f>IFERROR((IF('[1]T10 Wine export vol'!P155&lt;&gt;"",(IF('[1]T58 Population'!P155&lt;&gt;"",('[1]T10 Wine export vol'!P155/'[1]T61 Real GDP'!P155*1000),"")),"")),"")</f>
        <v>6.2122139719521217</v>
      </c>
      <c r="R124" s="9" t="str">
        <f>IFERROR((IF('[1]T10 Wine export vol'!Q155&lt;&gt;"",(IF('[1]T58 Population'!Q155&lt;&gt;"",('[1]T10 Wine export vol'!Q155/'[1]T61 Real GDP'!Q155*1000),"")),"")),"")</f>
        <v/>
      </c>
      <c r="S124" s="9">
        <f>IFERROR((IF('[1]T10 Wine export vol'!R155&lt;&gt;"",(IF('[1]T58 Population'!R155&lt;&gt;"",('[1]T10 Wine export vol'!R155/'[1]T61 Real GDP'!R155*1000),"")),"")),"")</f>
        <v>3389.7731862466917</v>
      </c>
      <c r="T124" s="9" t="str">
        <f>IFERROR((IF('[1]T10 Wine export vol'!S155&lt;&gt;"",(IF('[1]T58 Population'!S155&lt;&gt;"",('[1]T10 Wine export vol'!S155/'[1]T61 Real GDP'!S155*1000),"")),"")),"")</f>
        <v/>
      </c>
      <c r="U124" s="9" t="str">
        <f>IFERROR((IF('[1]T10 Wine export vol'!T155&lt;&gt;"",(IF('[1]T58 Population'!T155&lt;&gt;"",('[1]T10 Wine export vol'!T155/'[1]T61 Real GDP'!T155*1000),"")),"")),"")</f>
        <v/>
      </c>
      <c r="V124" s="9">
        <f>IFERROR((IF('[1]T10 Wine export vol'!U155&lt;&gt;"",(IF('[1]T58 Population'!U155&lt;&gt;"",('[1]T10 Wine export vol'!U155/'[1]T61 Real GDP'!U155*1000),"")),"")),"")</f>
        <v>2370.5271032037708</v>
      </c>
      <c r="W124" s="9" t="str">
        <f>IFERROR((IF('[1]T10 Wine export vol'!V155&lt;&gt;"",(IF('[1]T58 Population'!V155&lt;&gt;"",('[1]T10 Wine export vol'!V155/'[1]T61 Real GDP'!V155*1000),"")),"")),"")</f>
        <v/>
      </c>
      <c r="X124" s="9">
        <f>IFERROR((IF('[1]T10 Wine export vol'!W155&lt;&gt;"",(IF('[1]T58 Population'!W155&lt;&gt;"",('[1]T10 Wine export vol'!W155/'[1]T61 Real GDP'!W155*1000),"")),"")),"")</f>
        <v>393.55874176505279</v>
      </c>
      <c r="Y124" s="9" t="str">
        <f>IFERROR((IF('[1]T10 Wine export vol'!X155&lt;&gt;"",(IF('[1]T58 Population'!X155&lt;&gt;"",('[1]T10 Wine export vol'!X155/'[1]T61 Real GDP'!X155*1000),"")),"")),"")</f>
        <v/>
      </c>
      <c r="Z124" s="9" t="str">
        <f>IFERROR((IF('[1]T10 Wine export vol'!Y155&lt;&gt;"",(IF('[1]T58 Population'!Y155&lt;&gt;"",('[1]T10 Wine export vol'!Y155/'[1]T61 Real GDP'!Y155*1000),"")),"")),"")</f>
        <v/>
      </c>
      <c r="AA124" s="9" t="str">
        <f>IFERROR((IF('[1]T10 Wine export vol'!Z155&lt;&gt;"",(IF('[1]T58 Population'!Z155&lt;&gt;"",('[1]T10 Wine export vol'!Z155/'[1]T61 Real GDP'!Z155*1000),"")),"")),"")</f>
        <v/>
      </c>
      <c r="AB124" s="9">
        <f>IFERROR((IF('[1]T10 Wine export vol'!AA155&lt;&gt;"",(IF('[1]T58 Population'!AA155&lt;&gt;"",('[1]T10 Wine export vol'!AA155/'[1]T61 Real GDP'!AA155*1000),"")),"")),"")</f>
        <v>81.099172767899574</v>
      </c>
      <c r="AC124" s="9">
        <f>IFERROR((IF('[1]T10 Wine export vol'!AB155&lt;&gt;"",(IF('[1]T58 Population'!AB155&lt;&gt;"",('[1]T10 Wine export vol'!AB155/'[1]T61 Real GDP'!AB155*1000),"")),"")),"")</f>
        <v>22.377802594278844</v>
      </c>
      <c r="AD124" s="9">
        <f>IFERROR((IF('[1]T10 Wine export vol'!AC155&lt;&gt;"",(IF('[1]T58 Population'!AC155&lt;&gt;"",('[1]T10 Wine export vol'!AC155/'[1]T61 Real GDP'!AC155*1000),"")),"")),"")</f>
        <v>0</v>
      </c>
      <c r="AE124" s="9">
        <f>IFERROR((IF('[1]T10 Wine export vol'!AD155&lt;&gt;"",(IF('[1]T58 Population'!AD155&lt;&gt;"",('[1]T10 Wine export vol'!AD155/'[1]T61 Real GDP'!AD155*1000),"")),"")),"")</f>
        <v>8.1612376560193525</v>
      </c>
      <c r="AF124" s="9">
        <f>IFERROR((IF('[1]T10 Wine export vol'!AE155&lt;&gt;"",(IF('[1]T58 Population'!AE155&lt;&gt;"",('[1]T10 Wine export vol'!AE155/'[1]T61 Real GDP'!AE155*1000),"")),"")),"")</f>
        <v>56.93530775595876</v>
      </c>
      <c r="AG124" s="9">
        <f>IFERROR((IF('[1]T10 Wine export vol'!AF155&lt;&gt;"",(IF('[1]T58 Population'!AF155&lt;&gt;"",('[1]T10 Wine export vol'!AF155/'[1]T61 Real GDP'!AF155*1000),"")),"")),"")</f>
        <v>1.4275186782363956</v>
      </c>
      <c r="AH124" s="9">
        <f>IFERROR((IF('[1]T10 Wine export vol'!AG155&lt;&gt;"",(IF('[1]T58 Population'!AG155&lt;&gt;"",('[1]T10 Wine export vol'!AG155/'[1]T61 Real GDP'!AG155*1000),"")),"")),"")</f>
        <v>203.75045371967204</v>
      </c>
      <c r="AI124" s="9">
        <f>IFERROR((IF('[1]T10 Wine export vol'!AH155&lt;&gt;"",(IF('[1]T58 Population'!AH155&lt;&gt;"",('[1]T10 Wine export vol'!AH155/'[1]T61 Real GDP'!AH155*1000),"")),"")),"")</f>
        <v>0.85197988599887986</v>
      </c>
      <c r="AJ124" s="9">
        <f>IFERROR((IF('[1]T10 Wine export vol'!AI155&lt;&gt;"",(IF('[1]T58 Population'!AI155&lt;&gt;"",('[1]T10 Wine export vol'!AI155/'[1]T61 Real GDP'!AI155*1000),"")),"")),"")</f>
        <v>0.25428348834312453</v>
      </c>
      <c r="AK124" s="9" t="str">
        <f>IFERROR((IF('[1]T10 Wine export vol'!AJ155&lt;&gt;"",(IF('[1]T58 Population'!AJ155&lt;&gt;"",('[1]T10 Wine export vol'!AJ155/'[1]T61 Real GDP'!AJ155*1000),"")),"")),"")</f>
        <v/>
      </c>
      <c r="AL124" s="9">
        <f>IFERROR((IF('[1]T10 Wine export vol'!AK155&lt;&gt;"",(IF('[1]T58 Population'!AK155&lt;&gt;"",('[1]T10 Wine export vol'!AK155/'[1]T61 Real GDP'!AK155*1000),"")),"")),"")</f>
        <v>558.30042891028461</v>
      </c>
      <c r="AM124" s="9">
        <f>IFERROR((IF('[1]T10 Wine export vol'!AL155&lt;&gt;"",(IF('[1]T58 Population'!AL155&lt;&gt;"",('[1]T10 Wine export vol'!AL155/'[1]T61 Real GDP'!AL155*1000),"")),"")),"")</f>
        <v>89.806800335999426</v>
      </c>
      <c r="AN124" s="9">
        <f>IFERROR((IF('[1]T10 Wine export vol'!AM155&lt;&gt;"",(IF('[1]T58 Population'!AM155&lt;&gt;"",('[1]T10 Wine export vol'!AM155/'[1]T61 Real GDP'!AM155*1000),"")),"")),"")</f>
        <v>61.071062547462546</v>
      </c>
      <c r="AO124" s="9">
        <f>IFERROR((IF('[1]T10 Wine export vol'!AN155&lt;&gt;"",(IF('[1]T58 Population'!AN155&lt;&gt;"",('[1]T10 Wine export vol'!AN155/'[1]T61 Real GDP'!AN155*1000),"")),"")),"")</f>
        <v>998.70276053623354</v>
      </c>
      <c r="AP124" s="9">
        <f>IFERROR((IF('[1]T10 Wine export vol'!AO155&lt;&gt;"",(IF('[1]T58 Population'!AO155&lt;&gt;"",('[1]T10 Wine export vol'!AO155/'[1]T61 Real GDP'!AO155*1000),"")),"")),"")</f>
        <v>13.836487441189291</v>
      </c>
      <c r="AQ124" s="9" t="str">
        <f>IFERROR((IF('[1]T10 Wine export vol'!AP155&lt;&gt;"",(IF('[1]T58 Population'!AP155&lt;&gt;"",('[1]T10 Wine export vol'!AP155/'[1]T61 Real GDP'!AP155*1000),"")),"")),"")</f>
        <v/>
      </c>
      <c r="AR124" s="9">
        <f>IFERROR((IF('[1]T10 Wine export vol'!AQ155&lt;&gt;"",(IF('[1]T58 Population'!AQ155&lt;&gt;"",('[1]T10 Wine export vol'!AQ155/'[1]T61 Real GDP'!AQ155*1000),"")),"")),"")</f>
        <v>0.72224136987945475</v>
      </c>
      <c r="AS124" s="9">
        <f>IFERROR((IF('[1]T10 Wine export vol'!AR155&lt;&gt;"",(IF('[1]T58 Population'!AR155&lt;&gt;"",('[1]T10 Wine export vol'!AR155/'[1]T61 Real GDP'!AR155*1000),"")),"")),"")</f>
        <v>6.1194732430911953</v>
      </c>
      <c r="AT124" s="9">
        <f>IFERROR((IF('[1]T10 Wine export vol'!AS155&lt;&gt;"",(IF('[1]T58 Population'!AS155&lt;&gt;"",('[1]T10 Wine export vol'!AS155/'[1]T61 Real GDP'!AS155*1000),"")),"")),"")</f>
        <v>7.1093737657337203E-2</v>
      </c>
      <c r="AU124" s="9">
        <f>IFERROR((IF('[1]T10 Wine export vol'!AT155&lt;&gt;"",(IF('[1]T58 Population'!AT155&lt;&gt;"",('[1]T10 Wine export vol'!AT155/'[1]T61 Real GDP'!AT155*1000),"")),"")),"")</f>
        <v>4.4855660532361091E-2</v>
      </c>
      <c r="AV124" s="9">
        <f>IFERROR((IF('[1]T10 Wine export vol'!AU155&lt;&gt;"",(IF('[1]T58 Population'!AU155&lt;&gt;"",('[1]T10 Wine export vol'!AU155/'[1]T61 Real GDP'!AU155*1000),"")),"")),"")</f>
        <v>0.23275688369798578</v>
      </c>
      <c r="AW124" s="9">
        <f>IFERROR((IF('[1]T10 Wine export vol'!AV155&lt;&gt;"",(IF('[1]T58 Population'!AV155&lt;&gt;"",('[1]T10 Wine export vol'!AV155/'[1]T61 Real GDP'!AV155*1000),"")),"")),"")</f>
        <v>0.4063978635083747</v>
      </c>
      <c r="AX124" s="9" t="str">
        <f>IFERROR((IF('[1]T10 Wine export vol'!AW155&lt;&gt;"",(IF('[1]T58 Population'!AW155&lt;&gt;"",('[1]T10 Wine export vol'!AW155/'[1]T61 Real GDP'!AW155*1000),"")),"")),"")</f>
        <v/>
      </c>
      <c r="AY124" s="9">
        <f>IFERROR((IF('[1]T10 Wine export vol'!AX155&lt;&gt;"",(IF('[1]T58 Population'!AX155&lt;&gt;"",('[1]T10 Wine export vol'!AX155/'[1]T61 Real GDP'!AX155*1000),"")),"")),"")</f>
        <v>10.08623579242466</v>
      </c>
      <c r="AZ124" s="9">
        <f>IFERROR((IF('[1]T10 Wine export vol'!AY155&lt;&gt;"",(IF('[1]T58 Population'!AY155&lt;&gt;"",('[1]T10 Wine export vol'!AY155/'[1]T61 Real GDP'!AY155*1000),"")),"")),"")</f>
        <v>0</v>
      </c>
      <c r="BA124" s="9" t="str">
        <f>IFERROR((IF('[1]T10 Wine export vol'!AZ155&lt;&gt;"",(IF('[1]T58 Population'!AZ155&lt;&gt;"",('[1]T10 Wine export vol'!AZ155/'[1]T61 Real GDP'!AZ155*1000),"")),"")),"")</f>
        <v/>
      </c>
      <c r="BB124" s="9">
        <f>IFERROR((IF('[1]T10 Wine export vol'!BC155&lt;&gt;"",(IF('[1]T58 Population'!BC155&lt;&gt;"",('[1]T10 Wine export vol'!BC155/'[1]T61 Real GDP'!BC155*1000),"")),"")),"")</f>
        <v>167.18645631658336</v>
      </c>
    </row>
    <row r="125" spans="1:54" x14ac:dyDescent="0.5">
      <c r="A125" s="7">
        <f>'[1]T10 Wine export vol'!A156</f>
        <v>1988</v>
      </c>
      <c r="B125" s="9">
        <f>IFERROR((IF('[1]T10 Wine export vol'!B156&lt;&gt;"",(IF('[1]T58 Population'!B156&lt;&gt;"",('[1]T10 Wine export vol'!B156/'[1]T61 Real GDP'!B156*1000),"")),"")),"")</f>
        <v>1351.4892014559646</v>
      </c>
      <c r="C125" s="9">
        <f>IFERROR((IF('[1]T10 Wine export vol'!C156&lt;&gt;"",(IF('[1]T58 Population'!C156&lt;&gt;"",('[1]T10 Wine export vol'!C156/'[1]T61 Real GDP'!C156*1000),"")),"")),"")</f>
        <v>1348.9714093004084</v>
      </c>
      <c r="D125" s="9">
        <f>IFERROR((IF('[1]T10 Wine export vol'!D156&lt;&gt;"",(IF('[1]T58 Population'!D156&lt;&gt;"",('[1]T10 Wine export vol'!D156/'[1]T61 Real GDP'!D156*1000),"")),"")),"")</f>
        <v>1607.0239238359859</v>
      </c>
      <c r="E125" s="9">
        <f>IFERROR((IF('[1]T10 Wine export vol'!E156&lt;&gt;"",(IF('[1]T58 Population'!E156&lt;&gt;"",('[1]T10 Wine export vol'!E156/'[1]T61 Real GDP'!E156*1000),"")),"")),"")</f>
        <v>1001.8220214238194</v>
      </c>
      <c r="F125" s="9">
        <f>IFERROR((IF('[1]T10 Wine export vol'!F156&lt;&gt;"",(IF('[1]T58 Population'!F156&lt;&gt;"",('[1]T10 Wine export vol'!F156/'[1]T61 Real GDP'!F156*1000),"")),"")),"")</f>
        <v>33.366741835797207</v>
      </c>
      <c r="G125" s="9"/>
      <c r="H125" s="9">
        <f>IFERROR((IF('[1]T10 Wine export vol'!G156&lt;&gt;"",(IF('[1]T58 Population'!G156&lt;&gt;"",('[1]T10 Wine export vol'!G156/'[1]T61 Real GDP'!G156*1000),"")),"")),"")</f>
        <v>58.985272410562388</v>
      </c>
      <c r="I125" s="9">
        <f>IFERROR((IF('[1]T10 Wine export vol'!H156&lt;&gt;"",(IF('[1]T58 Population'!H156&lt;&gt;"",('[1]T10 Wine export vol'!H156/'[1]T61 Real GDP'!H156*1000),"")),"")),"")</f>
        <v>35.054876874692454</v>
      </c>
      <c r="J125" s="9">
        <f>IFERROR((IF('[1]T10 Wine export vol'!I156&lt;&gt;"",(IF('[1]T58 Population'!I156&lt;&gt;"",('[1]T10 Wine export vol'!I156/'[1]T61 Real GDP'!I156*1000),"")),"")),"")</f>
        <v>1.2817129716892222</v>
      </c>
      <c r="K125" s="9">
        <f>IFERROR((IF('[1]T10 Wine export vol'!J156&lt;&gt;"",(IF('[1]T58 Population'!J156&lt;&gt;"",('[1]T10 Wine export vol'!J156/'[1]T61 Real GDP'!J156*1000),"")),"")),"")</f>
        <v>219.81105217120296</v>
      </c>
      <c r="L125" s="9">
        <f>IFERROR((IF('[1]T10 Wine export vol'!K156&lt;&gt;"",(IF('[1]T58 Population'!K156&lt;&gt;"",('[1]T10 Wine export vol'!K156/'[1]T61 Real GDP'!K156*1000),"")),"")),"")</f>
        <v>426.81478447834542</v>
      </c>
      <c r="M125" s="9">
        <f>IFERROR((IF('[1]T10 Wine export vol'!L156&lt;&gt;"",(IF('[1]T58 Population'!L156&lt;&gt;"",('[1]T10 Wine export vol'!L156/'[1]T61 Real GDP'!L156*1000),"")),"")),"")</f>
        <v>2.5468538050549512</v>
      </c>
      <c r="N125" s="9">
        <f>IFERROR((IF('[1]T10 Wine export vol'!M156&lt;&gt;"",(IF('[1]T58 Population'!M156&lt;&gt;"",('[1]T10 Wine export vol'!M156/'[1]T61 Real GDP'!M156*1000),"")),"")),"")</f>
        <v>16.370807012802761</v>
      </c>
      <c r="O125" s="9">
        <f>IFERROR((IF('[1]T10 Wine export vol'!N156&lt;&gt;"",(IF('[1]T58 Population'!N156&lt;&gt;"",('[1]T10 Wine export vol'!N156/'[1]T61 Real GDP'!N156*1000),"")),"")),"")</f>
        <v>1.6440639297489021</v>
      </c>
      <c r="P125" s="9">
        <f>IFERROR((IF('[1]T10 Wine export vol'!O156&lt;&gt;"",(IF('[1]T58 Population'!O156&lt;&gt;"",('[1]T10 Wine export vol'!O156/'[1]T61 Real GDP'!O156*1000),"")),"")),"")</f>
        <v>8.7171816165471725</v>
      </c>
      <c r="Q125" s="9">
        <f>IFERROR((IF('[1]T10 Wine export vol'!P156&lt;&gt;"",(IF('[1]T58 Population'!P156&lt;&gt;"",('[1]T10 Wine export vol'!P156/'[1]T61 Real GDP'!P156*1000),"")),"")),"")</f>
        <v>6.2736129255756428</v>
      </c>
      <c r="R125" s="9" t="str">
        <f>IFERROR((IF('[1]T10 Wine export vol'!Q156&lt;&gt;"",(IF('[1]T58 Population'!Q156&lt;&gt;"",('[1]T10 Wine export vol'!Q156/'[1]T61 Real GDP'!Q156*1000),"")),"")),"")</f>
        <v/>
      </c>
      <c r="S125" s="9">
        <f>IFERROR((IF('[1]T10 Wine export vol'!R156&lt;&gt;"",(IF('[1]T58 Population'!R156&lt;&gt;"",('[1]T10 Wine export vol'!R156/'[1]T61 Real GDP'!R156*1000),"")),"")),"")</f>
        <v>3530.8758097971231</v>
      </c>
      <c r="T125" s="9" t="str">
        <f>IFERROR((IF('[1]T10 Wine export vol'!S156&lt;&gt;"",(IF('[1]T58 Population'!S156&lt;&gt;"",('[1]T10 Wine export vol'!S156/'[1]T61 Real GDP'!S156*1000),"")),"")),"")</f>
        <v/>
      </c>
      <c r="U125" s="9" t="str">
        <f>IFERROR((IF('[1]T10 Wine export vol'!T156&lt;&gt;"",(IF('[1]T58 Population'!T156&lt;&gt;"",('[1]T10 Wine export vol'!T156/'[1]T61 Real GDP'!T156*1000),"")),"")),"")</f>
        <v/>
      </c>
      <c r="V125" s="9">
        <f>IFERROR((IF('[1]T10 Wine export vol'!U156&lt;&gt;"",(IF('[1]T58 Population'!U156&lt;&gt;"",('[1]T10 Wine export vol'!U156/'[1]T61 Real GDP'!U156*1000),"")),"")),"")</f>
        <v>2497.4084895247297</v>
      </c>
      <c r="W125" s="9" t="str">
        <f>IFERROR((IF('[1]T10 Wine export vol'!V156&lt;&gt;"",(IF('[1]T58 Population'!V156&lt;&gt;"",('[1]T10 Wine export vol'!V156/'[1]T61 Real GDP'!V156*1000),"")),"")),"")</f>
        <v/>
      </c>
      <c r="X125" s="9">
        <f>IFERROR((IF('[1]T10 Wine export vol'!W156&lt;&gt;"",(IF('[1]T58 Population'!W156&lt;&gt;"",('[1]T10 Wine export vol'!W156/'[1]T61 Real GDP'!W156*1000),"")),"")),"")</f>
        <v>399.91271156263917</v>
      </c>
      <c r="Y125" s="9" t="str">
        <f>IFERROR((IF('[1]T10 Wine export vol'!X156&lt;&gt;"",(IF('[1]T58 Population'!X156&lt;&gt;"",('[1]T10 Wine export vol'!X156/'[1]T61 Real GDP'!X156*1000),"")),"")),"")</f>
        <v/>
      </c>
      <c r="Z125" s="9" t="str">
        <f>IFERROR((IF('[1]T10 Wine export vol'!Y156&lt;&gt;"",(IF('[1]T58 Population'!Y156&lt;&gt;"",('[1]T10 Wine export vol'!Y156/'[1]T61 Real GDP'!Y156*1000),"")),"")),"")</f>
        <v/>
      </c>
      <c r="AA125" s="9" t="str">
        <f>IFERROR((IF('[1]T10 Wine export vol'!Z156&lt;&gt;"",(IF('[1]T58 Population'!Z156&lt;&gt;"",('[1]T10 Wine export vol'!Z156/'[1]T61 Real GDP'!Z156*1000),"")),"")),"")</f>
        <v/>
      </c>
      <c r="AB125" s="9">
        <f>IFERROR((IF('[1]T10 Wine export vol'!AA156&lt;&gt;"",(IF('[1]T58 Population'!AA156&lt;&gt;"",('[1]T10 Wine export vol'!AA156/'[1]T61 Real GDP'!AA156*1000),"")),"")),"")</f>
        <v>142.44532043372385</v>
      </c>
      <c r="AC125" s="9">
        <f>IFERROR((IF('[1]T10 Wine export vol'!AB156&lt;&gt;"",(IF('[1]T58 Population'!AB156&lt;&gt;"",('[1]T10 Wine export vol'!AB156/'[1]T61 Real GDP'!AB156*1000),"")),"")),"")</f>
        <v>62.775923333692255</v>
      </c>
      <c r="AD125" s="9">
        <f>IFERROR((IF('[1]T10 Wine export vol'!AC156&lt;&gt;"",(IF('[1]T58 Population'!AC156&lt;&gt;"",('[1]T10 Wine export vol'!AC156/'[1]T61 Real GDP'!AC156*1000),"")),"")),"")</f>
        <v>6.9907892289772233</v>
      </c>
      <c r="AE125" s="9">
        <f>IFERROR((IF('[1]T10 Wine export vol'!AD156&lt;&gt;"",(IF('[1]T58 Population'!AD156&lt;&gt;"",('[1]T10 Wine export vol'!AD156/'[1]T61 Real GDP'!AD156*1000),"")),"")),"")</f>
        <v>11.176261984510719</v>
      </c>
      <c r="AF125" s="9">
        <f>IFERROR((IF('[1]T10 Wine export vol'!AE156&lt;&gt;"",(IF('[1]T58 Population'!AE156&lt;&gt;"",('[1]T10 Wine export vol'!AE156/'[1]T61 Real GDP'!AE156*1000),"")),"")),"")</f>
        <v>55.237806212718404</v>
      </c>
      <c r="AG125" s="9">
        <f>IFERROR((IF('[1]T10 Wine export vol'!AF156&lt;&gt;"",(IF('[1]T58 Population'!AF156&lt;&gt;"",('[1]T10 Wine export vol'!AF156/'[1]T61 Real GDP'!AF156*1000),"")),"")),"")</f>
        <v>2.9284932088560347</v>
      </c>
      <c r="AH125" s="9">
        <f>IFERROR((IF('[1]T10 Wine export vol'!AG156&lt;&gt;"",(IF('[1]T58 Population'!AG156&lt;&gt;"",('[1]T10 Wine export vol'!AG156/'[1]T61 Real GDP'!AG156*1000),"")),"")),"")</f>
        <v>251.52792266905678</v>
      </c>
      <c r="AI125" s="9">
        <f>IFERROR((IF('[1]T10 Wine export vol'!AH156&lt;&gt;"",(IF('[1]T58 Population'!AH156&lt;&gt;"",('[1]T10 Wine export vol'!AH156/'[1]T61 Real GDP'!AH156*1000),"")),"")),"")</f>
        <v>1.6174381007451737</v>
      </c>
      <c r="AJ125" s="9">
        <f>IFERROR((IF('[1]T10 Wine export vol'!AI156&lt;&gt;"",(IF('[1]T58 Population'!AI156&lt;&gt;"",('[1]T10 Wine export vol'!AI156/'[1]T61 Real GDP'!AI156*1000),"")),"")),"")</f>
        <v>0.25428245469628197</v>
      </c>
      <c r="AK125" s="9" t="str">
        <f>IFERROR((IF('[1]T10 Wine export vol'!AJ156&lt;&gt;"",(IF('[1]T58 Population'!AJ156&lt;&gt;"",('[1]T10 Wine export vol'!AJ156/'[1]T61 Real GDP'!AJ156*1000),"")),"")),"")</f>
        <v/>
      </c>
      <c r="AL125" s="9">
        <f>IFERROR((IF('[1]T10 Wine export vol'!AK156&lt;&gt;"",(IF('[1]T58 Population'!AK156&lt;&gt;"",('[1]T10 Wine export vol'!AK156/'[1]T61 Real GDP'!AK156*1000),"")),"")),"")</f>
        <v>486.69477167696868</v>
      </c>
      <c r="AM125" s="9">
        <f>IFERROR((IF('[1]T10 Wine export vol'!AL156&lt;&gt;"",(IF('[1]T58 Population'!AL156&lt;&gt;"",('[1]T10 Wine export vol'!AL156/'[1]T61 Real GDP'!AL156*1000),"")),"")),"")</f>
        <v>69.027780078519726</v>
      </c>
      <c r="AN125" s="9">
        <f>IFERROR((IF('[1]T10 Wine export vol'!AM156&lt;&gt;"",(IF('[1]T58 Population'!AM156&lt;&gt;"",('[1]T10 Wine export vol'!AM156/'[1]T61 Real GDP'!AM156*1000),"")),"")),"")</f>
        <v>61.924644218626455</v>
      </c>
      <c r="AO125" s="9">
        <f>IFERROR((IF('[1]T10 Wine export vol'!AN156&lt;&gt;"",(IF('[1]T58 Population'!AN156&lt;&gt;"",('[1]T10 Wine export vol'!AN156/'[1]T61 Real GDP'!AN156*1000),"")),"")),"")</f>
        <v>496.89191674030809</v>
      </c>
      <c r="AP125" s="9">
        <f>IFERROR((IF('[1]T10 Wine export vol'!AO156&lt;&gt;"",(IF('[1]T58 Population'!AO156&lt;&gt;"",('[1]T10 Wine export vol'!AO156/'[1]T61 Real GDP'!AO156*1000),"")),"")),"")</f>
        <v>11.882369963104969</v>
      </c>
      <c r="AQ125" s="9" t="str">
        <f>IFERROR((IF('[1]T10 Wine export vol'!AP156&lt;&gt;"",(IF('[1]T58 Population'!AP156&lt;&gt;"",('[1]T10 Wine export vol'!AP156/'[1]T61 Real GDP'!AP156*1000),"")),"")),"")</f>
        <v/>
      </c>
      <c r="AR125" s="9">
        <f>IFERROR((IF('[1]T10 Wine export vol'!AQ156&lt;&gt;"",(IF('[1]T58 Population'!AQ156&lt;&gt;"",('[1]T10 Wine export vol'!AQ156/'[1]T61 Real GDP'!AQ156*1000),"")),"")),"")</f>
        <v>0.79215326801665065</v>
      </c>
      <c r="AS125" s="9">
        <f>IFERROR((IF('[1]T10 Wine export vol'!AR156&lt;&gt;"",(IF('[1]T58 Population'!AR156&lt;&gt;"",('[1]T10 Wine export vol'!AR156/'[1]T61 Real GDP'!AR156*1000),"")),"")),"")</f>
        <v>6.5474102654039514</v>
      </c>
      <c r="AT125" s="9">
        <f>IFERROR((IF('[1]T10 Wine export vol'!AS156&lt;&gt;"",(IF('[1]T58 Population'!AS156&lt;&gt;"",('[1]T10 Wine export vol'!AS156/'[1]T61 Real GDP'!AS156*1000),"")),"")),"")</f>
        <v>8.6839077993751679E-2</v>
      </c>
      <c r="AU125" s="9">
        <f>IFERROR((IF('[1]T10 Wine export vol'!AT156&lt;&gt;"",(IF('[1]T58 Population'!AT156&lt;&gt;"",('[1]T10 Wine export vol'!AT156/'[1]T61 Real GDP'!AT156*1000),"")),"")),"")</f>
        <v>6.7476958415991939E-2</v>
      </c>
      <c r="AV125" s="9">
        <f>IFERROR((IF('[1]T10 Wine export vol'!AU156&lt;&gt;"",(IF('[1]T58 Population'!AU156&lt;&gt;"",('[1]T10 Wine export vol'!AU156/'[1]T61 Real GDP'!AU156*1000),"")),"")),"")</f>
        <v>3.7464759710397408E-2</v>
      </c>
      <c r="AW125" s="9">
        <f>IFERROR((IF('[1]T10 Wine export vol'!AV156&lt;&gt;"",(IF('[1]T58 Population'!AV156&lt;&gt;"",('[1]T10 Wine export vol'!AV156/'[1]T61 Real GDP'!AV156*1000),"")),"")),"")</f>
        <v>0.70683630738043801</v>
      </c>
      <c r="AX125" s="9" t="str">
        <f>IFERROR((IF('[1]T10 Wine export vol'!AW156&lt;&gt;"",(IF('[1]T58 Population'!AW156&lt;&gt;"",('[1]T10 Wine export vol'!AW156/'[1]T61 Real GDP'!AW156*1000),"")),"")),"")</f>
        <v/>
      </c>
      <c r="AY125" s="9">
        <f>IFERROR((IF('[1]T10 Wine export vol'!AX156&lt;&gt;"",(IF('[1]T58 Population'!AX156&lt;&gt;"",('[1]T10 Wine export vol'!AX156/'[1]T61 Real GDP'!AX156*1000),"")),"")),"")</f>
        <v>13.400564522759035</v>
      </c>
      <c r="AZ125" s="9">
        <f>IFERROR((IF('[1]T10 Wine export vol'!AY156&lt;&gt;"",(IF('[1]T58 Population'!AY156&lt;&gt;"",('[1]T10 Wine export vol'!AY156/'[1]T61 Real GDP'!AY156*1000),"")),"")),"")</f>
        <v>0</v>
      </c>
      <c r="BA125" s="9">
        <f>IFERROR((IF('[1]T10 Wine export vol'!AZ156&lt;&gt;"",(IF('[1]T58 Population'!AZ156&lt;&gt;"",('[1]T10 Wine export vol'!AZ156/'[1]T61 Real GDP'!AZ156*1000),"")),"")),"")</f>
        <v>0.63887791579491526</v>
      </c>
      <c r="BB125" s="9">
        <f>IFERROR((IF('[1]T10 Wine export vol'!BC156&lt;&gt;"",(IF('[1]T58 Population'!BC156&lt;&gt;"",('[1]T10 Wine export vol'!BC156/'[1]T61 Real GDP'!BC156*1000),"")),"")),"")</f>
        <v>163.2507571331499</v>
      </c>
    </row>
    <row r="126" spans="1:54" x14ac:dyDescent="0.5">
      <c r="A126" s="7">
        <f>'[1]T10 Wine export vol'!A157</f>
        <v>1989</v>
      </c>
      <c r="B126" s="9">
        <f>IFERROR((IF('[1]T10 Wine export vol'!B157&lt;&gt;"",(IF('[1]T58 Population'!B157&lt;&gt;"",('[1]T10 Wine export vol'!B157/'[1]T61 Real GDP'!B157*1000),"")),"")),"")</f>
        <v>1297.0630399705685</v>
      </c>
      <c r="C126" s="9">
        <f>IFERROR((IF('[1]T10 Wine export vol'!C157&lt;&gt;"",(IF('[1]T58 Population'!C157&lt;&gt;"",('[1]T10 Wine export vol'!C157/'[1]T61 Real GDP'!C157*1000),"")),"")),"")</f>
        <v>1526.0696670062348</v>
      </c>
      <c r="D126" s="9">
        <f>IFERROR((IF('[1]T10 Wine export vol'!D157&lt;&gt;"",(IF('[1]T58 Population'!D157&lt;&gt;"",('[1]T10 Wine export vol'!D157/'[1]T61 Real GDP'!D157*1000),"")),"")),"")</f>
        <v>1523.0368628670255</v>
      </c>
      <c r="E126" s="9">
        <f>IFERROR((IF('[1]T10 Wine export vol'!E157&lt;&gt;"",(IF('[1]T58 Population'!E157&lt;&gt;"",('[1]T10 Wine export vol'!E157/'[1]T61 Real GDP'!E157*1000),"")),"")),"")</f>
        <v>1068.9615691178994</v>
      </c>
      <c r="F126" s="9">
        <f>IFERROR((IF('[1]T10 Wine export vol'!F157&lt;&gt;"",(IF('[1]T58 Population'!F157&lt;&gt;"",('[1]T10 Wine export vol'!F157/'[1]T61 Real GDP'!F157*1000),"")),"")),"")</f>
        <v>40.411568141933316</v>
      </c>
      <c r="G126" s="9"/>
      <c r="H126" s="9">
        <f>IFERROR((IF('[1]T10 Wine export vol'!G157&lt;&gt;"",(IF('[1]T58 Population'!G157&lt;&gt;"",('[1]T10 Wine export vol'!G157/'[1]T61 Real GDP'!G157*1000),"")),"")),"")</f>
        <v>66.45481730905783</v>
      </c>
      <c r="I126" s="9">
        <f>IFERROR((IF('[1]T10 Wine export vol'!H157&lt;&gt;"",(IF('[1]T58 Population'!H157&lt;&gt;"",('[1]T10 Wine export vol'!H157/'[1]T61 Real GDP'!H157*1000),"")),"")),"")</f>
        <v>39.443922840559914</v>
      </c>
      <c r="J126" s="9">
        <f>IFERROR((IF('[1]T10 Wine export vol'!I157&lt;&gt;"",(IF('[1]T58 Population'!I157&lt;&gt;"",('[1]T10 Wine export vol'!I157/'[1]T61 Real GDP'!I157*1000),"")),"")),"")</f>
        <v>1.5221424154497456</v>
      </c>
      <c r="K126" s="9">
        <f>IFERROR((IF('[1]T10 Wine export vol'!J157&lt;&gt;"",(IF('[1]T58 Population'!J157&lt;&gt;"",('[1]T10 Wine export vol'!J157/'[1]T61 Real GDP'!J157*1000),"")),"")),"")</f>
        <v>221.53151714160214</v>
      </c>
      <c r="L126" s="9">
        <f>IFERROR((IF('[1]T10 Wine export vol'!K157&lt;&gt;"",(IF('[1]T58 Population'!K157&lt;&gt;"",('[1]T10 Wine export vol'!K157/'[1]T61 Real GDP'!K157*1000),"")),"")),"")</f>
        <v>907.73477939364068</v>
      </c>
      <c r="M126" s="9">
        <f>IFERROR((IF('[1]T10 Wine export vol'!L157&lt;&gt;"",(IF('[1]T58 Population'!L157&lt;&gt;"",('[1]T10 Wine export vol'!L157/'[1]T61 Real GDP'!L157*1000),"")),"")),"")</f>
        <v>4.2906103654867485</v>
      </c>
      <c r="N126" s="9">
        <f>IFERROR((IF('[1]T10 Wine export vol'!M157&lt;&gt;"",(IF('[1]T58 Population'!M157&lt;&gt;"",('[1]T10 Wine export vol'!M157/'[1]T61 Real GDP'!M157*1000),"")),"")),"")</f>
        <v>16.240026461642717</v>
      </c>
      <c r="O126" s="9">
        <f>IFERROR((IF('[1]T10 Wine export vol'!N157&lt;&gt;"",(IF('[1]T58 Population'!N157&lt;&gt;"",('[1]T10 Wine export vol'!N157/'[1]T61 Real GDP'!N157*1000),"")),"")),"")</f>
        <v>0.72565137558200765</v>
      </c>
      <c r="P126" s="9">
        <f>IFERROR((IF('[1]T10 Wine export vol'!O157&lt;&gt;"",(IF('[1]T58 Population'!O157&lt;&gt;"",('[1]T10 Wine export vol'!O157/'[1]T61 Real GDP'!O157*1000),"")),"")),"")</f>
        <v>7.3446846376033728</v>
      </c>
      <c r="Q126" s="9">
        <f>IFERROR((IF('[1]T10 Wine export vol'!P157&lt;&gt;"",(IF('[1]T58 Population'!P157&lt;&gt;"",('[1]T10 Wine export vol'!P157/'[1]T61 Real GDP'!P157*1000),"")),"")),"")</f>
        <v>7.7180765813448291</v>
      </c>
      <c r="R126" s="9" t="str">
        <f>IFERROR((IF('[1]T10 Wine export vol'!Q157&lt;&gt;"",(IF('[1]T58 Population'!Q157&lt;&gt;"",('[1]T10 Wine export vol'!Q157/'[1]T61 Real GDP'!Q157*1000),"")),"")),"")</f>
        <v/>
      </c>
      <c r="S126" s="9">
        <f>IFERROR((IF('[1]T10 Wine export vol'!R157&lt;&gt;"",(IF('[1]T58 Population'!R157&lt;&gt;"",('[1]T10 Wine export vol'!R157/'[1]T61 Real GDP'!R157*1000),"")),"")),"")</f>
        <v>3202.9661879085616</v>
      </c>
      <c r="T126" s="9" t="str">
        <f>IFERROR((IF('[1]T10 Wine export vol'!S157&lt;&gt;"",(IF('[1]T58 Population'!S157&lt;&gt;"",('[1]T10 Wine export vol'!S157/'[1]T61 Real GDP'!S157*1000),"")),"")),"")</f>
        <v/>
      </c>
      <c r="U126" s="9" t="str">
        <f>IFERROR((IF('[1]T10 Wine export vol'!T157&lt;&gt;"",(IF('[1]T58 Population'!T157&lt;&gt;"",('[1]T10 Wine export vol'!T157/'[1]T61 Real GDP'!T157*1000),"")),"")),"")</f>
        <v/>
      </c>
      <c r="V126" s="9">
        <f>IFERROR((IF('[1]T10 Wine export vol'!U157&lt;&gt;"",(IF('[1]T58 Population'!U157&lt;&gt;"",('[1]T10 Wine export vol'!U157/'[1]T61 Real GDP'!U157*1000),"")),"")),"")</f>
        <v>2693.8465376927393</v>
      </c>
      <c r="W126" s="9" t="str">
        <f>IFERROR((IF('[1]T10 Wine export vol'!V157&lt;&gt;"",(IF('[1]T58 Population'!V157&lt;&gt;"",('[1]T10 Wine export vol'!V157/'[1]T61 Real GDP'!V157*1000),"")),"")),"")</f>
        <v/>
      </c>
      <c r="X126" s="9">
        <f>IFERROR((IF('[1]T10 Wine export vol'!W157&lt;&gt;"",(IF('[1]T58 Population'!W157&lt;&gt;"",('[1]T10 Wine export vol'!W157/'[1]T61 Real GDP'!W157*1000),"")),"")),"")</f>
        <v>631.52848995740806</v>
      </c>
      <c r="Y126" s="9" t="str">
        <f>IFERROR((IF('[1]T10 Wine export vol'!X157&lt;&gt;"",(IF('[1]T58 Population'!X157&lt;&gt;"",('[1]T10 Wine export vol'!X157/'[1]T61 Real GDP'!X157*1000),"")),"")),"")</f>
        <v/>
      </c>
      <c r="Z126" s="9" t="str">
        <f>IFERROR((IF('[1]T10 Wine export vol'!Y157&lt;&gt;"",(IF('[1]T58 Population'!Y157&lt;&gt;"",('[1]T10 Wine export vol'!Y157/'[1]T61 Real GDP'!Y157*1000),"")),"")),"")</f>
        <v/>
      </c>
      <c r="AA126" s="9" t="str">
        <f>IFERROR((IF('[1]T10 Wine export vol'!Z157&lt;&gt;"",(IF('[1]T58 Population'!Z157&lt;&gt;"",('[1]T10 Wine export vol'!Z157/'[1]T61 Real GDP'!Z157*1000),"")),"")),"")</f>
        <v/>
      </c>
      <c r="AB126" s="9">
        <f>IFERROR((IF('[1]T10 Wine export vol'!AA157&lt;&gt;"",(IF('[1]T58 Population'!AA157&lt;&gt;"",('[1]T10 Wine export vol'!AA157/'[1]T61 Real GDP'!AA157*1000),"")),"")),"")</f>
        <v>136.12718778327871</v>
      </c>
      <c r="AC126" s="9">
        <f>IFERROR((IF('[1]T10 Wine export vol'!AB157&lt;&gt;"",(IF('[1]T58 Population'!AB157&lt;&gt;"",('[1]T10 Wine export vol'!AB157/'[1]T61 Real GDP'!AB157*1000),"")),"")),"")</f>
        <v>57.075773745997864</v>
      </c>
      <c r="AD126" s="9">
        <f>IFERROR((IF('[1]T10 Wine export vol'!AC157&lt;&gt;"",(IF('[1]T58 Population'!AC157&lt;&gt;"",('[1]T10 Wine export vol'!AC157/'[1]T61 Real GDP'!AC157*1000),"")),"")),"")</f>
        <v>1.1659533962693314</v>
      </c>
      <c r="AE126" s="9">
        <f>IFERROR((IF('[1]T10 Wine export vol'!AD157&lt;&gt;"",(IF('[1]T58 Population'!AD157&lt;&gt;"",('[1]T10 Wine export vol'!AD157/'[1]T61 Real GDP'!AD157*1000),"")),"")),"")</f>
        <v>13.816026977019984</v>
      </c>
      <c r="AF126" s="9">
        <f>IFERROR((IF('[1]T10 Wine export vol'!AE157&lt;&gt;"",(IF('[1]T58 Population'!AE157&lt;&gt;"",('[1]T10 Wine export vol'!AE157/'[1]T61 Real GDP'!AE157*1000),"")),"")),"")</f>
        <v>99.126923522090181</v>
      </c>
      <c r="AG126" s="9">
        <f>IFERROR((IF('[1]T10 Wine export vol'!AF157&lt;&gt;"",(IF('[1]T58 Population'!AF157&lt;&gt;"",('[1]T10 Wine export vol'!AF157/'[1]T61 Real GDP'!AF157*1000),"")),"")),"")</f>
        <v>6.4493574979382249</v>
      </c>
      <c r="AH126" s="9">
        <f>IFERROR((IF('[1]T10 Wine export vol'!AG157&lt;&gt;"",(IF('[1]T58 Population'!AG157&lt;&gt;"",('[1]T10 Wine export vol'!AG157/'[1]T61 Real GDP'!AG157*1000),"")),"")),"")</f>
        <v>351.57748200896674</v>
      </c>
      <c r="AI126" s="9">
        <f>IFERROR((IF('[1]T10 Wine export vol'!AH157&lt;&gt;"",(IF('[1]T58 Population'!AH157&lt;&gt;"",('[1]T10 Wine export vol'!AH157/'[1]T61 Real GDP'!AH157*1000),"")),"")),"")</f>
        <v>1.9657521869841454</v>
      </c>
      <c r="AJ126" s="9">
        <f>IFERROR((IF('[1]T10 Wine export vol'!AI157&lt;&gt;"",(IF('[1]T58 Population'!AI157&lt;&gt;"",('[1]T10 Wine export vol'!AI157/'[1]T61 Real GDP'!AI157*1000),"")),"")),"")</f>
        <v>0.70314170910992357</v>
      </c>
      <c r="AK126" s="9" t="str">
        <f>IFERROR((IF('[1]T10 Wine export vol'!AJ157&lt;&gt;"",(IF('[1]T58 Population'!AJ157&lt;&gt;"",('[1]T10 Wine export vol'!AJ157/'[1]T61 Real GDP'!AJ157*1000),"")),"")),"")</f>
        <v/>
      </c>
      <c r="AL126" s="9">
        <f>IFERROR((IF('[1]T10 Wine export vol'!AK157&lt;&gt;"",(IF('[1]T58 Population'!AK157&lt;&gt;"",('[1]T10 Wine export vol'!AK157/'[1]T61 Real GDP'!AK157*1000),"")),"")),"")</f>
        <v>1159.4663677026183</v>
      </c>
      <c r="AM126" s="9">
        <f>IFERROR((IF('[1]T10 Wine export vol'!AL157&lt;&gt;"",(IF('[1]T58 Population'!AL157&lt;&gt;"",('[1]T10 Wine export vol'!AL157/'[1]T61 Real GDP'!AL157*1000),"")),"")),"")</f>
        <v>51.693981991319554</v>
      </c>
      <c r="AN126" s="9">
        <f>IFERROR((IF('[1]T10 Wine export vol'!AM157&lt;&gt;"",(IF('[1]T58 Population'!AM157&lt;&gt;"",('[1]T10 Wine export vol'!AM157/'[1]T61 Real GDP'!AM157*1000),"")),"")),"")</f>
        <v>67.164765589946455</v>
      </c>
      <c r="AO126" s="9">
        <f>IFERROR((IF('[1]T10 Wine export vol'!AN157&lt;&gt;"",(IF('[1]T58 Population'!AN157&lt;&gt;"",('[1]T10 Wine export vol'!AN157/'[1]T61 Real GDP'!AN157*1000),"")),"")),"")</f>
        <v>294.9131714692017</v>
      </c>
      <c r="AP126" s="9">
        <f>IFERROR((IF('[1]T10 Wine export vol'!AO157&lt;&gt;"",(IF('[1]T58 Population'!AO157&lt;&gt;"",('[1]T10 Wine export vol'!AO157/'[1]T61 Real GDP'!AO157*1000),"")),"")),"")</f>
        <v>6.5912293375868156</v>
      </c>
      <c r="AQ126" s="9" t="str">
        <f>IFERROR((IF('[1]T10 Wine export vol'!AP157&lt;&gt;"",(IF('[1]T58 Population'!AP157&lt;&gt;"",('[1]T10 Wine export vol'!AP157/'[1]T61 Real GDP'!AP157*1000),"")),"")),"")</f>
        <v/>
      </c>
      <c r="AR126" s="9">
        <f>IFERROR((IF('[1]T10 Wine export vol'!AQ157&lt;&gt;"",(IF('[1]T58 Population'!AQ157&lt;&gt;"",('[1]T10 Wine export vol'!AQ157/'[1]T61 Real GDP'!AQ157*1000),"")),"")),"")</f>
        <v>0.56145467447569541</v>
      </c>
      <c r="AS126" s="9">
        <f>IFERROR((IF('[1]T10 Wine export vol'!AR157&lt;&gt;"",(IF('[1]T58 Population'!AR157&lt;&gt;"",('[1]T10 Wine export vol'!AR157/'[1]T61 Real GDP'!AR157*1000),"")),"")),"")</f>
        <v>5.1928937167022537</v>
      </c>
      <c r="AT126" s="9">
        <f>IFERROR((IF('[1]T10 Wine export vol'!AS157&lt;&gt;"",(IF('[1]T58 Population'!AS157&lt;&gt;"",('[1]T10 Wine export vol'!AS157/'[1]T61 Real GDP'!AS157*1000),"")),"")),"")</f>
        <v>0.11782602364950302</v>
      </c>
      <c r="AU126" s="9">
        <f>IFERROR((IF('[1]T10 Wine export vol'!AT157&lt;&gt;"",(IF('[1]T58 Population'!AT157&lt;&gt;"",('[1]T10 Wine export vol'!AT157/'[1]T61 Real GDP'!AT157*1000),"")),"")),"")</f>
        <v>7.5843263804191999E-2</v>
      </c>
      <c r="AV126" s="9">
        <f>IFERROR((IF('[1]T10 Wine export vol'!AU157&lt;&gt;"",(IF('[1]T58 Population'!AU157&lt;&gt;"",('[1]T10 Wine export vol'!AU157/'[1]T61 Real GDP'!AU157*1000),"")),"")),"")</f>
        <v>1.4673471244398403E-2</v>
      </c>
      <c r="AW126" s="9">
        <f>IFERROR((IF('[1]T10 Wine export vol'!AV157&lt;&gt;"",(IF('[1]T58 Population'!AV157&lt;&gt;"",('[1]T10 Wine export vol'!AV157/'[1]T61 Real GDP'!AV157*1000),"")),"")),"")</f>
        <v>0.26830577101322012</v>
      </c>
      <c r="AX126" s="9" t="str">
        <f>IFERROR((IF('[1]T10 Wine export vol'!AW157&lt;&gt;"",(IF('[1]T58 Population'!AW157&lt;&gt;"",('[1]T10 Wine export vol'!AW157/'[1]T61 Real GDP'!AW157*1000),"")),"")),"")</f>
        <v/>
      </c>
      <c r="AY126" s="9">
        <f>IFERROR((IF('[1]T10 Wine export vol'!AX157&lt;&gt;"",(IF('[1]T58 Population'!AX157&lt;&gt;"",('[1]T10 Wine export vol'!AX157/'[1]T61 Real GDP'!AX157*1000),"")),"")),"")</f>
        <v>11.390721830544196</v>
      </c>
      <c r="AZ126" s="9">
        <f>IFERROR((IF('[1]T10 Wine export vol'!AY157&lt;&gt;"",(IF('[1]T58 Population'!AY157&lt;&gt;"",('[1]T10 Wine export vol'!AY157/'[1]T61 Real GDP'!AY157*1000),"")),"")),"")</f>
        <v>5.7828690390448793E-2</v>
      </c>
      <c r="BA126" s="9">
        <f>IFERROR((IF('[1]T10 Wine export vol'!AZ157&lt;&gt;"",(IF('[1]T58 Population'!AZ157&lt;&gt;"",('[1]T10 Wine export vol'!AZ157/'[1]T61 Real GDP'!AZ157*1000),"")),"")),"")</f>
        <v>0.64335798089922303</v>
      </c>
      <c r="BB126" s="9">
        <f>IFERROR((IF('[1]T10 Wine export vol'!BC157&lt;&gt;"",(IF('[1]T58 Population'!BC157&lt;&gt;"",('[1]T10 Wine export vol'!BC157/'[1]T61 Real GDP'!BC157*1000),"")),"")),"")</f>
        <v>171.25891640227226</v>
      </c>
    </row>
    <row r="127" spans="1:54" x14ac:dyDescent="0.5">
      <c r="A127" s="7">
        <f>'[1]T10 Wine export vol'!A158</f>
        <v>1990</v>
      </c>
      <c r="B127" s="9">
        <f>IFERROR((IF('[1]T10 Wine export vol'!B158&lt;&gt;"",(IF('[1]T58 Population'!B158&lt;&gt;"",('[1]T10 Wine export vol'!B158/'[1]T61 Real GDP'!B158*1000),"")),"")),"")</f>
        <v>1198.9924899487669</v>
      </c>
      <c r="C127" s="9">
        <f>IFERROR((IF('[1]T10 Wine export vol'!C158&lt;&gt;"",(IF('[1]T58 Population'!C158&lt;&gt;"",('[1]T10 Wine export vol'!C158/'[1]T61 Real GDP'!C158*1000),"")),"")),"")</f>
        <v>1349.2082354745942</v>
      </c>
      <c r="D127" s="9">
        <f>IFERROR((IF('[1]T10 Wine export vol'!D158&lt;&gt;"",(IF('[1]T58 Population'!D158&lt;&gt;"",('[1]T10 Wine export vol'!D158/'[1]T61 Real GDP'!D158*1000),"")),"")),"")</f>
        <v>1455.0068023167735</v>
      </c>
      <c r="E127" s="9">
        <f>IFERROR((IF('[1]T10 Wine export vol'!E158&lt;&gt;"",(IF('[1]T58 Population'!E158&lt;&gt;"",('[1]T10 Wine export vol'!E158/'[1]T61 Real GDP'!E158*1000),"")),"")),"")</f>
        <v>933.87386797888269</v>
      </c>
      <c r="F127" s="9">
        <f>IFERROR((IF('[1]T10 Wine export vol'!F158&lt;&gt;"",(IF('[1]T58 Population'!F158&lt;&gt;"",('[1]T10 Wine export vol'!F158/'[1]T61 Real GDP'!F158*1000),"")),"")),"")</f>
        <v>99.63514324564035</v>
      </c>
      <c r="G127" s="9"/>
      <c r="H127" s="9">
        <f>IFERROR((IF('[1]T10 Wine export vol'!G158&lt;&gt;"",(IF('[1]T58 Population'!G158&lt;&gt;"",('[1]T10 Wine export vol'!G158/'[1]T61 Real GDP'!G158*1000),"")),"")),"")</f>
        <v>66.42218893794896</v>
      </c>
      <c r="I127" s="9">
        <f>IFERROR((IF('[1]T10 Wine export vol'!H158&lt;&gt;"",(IF('[1]T58 Population'!H158&lt;&gt;"",('[1]T10 Wine export vol'!H158/'[1]T61 Real GDP'!H158*1000),"")),"")),"")</f>
        <v>35.166475911291094</v>
      </c>
      <c r="J127" s="9">
        <f>IFERROR((IF('[1]T10 Wine export vol'!I158&lt;&gt;"",(IF('[1]T58 Population'!I158&lt;&gt;"",('[1]T10 Wine export vol'!I158/'[1]T61 Real GDP'!I158*1000),"")),"")),"")</f>
        <v>0.41615629621953693</v>
      </c>
      <c r="K127" s="9">
        <f>IFERROR((IF('[1]T10 Wine export vol'!J158&lt;&gt;"",(IF('[1]T58 Population'!J158&lt;&gt;"",('[1]T10 Wine export vol'!J158/'[1]T61 Real GDP'!J158*1000),"")),"")),"")</f>
        <v>219.56157597288288</v>
      </c>
      <c r="L127" s="9">
        <f>IFERROR((IF('[1]T10 Wine export vol'!K158&lt;&gt;"",(IF('[1]T58 Population'!K158&lt;&gt;"",('[1]T10 Wine export vol'!K158/'[1]T61 Real GDP'!K158*1000),"")),"")),"")</f>
        <v>916.73867893669126</v>
      </c>
      <c r="M127" s="9">
        <f>IFERROR((IF('[1]T10 Wine export vol'!L158&lt;&gt;"",(IF('[1]T58 Population'!L158&lt;&gt;"",('[1]T10 Wine export vol'!L158/'[1]T61 Real GDP'!L158*1000),"")),"")),"")</f>
        <v>2.7738247425167035</v>
      </c>
      <c r="N127" s="9">
        <f>IFERROR((IF('[1]T10 Wine export vol'!M158&lt;&gt;"",(IF('[1]T58 Population'!M158&lt;&gt;"",('[1]T10 Wine export vol'!M158/'[1]T61 Real GDP'!M158*1000),"")),"")),"")</f>
        <v>14.514091765015847</v>
      </c>
      <c r="O127" s="9">
        <f>IFERROR((IF('[1]T10 Wine export vol'!N158&lt;&gt;"",(IF('[1]T58 Population'!N158&lt;&gt;"",('[1]T10 Wine export vol'!N158/'[1]T61 Real GDP'!N158*1000),"")),"")),"")</f>
        <v>0.29194252749874022</v>
      </c>
      <c r="P127" s="9">
        <f>IFERROR((IF('[1]T10 Wine export vol'!O158&lt;&gt;"",(IF('[1]T58 Population'!O158&lt;&gt;"",('[1]T10 Wine export vol'!O158/'[1]T61 Real GDP'!O158*1000),"")),"")),"")</f>
        <v>7.7331563284911047</v>
      </c>
      <c r="Q127" s="9">
        <f>IFERROR((IF('[1]T10 Wine export vol'!P158&lt;&gt;"",(IF('[1]T58 Population'!P158&lt;&gt;"",('[1]T10 Wine export vol'!P158/'[1]T61 Real GDP'!P158*1000),"")),"")),"")</f>
        <v>7.0251218452762423</v>
      </c>
      <c r="R127" s="9" t="str">
        <f>IFERROR((IF('[1]T10 Wine export vol'!Q158&lt;&gt;"",(IF('[1]T58 Population'!Q158&lt;&gt;"",('[1]T10 Wine export vol'!Q158/'[1]T61 Real GDP'!Q158*1000),"")),"")),"")</f>
        <v/>
      </c>
      <c r="S127" s="9">
        <f>IFERROR((IF('[1]T10 Wine export vol'!R158&lt;&gt;"",(IF('[1]T58 Population'!R158&lt;&gt;"",('[1]T10 Wine export vol'!R158/'[1]T61 Real GDP'!R158*1000),"")),"")),"")</f>
        <v>2457.482623366699</v>
      </c>
      <c r="T127" s="9" t="str">
        <f>IFERROR((IF('[1]T10 Wine export vol'!S158&lt;&gt;"",(IF('[1]T58 Population'!S158&lt;&gt;"",('[1]T10 Wine export vol'!S158/'[1]T61 Real GDP'!S158*1000),"")),"")),"")</f>
        <v/>
      </c>
      <c r="U127" s="9" t="str">
        <f>IFERROR((IF('[1]T10 Wine export vol'!T158&lt;&gt;"",(IF('[1]T58 Population'!T158&lt;&gt;"",('[1]T10 Wine export vol'!T158/'[1]T61 Real GDP'!T158*1000),"")),"")),"")</f>
        <v/>
      </c>
      <c r="V127" s="9">
        <f>IFERROR((IF('[1]T10 Wine export vol'!U158&lt;&gt;"",(IF('[1]T58 Population'!U158&lt;&gt;"",('[1]T10 Wine export vol'!U158/'[1]T61 Real GDP'!U158*1000),"")),"")),"")</f>
        <v>1921.2124916777441</v>
      </c>
      <c r="W127" s="9" t="str">
        <f>IFERROR((IF('[1]T10 Wine export vol'!V158&lt;&gt;"",(IF('[1]T58 Population'!V158&lt;&gt;"",('[1]T10 Wine export vol'!V158/'[1]T61 Real GDP'!V158*1000),"")),"")),"")</f>
        <v/>
      </c>
      <c r="X127" s="9">
        <f>IFERROR((IF('[1]T10 Wine export vol'!W158&lt;&gt;"",(IF('[1]T58 Population'!W158&lt;&gt;"",('[1]T10 Wine export vol'!W158/'[1]T61 Real GDP'!W158*1000),"")),"")),"")</f>
        <v>205.79996278607283</v>
      </c>
      <c r="Y127" s="9">
        <f>IFERROR((IF('[1]T10 Wine export vol'!X158&lt;&gt;"",(IF('[1]T58 Population'!X158&lt;&gt;"",('[1]T10 Wine export vol'!X158/'[1]T61 Real GDP'!X158*1000),"")),"")),"")</f>
        <v>11.833271852340889</v>
      </c>
      <c r="Z127" s="9" t="str">
        <f>IFERROR((IF('[1]T10 Wine export vol'!Y158&lt;&gt;"",(IF('[1]T58 Population'!Y158&lt;&gt;"",('[1]T10 Wine export vol'!Y158/'[1]T61 Real GDP'!Y158*1000),"")),"")),"")</f>
        <v/>
      </c>
      <c r="AA127" s="9" t="str">
        <f>IFERROR((IF('[1]T10 Wine export vol'!Z158&lt;&gt;"",(IF('[1]T58 Population'!Z158&lt;&gt;"",('[1]T10 Wine export vol'!Z158/'[1]T61 Real GDP'!Z158*1000),"")),"")),"")</f>
        <v/>
      </c>
      <c r="AB127" s="9">
        <f>IFERROR((IF('[1]T10 Wine export vol'!AA158&lt;&gt;"",(IF('[1]T58 Population'!AA158&lt;&gt;"",('[1]T10 Wine export vol'!AA158/'[1]T61 Real GDP'!AA158*1000),"")),"")),"")</f>
        <v>130.91558486159764</v>
      </c>
      <c r="AC127" s="9">
        <f>IFERROR((IF('[1]T10 Wine export vol'!AB158&lt;&gt;"",(IF('[1]T58 Population'!AB158&lt;&gt;"",('[1]T10 Wine export vol'!AB158/'[1]T61 Real GDP'!AB158*1000),"")),"")),"")</f>
        <v>87.761347343191588</v>
      </c>
      <c r="AD127" s="9">
        <f>IFERROR((IF('[1]T10 Wine export vol'!AC158&lt;&gt;"",(IF('[1]T58 Population'!AC158&lt;&gt;"",('[1]T10 Wine export vol'!AC158/'[1]T61 Real GDP'!AC158*1000),"")),"")),"")</f>
        <v>1.1592544925878259</v>
      </c>
      <c r="AE127" s="9">
        <f>IFERROR((IF('[1]T10 Wine export vol'!AD158&lt;&gt;"",(IF('[1]T58 Population'!AD158&lt;&gt;"",('[1]T10 Wine export vol'!AD158/'[1]T61 Real GDP'!AD158*1000),"")),"")),"")</f>
        <v>16.356148070394408</v>
      </c>
      <c r="AF127" s="9">
        <f>IFERROR((IF('[1]T10 Wine export vol'!AE158&lt;&gt;"",(IF('[1]T58 Population'!AE158&lt;&gt;"",('[1]T10 Wine export vol'!AE158/'[1]T61 Real GDP'!AE158*1000),"")),"")),"")</f>
        <v>212.57208210622343</v>
      </c>
      <c r="AG127" s="9">
        <f>IFERROR((IF('[1]T10 Wine export vol'!AF158&lt;&gt;"",(IF('[1]T58 Population'!AF158&lt;&gt;"",('[1]T10 Wine export vol'!AF158/'[1]T61 Real GDP'!AF158*1000),"")),"")),"")</f>
        <v>4.8011949817800277</v>
      </c>
      <c r="AH127" s="9">
        <f>IFERROR((IF('[1]T10 Wine export vol'!AG158&lt;&gt;"",(IF('[1]T58 Population'!AG158&lt;&gt;"",('[1]T10 Wine export vol'!AG158/'[1]T61 Real GDP'!AG158*1000),"")),"")),"")</f>
        <v>510.32475758760387</v>
      </c>
      <c r="AI127" s="9">
        <f>IFERROR((IF('[1]T10 Wine export vol'!AH158&lt;&gt;"",(IF('[1]T58 Population'!AH158&lt;&gt;"",('[1]T10 Wine export vol'!AH158/'[1]T61 Real GDP'!AH158*1000),"")),"")),"")</f>
        <v>1.2716555831425329</v>
      </c>
      <c r="AJ127" s="9">
        <f>IFERROR((IF('[1]T10 Wine export vol'!AI158&lt;&gt;"",(IF('[1]T58 Population'!AI158&lt;&gt;"",('[1]T10 Wine export vol'!AI158/'[1]T61 Real GDP'!AI158*1000),"")),"")),"")</f>
        <v>0.79684681820955139</v>
      </c>
      <c r="AK127" s="9" t="str">
        <f>IFERROR((IF('[1]T10 Wine export vol'!AJ158&lt;&gt;"",(IF('[1]T58 Population'!AJ158&lt;&gt;"",('[1]T10 Wine export vol'!AJ158/'[1]T61 Real GDP'!AJ158*1000),"")),"")),"")</f>
        <v/>
      </c>
      <c r="AL127" s="9">
        <f>IFERROR((IF('[1]T10 Wine export vol'!AK158&lt;&gt;"",(IF('[1]T58 Population'!AK158&lt;&gt;"",('[1]T10 Wine export vol'!AK158/'[1]T61 Real GDP'!AK158*1000),"")),"")),"")</f>
        <v>357.2375077033318</v>
      </c>
      <c r="AM127" s="9">
        <f>IFERROR((IF('[1]T10 Wine export vol'!AL158&lt;&gt;"",(IF('[1]T58 Population'!AL158&lt;&gt;"",('[1]T10 Wine export vol'!AL158/'[1]T61 Real GDP'!AL158*1000),"")),"")),"")</f>
        <v>64.979247968942147</v>
      </c>
      <c r="AN127" s="9">
        <f>IFERROR((IF('[1]T10 Wine export vol'!AM158&lt;&gt;"",(IF('[1]T58 Population'!AM158&lt;&gt;"",('[1]T10 Wine export vol'!AM158/'[1]T61 Real GDP'!AM158*1000),"")),"")),"")</f>
        <v>101.68870259067617</v>
      </c>
      <c r="AO127" s="9">
        <f>IFERROR((IF('[1]T10 Wine export vol'!AN158&lt;&gt;"",(IF('[1]T58 Population'!AN158&lt;&gt;"",('[1]T10 Wine export vol'!AN158/'[1]T61 Real GDP'!AN158*1000),"")),"")),"")</f>
        <v>260.34265679826387</v>
      </c>
      <c r="AP127" s="9">
        <f>IFERROR((IF('[1]T10 Wine export vol'!AO158&lt;&gt;"",(IF('[1]T58 Population'!AO158&lt;&gt;"",('[1]T10 Wine export vol'!AO158/'[1]T61 Real GDP'!AO158*1000),"")),"")),"")</f>
        <v>6.6340318056279859</v>
      </c>
      <c r="AQ127" s="9" t="str">
        <f>IFERROR((IF('[1]T10 Wine export vol'!AP158&lt;&gt;"",(IF('[1]T58 Population'!AP158&lt;&gt;"",('[1]T10 Wine export vol'!AP158/'[1]T61 Real GDP'!AP158*1000),"")),"")),"")</f>
        <v/>
      </c>
      <c r="AR127" s="9">
        <f>IFERROR((IF('[1]T10 Wine export vol'!AQ158&lt;&gt;"",(IF('[1]T58 Population'!AQ158&lt;&gt;"",('[1]T10 Wine export vol'!AQ158/'[1]T61 Real GDP'!AQ158*1000),"")),"")),"")</f>
        <v>0.53111045402410351</v>
      </c>
      <c r="AS127" s="9">
        <f>IFERROR((IF('[1]T10 Wine export vol'!AR158&lt;&gt;"",(IF('[1]T58 Population'!AR158&lt;&gt;"",('[1]T10 Wine export vol'!AR158/'[1]T61 Real GDP'!AR158*1000),"")),"")),"")</f>
        <v>4.1896368997551843</v>
      </c>
      <c r="AT127" s="9">
        <f>IFERROR((IF('[1]T10 Wine export vol'!AS158&lt;&gt;"",(IF('[1]T58 Population'!AS158&lt;&gt;"",('[1]T10 Wine export vol'!AS158/'[1]T61 Real GDP'!AS158*1000),"")),"")),"")</f>
        <v>0.16847281668336217</v>
      </c>
      <c r="AU127" s="9">
        <f>IFERROR((IF('[1]T10 Wine export vol'!AT158&lt;&gt;"",(IF('[1]T58 Population'!AT158&lt;&gt;"",('[1]T10 Wine export vol'!AT158/'[1]T61 Real GDP'!AT158*1000),"")),"")),"")</f>
        <v>0.10910741431091658</v>
      </c>
      <c r="AV127" s="9">
        <f>IFERROR((IF('[1]T10 Wine export vol'!AU158&lt;&gt;"",(IF('[1]T58 Population'!AU158&lt;&gt;"",('[1]T10 Wine export vol'!AU158/'[1]T61 Real GDP'!AU158*1000),"")),"")),"")</f>
        <v>4.2878199115637144E-2</v>
      </c>
      <c r="AW127" s="9">
        <f>IFERROR((IF('[1]T10 Wine export vol'!AV158&lt;&gt;"",(IF('[1]T58 Population'!AV158&lt;&gt;"",('[1]T10 Wine export vol'!AV158/'[1]T61 Real GDP'!AV158*1000),"")),"")),"")</f>
        <v>0.24492614649498973</v>
      </c>
      <c r="AX127" s="9" t="str">
        <f>IFERROR((IF('[1]T10 Wine export vol'!AW158&lt;&gt;"",(IF('[1]T58 Population'!AW158&lt;&gt;"",('[1]T10 Wine export vol'!AW158/'[1]T61 Real GDP'!AW158*1000),"")),"")),"")</f>
        <v/>
      </c>
      <c r="AY127" s="9">
        <f>IFERROR((IF('[1]T10 Wine export vol'!AX158&lt;&gt;"",(IF('[1]T58 Population'!AX158&lt;&gt;"",('[1]T10 Wine export vol'!AX158/'[1]T61 Real GDP'!AX158*1000),"")),"")),"")</f>
        <v>14.331871682437109</v>
      </c>
      <c r="AZ127" s="9">
        <f>IFERROR((IF('[1]T10 Wine export vol'!AY158&lt;&gt;"",(IF('[1]T58 Population'!AY158&lt;&gt;"",('[1]T10 Wine export vol'!AY158/'[1]T61 Real GDP'!AY158*1000),"")),"")),"")</f>
        <v>0</v>
      </c>
      <c r="BA127" s="9">
        <f>IFERROR((IF('[1]T10 Wine export vol'!AZ158&lt;&gt;"",(IF('[1]T58 Population'!AZ158&lt;&gt;"",('[1]T10 Wine export vol'!AZ158/'[1]T61 Real GDP'!AZ158*1000),"")),"")),"")</f>
        <v>0.5357170594056947</v>
      </c>
      <c r="BB127" s="9">
        <f>IFERROR((IF('[1]T10 Wine export vol'!BC158&lt;&gt;"",(IF('[1]T58 Population'!BC158&lt;&gt;"",('[1]T10 Wine export vol'!BC158/'[1]T61 Real GDP'!BC158*1000),"")),"")),"")</f>
        <v>153.72814053038837</v>
      </c>
    </row>
    <row r="128" spans="1:54" x14ac:dyDescent="0.5">
      <c r="A128" s="7">
        <f>'[1]T10 Wine export vol'!A159</f>
        <v>1991</v>
      </c>
      <c r="B128" s="9">
        <f>IFERROR((IF('[1]T10 Wine export vol'!B159&lt;&gt;"",(IF('[1]T58 Population'!B159&lt;&gt;"",('[1]T10 Wine export vol'!B159/'[1]T61 Real GDP'!B159*1000),"")),"")),"")</f>
        <v>1174.199392512834</v>
      </c>
      <c r="C128" s="9">
        <f>IFERROR((IF('[1]T10 Wine export vol'!C159&lt;&gt;"",(IF('[1]T58 Population'!C159&lt;&gt;"",('[1]T10 Wine export vol'!C159/'[1]T61 Real GDP'!C159*1000),"")),"")),"")</f>
        <v>1307.1615884136515</v>
      </c>
      <c r="D128" s="9">
        <f>IFERROR((IF('[1]T10 Wine export vol'!D159&lt;&gt;"",(IF('[1]T58 Population'!D159&lt;&gt;"",('[1]T10 Wine export vol'!D159/'[1]T61 Real GDP'!D159*1000),"")),"")),"")</f>
        <v>1488.116013412945</v>
      </c>
      <c r="E128" s="9">
        <f>IFERROR((IF('[1]T10 Wine export vol'!E159&lt;&gt;"",(IF('[1]T58 Population'!E159&lt;&gt;"",('[1]T10 Wine export vol'!E159/'[1]T61 Real GDP'!E159*1000),"")),"")),"")</f>
        <v>1284.0591177097208</v>
      </c>
      <c r="F128" s="9">
        <f>IFERROR((IF('[1]T10 Wine export vol'!F159&lt;&gt;"",(IF('[1]T58 Population'!F159&lt;&gt;"",('[1]T10 Wine export vol'!F159/'[1]T61 Real GDP'!F159*1000),"")),"")),"")</f>
        <v>156.08311630504045</v>
      </c>
      <c r="G128" s="9"/>
      <c r="H128" s="9">
        <f>IFERROR((IF('[1]T10 Wine export vol'!G159&lt;&gt;"",(IF('[1]T58 Population'!G159&lt;&gt;"",('[1]T10 Wine export vol'!G159/'[1]T61 Real GDP'!G159*1000),"")),"")),"")</f>
        <v>68.114897090629256</v>
      </c>
      <c r="I128" s="9">
        <f>IFERROR((IF('[1]T10 Wine export vol'!H159&lt;&gt;"",(IF('[1]T58 Population'!H159&lt;&gt;"",('[1]T10 Wine export vol'!H159/'[1]T61 Real GDP'!H159*1000),"")),"")),"")</f>
        <v>36.015820921247617</v>
      </c>
      <c r="J128" s="9">
        <f>IFERROR((IF('[1]T10 Wine export vol'!I159&lt;&gt;"",(IF('[1]T58 Population'!I159&lt;&gt;"",('[1]T10 Wine export vol'!I159/'[1]T61 Real GDP'!I159*1000),"")),"")),"")</f>
        <v>0.80954435666091951</v>
      </c>
      <c r="K128" s="9">
        <f>IFERROR((IF('[1]T10 Wine export vol'!J159&lt;&gt;"",(IF('[1]T58 Population'!J159&lt;&gt;"",('[1]T10 Wine export vol'!J159/'[1]T61 Real GDP'!J159*1000),"")),"")),"")</f>
        <v>186.61867082117419</v>
      </c>
      <c r="L128" s="9">
        <f>IFERROR((IF('[1]T10 Wine export vol'!K159&lt;&gt;"",(IF('[1]T58 Population'!K159&lt;&gt;"",('[1]T10 Wine export vol'!K159/'[1]T61 Real GDP'!K159*1000),"")),"")),"")</f>
        <v>559.9012820729771</v>
      </c>
      <c r="M128" s="9">
        <f>IFERROR((IF('[1]T10 Wine export vol'!L159&lt;&gt;"",(IF('[1]T58 Population'!L159&lt;&gt;"",('[1]T10 Wine export vol'!L159/'[1]T61 Real GDP'!L159*1000),"")),"")),"")</f>
        <v>1.230506471219712</v>
      </c>
      <c r="N128" s="9">
        <f>IFERROR((IF('[1]T10 Wine export vol'!M159&lt;&gt;"",(IF('[1]T58 Population'!M159&lt;&gt;"",('[1]T10 Wine export vol'!M159/'[1]T61 Real GDP'!M159*1000),"")),"")),"")</f>
        <v>16.139611642152609</v>
      </c>
      <c r="O128" s="9">
        <f>IFERROR((IF('[1]T10 Wine export vol'!N159&lt;&gt;"",(IF('[1]T58 Population'!N159&lt;&gt;"",('[1]T10 Wine export vol'!N159/'[1]T61 Real GDP'!N159*1000),"")),"")),"")</f>
        <v>0.23510475564298608</v>
      </c>
      <c r="P128" s="9">
        <f>IFERROR((IF('[1]T10 Wine export vol'!O159&lt;&gt;"",(IF('[1]T58 Population'!O159&lt;&gt;"",('[1]T10 Wine export vol'!O159/'[1]T61 Real GDP'!O159*1000),"")),"")),"")</f>
        <v>7.7194595244236117</v>
      </c>
      <c r="Q128" s="9">
        <f>IFERROR((IF('[1]T10 Wine export vol'!P159&lt;&gt;"",(IF('[1]T58 Population'!P159&lt;&gt;"",('[1]T10 Wine export vol'!P159/'[1]T61 Real GDP'!P159*1000),"")),"")),"")</f>
        <v>5.4894488468221274</v>
      </c>
      <c r="R128" s="9" t="str">
        <f>IFERROR((IF('[1]T10 Wine export vol'!Q159&lt;&gt;"",(IF('[1]T58 Population'!Q159&lt;&gt;"",('[1]T10 Wine export vol'!Q159/'[1]T61 Real GDP'!Q159*1000),"")),"")),"")</f>
        <v/>
      </c>
      <c r="S128" s="9">
        <f>IFERROR((IF('[1]T10 Wine export vol'!R159&lt;&gt;"",(IF('[1]T58 Population'!R159&lt;&gt;"",('[1]T10 Wine export vol'!R159/'[1]T61 Real GDP'!R159*1000),"")),"")),"")</f>
        <v>1254.5849611759163</v>
      </c>
      <c r="T128" s="9" t="str">
        <f>IFERROR((IF('[1]T10 Wine export vol'!S159&lt;&gt;"",(IF('[1]T58 Population'!S159&lt;&gt;"",('[1]T10 Wine export vol'!S159/'[1]T61 Real GDP'!S159*1000),"")),"")),"")</f>
        <v/>
      </c>
      <c r="U128" s="9" t="str">
        <f>IFERROR((IF('[1]T10 Wine export vol'!T159&lt;&gt;"",(IF('[1]T58 Population'!T159&lt;&gt;"",('[1]T10 Wine export vol'!T159/'[1]T61 Real GDP'!T159*1000),"")),"")),"")</f>
        <v/>
      </c>
      <c r="V128" s="9">
        <f>IFERROR((IF('[1]T10 Wine export vol'!U159&lt;&gt;"",(IF('[1]T58 Population'!U159&lt;&gt;"",('[1]T10 Wine export vol'!U159/'[1]T61 Real GDP'!U159*1000),"")),"")),"")</f>
        <v>1305.3866059661759</v>
      </c>
      <c r="W128" s="9" t="str">
        <f>IFERROR((IF('[1]T10 Wine export vol'!V159&lt;&gt;"",(IF('[1]T58 Population'!V159&lt;&gt;"",('[1]T10 Wine export vol'!V159/'[1]T61 Real GDP'!V159*1000),"")),"")),"")</f>
        <v/>
      </c>
      <c r="X128" s="9">
        <f>IFERROR((IF('[1]T10 Wine export vol'!W159&lt;&gt;"",(IF('[1]T58 Population'!W159&lt;&gt;"",('[1]T10 Wine export vol'!W159/'[1]T61 Real GDP'!W159*1000),"")),"")),"")</f>
        <v>236.44491036490928</v>
      </c>
      <c r="Y128" s="9">
        <f>IFERROR((IF('[1]T10 Wine export vol'!X159&lt;&gt;"",(IF('[1]T58 Population'!X159&lt;&gt;"",('[1]T10 Wine export vol'!X159/'[1]T61 Real GDP'!X159*1000),"")),"")),"")</f>
        <v>9.3547526086226114</v>
      </c>
      <c r="Z128" s="9" t="str">
        <f>IFERROR((IF('[1]T10 Wine export vol'!Y159&lt;&gt;"",(IF('[1]T58 Population'!Y159&lt;&gt;"",('[1]T10 Wine export vol'!Y159/'[1]T61 Real GDP'!Y159*1000),"")),"")),"")</f>
        <v/>
      </c>
      <c r="AA128" s="9" t="str">
        <f>IFERROR((IF('[1]T10 Wine export vol'!Z159&lt;&gt;"",(IF('[1]T58 Population'!Z159&lt;&gt;"",('[1]T10 Wine export vol'!Z159/'[1]T61 Real GDP'!Z159*1000),"")),"")),"")</f>
        <v/>
      </c>
      <c r="AB128" s="9">
        <f>IFERROR((IF('[1]T10 Wine export vol'!AA159&lt;&gt;"",(IF('[1]T58 Population'!AA159&lt;&gt;"",('[1]T10 Wine export vol'!AA159/'[1]T61 Real GDP'!AA159*1000),"")),"")),"")</f>
        <v>188.02948444602345</v>
      </c>
      <c r="AC128" s="9">
        <f>IFERROR((IF('[1]T10 Wine export vol'!AB159&lt;&gt;"",(IF('[1]T58 Population'!AB159&lt;&gt;"",('[1]T10 Wine export vol'!AB159/'[1]T61 Real GDP'!AB159*1000),"")),"")),"")</f>
        <v>124.24271226016621</v>
      </c>
      <c r="AD128" s="9">
        <f>IFERROR((IF('[1]T10 Wine export vol'!AC159&lt;&gt;"",(IF('[1]T58 Population'!AC159&lt;&gt;"",('[1]T10 Wine export vol'!AC159/'[1]T61 Real GDP'!AC159*1000),"")),"")),"")</f>
        <v>1.5423664361885854</v>
      </c>
      <c r="AE128" s="9">
        <f>IFERROR((IF('[1]T10 Wine export vol'!AD159&lt;&gt;"",(IF('[1]T58 Population'!AD159&lt;&gt;"",('[1]T10 Wine export vol'!AD159/'[1]T61 Real GDP'!AD159*1000),"")),"")),"")</f>
        <v>17.918807089144341</v>
      </c>
      <c r="AF128" s="9">
        <f>IFERROR((IF('[1]T10 Wine export vol'!AE159&lt;&gt;"",(IF('[1]T58 Population'!AE159&lt;&gt;"",('[1]T10 Wine export vol'!AE159/'[1]T61 Real GDP'!AE159*1000),"")),"")),"")</f>
        <v>122.80588098738309</v>
      </c>
      <c r="AG128" s="9">
        <f>IFERROR((IF('[1]T10 Wine export vol'!AF159&lt;&gt;"",(IF('[1]T58 Population'!AF159&lt;&gt;"",('[1]T10 Wine export vol'!AF159/'[1]T61 Real GDP'!AF159*1000),"")),"")),"")</f>
        <v>5.8128029908023313</v>
      </c>
      <c r="AH128" s="9">
        <f>IFERROR((IF('[1]T10 Wine export vol'!AG159&lt;&gt;"",(IF('[1]T58 Population'!AG159&lt;&gt;"",('[1]T10 Wine export vol'!AG159/'[1]T61 Real GDP'!AG159*1000),"")),"")),"")</f>
        <v>710.53077134708008</v>
      </c>
      <c r="AI128" s="9">
        <f>IFERROR((IF('[1]T10 Wine export vol'!AH159&lt;&gt;"",(IF('[1]T58 Population'!AH159&lt;&gt;"",('[1]T10 Wine export vol'!AH159/'[1]T61 Real GDP'!AH159*1000),"")),"")),"")</f>
        <v>1.7783850362364357</v>
      </c>
      <c r="AJ128" s="9">
        <f>IFERROR((IF('[1]T10 Wine export vol'!AI159&lt;&gt;"",(IF('[1]T58 Population'!AI159&lt;&gt;"",('[1]T10 Wine export vol'!AI159/'[1]T61 Real GDP'!AI159*1000),"")),"")),"")</f>
        <v>2.25544375149707</v>
      </c>
      <c r="AK128" s="9" t="str">
        <f>IFERROR((IF('[1]T10 Wine export vol'!AJ159&lt;&gt;"",(IF('[1]T58 Population'!AJ159&lt;&gt;"",('[1]T10 Wine export vol'!AJ159/'[1]T61 Real GDP'!AJ159*1000),"")),"")),"")</f>
        <v/>
      </c>
      <c r="AL128" s="9">
        <f>IFERROR((IF('[1]T10 Wine export vol'!AK159&lt;&gt;"",(IF('[1]T58 Population'!AK159&lt;&gt;"",('[1]T10 Wine export vol'!AK159/'[1]T61 Real GDP'!AK159*1000),"")),"")),"")</f>
        <v>140.31986906409614</v>
      </c>
      <c r="AM128" s="9">
        <f>IFERROR((IF('[1]T10 Wine export vol'!AL159&lt;&gt;"",(IF('[1]T58 Population'!AL159&lt;&gt;"",('[1]T10 Wine export vol'!AL159/'[1]T61 Real GDP'!AL159*1000),"")),"")),"")</f>
        <v>80.484998448949327</v>
      </c>
      <c r="AN128" s="9">
        <f>IFERROR((IF('[1]T10 Wine export vol'!AM159&lt;&gt;"",(IF('[1]T58 Population'!AM159&lt;&gt;"",('[1]T10 Wine export vol'!AM159/'[1]T61 Real GDP'!AM159*1000),"")),"")),"")</f>
        <v>123.28184176213006</v>
      </c>
      <c r="AO128" s="9">
        <f>IFERROR((IF('[1]T10 Wine export vol'!AN159&lt;&gt;"",(IF('[1]T58 Population'!AN159&lt;&gt;"",('[1]T10 Wine export vol'!AN159/'[1]T61 Real GDP'!AN159*1000),"")),"")),"")</f>
        <v>338.55957436655262</v>
      </c>
      <c r="AP128" s="9">
        <f>IFERROR((IF('[1]T10 Wine export vol'!AO159&lt;&gt;"",(IF('[1]T58 Population'!AO159&lt;&gt;"",('[1]T10 Wine export vol'!AO159/'[1]T61 Real GDP'!AO159*1000),"")),"")),"")</f>
        <v>6.1254045370806933</v>
      </c>
      <c r="AQ128" s="9" t="str">
        <f>IFERROR((IF('[1]T10 Wine export vol'!AP159&lt;&gt;"",(IF('[1]T58 Population'!AP159&lt;&gt;"",('[1]T10 Wine export vol'!AP159/'[1]T61 Real GDP'!AP159*1000),"")),"")),"")</f>
        <v/>
      </c>
      <c r="AR128" s="9">
        <f>IFERROR((IF('[1]T10 Wine export vol'!AQ159&lt;&gt;"",(IF('[1]T58 Population'!AQ159&lt;&gt;"",('[1]T10 Wine export vol'!AQ159/'[1]T61 Real GDP'!AQ159*1000),"")),"")),"")</f>
        <v>0.55437906452618924</v>
      </c>
      <c r="AS128" s="9">
        <f>IFERROR((IF('[1]T10 Wine export vol'!AR159&lt;&gt;"",(IF('[1]T58 Population'!AR159&lt;&gt;"",('[1]T10 Wine export vol'!AR159/'[1]T61 Real GDP'!AR159*1000),"")),"")),"")</f>
        <v>3.8404318579848127</v>
      </c>
      <c r="AT128" s="9">
        <f>IFERROR((IF('[1]T10 Wine export vol'!AS159&lt;&gt;"",(IF('[1]T58 Population'!AS159&lt;&gt;"",('[1]T10 Wine export vol'!AS159/'[1]T61 Real GDP'!AS159*1000),"")),"")),"")</f>
        <v>0.10145372230654552</v>
      </c>
      <c r="AU128" s="9">
        <f>IFERROR((IF('[1]T10 Wine export vol'!AT159&lt;&gt;"",(IF('[1]T58 Population'!AT159&lt;&gt;"",('[1]T10 Wine export vol'!AT159/'[1]T61 Real GDP'!AT159*1000),"")),"")),"")</f>
        <v>9.5696364834664038E-2</v>
      </c>
      <c r="AV128" s="9">
        <f>IFERROR((IF('[1]T10 Wine export vol'!AU159&lt;&gt;"",(IF('[1]T58 Population'!AU159&lt;&gt;"",('[1]T10 Wine export vol'!AU159/'[1]T61 Real GDP'!AU159*1000),"")),"")),"")</f>
        <v>1.7098462253530747E-2</v>
      </c>
      <c r="AW128" s="9">
        <f>IFERROR((IF('[1]T10 Wine export vol'!AV159&lt;&gt;"",(IF('[1]T58 Population'!AV159&lt;&gt;"",('[1]T10 Wine export vol'!AV159/'[1]T61 Real GDP'!AV159*1000),"")),"")),"")</f>
        <v>0.10208362874025118</v>
      </c>
      <c r="AX128" s="9" t="str">
        <f>IFERROR((IF('[1]T10 Wine export vol'!AW159&lt;&gt;"",(IF('[1]T58 Population'!AW159&lt;&gt;"",('[1]T10 Wine export vol'!AW159/'[1]T61 Real GDP'!AW159*1000),"")),"")),"")</f>
        <v/>
      </c>
      <c r="AY128" s="9">
        <f>IFERROR((IF('[1]T10 Wine export vol'!AX159&lt;&gt;"",(IF('[1]T58 Population'!AX159&lt;&gt;"",('[1]T10 Wine export vol'!AX159/'[1]T61 Real GDP'!AX159*1000),"")),"")),"")</f>
        <v>19.551978852661108</v>
      </c>
      <c r="AZ128" s="9">
        <f>IFERROR((IF('[1]T10 Wine export vol'!AY159&lt;&gt;"",(IF('[1]T58 Population'!AY159&lt;&gt;"",('[1]T10 Wine export vol'!AY159/'[1]T61 Real GDP'!AY159*1000),"")),"")),"")</f>
        <v>4.1609386161098681E-2</v>
      </c>
      <c r="BA128" s="9">
        <f>IFERROR((IF('[1]T10 Wine export vol'!AZ159&lt;&gt;"",(IF('[1]T58 Population'!AZ159&lt;&gt;"",('[1]T10 Wine export vol'!AZ159/'[1]T61 Real GDP'!AZ159*1000),"")),"")),"")</f>
        <v>1.0424854860399015</v>
      </c>
      <c r="BB128" s="9">
        <f>IFERROR((IF('[1]T10 Wine export vol'!BC159&lt;&gt;"",(IF('[1]T58 Population'!BC159&lt;&gt;"",('[1]T10 Wine export vol'!BC159/'[1]T61 Real GDP'!BC159*1000),"")),"")),"")</f>
        <v>150.9449709009744</v>
      </c>
    </row>
    <row r="129" spans="1:54" x14ac:dyDescent="0.5">
      <c r="A129" s="7">
        <f>'[1]T10 Wine export vol'!A160</f>
        <v>1992</v>
      </c>
      <c r="B129" s="9">
        <f>IFERROR((IF('[1]T10 Wine export vol'!B160&lt;&gt;"",(IF('[1]T58 Population'!B160&lt;&gt;"",('[1]T10 Wine export vol'!B160/'[1]T61 Real GDP'!B160*1000),"")),"")),"")</f>
        <v>1085.710459524141</v>
      </c>
      <c r="C129" s="9">
        <f>IFERROR((IF('[1]T10 Wine export vol'!C160&lt;&gt;"",(IF('[1]T58 Population'!C160&lt;&gt;"",('[1]T10 Wine export vol'!C160/'[1]T61 Real GDP'!C160*1000),"")),"")),"")</f>
        <v>1230.4631798395878</v>
      </c>
      <c r="D129" s="9">
        <f>IFERROR((IF('[1]T10 Wine export vol'!D160&lt;&gt;"",(IF('[1]T58 Population'!D160&lt;&gt;"",('[1]T10 Wine export vol'!D160/'[1]T61 Real GDP'!D160*1000),"")),"")),"")</f>
        <v>2193.4663623935353</v>
      </c>
      <c r="E129" s="9">
        <f>IFERROR((IF('[1]T10 Wine export vol'!E160&lt;&gt;"",(IF('[1]T58 Population'!E160&lt;&gt;"",('[1]T10 Wine export vol'!E160/'[1]T61 Real GDP'!E160*1000),"")),"")),"")</f>
        <v>1377.1618228206662</v>
      </c>
      <c r="F129" s="9">
        <f>IFERROR((IF('[1]T10 Wine export vol'!F160&lt;&gt;"",(IF('[1]T58 Population'!F160&lt;&gt;"",('[1]T10 Wine export vol'!F160/'[1]T61 Real GDP'!F160*1000),"")),"")),"")</f>
        <v>129.8260840168052</v>
      </c>
      <c r="G129" s="9"/>
      <c r="H129" s="9">
        <f>IFERROR((IF('[1]T10 Wine export vol'!G160&lt;&gt;"",(IF('[1]T58 Population'!G160&lt;&gt;"",('[1]T10 Wine export vol'!G160/'[1]T61 Real GDP'!G160*1000),"")),"")),"")</f>
        <v>63.96333471516634</v>
      </c>
      <c r="I129" s="9">
        <f>IFERROR((IF('[1]T10 Wine export vol'!H160&lt;&gt;"",(IF('[1]T58 Population'!H160&lt;&gt;"",('[1]T10 Wine export vol'!H160/'[1]T61 Real GDP'!H160*1000),"")),"")),"")</f>
        <v>30.715844434213235</v>
      </c>
      <c r="J129" s="9">
        <f>IFERROR((IF('[1]T10 Wine export vol'!I160&lt;&gt;"",(IF('[1]T58 Population'!I160&lt;&gt;"",('[1]T10 Wine export vol'!I160/'[1]T61 Real GDP'!I160*1000),"")),"")),"")</f>
        <v>0.24901134350065157</v>
      </c>
      <c r="K129" s="9">
        <f>IFERROR((IF('[1]T10 Wine export vol'!J160&lt;&gt;"",(IF('[1]T58 Population'!J160&lt;&gt;"",('[1]T10 Wine export vol'!J160/'[1]T61 Real GDP'!J160*1000),"")),"")),"")</f>
        <v>218.13925428749394</v>
      </c>
      <c r="L129" s="9">
        <f>IFERROR((IF('[1]T10 Wine export vol'!K160&lt;&gt;"",(IF('[1]T58 Population'!K160&lt;&gt;"",('[1]T10 Wine export vol'!K160/'[1]T61 Real GDP'!K160*1000),"")),"")),"")</f>
        <v>589.6466688384852</v>
      </c>
      <c r="M129" s="9">
        <f>IFERROR((IF('[1]T10 Wine export vol'!L160&lt;&gt;"",(IF('[1]T58 Population'!L160&lt;&gt;"",('[1]T10 Wine export vol'!L160/'[1]T61 Real GDP'!L160*1000),"")),"")),"")</f>
        <v>5.2207540583302858</v>
      </c>
      <c r="N129" s="9">
        <f>IFERROR((IF('[1]T10 Wine export vol'!M160&lt;&gt;"",(IF('[1]T58 Population'!M160&lt;&gt;"",('[1]T10 Wine export vol'!M160/'[1]T61 Real GDP'!M160*1000),"")),"")),"")</f>
        <v>19.008297736709618</v>
      </c>
      <c r="O129" s="9">
        <f>IFERROR((IF('[1]T10 Wine export vol'!N160&lt;&gt;"",(IF('[1]T58 Population'!N160&lt;&gt;"",('[1]T10 Wine export vol'!N160/'[1]T61 Real GDP'!N160*1000),"")),"")),"")</f>
        <v>0.66627090707661063</v>
      </c>
      <c r="P129" s="9">
        <f>IFERROR((IF('[1]T10 Wine export vol'!O160&lt;&gt;"",(IF('[1]T58 Population'!O160&lt;&gt;"",('[1]T10 Wine export vol'!O160/'[1]T61 Real GDP'!O160*1000),"")),"")),"")</f>
        <v>8.0189619524901907</v>
      </c>
      <c r="Q129" s="9">
        <f>IFERROR((IF('[1]T10 Wine export vol'!P160&lt;&gt;"",(IF('[1]T58 Population'!P160&lt;&gt;"",('[1]T10 Wine export vol'!P160/'[1]T61 Real GDP'!P160*1000),"")),"")),"")</f>
        <v>6.2115298418948521</v>
      </c>
      <c r="R129" s="9" t="str">
        <f>IFERROR((IF('[1]T10 Wine export vol'!Q160&lt;&gt;"",(IF('[1]T58 Population'!Q160&lt;&gt;"",('[1]T10 Wine export vol'!Q160/'[1]T61 Real GDP'!Q160*1000),"")),"")),"")</f>
        <v/>
      </c>
      <c r="S129" s="9">
        <f>IFERROR((IF('[1]T10 Wine export vol'!R160&lt;&gt;"",(IF('[1]T58 Population'!R160&lt;&gt;"",('[1]T10 Wine export vol'!R160/'[1]T61 Real GDP'!R160*1000),"")),"")),"")</f>
        <v>1979.1276299609724</v>
      </c>
      <c r="T129" s="9">
        <f>IFERROR((IF('[1]T10 Wine export vol'!S160&lt;&gt;"",(IF('[1]T58 Population'!S160&lt;&gt;"",('[1]T10 Wine export vol'!S160/'[1]T61 Real GDP'!S160*1000),"")),"")),"")</f>
        <v>1115.6087665299463</v>
      </c>
      <c r="U129" s="9">
        <f>IFERROR((IF('[1]T10 Wine export vol'!T160&lt;&gt;"",(IF('[1]T58 Population'!T160&lt;&gt;"",('[1]T10 Wine export vol'!T160/'[1]T61 Real GDP'!T160*1000),"")),"")),"")</f>
        <v>167.05063583323761</v>
      </c>
      <c r="V129" s="9">
        <f>IFERROR((IF('[1]T10 Wine export vol'!U160&lt;&gt;"",(IF('[1]T58 Population'!U160&lt;&gt;"",('[1]T10 Wine export vol'!U160/'[1]T61 Real GDP'!U160*1000),"")),"")),"")</f>
        <v>1375.0422061117731</v>
      </c>
      <c r="W129" s="9">
        <f>IFERROR((IF('[1]T10 Wine export vol'!V160&lt;&gt;"",(IF('[1]T58 Population'!V160&lt;&gt;"",('[1]T10 Wine export vol'!V160/'[1]T61 Real GDP'!V160*1000),"")),"")),"")</f>
        <v>10265.920102112015</v>
      </c>
      <c r="X129" s="9">
        <f>IFERROR((IF('[1]T10 Wine export vol'!W160&lt;&gt;"",(IF('[1]T58 Population'!W160&lt;&gt;"",('[1]T10 Wine export vol'!W160/'[1]T61 Real GDP'!W160*1000),"")),"")),"")</f>
        <v>277.59438785466102</v>
      </c>
      <c r="Y129" s="9">
        <f>IFERROR((IF('[1]T10 Wine export vol'!X160&lt;&gt;"",(IF('[1]T58 Population'!X160&lt;&gt;"",('[1]T10 Wine export vol'!X160/'[1]T61 Real GDP'!X160*1000),"")),"")),"")</f>
        <v>1.2892494954621296</v>
      </c>
      <c r="Z129" s="9">
        <f>IFERROR((IF('[1]T10 Wine export vol'!Y160&lt;&gt;"",(IF('[1]T58 Population'!Y160&lt;&gt;"",('[1]T10 Wine export vol'!Y160/'[1]T61 Real GDP'!Y160*1000),"")),"")),"")</f>
        <v>172.00792228698973</v>
      </c>
      <c r="AA129" s="9" t="str">
        <f>IFERROR((IF('[1]T10 Wine export vol'!Z160&lt;&gt;"",(IF('[1]T58 Population'!Z160&lt;&gt;"",('[1]T10 Wine export vol'!Z160/'[1]T61 Real GDP'!Z160*1000),"")),"")),"")</f>
        <v/>
      </c>
      <c r="AB129" s="9">
        <f>IFERROR((IF('[1]T10 Wine export vol'!AA160&lt;&gt;"",(IF('[1]T58 Population'!AA160&lt;&gt;"",('[1]T10 Wine export vol'!AA160/'[1]T61 Real GDP'!AA160*1000),"")),"")),"")</f>
        <v>265.87102910623486</v>
      </c>
      <c r="AC129" s="9">
        <f>IFERROR((IF('[1]T10 Wine export vol'!AB160&lt;&gt;"",(IF('[1]T58 Population'!AB160&lt;&gt;"",('[1]T10 Wine export vol'!AB160/'[1]T61 Real GDP'!AB160*1000),"")),"")),"")</f>
        <v>156.50569271841545</v>
      </c>
      <c r="AD129" s="9">
        <f>IFERROR((IF('[1]T10 Wine export vol'!AC160&lt;&gt;"",(IF('[1]T58 Population'!AC160&lt;&gt;"",('[1]T10 Wine export vol'!AC160/'[1]T61 Real GDP'!AC160*1000),"")),"")),"")</f>
        <v>1.0347525182699249</v>
      </c>
      <c r="AE129" s="9">
        <f>IFERROR((IF('[1]T10 Wine export vol'!AD160&lt;&gt;"",(IF('[1]T58 Population'!AD160&lt;&gt;"",('[1]T10 Wine export vol'!AD160/'[1]T61 Real GDP'!AD160*1000),"")),"")),"")</f>
        <v>20.071294753365883</v>
      </c>
      <c r="AF129" s="9">
        <f>IFERROR((IF('[1]T10 Wine export vol'!AE160&lt;&gt;"",(IF('[1]T58 Population'!AE160&lt;&gt;"",('[1]T10 Wine export vol'!AE160/'[1]T61 Real GDP'!AE160*1000),"")),"")),"")</f>
        <v>91.993097067793627</v>
      </c>
      <c r="AG129" s="9">
        <f>IFERROR((IF('[1]T10 Wine export vol'!AF160&lt;&gt;"",(IF('[1]T58 Population'!AF160&lt;&gt;"",('[1]T10 Wine export vol'!AF160/'[1]T61 Real GDP'!AF160*1000),"")),"")),"")</f>
        <v>10.120911991897387</v>
      </c>
      <c r="AH129" s="9">
        <f>IFERROR((IF('[1]T10 Wine export vol'!AG160&lt;&gt;"",(IF('[1]T58 Population'!AG160&lt;&gt;"",('[1]T10 Wine export vol'!AG160/'[1]T61 Real GDP'!AG160*1000),"")),"")),"")</f>
        <v>723.98151592895579</v>
      </c>
      <c r="AI129" s="9">
        <f>IFERROR((IF('[1]T10 Wine export vol'!AH160&lt;&gt;"",(IF('[1]T58 Population'!AH160&lt;&gt;"",('[1]T10 Wine export vol'!AH160/'[1]T61 Real GDP'!AH160*1000),"")),"")),"")</f>
        <v>1.368915916187978</v>
      </c>
      <c r="AJ129" s="9">
        <f>IFERROR((IF('[1]T10 Wine export vol'!AI160&lt;&gt;"",(IF('[1]T58 Population'!AI160&lt;&gt;"",('[1]T10 Wine export vol'!AI160/'[1]T61 Real GDP'!AI160*1000),"")),"")),"")</f>
        <v>4.3431942215921779</v>
      </c>
      <c r="AK129" s="9" t="str">
        <f>IFERROR((IF('[1]T10 Wine export vol'!AJ160&lt;&gt;"",(IF('[1]T58 Population'!AJ160&lt;&gt;"",('[1]T10 Wine export vol'!AJ160/'[1]T61 Real GDP'!AJ160*1000),"")),"")),"")</f>
        <v/>
      </c>
      <c r="AL129" s="9">
        <f>IFERROR((IF('[1]T10 Wine export vol'!AK160&lt;&gt;"",(IF('[1]T58 Population'!AK160&lt;&gt;"",('[1]T10 Wine export vol'!AK160/'[1]T61 Real GDP'!AK160*1000),"")),"")),"")</f>
        <v>58.350692373544028</v>
      </c>
      <c r="AM129" s="9">
        <f>IFERROR((IF('[1]T10 Wine export vol'!AL160&lt;&gt;"",(IF('[1]T58 Population'!AL160&lt;&gt;"",('[1]T10 Wine export vol'!AL160/'[1]T61 Real GDP'!AL160*1000),"")),"")),"")</f>
        <v>82.787990430795759</v>
      </c>
      <c r="AN129" s="9">
        <f>IFERROR((IF('[1]T10 Wine export vol'!AM160&lt;&gt;"",(IF('[1]T58 Population'!AM160&lt;&gt;"",('[1]T10 Wine export vol'!AM160/'[1]T61 Real GDP'!AM160*1000),"")),"")),"")</f>
        <v>192.33424736629115</v>
      </c>
      <c r="AO129" s="9">
        <f>IFERROR((IF('[1]T10 Wine export vol'!AN160&lt;&gt;"",(IF('[1]T58 Population'!AN160&lt;&gt;"",('[1]T10 Wine export vol'!AN160/'[1]T61 Real GDP'!AN160*1000),"")),"")),"")</f>
        <v>266.90902029392964</v>
      </c>
      <c r="AP129" s="9">
        <f>IFERROR((IF('[1]T10 Wine export vol'!AO160&lt;&gt;"",(IF('[1]T58 Population'!AO160&lt;&gt;"",('[1]T10 Wine export vol'!AO160/'[1]T61 Real GDP'!AO160*1000),"")),"")),"")</f>
        <v>6.5509619391876255</v>
      </c>
      <c r="AQ129" s="9" t="str">
        <f>IFERROR((IF('[1]T10 Wine export vol'!AP160&lt;&gt;"",(IF('[1]T58 Population'!AP160&lt;&gt;"",('[1]T10 Wine export vol'!AP160/'[1]T61 Real GDP'!AP160*1000),"")),"")),"")</f>
        <v/>
      </c>
      <c r="AR129" s="9">
        <f>IFERROR((IF('[1]T10 Wine export vol'!AQ160&lt;&gt;"",(IF('[1]T58 Population'!AQ160&lt;&gt;"",('[1]T10 Wine export vol'!AQ160/'[1]T61 Real GDP'!AQ160*1000),"")),"")),"")</f>
        <v>1.3760502044952314</v>
      </c>
      <c r="AS129" s="9">
        <f>IFERROR((IF('[1]T10 Wine export vol'!AR160&lt;&gt;"",(IF('[1]T58 Population'!AR160&lt;&gt;"",('[1]T10 Wine export vol'!AR160/'[1]T61 Real GDP'!AR160*1000),"")),"")),"")</f>
        <v>3.9681942712818707</v>
      </c>
      <c r="AT129" s="9">
        <f>IFERROR((IF('[1]T10 Wine export vol'!AS160&lt;&gt;"",(IF('[1]T58 Population'!AS160&lt;&gt;"",('[1]T10 Wine export vol'!AS160/'[1]T61 Real GDP'!AS160*1000),"")),"")),"")</f>
        <v>6.4760701284090533E-2</v>
      </c>
      <c r="AU129" s="9">
        <f>IFERROR((IF('[1]T10 Wine export vol'!AT160&lt;&gt;"",(IF('[1]T58 Population'!AT160&lt;&gt;"",('[1]T10 Wine export vol'!AT160/'[1]T61 Real GDP'!AT160*1000),"")),"")),"")</f>
        <v>7.6239609912069142E-2</v>
      </c>
      <c r="AV129" s="9">
        <f>IFERROR((IF('[1]T10 Wine export vol'!AU160&lt;&gt;"",(IF('[1]T58 Population'!AU160&lt;&gt;"",('[1]T10 Wine export vol'!AU160/'[1]T61 Real GDP'!AU160*1000),"")),"")),"")</f>
        <v>6.9284722211848055E-3</v>
      </c>
      <c r="AW129" s="9">
        <f>IFERROR((IF('[1]T10 Wine export vol'!AV160&lt;&gt;"",(IF('[1]T58 Population'!AV160&lt;&gt;"",('[1]T10 Wine export vol'!AV160/'[1]T61 Real GDP'!AV160*1000),"")),"")),"")</f>
        <v>0.63960740571266006</v>
      </c>
      <c r="AX129" s="9" t="str">
        <f>IFERROR((IF('[1]T10 Wine export vol'!AW160&lt;&gt;"",(IF('[1]T58 Population'!AW160&lt;&gt;"",('[1]T10 Wine export vol'!AW160/'[1]T61 Real GDP'!AW160*1000),"")),"")),"")</f>
        <v/>
      </c>
      <c r="AY129" s="9">
        <f>IFERROR((IF('[1]T10 Wine export vol'!AX160&lt;&gt;"",(IF('[1]T58 Population'!AX160&lt;&gt;"",('[1]T10 Wine export vol'!AX160/'[1]T61 Real GDP'!AX160*1000),"")),"")),"")</f>
        <v>20.049366383589955</v>
      </c>
      <c r="AZ129" s="9">
        <f>IFERROR((IF('[1]T10 Wine export vol'!AY160&lt;&gt;"",(IF('[1]T58 Population'!AY160&lt;&gt;"",('[1]T10 Wine export vol'!AY160/'[1]T61 Real GDP'!AY160*1000),"")),"")),"")</f>
        <v>4.2961547563829866E-3</v>
      </c>
      <c r="BA129" s="9">
        <f>IFERROR((IF('[1]T10 Wine export vol'!AZ160&lt;&gt;"",(IF('[1]T58 Population'!AZ160&lt;&gt;"",('[1]T10 Wine export vol'!AZ160/'[1]T61 Real GDP'!AZ160*1000),"")),"")),"")</f>
        <v>1.0005627392740677</v>
      </c>
      <c r="BB129" s="9">
        <f>IFERROR((IF('[1]T10 Wine export vol'!BC160&lt;&gt;"",(IF('[1]T58 Population'!BC160&lt;&gt;"",('[1]T10 Wine export vol'!BC160/'[1]T61 Real GDP'!BC160*1000),"")),"")),"")</f>
        <v>163.2823464677559</v>
      </c>
    </row>
    <row r="130" spans="1:54" x14ac:dyDescent="0.5">
      <c r="A130" s="7">
        <f>'[1]T10 Wine export vol'!A161</f>
        <v>1993</v>
      </c>
      <c r="B130" s="9">
        <f>IFERROR((IF('[1]T10 Wine export vol'!B161&lt;&gt;"",(IF('[1]T58 Population'!B161&lt;&gt;"",('[1]T10 Wine export vol'!B161/'[1]T61 Real GDP'!B161*1000),"")),"")),"")</f>
        <v>1025.1007739538259</v>
      </c>
      <c r="C130" s="9">
        <f>IFERROR((IF('[1]T10 Wine export vol'!C161&lt;&gt;"",(IF('[1]T58 Population'!C161&lt;&gt;"",('[1]T10 Wine export vol'!C161/'[1]T61 Real GDP'!C161*1000),"")),"")),"")</f>
        <v>1378.9565197448203</v>
      </c>
      <c r="D130" s="9">
        <f>IFERROR((IF('[1]T10 Wine export vol'!D161&lt;&gt;"",(IF('[1]T58 Population'!D161&lt;&gt;"",('[1]T10 Wine export vol'!D161/'[1]T61 Real GDP'!D161*1000),"")),"")),"")</f>
        <v>1931.3435370394959</v>
      </c>
      <c r="E130" s="9">
        <f>IFERROR((IF('[1]T10 Wine export vol'!E161&lt;&gt;"",(IF('[1]T58 Population'!E161&lt;&gt;"",('[1]T10 Wine export vol'!E161/'[1]T61 Real GDP'!E161*1000),"")),"")),"")</f>
        <v>2006.4505152645963</v>
      </c>
      <c r="F130" s="9">
        <f>IFERROR((IF('[1]T10 Wine export vol'!F161&lt;&gt;"",(IF('[1]T58 Population'!F161&lt;&gt;"",('[1]T10 Wine export vol'!F161/'[1]T61 Real GDP'!F161*1000),"")),"")),"")</f>
        <v>84.689389509257495</v>
      </c>
      <c r="G130" s="9"/>
      <c r="H130" s="9">
        <f>IFERROR((IF('[1]T10 Wine export vol'!G161&lt;&gt;"",(IF('[1]T58 Population'!G161&lt;&gt;"",('[1]T10 Wine export vol'!G161/'[1]T61 Real GDP'!G161*1000),"")),"")),"")</f>
        <v>87.143253860063197</v>
      </c>
      <c r="I130" s="9">
        <f>IFERROR((IF('[1]T10 Wine export vol'!H161&lt;&gt;"",(IF('[1]T58 Population'!H161&lt;&gt;"",('[1]T10 Wine export vol'!H161/'[1]T61 Real GDP'!H161*1000),"")),"")),"")</f>
        <v>28.516830304663422</v>
      </c>
      <c r="J130" s="9">
        <f>IFERROR((IF('[1]T10 Wine export vol'!I161&lt;&gt;"",(IF('[1]T58 Population'!I161&lt;&gt;"",('[1]T10 Wine export vol'!I161/'[1]T61 Real GDP'!I161*1000),"")),"")),"")</f>
        <v>0.33032464735145822</v>
      </c>
      <c r="K130" s="9">
        <f>IFERROR((IF('[1]T10 Wine export vol'!J161&lt;&gt;"",(IF('[1]T58 Population'!J161&lt;&gt;"",('[1]T10 Wine export vol'!J161/'[1]T61 Real GDP'!J161*1000),"")),"")),"")</f>
        <v>205.37599498131712</v>
      </c>
      <c r="L130" s="9">
        <f>IFERROR((IF('[1]T10 Wine export vol'!K161&lt;&gt;"",(IF('[1]T58 Population'!K161&lt;&gt;"",('[1]T10 Wine export vol'!K161/'[1]T61 Real GDP'!K161*1000),"")),"")),"")</f>
        <v>502.13292841153913</v>
      </c>
      <c r="M130" s="9">
        <f>IFERROR((IF('[1]T10 Wine export vol'!L161&lt;&gt;"",(IF('[1]T58 Population'!L161&lt;&gt;"",('[1]T10 Wine export vol'!L161/'[1]T61 Real GDP'!L161*1000),"")),"")),"")</f>
        <v>0.53514393376622826</v>
      </c>
      <c r="N130" s="9">
        <f>IFERROR((IF('[1]T10 Wine export vol'!M161&lt;&gt;"",(IF('[1]T58 Population'!M161&lt;&gt;"",('[1]T10 Wine export vol'!M161/'[1]T61 Real GDP'!M161*1000),"")),"")),"")</f>
        <v>34.372133160086413</v>
      </c>
      <c r="O130" s="9">
        <f>IFERROR((IF('[1]T10 Wine export vol'!N161&lt;&gt;"",(IF('[1]T58 Population'!N161&lt;&gt;"",('[1]T10 Wine export vol'!N161/'[1]T61 Real GDP'!N161*1000),"")),"")),"")</f>
        <v>0.27069201085155525</v>
      </c>
      <c r="P130" s="9">
        <f>IFERROR((IF('[1]T10 Wine export vol'!O161&lt;&gt;"",(IF('[1]T58 Population'!O161&lt;&gt;"",('[1]T10 Wine export vol'!O161/'[1]T61 Real GDP'!O161*1000),"")),"")),"")</f>
        <v>9.8462645984153596</v>
      </c>
      <c r="Q130" s="9">
        <f>IFERROR((IF('[1]T10 Wine export vol'!P161&lt;&gt;"",(IF('[1]T58 Population'!P161&lt;&gt;"",('[1]T10 Wine export vol'!P161/'[1]T61 Real GDP'!P161*1000),"")),"")),"")</f>
        <v>5.0920173790984409</v>
      </c>
      <c r="R130" s="9" t="str">
        <f>IFERROR((IF('[1]T10 Wine export vol'!Q161&lt;&gt;"",(IF('[1]T58 Population'!Q161&lt;&gt;"",('[1]T10 Wine export vol'!Q161/'[1]T61 Real GDP'!Q161*1000),"")),"")),"")</f>
        <v/>
      </c>
      <c r="S130" s="9">
        <f>IFERROR((IF('[1]T10 Wine export vol'!R161&lt;&gt;"",(IF('[1]T58 Population'!R161&lt;&gt;"",('[1]T10 Wine export vol'!R161/'[1]T61 Real GDP'!R161*1000),"")),"")),"")</f>
        <v>2611.4537711570174</v>
      </c>
      <c r="T130" s="9">
        <f>IFERROR((IF('[1]T10 Wine export vol'!S161&lt;&gt;"",(IF('[1]T58 Population'!S161&lt;&gt;"",('[1]T10 Wine export vol'!S161/'[1]T61 Real GDP'!S161*1000),"")),"")),"")</f>
        <v>1212.9120594617198</v>
      </c>
      <c r="U130" s="9">
        <f>IFERROR((IF('[1]T10 Wine export vol'!T161&lt;&gt;"",(IF('[1]T58 Population'!T161&lt;&gt;"",('[1]T10 Wine export vol'!T161/'[1]T61 Real GDP'!T161*1000),"")),"")),"")</f>
        <v>236.23637356641265</v>
      </c>
      <c r="V130" s="9">
        <f>IFERROR((IF('[1]T10 Wine export vol'!U161&lt;&gt;"",(IF('[1]T58 Population'!U161&lt;&gt;"",('[1]T10 Wine export vol'!U161/'[1]T61 Real GDP'!U161*1000),"")),"")),"")</f>
        <v>1904.9092776821792</v>
      </c>
      <c r="W130" s="9">
        <f>IFERROR((IF('[1]T10 Wine export vol'!V161&lt;&gt;"",(IF('[1]T58 Population'!V161&lt;&gt;"",('[1]T10 Wine export vol'!V161/'[1]T61 Real GDP'!V161*1000),"")),"")),"")</f>
        <v>4594.7497781297898</v>
      </c>
      <c r="X130" s="9">
        <f>IFERROR((IF('[1]T10 Wine export vol'!W161&lt;&gt;"",(IF('[1]T58 Population'!W161&lt;&gt;"",('[1]T10 Wine export vol'!W161/'[1]T61 Real GDP'!W161*1000),"")),"")),"")</f>
        <v>319.16427334376363</v>
      </c>
      <c r="Y130" s="9">
        <f>IFERROR((IF('[1]T10 Wine export vol'!X161&lt;&gt;"",(IF('[1]T58 Population'!X161&lt;&gt;"",('[1]T10 Wine export vol'!X161/'[1]T61 Real GDP'!X161*1000),"")),"")),"")</f>
        <v>0.56504822056933768</v>
      </c>
      <c r="Z130" s="9">
        <f>IFERROR((IF('[1]T10 Wine export vol'!Y161&lt;&gt;"",(IF('[1]T58 Population'!Y161&lt;&gt;"",('[1]T10 Wine export vol'!Y161/'[1]T61 Real GDP'!Y161*1000),"")),"")),"")</f>
        <v>205.07963471871392</v>
      </c>
      <c r="AA130" s="9" t="str">
        <f>IFERROR((IF('[1]T10 Wine export vol'!Z161&lt;&gt;"",(IF('[1]T58 Population'!Z161&lt;&gt;"",('[1]T10 Wine export vol'!Z161/'[1]T61 Real GDP'!Z161*1000),"")),"")),"")</f>
        <v/>
      </c>
      <c r="AB130" s="9">
        <f>IFERROR((IF('[1]T10 Wine export vol'!AA161&lt;&gt;"",(IF('[1]T58 Population'!AA161&lt;&gt;"",('[1]T10 Wine export vol'!AA161/'[1]T61 Real GDP'!AA161*1000),"")),"")),"")</f>
        <v>334.13495874737902</v>
      </c>
      <c r="AC130" s="9">
        <f>IFERROR((IF('[1]T10 Wine export vol'!AB161&lt;&gt;"",(IF('[1]T58 Population'!AB161&lt;&gt;"",('[1]T10 Wine export vol'!AB161/'[1]T61 Real GDP'!AB161*1000),"")),"")),"")</f>
        <v>173.56587687041028</v>
      </c>
      <c r="AD130" s="9">
        <f>IFERROR((IF('[1]T10 Wine export vol'!AC161&lt;&gt;"",(IF('[1]T58 Population'!AC161&lt;&gt;"",('[1]T10 Wine export vol'!AC161/'[1]T61 Real GDP'!AC161*1000),"")),"")),"")</f>
        <v>1.3129509150505749</v>
      </c>
      <c r="AE130" s="9">
        <f>IFERROR((IF('[1]T10 Wine export vol'!AD161&lt;&gt;"",(IF('[1]T58 Population'!AD161&lt;&gt;"",('[1]T10 Wine export vol'!AD161/'[1]T61 Real GDP'!AD161*1000),"")),"")),"")</f>
        <v>18.753781550722355</v>
      </c>
      <c r="AF130" s="9">
        <f>IFERROR((IF('[1]T10 Wine export vol'!AE161&lt;&gt;"",(IF('[1]T58 Population'!AE161&lt;&gt;"",('[1]T10 Wine export vol'!AE161/'[1]T61 Real GDP'!AE161*1000),"")),"")),"")</f>
        <v>95.428242684632949</v>
      </c>
      <c r="AG130" s="9">
        <f>IFERROR((IF('[1]T10 Wine export vol'!AF161&lt;&gt;"",(IF('[1]T58 Population'!AF161&lt;&gt;"",('[1]T10 Wine export vol'!AF161/'[1]T61 Real GDP'!AF161*1000),"")),"")),"")</f>
        <v>26.871445263513284</v>
      </c>
      <c r="AH130" s="9">
        <f>IFERROR((IF('[1]T10 Wine export vol'!AG161&lt;&gt;"",(IF('[1]T58 Population'!AG161&lt;&gt;"",('[1]T10 Wine export vol'!AG161/'[1]T61 Real GDP'!AG161*1000),"")),"")),"")</f>
        <v>790.99963134709571</v>
      </c>
      <c r="AI130" s="9">
        <f>IFERROR((IF('[1]T10 Wine export vol'!AH161&lt;&gt;"",(IF('[1]T58 Population'!AH161&lt;&gt;"",('[1]T10 Wine export vol'!AH161/'[1]T61 Real GDP'!AH161*1000),"")),"")),"")</f>
        <v>1.8895598726387379</v>
      </c>
      <c r="AJ130" s="9">
        <f>IFERROR((IF('[1]T10 Wine export vol'!AI161&lt;&gt;"",(IF('[1]T58 Population'!AI161&lt;&gt;"",('[1]T10 Wine export vol'!AI161/'[1]T61 Real GDP'!AI161*1000),"")),"")),"")</f>
        <v>4.3445476921127533</v>
      </c>
      <c r="AK130" s="9" t="str">
        <f>IFERROR((IF('[1]T10 Wine export vol'!AJ161&lt;&gt;"",(IF('[1]T58 Population'!AJ161&lt;&gt;"",('[1]T10 Wine export vol'!AJ161/'[1]T61 Real GDP'!AJ161*1000),"")),"")),"")</f>
        <v/>
      </c>
      <c r="AL130" s="9">
        <f>IFERROR((IF('[1]T10 Wine export vol'!AK161&lt;&gt;"",(IF('[1]T58 Population'!AK161&lt;&gt;"",('[1]T10 Wine export vol'!AK161/'[1]T61 Real GDP'!AK161*1000),"")),"")),"")</f>
        <v>66.755494135462371</v>
      </c>
      <c r="AM130" s="9">
        <f>IFERROR((IF('[1]T10 Wine export vol'!AL161&lt;&gt;"",(IF('[1]T58 Population'!AL161&lt;&gt;"",('[1]T10 Wine export vol'!AL161/'[1]T61 Real GDP'!AL161*1000),"")),"")),"")</f>
        <v>57.542757442975137</v>
      </c>
      <c r="AN130" s="9">
        <f>IFERROR((IF('[1]T10 Wine export vol'!AM161&lt;&gt;"",(IF('[1]T58 Population'!AM161&lt;&gt;"",('[1]T10 Wine export vol'!AM161/'[1]T61 Real GDP'!AM161*1000),"")),"")),"")</f>
        <v>170.04570777303866</v>
      </c>
      <c r="AO130" s="9">
        <f>IFERROR((IF('[1]T10 Wine export vol'!AN161&lt;&gt;"",(IF('[1]T58 Population'!AN161&lt;&gt;"",('[1]T10 Wine export vol'!AN161/'[1]T61 Real GDP'!AN161*1000),"")),"")),"")</f>
        <v>249.14583562641542</v>
      </c>
      <c r="AP130" s="9">
        <f>IFERROR((IF('[1]T10 Wine export vol'!AO161&lt;&gt;"",(IF('[1]T58 Population'!AO161&lt;&gt;"",('[1]T10 Wine export vol'!AO161/'[1]T61 Real GDP'!AO161*1000),"")),"")),"")</f>
        <v>7.3015157818207124</v>
      </c>
      <c r="AQ130" s="9" t="str">
        <f>IFERROR((IF('[1]T10 Wine export vol'!AP161&lt;&gt;"",(IF('[1]T58 Population'!AP161&lt;&gt;"",('[1]T10 Wine export vol'!AP161/'[1]T61 Real GDP'!AP161*1000),"")),"")),"")</f>
        <v/>
      </c>
      <c r="AR130" s="9">
        <f>IFERROR((IF('[1]T10 Wine export vol'!AQ161&lt;&gt;"",(IF('[1]T58 Population'!AQ161&lt;&gt;"",('[1]T10 Wine export vol'!AQ161/'[1]T61 Real GDP'!AQ161*1000),"")),"")),"")</f>
        <v>1.6271807084567877</v>
      </c>
      <c r="AS130" s="9">
        <f>IFERROR((IF('[1]T10 Wine export vol'!AR161&lt;&gt;"",(IF('[1]T58 Population'!AR161&lt;&gt;"",('[1]T10 Wine export vol'!AR161/'[1]T61 Real GDP'!AR161*1000),"")),"")),"")</f>
        <v>3.7098502515102907</v>
      </c>
      <c r="AT130" s="9">
        <f>IFERROR((IF('[1]T10 Wine export vol'!AS161&lt;&gt;"",(IF('[1]T58 Population'!AS161&lt;&gt;"",('[1]T10 Wine export vol'!AS161/'[1]T61 Real GDP'!AS161*1000),"")),"")),"")</f>
        <v>3.0639613296473016E-2</v>
      </c>
      <c r="AU130" s="9">
        <f>IFERROR((IF('[1]T10 Wine export vol'!AT161&lt;&gt;"",(IF('[1]T58 Population'!AT161&lt;&gt;"",('[1]T10 Wine export vol'!AT161/'[1]T61 Real GDP'!AT161*1000),"")),"")),"")</f>
        <v>0.10094131679002281</v>
      </c>
      <c r="AV130" s="9">
        <f>IFERROR((IF('[1]T10 Wine export vol'!AU161&lt;&gt;"",(IF('[1]T58 Population'!AU161&lt;&gt;"",('[1]T10 Wine export vol'!AU161/'[1]T61 Real GDP'!AU161*1000),"")),"")),"")</f>
        <v>1.3032090785444147E-2</v>
      </c>
      <c r="AW130" s="9">
        <f>IFERROR((IF('[1]T10 Wine export vol'!AV161&lt;&gt;"",(IF('[1]T58 Population'!AV161&lt;&gt;"",('[1]T10 Wine export vol'!AV161/'[1]T61 Real GDP'!AV161*1000),"")),"")),"")</f>
        <v>1.7148740930195264E-2</v>
      </c>
      <c r="AX130" s="9">
        <f>IFERROR((IF('[1]T10 Wine export vol'!AW161&lt;&gt;"",(IF('[1]T58 Population'!AW161&lt;&gt;"",('[1]T10 Wine export vol'!AW161/'[1]T61 Real GDP'!AW161*1000),"")),"")),"")</f>
        <v>6.1769192552510892E-2</v>
      </c>
      <c r="AY130" s="9">
        <f>IFERROR((IF('[1]T10 Wine export vol'!AX161&lt;&gt;"",(IF('[1]T58 Population'!AX161&lt;&gt;"",('[1]T10 Wine export vol'!AX161/'[1]T61 Real GDP'!AX161*1000),"")),"")),"")</f>
        <v>21.54869383105823</v>
      </c>
      <c r="AZ130" s="9">
        <f>IFERROR((IF('[1]T10 Wine export vol'!AY161&lt;&gt;"",(IF('[1]T58 Population'!AY161&lt;&gt;"",('[1]T10 Wine export vol'!AY161/'[1]T61 Real GDP'!AY161*1000),"")),"")),"")</f>
        <v>4.0245734295165127E-3</v>
      </c>
      <c r="BA130" s="9">
        <f>IFERROR((IF('[1]T10 Wine export vol'!AZ161&lt;&gt;"",(IF('[1]T58 Population'!AZ161&lt;&gt;"",('[1]T10 Wine export vol'!AZ161/'[1]T61 Real GDP'!AZ161*1000),"")),"")),"")</f>
        <v>0.80516531332927754</v>
      </c>
      <c r="BB130" s="9">
        <f>IFERROR((IF('[1]T10 Wine export vol'!BC161&lt;&gt;"",(IF('[1]T58 Population'!BC161&lt;&gt;"",('[1]T10 Wine export vol'!BC161/'[1]T61 Real GDP'!BC161*1000),"")),"")),"")</f>
        <v>169.92790479685618</v>
      </c>
    </row>
    <row r="131" spans="1:54" x14ac:dyDescent="0.5">
      <c r="A131" s="7">
        <f>'[1]T10 Wine export vol'!A162</f>
        <v>1994</v>
      </c>
      <c r="B131" s="9">
        <f>IFERROR((IF('[1]T10 Wine export vol'!B162&lt;&gt;"",(IF('[1]T58 Population'!B162&lt;&gt;"",('[1]T10 Wine export vol'!B162/'[1]T61 Real GDP'!B162*1000),"")),"")),"")</f>
        <v>1044.4206002594813</v>
      </c>
      <c r="C131" s="9">
        <f>IFERROR((IF('[1]T10 Wine export vol'!C162&lt;&gt;"",(IF('[1]T58 Population'!C162&lt;&gt;"",('[1]T10 Wine export vol'!C162/'[1]T61 Real GDP'!C162*1000),"")),"")),"")</f>
        <v>1772.7677997093488</v>
      </c>
      <c r="D131" s="9">
        <f>IFERROR((IF('[1]T10 Wine export vol'!D162&lt;&gt;"",(IF('[1]T58 Population'!D162&lt;&gt;"",('[1]T10 Wine export vol'!D162/'[1]T61 Real GDP'!D162*1000),"")),"")),"")</f>
        <v>1686.0477763008307</v>
      </c>
      <c r="E131" s="9">
        <f>IFERROR((IF('[1]T10 Wine export vol'!E162&lt;&gt;"",(IF('[1]T58 Population'!E162&lt;&gt;"",('[1]T10 Wine export vol'!E162/'[1]T61 Real GDP'!E162*1000),"")),"")),"")</f>
        <v>1558.8255865619772</v>
      </c>
      <c r="F131" s="9">
        <f>IFERROR((IF('[1]T10 Wine export vol'!F162&lt;&gt;"",(IF('[1]T58 Population'!F162&lt;&gt;"",('[1]T10 Wine export vol'!F162/'[1]T61 Real GDP'!F162*1000),"")),"")),"")</f>
        <v>96.47128294398432</v>
      </c>
      <c r="G131" s="9"/>
      <c r="H131" s="9">
        <f>IFERROR((IF('[1]T10 Wine export vol'!G162&lt;&gt;"",(IF('[1]T58 Population'!G162&lt;&gt;"",('[1]T10 Wine export vol'!G162/'[1]T61 Real GDP'!G162*1000),"")),"")),"")</f>
        <v>90.91779983716691</v>
      </c>
      <c r="I131" s="9">
        <f>IFERROR((IF('[1]T10 Wine export vol'!H162&lt;&gt;"",(IF('[1]T58 Population'!H162&lt;&gt;"",('[1]T10 Wine export vol'!H162/'[1]T61 Real GDP'!H162*1000),"")),"")),"")</f>
        <v>38.735158832525805</v>
      </c>
      <c r="J131" s="9">
        <f>IFERROR((IF('[1]T10 Wine export vol'!I162&lt;&gt;"",(IF('[1]T58 Population'!I162&lt;&gt;"",('[1]T10 Wine export vol'!I162/'[1]T61 Real GDP'!I162*1000),"")),"")),"")</f>
        <v>0.72659122227967066</v>
      </c>
      <c r="K131" s="9">
        <f>IFERROR((IF('[1]T10 Wine export vol'!J162&lt;&gt;"",(IF('[1]T58 Population'!J162&lt;&gt;"",('[1]T10 Wine export vol'!J162/'[1]T61 Real GDP'!J162*1000),"")),"")),"")</f>
        <v>210.11857078452999</v>
      </c>
      <c r="L131" s="9">
        <f>IFERROR((IF('[1]T10 Wine export vol'!K162&lt;&gt;"",(IF('[1]T58 Population'!K162&lt;&gt;"",('[1]T10 Wine export vol'!K162/'[1]T61 Real GDP'!K162*1000),"")),"")),"")</f>
        <v>516.56899323269158</v>
      </c>
      <c r="M131" s="9">
        <f>IFERROR((IF('[1]T10 Wine export vol'!L162&lt;&gt;"",(IF('[1]T58 Population'!L162&lt;&gt;"",('[1]T10 Wine export vol'!L162/'[1]T61 Real GDP'!L162*1000),"")),"")),"")</f>
        <v>7.6746057596482649</v>
      </c>
      <c r="N131" s="9">
        <f>IFERROR((IF('[1]T10 Wine export vol'!M162&lt;&gt;"",(IF('[1]T58 Population'!M162&lt;&gt;"",('[1]T10 Wine export vol'!M162/'[1]T61 Real GDP'!M162*1000),"")),"")),"")</f>
        <v>49.520469316664965</v>
      </c>
      <c r="O131" s="9">
        <f>IFERROR((IF('[1]T10 Wine export vol'!N162&lt;&gt;"",(IF('[1]T58 Population'!N162&lt;&gt;"",('[1]T10 Wine export vol'!N162/'[1]T61 Real GDP'!N162*1000),"")),"")),"")</f>
        <v>8.1476656349272449</v>
      </c>
      <c r="P131" s="9">
        <f>IFERROR((IF('[1]T10 Wine export vol'!O162&lt;&gt;"",(IF('[1]T58 Population'!O162&lt;&gt;"",('[1]T10 Wine export vol'!O162/'[1]T61 Real GDP'!O162*1000),"")),"")),"")</f>
        <v>9.2955464053588184</v>
      </c>
      <c r="Q131" s="9">
        <f>IFERROR((IF('[1]T10 Wine export vol'!P162&lt;&gt;"",(IF('[1]T58 Population'!P162&lt;&gt;"",('[1]T10 Wine export vol'!P162/'[1]T61 Real GDP'!P162*1000),"")),"")),"")</f>
        <v>5.00763444182952</v>
      </c>
      <c r="R131" s="9" t="str">
        <f>IFERROR((IF('[1]T10 Wine export vol'!Q162&lt;&gt;"",(IF('[1]T58 Population'!Q162&lt;&gt;"",('[1]T10 Wine export vol'!Q162/'[1]T61 Real GDP'!Q162*1000),"")),"")),"")</f>
        <v/>
      </c>
      <c r="S131" s="9">
        <f>IFERROR((IF('[1]T10 Wine export vol'!R162&lt;&gt;"",(IF('[1]T58 Population'!R162&lt;&gt;"",('[1]T10 Wine export vol'!R162/'[1]T61 Real GDP'!R162*1000),"")),"")),"")</f>
        <v>3102.1280578370825</v>
      </c>
      <c r="T131" s="9">
        <f>IFERROR((IF('[1]T10 Wine export vol'!S162&lt;&gt;"",(IF('[1]T58 Population'!S162&lt;&gt;"",('[1]T10 Wine export vol'!S162/'[1]T61 Real GDP'!S162*1000),"")),"")),"")</f>
        <v>706.22968709678241</v>
      </c>
      <c r="U131" s="9">
        <f>IFERROR((IF('[1]T10 Wine export vol'!T162&lt;&gt;"",(IF('[1]T58 Population'!T162&lt;&gt;"",('[1]T10 Wine export vol'!T162/'[1]T61 Real GDP'!T162*1000),"")),"")),"")</f>
        <v>191.73976350675849</v>
      </c>
      <c r="V131" s="9">
        <f>IFERROR((IF('[1]T10 Wine export vol'!U162&lt;&gt;"",(IF('[1]T58 Population'!U162&lt;&gt;"",('[1]T10 Wine export vol'!U162/'[1]T61 Real GDP'!U162*1000),"")),"")),"")</f>
        <v>1742.2629222460976</v>
      </c>
      <c r="W131" s="9">
        <f>IFERROR((IF('[1]T10 Wine export vol'!V162&lt;&gt;"",(IF('[1]T58 Population'!V162&lt;&gt;"",('[1]T10 Wine export vol'!V162/'[1]T61 Real GDP'!V162*1000),"")),"")),"")</f>
        <v>14970.427024757153</v>
      </c>
      <c r="X131" s="9">
        <f>IFERROR((IF('[1]T10 Wine export vol'!W162&lt;&gt;"",(IF('[1]T58 Population'!W162&lt;&gt;"",('[1]T10 Wine export vol'!W162/'[1]T61 Real GDP'!W162*1000),"")),"")),"")</f>
        <v>542.0871246831872</v>
      </c>
      <c r="Y131" s="9">
        <f>IFERROR((IF('[1]T10 Wine export vol'!X162&lt;&gt;"",(IF('[1]T58 Population'!X162&lt;&gt;"",('[1]T10 Wine export vol'!X162/'[1]T61 Real GDP'!X162*1000),"")),"")),"")</f>
        <v>9.8080790723547064</v>
      </c>
      <c r="Z131" s="9">
        <f>IFERROR((IF('[1]T10 Wine export vol'!Y162&lt;&gt;"",(IF('[1]T58 Population'!Y162&lt;&gt;"",('[1]T10 Wine export vol'!Y162/'[1]T61 Real GDP'!Y162*1000),"")),"")),"")</f>
        <v>534.36155371071925</v>
      </c>
      <c r="AA131" s="9" t="str">
        <f>IFERROR((IF('[1]T10 Wine export vol'!Z162&lt;&gt;"",(IF('[1]T58 Population'!Z162&lt;&gt;"",('[1]T10 Wine export vol'!Z162/'[1]T61 Real GDP'!Z162*1000),"")),"")),"")</f>
        <v/>
      </c>
      <c r="AB131" s="9">
        <f>IFERROR((IF('[1]T10 Wine export vol'!AA162&lt;&gt;"",(IF('[1]T58 Population'!AA162&lt;&gt;"",('[1]T10 Wine export vol'!AA162/'[1]T61 Real GDP'!AA162*1000),"")),"")),"")</f>
        <v>388.85919124850074</v>
      </c>
      <c r="AC131" s="9">
        <f>IFERROR((IF('[1]T10 Wine export vol'!AB162&lt;&gt;"",(IF('[1]T58 Population'!AB162&lt;&gt;"",('[1]T10 Wine export vol'!AB162/'[1]T61 Real GDP'!AB162*1000),"")),"")),"")</f>
        <v>152.12708468076053</v>
      </c>
      <c r="AD131" s="9">
        <f>IFERROR((IF('[1]T10 Wine export vol'!AC162&lt;&gt;"",(IF('[1]T58 Population'!AC162&lt;&gt;"",('[1]T10 Wine export vol'!AC162/'[1]T61 Real GDP'!AC162*1000),"")),"")),"")</f>
        <v>1.4417339453953089</v>
      </c>
      <c r="AE131" s="9">
        <f>IFERROR((IF('[1]T10 Wine export vol'!AD162&lt;&gt;"",(IF('[1]T58 Population'!AD162&lt;&gt;"",('[1]T10 Wine export vol'!AD162/'[1]T61 Real GDP'!AD162*1000),"")),"")),"")</f>
        <v>18.390889887051394</v>
      </c>
      <c r="AF131" s="9">
        <f>IFERROR((IF('[1]T10 Wine export vol'!AE162&lt;&gt;"",(IF('[1]T58 Population'!AE162&lt;&gt;"",('[1]T10 Wine export vol'!AE162/'[1]T61 Real GDP'!AE162*1000),"")),"")),"")</f>
        <v>81.13964063578203</v>
      </c>
      <c r="AG131" s="9">
        <f>IFERROR((IF('[1]T10 Wine export vol'!AF162&lt;&gt;"",(IF('[1]T58 Population'!AF162&lt;&gt;"",('[1]T10 Wine export vol'!AF162/'[1]T61 Real GDP'!AF162*1000),"")),"")),"")</f>
        <v>18.165046255532438</v>
      </c>
      <c r="AH131" s="9">
        <f>IFERROR((IF('[1]T10 Wine export vol'!AG162&lt;&gt;"",(IF('[1]T58 Population'!AG162&lt;&gt;"",('[1]T10 Wine export vol'!AG162/'[1]T61 Real GDP'!AG162*1000),"")),"")),"")</f>
        <v>931.19340292091226</v>
      </c>
      <c r="AI131" s="9">
        <f>IFERROR((IF('[1]T10 Wine export vol'!AH162&lt;&gt;"",(IF('[1]T58 Population'!AH162&lt;&gt;"",('[1]T10 Wine export vol'!AH162/'[1]T61 Real GDP'!AH162*1000),"")),"")),"")</f>
        <v>2.0444595783255677</v>
      </c>
      <c r="AJ131" s="9">
        <f>IFERROR((IF('[1]T10 Wine export vol'!AI162&lt;&gt;"",(IF('[1]T58 Population'!AI162&lt;&gt;"",('[1]T10 Wine export vol'!AI162/'[1]T61 Real GDP'!AI162*1000),"")),"")),"")</f>
        <v>5.5583291065063261</v>
      </c>
      <c r="AK131" s="9" t="str">
        <f>IFERROR((IF('[1]T10 Wine export vol'!AJ162&lt;&gt;"",(IF('[1]T58 Population'!AJ162&lt;&gt;"",('[1]T10 Wine export vol'!AJ162/'[1]T61 Real GDP'!AJ162*1000),"")),"")),"")</f>
        <v/>
      </c>
      <c r="AL131" s="9">
        <f>IFERROR((IF('[1]T10 Wine export vol'!AK162&lt;&gt;"",(IF('[1]T58 Population'!AK162&lt;&gt;"",('[1]T10 Wine export vol'!AK162/'[1]T61 Real GDP'!AK162*1000),"")),"")),"")</f>
        <v>50.938259321626099</v>
      </c>
      <c r="AM131" s="9">
        <f>IFERROR((IF('[1]T10 Wine export vol'!AL162&lt;&gt;"",(IF('[1]T58 Population'!AL162&lt;&gt;"",('[1]T10 Wine export vol'!AL162/'[1]T61 Real GDP'!AL162*1000),"")),"")),"")</f>
        <v>71.090236281734718</v>
      </c>
      <c r="AN131" s="9">
        <f>IFERROR((IF('[1]T10 Wine export vol'!AM162&lt;&gt;"",(IF('[1]T58 Population'!AM162&lt;&gt;"",('[1]T10 Wine export vol'!AM162/'[1]T61 Real GDP'!AM162*1000),"")),"")),"")</f>
        <v>352.93581361034859</v>
      </c>
      <c r="AO131" s="9">
        <f>IFERROR((IF('[1]T10 Wine export vol'!AN162&lt;&gt;"",(IF('[1]T58 Population'!AN162&lt;&gt;"",('[1]T10 Wine export vol'!AN162/'[1]T61 Real GDP'!AN162*1000),"")),"")),"")</f>
        <v>412.97824670601784</v>
      </c>
      <c r="AP131" s="9">
        <f>IFERROR((IF('[1]T10 Wine export vol'!AO162&lt;&gt;"",(IF('[1]T58 Population'!AO162&lt;&gt;"",('[1]T10 Wine export vol'!AO162/'[1]T61 Real GDP'!AO162*1000),"")),"")),"")</f>
        <v>8.609912834012821</v>
      </c>
      <c r="AQ131" s="9" t="str">
        <f>IFERROR((IF('[1]T10 Wine export vol'!AP162&lt;&gt;"",(IF('[1]T58 Population'!AP162&lt;&gt;"",('[1]T10 Wine export vol'!AP162/'[1]T61 Real GDP'!AP162*1000),"")),"")),"")</f>
        <v/>
      </c>
      <c r="AR131" s="9">
        <f>IFERROR((IF('[1]T10 Wine export vol'!AQ162&lt;&gt;"",(IF('[1]T58 Population'!AQ162&lt;&gt;"",('[1]T10 Wine export vol'!AQ162/'[1]T61 Real GDP'!AQ162*1000),"")),"")),"")</f>
        <v>3.4293607735580869</v>
      </c>
      <c r="AS131" s="9">
        <f>IFERROR((IF('[1]T10 Wine export vol'!AR162&lt;&gt;"",(IF('[1]T58 Population'!AR162&lt;&gt;"",('[1]T10 Wine export vol'!AR162/'[1]T61 Real GDP'!AR162*1000),"")),"")),"")</f>
        <v>4.13619903487408</v>
      </c>
      <c r="AT131" s="9">
        <f>IFERROR((IF('[1]T10 Wine export vol'!AS162&lt;&gt;"",(IF('[1]T58 Population'!AS162&lt;&gt;"",('[1]T10 Wine export vol'!AS162/'[1]T61 Real GDP'!AS162*1000),"")),"")),"")</f>
        <v>9.0941167650186575E-2</v>
      </c>
      <c r="AU131" s="9">
        <f>IFERROR((IF('[1]T10 Wine export vol'!AT162&lt;&gt;"",(IF('[1]T58 Population'!AT162&lt;&gt;"",('[1]T10 Wine export vol'!AT162/'[1]T61 Real GDP'!AT162*1000),"")),"")),"")</f>
        <v>0.11296208925015229</v>
      </c>
      <c r="AV131" s="9">
        <f>IFERROR((IF('[1]T10 Wine export vol'!AU162&lt;&gt;"",(IF('[1]T58 Population'!AU162&lt;&gt;"",('[1]T10 Wine export vol'!AU162/'[1]T61 Real GDP'!AU162*1000),"")),"")),"")</f>
        <v>5.9905622716554079E-3</v>
      </c>
      <c r="AW131" s="9">
        <f>IFERROR((IF('[1]T10 Wine export vol'!AV162&lt;&gt;"",(IF('[1]T58 Population'!AV162&lt;&gt;"",('[1]T10 Wine export vol'!AV162/'[1]T61 Real GDP'!AV162*1000),"")),"")),"")</f>
        <v>0.51948258789504687</v>
      </c>
      <c r="AX131" s="9">
        <f>IFERROR((IF('[1]T10 Wine export vol'!AW162&lt;&gt;"",(IF('[1]T58 Population'!AW162&lt;&gt;"",('[1]T10 Wine export vol'!AW162/'[1]T61 Real GDP'!AW162*1000),"")),"")),"")</f>
        <v>6.5746170190736225E-3</v>
      </c>
      <c r="AY131" s="9">
        <f>IFERROR((IF('[1]T10 Wine export vol'!AX162&lt;&gt;"",(IF('[1]T58 Population'!AX162&lt;&gt;"",('[1]T10 Wine export vol'!AX162/'[1]T61 Real GDP'!AX162*1000),"")),"")),"")</f>
        <v>24.435660934922126</v>
      </c>
      <c r="AZ131" s="9">
        <f>IFERROR((IF('[1]T10 Wine export vol'!AY162&lt;&gt;"",(IF('[1]T58 Population'!AY162&lt;&gt;"",('[1]T10 Wine export vol'!AY162/'[1]T61 Real GDP'!AY162*1000),"")),"")),"")</f>
        <v>2.6202103002811922E-2</v>
      </c>
      <c r="BA131" s="9">
        <f>IFERROR((IF('[1]T10 Wine export vol'!AZ162&lt;&gt;"",(IF('[1]T58 Population'!AZ162&lt;&gt;"",('[1]T10 Wine export vol'!AZ162/'[1]T61 Real GDP'!AZ162*1000),"")),"")),"")</f>
        <v>0.67513492898739247</v>
      </c>
      <c r="BB131" s="9">
        <f>IFERROR((IF('[1]T10 Wine export vol'!BC162&lt;&gt;"",(IF('[1]T58 Population'!BC162&lt;&gt;"",('[1]T10 Wine export vol'!BC162/'[1]T61 Real GDP'!BC162*1000),"")),"")),"")</f>
        <v>182.38383525277783</v>
      </c>
    </row>
    <row r="132" spans="1:54" x14ac:dyDescent="0.5">
      <c r="A132" s="7">
        <f>'[1]T10 Wine export vol'!A163</f>
        <v>1995</v>
      </c>
      <c r="B132" s="9">
        <f>IFERROR((IF('[1]T10 Wine export vol'!B163&lt;&gt;"",(IF('[1]T58 Population'!B163&lt;&gt;"",('[1]T10 Wine export vol'!B163/'[1]T61 Real GDP'!B163*1000),"")),"")),"")</f>
        <v>1045.0964233889201</v>
      </c>
      <c r="C132" s="9">
        <f>IFERROR((IF('[1]T10 Wine export vol'!C163&lt;&gt;"",(IF('[1]T58 Population'!C163&lt;&gt;"",('[1]T10 Wine export vol'!C163/'[1]T61 Real GDP'!C163*1000),"")),"")),"")</f>
        <v>1787.7209173295441</v>
      </c>
      <c r="D132" s="9">
        <f>IFERROR((IF('[1]T10 Wine export vol'!D163&lt;&gt;"",(IF('[1]T58 Population'!D163&lt;&gt;"",('[1]T10 Wine export vol'!D163/'[1]T61 Real GDP'!D163*1000),"")),"")),"")</f>
        <v>1328.1906476631736</v>
      </c>
      <c r="E132" s="9">
        <f>IFERROR((IF('[1]T10 Wine export vol'!E163&lt;&gt;"",(IF('[1]T58 Population'!E163&lt;&gt;"",('[1]T10 Wine export vol'!E163/'[1]T61 Real GDP'!E163*1000),"")),"")),"")</f>
        <v>1199.3310281790361</v>
      </c>
      <c r="F132" s="9">
        <f>IFERROR((IF('[1]T10 Wine export vol'!F163&lt;&gt;"",(IF('[1]T58 Population'!F163&lt;&gt;"",('[1]T10 Wine export vol'!F163/'[1]T61 Real GDP'!F163*1000),"")),"")),"")</f>
        <v>158.60079799417801</v>
      </c>
      <c r="G132" s="9"/>
      <c r="H132" s="9">
        <f>IFERROR((IF('[1]T10 Wine export vol'!G163&lt;&gt;"",(IF('[1]T58 Population'!G163&lt;&gt;"",('[1]T10 Wine export vol'!G163/'[1]T61 Real GDP'!G163*1000),"")),"")),"")</f>
        <v>169.8858165041886</v>
      </c>
      <c r="I132" s="9">
        <f>IFERROR((IF('[1]T10 Wine export vol'!H163&lt;&gt;"",(IF('[1]T58 Population'!H163&lt;&gt;"",('[1]T10 Wine export vol'!H163/'[1]T61 Real GDP'!H163*1000),"")),"")),"")</f>
        <v>33.704654035244658</v>
      </c>
      <c r="J132" s="9">
        <f>IFERROR((IF('[1]T10 Wine export vol'!I163&lt;&gt;"",(IF('[1]T58 Population'!I163&lt;&gt;"",('[1]T10 Wine export vol'!I163/'[1]T61 Real GDP'!I163*1000),"")),"")),"")</f>
        <v>2.170261451761835</v>
      </c>
      <c r="K132" s="9">
        <f>IFERROR((IF('[1]T10 Wine export vol'!J163&lt;&gt;"",(IF('[1]T58 Population'!J163&lt;&gt;"",('[1]T10 Wine export vol'!J163/'[1]T61 Real GDP'!J163*1000),"")),"")),"")</f>
        <v>162.93730524772408</v>
      </c>
      <c r="L132" s="9">
        <f>IFERROR((IF('[1]T10 Wine export vol'!K163&lt;&gt;"",(IF('[1]T58 Population'!K163&lt;&gt;"",('[1]T10 Wine export vol'!K163/'[1]T61 Real GDP'!K163*1000),"")),"")),"")</f>
        <v>504.10147579158951</v>
      </c>
      <c r="M132" s="9">
        <f>IFERROR((IF('[1]T10 Wine export vol'!L163&lt;&gt;"",(IF('[1]T58 Population'!L163&lt;&gt;"",('[1]T10 Wine export vol'!L163/'[1]T61 Real GDP'!L163*1000),"")),"")),"")</f>
        <v>11.808001132337308</v>
      </c>
      <c r="N132" s="9">
        <f>IFERROR((IF('[1]T10 Wine export vol'!M163&lt;&gt;"",(IF('[1]T58 Population'!M163&lt;&gt;"",('[1]T10 Wine export vol'!M163/'[1]T61 Real GDP'!M163*1000),"")),"")),"")</f>
        <v>30.84766156947838</v>
      </c>
      <c r="O132" s="9">
        <f>IFERROR((IF('[1]T10 Wine export vol'!N163&lt;&gt;"",(IF('[1]T58 Population'!N163&lt;&gt;"",('[1]T10 Wine export vol'!N163/'[1]T61 Real GDP'!N163*1000),"")),"")),"")</f>
        <v>1.7848114537177531</v>
      </c>
      <c r="P132" s="9">
        <f>IFERROR((IF('[1]T10 Wine export vol'!O163&lt;&gt;"",(IF('[1]T58 Population'!O163&lt;&gt;"",('[1]T10 Wine export vol'!O163/'[1]T61 Real GDP'!O163*1000),"")),"")),"")</f>
        <v>7.5543226482163375</v>
      </c>
      <c r="Q132" s="9">
        <f>IFERROR((IF('[1]T10 Wine export vol'!P163&lt;&gt;"",(IF('[1]T58 Population'!P163&lt;&gt;"",('[1]T10 Wine export vol'!P163/'[1]T61 Real GDP'!P163*1000),"")),"")),"")</f>
        <v>10.616551561630011</v>
      </c>
      <c r="R132" s="9" t="str">
        <f>IFERROR((IF('[1]T10 Wine export vol'!Q163&lt;&gt;"",(IF('[1]T58 Population'!Q163&lt;&gt;"",('[1]T10 Wine export vol'!Q163/'[1]T61 Real GDP'!Q163*1000),"")),"")),"")</f>
        <v/>
      </c>
      <c r="S132" s="9">
        <f>IFERROR((IF('[1]T10 Wine export vol'!R163&lt;&gt;"",(IF('[1]T58 Population'!R163&lt;&gt;"",('[1]T10 Wine export vol'!R163/'[1]T61 Real GDP'!R163*1000),"")),"")),"")</f>
        <v>4576.6354096633995</v>
      </c>
      <c r="T132" s="9">
        <f>IFERROR((IF('[1]T10 Wine export vol'!S163&lt;&gt;"",(IF('[1]T58 Population'!S163&lt;&gt;"",('[1]T10 Wine export vol'!S163/'[1]T61 Real GDP'!S163*1000),"")),"")),"")</f>
        <v>711.90701026703221</v>
      </c>
      <c r="U132" s="9">
        <f>IFERROR((IF('[1]T10 Wine export vol'!T163&lt;&gt;"",(IF('[1]T58 Population'!T163&lt;&gt;"",('[1]T10 Wine export vol'!T163/'[1]T61 Real GDP'!T163*1000),"")),"")),"")</f>
        <v>296.19770565523561</v>
      </c>
      <c r="V132" s="9">
        <f>IFERROR((IF('[1]T10 Wine export vol'!U163&lt;&gt;"",(IF('[1]T58 Population'!U163&lt;&gt;"",('[1]T10 Wine export vol'!U163/'[1]T61 Real GDP'!U163*1000),"")),"")),"")</f>
        <v>2131.392109212065</v>
      </c>
      <c r="W132" s="9">
        <f>IFERROR((IF('[1]T10 Wine export vol'!V163&lt;&gt;"",(IF('[1]T58 Population'!V163&lt;&gt;"",('[1]T10 Wine export vol'!V163/'[1]T61 Real GDP'!V163*1000),"")),"")),"")</f>
        <v>15271.020026719174</v>
      </c>
      <c r="X132" s="9">
        <f>IFERROR((IF('[1]T10 Wine export vol'!W163&lt;&gt;"",(IF('[1]T58 Population'!W163&lt;&gt;"",('[1]T10 Wine export vol'!W163/'[1]T61 Real GDP'!W163*1000),"")),"")),"")</f>
        <v>421.16789993484304</v>
      </c>
      <c r="Y132" s="9">
        <f>IFERROR((IF('[1]T10 Wine export vol'!X163&lt;&gt;"",(IF('[1]T58 Population'!X163&lt;&gt;"",('[1]T10 Wine export vol'!X163/'[1]T61 Real GDP'!X163*1000),"")),"")),"")</f>
        <v>16.529149184709112</v>
      </c>
      <c r="Z132" s="9">
        <f>IFERROR((IF('[1]T10 Wine export vol'!Y163&lt;&gt;"",(IF('[1]T58 Population'!Y163&lt;&gt;"",('[1]T10 Wine export vol'!Y163/'[1]T61 Real GDP'!Y163*1000),"")),"")),"")</f>
        <v>684.1172374779652</v>
      </c>
      <c r="AA132" s="9" t="str">
        <f>IFERROR((IF('[1]T10 Wine export vol'!Z163&lt;&gt;"",(IF('[1]T58 Population'!Z163&lt;&gt;"",('[1]T10 Wine export vol'!Z163/'[1]T61 Real GDP'!Z163*1000),"")),"")),"")</f>
        <v/>
      </c>
      <c r="AB132" s="9">
        <f>IFERROR((IF('[1]T10 Wine export vol'!AA163&lt;&gt;"",(IF('[1]T58 Population'!AA163&lt;&gt;"",('[1]T10 Wine export vol'!AA163/'[1]T61 Real GDP'!AA163*1000),"")),"")),"")</f>
        <v>341.24083062180341</v>
      </c>
      <c r="AC132" s="9">
        <f>IFERROR((IF('[1]T10 Wine export vol'!AB163&lt;&gt;"",(IF('[1]T58 Population'!AB163&lt;&gt;"",('[1]T10 Wine export vol'!AB163/'[1]T61 Real GDP'!AB163*1000),"")),"")),"")</f>
        <v>146.11558485944508</v>
      </c>
      <c r="AD132" s="9">
        <f>IFERROR((IF('[1]T10 Wine export vol'!AC163&lt;&gt;"",(IF('[1]T58 Population'!AC163&lt;&gt;"",('[1]T10 Wine export vol'!AC163/'[1]T61 Real GDP'!AC163*1000),"")),"")),"")</f>
        <v>2.2899582545833082</v>
      </c>
      <c r="AE132" s="9">
        <f>IFERROR((IF('[1]T10 Wine export vol'!AD163&lt;&gt;"",(IF('[1]T58 Population'!AD163&lt;&gt;"",('[1]T10 Wine export vol'!AD163/'[1]T61 Real GDP'!AD163*1000),"")),"")),"")</f>
        <v>20.232806625550058</v>
      </c>
      <c r="AF132" s="9">
        <f>IFERROR((IF('[1]T10 Wine export vol'!AE163&lt;&gt;"",(IF('[1]T58 Population'!AE163&lt;&gt;"",('[1]T10 Wine export vol'!AE163/'[1]T61 Real GDP'!AE163*1000),"")),"")),"")</f>
        <v>727.63849004084068</v>
      </c>
      <c r="AG132" s="9">
        <f>IFERROR((IF('[1]T10 Wine export vol'!AF163&lt;&gt;"",(IF('[1]T58 Population'!AF163&lt;&gt;"",('[1]T10 Wine export vol'!AF163/'[1]T61 Real GDP'!AF163*1000),"")),"")),"")</f>
        <v>17.11451943367242</v>
      </c>
      <c r="AH132" s="9">
        <f>IFERROR((IF('[1]T10 Wine export vol'!AG163&lt;&gt;"",(IF('[1]T58 Population'!AG163&lt;&gt;"",('[1]T10 Wine export vol'!AG163/'[1]T61 Real GDP'!AG163*1000),"")),"")),"")</f>
        <v>1005.513745245044</v>
      </c>
      <c r="AI132" s="9">
        <f>IFERROR((IF('[1]T10 Wine export vol'!AH163&lt;&gt;"",(IF('[1]T58 Population'!AH163&lt;&gt;"",('[1]T10 Wine export vol'!AH163/'[1]T61 Real GDP'!AH163*1000),"")),"")),"")</f>
        <v>3.5476251545275947</v>
      </c>
      <c r="AJ132" s="9">
        <f>IFERROR((IF('[1]T10 Wine export vol'!AI163&lt;&gt;"",(IF('[1]T58 Population'!AI163&lt;&gt;"",('[1]T10 Wine export vol'!AI163/'[1]T61 Real GDP'!AI163*1000),"")),"")),"")</f>
        <v>7.7693089478214796</v>
      </c>
      <c r="AK132" s="9" t="str">
        <f>IFERROR((IF('[1]T10 Wine export vol'!AJ163&lt;&gt;"",(IF('[1]T58 Population'!AJ163&lt;&gt;"",('[1]T10 Wine export vol'!AJ163/'[1]T61 Real GDP'!AJ163*1000),"")),"")),"")</f>
        <v/>
      </c>
      <c r="AL132" s="9">
        <f>IFERROR((IF('[1]T10 Wine export vol'!AK163&lt;&gt;"",(IF('[1]T58 Population'!AK163&lt;&gt;"",('[1]T10 Wine export vol'!AK163/'[1]T61 Real GDP'!AK163*1000),"")),"")),"")</f>
        <v>172.56829056132901</v>
      </c>
      <c r="AM132" s="9">
        <f>IFERROR((IF('[1]T10 Wine export vol'!AL163&lt;&gt;"",(IF('[1]T58 Population'!AL163&lt;&gt;"",('[1]T10 Wine export vol'!AL163/'[1]T61 Real GDP'!AL163*1000),"")),"")),"")</f>
        <v>109.08308195079235</v>
      </c>
      <c r="AN132" s="9">
        <f>IFERROR((IF('[1]T10 Wine export vol'!AM163&lt;&gt;"",(IF('[1]T58 Population'!AM163&lt;&gt;"",('[1]T10 Wine export vol'!AM163/'[1]T61 Real GDP'!AM163*1000),"")),"")),"")</f>
        <v>840.75180740490498</v>
      </c>
      <c r="AO132" s="9">
        <f>IFERROR((IF('[1]T10 Wine export vol'!AN163&lt;&gt;"",(IF('[1]T58 Population'!AN163&lt;&gt;"",('[1]T10 Wine export vol'!AN163/'[1]T61 Real GDP'!AN163*1000),"")),"")),"")</f>
        <v>310.72269237261514</v>
      </c>
      <c r="AP132" s="9">
        <f>IFERROR((IF('[1]T10 Wine export vol'!AO163&lt;&gt;"",(IF('[1]T58 Population'!AO163&lt;&gt;"",('[1]T10 Wine export vol'!AO163/'[1]T61 Real GDP'!AO163*1000),"")),"")),"")</f>
        <v>8.3118714828663887</v>
      </c>
      <c r="AQ132" s="9" t="str">
        <f>IFERROR((IF('[1]T10 Wine export vol'!AP163&lt;&gt;"",(IF('[1]T58 Population'!AP163&lt;&gt;"",('[1]T10 Wine export vol'!AP163/'[1]T61 Real GDP'!AP163*1000),"")),"")),"")</f>
        <v/>
      </c>
      <c r="AR132" s="9">
        <f>IFERROR((IF('[1]T10 Wine export vol'!AQ163&lt;&gt;"",(IF('[1]T58 Population'!AQ163&lt;&gt;"",('[1]T10 Wine export vol'!AQ163/'[1]T61 Real GDP'!AQ163*1000),"")),"")),"")</f>
        <v>0.75998149610270371</v>
      </c>
      <c r="AS132" s="9">
        <f>IFERROR((IF('[1]T10 Wine export vol'!AR163&lt;&gt;"",(IF('[1]T58 Population'!AR163&lt;&gt;"",('[1]T10 Wine export vol'!AR163/'[1]T61 Real GDP'!AR163*1000),"")),"")),"")</f>
        <v>3.716639139306142</v>
      </c>
      <c r="AT132" s="9">
        <f>IFERROR((IF('[1]T10 Wine export vol'!AS163&lt;&gt;"",(IF('[1]T58 Population'!AS163&lt;&gt;"",('[1]T10 Wine export vol'!AS163/'[1]T61 Real GDP'!AS163*1000),"")),"")),"")</f>
        <v>5.6508964204177649E-2</v>
      </c>
      <c r="AU132" s="9">
        <f>IFERROR((IF('[1]T10 Wine export vol'!AT163&lt;&gt;"",(IF('[1]T58 Population'!AT163&lt;&gt;"",('[1]T10 Wine export vol'!AT163/'[1]T61 Real GDP'!AT163*1000),"")),"")),"")</f>
        <v>0.12133746528576148</v>
      </c>
      <c r="AV132" s="9">
        <f>IFERROR((IF('[1]T10 Wine export vol'!AU163&lt;&gt;"",(IF('[1]T58 Population'!AU163&lt;&gt;"",('[1]T10 Wine export vol'!AU163/'[1]T61 Real GDP'!AU163*1000),"")),"")),"")</f>
        <v>1.8331418289894517E-2</v>
      </c>
      <c r="AW132" s="9">
        <f>IFERROR((IF('[1]T10 Wine export vol'!AV163&lt;&gt;"",(IF('[1]T58 Population'!AV163&lt;&gt;"",('[1]T10 Wine export vol'!AV163/'[1]T61 Real GDP'!AV163*1000),"")),"")),"")</f>
        <v>0.27310731735545424</v>
      </c>
      <c r="AX132" s="9" t="str">
        <f>IFERROR((IF('[1]T10 Wine export vol'!AW163&lt;&gt;"",(IF('[1]T58 Population'!AW163&lt;&gt;"",('[1]T10 Wine export vol'!AW163/'[1]T61 Real GDP'!AW163*1000),"")),"")),"")</f>
        <v/>
      </c>
      <c r="AY132" s="9">
        <f>IFERROR((IF('[1]T10 Wine export vol'!AX163&lt;&gt;"",(IF('[1]T58 Population'!AX163&lt;&gt;"",('[1]T10 Wine export vol'!AX163/'[1]T61 Real GDP'!AX163*1000),"")),"")),"")</f>
        <v>26.869055044775724</v>
      </c>
      <c r="AZ132" s="9">
        <f>IFERROR((IF('[1]T10 Wine export vol'!AY163&lt;&gt;"",(IF('[1]T58 Population'!AY163&lt;&gt;"",('[1]T10 Wine export vol'!AY163/'[1]T61 Real GDP'!AY163*1000),"")),"")),"")</f>
        <v>2.4641649278581375E-2</v>
      </c>
      <c r="BA132" s="9">
        <f>IFERROR((IF('[1]T10 Wine export vol'!AZ163&lt;&gt;"",(IF('[1]T58 Population'!AZ163&lt;&gt;"",('[1]T10 Wine export vol'!AZ163/'[1]T61 Real GDP'!AZ163*1000),"")),"")),"")</f>
        <v>0.55930968812452997</v>
      </c>
      <c r="BB132" s="9">
        <f>IFERROR((IF('[1]T10 Wine export vol'!BC163&lt;&gt;"",(IF('[1]T58 Population'!BC163&lt;&gt;"",('[1]T10 Wine export vol'!BC163/'[1]T61 Real GDP'!BC163*1000),"")),"")),"")</f>
        <v>183.95942614762453</v>
      </c>
    </row>
    <row r="133" spans="1:54" x14ac:dyDescent="0.5">
      <c r="A133" s="7">
        <f>'[1]T10 Wine export vol'!A164</f>
        <v>1996</v>
      </c>
      <c r="B133" s="9">
        <f>IFERROR((IF('[1]T10 Wine export vol'!B164&lt;&gt;"",(IF('[1]T58 Population'!B164&lt;&gt;"",('[1]T10 Wine export vol'!B164/'[1]T61 Real GDP'!B164*1000),"")),"")),"")</f>
        <v>1173.905899155561</v>
      </c>
      <c r="C133" s="9">
        <f>IFERROR((IF('[1]T10 Wine export vol'!C164&lt;&gt;"",(IF('[1]T58 Population'!C164&lt;&gt;"",('[1]T10 Wine export vol'!C164/'[1]T61 Real GDP'!C164*1000),"")),"")),"")</f>
        <v>1395.7917686406513</v>
      </c>
      <c r="D133" s="9">
        <f>IFERROR((IF('[1]T10 Wine export vol'!D164&lt;&gt;"",(IF('[1]T58 Population'!D164&lt;&gt;"",('[1]T10 Wine export vol'!D164/'[1]T61 Real GDP'!D164*1000),"")),"")),"")</f>
        <v>1606.5572623834644</v>
      </c>
      <c r="E133" s="9">
        <f>IFERROR((IF('[1]T10 Wine export vol'!E164&lt;&gt;"",(IF('[1]T58 Population'!E164&lt;&gt;"",('[1]T10 Wine export vol'!E164/'[1]T61 Real GDP'!E164*1000),"")),"")),"")</f>
        <v>1259.4917603516922</v>
      </c>
      <c r="F133" s="9">
        <f>IFERROR((IF('[1]T10 Wine export vol'!F164&lt;&gt;"",(IF('[1]T58 Population'!F164&lt;&gt;"",('[1]T10 Wine export vol'!F164/'[1]T61 Real GDP'!F164*1000),"")),"")),"")</f>
        <v>144.69722368331946</v>
      </c>
      <c r="G133" s="9"/>
      <c r="H133" s="9">
        <f>IFERROR((IF('[1]T10 Wine export vol'!G164&lt;&gt;"",(IF('[1]T58 Population'!G164&lt;&gt;"",('[1]T10 Wine export vol'!G164/'[1]T61 Real GDP'!G164*1000),"")),"")),"")</f>
        <v>92.303701710609332</v>
      </c>
      <c r="I133" s="9">
        <f>IFERROR((IF('[1]T10 Wine export vol'!H164&lt;&gt;"",(IF('[1]T58 Population'!H164&lt;&gt;"",('[1]T10 Wine export vol'!H164/'[1]T61 Real GDP'!H164*1000),"")),"")),"")</f>
        <v>40.136254702962169</v>
      </c>
      <c r="J133" s="9">
        <f>IFERROR((IF('[1]T10 Wine export vol'!I164&lt;&gt;"",(IF('[1]T58 Population'!I164&lt;&gt;"",('[1]T10 Wine export vol'!I164/'[1]T61 Real GDP'!I164*1000),"")),"")),"")</f>
        <v>2.4979856291241922</v>
      </c>
      <c r="K133" s="9">
        <f>IFERROR((IF('[1]T10 Wine export vol'!J164&lt;&gt;"",(IF('[1]T58 Population'!J164&lt;&gt;"",('[1]T10 Wine export vol'!J164/'[1]T61 Real GDP'!J164*1000),"")),"")),"")</f>
        <v>172.79968803713669</v>
      </c>
      <c r="L133" s="9">
        <f>IFERROR((IF('[1]T10 Wine export vol'!K164&lt;&gt;"",(IF('[1]T58 Population'!K164&lt;&gt;"",('[1]T10 Wine export vol'!K164/'[1]T61 Real GDP'!K164*1000),"")),"")),"")</f>
        <v>438.65913531363537</v>
      </c>
      <c r="M133" s="9">
        <f>IFERROR((IF('[1]T10 Wine export vol'!L164&lt;&gt;"",(IF('[1]T58 Population'!L164&lt;&gt;"",('[1]T10 Wine export vol'!L164/'[1]T61 Real GDP'!L164*1000),"")),"")),"")</f>
        <v>10.72392679006647</v>
      </c>
      <c r="N133" s="9">
        <f>IFERROR((IF('[1]T10 Wine export vol'!M164&lt;&gt;"",(IF('[1]T58 Population'!M164&lt;&gt;"",('[1]T10 Wine export vol'!M164/'[1]T61 Real GDP'!M164*1000),"")),"")),"")</f>
        <v>41.465187437435247</v>
      </c>
      <c r="O133" s="9">
        <f>IFERROR((IF('[1]T10 Wine export vol'!N164&lt;&gt;"",(IF('[1]T58 Population'!N164&lt;&gt;"",('[1]T10 Wine export vol'!N164/'[1]T61 Real GDP'!N164*1000),"")),"")),"")</f>
        <v>1.4469375434777396</v>
      </c>
      <c r="P133" s="9">
        <f>IFERROR((IF('[1]T10 Wine export vol'!O164&lt;&gt;"",(IF('[1]T58 Population'!O164&lt;&gt;"",('[1]T10 Wine export vol'!O164/'[1]T61 Real GDP'!O164*1000),"")),"")),"")</f>
        <v>7.6531571548910708</v>
      </c>
      <c r="Q133" s="9">
        <f>IFERROR((IF('[1]T10 Wine export vol'!P164&lt;&gt;"",(IF('[1]T58 Population'!P164&lt;&gt;"",('[1]T10 Wine export vol'!P164/'[1]T61 Real GDP'!P164*1000),"")),"")),"")</f>
        <v>20.283340094083528</v>
      </c>
      <c r="R133" s="9" t="str">
        <f>IFERROR((IF('[1]T10 Wine export vol'!Q164&lt;&gt;"",(IF('[1]T58 Population'!Q164&lt;&gt;"",('[1]T10 Wine export vol'!Q164/'[1]T61 Real GDP'!Q164*1000),"")),"")),"")</f>
        <v/>
      </c>
      <c r="S133" s="9">
        <f>IFERROR((IF('[1]T10 Wine export vol'!R164&lt;&gt;"",(IF('[1]T58 Population'!R164&lt;&gt;"",('[1]T10 Wine export vol'!R164/'[1]T61 Real GDP'!R164*1000),"")),"")),"")</f>
        <v>4564.6932286608462</v>
      </c>
      <c r="T133" s="9">
        <f>IFERROR((IF('[1]T10 Wine export vol'!S164&lt;&gt;"",(IF('[1]T58 Population'!S164&lt;&gt;"",('[1]T10 Wine export vol'!S164/'[1]T61 Real GDP'!S164*1000),"")),"")),"")</f>
        <v>810.61800889218421</v>
      </c>
      <c r="U133" s="9">
        <f>IFERROR((IF('[1]T10 Wine export vol'!T164&lt;&gt;"",(IF('[1]T58 Population'!T164&lt;&gt;"",('[1]T10 Wine export vol'!T164/'[1]T61 Real GDP'!T164*1000),"")),"")),"")</f>
        <v>282.56099287634527</v>
      </c>
      <c r="V133" s="9">
        <f>IFERROR((IF('[1]T10 Wine export vol'!U164&lt;&gt;"",(IF('[1]T58 Population'!U164&lt;&gt;"",('[1]T10 Wine export vol'!U164/'[1]T61 Real GDP'!U164*1000),"")),"")),"")</f>
        <v>1781.3085135090253</v>
      </c>
      <c r="W133" s="9">
        <f>IFERROR((IF('[1]T10 Wine export vol'!V164&lt;&gt;"",(IF('[1]T58 Population'!V164&lt;&gt;"",('[1]T10 Wine export vol'!V164/'[1]T61 Real GDP'!V164*1000),"")),"")),"")</f>
        <v>15669.686786855527</v>
      </c>
      <c r="X133" s="9">
        <f>IFERROR((IF('[1]T10 Wine export vol'!W164&lt;&gt;"",(IF('[1]T58 Population'!W164&lt;&gt;"",('[1]T10 Wine export vol'!W164/'[1]T61 Real GDP'!W164*1000),"")),"")),"")</f>
        <v>602.46589926151648</v>
      </c>
      <c r="Y133" s="9">
        <f>IFERROR((IF('[1]T10 Wine export vol'!X164&lt;&gt;"",(IF('[1]T58 Population'!X164&lt;&gt;"",('[1]T10 Wine export vol'!X164/'[1]T61 Real GDP'!X164*1000),"")),"")),"")</f>
        <v>12.795064137456475</v>
      </c>
      <c r="Z133" s="9">
        <f>IFERROR((IF('[1]T10 Wine export vol'!Y164&lt;&gt;"",(IF('[1]T58 Population'!Y164&lt;&gt;"",('[1]T10 Wine export vol'!Y164/'[1]T61 Real GDP'!Y164*1000),"")),"")),"")</f>
        <v>552.31908010229097</v>
      </c>
      <c r="AA133" s="9" t="str">
        <f>IFERROR((IF('[1]T10 Wine export vol'!Z164&lt;&gt;"",(IF('[1]T58 Population'!Z164&lt;&gt;"",('[1]T10 Wine export vol'!Z164/'[1]T61 Real GDP'!Z164*1000),"")),"")),"")</f>
        <v/>
      </c>
      <c r="AB133" s="9">
        <f>IFERROR((IF('[1]T10 Wine export vol'!AA164&lt;&gt;"",(IF('[1]T58 Population'!AA164&lt;&gt;"",('[1]T10 Wine export vol'!AA164/'[1]T61 Real GDP'!AA164*1000),"")),"")),"")</f>
        <v>373.61506157554805</v>
      </c>
      <c r="AC133" s="9">
        <f>IFERROR((IF('[1]T10 Wine export vol'!AB164&lt;&gt;"",(IF('[1]T58 Population'!AB164&lt;&gt;"",('[1]T10 Wine export vol'!AB164/'[1]T61 Real GDP'!AB164*1000),"")),"")),"")</f>
        <v>197.7719867483969</v>
      </c>
      <c r="AD133" s="9">
        <f>IFERROR((IF('[1]T10 Wine export vol'!AC164&lt;&gt;"",(IF('[1]T58 Population'!AC164&lt;&gt;"",('[1]T10 Wine export vol'!AC164/'[1]T61 Real GDP'!AC164*1000),"")),"")),"")</f>
        <v>2.0278401809430555</v>
      </c>
      <c r="AE133" s="9">
        <f>IFERROR((IF('[1]T10 Wine export vol'!AD164&lt;&gt;"",(IF('[1]T58 Population'!AD164&lt;&gt;"",('[1]T10 Wine export vol'!AD164/'[1]T61 Real GDP'!AD164*1000),"")),"")),"")</f>
        <v>23.701696460608225</v>
      </c>
      <c r="AF133" s="9">
        <f>IFERROR((IF('[1]T10 Wine export vol'!AE164&lt;&gt;"",(IF('[1]T58 Population'!AE164&lt;&gt;"",('[1]T10 Wine export vol'!AE164/'[1]T61 Real GDP'!AE164*1000),"")),"")),"")</f>
        <v>393.26394681137322</v>
      </c>
      <c r="AG133" s="9">
        <f>IFERROR((IF('[1]T10 Wine export vol'!AF164&lt;&gt;"",(IF('[1]T58 Population'!AF164&lt;&gt;"",('[1]T10 Wine export vol'!AF164/'[1]T61 Real GDP'!AF164*1000),"")),"")),"")</f>
        <v>16.56795375824073</v>
      </c>
      <c r="AH133" s="9">
        <f>IFERROR((IF('[1]T10 Wine export vol'!AG164&lt;&gt;"",(IF('[1]T58 Population'!AG164&lt;&gt;"",('[1]T10 Wine export vol'!AG164/'[1]T61 Real GDP'!AG164*1000),"")),"")),"")</f>
        <v>1336.4767998936695</v>
      </c>
      <c r="AI133" s="9">
        <f>IFERROR((IF('[1]T10 Wine export vol'!AH164&lt;&gt;"",(IF('[1]T58 Population'!AH164&lt;&gt;"",('[1]T10 Wine export vol'!AH164/'[1]T61 Real GDP'!AH164*1000),"")),"")),"")</f>
        <v>2.467963545152414</v>
      </c>
      <c r="AJ133" s="9">
        <f>IFERROR((IF('[1]T10 Wine export vol'!AI164&lt;&gt;"",(IF('[1]T58 Population'!AI164&lt;&gt;"",('[1]T10 Wine export vol'!AI164/'[1]T61 Real GDP'!AI164*1000),"")),"")),"")</f>
        <v>36.325508642858573</v>
      </c>
      <c r="AK133" s="9" t="str">
        <f>IFERROR((IF('[1]T10 Wine export vol'!AJ164&lt;&gt;"",(IF('[1]T58 Population'!AJ164&lt;&gt;"",('[1]T10 Wine export vol'!AJ164/'[1]T61 Real GDP'!AJ164*1000),"")),"")),"")</f>
        <v/>
      </c>
      <c r="AL133" s="9">
        <f>IFERROR((IF('[1]T10 Wine export vol'!AK164&lt;&gt;"",(IF('[1]T58 Population'!AK164&lt;&gt;"",('[1]T10 Wine export vol'!AK164/'[1]T61 Real GDP'!AK164*1000),"")),"")),"")</f>
        <v>252.71819130661217</v>
      </c>
      <c r="AM133" s="9">
        <f>IFERROR((IF('[1]T10 Wine export vol'!AL164&lt;&gt;"",(IF('[1]T58 Population'!AL164&lt;&gt;"",('[1]T10 Wine export vol'!AL164/'[1]T61 Real GDP'!AL164*1000),"")),"")),"")</f>
        <v>77.027599693313135</v>
      </c>
      <c r="AN133" s="9">
        <f>IFERROR((IF('[1]T10 Wine export vol'!AM164&lt;&gt;"",(IF('[1]T58 Population'!AM164&lt;&gt;"",('[1]T10 Wine export vol'!AM164/'[1]T61 Real GDP'!AM164*1000),"")),"")),"")</f>
        <v>746.98268974110476</v>
      </c>
      <c r="AO133" s="9">
        <f>IFERROR((IF('[1]T10 Wine export vol'!AN164&lt;&gt;"",(IF('[1]T58 Population'!AN164&lt;&gt;"",('[1]T10 Wine export vol'!AN164/'[1]T61 Real GDP'!AN164*1000),"")),"")),"")</f>
        <v>250.08480919763758</v>
      </c>
      <c r="AP133" s="9">
        <f>IFERROR((IF('[1]T10 Wine export vol'!AO164&lt;&gt;"",(IF('[1]T58 Population'!AO164&lt;&gt;"",('[1]T10 Wine export vol'!AO164/'[1]T61 Real GDP'!AO164*1000),"")),"")),"")</f>
        <v>9.7534112947041454</v>
      </c>
      <c r="AQ133" s="9" t="str">
        <f>IFERROR((IF('[1]T10 Wine export vol'!AP164&lt;&gt;"",(IF('[1]T58 Population'!AP164&lt;&gt;"",('[1]T10 Wine export vol'!AP164/'[1]T61 Real GDP'!AP164*1000),"")),"")),"")</f>
        <v/>
      </c>
      <c r="AR133" s="9">
        <f>IFERROR((IF('[1]T10 Wine export vol'!AQ164&lt;&gt;"",(IF('[1]T58 Population'!AQ164&lt;&gt;"",('[1]T10 Wine export vol'!AQ164/'[1]T61 Real GDP'!AQ164*1000),"")),"")),"")</f>
        <v>0.82359666937506903</v>
      </c>
      <c r="AS133" s="9">
        <f>IFERROR((IF('[1]T10 Wine export vol'!AR164&lt;&gt;"",(IF('[1]T58 Population'!AR164&lt;&gt;"",('[1]T10 Wine export vol'!AR164/'[1]T61 Real GDP'!AR164*1000),"")),"")),"")</f>
        <v>23.557482189881195</v>
      </c>
      <c r="AT133" s="9">
        <f>IFERROR((IF('[1]T10 Wine export vol'!AS164&lt;&gt;"",(IF('[1]T58 Population'!AS164&lt;&gt;"",('[1]T10 Wine export vol'!AS164/'[1]T61 Real GDP'!AS164*1000),"")),"")),"")</f>
        <v>0.11644628520289774</v>
      </c>
      <c r="AU133" s="9">
        <f>IFERROR((IF('[1]T10 Wine export vol'!AT164&lt;&gt;"",(IF('[1]T58 Population'!AT164&lt;&gt;"",('[1]T10 Wine export vol'!AT164/'[1]T61 Real GDP'!AT164*1000),"")),"")),"")</f>
        <v>0.10352036248194131</v>
      </c>
      <c r="AV133" s="9">
        <f>IFERROR((IF('[1]T10 Wine export vol'!AU164&lt;&gt;"",(IF('[1]T58 Population'!AU164&lt;&gt;"",('[1]T10 Wine export vol'!AU164/'[1]T61 Real GDP'!AU164*1000),"")),"")),"")</f>
        <v>4.275613816484574E-2</v>
      </c>
      <c r="AW133" s="9">
        <f>IFERROR((IF('[1]T10 Wine export vol'!AV164&lt;&gt;"",(IF('[1]T58 Population'!AV164&lt;&gt;"",('[1]T10 Wine export vol'!AV164/'[1]T61 Real GDP'!AV164*1000),"")),"")),"")</f>
        <v>0.87178957709495264</v>
      </c>
      <c r="AX133" s="9" t="str">
        <f>IFERROR((IF('[1]T10 Wine export vol'!AW164&lt;&gt;"",(IF('[1]T58 Population'!AW164&lt;&gt;"",('[1]T10 Wine export vol'!AW164/'[1]T61 Real GDP'!AW164*1000),"")),"")),"")</f>
        <v/>
      </c>
      <c r="AY133" s="9">
        <f>IFERROR((IF('[1]T10 Wine export vol'!AX164&lt;&gt;"",(IF('[1]T58 Population'!AX164&lt;&gt;"",('[1]T10 Wine export vol'!AX164/'[1]T61 Real GDP'!AX164*1000),"")),"")),"")</f>
        <v>28.240519634898785</v>
      </c>
      <c r="AZ133" s="9">
        <f>IFERROR((IF('[1]T10 Wine export vol'!AY164&lt;&gt;"",(IF('[1]T58 Population'!AY164&lt;&gt;"",('[1]T10 Wine export vol'!AY164/'[1]T61 Real GDP'!AY164*1000),"")),"")),"")</f>
        <v>3.334063640857878E-3</v>
      </c>
      <c r="BA133" s="9">
        <f>IFERROR((IF('[1]T10 Wine export vol'!AZ164&lt;&gt;"",(IF('[1]T58 Population'!AZ164&lt;&gt;"",('[1]T10 Wine export vol'!AZ164/'[1]T61 Real GDP'!AZ164*1000),"")),"")),"")</f>
        <v>2.1616812110496419</v>
      </c>
      <c r="BB133" s="9">
        <f>IFERROR((IF('[1]T10 Wine export vol'!BC164&lt;&gt;"",(IF('[1]T58 Population'!BC164&lt;&gt;"",('[1]T10 Wine export vol'!BC164/'[1]T61 Real GDP'!BC164*1000),"")),"")),"")</f>
        <v>170.66583887616139</v>
      </c>
    </row>
    <row r="134" spans="1:54" x14ac:dyDescent="0.5">
      <c r="A134" s="7">
        <f>'[1]T10 Wine export vol'!A165</f>
        <v>1997</v>
      </c>
      <c r="B134" s="9">
        <f>IFERROR((IF('[1]T10 Wine export vol'!B165&lt;&gt;"",(IF('[1]T58 Population'!B165&lt;&gt;"",('[1]T10 Wine export vol'!B165/'[1]T61 Real GDP'!B165*1000),"")),"")),"")</f>
        <v>1337.6875703355522</v>
      </c>
      <c r="C134" s="9">
        <f>IFERROR((IF('[1]T10 Wine export vol'!C165&lt;&gt;"",(IF('[1]T58 Population'!C165&lt;&gt;"",('[1]T10 Wine export vol'!C165/'[1]T61 Real GDP'!C165*1000),"")),"")),"")</f>
        <v>1420.8741938099331</v>
      </c>
      <c r="D134" s="9">
        <f>IFERROR((IF('[1]T10 Wine export vol'!D165&lt;&gt;"",(IF('[1]T58 Population'!D165&lt;&gt;"",('[1]T10 Wine export vol'!D165/'[1]T61 Real GDP'!D165*1000),"")),"")),"")</f>
        <v>1935.6389890121659</v>
      </c>
      <c r="E134" s="9">
        <f>IFERROR((IF('[1]T10 Wine export vol'!E165&lt;&gt;"",(IF('[1]T58 Population'!E165&lt;&gt;"",('[1]T10 Wine export vol'!E165/'[1]T61 Real GDP'!E165*1000),"")),"")),"")</f>
        <v>1565.253458899828</v>
      </c>
      <c r="F134" s="9">
        <f>IFERROR((IF('[1]T10 Wine export vol'!F165&lt;&gt;"",(IF('[1]T58 Population'!F165&lt;&gt;"",('[1]T10 Wine export vol'!F165/'[1]T61 Real GDP'!F165*1000),"")),"")),"")</f>
        <v>115.06726527190055</v>
      </c>
      <c r="G134" s="9"/>
      <c r="H134" s="9">
        <f>IFERROR((IF('[1]T10 Wine export vol'!G165&lt;&gt;"",(IF('[1]T58 Population'!G165&lt;&gt;"",('[1]T10 Wine export vol'!G165/'[1]T61 Real GDP'!G165*1000),"")),"")),"")</f>
        <v>107.89209906155335</v>
      </c>
      <c r="I134" s="9">
        <f>IFERROR((IF('[1]T10 Wine export vol'!H165&lt;&gt;"",(IF('[1]T58 Population'!H165&lt;&gt;"",('[1]T10 Wine export vol'!H165/'[1]T61 Real GDP'!H165*1000),"")),"")),"")</f>
        <v>81.810869363769683</v>
      </c>
      <c r="J134" s="9">
        <f>IFERROR((IF('[1]T10 Wine export vol'!I165&lt;&gt;"",(IF('[1]T58 Population'!I165&lt;&gt;"",('[1]T10 Wine export vol'!I165/'[1]T61 Real GDP'!I165*1000),"")),"")),"")</f>
        <v>1.293056840513116</v>
      </c>
      <c r="K134" s="9">
        <f>IFERROR((IF('[1]T10 Wine export vol'!J165&lt;&gt;"",(IF('[1]T58 Population'!J165&lt;&gt;"",('[1]T10 Wine export vol'!J165/'[1]T61 Real GDP'!J165*1000),"")),"")),"")</f>
        <v>153.49565779278493</v>
      </c>
      <c r="L134" s="9">
        <f>IFERROR((IF('[1]T10 Wine export vol'!K165&lt;&gt;"",(IF('[1]T58 Population'!K165&lt;&gt;"",('[1]T10 Wine export vol'!K165/'[1]T61 Real GDP'!K165*1000),"")),"")),"")</f>
        <v>403.54210931922472</v>
      </c>
      <c r="M134" s="9">
        <f>IFERROR((IF('[1]T10 Wine export vol'!L165&lt;&gt;"",(IF('[1]T58 Population'!L165&lt;&gt;"",('[1]T10 Wine export vol'!L165/'[1]T61 Real GDP'!L165*1000),"")),"")),"")</f>
        <v>9.3332712191897134</v>
      </c>
      <c r="N134" s="9">
        <f>IFERROR((IF('[1]T10 Wine export vol'!M165&lt;&gt;"",(IF('[1]T58 Population'!M165&lt;&gt;"",('[1]T10 Wine export vol'!M165/'[1]T61 Real GDP'!M165*1000),"")),"")),"")</f>
        <v>72.947458704799445</v>
      </c>
      <c r="O134" s="9">
        <f>IFERROR((IF('[1]T10 Wine export vol'!N165&lt;&gt;"",(IF('[1]T58 Population'!N165&lt;&gt;"",('[1]T10 Wine export vol'!N165/'[1]T61 Real GDP'!N165*1000),"")),"")),"")</f>
        <v>5.9491147239893891</v>
      </c>
      <c r="P134" s="9">
        <f>IFERROR((IF('[1]T10 Wine export vol'!O165&lt;&gt;"",(IF('[1]T58 Population'!O165&lt;&gt;"",('[1]T10 Wine export vol'!O165/'[1]T61 Real GDP'!O165*1000),"")),"")),"")</f>
        <v>9.9414950888084181</v>
      </c>
      <c r="Q134" s="9">
        <f>IFERROR((IF('[1]T10 Wine export vol'!P165&lt;&gt;"",(IF('[1]T58 Population'!P165&lt;&gt;"",('[1]T10 Wine export vol'!P165/'[1]T61 Real GDP'!P165*1000),"")),"")),"")</f>
        <v>25.756938869461475</v>
      </c>
      <c r="R134" s="9" t="str">
        <f>IFERROR((IF('[1]T10 Wine export vol'!Q165&lt;&gt;"",(IF('[1]T58 Population'!Q165&lt;&gt;"",('[1]T10 Wine export vol'!Q165/'[1]T61 Real GDP'!Q165*1000),"")),"")),"")</f>
        <v/>
      </c>
      <c r="S134" s="9">
        <f>IFERROR((IF('[1]T10 Wine export vol'!R165&lt;&gt;"",(IF('[1]T58 Population'!R165&lt;&gt;"",('[1]T10 Wine export vol'!R165/'[1]T61 Real GDP'!R165*1000),"")),"")),"")</f>
        <v>4355.6102757961062</v>
      </c>
      <c r="T134" s="9">
        <f>IFERROR((IF('[1]T10 Wine export vol'!S165&lt;&gt;"",(IF('[1]T58 Population'!S165&lt;&gt;"",('[1]T10 Wine export vol'!S165/'[1]T61 Real GDP'!S165*1000),"")),"")),"")</f>
        <v>251.83526040757198</v>
      </c>
      <c r="U134" s="9">
        <f>IFERROR((IF('[1]T10 Wine export vol'!T165&lt;&gt;"",(IF('[1]T58 Population'!T165&lt;&gt;"",('[1]T10 Wine export vol'!T165/'[1]T61 Real GDP'!T165*1000),"")),"")),"")</f>
        <v>866.52335064021713</v>
      </c>
      <c r="V134" s="9">
        <f>IFERROR((IF('[1]T10 Wine export vol'!U165&lt;&gt;"",(IF('[1]T58 Population'!U165&lt;&gt;"",('[1]T10 Wine export vol'!U165/'[1]T61 Real GDP'!U165*1000),"")),"")),"")</f>
        <v>1637.0625290539101</v>
      </c>
      <c r="W134" s="9">
        <f>IFERROR((IF('[1]T10 Wine export vol'!V165&lt;&gt;"",(IF('[1]T58 Population'!V165&lt;&gt;"",('[1]T10 Wine export vol'!V165/'[1]T61 Real GDP'!V165*1000),"")),"")),"")</f>
        <v>18948.014111431003</v>
      </c>
      <c r="X134" s="9">
        <f>IFERROR((IF('[1]T10 Wine export vol'!W165&lt;&gt;"",(IF('[1]T58 Population'!W165&lt;&gt;"",('[1]T10 Wine export vol'!W165/'[1]T61 Real GDP'!W165*1000),"")),"")),"")</f>
        <v>1137.9877580498355</v>
      </c>
      <c r="Y134" s="9">
        <f>IFERROR((IF('[1]T10 Wine export vol'!X165&lt;&gt;"",(IF('[1]T58 Population'!X165&lt;&gt;"",('[1]T10 Wine export vol'!X165/'[1]T61 Real GDP'!X165*1000),"")),"")),"")</f>
        <v>1.3086106227017964</v>
      </c>
      <c r="Z134" s="9">
        <f>IFERROR((IF('[1]T10 Wine export vol'!Y165&lt;&gt;"",(IF('[1]T58 Population'!Y165&lt;&gt;"",('[1]T10 Wine export vol'!Y165/'[1]T61 Real GDP'!Y165*1000),"")),"")),"")</f>
        <v>435.4693043071133</v>
      </c>
      <c r="AA134" s="9" t="str">
        <f>IFERROR((IF('[1]T10 Wine export vol'!Z165&lt;&gt;"",(IF('[1]T58 Population'!Z165&lt;&gt;"",('[1]T10 Wine export vol'!Z165/'[1]T61 Real GDP'!Z165*1000),"")),"")),"")</f>
        <v/>
      </c>
      <c r="AB134" s="9">
        <f>IFERROR((IF('[1]T10 Wine export vol'!AA165&lt;&gt;"",(IF('[1]T58 Population'!AA165&lt;&gt;"",('[1]T10 Wine export vol'!AA165/'[1]T61 Real GDP'!AA165*1000),"")),"")),"")</f>
        <v>427.44607208832673</v>
      </c>
      <c r="AC134" s="9">
        <f>IFERROR((IF('[1]T10 Wine export vol'!AB165&lt;&gt;"",(IF('[1]T58 Population'!AB165&lt;&gt;"",('[1]T10 Wine export vol'!AB165/'[1]T61 Real GDP'!AB165*1000),"")),"")),"")</f>
        <v>227.42834244799573</v>
      </c>
      <c r="AD134" s="9">
        <f>IFERROR((IF('[1]T10 Wine export vol'!AC165&lt;&gt;"",(IF('[1]T58 Population'!AC165&lt;&gt;"",('[1]T10 Wine export vol'!AC165/'[1]T61 Real GDP'!AC165*1000),"")),"")),"")</f>
        <v>4.053161405680858</v>
      </c>
      <c r="AE134" s="9">
        <f>IFERROR((IF('[1]T10 Wine export vol'!AD165&lt;&gt;"",(IF('[1]T58 Population'!AD165&lt;&gt;"",('[1]T10 Wine export vol'!AD165/'[1]T61 Real GDP'!AD165*1000),"")),"")),"")</f>
        <v>28.674811489109793</v>
      </c>
      <c r="AF134" s="9">
        <f>IFERROR((IF('[1]T10 Wine export vol'!AE165&lt;&gt;"",(IF('[1]T58 Population'!AE165&lt;&gt;"",('[1]T10 Wine export vol'!AE165/'[1]T61 Real GDP'!AE165*1000),"")),"")),"")</f>
        <v>392.75962869928759</v>
      </c>
      <c r="AG134" s="9">
        <f>IFERROR((IF('[1]T10 Wine export vol'!AF165&lt;&gt;"",(IF('[1]T58 Population'!AF165&lt;&gt;"",('[1]T10 Wine export vol'!AF165/'[1]T61 Real GDP'!AF165*1000),"")),"")),"")</f>
        <v>16.91521708570075</v>
      </c>
      <c r="AH134" s="9">
        <f>IFERROR((IF('[1]T10 Wine export vol'!AG165&lt;&gt;"",(IF('[1]T58 Population'!AG165&lt;&gt;"",('[1]T10 Wine export vol'!AG165/'[1]T61 Real GDP'!AG165*1000),"")),"")),"")</f>
        <v>1473.317715467485</v>
      </c>
      <c r="AI134" s="9">
        <f>IFERROR((IF('[1]T10 Wine export vol'!AH165&lt;&gt;"",(IF('[1]T58 Population'!AH165&lt;&gt;"",('[1]T10 Wine export vol'!AH165/'[1]T61 Real GDP'!AH165*1000),"")),"")),"")</f>
        <v>3.5726687070453584</v>
      </c>
      <c r="AJ134" s="9">
        <f>IFERROR((IF('[1]T10 Wine export vol'!AI165&lt;&gt;"",(IF('[1]T58 Population'!AI165&lt;&gt;"",('[1]T10 Wine export vol'!AI165/'[1]T61 Real GDP'!AI165*1000),"")),"")),"")</f>
        <v>39.181312359367638</v>
      </c>
      <c r="AK134" s="9" t="str">
        <f>IFERROR((IF('[1]T10 Wine export vol'!AJ165&lt;&gt;"",(IF('[1]T58 Population'!AJ165&lt;&gt;"",('[1]T10 Wine export vol'!AJ165/'[1]T61 Real GDP'!AJ165*1000),"")),"")),"")</f>
        <v/>
      </c>
      <c r="AL134" s="9">
        <f>IFERROR((IF('[1]T10 Wine export vol'!AK165&lt;&gt;"",(IF('[1]T58 Population'!AK165&lt;&gt;"",('[1]T10 Wine export vol'!AK165/'[1]T61 Real GDP'!AK165*1000),"")),"")),"")</f>
        <v>78.614582024260855</v>
      </c>
      <c r="AM134" s="9">
        <f>IFERROR((IF('[1]T10 Wine export vol'!AL165&lt;&gt;"",(IF('[1]T58 Population'!AL165&lt;&gt;"",('[1]T10 Wine export vol'!AL165/'[1]T61 Real GDP'!AL165*1000),"")),"")),"")</f>
        <v>75.854194781961681</v>
      </c>
      <c r="AN134" s="9">
        <f>IFERROR((IF('[1]T10 Wine export vol'!AM165&lt;&gt;"",(IF('[1]T58 Population'!AM165&lt;&gt;"",('[1]T10 Wine export vol'!AM165/'[1]T61 Real GDP'!AM165*1000),"")),"")),"")</f>
        <v>619.38885610283</v>
      </c>
      <c r="AO134" s="9">
        <f>IFERROR((IF('[1]T10 Wine export vol'!AN165&lt;&gt;"",(IF('[1]T58 Population'!AN165&lt;&gt;"",('[1]T10 Wine export vol'!AN165/'[1]T61 Real GDP'!AN165*1000),"")),"")),"")</f>
        <v>166.79540841282383</v>
      </c>
      <c r="AP134" s="9">
        <f>IFERROR((IF('[1]T10 Wine export vol'!AO165&lt;&gt;"",(IF('[1]T58 Population'!AO165&lt;&gt;"",('[1]T10 Wine export vol'!AO165/'[1]T61 Real GDP'!AO165*1000),"")),"")),"")</f>
        <v>26.198296497871869</v>
      </c>
      <c r="AQ134" s="9" t="str">
        <f>IFERROR((IF('[1]T10 Wine export vol'!AP165&lt;&gt;"",(IF('[1]T58 Population'!AP165&lt;&gt;"",('[1]T10 Wine export vol'!AP165/'[1]T61 Real GDP'!AP165*1000),"")),"")),"")</f>
        <v/>
      </c>
      <c r="AR134" s="9">
        <f>IFERROR((IF('[1]T10 Wine export vol'!AQ165&lt;&gt;"",(IF('[1]T58 Population'!AQ165&lt;&gt;"",('[1]T10 Wine export vol'!AQ165/'[1]T61 Real GDP'!AQ165*1000),"")),"")),"")</f>
        <v>0.74973419373358197</v>
      </c>
      <c r="AS134" s="9">
        <f>IFERROR((IF('[1]T10 Wine export vol'!AR165&lt;&gt;"",(IF('[1]T58 Population'!AR165&lt;&gt;"",('[1]T10 Wine export vol'!AR165/'[1]T61 Real GDP'!AR165*1000),"")),"")),"")</f>
        <v>172.98896223292581</v>
      </c>
      <c r="AT134" s="9">
        <f>IFERROR((IF('[1]T10 Wine export vol'!AS165&lt;&gt;"",(IF('[1]T58 Population'!AS165&lt;&gt;"",('[1]T10 Wine export vol'!AS165/'[1]T61 Real GDP'!AS165*1000),"")),"")),"")</f>
        <v>7.1502184181610695E-2</v>
      </c>
      <c r="AU134" s="9">
        <f>IFERROR((IF('[1]T10 Wine export vol'!AT165&lt;&gt;"",(IF('[1]T58 Population'!AT165&lt;&gt;"",('[1]T10 Wine export vol'!AT165/'[1]T61 Real GDP'!AT165*1000),"")),"")),"")</f>
        <v>0.2240628987128761</v>
      </c>
      <c r="AV134" s="9">
        <f>IFERROR((IF('[1]T10 Wine export vol'!AU165&lt;&gt;"",(IF('[1]T58 Population'!AU165&lt;&gt;"",('[1]T10 Wine export vol'!AU165/'[1]T61 Real GDP'!AU165*1000),"")),"")),"")</f>
        <v>9.3785863113138135E-2</v>
      </c>
      <c r="AW134" s="9">
        <f>IFERROR((IF('[1]T10 Wine export vol'!AV165&lt;&gt;"",(IF('[1]T58 Population'!AV165&lt;&gt;"",('[1]T10 Wine export vol'!AV165/'[1]T61 Real GDP'!AV165*1000),"")),"")),"")</f>
        <v>0.81615344926513989</v>
      </c>
      <c r="AX134" s="9">
        <f>IFERROR((IF('[1]T10 Wine export vol'!AW165&lt;&gt;"",(IF('[1]T58 Population'!AW165&lt;&gt;"",('[1]T10 Wine export vol'!AW165/'[1]T61 Real GDP'!AW165*1000),"")),"")),"")</f>
        <v>0.33844859779769715</v>
      </c>
      <c r="AY134" s="9">
        <f>IFERROR((IF('[1]T10 Wine export vol'!AX165&lt;&gt;"",(IF('[1]T58 Population'!AX165&lt;&gt;"",('[1]T10 Wine export vol'!AX165/'[1]T61 Real GDP'!AX165*1000),"")),"")),"")</f>
        <v>25.908368262706674</v>
      </c>
      <c r="AZ134" s="9">
        <f>IFERROR((IF('[1]T10 Wine export vol'!AY165&lt;&gt;"",(IF('[1]T58 Population'!AY165&lt;&gt;"",('[1]T10 Wine export vol'!AY165/'[1]T61 Real GDP'!AY165*1000),"")),"")),"")</f>
        <v>2.8390644941380438E-2</v>
      </c>
      <c r="BA134" s="9">
        <f>IFERROR((IF('[1]T10 Wine export vol'!AZ165&lt;&gt;"",(IF('[1]T58 Population'!AZ165&lt;&gt;"",('[1]T10 Wine export vol'!AZ165/'[1]T61 Real GDP'!AZ165*1000),"")),"")),"")</f>
        <v>1.812906758981488</v>
      </c>
      <c r="BB134" s="9">
        <f>IFERROR((IF('[1]T10 Wine export vol'!BC165&lt;&gt;"",(IF('[1]T58 Population'!BC165&lt;&gt;"",('[1]T10 Wine export vol'!BC165/'[1]T61 Real GDP'!BC165*1000),"")),"")),"")</f>
        <v>183.33998415221515</v>
      </c>
    </row>
    <row r="135" spans="1:54" x14ac:dyDescent="0.5">
      <c r="A135" s="7">
        <f>'[1]T10 Wine export vol'!A166</f>
        <v>1998</v>
      </c>
      <c r="B135" s="9">
        <f>IFERROR((IF('[1]T10 Wine export vol'!B166&lt;&gt;"",(IF('[1]T58 Population'!B166&lt;&gt;"",('[1]T10 Wine export vol'!B166/'[1]T61 Real GDP'!B166*1000),"")),"")),"")</f>
        <v>1405.5435266224329</v>
      </c>
      <c r="C135" s="9">
        <f>IFERROR((IF('[1]T10 Wine export vol'!C166&lt;&gt;"",(IF('[1]T58 Population'!C166&lt;&gt;"",('[1]T10 Wine export vol'!C166/'[1]T61 Real GDP'!C166*1000),"")),"")),"")</f>
        <v>1517.0041846711454</v>
      </c>
      <c r="D135" s="9">
        <f>IFERROR((IF('[1]T10 Wine export vol'!D166&lt;&gt;"",(IF('[1]T58 Population'!D166&lt;&gt;"",('[1]T10 Wine export vol'!D166/'[1]T61 Real GDP'!D166*1000),"")),"")),"")</f>
        <v>1689.3183545917846</v>
      </c>
      <c r="E135" s="9">
        <f>IFERROR((IF('[1]T10 Wine export vol'!E166&lt;&gt;"",(IF('[1]T58 Population'!E166&lt;&gt;"",('[1]T10 Wine export vol'!E166/'[1]T61 Real GDP'!E166*1000),"")),"")),"")</f>
        <v>1773.3165942610342</v>
      </c>
      <c r="F135" s="9">
        <f>IFERROR((IF('[1]T10 Wine export vol'!F166&lt;&gt;"",(IF('[1]T58 Population'!F166&lt;&gt;"",('[1]T10 Wine export vol'!F166/'[1]T61 Real GDP'!F166*1000),"")),"")),"")</f>
        <v>125.95408370294307</v>
      </c>
      <c r="G135" s="9"/>
      <c r="H135" s="9">
        <f>IFERROR((IF('[1]T10 Wine export vol'!G166&lt;&gt;"",(IF('[1]T58 Population'!G166&lt;&gt;"",('[1]T10 Wine export vol'!G166/'[1]T61 Real GDP'!G166*1000),"")),"")),"")</f>
        <v>113.83542181009147</v>
      </c>
      <c r="I135" s="9">
        <f>IFERROR((IF('[1]T10 Wine export vol'!H166&lt;&gt;"",(IF('[1]T58 Population'!H166&lt;&gt;"",('[1]T10 Wine export vol'!H166/'[1]T61 Real GDP'!H166*1000),"")),"")),"")</f>
        <v>93.264524976576993</v>
      </c>
      <c r="J135" s="9">
        <f>IFERROR((IF('[1]T10 Wine export vol'!I166&lt;&gt;"",(IF('[1]T58 Population'!I166&lt;&gt;"",('[1]T10 Wine export vol'!I166/'[1]T61 Real GDP'!I166*1000),"")),"")),"")</f>
        <v>1.7936101327748983</v>
      </c>
      <c r="K135" s="9">
        <f>IFERROR((IF('[1]T10 Wine export vol'!J166&lt;&gt;"",(IF('[1]T58 Population'!J166&lt;&gt;"",('[1]T10 Wine export vol'!J166/'[1]T61 Real GDP'!J166*1000),"")),"")),"")</f>
        <v>150.52458251481781</v>
      </c>
      <c r="L135" s="9">
        <f>IFERROR((IF('[1]T10 Wine export vol'!K166&lt;&gt;"",(IF('[1]T58 Population'!K166&lt;&gt;"",('[1]T10 Wine export vol'!K166/'[1]T61 Real GDP'!K166*1000),"")),"")),"")</f>
        <v>501.40057271013393</v>
      </c>
      <c r="M135" s="9">
        <f>IFERROR((IF('[1]T10 Wine export vol'!L166&lt;&gt;"",(IF('[1]T58 Population'!L166&lt;&gt;"",('[1]T10 Wine export vol'!L166/'[1]T61 Real GDP'!L166*1000),"")),"")),"")</f>
        <v>46.639542055103703</v>
      </c>
      <c r="N135" s="9">
        <f>IFERROR((IF('[1]T10 Wine export vol'!M166&lt;&gt;"",(IF('[1]T58 Population'!M166&lt;&gt;"",('[1]T10 Wine export vol'!M166/'[1]T61 Real GDP'!M166*1000),"")),"")),"")</f>
        <v>75.559686519644757</v>
      </c>
      <c r="O135" s="9">
        <f>IFERROR((IF('[1]T10 Wine export vol'!N166&lt;&gt;"",(IF('[1]T58 Population'!N166&lt;&gt;"",('[1]T10 Wine export vol'!N166/'[1]T61 Real GDP'!N166*1000),"")),"")),"")</f>
        <v>12.07938018006401</v>
      </c>
      <c r="P135" s="9">
        <f>IFERROR((IF('[1]T10 Wine export vol'!O166&lt;&gt;"",(IF('[1]T58 Population'!O166&lt;&gt;"",('[1]T10 Wine export vol'!O166/'[1]T61 Real GDP'!O166*1000),"")),"")),"")</f>
        <v>8.6631043581315961</v>
      </c>
      <c r="Q135" s="9">
        <f>IFERROR((IF('[1]T10 Wine export vol'!P166&lt;&gt;"",(IF('[1]T58 Population'!P166&lt;&gt;"",('[1]T10 Wine export vol'!P166/'[1]T61 Real GDP'!P166*1000),"")),"")),"")</f>
        <v>26.4336647052858</v>
      </c>
      <c r="R135" s="9" t="str">
        <f>IFERROR((IF('[1]T10 Wine export vol'!Q166&lt;&gt;"",(IF('[1]T58 Population'!Q166&lt;&gt;"",('[1]T10 Wine export vol'!Q166/'[1]T61 Real GDP'!Q166*1000),"")),"")),"")</f>
        <v/>
      </c>
      <c r="S135" s="9">
        <f>IFERROR((IF('[1]T10 Wine export vol'!R166&lt;&gt;"",(IF('[1]T58 Population'!R166&lt;&gt;"",('[1]T10 Wine export vol'!R166/'[1]T61 Real GDP'!R166*1000),"")),"")),"")</f>
        <v>3929.3313792244649</v>
      </c>
      <c r="T135" s="9">
        <f>IFERROR((IF('[1]T10 Wine export vol'!S166&lt;&gt;"",(IF('[1]T58 Population'!S166&lt;&gt;"",('[1]T10 Wine export vol'!S166/'[1]T61 Real GDP'!S166*1000),"")),"")),"")</f>
        <v>271.91208695529502</v>
      </c>
      <c r="U135" s="9">
        <f>IFERROR((IF('[1]T10 Wine export vol'!T166&lt;&gt;"",(IF('[1]T58 Population'!T166&lt;&gt;"",('[1]T10 Wine export vol'!T166/'[1]T61 Real GDP'!T166*1000),"")),"")),"")</f>
        <v>1037.2001322526316</v>
      </c>
      <c r="V135" s="9">
        <f>IFERROR((IF('[1]T10 Wine export vol'!U166&lt;&gt;"",(IF('[1]T58 Population'!U166&lt;&gt;"",('[1]T10 Wine export vol'!U166/'[1]T61 Real GDP'!U166*1000),"")),"")),"")</f>
        <v>1681.7362889812034</v>
      </c>
      <c r="W135" s="9">
        <f>IFERROR((IF('[1]T10 Wine export vol'!V166&lt;&gt;"",(IF('[1]T58 Population'!V166&lt;&gt;"",('[1]T10 Wine export vol'!V166/'[1]T61 Real GDP'!V166*1000),"")),"")),"")</f>
        <v>14273.334087034516</v>
      </c>
      <c r="X135" s="9">
        <f>IFERROR((IF('[1]T10 Wine export vol'!W166&lt;&gt;"",(IF('[1]T58 Population'!W166&lt;&gt;"",('[1]T10 Wine export vol'!W166/'[1]T61 Real GDP'!W166*1000),"")),"")),"")</f>
        <v>958.92689329775305</v>
      </c>
      <c r="Y135" s="9">
        <f>IFERROR((IF('[1]T10 Wine export vol'!X166&lt;&gt;"",(IF('[1]T58 Population'!X166&lt;&gt;"",('[1]T10 Wine export vol'!X166/'[1]T61 Real GDP'!X166*1000),"")),"")),"")</f>
        <v>1.2766985543693097</v>
      </c>
      <c r="Z135" s="9">
        <f>IFERROR((IF('[1]T10 Wine export vol'!Y166&lt;&gt;"",(IF('[1]T58 Population'!Y166&lt;&gt;"",('[1]T10 Wine export vol'!Y166/'[1]T61 Real GDP'!Y166*1000),"")),"")),"")</f>
        <v>234.99954520096711</v>
      </c>
      <c r="AA135" s="9" t="str">
        <f>IFERROR((IF('[1]T10 Wine export vol'!Z166&lt;&gt;"",(IF('[1]T58 Population'!Z166&lt;&gt;"",('[1]T10 Wine export vol'!Z166/'[1]T61 Real GDP'!Z166*1000),"")),"")),"")</f>
        <v/>
      </c>
      <c r="AB135" s="9">
        <f>IFERROR((IF('[1]T10 Wine export vol'!AA166&lt;&gt;"",(IF('[1]T58 Population'!AA166&lt;&gt;"",('[1]T10 Wine export vol'!AA166/'[1]T61 Real GDP'!AA166*1000),"")),"")),"")</f>
        <v>507.04979242236425</v>
      </c>
      <c r="AC135" s="9">
        <f>IFERROR((IF('[1]T10 Wine export vol'!AB166&lt;&gt;"",(IF('[1]T58 Population'!AB166&lt;&gt;"",('[1]T10 Wine export vol'!AB166/'[1]T61 Real GDP'!AB166*1000),"")),"")),"")</f>
        <v>266.85786797196738</v>
      </c>
      <c r="AD135" s="9">
        <f>IFERROR((IF('[1]T10 Wine export vol'!AC166&lt;&gt;"",(IF('[1]T58 Population'!AC166&lt;&gt;"",('[1]T10 Wine export vol'!AC166/'[1]T61 Real GDP'!AC166*1000),"")),"")),"")</f>
        <v>2.2024624895211034</v>
      </c>
      <c r="AE135" s="9">
        <f>IFERROR((IF('[1]T10 Wine export vol'!AD166&lt;&gt;"",(IF('[1]T58 Population'!AD166&lt;&gt;"",('[1]T10 Wine export vol'!AD166/'[1]T61 Real GDP'!AD166*1000),"")),"")),"")</f>
        <v>33.937977560827946</v>
      </c>
      <c r="AF135" s="9">
        <f>IFERROR((IF('[1]T10 Wine export vol'!AE166&lt;&gt;"",(IF('[1]T58 Population'!AE166&lt;&gt;"",('[1]T10 Wine export vol'!AE166/'[1]T61 Real GDP'!AE166*1000),"")),"")),"")</f>
        <v>339.85353751199023</v>
      </c>
      <c r="AG135" s="9">
        <f>IFERROR((IF('[1]T10 Wine export vol'!AF166&lt;&gt;"",(IF('[1]T58 Population'!AF166&lt;&gt;"",('[1]T10 Wine export vol'!AF166/'[1]T61 Real GDP'!AF166*1000),"")),"")),"")</f>
        <v>8.5710692612956461</v>
      </c>
      <c r="AH135" s="9">
        <f>IFERROR((IF('[1]T10 Wine export vol'!AG166&lt;&gt;"",(IF('[1]T58 Population'!AG166&lt;&gt;"",('[1]T10 Wine export vol'!AG166/'[1]T61 Real GDP'!AG166*1000),"")),"")),"")</f>
        <v>1516.9653273727977</v>
      </c>
      <c r="AI135" s="9">
        <f>IFERROR((IF('[1]T10 Wine export vol'!AH166&lt;&gt;"",(IF('[1]T58 Population'!AH166&lt;&gt;"",('[1]T10 Wine export vol'!AH166/'[1]T61 Real GDP'!AH166*1000),"")),"")),"")</f>
        <v>4.0327280034828936</v>
      </c>
      <c r="AJ135" s="9">
        <f>IFERROR((IF('[1]T10 Wine export vol'!AI166&lt;&gt;"",(IF('[1]T58 Population'!AI166&lt;&gt;"",('[1]T10 Wine export vol'!AI166/'[1]T61 Real GDP'!AI166*1000),"")),"")),"")</f>
        <v>38.075657597137393</v>
      </c>
      <c r="AK135" s="9" t="str">
        <f>IFERROR((IF('[1]T10 Wine export vol'!AJ166&lt;&gt;"",(IF('[1]T58 Population'!AJ166&lt;&gt;"",('[1]T10 Wine export vol'!AJ166/'[1]T61 Real GDP'!AJ166*1000),"")),"")),"")</f>
        <v/>
      </c>
      <c r="AL135" s="9">
        <f>IFERROR((IF('[1]T10 Wine export vol'!AK166&lt;&gt;"",(IF('[1]T58 Population'!AK166&lt;&gt;"",('[1]T10 Wine export vol'!AK166/'[1]T61 Real GDP'!AK166*1000),"")),"")),"")</f>
        <v>48.506504481913254</v>
      </c>
      <c r="AM135" s="9">
        <f>IFERROR((IF('[1]T10 Wine export vol'!AL166&lt;&gt;"",(IF('[1]T58 Population'!AL166&lt;&gt;"",('[1]T10 Wine export vol'!AL166/'[1]T61 Real GDP'!AL166*1000),"")),"")),"")</f>
        <v>83.871371407593756</v>
      </c>
      <c r="AN135" s="9">
        <f>IFERROR((IF('[1]T10 Wine export vol'!AM166&lt;&gt;"",(IF('[1]T58 Population'!AM166&lt;&gt;"",('[1]T10 Wine export vol'!AM166/'[1]T61 Real GDP'!AM166*1000),"")),"")),"")</f>
        <v>649.43840311171869</v>
      </c>
      <c r="AO135" s="9">
        <f>IFERROR((IF('[1]T10 Wine export vol'!AN166&lt;&gt;"",(IF('[1]T58 Population'!AN166&lt;&gt;"",('[1]T10 Wine export vol'!AN166/'[1]T61 Real GDP'!AN166*1000),"")),"")),"")</f>
        <v>136.49613726500527</v>
      </c>
      <c r="AP135" s="9">
        <f>IFERROR((IF('[1]T10 Wine export vol'!AO166&lt;&gt;"",(IF('[1]T58 Population'!AO166&lt;&gt;"",('[1]T10 Wine export vol'!AO166/'[1]T61 Real GDP'!AO166*1000),"")),"")),"")</f>
        <v>11.3321886586753</v>
      </c>
      <c r="AQ135" s="9" t="str">
        <f>IFERROR((IF('[1]T10 Wine export vol'!AP166&lt;&gt;"",(IF('[1]T58 Population'!AP166&lt;&gt;"",('[1]T10 Wine export vol'!AP166/'[1]T61 Real GDP'!AP166*1000),"")),"")),"")</f>
        <v/>
      </c>
      <c r="AR135" s="9">
        <f>IFERROR((IF('[1]T10 Wine export vol'!AQ166&lt;&gt;"",(IF('[1]T58 Population'!AQ166&lt;&gt;"",('[1]T10 Wine export vol'!AQ166/'[1]T61 Real GDP'!AQ166*1000),"")),"")),"")</f>
        <v>0.87912040613856313</v>
      </c>
      <c r="AS135" s="9">
        <f>IFERROR((IF('[1]T10 Wine export vol'!AR166&lt;&gt;"",(IF('[1]T58 Population'!AR166&lt;&gt;"",('[1]T10 Wine export vol'!AR166/'[1]T61 Real GDP'!AR166*1000),"")),"")),"")</f>
        <v>116.07563658036267</v>
      </c>
      <c r="AT135" s="9">
        <f>IFERROR((IF('[1]T10 Wine export vol'!AS166&lt;&gt;"",(IF('[1]T58 Population'!AS166&lt;&gt;"",('[1]T10 Wine export vol'!AS166/'[1]T61 Real GDP'!AS166*1000),"")),"")),"")</f>
        <v>0.16755697428038074</v>
      </c>
      <c r="AU135" s="9">
        <f>IFERROR((IF('[1]T10 Wine export vol'!AT166&lt;&gt;"",(IF('[1]T58 Population'!AT166&lt;&gt;"",('[1]T10 Wine export vol'!AT166/'[1]T61 Real GDP'!AT166*1000),"")),"")),"")</f>
        <v>0.16554813130411647</v>
      </c>
      <c r="AV135" s="9">
        <f>IFERROR((IF('[1]T10 Wine export vol'!AU166&lt;&gt;"",(IF('[1]T58 Population'!AU166&lt;&gt;"",('[1]T10 Wine export vol'!AU166/'[1]T61 Real GDP'!AU166*1000),"")),"")),"")</f>
        <v>0.61739642509826176</v>
      </c>
      <c r="AW135" s="9">
        <f>IFERROR((IF('[1]T10 Wine export vol'!AV166&lt;&gt;"",(IF('[1]T58 Population'!AV166&lt;&gt;"",('[1]T10 Wine export vol'!AV166/'[1]T61 Real GDP'!AV166*1000),"")),"")),"")</f>
        <v>1.3516689876932295</v>
      </c>
      <c r="AX135" s="9" t="str">
        <f>IFERROR((IF('[1]T10 Wine export vol'!AW166&lt;&gt;"",(IF('[1]T58 Population'!AW166&lt;&gt;"",('[1]T10 Wine export vol'!AW166/'[1]T61 Real GDP'!AW166*1000),"")),"")),"")</f>
        <v/>
      </c>
      <c r="AY135" s="9">
        <f>IFERROR((IF('[1]T10 Wine export vol'!AX166&lt;&gt;"",(IF('[1]T58 Population'!AX166&lt;&gt;"",('[1]T10 Wine export vol'!AX166/'[1]T61 Real GDP'!AX166*1000),"")),"")),"")</f>
        <v>28.403927752051178</v>
      </c>
      <c r="AZ135" s="9">
        <f>IFERROR((IF('[1]T10 Wine export vol'!AY166&lt;&gt;"",(IF('[1]T58 Population'!AY166&lt;&gt;"",('[1]T10 Wine export vol'!AY166/'[1]T61 Real GDP'!AY166*1000),"")),"")),"")</f>
        <v>3.3532973993971621E-2</v>
      </c>
      <c r="BA135" s="9">
        <f>IFERROR((IF('[1]T10 Wine export vol'!AZ166&lt;&gt;"",(IF('[1]T58 Population'!AZ166&lt;&gt;"",('[1]T10 Wine export vol'!AZ166/'[1]T61 Real GDP'!AZ166*1000),"")),"")),"")</f>
        <v>1.1817426333169667</v>
      </c>
      <c r="BB135" s="9">
        <f>IFERROR((IF('[1]T10 Wine export vol'!BC166&lt;&gt;"",(IF('[1]T58 Population'!BC166&lt;&gt;"",('[1]T10 Wine export vol'!BC166/'[1]T61 Real GDP'!BC166*1000),"")),"")),"")</f>
        <v>189.77392883023975</v>
      </c>
    </row>
    <row r="136" spans="1:54" x14ac:dyDescent="0.5">
      <c r="A136" s="7">
        <f>'[1]T10 Wine export vol'!A167</f>
        <v>1999</v>
      </c>
      <c r="B136" s="9">
        <f>IFERROR((IF('[1]T10 Wine export vol'!B167&lt;&gt;"",(IF('[1]T58 Population'!B167&lt;&gt;"",('[1]T10 Wine export vol'!B167/'[1]T61 Real GDP'!B167*1000),"")),"")),"")</f>
        <v>1320.3532356157939</v>
      </c>
      <c r="C136" s="9">
        <f>IFERROR((IF('[1]T10 Wine export vol'!C167&lt;&gt;"",(IF('[1]T58 Population'!C167&lt;&gt;"",('[1]T10 Wine export vol'!C167/'[1]T61 Real GDP'!C167*1000),"")),"")),"")</f>
        <v>1751.2816762595223</v>
      </c>
      <c r="D136" s="9">
        <f>IFERROR((IF('[1]T10 Wine export vol'!D167&lt;&gt;"",(IF('[1]T58 Population'!D167&lt;&gt;"",('[1]T10 Wine export vol'!D167/'[1]T61 Real GDP'!D167*1000),"")),"")),"")</f>
        <v>1374.8716369160472</v>
      </c>
      <c r="E136" s="9">
        <f>IFERROR((IF('[1]T10 Wine export vol'!E167&lt;&gt;"",(IF('[1]T58 Population'!E167&lt;&gt;"",('[1]T10 Wine export vol'!E167/'[1]T61 Real GDP'!E167*1000),"")),"")),"")</f>
        <v>1384.5589323288364</v>
      </c>
      <c r="F136" s="9">
        <f>IFERROR((IF('[1]T10 Wine export vol'!F167&lt;&gt;"",(IF('[1]T58 Population'!F167&lt;&gt;"",('[1]T10 Wine export vol'!F167/'[1]T61 Real GDP'!F167*1000),"")),"")),"")</f>
        <v>170.06582024152488</v>
      </c>
      <c r="G136" s="9"/>
      <c r="H136" s="9">
        <f>IFERROR((IF('[1]T10 Wine export vol'!G167&lt;&gt;"",(IF('[1]T58 Population'!G167&lt;&gt;"",('[1]T10 Wine export vol'!G167/'[1]T61 Real GDP'!G167*1000),"")),"")),"")</f>
        <v>111.49628157873123</v>
      </c>
      <c r="I136" s="9">
        <f>IFERROR((IF('[1]T10 Wine export vol'!H167&lt;&gt;"",(IF('[1]T58 Population'!H167&lt;&gt;"",('[1]T10 Wine export vol'!H167/'[1]T61 Real GDP'!H167*1000),"")),"")),"")</f>
        <v>93.621801300211942</v>
      </c>
      <c r="J136" s="9">
        <f>IFERROR((IF('[1]T10 Wine export vol'!I167&lt;&gt;"",(IF('[1]T58 Population'!I167&lt;&gt;"",('[1]T10 Wine export vol'!I167/'[1]T61 Real GDP'!I167*1000),"")),"")),"")</f>
        <v>1.470800728493487</v>
      </c>
      <c r="K136" s="9">
        <f>IFERROR((IF('[1]T10 Wine export vol'!J167&lt;&gt;"",(IF('[1]T58 Population'!J167&lt;&gt;"",('[1]T10 Wine export vol'!J167/'[1]T61 Real GDP'!J167*1000),"")),"")),"")</f>
        <v>153.47906383531603</v>
      </c>
      <c r="L136" s="9">
        <f>IFERROR((IF('[1]T10 Wine export vol'!K167&lt;&gt;"",(IF('[1]T58 Population'!K167&lt;&gt;"",('[1]T10 Wine export vol'!K167/'[1]T61 Real GDP'!K167*1000),"")),"")),"")</f>
        <v>402.50191259579987</v>
      </c>
      <c r="M136" s="9">
        <f>IFERROR((IF('[1]T10 Wine export vol'!L167&lt;&gt;"",(IF('[1]T58 Population'!L167&lt;&gt;"",('[1]T10 Wine export vol'!L167/'[1]T61 Real GDP'!L167*1000),"")),"")),"")</f>
        <v>6.0232158680046206</v>
      </c>
      <c r="N136" s="9">
        <f>IFERROR((IF('[1]T10 Wine export vol'!M167&lt;&gt;"",(IF('[1]T58 Population'!M167&lt;&gt;"",('[1]T10 Wine export vol'!M167/'[1]T61 Real GDP'!M167*1000),"")),"")),"")</f>
        <v>75.34914558404401</v>
      </c>
      <c r="O136" s="9">
        <f>IFERROR((IF('[1]T10 Wine export vol'!N167&lt;&gt;"",(IF('[1]T58 Population'!N167&lt;&gt;"",('[1]T10 Wine export vol'!N167/'[1]T61 Real GDP'!N167*1000),"")),"")),"")</f>
        <v>7.0005813839803048</v>
      </c>
      <c r="P136" s="9">
        <f>IFERROR((IF('[1]T10 Wine export vol'!O167&lt;&gt;"",(IF('[1]T58 Population'!O167&lt;&gt;"",('[1]T10 Wine export vol'!O167/'[1]T61 Real GDP'!O167*1000),"")),"")),"")</f>
        <v>16.652044406663919</v>
      </c>
      <c r="Q136" s="9">
        <f>IFERROR((IF('[1]T10 Wine export vol'!P167&lt;&gt;"",(IF('[1]T58 Population'!P167&lt;&gt;"",('[1]T10 Wine export vol'!P167/'[1]T61 Real GDP'!P167*1000),"")),"")),"")</f>
        <v>18.346794015933099</v>
      </c>
      <c r="R136" s="9" t="str">
        <f>IFERROR((IF('[1]T10 Wine export vol'!Q167&lt;&gt;"",(IF('[1]T58 Population'!Q167&lt;&gt;"",('[1]T10 Wine export vol'!Q167/'[1]T61 Real GDP'!Q167*1000),"")),"")),"")</f>
        <v/>
      </c>
      <c r="S136" s="9">
        <f>IFERROR((IF('[1]T10 Wine export vol'!R167&lt;&gt;"",(IF('[1]T58 Population'!R167&lt;&gt;"",('[1]T10 Wine export vol'!R167/'[1]T61 Real GDP'!R167*1000),"")),"")),"")</f>
        <v>2411.876221255005</v>
      </c>
      <c r="T136" s="9">
        <f>IFERROR((IF('[1]T10 Wine export vol'!S167&lt;&gt;"",(IF('[1]T58 Population'!S167&lt;&gt;"",('[1]T10 Wine export vol'!S167/'[1]T61 Real GDP'!S167*1000),"")),"")),"")</f>
        <v>210.2183532937122</v>
      </c>
      <c r="U136" s="9">
        <f>IFERROR((IF('[1]T10 Wine export vol'!T167&lt;&gt;"",(IF('[1]T58 Population'!T167&lt;&gt;"",('[1]T10 Wine export vol'!T167/'[1]T61 Real GDP'!T167*1000),"")),"")),"")</f>
        <v>951.0745233171458</v>
      </c>
      <c r="V136" s="9">
        <f>IFERROR((IF('[1]T10 Wine export vol'!U167&lt;&gt;"",(IF('[1]T58 Population'!U167&lt;&gt;"",('[1]T10 Wine export vol'!U167/'[1]T61 Real GDP'!U167*1000),"")),"")),"")</f>
        <v>1322.8462066041714</v>
      </c>
      <c r="W136" s="9">
        <f>IFERROR((IF('[1]T10 Wine export vol'!V167&lt;&gt;"",(IF('[1]T58 Population'!V167&lt;&gt;"",('[1]T10 Wine export vol'!V167/'[1]T61 Real GDP'!V167*1000),"")),"")),"")</f>
        <v>6859.5126952051878</v>
      </c>
      <c r="X136" s="9">
        <f>IFERROR((IF('[1]T10 Wine export vol'!W167&lt;&gt;"",(IF('[1]T58 Population'!W167&lt;&gt;"",('[1]T10 Wine export vol'!W167/'[1]T61 Real GDP'!W167*1000),"")),"")),"")</f>
        <v>438.3579529699536</v>
      </c>
      <c r="Y136" s="9">
        <f>IFERROR((IF('[1]T10 Wine export vol'!X167&lt;&gt;"",(IF('[1]T58 Population'!X167&lt;&gt;"",('[1]T10 Wine export vol'!X167/'[1]T61 Real GDP'!X167*1000),"")),"")),"")</f>
        <v>1.099276269505612</v>
      </c>
      <c r="Z136" s="9">
        <f>IFERROR((IF('[1]T10 Wine export vol'!Y167&lt;&gt;"",(IF('[1]T58 Population'!Y167&lt;&gt;"",('[1]T10 Wine export vol'!Y167/'[1]T61 Real GDP'!Y167*1000),"")),"")),"")</f>
        <v>124.05023333082309</v>
      </c>
      <c r="AA136" s="9" t="str">
        <f>IFERROR((IF('[1]T10 Wine export vol'!Z167&lt;&gt;"",(IF('[1]T58 Population'!Z167&lt;&gt;"",('[1]T10 Wine export vol'!Z167/'[1]T61 Real GDP'!Z167*1000),"")),"")),"")</f>
        <v/>
      </c>
      <c r="AB136" s="9">
        <f>IFERROR((IF('[1]T10 Wine export vol'!AA167&lt;&gt;"",(IF('[1]T58 Population'!AA167&lt;&gt;"",('[1]T10 Wine export vol'!AA167/'[1]T61 Real GDP'!AA167*1000),"")),"")),"")</f>
        <v>547.37626217759043</v>
      </c>
      <c r="AC136" s="9">
        <f>IFERROR((IF('[1]T10 Wine export vol'!AB167&lt;&gt;"",(IF('[1]T58 Population'!AB167&lt;&gt;"",('[1]T10 Wine export vol'!AB167/'[1]T61 Real GDP'!AB167*1000),"")),"")),"")</f>
        <v>292.74916790712365</v>
      </c>
      <c r="AD136" s="9">
        <f>IFERROR((IF('[1]T10 Wine export vol'!AC167&lt;&gt;"",(IF('[1]T58 Population'!AC167&lt;&gt;"",('[1]T10 Wine export vol'!AC167/'[1]T61 Real GDP'!AC167*1000),"")),"")),"")</f>
        <v>2.1968283687206607</v>
      </c>
      <c r="AE136" s="9">
        <f>IFERROR((IF('[1]T10 Wine export vol'!AD167&lt;&gt;"",(IF('[1]T58 Population'!AD167&lt;&gt;"",('[1]T10 Wine export vol'!AD167/'[1]T61 Real GDP'!AD167*1000),"")),"")),"")</f>
        <v>33.71026070231882</v>
      </c>
      <c r="AF136" s="9">
        <f>IFERROR((IF('[1]T10 Wine export vol'!AE167&lt;&gt;"",(IF('[1]T58 Population'!AE167&lt;&gt;"",('[1]T10 Wine export vol'!AE167/'[1]T61 Real GDP'!AE167*1000),"")),"")),"")</f>
        <v>283.07735788313977</v>
      </c>
      <c r="AG136" s="9">
        <f>IFERROR((IF('[1]T10 Wine export vol'!AF167&lt;&gt;"",(IF('[1]T58 Population'!AF167&lt;&gt;"",('[1]T10 Wine export vol'!AF167/'[1]T61 Real GDP'!AF167*1000),"")),"")),"")</f>
        <v>8.3370913069452133</v>
      </c>
      <c r="AH136" s="9">
        <f>IFERROR((IF('[1]T10 Wine export vol'!AG167&lt;&gt;"",(IF('[1]T58 Population'!AG167&lt;&gt;"",('[1]T10 Wine export vol'!AG167/'[1]T61 Real GDP'!AG167*1000),"")),"")),"")</f>
        <v>1529.0314958309982</v>
      </c>
      <c r="AI136" s="9">
        <f>IFERROR((IF('[1]T10 Wine export vol'!AH167&lt;&gt;"",(IF('[1]T58 Population'!AH167&lt;&gt;"",('[1]T10 Wine export vol'!AH167/'[1]T61 Real GDP'!AH167*1000),"")),"")),"")</f>
        <v>3.4396248061609005</v>
      </c>
      <c r="AJ136" s="9">
        <f>IFERROR((IF('[1]T10 Wine export vol'!AI167&lt;&gt;"",(IF('[1]T58 Population'!AI167&lt;&gt;"",('[1]T10 Wine export vol'!AI167/'[1]T61 Real GDP'!AI167*1000),"")),"")),"")</f>
        <v>107.67171966387653</v>
      </c>
      <c r="AK136" s="9" t="str">
        <f>IFERROR((IF('[1]T10 Wine export vol'!AJ167&lt;&gt;"",(IF('[1]T58 Population'!AJ167&lt;&gt;"",('[1]T10 Wine export vol'!AJ167/'[1]T61 Real GDP'!AJ167*1000),"")),"")),"")</f>
        <v/>
      </c>
      <c r="AL136" s="9">
        <f>IFERROR((IF('[1]T10 Wine export vol'!AK167&lt;&gt;"",(IF('[1]T58 Population'!AK167&lt;&gt;"",('[1]T10 Wine export vol'!AK167/'[1]T61 Real GDP'!AK167*1000),"")),"")),"")</f>
        <v>30.902234448807427</v>
      </c>
      <c r="AM136" s="9">
        <f>IFERROR((IF('[1]T10 Wine export vol'!AL167&lt;&gt;"",(IF('[1]T58 Population'!AL167&lt;&gt;"",('[1]T10 Wine export vol'!AL167/'[1]T61 Real GDP'!AL167*1000),"")),"")),"")</f>
        <v>69.763719328340002</v>
      </c>
      <c r="AN136" s="9">
        <f>IFERROR((IF('[1]T10 Wine export vol'!AM167&lt;&gt;"",(IF('[1]T58 Population'!AM167&lt;&gt;"",('[1]T10 Wine export vol'!AM167/'[1]T61 Real GDP'!AM167*1000),"")),"")),"")</f>
        <v>479.0793499705099</v>
      </c>
      <c r="AO136" s="9">
        <f>IFERROR((IF('[1]T10 Wine export vol'!AN167&lt;&gt;"",(IF('[1]T58 Population'!AN167&lt;&gt;"",('[1]T10 Wine export vol'!AN167/'[1]T61 Real GDP'!AN167*1000),"")),"")),"")</f>
        <v>166.6620608033586</v>
      </c>
      <c r="AP136" s="9">
        <f>IFERROR((IF('[1]T10 Wine export vol'!AO167&lt;&gt;"",(IF('[1]T58 Population'!AO167&lt;&gt;"",('[1]T10 Wine export vol'!AO167/'[1]T61 Real GDP'!AO167*1000),"")),"")),"")</f>
        <v>10.482934463015422</v>
      </c>
      <c r="AQ136" s="9" t="str">
        <f>IFERROR((IF('[1]T10 Wine export vol'!AP167&lt;&gt;"",(IF('[1]T58 Population'!AP167&lt;&gt;"",('[1]T10 Wine export vol'!AP167/'[1]T61 Real GDP'!AP167*1000),"")),"")),"")</f>
        <v/>
      </c>
      <c r="AR136" s="9">
        <f>IFERROR((IF('[1]T10 Wine export vol'!AQ167&lt;&gt;"",(IF('[1]T58 Population'!AQ167&lt;&gt;"",('[1]T10 Wine export vol'!AQ167/'[1]T61 Real GDP'!AQ167*1000),"")),"")),"")</f>
        <v>1.1437757119189709</v>
      </c>
      <c r="AS136" s="9">
        <f>IFERROR((IF('[1]T10 Wine export vol'!AR167&lt;&gt;"",(IF('[1]T58 Population'!AR167&lt;&gt;"",('[1]T10 Wine export vol'!AR167/'[1]T61 Real GDP'!AR167*1000),"")),"")),"")</f>
        <v>15.084079026561586</v>
      </c>
      <c r="AT136" s="9">
        <f>IFERROR((IF('[1]T10 Wine export vol'!AS167&lt;&gt;"",(IF('[1]T58 Population'!AS167&lt;&gt;"",('[1]T10 Wine export vol'!AS167/'[1]T61 Real GDP'!AS167*1000),"")),"")),"")</f>
        <v>8.0641656157797711E-2</v>
      </c>
      <c r="AU136" s="9">
        <f>IFERROR((IF('[1]T10 Wine export vol'!AT167&lt;&gt;"",(IF('[1]T58 Population'!AT167&lt;&gt;"",('[1]T10 Wine export vol'!AT167/'[1]T61 Real GDP'!AT167*1000),"")),"")),"")</f>
        <v>0.21001671595999988</v>
      </c>
      <c r="AV136" s="9">
        <f>IFERROR((IF('[1]T10 Wine export vol'!AU167&lt;&gt;"",(IF('[1]T58 Population'!AU167&lt;&gt;"",('[1]T10 Wine export vol'!AU167/'[1]T61 Real GDP'!AU167*1000),"")),"")),"")</f>
        <v>0.12700120055171218</v>
      </c>
      <c r="AW136" s="9">
        <f>IFERROR((IF('[1]T10 Wine export vol'!AV167&lt;&gt;"",(IF('[1]T58 Population'!AV167&lt;&gt;"",('[1]T10 Wine export vol'!AV167/'[1]T61 Real GDP'!AV167*1000),"")),"")),"")</f>
        <v>3.0891203618999321</v>
      </c>
      <c r="AX136" s="9">
        <f>IFERROR((IF('[1]T10 Wine export vol'!AW167&lt;&gt;"",(IF('[1]T58 Population'!AW167&lt;&gt;"",('[1]T10 Wine export vol'!AW167/'[1]T61 Real GDP'!AW167*1000),"")),"")),"")</f>
        <v>2.7519519448972452E-2</v>
      </c>
      <c r="AY136" s="9">
        <f>IFERROR((IF('[1]T10 Wine export vol'!AX167&lt;&gt;"",(IF('[1]T58 Population'!AX167&lt;&gt;"",('[1]T10 Wine export vol'!AX167/'[1]T61 Real GDP'!AX167*1000),"")),"")),"")</f>
        <v>31.770201212796721</v>
      </c>
      <c r="AZ136" s="9">
        <f>IFERROR((IF('[1]T10 Wine export vol'!AY167&lt;&gt;"",(IF('[1]T58 Population'!AY167&lt;&gt;"",('[1]T10 Wine export vol'!AY167/'[1]T61 Real GDP'!AY167*1000),"")),"")),"")</f>
        <v>0.84002357658886506</v>
      </c>
      <c r="BA136" s="9">
        <f>IFERROR((IF('[1]T10 Wine export vol'!AZ167&lt;&gt;"",(IF('[1]T58 Population'!AZ167&lt;&gt;"",('[1]T10 Wine export vol'!AZ167/'[1]T61 Real GDP'!AZ167*1000),"")),"")),"")</f>
        <v>3.7178016521065835</v>
      </c>
      <c r="BB136" s="9">
        <f>IFERROR((IF('[1]T10 Wine export vol'!BC167&lt;&gt;"",(IF('[1]T58 Population'!BC167&lt;&gt;"",('[1]T10 Wine export vol'!BC167/'[1]T61 Real GDP'!BC167*1000),"")),"")),"")</f>
        <v>176.78229632511665</v>
      </c>
    </row>
    <row r="137" spans="1:54" x14ac:dyDescent="0.5">
      <c r="A137" s="7">
        <f>'[1]T10 Wine export vol'!A168</f>
        <v>2000</v>
      </c>
      <c r="B137" s="9">
        <f>IFERROR((IF('[1]T10 Wine export vol'!B168&lt;&gt;"",(IF('[1]T58 Population'!B168&lt;&gt;"",('[1]T10 Wine export vol'!B168/'[1]T61 Real GDP'!B168*1000),"")),"")),"")</f>
        <v>1189.1514833636461</v>
      </c>
      <c r="C137" s="9">
        <f>IFERROR((IF('[1]T10 Wine export vol'!C168&lt;&gt;"",(IF('[1]T58 Population'!C168&lt;&gt;"",('[1]T10 Wine export vol'!C168/'[1]T61 Real GDP'!C168*1000),"")),"")),"")</f>
        <v>1780.1306083990557</v>
      </c>
      <c r="D137" s="9">
        <f>IFERROR((IF('[1]T10 Wine export vol'!D168&lt;&gt;"",(IF('[1]T58 Population'!D168&lt;&gt;"",('[1]T10 Wine export vol'!D168/'[1]T61 Real GDP'!D168*1000),"")),"")),"")</f>
        <v>1303.3930660321055</v>
      </c>
      <c r="E137" s="9">
        <f>IFERROR((IF('[1]T10 Wine export vol'!E168&lt;&gt;"",(IF('[1]T58 Population'!E168&lt;&gt;"",('[1]T10 Wine export vol'!E168/'[1]T61 Real GDP'!E168*1000),"")),"")),"")</f>
        <v>1235.3900783036565</v>
      </c>
      <c r="F137" s="9">
        <f>IFERROR((IF('[1]T10 Wine export vol'!F168&lt;&gt;"",(IF('[1]T58 Population'!F168&lt;&gt;"",('[1]T10 Wine export vol'!F168/'[1]T61 Real GDP'!F168*1000),"")),"")),"")</f>
        <v>189.80883615312234</v>
      </c>
      <c r="G137" s="9"/>
      <c r="H137" s="9">
        <f>IFERROR((IF('[1]T10 Wine export vol'!G168&lt;&gt;"",(IF('[1]T58 Population'!G168&lt;&gt;"",('[1]T10 Wine export vol'!G168/'[1]T61 Real GDP'!G168*1000),"")),"")),"")</f>
        <v>127.15191507421392</v>
      </c>
      <c r="I137" s="9">
        <f>IFERROR((IF('[1]T10 Wine export vol'!H168&lt;&gt;"",(IF('[1]T58 Population'!H168&lt;&gt;"",('[1]T10 Wine export vol'!H168/'[1]T61 Real GDP'!H168*1000),"")),"")),"")</f>
        <v>139.87630957251841</v>
      </c>
      <c r="J137" s="9">
        <f>IFERROR((IF('[1]T10 Wine export vol'!I168&lt;&gt;"",(IF('[1]T58 Population'!I168&lt;&gt;"",('[1]T10 Wine export vol'!I168/'[1]T61 Real GDP'!I168*1000),"")),"")),"")</f>
        <v>1.2412954129403095</v>
      </c>
      <c r="K137" s="9">
        <f>IFERROR((IF('[1]T10 Wine export vol'!J168&lt;&gt;"",(IF('[1]T58 Population'!J168&lt;&gt;"",('[1]T10 Wine export vol'!J168/'[1]T61 Real GDP'!J168*1000),"")),"")),"")</f>
        <v>155.07268158835859</v>
      </c>
      <c r="L137" s="9">
        <f>IFERROR((IF('[1]T10 Wine export vol'!K168&lt;&gt;"",(IF('[1]T58 Population'!K168&lt;&gt;"",('[1]T10 Wine export vol'!K168/'[1]T61 Real GDP'!K168*1000),"")),"")),"")</f>
        <v>336.05007829621184</v>
      </c>
      <c r="M137" s="9">
        <f>IFERROR((IF('[1]T10 Wine export vol'!L168&lt;&gt;"",(IF('[1]T58 Population'!L168&lt;&gt;"",('[1]T10 Wine export vol'!L168/'[1]T61 Real GDP'!L168*1000),"")),"")),"")</f>
        <v>3.5119766422657777</v>
      </c>
      <c r="N137" s="9">
        <f>IFERROR((IF('[1]T10 Wine export vol'!M168&lt;&gt;"",(IF('[1]T58 Population'!M168&lt;&gt;"",('[1]T10 Wine export vol'!M168/'[1]T61 Real GDP'!M168*1000),"")),"")),"")</f>
        <v>38.327668991909114</v>
      </c>
      <c r="O137" s="9">
        <f>IFERROR((IF('[1]T10 Wine export vol'!N168&lt;&gt;"",(IF('[1]T58 Population'!N168&lt;&gt;"",('[1]T10 Wine export vol'!N168/'[1]T61 Real GDP'!N168*1000),"")),"")),"")</f>
        <v>5.006218625057592</v>
      </c>
      <c r="P137" s="9">
        <f>IFERROR((IF('[1]T10 Wine export vol'!O168&lt;&gt;"",(IF('[1]T58 Population'!O168&lt;&gt;"",('[1]T10 Wine export vol'!O168/'[1]T61 Real GDP'!O168*1000),"")),"")),"")</f>
        <v>7.97379582518868</v>
      </c>
      <c r="Q137" s="9">
        <f>IFERROR((IF('[1]T10 Wine export vol'!P168&lt;&gt;"",(IF('[1]T58 Population'!P168&lt;&gt;"",('[1]T10 Wine export vol'!P168/'[1]T61 Real GDP'!P168*1000),"")),"")),"")</f>
        <v>15.5584783694779</v>
      </c>
      <c r="R137" s="9" t="str">
        <f>IFERROR((IF('[1]T10 Wine export vol'!Q168&lt;&gt;"",(IF('[1]T58 Population'!Q168&lt;&gt;"",('[1]T10 Wine export vol'!Q168/'[1]T61 Real GDP'!Q168*1000),"")),"")),"")</f>
        <v/>
      </c>
      <c r="S137" s="9">
        <f>IFERROR((IF('[1]T10 Wine export vol'!R168&lt;&gt;"",(IF('[1]T58 Population'!R168&lt;&gt;"",('[1]T10 Wine export vol'!R168/'[1]T61 Real GDP'!R168*1000),"")),"")),"")</f>
        <v>1849.7256486126439</v>
      </c>
      <c r="T137" s="9">
        <f>IFERROR((IF('[1]T10 Wine export vol'!S168&lt;&gt;"",(IF('[1]T58 Population'!S168&lt;&gt;"",('[1]T10 Wine export vol'!S168/'[1]T61 Real GDP'!S168*1000),"")),"")),"")</f>
        <v>238.94169671847303</v>
      </c>
      <c r="U137" s="9">
        <f>IFERROR((IF('[1]T10 Wine export vol'!T168&lt;&gt;"",(IF('[1]T58 Population'!T168&lt;&gt;"",('[1]T10 Wine export vol'!T168/'[1]T61 Real GDP'!T168*1000),"")),"")),"")</f>
        <v>1188.379281704581</v>
      </c>
      <c r="V137" s="9">
        <f>IFERROR((IF('[1]T10 Wine export vol'!U168&lt;&gt;"",(IF('[1]T58 Population'!U168&lt;&gt;"",('[1]T10 Wine export vol'!U168/'[1]T61 Real GDP'!U168*1000),"")),"")),"")</f>
        <v>1168.632533600289</v>
      </c>
      <c r="W137" s="9">
        <f>IFERROR((IF('[1]T10 Wine export vol'!V168&lt;&gt;"",(IF('[1]T58 Population'!V168&lt;&gt;"",('[1]T10 Wine export vol'!V168/'[1]T61 Real GDP'!V168*1000),"")),"")),"")</f>
        <v>10057.543473213525</v>
      </c>
      <c r="X137" s="9">
        <f>IFERROR((IF('[1]T10 Wine export vol'!W168&lt;&gt;"",(IF('[1]T58 Population'!W168&lt;&gt;"",('[1]T10 Wine export vol'!W168/'[1]T61 Real GDP'!W168*1000),"")),"")),"")</f>
        <v>370.61823510677112</v>
      </c>
      <c r="Y137" s="9">
        <f>IFERROR((IF('[1]T10 Wine export vol'!X168&lt;&gt;"",(IF('[1]T58 Population'!X168&lt;&gt;"",('[1]T10 Wine export vol'!X168/'[1]T61 Real GDP'!X168*1000),"")),"")),"")</f>
        <v>1.8877082707627979</v>
      </c>
      <c r="Z137" s="9">
        <f>IFERROR((IF('[1]T10 Wine export vol'!Y168&lt;&gt;"",(IF('[1]T58 Population'!Y168&lt;&gt;"",('[1]T10 Wine export vol'!Y168/'[1]T61 Real GDP'!Y168*1000),"")),"")),"")</f>
        <v>74.725107112002618</v>
      </c>
      <c r="AA137" s="9" t="str">
        <f>IFERROR((IF('[1]T10 Wine export vol'!Z168&lt;&gt;"",(IF('[1]T58 Population'!Z168&lt;&gt;"",('[1]T10 Wine export vol'!Z168/'[1]T61 Real GDP'!Z168*1000),"")),"")),"")</f>
        <v/>
      </c>
      <c r="AB137" s="9">
        <f>IFERROR((IF('[1]T10 Wine export vol'!AA168&lt;&gt;"",(IF('[1]T58 Population'!AA168&lt;&gt;"",('[1]T10 Wine export vol'!AA168/'[1]T61 Real GDP'!AA168*1000),"")),"")),"")</f>
        <v>699.55030798515247</v>
      </c>
      <c r="AC137" s="9">
        <f>IFERROR((IF('[1]T10 Wine export vol'!AB168&lt;&gt;"",(IF('[1]T58 Population'!AB168&lt;&gt;"",('[1]T10 Wine export vol'!AB168/'[1]T61 Real GDP'!AB168*1000),"")),"")),"")</f>
        <v>305.72335019215359</v>
      </c>
      <c r="AD137" s="9">
        <f>IFERROR((IF('[1]T10 Wine export vol'!AC168&lt;&gt;"",(IF('[1]T58 Population'!AC168&lt;&gt;"",('[1]T10 Wine export vol'!AC168/'[1]T61 Real GDP'!AC168*1000),"")),"")),"")</f>
        <v>3.5832365605138374</v>
      </c>
      <c r="AE137" s="9">
        <f>IFERROR((IF('[1]T10 Wine export vol'!AD168&lt;&gt;"",(IF('[1]T58 Population'!AD168&lt;&gt;"",('[1]T10 Wine export vol'!AD168/'[1]T61 Real GDP'!AD168*1000),"")),"")),"")</f>
        <v>34.19690940638241</v>
      </c>
      <c r="AF137" s="9">
        <f>IFERROR((IF('[1]T10 Wine export vol'!AE168&lt;&gt;"",(IF('[1]T58 Population'!AE168&lt;&gt;"",('[1]T10 Wine export vol'!AE168/'[1]T61 Real GDP'!AE168*1000),"")),"")),"")</f>
        <v>272.51232355117122</v>
      </c>
      <c r="AG137" s="9">
        <f>IFERROR((IF('[1]T10 Wine export vol'!AF168&lt;&gt;"",(IF('[1]T58 Population'!AF168&lt;&gt;"",('[1]T10 Wine export vol'!AF168/'[1]T61 Real GDP'!AF168*1000),"")),"")),"")</f>
        <v>6.8792295141272195</v>
      </c>
      <c r="AH137" s="9">
        <f>IFERROR((IF('[1]T10 Wine export vol'!AG168&lt;&gt;"",(IF('[1]T58 Population'!AG168&lt;&gt;"",('[1]T10 Wine export vol'!AG168/'[1]T61 Real GDP'!AG168*1000),"")),"")),"")</f>
        <v>1685.8422724021307</v>
      </c>
      <c r="AI137" s="9">
        <f>IFERROR((IF('[1]T10 Wine export vol'!AH168&lt;&gt;"",(IF('[1]T58 Population'!AH168&lt;&gt;"",('[1]T10 Wine export vol'!AH168/'[1]T61 Real GDP'!AH168*1000),"")),"")),"")</f>
        <v>2.1773292469589305</v>
      </c>
      <c r="AJ137" s="9">
        <f>IFERROR((IF('[1]T10 Wine export vol'!AI168&lt;&gt;"",(IF('[1]T58 Population'!AI168&lt;&gt;"",('[1]T10 Wine export vol'!AI168/'[1]T61 Real GDP'!AI168*1000),"")),"")),"")</f>
        <v>119.71087021963604</v>
      </c>
      <c r="AK137" s="9" t="str">
        <f>IFERROR((IF('[1]T10 Wine export vol'!AJ168&lt;&gt;"",(IF('[1]T58 Population'!AJ168&lt;&gt;"",('[1]T10 Wine export vol'!AJ168/'[1]T61 Real GDP'!AJ168*1000),"")),"")),"")</f>
        <v/>
      </c>
      <c r="AL137" s="9">
        <f>IFERROR((IF('[1]T10 Wine export vol'!AK168&lt;&gt;"",(IF('[1]T58 Population'!AK168&lt;&gt;"",('[1]T10 Wine export vol'!AK168/'[1]T61 Real GDP'!AK168*1000),"")),"")),"")</f>
        <v>63.152520352347949</v>
      </c>
      <c r="AM137" s="9">
        <f>IFERROR((IF('[1]T10 Wine export vol'!AL168&lt;&gt;"",(IF('[1]T58 Population'!AL168&lt;&gt;"",('[1]T10 Wine export vol'!AL168/'[1]T61 Real GDP'!AL168*1000),"")),"")),"")</f>
        <v>76.390548659278608</v>
      </c>
      <c r="AN137" s="9">
        <f>IFERROR((IF('[1]T10 Wine export vol'!AM168&lt;&gt;"",(IF('[1]T58 Population'!AM168&lt;&gt;"",('[1]T10 Wine export vol'!AM168/'[1]T61 Real GDP'!AM168*1000),"")),"")),"")</f>
        <v>962.24385944000085</v>
      </c>
      <c r="AO137" s="9">
        <f>IFERROR((IF('[1]T10 Wine export vol'!AN168&lt;&gt;"",(IF('[1]T58 Population'!AN168&lt;&gt;"",('[1]T10 Wine export vol'!AN168/'[1]T61 Real GDP'!AN168*1000),"")),"")),"")</f>
        <v>166.3229290234359</v>
      </c>
      <c r="AP137" s="9">
        <f>IFERROR((IF('[1]T10 Wine export vol'!AO168&lt;&gt;"",(IF('[1]T58 Population'!AO168&lt;&gt;"",('[1]T10 Wine export vol'!AO168/'[1]T61 Real GDP'!AO168*1000),"")),"")),"")</f>
        <v>13.383588575244644</v>
      </c>
      <c r="AQ137" s="9" t="str">
        <f>IFERROR((IF('[1]T10 Wine export vol'!AP168&lt;&gt;"",(IF('[1]T58 Population'!AP168&lt;&gt;"",('[1]T10 Wine export vol'!AP168/'[1]T61 Real GDP'!AP168*1000),"")),"")),"")</f>
        <v/>
      </c>
      <c r="AR137" s="9">
        <f>IFERROR((IF('[1]T10 Wine export vol'!AQ168&lt;&gt;"",(IF('[1]T58 Population'!AQ168&lt;&gt;"",('[1]T10 Wine export vol'!AQ168/'[1]T61 Real GDP'!AQ168*1000),"")),"")),"")</f>
        <v>0.97237100398926779</v>
      </c>
      <c r="AS137" s="9">
        <f>IFERROR((IF('[1]T10 Wine export vol'!AR168&lt;&gt;"",(IF('[1]T58 Population'!AR168&lt;&gt;"",('[1]T10 Wine export vol'!AR168/'[1]T61 Real GDP'!AR168*1000),"")),"")),"")</f>
        <v>6.6323239976840727</v>
      </c>
      <c r="AT137" s="9">
        <f>IFERROR((IF('[1]T10 Wine export vol'!AS168&lt;&gt;"",(IF('[1]T58 Population'!AS168&lt;&gt;"",('[1]T10 Wine export vol'!AS168/'[1]T61 Real GDP'!AS168*1000),"")),"")),"")</f>
        <v>9.4172930365741842E-2</v>
      </c>
      <c r="AU137" s="9">
        <f>IFERROR((IF('[1]T10 Wine export vol'!AT168&lt;&gt;"",(IF('[1]T58 Population'!AT168&lt;&gt;"",('[1]T10 Wine export vol'!AT168/'[1]T61 Real GDP'!AT168*1000),"")),"")),"")</f>
        <v>0.33109031428653296</v>
      </c>
      <c r="AV137" s="9">
        <f>IFERROR((IF('[1]T10 Wine export vol'!AU168&lt;&gt;"",(IF('[1]T58 Population'!AU168&lt;&gt;"",('[1]T10 Wine export vol'!AU168/'[1]T61 Real GDP'!AU168*1000),"")),"")),"")</f>
        <v>6.263637736633472E-2</v>
      </c>
      <c r="AW137" s="9">
        <f>IFERROR((IF('[1]T10 Wine export vol'!AV168&lt;&gt;"",(IF('[1]T58 Population'!AV168&lt;&gt;"",('[1]T10 Wine export vol'!AV168/'[1]T61 Real GDP'!AV168*1000),"")),"")),"")</f>
        <v>1.3747024476919745</v>
      </c>
      <c r="AX137" s="9">
        <f>IFERROR((IF('[1]T10 Wine export vol'!AW168&lt;&gt;"",(IF('[1]T58 Population'!AW168&lt;&gt;"",('[1]T10 Wine export vol'!AW168/'[1]T61 Real GDP'!AW168*1000),"")),"")),"")</f>
        <v>0.17395528351450565</v>
      </c>
      <c r="AY137" s="9">
        <f>IFERROR((IF('[1]T10 Wine export vol'!AX168&lt;&gt;"",(IF('[1]T58 Population'!AX168&lt;&gt;"",('[1]T10 Wine export vol'!AX168/'[1]T61 Real GDP'!AX168*1000),"")),"")),"")</f>
        <v>33.249942469778993</v>
      </c>
      <c r="AZ137" s="9">
        <f>IFERROR((IF('[1]T10 Wine export vol'!AY168&lt;&gt;"",(IF('[1]T58 Population'!AY168&lt;&gt;"",('[1]T10 Wine export vol'!AY168/'[1]T61 Real GDP'!AY168*1000),"")),"")),"")</f>
        <v>0</v>
      </c>
      <c r="BA137" s="9">
        <f>IFERROR((IF('[1]T10 Wine export vol'!AZ168&lt;&gt;"",(IF('[1]T58 Population'!AZ168&lt;&gt;"",('[1]T10 Wine export vol'!AZ168/'[1]T61 Real GDP'!AZ168*1000),"")),"")),"")</f>
        <v>2.6580892870972783</v>
      </c>
      <c r="BB137" s="9">
        <f>IFERROR((IF('[1]T10 Wine export vol'!BC168&lt;&gt;"",(IF('[1]T58 Population'!BC168&lt;&gt;"",('[1]T10 Wine export vol'!BC168/'[1]T61 Real GDP'!BC168*1000),"")),"")),"")</f>
        <v>172.16682228803629</v>
      </c>
    </row>
    <row r="138" spans="1:54" x14ac:dyDescent="0.5">
      <c r="A138" s="7">
        <f>'[1]T10 Wine export vol'!A169</f>
        <v>2001</v>
      </c>
      <c r="B138" s="9">
        <f>IFERROR((IF('[1]T10 Wine export vol'!B169&lt;&gt;"",(IF('[1]T58 Population'!B169&lt;&gt;"",('[1]T10 Wine export vol'!B169/'[1]T61 Real GDP'!B169*1000),"")),"")),"")</f>
        <v>1222.3372712253645</v>
      </c>
      <c r="C138" s="9">
        <f>IFERROR((IF('[1]T10 Wine export vol'!C169&lt;&gt;"",(IF('[1]T58 Population'!C169&lt;&gt;"",('[1]T10 Wine export vol'!C169/'[1]T61 Real GDP'!C169*1000),"")),"")),"")</f>
        <v>1626.2860870258962</v>
      </c>
      <c r="D138" s="9">
        <f>IFERROR((IF('[1]T10 Wine export vol'!D169&lt;&gt;"",(IF('[1]T58 Population'!D169&lt;&gt;"",('[1]T10 Wine export vol'!D169/'[1]T61 Real GDP'!D169*1000),"")),"")),"")</f>
        <v>1090.8816895183929</v>
      </c>
      <c r="E138" s="9">
        <f>IFERROR((IF('[1]T10 Wine export vol'!E169&lt;&gt;"",(IF('[1]T58 Population'!E169&lt;&gt;"",('[1]T10 Wine export vol'!E169/'[1]T61 Real GDP'!E169*1000),"")),"")),"")</f>
        <v>1400.5778324404428</v>
      </c>
      <c r="F138" s="9">
        <f>IFERROR((IF('[1]T10 Wine export vol'!F169&lt;&gt;"",(IF('[1]T58 Population'!F169&lt;&gt;"",('[1]T10 Wine export vol'!F169/'[1]T61 Real GDP'!F169*1000),"")),"")),"")</f>
        <v>301.96017891760033</v>
      </c>
      <c r="G138" s="9"/>
      <c r="H138" s="9">
        <f>IFERROR((IF('[1]T10 Wine export vol'!G169&lt;&gt;"",(IF('[1]T58 Population'!G169&lt;&gt;"",('[1]T10 Wine export vol'!G169/'[1]T61 Real GDP'!G169*1000),"")),"")),"")</f>
        <v>123.1916398604003</v>
      </c>
      <c r="I138" s="9">
        <f>IFERROR((IF('[1]T10 Wine export vol'!H169&lt;&gt;"",(IF('[1]T58 Population'!H169&lt;&gt;"",('[1]T10 Wine export vol'!H169/'[1]T61 Real GDP'!H169*1000),"")),"")),"")</f>
        <v>208.31357431684893</v>
      </c>
      <c r="J138" s="9">
        <f>IFERROR((IF('[1]T10 Wine export vol'!I169&lt;&gt;"",(IF('[1]T58 Population'!I169&lt;&gt;"",('[1]T10 Wine export vol'!I169/'[1]T61 Real GDP'!I169*1000),"")),"")),"")</f>
        <v>2.3892343457845935</v>
      </c>
      <c r="K138" s="9">
        <f>IFERROR((IF('[1]T10 Wine export vol'!J169&lt;&gt;"",(IF('[1]T58 Population'!J169&lt;&gt;"",('[1]T10 Wine export vol'!J169/'[1]T61 Real GDP'!J169*1000),"")),"")),"")</f>
        <v>150.46475022886992</v>
      </c>
      <c r="L138" s="9">
        <f>IFERROR((IF('[1]T10 Wine export vol'!K169&lt;&gt;"",(IF('[1]T58 Population'!K169&lt;&gt;"",('[1]T10 Wine export vol'!K169/'[1]T61 Real GDP'!K169*1000),"")),"")),"")</f>
        <v>414.72595095356598</v>
      </c>
      <c r="M138" s="9">
        <f>IFERROR((IF('[1]T10 Wine export vol'!L169&lt;&gt;"",(IF('[1]T58 Population'!L169&lt;&gt;"",('[1]T10 Wine export vol'!L169/'[1]T61 Real GDP'!L169*1000),"")),"")),"")</f>
        <v>4.7481352163742168</v>
      </c>
      <c r="N138" s="9">
        <f>IFERROR((IF('[1]T10 Wine export vol'!M169&lt;&gt;"",(IF('[1]T58 Population'!M169&lt;&gt;"",('[1]T10 Wine export vol'!M169/'[1]T61 Real GDP'!M169*1000),"")),"")),"")</f>
        <v>38.095997421738311</v>
      </c>
      <c r="O138" s="9">
        <f>IFERROR((IF('[1]T10 Wine export vol'!N169&lt;&gt;"",(IF('[1]T58 Population'!N169&lt;&gt;"",('[1]T10 Wine export vol'!N169/'[1]T61 Real GDP'!N169*1000),"")),"")),"")</f>
        <v>8.2079031024561022</v>
      </c>
      <c r="P138" s="9">
        <f>IFERROR((IF('[1]T10 Wine export vol'!O169&lt;&gt;"",(IF('[1]T58 Population'!O169&lt;&gt;"",('[1]T10 Wine export vol'!O169/'[1]T61 Real GDP'!O169*1000),"")),"")),"")</f>
        <v>8.4624602319252791</v>
      </c>
      <c r="Q138" s="9">
        <f>IFERROR((IF('[1]T10 Wine export vol'!P169&lt;&gt;"",(IF('[1]T58 Population'!P169&lt;&gt;"",('[1]T10 Wine export vol'!P169/'[1]T61 Real GDP'!P169*1000),"")),"")),"")</f>
        <v>12.7329806523353</v>
      </c>
      <c r="R138" s="9" t="str">
        <f>IFERROR((IF('[1]T10 Wine export vol'!Q169&lt;&gt;"",(IF('[1]T58 Population'!Q169&lt;&gt;"",('[1]T10 Wine export vol'!Q169/'[1]T61 Real GDP'!Q169*1000),"")),"")),"")</f>
        <v/>
      </c>
      <c r="S138" s="9">
        <f>IFERROR((IF('[1]T10 Wine export vol'!R169&lt;&gt;"",(IF('[1]T58 Population'!R169&lt;&gt;"",('[1]T10 Wine export vol'!R169/'[1]T61 Real GDP'!R169*1000),"")),"")),"")</f>
        <v>1771.5193780138327</v>
      </c>
      <c r="T138" s="9">
        <f>IFERROR((IF('[1]T10 Wine export vol'!S169&lt;&gt;"",(IF('[1]T58 Population'!S169&lt;&gt;"",('[1]T10 Wine export vol'!S169/'[1]T61 Real GDP'!S169*1000),"")),"")),"")</f>
        <v>254.95468586158998</v>
      </c>
      <c r="U138" s="9">
        <f>IFERROR((IF('[1]T10 Wine export vol'!T169&lt;&gt;"",(IF('[1]T58 Population'!T169&lt;&gt;"",('[1]T10 Wine export vol'!T169/'[1]T61 Real GDP'!T169*1000),"")),"")),"")</f>
        <v>1329.6710818267413</v>
      </c>
      <c r="V138" s="9">
        <f>IFERROR((IF('[1]T10 Wine export vol'!U169&lt;&gt;"",(IF('[1]T58 Population'!U169&lt;&gt;"",('[1]T10 Wine export vol'!U169/'[1]T61 Real GDP'!U169*1000),"")),"")),"")</f>
        <v>977.98020162239459</v>
      </c>
      <c r="W138" s="9">
        <f>IFERROR((IF('[1]T10 Wine export vol'!V169&lt;&gt;"",(IF('[1]T58 Population'!V169&lt;&gt;"",('[1]T10 Wine export vol'!V169/'[1]T61 Real GDP'!V169*1000),"")),"")),"")</f>
        <v>12966.665274064719</v>
      </c>
      <c r="X138" s="9">
        <f>IFERROR((IF('[1]T10 Wine export vol'!W169&lt;&gt;"",(IF('[1]T58 Population'!W169&lt;&gt;"",('[1]T10 Wine export vol'!W169/'[1]T61 Real GDP'!W169*1000),"")),"")),"")</f>
        <v>545.40439815619823</v>
      </c>
      <c r="Y138" s="9">
        <f>IFERROR((IF('[1]T10 Wine export vol'!X169&lt;&gt;"",(IF('[1]T58 Population'!X169&lt;&gt;"",('[1]T10 Wine export vol'!X169/'[1]T61 Real GDP'!X169*1000),"")),"")),"")</f>
        <v>1.0861525469995721</v>
      </c>
      <c r="Z138" s="9">
        <f>IFERROR((IF('[1]T10 Wine export vol'!Y169&lt;&gt;"",(IF('[1]T58 Population'!Y169&lt;&gt;"",('[1]T10 Wine export vol'!Y169/'[1]T61 Real GDP'!Y169*1000),"")),"")),"")</f>
        <v>124.63622492422613</v>
      </c>
      <c r="AA138" s="9" t="str">
        <f>IFERROR((IF('[1]T10 Wine export vol'!Z169&lt;&gt;"",(IF('[1]T58 Population'!Z169&lt;&gt;"",('[1]T10 Wine export vol'!Z169/'[1]T61 Real GDP'!Z169*1000),"")),"")),"")</f>
        <v/>
      </c>
      <c r="AB138" s="9">
        <f>IFERROR((IF('[1]T10 Wine export vol'!AA169&lt;&gt;"",(IF('[1]T58 Population'!AA169&lt;&gt;"",('[1]T10 Wine export vol'!AA169/'[1]T61 Real GDP'!AA169*1000),"")),"")),"")</f>
        <v>809.40621717194335</v>
      </c>
      <c r="AC138" s="9">
        <f>IFERROR((IF('[1]T10 Wine export vol'!AB169&lt;&gt;"",(IF('[1]T58 Population'!AB169&lt;&gt;"",('[1]T10 Wine export vol'!AB169/'[1]T61 Real GDP'!AB169*1000),"")),"")),"")</f>
        <v>337.27084808026882</v>
      </c>
      <c r="AD138" s="9">
        <f>IFERROR((IF('[1]T10 Wine export vol'!AC169&lt;&gt;"",(IF('[1]T58 Population'!AC169&lt;&gt;"",('[1]T10 Wine export vol'!AC169/'[1]T61 Real GDP'!AC169*1000),"")),"")),"")</f>
        <v>4.0767652449689207</v>
      </c>
      <c r="AE138" s="9">
        <f>IFERROR((IF('[1]T10 Wine export vol'!AD169&lt;&gt;"",(IF('[1]T58 Population'!AD169&lt;&gt;"",('[1]T10 Wine export vol'!AD169/'[1]T61 Real GDP'!AD169*1000),"")),"")),"")</f>
        <v>34.743254695333718</v>
      </c>
      <c r="AF138" s="9">
        <f>IFERROR((IF('[1]T10 Wine export vol'!AE169&lt;&gt;"",(IF('[1]T58 Population'!AE169&lt;&gt;"",('[1]T10 Wine export vol'!AE169/'[1]T61 Real GDP'!AE169*1000),"")),"")),"")</f>
        <v>297.78752909343433</v>
      </c>
      <c r="AG138" s="9">
        <f>IFERROR((IF('[1]T10 Wine export vol'!AF169&lt;&gt;"",(IF('[1]T58 Population'!AF169&lt;&gt;"",('[1]T10 Wine export vol'!AF169/'[1]T61 Real GDP'!AF169*1000),"")),"")),"")</f>
        <v>5.8433667370351499</v>
      </c>
      <c r="AH138" s="9">
        <f>IFERROR((IF('[1]T10 Wine export vol'!AG169&lt;&gt;"",(IF('[1]T58 Population'!AG169&lt;&gt;"",('[1]T10 Wine export vol'!AG169/'[1]T61 Real GDP'!AG169*1000),"")),"")),"")</f>
        <v>1902.6157208344619</v>
      </c>
      <c r="AI138" s="9">
        <f>IFERROR((IF('[1]T10 Wine export vol'!AH169&lt;&gt;"",(IF('[1]T58 Population'!AH169&lt;&gt;"",('[1]T10 Wine export vol'!AH169/'[1]T61 Real GDP'!AH169*1000),"")),"")),"")</f>
        <v>2.5396611679831107</v>
      </c>
      <c r="AJ138" s="9">
        <f>IFERROR((IF('[1]T10 Wine export vol'!AI169&lt;&gt;"",(IF('[1]T58 Population'!AI169&lt;&gt;"",('[1]T10 Wine export vol'!AI169/'[1]T61 Real GDP'!AI169*1000),"")),"")),"")</f>
        <v>98.275132003824254</v>
      </c>
      <c r="AK138" s="9" t="str">
        <f>IFERROR((IF('[1]T10 Wine export vol'!AJ169&lt;&gt;"",(IF('[1]T58 Population'!AJ169&lt;&gt;"",('[1]T10 Wine export vol'!AJ169/'[1]T61 Real GDP'!AJ169*1000),"")),"")),"")</f>
        <v/>
      </c>
      <c r="AL138" s="9">
        <f>IFERROR((IF('[1]T10 Wine export vol'!AK169&lt;&gt;"",(IF('[1]T58 Population'!AK169&lt;&gt;"",('[1]T10 Wine export vol'!AK169/'[1]T61 Real GDP'!AK169*1000),"")),"")),"")</f>
        <v>32.808946880994583</v>
      </c>
      <c r="AM138" s="9">
        <f>IFERROR((IF('[1]T10 Wine export vol'!AL169&lt;&gt;"",(IF('[1]T58 Population'!AL169&lt;&gt;"",('[1]T10 Wine export vol'!AL169/'[1]T61 Real GDP'!AL169*1000),"")),"")),"")</f>
        <v>71.136830637962134</v>
      </c>
      <c r="AN138" s="9">
        <f>IFERROR((IF('[1]T10 Wine export vol'!AM169&lt;&gt;"",(IF('[1]T58 Population'!AM169&lt;&gt;"",('[1]T10 Wine export vol'!AM169/'[1]T61 Real GDP'!AM169*1000),"")),"")),"")</f>
        <v>909.78631390552266</v>
      </c>
      <c r="AO138" s="9">
        <f>IFERROR((IF('[1]T10 Wine export vol'!AN169&lt;&gt;"",(IF('[1]T58 Population'!AN169&lt;&gt;"",('[1]T10 Wine export vol'!AN169/'[1]T61 Real GDP'!AN169*1000),"")),"")),"")</f>
        <v>287.51430666644217</v>
      </c>
      <c r="AP138" s="9">
        <f>IFERROR((IF('[1]T10 Wine export vol'!AO169&lt;&gt;"",(IF('[1]T58 Population'!AO169&lt;&gt;"",('[1]T10 Wine export vol'!AO169/'[1]T61 Real GDP'!AO169*1000),"")),"")),"")</f>
        <v>11.651204709594809</v>
      </c>
      <c r="AQ138" s="9" t="str">
        <f>IFERROR((IF('[1]T10 Wine export vol'!AP169&lt;&gt;"",(IF('[1]T58 Population'!AP169&lt;&gt;"",('[1]T10 Wine export vol'!AP169/'[1]T61 Real GDP'!AP169*1000),"")),"")),"")</f>
        <v/>
      </c>
      <c r="AR138" s="9">
        <f>IFERROR((IF('[1]T10 Wine export vol'!AQ169&lt;&gt;"",(IF('[1]T58 Population'!AQ169&lt;&gt;"",('[1]T10 Wine export vol'!AQ169/'[1]T61 Real GDP'!AQ169*1000),"")),"")),"")</f>
        <v>0.62060781915651309</v>
      </c>
      <c r="AS138" s="9">
        <f>IFERROR((IF('[1]T10 Wine export vol'!AR169&lt;&gt;"",(IF('[1]T58 Population'!AR169&lt;&gt;"",('[1]T10 Wine export vol'!AR169/'[1]T61 Real GDP'!AR169*1000),"")),"")),"")</f>
        <v>6.8299347927874763</v>
      </c>
      <c r="AT138" s="9">
        <f>IFERROR((IF('[1]T10 Wine export vol'!AS169&lt;&gt;"",(IF('[1]T58 Population'!AS169&lt;&gt;"",('[1]T10 Wine export vol'!AS169/'[1]T61 Real GDP'!AS169*1000),"")),"")),"")</f>
        <v>0.17602043069139034</v>
      </c>
      <c r="AU138" s="9">
        <f>IFERROR((IF('[1]T10 Wine export vol'!AT169&lt;&gt;"",(IF('[1]T58 Population'!AT169&lt;&gt;"",('[1]T10 Wine export vol'!AT169/'[1]T61 Real GDP'!AT169*1000),"")),"")),"")</f>
        <v>0.32357231120959778</v>
      </c>
      <c r="AV138" s="9">
        <f>IFERROR((IF('[1]T10 Wine export vol'!AU169&lt;&gt;"",(IF('[1]T58 Population'!AU169&lt;&gt;"",('[1]T10 Wine export vol'!AU169/'[1]T61 Real GDP'!AU169*1000),"")),"")),"")</f>
        <v>7.3934171607286908E-2</v>
      </c>
      <c r="AW138" s="9">
        <f>IFERROR((IF('[1]T10 Wine export vol'!AV169&lt;&gt;"",(IF('[1]T58 Population'!AV169&lt;&gt;"",('[1]T10 Wine export vol'!AV169/'[1]T61 Real GDP'!AV169*1000),"")),"")),"")</f>
        <v>1.450465626475457</v>
      </c>
      <c r="AX138" s="9" t="str">
        <f>IFERROR((IF('[1]T10 Wine export vol'!AW169&lt;&gt;"",(IF('[1]T58 Population'!AW169&lt;&gt;"",('[1]T10 Wine export vol'!AW169/'[1]T61 Real GDP'!AW169*1000),"")),"")),"")</f>
        <v/>
      </c>
      <c r="AY138" s="9">
        <f>IFERROR((IF('[1]T10 Wine export vol'!AX169&lt;&gt;"",(IF('[1]T58 Population'!AX169&lt;&gt;"",('[1]T10 Wine export vol'!AX169/'[1]T61 Real GDP'!AX169*1000),"")),"")),"")</f>
        <v>35.002640459464921</v>
      </c>
      <c r="AZ138" s="9">
        <f>IFERROR((IF('[1]T10 Wine export vol'!AY169&lt;&gt;"",(IF('[1]T58 Population'!AY169&lt;&gt;"",('[1]T10 Wine export vol'!AY169/'[1]T61 Real GDP'!AY169*1000),"")),"")),"")</f>
        <v>9.0985184029941102E-2</v>
      </c>
      <c r="BA138" s="9">
        <f>IFERROR((IF('[1]T10 Wine export vol'!AZ169&lt;&gt;"",(IF('[1]T58 Population'!AZ169&lt;&gt;"",('[1]T10 Wine export vol'!AZ169/'[1]T61 Real GDP'!AZ169*1000),"")),"")),"")</f>
        <v>2.5623973194320953</v>
      </c>
      <c r="BB138" s="9">
        <f>IFERROR((IF('[1]T10 Wine export vol'!BC169&lt;&gt;"",(IF('[1]T58 Population'!BC169&lt;&gt;"",('[1]T10 Wine export vol'!BC169/'[1]T61 Real GDP'!BC169*1000),"")),"")),"")</f>
        <v>173.41043771623191</v>
      </c>
    </row>
    <row r="139" spans="1:54" x14ac:dyDescent="0.5">
      <c r="A139" s="7">
        <f>'[1]T10 Wine export vol'!A170</f>
        <v>2002</v>
      </c>
      <c r="B139" s="9">
        <f>IFERROR((IF('[1]T10 Wine export vol'!B170&lt;&gt;"",(IF('[1]T58 Population'!B170&lt;&gt;"",('[1]T10 Wine export vol'!B170/'[1]T61 Real GDP'!B170*1000),"")),"")),"")</f>
        <v>1199.6892727889829</v>
      </c>
      <c r="C139" s="9">
        <f>IFERROR((IF('[1]T10 Wine export vol'!C170&lt;&gt;"",(IF('[1]T58 Population'!C170&lt;&gt;"",('[1]T10 Wine export vol'!C170/'[1]T61 Real GDP'!C170*1000),"")),"")),"")</f>
        <v>1604.310217622872</v>
      </c>
      <c r="D139" s="9">
        <f>IFERROR((IF('[1]T10 Wine export vol'!D170&lt;&gt;"",(IF('[1]T58 Population'!D170&lt;&gt;"",('[1]T10 Wine export vol'!D170/'[1]T61 Real GDP'!D170*1000),"")),"")),"")</f>
        <v>1398.2296322463378</v>
      </c>
      <c r="E139" s="9">
        <f>IFERROR((IF('[1]T10 Wine export vol'!E170&lt;&gt;"",(IF('[1]T58 Population'!E170&lt;&gt;"",('[1]T10 Wine export vol'!E170/'[1]T61 Real GDP'!E170*1000),"")),"")),"")</f>
        <v>1375.9490985421255</v>
      </c>
      <c r="F139" s="9">
        <f>IFERROR((IF('[1]T10 Wine export vol'!F170&lt;&gt;"",(IF('[1]T58 Population'!F170&lt;&gt;"",('[1]T10 Wine export vol'!F170/'[1]T61 Real GDP'!F170*1000),"")),"")),"")</f>
        <v>348.13062815807405</v>
      </c>
      <c r="G139" s="9"/>
      <c r="H139" s="9">
        <f>IFERROR((IF('[1]T10 Wine export vol'!G170&lt;&gt;"",(IF('[1]T58 Population'!G170&lt;&gt;"",('[1]T10 Wine export vol'!G170/'[1]T61 Real GDP'!G170*1000),"")),"")),"")</f>
        <v>119.60209353558734</v>
      </c>
      <c r="I139" s="9">
        <f>IFERROR((IF('[1]T10 Wine export vol'!H170&lt;&gt;"",(IF('[1]T58 Population'!H170&lt;&gt;"",('[1]T10 Wine export vol'!H170/'[1]T61 Real GDP'!H170*1000),"")),"")),"")</f>
        <v>241.44701286655214</v>
      </c>
      <c r="J139" s="9">
        <f>IFERROR((IF('[1]T10 Wine export vol'!I170&lt;&gt;"",(IF('[1]T58 Population'!I170&lt;&gt;"",('[1]T10 Wine export vol'!I170/'[1]T61 Real GDP'!I170*1000),"")),"")),"")</f>
        <v>2.5789601889682481</v>
      </c>
      <c r="K139" s="9">
        <f>IFERROR((IF('[1]T10 Wine export vol'!J170&lt;&gt;"",(IF('[1]T58 Population'!J170&lt;&gt;"",('[1]T10 Wine export vol'!J170/'[1]T61 Real GDP'!J170*1000),"")),"")),"")</f>
        <v>150.6582507678165</v>
      </c>
      <c r="L139" s="9">
        <f>IFERROR((IF('[1]T10 Wine export vol'!K170&lt;&gt;"",(IF('[1]T58 Population'!K170&lt;&gt;"",('[1]T10 Wine export vol'!K170/'[1]T61 Real GDP'!K170*1000),"")),"")),"")</f>
        <v>210.91918867703572</v>
      </c>
      <c r="M139" s="9">
        <f>IFERROR((IF('[1]T10 Wine export vol'!L170&lt;&gt;"",(IF('[1]T58 Population'!L170&lt;&gt;"",('[1]T10 Wine export vol'!L170/'[1]T61 Real GDP'!L170*1000),"")),"")),"")</f>
        <v>6.4473441239222167</v>
      </c>
      <c r="N139" s="9">
        <f>IFERROR((IF('[1]T10 Wine export vol'!M170&lt;&gt;"",(IF('[1]T58 Population'!M170&lt;&gt;"",('[1]T10 Wine export vol'!M170/'[1]T61 Real GDP'!M170*1000),"")),"")),"")</f>
        <v>100.7235673945501</v>
      </c>
      <c r="O139" s="9">
        <f>IFERROR((IF('[1]T10 Wine export vol'!N170&lt;&gt;"",(IF('[1]T58 Population'!N170&lt;&gt;"",('[1]T10 Wine export vol'!N170/'[1]T61 Real GDP'!N170*1000),"")),"")),"")</f>
        <v>11.729292203071203</v>
      </c>
      <c r="P139" s="9">
        <f>IFERROR((IF('[1]T10 Wine export vol'!O170&lt;&gt;"",(IF('[1]T58 Population'!O170&lt;&gt;"",('[1]T10 Wine export vol'!O170/'[1]T61 Real GDP'!O170*1000),"")),"")),"")</f>
        <v>7.1876687660762171</v>
      </c>
      <c r="Q139" s="9">
        <f>IFERROR((IF('[1]T10 Wine export vol'!P170&lt;&gt;"",(IF('[1]T58 Population'!P170&lt;&gt;"",('[1]T10 Wine export vol'!P170/'[1]T61 Real GDP'!P170*1000),"")),"")),"")</f>
        <v>18.003066402068093</v>
      </c>
      <c r="R139" s="9" t="str">
        <f>IFERROR((IF('[1]T10 Wine export vol'!Q170&lt;&gt;"",(IF('[1]T58 Population'!Q170&lt;&gt;"",('[1]T10 Wine export vol'!Q170/'[1]T61 Real GDP'!Q170*1000),"")),"")),"")</f>
        <v/>
      </c>
      <c r="S139" s="9">
        <f>IFERROR((IF('[1]T10 Wine export vol'!R170&lt;&gt;"",(IF('[1]T58 Population'!R170&lt;&gt;"",('[1]T10 Wine export vol'!R170/'[1]T61 Real GDP'!R170*1000),"")),"")),"")</f>
        <v>1686.0367031956571</v>
      </c>
      <c r="T139" s="9">
        <f>IFERROR((IF('[1]T10 Wine export vol'!S170&lt;&gt;"",(IF('[1]T58 Population'!S170&lt;&gt;"",('[1]T10 Wine export vol'!S170/'[1]T61 Real GDP'!S170*1000),"")),"")),"")</f>
        <v>290.53770475202828</v>
      </c>
      <c r="U139" s="9">
        <f>IFERROR((IF('[1]T10 Wine export vol'!T170&lt;&gt;"",(IF('[1]T58 Population'!T170&lt;&gt;"",('[1]T10 Wine export vol'!T170/'[1]T61 Real GDP'!T170*1000),"")),"")),"")</f>
        <v>1364.9160305614203</v>
      </c>
      <c r="V139" s="9">
        <f>IFERROR((IF('[1]T10 Wine export vol'!U170&lt;&gt;"",(IF('[1]T58 Population'!U170&lt;&gt;"",('[1]T10 Wine export vol'!U170/'[1]T61 Real GDP'!U170*1000),"")),"")),"")</f>
        <v>1033.1606562703678</v>
      </c>
      <c r="W139" s="9">
        <f>IFERROR((IF('[1]T10 Wine export vol'!V170&lt;&gt;"",(IF('[1]T58 Population'!V170&lt;&gt;"",('[1]T10 Wine export vol'!V170/'[1]T61 Real GDP'!V170*1000),"")),"")),"")</f>
        <v>13392.322818871176</v>
      </c>
      <c r="X139" s="9">
        <f>IFERROR((IF('[1]T10 Wine export vol'!W170&lt;&gt;"",(IF('[1]T58 Population'!W170&lt;&gt;"",('[1]T10 Wine export vol'!W170/'[1]T61 Real GDP'!W170*1000),"")),"")),"")</f>
        <v>661.74274986920364</v>
      </c>
      <c r="Y139" s="9">
        <f>IFERROR((IF('[1]T10 Wine export vol'!X170&lt;&gt;"",(IF('[1]T58 Population'!X170&lt;&gt;"",('[1]T10 Wine export vol'!X170/'[1]T61 Real GDP'!X170*1000),"")),"")),"")</f>
        <v>1.1831125769313227</v>
      </c>
      <c r="Z139" s="9">
        <f>IFERROR((IF('[1]T10 Wine export vol'!Y170&lt;&gt;"",(IF('[1]T58 Population'!Y170&lt;&gt;"",('[1]T10 Wine export vol'!Y170/'[1]T61 Real GDP'!Y170*1000),"")),"")),"")</f>
        <v>104.25139599397244</v>
      </c>
      <c r="AA139" s="9" t="str">
        <f>IFERROR((IF('[1]T10 Wine export vol'!Z170&lt;&gt;"",(IF('[1]T58 Population'!Z170&lt;&gt;"",('[1]T10 Wine export vol'!Z170/'[1]T61 Real GDP'!Z170*1000),"")),"")),"")</f>
        <v/>
      </c>
      <c r="AB139" s="9">
        <f>IFERROR((IF('[1]T10 Wine export vol'!AA170&lt;&gt;"",(IF('[1]T58 Population'!AA170&lt;&gt;"",('[1]T10 Wine export vol'!AA170/'[1]T61 Real GDP'!AA170*1000),"")),"")),"")</f>
        <v>966.38787300007607</v>
      </c>
      <c r="AC139" s="9">
        <f>IFERROR((IF('[1]T10 Wine export vol'!AB170&lt;&gt;"",(IF('[1]T58 Population'!AB170&lt;&gt;"",('[1]T10 Wine export vol'!AB170/'[1]T61 Real GDP'!AB170*1000),"")),"")),"")</f>
        <v>375.81435816842486</v>
      </c>
      <c r="AD139" s="9">
        <f>IFERROR((IF('[1]T10 Wine export vol'!AC170&lt;&gt;"",(IF('[1]T58 Population'!AC170&lt;&gt;"",('[1]T10 Wine export vol'!AC170/'[1]T61 Real GDP'!AC170*1000),"")),"")),"")</f>
        <v>2.4895868790566755</v>
      </c>
      <c r="AE139" s="9">
        <f>IFERROR((IF('[1]T10 Wine export vol'!AD170&lt;&gt;"",(IF('[1]T58 Population'!AD170&lt;&gt;"",('[1]T10 Wine export vol'!AD170/'[1]T61 Real GDP'!AD170*1000),"")),"")),"")</f>
        <v>31.958025521220659</v>
      </c>
      <c r="AF139" s="9">
        <f>IFERROR((IF('[1]T10 Wine export vol'!AE170&lt;&gt;"",(IF('[1]T58 Population'!AE170&lt;&gt;"",('[1]T10 Wine export vol'!AE170/'[1]T61 Real GDP'!AE170*1000),"")),"")),"")</f>
        <v>467.539844073111</v>
      </c>
      <c r="AG139" s="9">
        <f>IFERROR((IF('[1]T10 Wine export vol'!AF170&lt;&gt;"",(IF('[1]T58 Population'!AF170&lt;&gt;"",('[1]T10 Wine export vol'!AF170/'[1]T61 Real GDP'!AF170*1000),"")),"")),"")</f>
        <v>2.328653295385974</v>
      </c>
      <c r="AH139" s="9">
        <f>IFERROR((IF('[1]T10 Wine export vol'!AG170&lt;&gt;"",(IF('[1]T58 Population'!AG170&lt;&gt;"",('[1]T10 Wine export vol'!AG170/'[1]T61 Real GDP'!AG170*1000),"")),"")),"")</f>
        <v>2140.838229758001</v>
      </c>
      <c r="AI139" s="9">
        <f>IFERROR((IF('[1]T10 Wine export vol'!AH170&lt;&gt;"",(IF('[1]T58 Population'!AH170&lt;&gt;"",('[1]T10 Wine export vol'!AH170/'[1]T61 Real GDP'!AH170*1000),"")),"")),"")</f>
        <v>1.8873743892836177</v>
      </c>
      <c r="AJ139" s="9">
        <f>IFERROR((IF('[1]T10 Wine export vol'!AI170&lt;&gt;"",(IF('[1]T58 Population'!AI170&lt;&gt;"",('[1]T10 Wine export vol'!AI170/'[1]T61 Real GDP'!AI170*1000),"")),"")),"")</f>
        <v>85.438895433227074</v>
      </c>
      <c r="AK139" s="9" t="str">
        <f>IFERROR((IF('[1]T10 Wine export vol'!AJ170&lt;&gt;"",(IF('[1]T58 Population'!AJ170&lt;&gt;"",('[1]T10 Wine export vol'!AJ170/'[1]T61 Real GDP'!AJ170*1000),"")),"")),"")</f>
        <v/>
      </c>
      <c r="AL139" s="9">
        <f>IFERROR((IF('[1]T10 Wine export vol'!AK170&lt;&gt;"",(IF('[1]T58 Population'!AK170&lt;&gt;"",('[1]T10 Wine export vol'!AK170/'[1]T61 Real GDP'!AK170*1000),"")),"")),"")</f>
        <v>43.21523061839433</v>
      </c>
      <c r="AM139" s="9">
        <f>IFERROR((IF('[1]T10 Wine export vol'!AL170&lt;&gt;"",(IF('[1]T58 Population'!AL170&lt;&gt;"",('[1]T10 Wine export vol'!AL170/'[1]T61 Real GDP'!AL170*1000),"")),"")),"")</f>
        <v>157.864155470984</v>
      </c>
      <c r="AN139" s="9">
        <f>IFERROR((IF('[1]T10 Wine export vol'!AM170&lt;&gt;"",(IF('[1]T58 Population'!AM170&lt;&gt;"",('[1]T10 Wine export vol'!AM170/'[1]T61 Real GDP'!AM170*1000),"")),"")),"")</f>
        <v>1118.3653721416608</v>
      </c>
      <c r="AO139" s="9">
        <f>IFERROR((IF('[1]T10 Wine export vol'!AN170&lt;&gt;"",(IF('[1]T58 Population'!AN170&lt;&gt;"",('[1]T10 Wine export vol'!AN170/'[1]T61 Real GDP'!AN170*1000),"")),"")),"")</f>
        <v>202.49828650935643</v>
      </c>
      <c r="AP139" s="9">
        <f>IFERROR((IF('[1]T10 Wine export vol'!AO170&lt;&gt;"",(IF('[1]T58 Population'!AO170&lt;&gt;"",('[1]T10 Wine export vol'!AO170/'[1]T61 Real GDP'!AO170*1000),"")),"")),"")</f>
        <v>19.464760154849014</v>
      </c>
      <c r="AQ139" s="9" t="str">
        <f>IFERROR((IF('[1]T10 Wine export vol'!AP170&lt;&gt;"",(IF('[1]T58 Population'!AP170&lt;&gt;"",('[1]T10 Wine export vol'!AP170/'[1]T61 Real GDP'!AP170*1000),"")),"")),"")</f>
        <v/>
      </c>
      <c r="AR139" s="9">
        <f>IFERROR((IF('[1]T10 Wine export vol'!AQ170&lt;&gt;"",(IF('[1]T58 Population'!AQ170&lt;&gt;"",('[1]T10 Wine export vol'!AQ170/'[1]T61 Real GDP'!AQ170*1000),"")),"")),"")</f>
        <v>0.42556556770763065</v>
      </c>
      <c r="AS139" s="9">
        <f>IFERROR((IF('[1]T10 Wine export vol'!AR170&lt;&gt;"",(IF('[1]T58 Population'!AR170&lt;&gt;"",('[1]T10 Wine export vol'!AR170/'[1]T61 Real GDP'!AR170*1000),"")),"")),"")</f>
        <v>6.8957204597957285</v>
      </c>
      <c r="AT139" s="9">
        <f>IFERROR((IF('[1]T10 Wine export vol'!AS170&lt;&gt;"",(IF('[1]T58 Population'!AS170&lt;&gt;"",('[1]T10 Wine export vol'!AS170/'[1]T61 Real GDP'!AS170*1000),"")),"")),"")</f>
        <v>0.18017505538600473</v>
      </c>
      <c r="AU139" s="9">
        <f>IFERROR((IF('[1]T10 Wine export vol'!AT170&lt;&gt;"",(IF('[1]T58 Population'!AT170&lt;&gt;"",('[1]T10 Wine export vol'!AT170/'[1]T61 Real GDP'!AT170*1000),"")),"")),"")</f>
        <v>0.12582370432534534</v>
      </c>
      <c r="AV139" s="9">
        <f>IFERROR((IF('[1]T10 Wine export vol'!AU170&lt;&gt;"",(IF('[1]T58 Population'!AU170&lt;&gt;"",('[1]T10 Wine export vol'!AU170/'[1]T61 Real GDP'!AU170*1000),"")),"")),"")</f>
        <v>2.1722418228163641E-2</v>
      </c>
      <c r="AW139" s="9">
        <f>IFERROR((IF('[1]T10 Wine export vol'!AV170&lt;&gt;"",(IF('[1]T58 Population'!AV170&lt;&gt;"",('[1]T10 Wine export vol'!AV170/'[1]T61 Real GDP'!AV170*1000),"")),"")),"")</f>
        <v>1.6526966017345592</v>
      </c>
      <c r="AX139" s="9" t="str">
        <f>IFERROR((IF('[1]T10 Wine export vol'!AW170&lt;&gt;"",(IF('[1]T58 Population'!AW170&lt;&gt;"",('[1]T10 Wine export vol'!AW170/'[1]T61 Real GDP'!AW170*1000),"")),"")),"")</f>
        <v/>
      </c>
      <c r="AY139" s="9">
        <f>IFERROR((IF('[1]T10 Wine export vol'!AX170&lt;&gt;"",(IF('[1]T58 Population'!AX170&lt;&gt;"",('[1]T10 Wine export vol'!AX170/'[1]T61 Real GDP'!AX170*1000),"")),"")),"")</f>
        <v>43.847622697378831</v>
      </c>
      <c r="AZ139" s="9">
        <f>IFERROR((IF('[1]T10 Wine export vol'!AY170&lt;&gt;"",(IF('[1]T58 Population'!AY170&lt;&gt;"",('[1]T10 Wine export vol'!AY170/'[1]T61 Real GDP'!AY170*1000),"")),"")),"")</f>
        <v>0.45586643752971134</v>
      </c>
      <c r="BA139" s="9">
        <f>IFERROR((IF('[1]T10 Wine export vol'!AZ170&lt;&gt;"",(IF('[1]T58 Population'!AZ170&lt;&gt;"",('[1]T10 Wine export vol'!AZ170/'[1]T61 Real GDP'!AZ170*1000),"")),"")),"")</f>
        <v>2.6097116053191343</v>
      </c>
      <c r="BB139" s="9">
        <f>IFERROR((IF('[1]T10 Wine export vol'!BC170&lt;&gt;"",(IF('[1]T58 Population'!BC170&lt;&gt;"",('[1]T10 Wine export vol'!BC170/'[1]T61 Real GDP'!BC170*1000),"")),"")),"")</f>
        <v>173.77760132376707</v>
      </c>
    </row>
    <row r="140" spans="1:54" x14ac:dyDescent="0.5">
      <c r="A140" s="7">
        <f>'[1]T10 Wine export vol'!A171</f>
        <v>2003</v>
      </c>
      <c r="B140" s="9">
        <f>IFERROR((IF('[1]T10 Wine export vol'!B171&lt;&gt;"",(IF('[1]T58 Population'!B171&lt;&gt;"",('[1]T10 Wine export vol'!B171/'[1]T61 Real GDP'!B171*1000),"")),"")),"")</f>
        <v>1157.6564588088756</v>
      </c>
      <c r="C140" s="9">
        <f>IFERROR((IF('[1]T10 Wine export vol'!C171&lt;&gt;"",(IF('[1]T58 Population'!C171&lt;&gt;"",('[1]T10 Wine export vol'!C171/'[1]T61 Real GDP'!C171*1000),"")),"")),"")</f>
        <v>1286.6103570018956</v>
      </c>
      <c r="D140" s="9">
        <f>IFERROR((IF('[1]T10 Wine export vol'!D171&lt;&gt;"",(IF('[1]T58 Population'!D171&lt;&gt;"",('[1]T10 Wine export vol'!D171/'[1]T61 Real GDP'!D171*1000),"")),"")),"")</f>
        <v>2085.3249411625311</v>
      </c>
      <c r="E140" s="9">
        <f>IFERROR((IF('[1]T10 Wine export vol'!E171&lt;&gt;"",(IF('[1]T58 Population'!E171&lt;&gt;"",('[1]T10 Wine export vol'!E171/'[1]T61 Real GDP'!E171*1000),"")),"")),"")</f>
        <v>1766.206152252435</v>
      </c>
      <c r="F140" s="9">
        <f>IFERROR((IF('[1]T10 Wine export vol'!F171&lt;&gt;"",(IF('[1]T58 Population'!F171&lt;&gt;"",('[1]T10 Wine export vol'!F171/'[1]T61 Real GDP'!F171*1000),"")),"")),"")</f>
        <v>464.06586066917555</v>
      </c>
      <c r="G140" s="9"/>
      <c r="H140" s="9">
        <f>IFERROR((IF('[1]T10 Wine export vol'!G171&lt;&gt;"",(IF('[1]T58 Population'!G171&lt;&gt;"",('[1]T10 Wine export vol'!G171/'[1]T61 Real GDP'!G171*1000),"")),"")),"")</f>
        <v>107.11327826488952</v>
      </c>
      <c r="I140" s="9">
        <f>IFERROR((IF('[1]T10 Wine export vol'!H171&lt;&gt;"",(IF('[1]T58 Population'!H171&lt;&gt;"",('[1]T10 Wine export vol'!H171/'[1]T61 Real GDP'!H171*1000),"")),"")),"")</f>
        <v>276.54960589417738</v>
      </c>
      <c r="J140" s="9">
        <f>IFERROR((IF('[1]T10 Wine export vol'!I171&lt;&gt;"",(IF('[1]T58 Population'!I171&lt;&gt;"",('[1]T10 Wine export vol'!I171/'[1]T61 Real GDP'!I171*1000),"")),"")),"")</f>
        <v>3.9518457200343522</v>
      </c>
      <c r="K140" s="9">
        <f>IFERROR((IF('[1]T10 Wine export vol'!J171&lt;&gt;"",(IF('[1]T58 Population'!J171&lt;&gt;"",('[1]T10 Wine export vol'!J171/'[1]T61 Real GDP'!J171*1000),"")),"")),"")</f>
        <v>171.799179035392</v>
      </c>
      <c r="L140" s="9">
        <f>IFERROR((IF('[1]T10 Wine export vol'!K171&lt;&gt;"",(IF('[1]T58 Population'!K171&lt;&gt;"",('[1]T10 Wine export vol'!K171/'[1]T61 Real GDP'!K171*1000),"")),"")),"")</f>
        <v>249.58524935820074</v>
      </c>
      <c r="M140" s="9">
        <f>IFERROR((IF('[1]T10 Wine export vol'!L171&lt;&gt;"",(IF('[1]T58 Population'!L171&lt;&gt;"",('[1]T10 Wine export vol'!L171/'[1]T61 Real GDP'!L171*1000),"")),"")),"")</f>
        <v>6.4351609036126529</v>
      </c>
      <c r="N140" s="9">
        <f>IFERROR((IF('[1]T10 Wine export vol'!M171&lt;&gt;"",(IF('[1]T58 Population'!M171&lt;&gt;"",('[1]T10 Wine export vol'!M171/'[1]T61 Real GDP'!M171*1000),"")),"")),"")</f>
        <v>97.007697871249178</v>
      </c>
      <c r="O140" s="9">
        <f>IFERROR((IF('[1]T10 Wine export vol'!N171&lt;&gt;"",(IF('[1]T58 Population'!N171&lt;&gt;"",('[1]T10 Wine export vol'!N171/'[1]T61 Real GDP'!N171*1000),"")),"")),"")</f>
        <v>29.400120570836716</v>
      </c>
      <c r="P140" s="9">
        <f>IFERROR((IF('[1]T10 Wine export vol'!O171&lt;&gt;"",(IF('[1]T58 Population'!O171&lt;&gt;"",('[1]T10 Wine export vol'!O171/'[1]T61 Real GDP'!O171*1000),"")),"")),"")</f>
        <v>8.2849106819672471</v>
      </c>
      <c r="Q140" s="9">
        <f>IFERROR((IF('[1]T10 Wine export vol'!P171&lt;&gt;"",(IF('[1]T58 Population'!P171&lt;&gt;"",('[1]T10 Wine export vol'!P171/'[1]T61 Real GDP'!P171*1000),"")),"")),"")</f>
        <v>15.97826945849488</v>
      </c>
      <c r="R140" s="9" t="str">
        <f>IFERROR((IF('[1]T10 Wine export vol'!Q171&lt;&gt;"",(IF('[1]T58 Population'!Q171&lt;&gt;"",('[1]T10 Wine export vol'!Q171/'[1]T61 Real GDP'!Q171*1000),"")),"")),"")</f>
        <v/>
      </c>
      <c r="S140" s="9">
        <f>IFERROR((IF('[1]T10 Wine export vol'!R171&lt;&gt;"",(IF('[1]T58 Population'!R171&lt;&gt;"",('[1]T10 Wine export vol'!R171/'[1]T61 Real GDP'!R171*1000),"")),"")),"")</f>
        <v>1692.2149520797477</v>
      </c>
      <c r="T140" s="9">
        <f>IFERROR((IF('[1]T10 Wine export vol'!S171&lt;&gt;"",(IF('[1]T58 Population'!S171&lt;&gt;"",('[1]T10 Wine export vol'!S171/'[1]T61 Real GDP'!S171*1000),"")),"")),"")</f>
        <v>208.08272921522382</v>
      </c>
      <c r="U140" s="9">
        <f>IFERROR((IF('[1]T10 Wine export vol'!T171&lt;&gt;"",(IF('[1]T58 Population'!T171&lt;&gt;"",('[1]T10 Wine export vol'!T171/'[1]T61 Real GDP'!T171*1000),"")),"")),"")</f>
        <v>1822.7764985868348</v>
      </c>
      <c r="V140" s="9">
        <f>IFERROR((IF('[1]T10 Wine export vol'!U171&lt;&gt;"",(IF('[1]T58 Population'!U171&lt;&gt;"",('[1]T10 Wine export vol'!U171/'[1]T61 Real GDP'!U171*1000),"")),"")),"")</f>
        <v>893.32726798508304</v>
      </c>
      <c r="W140" s="9">
        <f>IFERROR((IF('[1]T10 Wine export vol'!V171&lt;&gt;"",(IF('[1]T58 Population'!V171&lt;&gt;"",('[1]T10 Wine export vol'!V171/'[1]T61 Real GDP'!V171*1000),"")),"")),"")</f>
        <v>16373.830024207664</v>
      </c>
      <c r="X140" s="9">
        <f>IFERROR((IF('[1]T10 Wine export vol'!W171&lt;&gt;"",(IF('[1]T58 Population'!W171&lt;&gt;"",('[1]T10 Wine export vol'!W171/'[1]T61 Real GDP'!W171*1000),"")),"")),"")</f>
        <v>511.20948885260719</v>
      </c>
      <c r="Y140" s="9">
        <f>IFERROR((IF('[1]T10 Wine export vol'!X171&lt;&gt;"",(IF('[1]T58 Population'!X171&lt;&gt;"",('[1]T10 Wine export vol'!X171/'[1]T61 Real GDP'!X171*1000),"")),"")),"")</f>
        <v>1.2732952175789691</v>
      </c>
      <c r="Z140" s="9">
        <f>IFERROR((IF('[1]T10 Wine export vol'!Y171&lt;&gt;"",(IF('[1]T58 Population'!Y171&lt;&gt;"",('[1]T10 Wine export vol'!Y171/'[1]T61 Real GDP'!Y171*1000),"")),"")),"")</f>
        <v>114.25369822972409</v>
      </c>
      <c r="AA140" s="9" t="str">
        <f>IFERROR((IF('[1]T10 Wine export vol'!Z171&lt;&gt;"",(IF('[1]T58 Population'!Z171&lt;&gt;"",('[1]T10 Wine export vol'!Z171/'[1]T61 Real GDP'!Z171*1000),"")),"")),"")</f>
        <v/>
      </c>
      <c r="AB140" s="9">
        <f>IFERROR((IF('[1]T10 Wine export vol'!AA171&lt;&gt;"",(IF('[1]T58 Population'!AA171&lt;&gt;"",('[1]T10 Wine export vol'!AA171/'[1]T61 Real GDP'!AA171*1000),"")),"")),"")</f>
        <v>1133.7275809777848</v>
      </c>
      <c r="AC140" s="9">
        <f>IFERROR((IF('[1]T10 Wine export vol'!AB171&lt;&gt;"",(IF('[1]T58 Population'!AB171&lt;&gt;"",('[1]T10 Wine export vol'!AB171/'[1]T61 Real GDP'!AB171*1000),"")),"")),"")</f>
        <v>384.20496826995321</v>
      </c>
      <c r="AD140" s="9">
        <f>IFERROR((IF('[1]T10 Wine export vol'!AC171&lt;&gt;"",(IF('[1]T58 Population'!AC171&lt;&gt;"",('[1]T10 Wine export vol'!AC171/'[1]T61 Real GDP'!AC171*1000),"")),"")),"")</f>
        <v>4.1182961472692758</v>
      </c>
      <c r="AE140" s="9">
        <f>IFERROR((IF('[1]T10 Wine export vol'!AD171&lt;&gt;"",(IF('[1]T58 Population'!AD171&lt;&gt;"",('[1]T10 Wine export vol'!AD171/'[1]T61 Real GDP'!AD171*1000),"")),"")),"")</f>
        <v>38.551155939420916</v>
      </c>
      <c r="AF140" s="9">
        <f>IFERROR((IF('[1]T10 Wine export vol'!AE171&lt;&gt;"",(IF('[1]T58 Population'!AE171&lt;&gt;"",('[1]T10 Wine export vol'!AE171/'[1]T61 Real GDP'!AE171*1000),"")),"")),"")</f>
        <v>650.56034200388626</v>
      </c>
      <c r="AG140" s="9">
        <f>IFERROR((IF('[1]T10 Wine export vol'!AF171&lt;&gt;"",(IF('[1]T58 Population'!AF171&lt;&gt;"",('[1]T10 Wine export vol'!AF171/'[1]T61 Real GDP'!AF171*1000),"")),"")),"")</f>
        <v>1.4580792123310613</v>
      </c>
      <c r="AH140" s="9">
        <f>IFERROR((IF('[1]T10 Wine export vol'!AG171&lt;&gt;"",(IF('[1]T58 Population'!AG171&lt;&gt;"",('[1]T10 Wine export vol'!AG171/'[1]T61 Real GDP'!AG171*1000),"")),"")),"")</f>
        <v>2334.153089535353</v>
      </c>
      <c r="AI140" s="9">
        <f>IFERROR((IF('[1]T10 Wine export vol'!AH171&lt;&gt;"",(IF('[1]T58 Population'!AH171&lt;&gt;"",('[1]T10 Wine export vol'!AH171/'[1]T61 Real GDP'!AH171*1000),"")),"")),"")</f>
        <v>1.4059788633588304</v>
      </c>
      <c r="AJ140" s="9">
        <f>IFERROR((IF('[1]T10 Wine export vol'!AI171&lt;&gt;"",(IF('[1]T58 Population'!AI171&lt;&gt;"",('[1]T10 Wine export vol'!AI171/'[1]T61 Real GDP'!AI171*1000),"")),"")),"")</f>
        <v>73.187879749153197</v>
      </c>
      <c r="AK140" s="9" t="str">
        <f>IFERROR((IF('[1]T10 Wine export vol'!AJ171&lt;&gt;"",(IF('[1]T58 Population'!AJ171&lt;&gt;"",('[1]T10 Wine export vol'!AJ171/'[1]T61 Real GDP'!AJ171*1000),"")),"")),"")</f>
        <v/>
      </c>
      <c r="AL140" s="9">
        <f>IFERROR((IF('[1]T10 Wine export vol'!AK171&lt;&gt;"",(IF('[1]T58 Population'!AK171&lt;&gt;"",('[1]T10 Wine export vol'!AK171/'[1]T61 Real GDP'!AK171*1000),"")),"")),"")</f>
        <v>20.381448046030869</v>
      </c>
      <c r="AM140" s="9">
        <f>IFERROR((IF('[1]T10 Wine export vol'!AL171&lt;&gt;"",(IF('[1]T58 Population'!AL171&lt;&gt;"",('[1]T10 Wine export vol'!AL171/'[1]T61 Real GDP'!AL171*1000),"")),"")),"")</f>
        <v>75.735517792527517</v>
      </c>
      <c r="AN140" s="9">
        <f>IFERROR((IF('[1]T10 Wine export vol'!AM171&lt;&gt;"",(IF('[1]T58 Population'!AM171&lt;&gt;"",('[1]T10 Wine export vol'!AM171/'[1]T61 Real GDP'!AM171*1000),"")),"")),"")</f>
        <v>1202.4410184921189</v>
      </c>
      <c r="AO140" s="9">
        <f>IFERROR((IF('[1]T10 Wine export vol'!AN171&lt;&gt;"",(IF('[1]T58 Population'!AN171&lt;&gt;"",('[1]T10 Wine export vol'!AN171/'[1]T61 Real GDP'!AN171*1000),"")),"")),"")</f>
        <v>397.54226665185786</v>
      </c>
      <c r="AP140" s="9">
        <f>IFERROR((IF('[1]T10 Wine export vol'!AO171&lt;&gt;"",(IF('[1]T58 Population'!AO171&lt;&gt;"",('[1]T10 Wine export vol'!AO171/'[1]T61 Real GDP'!AO171*1000),"")),"")),"")</f>
        <v>12.950960931899353</v>
      </c>
      <c r="AQ140" s="9" t="str">
        <f>IFERROR((IF('[1]T10 Wine export vol'!AP171&lt;&gt;"",(IF('[1]T58 Population'!AP171&lt;&gt;"",('[1]T10 Wine export vol'!AP171/'[1]T61 Real GDP'!AP171*1000),"")),"")),"")</f>
        <v/>
      </c>
      <c r="AR140" s="9">
        <f>IFERROR((IF('[1]T10 Wine export vol'!AQ171&lt;&gt;"",(IF('[1]T58 Population'!AQ171&lt;&gt;"",('[1]T10 Wine export vol'!AQ171/'[1]T61 Real GDP'!AQ171*1000),"")),"")),"")</f>
        <v>0.32385350767770371</v>
      </c>
      <c r="AS140" s="9">
        <f>IFERROR((IF('[1]T10 Wine export vol'!AR171&lt;&gt;"",(IF('[1]T58 Population'!AR171&lt;&gt;"",('[1]T10 Wine export vol'!AR171/'[1]T61 Real GDP'!AR171*1000),"")),"")),"")</f>
        <v>6.6172507630832014</v>
      </c>
      <c r="AT140" s="9">
        <f>IFERROR((IF('[1]T10 Wine export vol'!AS171&lt;&gt;"",(IF('[1]T58 Population'!AS171&lt;&gt;"",('[1]T10 Wine export vol'!AS171/'[1]T61 Real GDP'!AS171*1000),"")),"")),"")</f>
        <v>0.15318365180022134</v>
      </c>
      <c r="AU140" s="9">
        <f>IFERROR((IF('[1]T10 Wine export vol'!AT171&lt;&gt;"",(IF('[1]T58 Population'!AT171&lt;&gt;"",('[1]T10 Wine export vol'!AT171/'[1]T61 Real GDP'!AT171*1000),"")),"")),"")</f>
        <v>0.16880850990623522</v>
      </c>
      <c r="AV140" s="9">
        <f>IFERROR((IF('[1]T10 Wine export vol'!AU171&lt;&gt;"",(IF('[1]T58 Population'!AU171&lt;&gt;"",('[1]T10 Wine export vol'!AU171/'[1]T61 Real GDP'!AU171*1000),"")),"")),"")</f>
        <v>2.1130184015171496E-2</v>
      </c>
      <c r="AW140" s="9">
        <f>IFERROR((IF('[1]T10 Wine export vol'!AV171&lt;&gt;"",(IF('[1]T58 Population'!AV171&lt;&gt;"",('[1]T10 Wine export vol'!AV171/'[1]T61 Real GDP'!AV171*1000),"")),"")),"")</f>
        <v>3.7426520770585516</v>
      </c>
      <c r="AX140" s="9" t="str">
        <f>IFERROR((IF('[1]T10 Wine export vol'!AW171&lt;&gt;"",(IF('[1]T58 Population'!AW171&lt;&gt;"",('[1]T10 Wine export vol'!AW171/'[1]T61 Real GDP'!AW171*1000),"")),"")),"")</f>
        <v/>
      </c>
      <c r="AY140" s="9">
        <f>IFERROR((IF('[1]T10 Wine export vol'!AX171&lt;&gt;"",(IF('[1]T58 Population'!AX171&lt;&gt;"",('[1]T10 Wine export vol'!AX171/'[1]T61 Real GDP'!AX171*1000),"")),"")),"")</f>
        <v>53.941259929316885</v>
      </c>
      <c r="AZ140" s="9">
        <f>IFERROR((IF('[1]T10 Wine export vol'!AY171&lt;&gt;"",(IF('[1]T58 Population'!AY171&lt;&gt;"",('[1]T10 Wine export vol'!AY171/'[1]T61 Real GDP'!AY171*1000),"")),"")),"")</f>
        <v>0.25279352614377487</v>
      </c>
      <c r="BA140" s="9">
        <f>IFERROR((IF('[1]T10 Wine export vol'!AZ171&lt;&gt;"",(IF('[1]T58 Population'!AZ171&lt;&gt;"",('[1]T10 Wine export vol'!AZ171/'[1]T61 Real GDP'!AZ171*1000),"")),"")),"")</f>
        <v>2.1322836070918161</v>
      </c>
      <c r="BB140" s="9">
        <f>IFERROR((IF('[1]T10 Wine export vol'!BC171&lt;&gt;"",(IF('[1]T58 Population'!BC171&lt;&gt;"",('[1]T10 Wine export vol'!BC171/'[1]T61 Real GDP'!BC171*1000),"")),"")),"")</f>
        <v>174.58628273876417</v>
      </c>
    </row>
    <row r="141" spans="1:54" x14ac:dyDescent="0.5">
      <c r="A141" s="7">
        <f>'[1]T10 Wine export vol'!A172</f>
        <v>2004</v>
      </c>
      <c r="B141" s="9">
        <f>IFERROR((IF('[1]T10 Wine export vol'!B172&lt;&gt;"",(IF('[1]T58 Population'!B172&lt;&gt;"",('[1]T10 Wine export vol'!B172/'[1]T61 Real GDP'!B172*1000),"")),"")),"")</f>
        <v>1082.7995718494706</v>
      </c>
      <c r="C141" s="9">
        <f>IFERROR((IF('[1]T10 Wine export vol'!C172&lt;&gt;"",(IF('[1]T58 Population'!C172&lt;&gt;"",('[1]T10 Wine export vol'!C172/'[1]T61 Real GDP'!C172*1000),"")),"")),"")</f>
        <v>1341.3792257769717</v>
      </c>
      <c r="D141" s="9">
        <f>IFERROR((IF('[1]T10 Wine export vol'!D172&lt;&gt;"",(IF('[1]T58 Population'!D172&lt;&gt;"",('[1]T10 Wine export vol'!D172/'[1]T61 Real GDP'!D172*1000),"")),"")),"")</f>
        <v>2102.2113162951264</v>
      </c>
      <c r="E141" s="9">
        <f>IFERROR((IF('[1]T10 Wine export vol'!E172&lt;&gt;"",(IF('[1]T58 Population'!E172&lt;&gt;"",('[1]T10 Wine export vol'!E172/'[1]T61 Real GDP'!E172*1000),"")),"")),"")</f>
        <v>1995.4679977598903</v>
      </c>
      <c r="F141" s="9">
        <f>IFERROR((IF('[1]T10 Wine export vol'!F172&lt;&gt;"",(IF('[1]T58 Population'!F172&lt;&gt;"",('[1]T10 Wine export vol'!F172/'[1]T61 Real GDP'!F172*1000),"")),"")),"")</f>
        <v>410.37394812398202</v>
      </c>
      <c r="G141" s="9"/>
      <c r="H141" s="9">
        <f>IFERROR((IF('[1]T10 Wine export vol'!G172&lt;&gt;"",(IF('[1]T58 Population'!G172&lt;&gt;"",('[1]T10 Wine export vol'!G172/'[1]T61 Real GDP'!G172*1000),"")),"")),"")</f>
        <v>98.329839054671126</v>
      </c>
      <c r="I141" s="9">
        <f>IFERROR((IF('[1]T10 Wine export vol'!H172&lt;&gt;"",(IF('[1]T58 Population'!H172&lt;&gt;"",('[1]T10 Wine export vol'!H172/'[1]T61 Real GDP'!H172*1000),"")),"")),"")</f>
        <v>309.56247535619536</v>
      </c>
      <c r="J141" s="9">
        <f>IFERROR((IF('[1]T10 Wine export vol'!I172&lt;&gt;"",(IF('[1]T58 Population'!I172&lt;&gt;"",('[1]T10 Wine export vol'!I172/'[1]T61 Real GDP'!I172*1000),"")),"")),"")</f>
        <v>6.2933437750408405</v>
      </c>
      <c r="K141" s="9">
        <f>IFERROR((IF('[1]T10 Wine export vol'!J172&lt;&gt;"",(IF('[1]T58 Population'!J172&lt;&gt;"",('[1]T10 Wine export vol'!J172/'[1]T61 Real GDP'!J172*1000),"")),"")),"")</f>
        <v>170.69814759706037</v>
      </c>
      <c r="L141" s="9">
        <f>IFERROR((IF('[1]T10 Wine export vol'!K172&lt;&gt;"",(IF('[1]T58 Population'!K172&lt;&gt;"",('[1]T10 Wine export vol'!K172/'[1]T61 Real GDP'!K172*1000),"")),"")),"")</f>
        <v>229.94752815800572</v>
      </c>
      <c r="M141" s="9">
        <f>IFERROR((IF('[1]T10 Wine export vol'!L172&lt;&gt;"",(IF('[1]T58 Population'!L172&lt;&gt;"",('[1]T10 Wine export vol'!L172/'[1]T61 Real GDP'!L172*1000),"")),"")),"")</f>
        <v>1.6458313976111445</v>
      </c>
      <c r="N141" s="9">
        <f>IFERROR((IF('[1]T10 Wine export vol'!M172&lt;&gt;"",(IF('[1]T58 Population'!M172&lt;&gt;"",('[1]T10 Wine export vol'!M172/'[1]T61 Real GDP'!M172*1000),"")),"")),"")</f>
        <v>61.041432447712808</v>
      </c>
      <c r="O141" s="9">
        <f>IFERROR((IF('[1]T10 Wine export vol'!N172&lt;&gt;"",(IF('[1]T58 Population'!N172&lt;&gt;"",('[1]T10 Wine export vol'!N172/'[1]T61 Real GDP'!N172*1000),"")),"")),"")</f>
        <v>36.219034861260354</v>
      </c>
      <c r="P141" s="9">
        <f>IFERROR((IF('[1]T10 Wine export vol'!O172&lt;&gt;"",(IF('[1]T58 Population'!O172&lt;&gt;"",('[1]T10 Wine export vol'!O172/'[1]T61 Real GDP'!O172*1000),"")),"")),"")</f>
        <v>11.176758494358053</v>
      </c>
      <c r="Q141" s="9">
        <f>IFERROR((IF('[1]T10 Wine export vol'!P172&lt;&gt;"",(IF('[1]T58 Population'!P172&lt;&gt;"",('[1]T10 Wine export vol'!P172/'[1]T61 Real GDP'!P172*1000),"")),"")),"")</f>
        <v>18.63027476316811</v>
      </c>
      <c r="R141" s="9" t="str">
        <f>IFERROR((IF('[1]T10 Wine export vol'!Q172&lt;&gt;"",(IF('[1]T58 Population'!Q172&lt;&gt;"",('[1]T10 Wine export vol'!Q172/'[1]T61 Real GDP'!Q172*1000),"")),"")),"")</f>
        <v/>
      </c>
      <c r="S141" s="9">
        <f>IFERROR((IF('[1]T10 Wine export vol'!R172&lt;&gt;"",(IF('[1]T58 Population'!R172&lt;&gt;"",('[1]T10 Wine export vol'!R172/'[1]T61 Real GDP'!R172*1000),"")),"")),"")</f>
        <v>1754.6619573566493</v>
      </c>
      <c r="T141" s="9">
        <f>IFERROR((IF('[1]T10 Wine export vol'!S172&lt;&gt;"",(IF('[1]T58 Population'!S172&lt;&gt;"",('[1]T10 Wine export vol'!S172/'[1]T61 Real GDP'!S172*1000),"")),"")),"")</f>
        <v>120.18825751848701</v>
      </c>
      <c r="U141" s="9">
        <f>IFERROR((IF('[1]T10 Wine export vol'!T172&lt;&gt;"",(IF('[1]T58 Population'!T172&lt;&gt;"",('[1]T10 Wine export vol'!T172/'[1]T61 Real GDP'!T172*1000),"")),"")),"")</f>
        <v>1986.8576179800191</v>
      </c>
      <c r="V141" s="9">
        <f>IFERROR((IF('[1]T10 Wine export vol'!U172&lt;&gt;"",(IF('[1]T58 Population'!U172&lt;&gt;"",('[1]T10 Wine export vol'!U172/'[1]T61 Real GDP'!U172*1000),"")),"")),"")</f>
        <v>567.51365229908095</v>
      </c>
      <c r="W141" s="9">
        <f>IFERROR((IF('[1]T10 Wine export vol'!V172&lt;&gt;"",(IF('[1]T58 Population'!V172&lt;&gt;"",('[1]T10 Wine export vol'!V172/'[1]T61 Real GDP'!V172*1000),"")),"")),"")</f>
        <v>17039.577993540046</v>
      </c>
      <c r="X141" s="9">
        <f>IFERROR((IF('[1]T10 Wine export vol'!W172&lt;&gt;"",(IF('[1]T58 Population'!W172&lt;&gt;"",('[1]T10 Wine export vol'!W172/'[1]T61 Real GDP'!W172*1000),"")),"")),"")</f>
        <v>425.09332895965298</v>
      </c>
      <c r="Y141" s="9">
        <f>IFERROR((IF('[1]T10 Wine export vol'!X172&lt;&gt;"",(IF('[1]T58 Population'!X172&lt;&gt;"",('[1]T10 Wine export vol'!X172/'[1]T61 Real GDP'!X172*1000),"")),"")),"")</f>
        <v>1.2490419559256252</v>
      </c>
      <c r="Z141" s="9">
        <f>IFERROR((IF('[1]T10 Wine export vol'!Y172&lt;&gt;"",(IF('[1]T58 Population'!Y172&lt;&gt;"",('[1]T10 Wine export vol'!Y172/'[1]T61 Real GDP'!Y172*1000),"")),"")),"")</f>
        <v>111.31517627838009</v>
      </c>
      <c r="AA141" s="9" t="str">
        <f>IFERROR((IF('[1]T10 Wine export vol'!Z172&lt;&gt;"",(IF('[1]T58 Population'!Z172&lt;&gt;"",('[1]T10 Wine export vol'!Z172/'[1]T61 Real GDP'!Z172*1000),"")),"")),"")</f>
        <v/>
      </c>
      <c r="AB141" s="9">
        <f>IFERROR((IF('[1]T10 Wine export vol'!AA172&lt;&gt;"",(IF('[1]T58 Population'!AA172&lt;&gt;"",('[1]T10 Wine export vol'!AA172/'[1]T61 Real GDP'!AA172*1000),"")),"")),"")</f>
        <v>1245.359334028688</v>
      </c>
      <c r="AC141" s="9">
        <f>IFERROR((IF('[1]T10 Wine export vol'!AB172&lt;&gt;"",(IF('[1]T58 Population'!AB172&lt;&gt;"",('[1]T10 Wine export vol'!AB172/'[1]T61 Real GDP'!AB172*1000),"")),"")),"")</f>
        <v>554.53830819898019</v>
      </c>
      <c r="AD141" s="9">
        <f>IFERROR((IF('[1]T10 Wine export vol'!AC172&lt;&gt;"",(IF('[1]T58 Population'!AC172&lt;&gt;"",('[1]T10 Wine export vol'!AC172/'[1]T61 Real GDP'!AC172*1000),"")),"")),"")</f>
        <v>3.6610396021673979</v>
      </c>
      <c r="AE141" s="9">
        <f>IFERROR((IF('[1]T10 Wine export vol'!AD172&lt;&gt;"",(IF('[1]T58 Population'!AD172&lt;&gt;"",('[1]T10 Wine export vol'!AD172/'[1]T61 Real GDP'!AD172*1000),"")),"")),"")</f>
        <v>43.808197668621851</v>
      </c>
      <c r="AF141" s="9">
        <f>IFERROR((IF('[1]T10 Wine export vol'!AE172&lt;&gt;"",(IF('[1]T58 Population'!AE172&lt;&gt;"",('[1]T10 Wine export vol'!AE172/'[1]T61 Real GDP'!AE172*1000),"")),"")),"")</f>
        <v>510.07318226684583</v>
      </c>
      <c r="AG141" s="9">
        <f>IFERROR((IF('[1]T10 Wine export vol'!AF172&lt;&gt;"",(IF('[1]T58 Population'!AF172&lt;&gt;"",('[1]T10 Wine export vol'!AF172/'[1]T61 Real GDP'!AF172*1000),"")),"")),"")</f>
        <v>2.8384041567789007</v>
      </c>
      <c r="AH141" s="9">
        <f>IFERROR((IF('[1]T10 Wine export vol'!AG172&lt;&gt;"",(IF('[1]T58 Population'!AG172&lt;&gt;"",('[1]T10 Wine export vol'!AG172/'[1]T61 Real GDP'!AG172*1000),"")),"")),"")</f>
        <v>2519.1854048132745</v>
      </c>
      <c r="AI141" s="9">
        <f>IFERROR((IF('[1]T10 Wine export vol'!AH172&lt;&gt;"",(IF('[1]T58 Population'!AH172&lt;&gt;"",('[1]T10 Wine export vol'!AH172/'[1]T61 Real GDP'!AH172*1000),"")),"")),"")</f>
        <v>1.7092394147123213</v>
      </c>
      <c r="AJ141" s="9">
        <f>IFERROR((IF('[1]T10 Wine export vol'!AI172&lt;&gt;"",(IF('[1]T58 Population'!AI172&lt;&gt;"",('[1]T10 Wine export vol'!AI172/'[1]T61 Real GDP'!AI172*1000),"")),"")),"")</f>
        <v>47.764673754380311</v>
      </c>
      <c r="AK141" s="9" t="str">
        <f>IFERROR((IF('[1]T10 Wine export vol'!AJ172&lt;&gt;"",(IF('[1]T58 Population'!AJ172&lt;&gt;"",('[1]T10 Wine export vol'!AJ172/'[1]T61 Real GDP'!AJ172*1000),"")),"")),"")</f>
        <v/>
      </c>
      <c r="AL141" s="9">
        <f>IFERROR((IF('[1]T10 Wine export vol'!AK172&lt;&gt;"",(IF('[1]T58 Population'!AK172&lt;&gt;"",('[1]T10 Wine export vol'!AK172/'[1]T61 Real GDP'!AK172*1000),"")),"")),"")</f>
        <v>28.116599544607745</v>
      </c>
      <c r="AM141" s="9">
        <f>IFERROR((IF('[1]T10 Wine export vol'!AL172&lt;&gt;"",(IF('[1]T58 Population'!AL172&lt;&gt;"",('[1]T10 Wine export vol'!AL172/'[1]T61 Real GDP'!AL172*1000),"")),"")),"")</f>
        <v>76.961764896152545</v>
      </c>
      <c r="AN141" s="9">
        <f>IFERROR((IF('[1]T10 Wine export vol'!AM172&lt;&gt;"",(IF('[1]T58 Population'!AM172&lt;&gt;"",('[1]T10 Wine export vol'!AM172/'[1]T61 Real GDP'!AM172*1000),"")),"")),"")</f>
        <v>1290.4142410913794</v>
      </c>
      <c r="AO141" s="9">
        <f>IFERROR((IF('[1]T10 Wine export vol'!AN172&lt;&gt;"",(IF('[1]T58 Population'!AN172&lt;&gt;"",('[1]T10 Wine export vol'!AN172/'[1]T61 Real GDP'!AN172*1000),"")),"")),"")</f>
        <v>739.4180879777648</v>
      </c>
      <c r="AP141" s="9">
        <f>IFERROR((IF('[1]T10 Wine export vol'!AO172&lt;&gt;"",(IF('[1]T58 Population'!AO172&lt;&gt;"",('[1]T10 Wine export vol'!AO172/'[1]T61 Real GDP'!AO172*1000),"")),"")),"")</f>
        <v>8.6274619511098614</v>
      </c>
      <c r="AQ141" s="9" t="str">
        <f>IFERROR((IF('[1]T10 Wine export vol'!AP172&lt;&gt;"",(IF('[1]T58 Population'!AP172&lt;&gt;"",('[1]T10 Wine export vol'!AP172/'[1]T61 Real GDP'!AP172*1000),"")),"")),"")</f>
        <v/>
      </c>
      <c r="AR141" s="9">
        <f>IFERROR((IF('[1]T10 Wine export vol'!AQ172&lt;&gt;"",(IF('[1]T58 Population'!AQ172&lt;&gt;"",('[1]T10 Wine export vol'!AQ172/'[1]T61 Real GDP'!AQ172*1000),"")),"")),"")</f>
        <v>0.30422296707256596</v>
      </c>
      <c r="AS141" s="9">
        <f>IFERROR((IF('[1]T10 Wine export vol'!AR172&lt;&gt;"",(IF('[1]T58 Population'!AR172&lt;&gt;"",('[1]T10 Wine export vol'!AR172/'[1]T61 Real GDP'!AR172*1000),"")),"")),"")</f>
        <v>10.117058139060443</v>
      </c>
      <c r="AT141" s="9">
        <f>IFERROR((IF('[1]T10 Wine export vol'!AS172&lt;&gt;"",(IF('[1]T58 Population'!AS172&lt;&gt;"",('[1]T10 Wine export vol'!AS172/'[1]T61 Real GDP'!AS172*1000),"")),"")),"")</f>
        <v>0.14001822217577878</v>
      </c>
      <c r="AU141" s="9">
        <f>IFERROR((IF('[1]T10 Wine export vol'!AT172&lt;&gt;"",(IF('[1]T58 Population'!AT172&lt;&gt;"",('[1]T10 Wine export vol'!AT172/'[1]T61 Real GDP'!AT172*1000),"")),"")),"")</f>
        <v>0.15222571421249032</v>
      </c>
      <c r="AV141" s="9">
        <f>IFERROR((IF('[1]T10 Wine export vol'!AU172&lt;&gt;"",(IF('[1]T58 Population'!AU172&lt;&gt;"",('[1]T10 Wine export vol'!AU172/'[1]T61 Real GDP'!AU172*1000),"")),"")),"")</f>
        <v>5.9403727206487414E-3</v>
      </c>
      <c r="AW141" s="9">
        <f>IFERROR((IF('[1]T10 Wine export vol'!AV172&lt;&gt;"",(IF('[1]T58 Population'!AV172&lt;&gt;"",('[1]T10 Wine export vol'!AV172/'[1]T61 Real GDP'!AV172*1000),"")),"")),"")</f>
        <v>6.991736160189026</v>
      </c>
      <c r="AX141" s="9">
        <f>IFERROR((IF('[1]T10 Wine export vol'!AW172&lt;&gt;"",(IF('[1]T58 Population'!AW172&lt;&gt;"",('[1]T10 Wine export vol'!AW172/'[1]T61 Real GDP'!AW172*1000),"")),"")),"")</f>
        <v>2.2066330971639393E-2</v>
      </c>
      <c r="AY141" s="9">
        <f>IFERROR((IF('[1]T10 Wine export vol'!AX172&lt;&gt;"",(IF('[1]T58 Population'!AX172&lt;&gt;"",('[1]T10 Wine export vol'!AX172/'[1]T61 Real GDP'!AX172*1000),"")),"")),"")</f>
        <v>58.994420256436655</v>
      </c>
      <c r="AZ141" s="9">
        <f>IFERROR((IF('[1]T10 Wine export vol'!AY172&lt;&gt;"",(IF('[1]T58 Population'!AY172&lt;&gt;"",('[1]T10 Wine export vol'!AY172/'[1]T61 Real GDP'!AY172*1000),"")),"")),"")</f>
        <v>2.6193265765853079E-2</v>
      </c>
      <c r="BA141" s="9">
        <f>IFERROR((IF('[1]T10 Wine export vol'!AZ172&lt;&gt;"",(IF('[1]T58 Population'!AZ172&lt;&gt;"",('[1]T10 Wine export vol'!AZ172/'[1]T61 Real GDP'!AZ172*1000),"")),"")),"")</f>
        <v>2.5890889182733003</v>
      </c>
      <c r="BB141" s="9">
        <f>IFERROR((IF('[1]T10 Wine export vol'!BC172&lt;&gt;"",(IF('[1]T58 Population'!BC172&lt;&gt;"",('[1]T10 Wine export vol'!BC172/'[1]T61 Real GDP'!BC172*1000),"")),"")),"")</f>
        <v>176.0373693138221</v>
      </c>
    </row>
    <row r="142" spans="1:54" x14ac:dyDescent="0.5">
      <c r="A142" s="7">
        <f>'[1]T10 Wine export vol'!A173</f>
        <v>2005</v>
      </c>
      <c r="B142" s="9">
        <f>IFERROR((IF('[1]T10 Wine export vol'!B173&lt;&gt;"",(IF('[1]T58 Population'!B173&lt;&gt;"",('[1]T10 Wine export vol'!B173/'[1]T61 Real GDP'!B173*1000),"")),"")),"")</f>
        <v>1013.619910010885</v>
      </c>
      <c r="C142" s="9">
        <f>IFERROR((IF('[1]T10 Wine export vol'!C173&lt;&gt;"",(IF('[1]T58 Population'!C173&lt;&gt;"",('[1]T10 Wine export vol'!C173/'[1]T61 Real GDP'!C173*1000),"")),"")),"")</f>
        <v>1498.4228509289685</v>
      </c>
      <c r="D142" s="9">
        <f>IFERROR((IF('[1]T10 Wine export vol'!D173&lt;&gt;"",(IF('[1]T58 Population'!D173&lt;&gt;"",('[1]T10 Wine export vol'!D173/'[1]T61 Real GDP'!D173*1000),"")),"")),"")</f>
        <v>1676.9520000212642</v>
      </c>
      <c r="E142" s="9">
        <f>IFERROR((IF('[1]T10 Wine export vol'!E173&lt;&gt;"",(IF('[1]T58 Population'!E173&lt;&gt;"",('[1]T10 Wine export vol'!E173/'[1]T61 Real GDP'!E173*1000),"")),"")),"")</f>
        <v>1973.1803598018155</v>
      </c>
      <c r="F142" s="9">
        <f>IFERROR((IF('[1]T10 Wine export vol'!F173&lt;&gt;"",(IF('[1]T58 Population'!F173&lt;&gt;"",('[1]T10 Wine export vol'!F173/'[1]T61 Real GDP'!F173*1000),"")),"")),"")</f>
        <v>376.30973441968882</v>
      </c>
      <c r="G142" s="9"/>
      <c r="H142" s="9">
        <f>IFERROR((IF('[1]T10 Wine export vol'!G173&lt;&gt;"",(IF('[1]T58 Population'!G173&lt;&gt;"",('[1]T10 Wine export vol'!G173/'[1]T61 Real GDP'!G173*1000),"")),"")),"")</f>
        <v>102.91119724500702</v>
      </c>
      <c r="I142" s="9">
        <f>IFERROR((IF('[1]T10 Wine export vol'!H173&lt;&gt;"",(IF('[1]T58 Population'!H173&lt;&gt;"",('[1]T10 Wine export vol'!H173/'[1]T61 Real GDP'!H173*1000),"")),"")),"")</f>
        <v>280.91228986068592</v>
      </c>
      <c r="J142" s="9">
        <f>IFERROR((IF('[1]T10 Wine export vol'!I173&lt;&gt;"",(IF('[1]T58 Population'!I173&lt;&gt;"",('[1]T10 Wine export vol'!I173/'[1]T61 Real GDP'!I173*1000),"")),"")),"")</f>
        <v>7.528806737551041</v>
      </c>
      <c r="K142" s="9">
        <f>IFERROR((IF('[1]T10 Wine export vol'!J173&lt;&gt;"",(IF('[1]T58 Population'!J173&lt;&gt;"",('[1]T10 Wine export vol'!J173/'[1]T61 Real GDP'!J173*1000),"")),"")),"")</f>
        <v>177.74237383440325</v>
      </c>
      <c r="L142" s="9">
        <f>IFERROR((IF('[1]T10 Wine export vol'!K173&lt;&gt;"",(IF('[1]T58 Population'!K173&lt;&gt;"",('[1]T10 Wine export vol'!K173/'[1]T61 Real GDP'!K173*1000),"")),"")),"")</f>
        <v>215.7942664417692</v>
      </c>
      <c r="M142" s="9">
        <f>IFERROR((IF('[1]T10 Wine export vol'!L173&lt;&gt;"",(IF('[1]T58 Population'!L173&lt;&gt;"",('[1]T10 Wine export vol'!L173/'[1]T61 Real GDP'!L173*1000),"")),"")),"")</f>
        <v>5.8909721194821083</v>
      </c>
      <c r="N142" s="9">
        <f>IFERROR((IF('[1]T10 Wine export vol'!M173&lt;&gt;"",(IF('[1]T58 Population'!M173&lt;&gt;"",('[1]T10 Wine export vol'!M173/'[1]T61 Real GDP'!M173*1000),"")),"")),"")</f>
        <v>101.86995299158343</v>
      </c>
      <c r="O142" s="9">
        <f>IFERROR((IF('[1]T10 Wine export vol'!N173&lt;&gt;"",(IF('[1]T58 Population'!N173&lt;&gt;"",('[1]T10 Wine export vol'!N173/'[1]T61 Real GDP'!N173*1000),"")),"")),"")</f>
        <v>26.122087983372257</v>
      </c>
      <c r="P142" s="9">
        <f>IFERROR((IF('[1]T10 Wine export vol'!O173&lt;&gt;"",(IF('[1]T58 Population'!O173&lt;&gt;"",('[1]T10 Wine export vol'!O173/'[1]T61 Real GDP'!O173*1000),"")),"")),"")</f>
        <v>13.607786132082381</v>
      </c>
      <c r="Q142" s="9">
        <f>IFERROR((IF('[1]T10 Wine export vol'!P173&lt;&gt;"",(IF('[1]T58 Population'!P173&lt;&gt;"",('[1]T10 Wine export vol'!P173/'[1]T61 Real GDP'!P173*1000),"")),"")),"")</f>
        <v>26.042687565564453</v>
      </c>
      <c r="R142" s="9" t="str">
        <f>IFERROR((IF('[1]T10 Wine export vol'!Q173&lt;&gt;"",(IF('[1]T58 Population'!Q173&lt;&gt;"",('[1]T10 Wine export vol'!Q173/'[1]T61 Real GDP'!Q173*1000),"")),"")),"")</f>
        <v/>
      </c>
      <c r="S142" s="9">
        <f>IFERROR((IF('[1]T10 Wine export vol'!R173&lt;&gt;"",(IF('[1]T58 Population'!R173&lt;&gt;"",('[1]T10 Wine export vol'!R173/'[1]T61 Real GDP'!R173*1000),"")),"")),"")</f>
        <v>2045.845633828809</v>
      </c>
      <c r="T142" s="9">
        <f>IFERROR((IF('[1]T10 Wine export vol'!S173&lt;&gt;"",(IF('[1]T58 Population'!S173&lt;&gt;"",('[1]T10 Wine export vol'!S173/'[1]T61 Real GDP'!S173*1000),"")),"")),"")</f>
        <v>67.310213941139835</v>
      </c>
      <c r="U142" s="9">
        <f>IFERROR((IF('[1]T10 Wine export vol'!T173&lt;&gt;"",(IF('[1]T58 Population'!T173&lt;&gt;"",('[1]T10 Wine export vol'!T173/'[1]T61 Real GDP'!T173*1000),"")),"")),"")</f>
        <v>2942.3635479258714</v>
      </c>
      <c r="V142" s="9">
        <f>IFERROR((IF('[1]T10 Wine export vol'!U173&lt;&gt;"",(IF('[1]T58 Population'!U173&lt;&gt;"",('[1]T10 Wine export vol'!U173/'[1]T61 Real GDP'!U173*1000),"")),"")),"")</f>
        <v>730.66162829062125</v>
      </c>
      <c r="W142" s="9">
        <f>IFERROR((IF('[1]T10 Wine export vol'!V173&lt;&gt;"",(IF('[1]T58 Population'!V173&lt;&gt;"",('[1]T10 Wine export vol'!V173/'[1]T61 Real GDP'!V173*1000),"")),"")),"")</f>
        <v>17491.590217764809</v>
      </c>
      <c r="X142" s="9">
        <f>IFERROR((IF('[1]T10 Wine export vol'!W173&lt;&gt;"",(IF('[1]T58 Population'!W173&lt;&gt;"",('[1]T10 Wine export vol'!W173/'[1]T61 Real GDP'!W173*1000),"")),"")),"")</f>
        <v>296.54830225837009</v>
      </c>
      <c r="Y142" s="9">
        <f>IFERROR((IF('[1]T10 Wine export vol'!X173&lt;&gt;"",(IF('[1]T58 Population'!X173&lt;&gt;"",('[1]T10 Wine export vol'!X173/'[1]T61 Real GDP'!X173*1000),"")),"")),"")</f>
        <v>1.338417876748035</v>
      </c>
      <c r="Z142" s="9">
        <f>IFERROR((IF('[1]T10 Wine export vol'!Y173&lt;&gt;"",(IF('[1]T58 Population'!Y173&lt;&gt;"",('[1]T10 Wine export vol'!Y173/'[1]T61 Real GDP'!Y173*1000),"")),"")),"")</f>
        <v>149.65552730776028</v>
      </c>
      <c r="AA142" s="9" t="str">
        <f>IFERROR((IF('[1]T10 Wine export vol'!Z173&lt;&gt;"",(IF('[1]T58 Population'!Z173&lt;&gt;"",('[1]T10 Wine export vol'!Z173/'[1]T61 Real GDP'!Z173*1000),"")),"")),"")</f>
        <v/>
      </c>
      <c r="AB142" s="9">
        <f>IFERROR((IF('[1]T10 Wine export vol'!AA173&lt;&gt;"",(IF('[1]T58 Population'!AA173&lt;&gt;"",('[1]T10 Wine export vol'!AA173/'[1]T61 Real GDP'!AA173*1000),"")),"")),"")</f>
        <v>1374.5378489066345</v>
      </c>
      <c r="AC142" s="9">
        <f>IFERROR((IF('[1]T10 Wine export vol'!AB173&lt;&gt;"",(IF('[1]T58 Population'!AB173&lt;&gt;"",('[1]T10 Wine export vol'!AB173/'[1]T61 Real GDP'!AB173*1000),"")),"")),"")</f>
        <v>758.04829206761656</v>
      </c>
      <c r="AD142" s="9">
        <f>IFERROR((IF('[1]T10 Wine export vol'!AC173&lt;&gt;"",(IF('[1]T58 Population'!AC173&lt;&gt;"",('[1]T10 Wine export vol'!AC173/'[1]T61 Real GDP'!AC173*1000),"")),"")),"")</f>
        <v>2.3671102002146296</v>
      </c>
      <c r="AE142" s="9">
        <f>IFERROR((IF('[1]T10 Wine export vol'!AD173&lt;&gt;"",(IF('[1]T58 Population'!AD173&lt;&gt;"",('[1]T10 Wine export vol'!AD173/'[1]T61 Real GDP'!AD173*1000),"")),"")),"")</f>
        <v>37.943714693760128</v>
      </c>
      <c r="AF142" s="9">
        <f>IFERROR((IF('[1]T10 Wine export vol'!AE173&lt;&gt;"",(IF('[1]T58 Population'!AE173&lt;&gt;"",('[1]T10 Wine export vol'!AE173/'[1]T61 Real GDP'!AE173*1000),"")),"")),"")</f>
        <v>651.62611893409121</v>
      </c>
      <c r="AG142" s="9">
        <f>IFERROR((IF('[1]T10 Wine export vol'!AF173&lt;&gt;"",(IF('[1]T58 Population'!AF173&lt;&gt;"",('[1]T10 Wine export vol'!AF173/'[1]T61 Real GDP'!AF173*1000),"")),"")),"")</f>
        <v>3.3321843133288764</v>
      </c>
      <c r="AH142" s="9">
        <f>IFERROR((IF('[1]T10 Wine export vol'!AG173&lt;&gt;"",(IF('[1]T58 Population'!AG173&lt;&gt;"",('[1]T10 Wine export vol'!AG173/'[1]T61 Real GDP'!AG173*1000),"")),"")),"")</f>
        <v>2116.8738354786101</v>
      </c>
      <c r="AI142" s="9">
        <f>IFERROR((IF('[1]T10 Wine export vol'!AH173&lt;&gt;"",(IF('[1]T58 Population'!AH173&lt;&gt;"",('[1]T10 Wine export vol'!AH173/'[1]T61 Real GDP'!AH173*1000),"")),"")),"")</f>
        <v>1.6405029701189617</v>
      </c>
      <c r="AJ142" s="9">
        <f>IFERROR((IF('[1]T10 Wine export vol'!AI173&lt;&gt;"",(IF('[1]T58 Population'!AI173&lt;&gt;"",('[1]T10 Wine export vol'!AI173/'[1]T61 Real GDP'!AI173*1000),"")),"")),"")</f>
        <v>54.603115327344703</v>
      </c>
      <c r="AK142" s="9" t="str">
        <f>IFERROR((IF('[1]T10 Wine export vol'!AJ173&lt;&gt;"",(IF('[1]T58 Population'!AJ173&lt;&gt;"",('[1]T10 Wine export vol'!AJ173/'[1]T61 Real GDP'!AJ173*1000),"")),"")),"")</f>
        <v/>
      </c>
      <c r="AL142" s="9">
        <f>IFERROR((IF('[1]T10 Wine export vol'!AK173&lt;&gt;"",(IF('[1]T58 Population'!AK173&lt;&gt;"",('[1]T10 Wine export vol'!AK173/'[1]T61 Real GDP'!AK173*1000),"")),"")),"")</f>
        <v>10.261135016818054</v>
      </c>
      <c r="AM142" s="9">
        <f>IFERROR((IF('[1]T10 Wine export vol'!AL173&lt;&gt;"",(IF('[1]T58 Population'!AL173&lt;&gt;"",('[1]T10 Wine export vol'!AL173/'[1]T61 Real GDP'!AL173*1000),"")),"")),"")</f>
        <v>61.596577443056255</v>
      </c>
      <c r="AN142" s="9">
        <f>IFERROR((IF('[1]T10 Wine export vol'!AM173&lt;&gt;"",(IF('[1]T58 Population'!AM173&lt;&gt;"",('[1]T10 Wine export vol'!AM173/'[1]T61 Real GDP'!AM173*1000),"")),"")),"")</f>
        <v>1638.0567692614334</v>
      </c>
      <c r="AO142" s="9">
        <f>IFERROR((IF('[1]T10 Wine export vol'!AN173&lt;&gt;"",(IF('[1]T58 Population'!AN173&lt;&gt;"",('[1]T10 Wine export vol'!AN173/'[1]T61 Real GDP'!AN173*1000),"")),"")),"")</f>
        <v>530.07381157785653</v>
      </c>
      <c r="AP142" s="9">
        <f>IFERROR((IF('[1]T10 Wine export vol'!AO173&lt;&gt;"",(IF('[1]T58 Population'!AO173&lt;&gt;"",('[1]T10 Wine export vol'!AO173/'[1]T61 Real GDP'!AO173*1000),"")),"")),"")</f>
        <v>8.1215176501951909</v>
      </c>
      <c r="AQ142" s="9" t="str">
        <f>IFERROR((IF('[1]T10 Wine export vol'!AP173&lt;&gt;"",(IF('[1]T58 Population'!AP173&lt;&gt;"",('[1]T10 Wine export vol'!AP173/'[1]T61 Real GDP'!AP173*1000),"")),"")),"")</f>
        <v/>
      </c>
      <c r="AR142" s="9">
        <f>IFERROR((IF('[1]T10 Wine export vol'!AQ173&lt;&gt;"",(IF('[1]T58 Population'!AQ173&lt;&gt;"",('[1]T10 Wine export vol'!AQ173/'[1]T61 Real GDP'!AQ173*1000),"")),"")),"")</f>
        <v>0.37310532452390205</v>
      </c>
      <c r="AS142" s="9">
        <f>IFERROR((IF('[1]T10 Wine export vol'!AR173&lt;&gt;"",(IF('[1]T58 Population'!AR173&lt;&gt;"",('[1]T10 Wine export vol'!AR173/'[1]T61 Real GDP'!AR173*1000),"")),"")),"")</f>
        <v>11.394642711319387</v>
      </c>
      <c r="AT142" s="9">
        <f>IFERROR((IF('[1]T10 Wine export vol'!AS173&lt;&gt;"",(IF('[1]T58 Population'!AS173&lt;&gt;"",('[1]T10 Wine export vol'!AS173/'[1]T61 Real GDP'!AS173*1000),"")),"")),"")</f>
        <v>0.17845251659416941</v>
      </c>
      <c r="AU142" s="9">
        <f>IFERROR((IF('[1]T10 Wine export vol'!AT173&lt;&gt;"",(IF('[1]T58 Population'!AT173&lt;&gt;"",('[1]T10 Wine export vol'!AT173/'[1]T61 Real GDP'!AT173*1000),"")),"")),"")</f>
        <v>0.13501349797367776</v>
      </c>
      <c r="AV142" s="9">
        <f>IFERROR((IF('[1]T10 Wine export vol'!AU173&lt;&gt;"",(IF('[1]T58 Population'!AU173&lt;&gt;"",('[1]T10 Wine export vol'!AU173/'[1]T61 Real GDP'!AU173*1000),"")),"")),"")</f>
        <v>4.3428308113158141E-2</v>
      </c>
      <c r="AW142" s="9">
        <f>IFERROR((IF('[1]T10 Wine export vol'!AV173&lt;&gt;"",(IF('[1]T58 Population'!AV173&lt;&gt;"",('[1]T10 Wine export vol'!AV173/'[1]T61 Real GDP'!AV173*1000),"")),"")),"")</f>
        <v>9.7945959947111056</v>
      </c>
      <c r="AX142" s="9">
        <f>IFERROR((IF('[1]T10 Wine export vol'!AW173&lt;&gt;"",(IF('[1]T58 Population'!AW173&lt;&gt;"",('[1]T10 Wine export vol'!AW173/'[1]T61 Real GDP'!AW173*1000),"")),"")),"")</f>
        <v>0.15584508782481124</v>
      </c>
      <c r="AY142" s="9">
        <f>IFERROR((IF('[1]T10 Wine export vol'!AX173&lt;&gt;"",(IF('[1]T58 Population'!AX173&lt;&gt;"",('[1]T10 Wine export vol'!AX173/'[1]T61 Real GDP'!AX173*1000),"")),"")),"")</f>
        <v>73.786899203425506</v>
      </c>
      <c r="AZ142" s="9">
        <f>IFERROR((IF('[1]T10 Wine export vol'!AY173&lt;&gt;"",(IF('[1]T58 Population'!AY173&lt;&gt;"",('[1]T10 Wine export vol'!AY173/'[1]T61 Real GDP'!AY173*1000),"")),"")),"")</f>
        <v>9.0979149658074344E-3</v>
      </c>
      <c r="BA142" s="9">
        <f>IFERROR((IF('[1]T10 Wine export vol'!AZ173&lt;&gt;"",(IF('[1]T58 Population'!AZ173&lt;&gt;"",('[1]T10 Wine export vol'!AZ173/'[1]T61 Real GDP'!AZ173*1000),"")),"")),"")</f>
        <v>4.6855013174694164</v>
      </c>
      <c r="BB142" s="9">
        <f>IFERROR((IF('[1]T10 Wine export vol'!BC173&lt;&gt;"",(IF('[1]T58 Population'!BC173&lt;&gt;"",('[1]T10 Wine export vol'!BC173/'[1]T61 Real GDP'!BC173*1000),"")),"")),"")</f>
        <v>176.0586589523804</v>
      </c>
    </row>
    <row r="143" spans="1:54" x14ac:dyDescent="0.5">
      <c r="A143" s="7">
        <f>'[1]T10 Wine export vol'!A174</f>
        <v>2006</v>
      </c>
      <c r="B143" s="9">
        <f>IFERROR((IF('[1]T10 Wine export vol'!B174&lt;&gt;"",(IF('[1]T58 Population'!B174&lt;&gt;"",('[1]T10 Wine export vol'!B174/'[1]T61 Real GDP'!B174*1000),"")),"")),"")</f>
        <v>1057.3220381219169</v>
      </c>
      <c r="C143" s="9">
        <f>IFERROR((IF('[1]T10 Wine export vol'!C174&lt;&gt;"",(IF('[1]T58 Population'!C174&lt;&gt;"",('[1]T10 Wine export vol'!C174/'[1]T61 Real GDP'!C174*1000),"")),"")),"")</f>
        <v>1736.8952128482231</v>
      </c>
      <c r="D143" s="9">
        <f>IFERROR((IF('[1]T10 Wine export vol'!D174&lt;&gt;"",(IF('[1]T58 Population'!D174&lt;&gt;"",('[1]T10 Wine export vol'!D174/'[1]T61 Real GDP'!D174*1000),"")),"")),"")</f>
        <v>1880.7504937493475</v>
      </c>
      <c r="E143" s="9">
        <f>IFERROR((IF('[1]T10 Wine export vol'!E174&lt;&gt;"",(IF('[1]T58 Population'!E174&lt;&gt;"",('[1]T10 Wine export vol'!E174/'[1]T61 Real GDP'!E174*1000),"")),"")),"")</f>
        <v>1885.2961063177338</v>
      </c>
      <c r="F143" s="9">
        <f>IFERROR((IF('[1]T10 Wine export vol'!F174&lt;&gt;"",(IF('[1]T58 Population'!F174&lt;&gt;"",('[1]T10 Wine export vol'!F174/'[1]T61 Real GDP'!F174*1000),"")),"")),"")</f>
        <v>278.64892896503272</v>
      </c>
      <c r="G143" s="9"/>
      <c r="H143" s="9">
        <f>IFERROR((IF('[1]T10 Wine export vol'!G174&lt;&gt;"",(IF('[1]T58 Population'!G174&lt;&gt;"",('[1]T10 Wine export vol'!G174/'[1]T61 Real GDP'!G174*1000),"")),"")),"")</f>
        <v>115.12700984080072</v>
      </c>
      <c r="I143" s="9">
        <f>IFERROR((IF('[1]T10 Wine export vol'!H174&lt;&gt;"",(IF('[1]T58 Population'!H174&lt;&gt;"",('[1]T10 Wine export vol'!H174/'[1]T61 Real GDP'!H174*1000),"")),"")),"")</f>
        <v>245.96559574253268</v>
      </c>
      <c r="J143" s="9">
        <f>IFERROR((IF('[1]T10 Wine export vol'!I174&lt;&gt;"",(IF('[1]T58 Population'!I174&lt;&gt;"",('[1]T10 Wine export vol'!I174/'[1]T61 Real GDP'!I174*1000),"")),"")),"")</f>
        <v>9.1276587350329113</v>
      </c>
      <c r="K143" s="9">
        <f>IFERROR((IF('[1]T10 Wine export vol'!J174&lt;&gt;"",(IF('[1]T58 Population'!J174&lt;&gt;"",('[1]T10 Wine export vol'!J174/'[1]T61 Real GDP'!J174*1000),"")),"")),"")</f>
        <v>191.28414318008177</v>
      </c>
      <c r="L143" s="9">
        <f>IFERROR((IF('[1]T10 Wine export vol'!K174&lt;&gt;"",(IF('[1]T58 Population'!K174&lt;&gt;"",('[1]T10 Wine export vol'!K174/'[1]T61 Real GDP'!K174*1000),"")),"")),"")</f>
        <v>192.81485896382961</v>
      </c>
      <c r="M143" s="9">
        <f>IFERROR((IF('[1]T10 Wine export vol'!L174&lt;&gt;"",(IF('[1]T58 Population'!L174&lt;&gt;"",('[1]T10 Wine export vol'!L174/'[1]T61 Real GDP'!L174*1000),"")),"")),"")</f>
        <v>2.3840192453395574</v>
      </c>
      <c r="N143" s="9">
        <f>IFERROR((IF('[1]T10 Wine export vol'!M174&lt;&gt;"",(IF('[1]T58 Population'!M174&lt;&gt;"",('[1]T10 Wine export vol'!M174/'[1]T61 Real GDP'!M174*1000),"")),"")),"")</f>
        <v>74.951370130500393</v>
      </c>
      <c r="O143" s="9">
        <f>IFERROR((IF('[1]T10 Wine export vol'!N174&lt;&gt;"",(IF('[1]T58 Population'!N174&lt;&gt;"",('[1]T10 Wine export vol'!N174/'[1]T61 Real GDP'!N174*1000),"")),"")),"")</f>
        <v>20.388792513264544</v>
      </c>
      <c r="P143" s="9">
        <f>IFERROR((IF('[1]T10 Wine export vol'!O174&lt;&gt;"",(IF('[1]T58 Population'!O174&lt;&gt;"",('[1]T10 Wine export vol'!O174/'[1]T61 Real GDP'!O174*1000),"")),"")),"")</f>
        <v>14.894633996787297</v>
      </c>
      <c r="Q143" s="9">
        <f>IFERROR((IF('[1]T10 Wine export vol'!P174&lt;&gt;"",(IF('[1]T58 Population'!P174&lt;&gt;"",('[1]T10 Wine export vol'!P174/'[1]T61 Real GDP'!P174*1000),"")),"")),"")</f>
        <v>29.166177272819084</v>
      </c>
      <c r="R143" s="9" t="str">
        <f>IFERROR((IF('[1]T10 Wine export vol'!Q174&lt;&gt;"",(IF('[1]T58 Population'!Q174&lt;&gt;"",('[1]T10 Wine export vol'!Q174/'[1]T61 Real GDP'!Q174*1000),"")),"")),"")</f>
        <v/>
      </c>
      <c r="S143" s="9">
        <f>IFERROR((IF('[1]T10 Wine export vol'!R174&lt;&gt;"",(IF('[1]T58 Population'!R174&lt;&gt;"",('[1]T10 Wine export vol'!R174/'[1]T61 Real GDP'!R174*1000),"")),"")),"")</f>
        <v>2581.3947512552804</v>
      </c>
      <c r="T143" s="9">
        <f>IFERROR((IF('[1]T10 Wine export vol'!S174&lt;&gt;"",(IF('[1]T58 Population'!S174&lt;&gt;"",('[1]T10 Wine export vol'!S174/'[1]T61 Real GDP'!S174*1000),"")),"")),"")</f>
        <v>68.031580189680398</v>
      </c>
      <c r="U143" s="9">
        <f>IFERROR((IF('[1]T10 Wine export vol'!T174&lt;&gt;"",(IF('[1]T58 Population'!T174&lt;&gt;"",('[1]T10 Wine export vol'!T174/'[1]T61 Real GDP'!T174*1000),"")),"")),"")</f>
        <v>1015.6899869917473</v>
      </c>
      <c r="V143" s="9">
        <f>IFERROR((IF('[1]T10 Wine export vol'!U174&lt;&gt;"",(IF('[1]T58 Population'!U174&lt;&gt;"",('[1]T10 Wine export vol'!U174/'[1]T61 Real GDP'!U174*1000),"")),"")),"")</f>
        <v>856.4946269115535</v>
      </c>
      <c r="W143" s="9">
        <f>IFERROR((IF('[1]T10 Wine export vol'!V174&lt;&gt;"",(IF('[1]T58 Population'!V174&lt;&gt;"",('[1]T10 Wine export vol'!V174/'[1]T61 Real GDP'!V174*1000),"")),"")),"")</f>
        <v>9492.1438331944428</v>
      </c>
      <c r="X143" s="9">
        <f>IFERROR((IF('[1]T10 Wine export vol'!W174&lt;&gt;"",(IF('[1]T58 Population'!W174&lt;&gt;"",('[1]T10 Wine export vol'!W174/'[1]T61 Real GDP'!W174*1000),"")),"")),"")</f>
        <v>258.75551511968854</v>
      </c>
      <c r="Y143" s="9">
        <f>IFERROR((IF('[1]T10 Wine export vol'!X174&lt;&gt;"",(IF('[1]T58 Population'!X174&lt;&gt;"",('[1]T10 Wine export vol'!X174/'[1]T61 Real GDP'!X174*1000),"")),"")),"")</f>
        <v>19.668847661589531</v>
      </c>
      <c r="Z143" s="9">
        <f>IFERROR((IF('[1]T10 Wine export vol'!Y174&lt;&gt;"",(IF('[1]T58 Population'!Y174&lt;&gt;"",('[1]T10 Wine export vol'!Y174/'[1]T61 Real GDP'!Y174*1000),"")),"")),"")</f>
        <v>126.70818020926011</v>
      </c>
      <c r="AA143" s="9" t="str">
        <f>IFERROR((IF('[1]T10 Wine export vol'!Z174&lt;&gt;"",(IF('[1]T58 Population'!Z174&lt;&gt;"",('[1]T10 Wine export vol'!Z174/'[1]T61 Real GDP'!Z174*1000),"")),"")),"")</f>
        <v/>
      </c>
      <c r="AB143" s="9">
        <f>IFERROR((IF('[1]T10 Wine export vol'!AA174&lt;&gt;"",(IF('[1]T58 Population'!AA174&lt;&gt;"",('[1]T10 Wine export vol'!AA174/'[1]T61 Real GDP'!AA174*1000),"")),"")),"")</f>
        <v>1490.4132730610615</v>
      </c>
      <c r="AC143" s="9">
        <f>IFERROR((IF('[1]T10 Wine export vol'!AB174&lt;&gt;"",(IF('[1]T58 Population'!AB174&lt;&gt;"",('[1]T10 Wine export vol'!AB174/'[1]T61 Real GDP'!AB174*1000),"")),"")),"")</f>
        <v>836.63619827483888</v>
      </c>
      <c r="AD143" s="9">
        <f>IFERROR((IF('[1]T10 Wine export vol'!AC174&lt;&gt;"",(IF('[1]T58 Population'!AC174&lt;&gt;"",('[1]T10 Wine export vol'!AC174/'[1]T61 Real GDP'!AC174*1000),"")),"")),"")</f>
        <v>1.8924323787287567</v>
      </c>
      <c r="AE143" s="9">
        <f>IFERROR((IF('[1]T10 Wine export vol'!AD174&lt;&gt;"",(IF('[1]T58 Population'!AD174&lt;&gt;"",('[1]T10 Wine export vol'!AD174/'[1]T61 Real GDP'!AD174*1000),"")),"")),"")</f>
        <v>39.41568332246446</v>
      </c>
      <c r="AF143" s="9">
        <f>IFERROR((IF('[1]T10 Wine export vol'!AE174&lt;&gt;"",(IF('[1]T58 Population'!AE174&lt;&gt;"",('[1]T10 Wine export vol'!AE174/'[1]T61 Real GDP'!AE174*1000),"")),"")),"")</f>
        <v>827.29807719147971</v>
      </c>
      <c r="AG143" s="9">
        <f>IFERROR((IF('[1]T10 Wine export vol'!AF174&lt;&gt;"",(IF('[1]T58 Population'!AF174&lt;&gt;"",('[1]T10 Wine export vol'!AF174/'[1]T61 Real GDP'!AF174*1000),"")),"")),"")</f>
        <v>3.1411126955428847</v>
      </c>
      <c r="AH143" s="9">
        <f>IFERROR((IF('[1]T10 Wine export vol'!AG174&lt;&gt;"",(IF('[1]T58 Population'!AG174&lt;&gt;"",('[1]T10 Wine export vol'!AG174/'[1]T61 Real GDP'!AG174*1000),"")),"")),"")</f>
        <v>2269.3378218524608</v>
      </c>
      <c r="AI143" s="9">
        <f>IFERROR((IF('[1]T10 Wine export vol'!AH174&lt;&gt;"",(IF('[1]T58 Population'!AH174&lt;&gt;"",('[1]T10 Wine export vol'!AH174/'[1]T61 Real GDP'!AH174*1000),"")),"")),"")</f>
        <v>1.0604926476359327</v>
      </c>
      <c r="AJ143" s="9">
        <f>IFERROR((IF('[1]T10 Wine export vol'!AI174&lt;&gt;"",(IF('[1]T58 Population'!AI174&lt;&gt;"",('[1]T10 Wine export vol'!AI174/'[1]T61 Real GDP'!AI174*1000),"")),"")),"")</f>
        <v>109.76141295129442</v>
      </c>
      <c r="AK143" s="9" t="str">
        <f>IFERROR((IF('[1]T10 Wine export vol'!AJ174&lt;&gt;"",(IF('[1]T58 Population'!AJ174&lt;&gt;"",('[1]T10 Wine export vol'!AJ174/'[1]T61 Real GDP'!AJ174*1000),"")),"")),"")</f>
        <v/>
      </c>
      <c r="AL143" s="9">
        <f>IFERROR((IF('[1]T10 Wine export vol'!AK174&lt;&gt;"",(IF('[1]T58 Population'!AK174&lt;&gt;"",('[1]T10 Wine export vol'!AK174/'[1]T61 Real GDP'!AK174*1000),"")),"")),"")</f>
        <v>17.492214309751489</v>
      </c>
      <c r="AM143" s="9">
        <f>IFERROR((IF('[1]T10 Wine export vol'!AL174&lt;&gt;"",(IF('[1]T58 Population'!AL174&lt;&gt;"",('[1]T10 Wine export vol'!AL174/'[1]T61 Real GDP'!AL174*1000),"")),"")),"")</f>
        <v>49.16899004602481</v>
      </c>
      <c r="AN143" s="9">
        <f>IFERROR((IF('[1]T10 Wine export vol'!AM174&lt;&gt;"",(IF('[1]T58 Population'!AM174&lt;&gt;"",('[1]T10 Wine export vol'!AM174/'[1]T61 Real GDP'!AM174*1000),"")),"")),"")</f>
        <v>1209.7014410198929</v>
      </c>
      <c r="AO143" s="9">
        <f>IFERROR((IF('[1]T10 Wine export vol'!AN174&lt;&gt;"",(IF('[1]T58 Population'!AN174&lt;&gt;"",('[1]T10 Wine export vol'!AN174/'[1]T61 Real GDP'!AN174*1000),"")),"")),"")</f>
        <v>174.83427827868476</v>
      </c>
      <c r="AP143" s="9">
        <f>IFERROR((IF('[1]T10 Wine export vol'!AO174&lt;&gt;"",(IF('[1]T58 Population'!AO174&lt;&gt;"",('[1]T10 Wine export vol'!AO174/'[1]T61 Real GDP'!AO174*1000),"")),"")),"")</f>
        <v>10.722736346468013</v>
      </c>
      <c r="AQ143" s="9" t="str">
        <f>IFERROR((IF('[1]T10 Wine export vol'!AP174&lt;&gt;"",(IF('[1]T58 Population'!AP174&lt;&gt;"",('[1]T10 Wine export vol'!AP174/'[1]T61 Real GDP'!AP174*1000),"")),"")),"")</f>
        <v/>
      </c>
      <c r="AR143" s="9">
        <f>IFERROR((IF('[1]T10 Wine export vol'!AQ174&lt;&gt;"",(IF('[1]T58 Population'!AQ174&lt;&gt;"",('[1]T10 Wine export vol'!AQ174/'[1]T61 Real GDP'!AQ174*1000),"")),"")),"")</f>
        <v>0.47789770416126681</v>
      </c>
      <c r="AS143" s="9">
        <f>IFERROR((IF('[1]T10 Wine export vol'!AR174&lt;&gt;"",(IF('[1]T58 Population'!AR174&lt;&gt;"",('[1]T10 Wine export vol'!AR174/'[1]T61 Real GDP'!AR174*1000),"")),"")),"")</f>
        <v>18.603566618535968</v>
      </c>
      <c r="AT143" s="9">
        <f>IFERROR((IF('[1]T10 Wine export vol'!AS174&lt;&gt;"",(IF('[1]T58 Population'!AS174&lt;&gt;"",('[1]T10 Wine export vol'!AS174/'[1]T61 Real GDP'!AS174*1000),"")),"")),"")</f>
        <v>0.36464417640782831</v>
      </c>
      <c r="AU143" s="9">
        <f>IFERROR((IF('[1]T10 Wine export vol'!AT174&lt;&gt;"",(IF('[1]T58 Population'!AT174&lt;&gt;"",('[1]T10 Wine export vol'!AT174/'[1]T61 Real GDP'!AT174*1000),"")),"")),"")</f>
        <v>0.16516780993161342</v>
      </c>
      <c r="AV143" s="9">
        <f>IFERROR((IF('[1]T10 Wine export vol'!AU174&lt;&gt;"",(IF('[1]T58 Population'!AU174&lt;&gt;"",('[1]T10 Wine export vol'!AU174/'[1]T61 Real GDP'!AU174*1000),"")),"")),"")</f>
        <v>0.11517744862597998</v>
      </c>
      <c r="AW143" s="9">
        <f>IFERROR((IF('[1]T10 Wine export vol'!AV174&lt;&gt;"",(IF('[1]T58 Population'!AV174&lt;&gt;"",('[1]T10 Wine export vol'!AV174/'[1]T61 Real GDP'!AV174*1000),"")),"")),"")</f>
        <v>8.1571428747563424</v>
      </c>
      <c r="AX143" s="9">
        <f>IFERROR((IF('[1]T10 Wine export vol'!AW174&lt;&gt;"",(IF('[1]T58 Population'!AW174&lt;&gt;"",('[1]T10 Wine export vol'!AW174/'[1]T61 Real GDP'!AW174*1000),"")),"")),"")</f>
        <v>0.20010977805661823</v>
      </c>
      <c r="AY143" s="9">
        <f>IFERROR((IF('[1]T10 Wine export vol'!AX174&lt;&gt;"",(IF('[1]T58 Population'!AX174&lt;&gt;"",('[1]T10 Wine export vol'!AX174/'[1]T61 Real GDP'!AX174*1000),"")),"")),"")</f>
        <v>77.901888582945091</v>
      </c>
      <c r="AZ143" s="9">
        <f>IFERROR((IF('[1]T10 Wine export vol'!AY174&lt;&gt;"",(IF('[1]T58 Population'!AY174&lt;&gt;"",('[1]T10 Wine export vol'!AY174/'[1]T61 Real GDP'!AY174*1000),"")),"")),"")</f>
        <v>6.6898685906333716E-2</v>
      </c>
      <c r="BA143" s="9">
        <f>IFERROR((IF('[1]T10 Wine export vol'!AZ174&lt;&gt;"",(IF('[1]T58 Population'!AZ174&lt;&gt;"",('[1]T10 Wine export vol'!AZ174/'[1]T61 Real GDP'!AZ174*1000),"")),"")),"")</f>
        <v>3.8759096305470471</v>
      </c>
      <c r="BB143" s="9">
        <f>IFERROR((IF('[1]T10 Wine export vol'!BC174&lt;&gt;"",(IF('[1]T58 Population'!BC174&lt;&gt;"",('[1]T10 Wine export vol'!BC174/'[1]T61 Real GDP'!BC174*1000),"")),"")),"")</f>
        <v>178.35488920865757</v>
      </c>
    </row>
    <row r="144" spans="1:54" x14ac:dyDescent="0.5">
      <c r="A144" s="7">
        <f>'[1]T10 Wine export vol'!A175</f>
        <v>2007</v>
      </c>
      <c r="B144" s="9">
        <f>IFERROR((IF('[1]T10 Wine export vol'!B175&lt;&gt;"",(IF('[1]T58 Population'!B175&lt;&gt;"",('[1]T10 Wine export vol'!B175/'[1]T61 Real GDP'!B175*1000),"")),"")),"")</f>
        <v>1055.913032736823</v>
      </c>
      <c r="C144" s="9">
        <f>IFERROR((IF('[1]T10 Wine export vol'!C175&lt;&gt;"",(IF('[1]T58 Population'!C175&lt;&gt;"",('[1]T10 Wine export vol'!C175/'[1]T61 Real GDP'!C175*1000),"")),"")),"")</f>
        <v>1694.2750834025326</v>
      </c>
      <c r="D144" s="9">
        <f>IFERROR((IF('[1]T10 Wine export vol'!D175&lt;&gt;"",(IF('[1]T58 Population'!D175&lt;&gt;"",('[1]T10 Wine export vol'!D175/'[1]T61 Real GDP'!D175*1000),"")),"")),"")</f>
        <v>2195.8353445054822</v>
      </c>
      <c r="E144" s="9">
        <f>IFERROR((IF('[1]T10 Wine export vol'!E175&lt;&gt;"",(IF('[1]T58 Population'!E175&lt;&gt;"",('[1]T10 Wine export vol'!E175/'[1]T61 Real GDP'!E175*1000),"")),"")),"")</f>
        <v>1986.2195209637994</v>
      </c>
      <c r="F144" s="9">
        <f>IFERROR((IF('[1]T10 Wine export vol'!F175&lt;&gt;"",(IF('[1]T58 Population'!F175&lt;&gt;"",('[1]T10 Wine export vol'!F175/'[1]T61 Real GDP'!F175*1000),"")),"")),"")</f>
        <v>284.59817474952678</v>
      </c>
      <c r="G144" s="9"/>
      <c r="H144" s="9">
        <f>IFERROR((IF('[1]T10 Wine export vol'!G175&lt;&gt;"",(IF('[1]T58 Population'!G175&lt;&gt;"",('[1]T10 Wine export vol'!G175/'[1]T61 Real GDP'!G175*1000),"")),"")),"")</f>
        <v>160.98882771397106</v>
      </c>
      <c r="I144" s="9">
        <f>IFERROR((IF('[1]T10 Wine export vol'!H175&lt;&gt;"",(IF('[1]T58 Population'!H175&lt;&gt;"",('[1]T10 Wine export vol'!H175/'[1]T61 Real GDP'!H175*1000),"")),"")),"")</f>
        <v>248.59767007368899</v>
      </c>
      <c r="J144" s="9">
        <f>IFERROR((IF('[1]T10 Wine export vol'!I175&lt;&gt;"",(IF('[1]T58 Population'!I175&lt;&gt;"",('[1]T10 Wine export vol'!I175/'[1]T61 Real GDP'!I175*1000),"")),"")),"")</f>
        <v>14.690046219825971</v>
      </c>
      <c r="K144" s="9">
        <f>IFERROR((IF('[1]T10 Wine export vol'!J175&lt;&gt;"",(IF('[1]T58 Population'!J175&lt;&gt;"",('[1]T10 Wine export vol'!J175/'[1]T61 Real GDP'!J175*1000),"")),"")),"")</f>
        <v>203.42238560547352</v>
      </c>
      <c r="L144" s="9">
        <f>IFERROR((IF('[1]T10 Wine export vol'!K175&lt;&gt;"",(IF('[1]T58 Population'!K175&lt;&gt;"",('[1]T10 Wine export vol'!K175/'[1]T61 Real GDP'!K175*1000),"")),"")),"")</f>
        <v>181.44592781515024</v>
      </c>
      <c r="M144" s="9">
        <f>IFERROR((IF('[1]T10 Wine export vol'!L175&lt;&gt;"",(IF('[1]T58 Population'!L175&lt;&gt;"",('[1]T10 Wine export vol'!L175/'[1]T61 Real GDP'!L175*1000),"")),"")),"")</f>
        <v>6.6578084667489392</v>
      </c>
      <c r="N144" s="9">
        <f>IFERROR((IF('[1]T10 Wine export vol'!M175&lt;&gt;"",(IF('[1]T58 Population'!M175&lt;&gt;"",('[1]T10 Wine export vol'!M175/'[1]T61 Real GDP'!M175*1000),"")),"")),"")</f>
        <v>87.002815978677603</v>
      </c>
      <c r="O144" s="9">
        <f>IFERROR((IF('[1]T10 Wine export vol'!N175&lt;&gt;"",(IF('[1]T58 Population'!N175&lt;&gt;"",('[1]T10 Wine export vol'!N175/'[1]T61 Real GDP'!N175*1000),"")),"")),"")</f>
        <v>12.204521631980882</v>
      </c>
      <c r="P144" s="9">
        <f>IFERROR((IF('[1]T10 Wine export vol'!O175&lt;&gt;"",(IF('[1]T58 Population'!O175&lt;&gt;"",('[1]T10 Wine export vol'!O175/'[1]T61 Real GDP'!O175*1000),"")),"")),"")</f>
        <v>10.483599095881965</v>
      </c>
      <c r="Q144" s="9">
        <f>IFERROR((IF('[1]T10 Wine export vol'!P175&lt;&gt;"",(IF('[1]T58 Population'!P175&lt;&gt;"",('[1]T10 Wine export vol'!P175/'[1]T61 Real GDP'!P175*1000),"")),"")),"")</f>
        <v>29.699880354897751</v>
      </c>
      <c r="R144" s="9" t="str">
        <f>IFERROR((IF('[1]T10 Wine export vol'!Q175&lt;&gt;"",(IF('[1]T58 Population'!Q175&lt;&gt;"",('[1]T10 Wine export vol'!Q175/'[1]T61 Real GDP'!Q175*1000),"")),"")),"")</f>
        <v/>
      </c>
      <c r="S144" s="9">
        <f>IFERROR((IF('[1]T10 Wine export vol'!R175&lt;&gt;"",(IF('[1]T58 Population'!R175&lt;&gt;"",('[1]T10 Wine export vol'!R175/'[1]T61 Real GDP'!R175*1000),"")),"")),"")</f>
        <v>1794.9979824202242</v>
      </c>
      <c r="T144" s="9">
        <f>IFERROR((IF('[1]T10 Wine export vol'!S175&lt;&gt;"",(IF('[1]T58 Population'!S175&lt;&gt;"",('[1]T10 Wine export vol'!S175/'[1]T61 Real GDP'!S175*1000),"")),"")),"")</f>
        <v>64.386778009003336</v>
      </c>
      <c r="U144" s="9">
        <f>IFERROR((IF('[1]T10 Wine export vol'!T175&lt;&gt;"",(IF('[1]T58 Population'!T175&lt;&gt;"",('[1]T10 Wine export vol'!T175/'[1]T61 Real GDP'!T175*1000),"")),"")),"")</f>
        <v>546.72897873870147</v>
      </c>
      <c r="V144" s="9">
        <f>IFERROR((IF('[1]T10 Wine export vol'!U175&lt;&gt;"",(IF('[1]T58 Population'!U175&lt;&gt;"",('[1]T10 Wine export vol'!U175/'[1]T61 Real GDP'!U175*1000),"")),"")),"")</f>
        <v>788.53932262311241</v>
      </c>
      <c r="W144" s="9">
        <f>IFERROR((IF('[1]T10 Wine export vol'!V175&lt;&gt;"",(IF('[1]T58 Population'!V175&lt;&gt;"",('[1]T10 Wine export vol'!V175/'[1]T61 Real GDP'!V175*1000),"")),"")),"")</f>
        <v>4123.5922167450462</v>
      </c>
      <c r="X144" s="9">
        <f>IFERROR((IF('[1]T10 Wine export vol'!W175&lt;&gt;"",(IF('[1]T58 Population'!W175&lt;&gt;"",('[1]T10 Wine export vol'!W175/'[1]T61 Real GDP'!W175*1000),"")),"")),"")</f>
        <v>142.16625975587627</v>
      </c>
      <c r="Y144" s="9">
        <f>IFERROR((IF('[1]T10 Wine export vol'!X175&lt;&gt;"",(IF('[1]T58 Population'!X175&lt;&gt;"",('[1]T10 Wine export vol'!X175/'[1]T61 Real GDP'!X175*1000),"")),"")),"")</f>
        <v>3.0666153008733588</v>
      </c>
      <c r="Z144" s="9">
        <f>IFERROR((IF('[1]T10 Wine export vol'!Y175&lt;&gt;"",(IF('[1]T58 Population'!Y175&lt;&gt;"",('[1]T10 Wine export vol'!Y175/'[1]T61 Real GDP'!Y175*1000),"")),"")),"")</f>
        <v>115.2964088787769</v>
      </c>
      <c r="AA144" s="9" t="str">
        <f>IFERROR((IF('[1]T10 Wine export vol'!Z175&lt;&gt;"",(IF('[1]T58 Population'!Z175&lt;&gt;"",('[1]T10 Wine export vol'!Z175/'[1]T61 Real GDP'!Z175*1000),"")),"")),"")</f>
        <v/>
      </c>
      <c r="AB144" s="9">
        <f>IFERROR((IF('[1]T10 Wine export vol'!AA175&lt;&gt;"",(IF('[1]T58 Population'!AA175&lt;&gt;"",('[1]T10 Wine export vol'!AA175/'[1]T61 Real GDP'!AA175*1000),"")),"")),"")</f>
        <v>1544.6328487073588</v>
      </c>
      <c r="AC144" s="9">
        <f>IFERROR((IF('[1]T10 Wine export vol'!AB175&lt;&gt;"",(IF('[1]T58 Population'!AB175&lt;&gt;"",('[1]T10 Wine export vol'!AB175/'[1]T61 Real GDP'!AB175*1000),"")),"")),"")</f>
        <v>1057.1855093256643</v>
      </c>
      <c r="AD144" s="9">
        <f>IFERROR((IF('[1]T10 Wine export vol'!AC175&lt;&gt;"",(IF('[1]T58 Population'!AC175&lt;&gt;"",('[1]T10 Wine export vol'!AC175/'[1]T61 Real GDP'!AC175*1000),"")),"")),"")</f>
        <v>3.612538122506582</v>
      </c>
      <c r="AE144" s="9">
        <f>IFERROR((IF('[1]T10 Wine export vol'!AD175&lt;&gt;"",(IF('[1]T58 Population'!AD175&lt;&gt;"",('[1]T10 Wine export vol'!AD175/'[1]T61 Real GDP'!AD175*1000),"")),"")),"")</f>
        <v>44.365960228820853</v>
      </c>
      <c r="AF144" s="9">
        <f>IFERROR((IF('[1]T10 Wine export vol'!AE175&lt;&gt;"",(IF('[1]T58 Population'!AE175&lt;&gt;"",('[1]T10 Wine export vol'!AE175/'[1]T61 Real GDP'!AE175*1000),"")),"")),"")</f>
        <v>940.92889741333738</v>
      </c>
      <c r="AG144" s="9">
        <f>IFERROR((IF('[1]T10 Wine export vol'!AF175&lt;&gt;"",(IF('[1]T58 Population'!AF175&lt;&gt;"",('[1]T10 Wine export vol'!AF175/'[1]T61 Real GDP'!AF175*1000),"")),"")),"")</f>
        <v>2.7529925651027543</v>
      </c>
      <c r="AH144" s="9">
        <f>IFERROR((IF('[1]T10 Wine export vol'!AG175&lt;&gt;"",(IF('[1]T58 Population'!AG175&lt;&gt;"",('[1]T10 Wine export vol'!AG175/'[1]T61 Real GDP'!AG175*1000),"")),"")),"")</f>
        <v>2773.011271081682</v>
      </c>
      <c r="AI144" s="9">
        <f>IFERROR((IF('[1]T10 Wine export vol'!AH175&lt;&gt;"",(IF('[1]T58 Population'!AH175&lt;&gt;"",('[1]T10 Wine export vol'!AH175/'[1]T61 Real GDP'!AH175*1000),"")),"")),"")</f>
        <v>0.88375109274622121</v>
      </c>
      <c r="AJ144" s="9">
        <f>IFERROR((IF('[1]T10 Wine export vol'!AI175&lt;&gt;"",(IF('[1]T58 Population'!AI175&lt;&gt;"",('[1]T10 Wine export vol'!AI175/'[1]T61 Real GDP'!AI175*1000),"")),"")),"")</f>
        <v>298.03731091462771</v>
      </c>
      <c r="AK144" s="9" t="str">
        <f>IFERROR((IF('[1]T10 Wine export vol'!AJ175&lt;&gt;"",(IF('[1]T58 Population'!AJ175&lt;&gt;"",('[1]T10 Wine export vol'!AJ175/'[1]T61 Real GDP'!AJ175*1000),"")),"")),"")</f>
        <v/>
      </c>
      <c r="AL144" s="9">
        <f>IFERROR((IF('[1]T10 Wine export vol'!AK175&lt;&gt;"",(IF('[1]T58 Population'!AK175&lt;&gt;"",('[1]T10 Wine export vol'!AK175/'[1]T61 Real GDP'!AK175*1000),"")),"")),"")</f>
        <v>20.759395781594552</v>
      </c>
      <c r="AM144" s="9">
        <f>IFERROR((IF('[1]T10 Wine export vol'!AL175&lt;&gt;"",(IF('[1]T58 Population'!AL175&lt;&gt;"",('[1]T10 Wine export vol'!AL175/'[1]T61 Real GDP'!AL175*1000),"")),"")),"")</f>
        <v>63.603591422895164</v>
      </c>
      <c r="AN144" s="9">
        <f>IFERROR((IF('[1]T10 Wine export vol'!AM175&lt;&gt;"",(IF('[1]T58 Population'!AM175&lt;&gt;"",('[1]T10 Wine export vol'!AM175/'[1]T61 Real GDP'!AM175*1000),"")),"")),"")</f>
        <v>1769.5214553394028</v>
      </c>
      <c r="AO144" s="9">
        <f>IFERROR((IF('[1]T10 Wine export vol'!AN175&lt;&gt;"",(IF('[1]T58 Population'!AN175&lt;&gt;"",('[1]T10 Wine export vol'!AN175/'[1]T61 Real GDP'!AN175*1000),"")),"")),"")</f>
        <v>148.80727863251948</v>
      </c>
      <c r="AP144" s="9">
        <f>IFERROR((IF('[1]T10 Wine export vol'!AO175&lt;&gt;"",(IF('[1]T58 Population'!AO175&lt;&gt;"",('[1]T10 Wine export vol'!AO175/'[1]T61 Real GDP'!AO175*1000),"")),"")),"")</f>
        <v>9.3277100797716113</v>
      </c>
      <c r="AQ144" s="9" t="str">
        <f>IFERROR((IF('[1]T10 Wine export vol'!AP175&lt;&gt;"",(IF('[1]T58 Population'!AP175&lt;&gt;"",('[1]T10 Wine export vol'!AP175/'[1]T61 Real GDP'!AP175*1000),"")),"")),"")</f>
        <v/>
      </c>
      <c r="AR144" s="9">
        <f>IFERROR((IF('[1]T10 Wine export vol'!AQ175&lt;&gt;"",(IF('[1]T58 Population'!AQ175&lt;&gt;"",('[1]T10 Wine export vol'!AQ175/'[1]T61 Real GDP'!AQ175*1000),"")),"")),"")</f>
        <v>1.1177776485642064</v>
      </c>
      <c r="AS144" s="9">
        <f>IFERROR((IF('[1]T10 Wine export vol'!AR175&lt;&gt;"",(IF('[1]T58 Population'!AR175&lt;&gt;"",('[1]T10 Wine export vol'!AR175/'[1]T61 Real GDP'!AR175*1000),"")),"")),"")</f>
        <v>28.177710553311353</v>
      </c>
      <c r="AT144" s="9">
        <f>IFERROR((IF('[1]T10 Wine export vol'!AS175&lt;&gt;"",(IF('[1]T58 Population'!AS175&lt;&gt;"",('[1]T10 Wine export vol'!AS175/'[1]T61 Real GDP'!AS175*1000),"")),"")),"")</f>
        <v>0.39748874046999477</v>
      </c>
      <c r="AU144" s="9">
        <f>IFERROR((IF('[1]T10 Wine export vol'!AT175&lt;&gt;"",(IF('[1]T58 Population'!AT175&lt;&gt;"",('[1]T10 Wine export vol'!AT175/'[1]T61 Real GDP'!AT175*1000),"")),"")),"")</f>
        <v>0.12149072066953674</v>
      </c>
      <c r="AV144" s="9">
        <f>IFERROR((IF('[1]T10 Wine export vol'!AU175&lt;&gt;"",(IF('[1]T58 Population'!AU175&lt;&gt;"",('[1]T10 Wine export vol'!AU175/'[1]T61 Real GDP'!AU175*1000),"")),"")),"")</f>
        <v>6.4095342779801376E-2</v>
      </c>
      <c r="AW144" s="9">
        <f>IFERROR((IF('[1]T10 Wine export vol'!AV175&lt;&gt;"",(IF('[1]T58 Population'!AV175&lt;&gt;"",('[1]T10 Wine export vol'!AV175/'[1]T61 Real GDP'!AV175*1000),"")),"")),"")</f>
        <v>13.083356368981679</v>
      </c>
      <c r="AX144" s="9">
        <f>IFERROR((IF('[1]T10 Wine export vol'!AW175&lt;&gt;"",(IF('[1]T58 Population'!AW175&lt;&gt;"",('[1]T10 Wine export vol'!AW175/'[1]T61 Real GDP'!AW175*1000),"")),"")),"")</f>
        <v>0.15015273394179984</v>
      </c>
      <c r="AY144" s="9">
        <f>IFERROR((IF('[1]T10 Wine export vol'!AX175&lt;&gt;"",(IF('[1]T58 Population'!AX175&lt;&gt;"",('[1]T10 Wine export vol'!AX175/'[1]T61 Real GDP'!AX175*1000),"")),"")),"")</f>
        <v>95.257199295218413</v>
      </c>
      <c r="AZ144" s="9">
        <f>IFERROR((IF('[1]T10 Wine export vol'!AY175&lt;&gt;"",(IF('[1]T58 Population'!AY175&lt;&gt;"",('[1]T10 Wine export vol'!AY175/'[1]T61 Real GDP'!AY175*1000),"")),"")),"")</f>
        <v>0.12836442973514495</v>
      </c>
      <c r="BA144" s="9">
        <f>IFERROR((IF('[1]T10 Wine export vol'!AZ175&lt;&gt;"",(IF('[1]T58 Population'!AZ175&lt;&gt;"",('[1]T10 Wine export vol'!AZ175/'[1]T61 Real GDP'!AZ175*1000),"")),"")),"")</f>
        <v>4.7817988882109628</v>
      </c>
      <c r="BB144" s="9">
        <f>IFERROR((IF('[1]T10 Wine export vol'!BC175&lt;&gt;"",(IF('[1]T58 Population'!BC175&lt;&gt;"",('[1]T10 Wine export vol'!BC175/'[1]T61 Real GDP'!BC175*1000),"")),"")),"")</f>
        <v>182.93890116856079</v>
      </c>
    </row>
    <row r="145" spans="1:54" x14ac:dyDescent="0.5">
      <c r="A145" s="7">
        <f>'[1]T10 Wine export vol'!A176</f>
        <v>2008</v>
      </c>
      <c r="B145" s="9">
        <f>IFERROR((IF('[1]T10 Wine export vol'!B176&lt;&gt;"",(IF('[1]T58 Population'!B176&lt;&gt;"",('[1]T10 Wine export vol'!B176/'[1]T61 Real GDP'!B176*1000),"")),"")),"")</f>
        <v>952.27236145839743</v>
      </c>
      <c r="C145" s="9">
        <f>IFERROR((IF('[1]T10 Wine export vol'!C176&lt;&gt;"",(IF('[1]T58 Population'!C176&lt;&gt;"",('[1]T10 Wine export vol'!C176/'[1]T61 Real GDP'!C176*1000),"")),"")),"")</f>
        <v>1668.1905763124162</v>
      </c>
      <c r="D145" s="9">
        <f>IFERROR((IF('[1]T10 Wine export vol'!D176&lt;&gt;"",(IF('[1]T58 Population'!D176&lt;&gt;"",('[1]T10 Wine export vol'!D176/'[1]T61 Real GDP'!D176*1000),"")),"")),"")</f>
        <v>1840.3137696154176</v>
      </c>
      <c r="E145" s="9">
        <f>IFERROR((IF('[1]T10 Wine export vol'!E176&lt;&gt;"",(IF('[1]T58 Population'!E176&lt;&gt;"",('[1]T10 Wine export vol'!E176/'[1]T61 Real GDP'!E176*1000),"")),"")),"")</f>
        <v>2133.8561867599938</v>
      </c>
      <c r="F145" s="9">
        <f>IFERROR((IF('[1]T10 Wine export vol'!F176&lt;&gt;"",(IF('[1]T58 Population'!F176&lt;&gt;"",('[1]T10 Wine export vol'!F176/'[1]T61 Real GDP'!F176*1000),"")),"")),"")</f>
        <v>313.03812155924908</v>
      </c>
      <c r="G145" s="9"/>
      <c r="H145" s="9">
        <f>IFERROR((IF('[1]T10 Wine export vol'!G176&lt;&gt;"",(IF('[1]T58 Population'!G176&lt;&gt;"",('[1]T10 Wine export vol'!G176/'[1]T61 Real GDP'!G176*1000),"")),"")),"")</f>
        <v>189.80954262878691</v>
      </c>
      <c r="I145" s="9">
        <f>IFERROR((IF('[1]T10 Wine export vol'!H176&lt;&gt;"",(IF('[1]T58 Population'!H176&lt;&gt;"",('[1]T10 Wine export vol'!H176/'[1]T61 Real GDP'!H176*1000),"")),"")),"")</f>
        <v>268.47142312371193</v>
      </c>
      <c r="J145" s="9">
        <f>IFERROR((IF('[1]T10 Wine export vol'!I176&lt;&gt;"",(IF('[1]T58 Population'!I176&lt;&gt;"",('[1]T10 Wine export vol'!I176/'[1]T61 Real GDP'!I176*1000),"")),"")),"")</f>
        <v>14.407693767109507</v>
      </c>
      <c r="K145" s="9">
        <f>IFERROR((IF('[1]T10 Wine export vol'!J176&lt;&gt;"",(IF('[1]T58 Population'!J176&lt;&gt;"",('[1]T10 Wine export vol'!J176/'[1]T61 Real GDP'!J176*1000),"")),"")),"")</f>
        <v>208.99320359167857</v>
      </c>
      <c r="L145" s="9">
        <f>IFERROR((IF('[1]T10 Wine export vol'!K176&lt;&gt;"",(IF('[1]T58 Population'!K176&lt;&gt;"",('[1]T10 Wine export vol'!K176/'[1]T61 Real GDP'!K176*1000),"")),"")),"")</f>
        <v>163.94437116183079</v>
      </c>
      <c r="M145" s="9">
        <f>IFERROR((IF('[1]T10 Wine export vol'!L176&lt;&gt;"",(IF('[1]T58 Population'!L176&lt;&gt;"",('[1]T10 Wine export vol'!L176/'[1]T61 Real GDP'!L176*1000),"")),"")),"")</f>
        <v>5.5789315033504261</v>
      </c>
      <c r="N145" s="9">
        <f>IFERROR((IF('[1]T10 Wine export vol'!M176&lt;&gt;"",(IF('[1]T58 Population'!M176&lt;&gt;"",('[1]T10 Wine export vol'!M176/'[1]T61 Real GDP'!M176*1000),"")),"")),"")</f>
        <v>57.468585296180571</v>
      </c>
      <c r="O145" s="9">
        <f>IFERROR((IF('[1]T10 Wine export vol'!N176&lt;&gt;"",(IF('[1]T58 Population'!N176&lt;&gt;"",('[1]T10 Wine export vol'!N176/'[1]T61 Real GDP'!N176*1000),"")),"")),"")</f>
        <v>14.747722016434398</v>
      </c>
      <c r="P145" s="9">
        <f>IFERROR((IF('[1]T10 Wine export vol'!O176&lt;&gt;"",(IF('[1]T58 Population'!O176&lt;&gt;"",('[1]T10 Wine export vol'!O176/'[1]T61 Real GDP'!O176*1000),"")),"")),"")</f>
        <v>10.570453406834496</v>
      </c>
      <c r="Q145" s="9">
        <f>IFERROR((IF('[1]T10 Wine export vol'!P176&lt;&gt;"",(IF('[1]T58 Population'!P176&lt;&gt;"",('[1]T10 Wine export vol'!P176/'[1]T61 Real GDP'!P176*1000),"")),"")),"")</f>
        <v>24.443921344249627</v>
      </c>
      <c r="R145" s="9" t="str">
        <f>IFERROR((IF('[1]T10 Wine export vol'!Q176&lt;&gt;"",(IF('[1]T58 Population'!Q176&lt;&gt;"",('[1]T10 Wine export vol'!Q176/'[1]T61 Real GDP'!Q176*1000),"")),"")),"")</f>
        <v/>
      </c>
      <c r="S145" s="9">
        <f>IFERROR((IF('[1]T10 Wine export vol'!R176&lt;&gt;"",(IF('[1]T58 Population'!R176&lt;&gt;"",('[1]T10 Wine export vol'!R176/'[1]T61 Real GDP'!R176*1000),"")),"")),"")</f>
        <v>1291.663098025607</v>
      </c>
      <c r="T145" s="9">
        <f>IFERROR((IF('[1]T10 Wine export vol'!S176&lt;&gt;"",(IF('[1]T58 Population'!S176&lt;&gt;"",('[1]T10 Wine export vol'!S176/'[1]T61 Real GDP'!S176*1000),"")),"")),"")</f>
        <v>55.553475061365852</v>
      </c>
      <c r="U145" s="9">
        <f>IFERROR((IF('[1]T10 Wine export vol'!T176&lt;&gt;"",(IF('[1]T58 Population'!T176&lt;&gt;"",('[1]T10 Wine export vol'!T176/'[1]T61 Real GDP'!T176*1000),"")),"")),"")</f>
        <v>617.02174861906212</v>
      </c>
      <c r="V145" s="9">
        <f>IFERROR((IF('[1]T10 Wine export vol'!U176&lt;&gt;"",(IF('[1]T58 Population'!U176&lt;&gt;"",('[1]T10 Wine export vol'!U176/'[1]T61 Real GDP'!U176*1000),"")),"")),"")</f>
        <v>740.30279011876542</v>
      </c>
      <c r="W145" s="9">
        <f>IFERROR((IF('[1]T10 Wine export vol'!V176&lt;&gt;"",(IF('[1]T58 Population'!V176&lt;&gt;"",('[1]T10 Wine export vol'!V176/'[1]T61 Real GDP'!V176*1000),"")),"")),"")</f>
        <v>5148.918861041554</v>
      </c>
      <c r="X145" s="9">
        <f>IFERROR((IF('[1]T10 Wine export vol'!W176&lt;&gt;"",(IF('[1]T58 Population'!W176&lt;&gt;"",('[1]T10 Wine export vol'!W176/'[1]T61 Real GDP'!W176*1000),"")),"")),"")</f>
        <v>122.47236037839086</v>
      </c>
      <c r="Y145" s="9">
        <f>IFERROR((IF('[1]T10 Wine export vol'!X176&lt;&gt;"",(IF('[1]T58 Population'!X176&lt;&gt;"",('[1]T10 Wine export vol'!X176/'[1]T61 Real GDP'!X176*1000),"")),"")),"")</f>
        <v>1.3862972916340786</v>
      </c>
      <c r="Z145" s="9">
        <f>IFERROR((IF('[1]T10 Wine export vol'!Y176&lt;&gt;"",(IF('[1]T58 Population'!Y176&lt;&gt;"",('[1]T10 Wine export vol'!Y176/'[1]T61 Real GDP'!Y176*1000),"")),"")),"")</f>
        <v>157.30825170566655</v>
      </c>
      <c r="AA145" s="9" t="str">
        <f>IFERROR((IF('[1]T10 Wine export vol'!Z176&lt;&gt;"",(IF('[1]T58 Population'!Z176&lt;&gt;"",('[1]T10 Wine export vol'!Z176/'[1]T61 Real GDP'!Z176*1000),"")),"")),"")</f>
        <v/>
      </c>
      <c r="AB145" s="9">
        <f>IFERROR((IF('[1]T10 Wine export vol'!AA176&lt;&gt;"",(IF('[1]T58 Population'!AA176&lt;&gt;"",('[1]T10 Wine export vol'!AA176/'[1]T61 Real GDP'!AA176*1000),"")),"")),"")</f>
        <v>1338.1783435365253</v>
      </c>
      <c r="AC145" s="9">
        <f>IFERROR((IF('[1]T10 Wine export vol'!AB176&lt;&gt;"",(IF('[1]T58 Population'!AB176&lt;&gt;"",('[1]T10 Wine export vol'!AB176/'[1]T61 Real GDP'!AB176*1000),"")),"")),"")</f>
        <v>1168.6383040140208</v>
      </c>
      <c r="AD145" s="9">
        <f>IFERROR((IF('[1]T10 Wine export vol'!AC176&lt;&gt;"",(IF('[1]T58 Population'!AC176&lt;&gt;"",('[1]T10 Wine export vol'!AC176/'[1]T61 Real GDP'!AC176*1000),"")),"")),"")</f>
        <v>10.196308209471709</v>
      </c>
      <c r="AE145" s="9">
        <f>IFERROR((IF('[1]T10 Wine export vol'!AD176&lt;&gt;"",(IF('[1]T58 Population'!AD176&lt;&gt;"",('[1]T10 Wine export vol'!AD176/'[1]T61 Real GDP'!AD176*1000),"")),"")),"")</f>
        <v>48.784275301932745</v>
      </c>
      <c r="AF145" s="9">
        <f>IFERROR((IF('[1]T10 Wine export vol'!AE176&lt;&gt;"",(IF('[1]T58 Population'!AE176&lt;&gt;"",('[1]T10 Wine export vol'!AE176/'[1]T61 Real GDP'!AE176*1000),"")),"")),"")</f>
        <v>1044.6933707182902</v>
      </c>
      <c r="AG145" s="9">
        <f>IFERROR((IF('[1]T10 Wine export vol'!AF176&lt;&gt;"",(IF('[1]T58 Population'!AF176&lt;&gt;"",('[1]T10 Wine export vol'!AF176/'[1]T61 Real GDP'!AF176*1000),"")),"")),"")</f>
        <v>8.38323760218546</v>
      </c>
      <c r="AH145" s="9">
        <f>IFERROR((IF('[1]T10 Wine export vol'!AG176&lt;&gt;"",(IF('[1]T58 Population'!AG176&lt;&gt;"",('[1]T10 Wine export vol'!AG176/'[1]T61 Real GDP'!AG176*1000),"")),"")),"")</f>
        <v>2585.5999173732653</v>
      </c>
      <c r="AI145" s="9">
        <f>IFERROR((IF('[1]T10 Wine export vol'!AH176&lt;&gt;"",(IF('[1]T58 Population'!AH176&lt;&gt;"",('[1]T10 Wine export vol'!AH176/'[1]T61 Real GDP'!AH176*1000),"")),"")),"")</f>
        <v>0.88242761558284455</v>
      </c>
      <c r="AJ145" s="9">
        <f>IFERROR((IF('[1]T10 Wine export vol'!AI176&lt;&gt;"",(IF('[1]T58 Population'!AI176&lt;&gt;"",('[1]T10 Wine export vol'!AI176/'[1]T61 Real GDP'!AI176*1000),"")),"")),"")</f>
        <v>390.33803833918859</v>
      </c>
      <c r="AK145" s="9" t="str">
        <f>IFERROR((IF('[1]T10 Wine export vol'!AJ176&lt;&gt;"",(IF('[1]T58 Population'!AJ176&lt;&gt;"",('[1]T10 Wine export vol'!AJ176/'[1]T61 Real GDP'!AJ176*1000),"")),"")),"")</f>
        <v/>
      </c>
      <c r="AL145" s="9">
        <f>IFERROR((IF('[1]T10 Wine export vol'!AK176&lt;&gt;"",(IF('[1]T58 Population'!AK176&lt;&gt;"",('[1]T10 Wine export vol'!AK176/'[1]T61 Real GDP'!AK176*1000),"")),"")),"")</f>
        <v>14.508040413412331</v>
      </c>
      <c r="AM145" s="9">
        <f>IFERROR((IF('[1]T10 Wine export vol'!AL176&lt;&gt;"",(IF('[1]T58 Population'!AL176&lt;&gt;"",('[1]T10 Wine export vol'!AL176/'[1]T61 Real GDP'!AL176*1000),"")),"")),"")</f>
        <v>46.09112543831548</v>
      </c>
      <c r="AN145" s="9">
        <f>IFERROR((IF('[1]T10 Wine export vol'!AM176&lt;&gt;"",(IF('[1]T58 Population'!AM176&lt;&gt;"",('[1]T10 Wine export vol'!AM176/'[1]T61 Real GDP'!AM176*1000),"")),"")),"")</f>
        <v>1757.4504480589214</v>
      </c>
      <c r="AO145" s="9">
        <f>IFERROR((IF('[1]T10 Wine export vol'!AN176&lt;&gt;"",(IF('[1]T58 Population'!AN176&lt;&gt;"",('[1]T10 Wine export vol'!AN176/'[1]T61 Real GDP'!AN176*1000),"")),"")),"")</f>
        <v>196.64322010763257</v>
      </c>
      <c r="AP145" s="9">
        <f>IFERROR((IF('[1]T10 Wine export vol'!AO176&lt;&gt;"",(IF('[1]T58 Population'!AO176&lt;&gt;"",('[1]T10 Wine export vol'!AO176/'[1]T61 Real GDP'!AO176*1000),"")),"")),"")</f>
        <v>6.1171630814409008</v>
      </c>
      <c r="AQ145" s="9" t="str">
        <f>IFERROR((IF('[1]T10 Wine export vol'!AP176&lt;&gt;"",(IF('[1]T58 Population'!AP176&lt;&gt;"",('[1]T10 Wine export vol'!AP176/'[1]T61 Real GDP'!AP176*1000),"")),"")),"")</f>
        <v/>
      </c>
      <c r="AR145" s="9">
        <f>IFERROR((IF('[1]T10 Wine export vol'!AQ176&lt;&gt;"",(IF('[1]T58 Population'!AQ176&lt;&gt;"",('[1]T10 Wine export vol'!AQ176/'[1]T61 Real GDP'!AQ176*1000),"")),"")),"")</f>
        <v>0.60366640348397904</v>
      </c>
      <c r="AS145" s="9">
        <f>IFERROR((IF('[1]T10 Wine export vol'!AR176&lt;&gt;"",(IF('[1]T58 Population'!AR176&lt;&gt;"",('[1]T10 Wine export vol'!AR176/'[1]T61 Real GDP'!AR176*1000),"")),"")),"")</f>
        <v>33.131444249232267</v>
      </c>
      <c r="AT145" s="9">
        <f>IFERROR((IF('[1]T10 Wine export vol'!AS176&lt;&gt;"",(IF('[1]T58 Population'!AS176&lt;&gt;"",('[1]T10 Wine export vol'!AS176/'[1]T61 Real GDP'!AS176*1000),"")),"")),"")</f>
        <v>0.49609860062684724</v>
      </c>
      <c r="AU145" s="9">
        <f>IFERROR((IF('[1]T10 Wine export vol'!AT176&lt;&gt;"",(IF('[1]T58 Population'!AT176&lt;&gt;"",('[1]T10 Wine export vol'!AT176/'[1]T61 Real GDP'!AT176*1000),"")),"")),"")</f>
        <v>0.13118451998192793</v>
      </c>
      <c r="AV145" s="9">
        <f>IFERROR((IF('[1]T10 Wine export vol'!AU176&lt;&gt;"",(IF('[1]T58 Population'!AU176&lt;&gt;"",('[1]T10 Wine export vol'!AU176/'[1]T61 Real GDP'!AU176*1000),"")),"")),"")</f>
        <v>9.3982925035333106E-2</v>
      </c>
      <c r="AW145" s="9">
        <f>IFERROR((IF('[1]T10 Wine export vol'!AV176&lt;&gt;"",(IF('[1]T58 Population'!AV176&lt;&gt;"",('[1]T10 Wine export vol'!AV176/'[1]T61 Real GDP'!AV176*1000),"")),"")),"")</f>
        <v>15.309353217553905</v>
      </c>
      <c r="AX145" s="9">
        <f>IFERROR((IF('[1]T10 Wine export vol'!AW176&lt;&gt;"",(IF('[1]T58 Population'!AW176&lt;&gt;"",('[1]T10 Wine export vol'!AW176/'[1]T61 Real GDP'!AW176*1000),"")),"")),"")</f>
        <v>6.8478783800295304E-2</v>
      </c>
      <c r="AY145" s="9">
        <f>IFERROR((IF('[1]T10 Wine export vol'!AX176&lt;&gt;"",(IF('[1]T58 Population'!AX176&lt;&gt;"",('[1]T10 Wine export vol'!AX176/'[1]T61 Real GDP'!AX176*1000),"")),"")),"")</f>
        <v>106.25372454866559</v>
      </c>
      <c r="AZ145" s="9">
        <f>IFERROR((IF('[1]T10 Wine export vol'!AY176&lt;&gt;"",(IF('[1]T58 Population'!AY176&lt;&gt;"",('[1]T10 Wine export vol'!AY176/'[1]T61 Real GDP'!AY176*1000),"")),"")),"")</f>
        <v>0.57080436642786903</v>
      </c>
      <c r="BA145" s="9">
        <f>IFERROR((IF('[1]T10 Wine export vol'!AZ176&lt;&gt;"",(IF('[1]T58 Population'!AZ176&lt;&gt;"",('[1]T10 Wine export vol'!AZ176/'[1]T61 Real GDP'!AZ176*1000),"")),"")),"")</f>
        <v>5.4552655010323639</v>
      </c>
      <c r="BB145" s="9">
        <f>IFERROR((IF('[1]T10 Wine export vol'!BC176&lt;&gt;"",(IF('[1]T58 Population'!BC176&lt;&gt;"",('[1]T10 Wine export vol'!BC176/'[1]T61 Real GDP'!BC176*1000),"")),"")),"")</f>
        <v>175.38110609589847</v>
      </c>
    </row>
    <row r="146" spans="1:54" x14ac:dyDescent="0.5">
      <c r="A146" s="7">
        <f>'[1]T10 Wine export vol'!A177</f>
        <v>2009</v>
      </c>
      <c r="B146" s="9">
        <f>IFERROR((IF('[1]T10 Wine export vol'!B177&lt;&gt;"",(IF('[1]T58 Population'!B177&lt;&gt;"",('[1]T10 Wine export vol'!B177/'[1]T61 Real GDP'!B177*1000),"")),"")),"")</f>
        <v>888.52096731833592</v>
      </c>
      <c r="C146" s="9">
        <f>IFERROR((IF('[1]T10 Wine export vol'!C177&lt;&gt;"",(IF('[1]T58 Population'!C177&lt;&gt;"",('[1]T10 Wine export vol'!C177/'[1]T61 Real GDP'!C177*1000),"")),"")),"")</f>
        <v>1895.5732744329407</v>
      </c>
      <c r="D146" s="9">
        <f>IFERROR((IF('[1]T10 Wine export vol'!D177&lt;&gt;"",(IF('[1]T58 Population'!D177&lt;&gt;"",('[1]T10 Wine export vol'!D177/'[1]T61 Real GDP'!D177*1000),"")),"")),"")</f>
        <v>1527.3460568178537</v>
      </c>
      <c r="E146" s="9">
        <f>IFERROR((IF('[1]T10 Wine export vol'!E177&lt;&gt;"",(IF('[1]T58 Population'!E177&lt;&gt;"",('[1]T10 Wine export vol'!E177/'[1]T61 Real GDP'!E177*1000),"")),"")),"")</f>
        <v>2124.7664049689129</v>
      </c>
      <c r="F146" s="9">
        <f>IFERROR((IF('[1]T10 Wine export vol'!F177&lt;&gt;"",(IF('[1]T58 Population'!F177&lt;&gt;"",('[1]T10 Wine export vol'!F177/'[1]T61 Real GDP'!F177*1000),"")),"")),"")</f>
        <v>370.49336346750027</v>
      </c>
      <c r="G146" s="9"/>
      <c r="H146" s="9">
        <f>IFERROR((IF('[1]T10 Wine export vol'!G177&lt;&gt;"",(IF('[1]T58 Population'!G177&lt;&gt;"",('[1]T10 Wine export vol'!G177/'[1]T61 Real GDP'!G177*1000),"")),"")),"")</f>
        <v>121.83187779006769</v>
      </c>
      <c r="I146" s="9">
        <f>IFERROR((IF('[1]T10 Wine export vol'!H177&lt;&gt;"",(IF('[1]T58 Population'!H177&lt;&gt;"",('[1]T10 Wine export vol'!H177/'[1]T61 Real GDP'!H177*1000),"")),"")),"")</f>
        <v>280.25952984450328</v>
      </c>
      <c r="J146" s="9">
        <f>IFERROR((IF('[1]T10 Wine export vol'!I177&lt;&gt;"",(IF('[1]T58 Population'!I177&lt;&gt;"",('[1]T10 Wine export vol'!I177/'[1]T61 Real GDP'!I177*1000),"")),"")),"")</f>
        <v>23.081637977259241</v>
      </c>
      <c r="K146" s="9">
        <f>IFERROR((IF('[1]T10 Wine export vol'!J177&lt;&gt;"",(IF('[1]T58 Population'!J177&lt;&gt;"",('[1]T10 Wine export vol'!J177/'[1]T61 Real GDP'!J177*1000),"")),"")),"")</f>
        <v>214.52797793700427</v>
      </c>
      <c r="L146" s="9">
        <f>IFERROR((IF('[1]T10 Wine export vol'!K177&lt;&gt;"",(IF('[1]T58 Population'!K177&lt;&gt;"",('[1]T10 Wine export vol'!K177/'[1]T61 Real GDP'!K177*1000),"")),"")),"")</f>
        <v>185.94203314185171</v>
      </c>
      <c r="M146" s="9">
        <f>IFERROR((IF('[1]T10 Wine export vol'!L177&lt;&gt;"",(IF('[1]T58 Population'!L177&lt;&gt;"",('[1]T10 Wine export vol'!L177/'[1]T61 Real GDP'!L177*1000),"")),"")),"")</f>
        <v>10.65134802774895</v>
      </c>
      <c r="N146" s="9">
        <f>IFERROR((IF('[1]T10 Wine export vol'!M177&lt;&gt;"",(IF('[1]T58 Population'!M177&lt;&gt;"",('[1]T10 Wine export vol'!M177/'[1]T61 Real GDP'!M177*1000),"")),"")),"")</f>
        <v>46.017604358662062</v>
      </c>
      <c r="O146" s="9">
        <f>IFERROR((IF('[1]T10 Wine export vol'!N177&lt;&gt;"",(IF('[1]T58 Population'!N177&lt;&gt;"",('[1]T10 Wine export vol'!N177/'[1]T61 Real GDP'!N177*1000),"")),"")),"")</f>
        <v>18.652034597308539</v>
      </c>
      <c r="P146" s="9">
        <f>IFERROR((IF('[1]T10 Wine export vol'!O177&lt;&gt;"",(IF('[1]T58 Population'!O177&lt;&gt;"",('[1]T10 Wine export vol'!O177/'[1]T61 Real GDP'!O177*1000),"")),"")),"")</f>
        <v>10.557996406636651</v>
      </c>
      <c r="Q146" s="9">
        <f>IFERROR((IF('[1]T10 Wine export vol'!P177&lt;&gt;"",(IF('[1]T58 Population'!P177&lt;&gt;"",('[1]T10 Wine export vol'!P177/'[1]T61 Real GDP'!P177*1000),"")),"")),"")</f>
        <v>30.522360728696874</v>
      </c>
      <c r="R146" s="9" t="str">
        <f>IFERROR((IF('[1]T10 Wine export vol'!Q177&lt;&gt;"",(IF('[1]T58 Population'!Q177&lt;&gt;"",('[1]T10 Wine export vol'!Q177/'[1]T61 Real GDP'!Q177*1000),"")),"")),"")</f>
        <v/>
      </c>
      <c r="S146" s="9">
        <f>IFERROR((IF('[1]T10 Wine export vol'!R177&lt;&gt;"",(IF('[1]T58 Population'!R177&lt;&gt;"",('[1]T10 Wine export vol'!R177/'[1]T61 Real GDP'!R177*1000),"")),"")),"")</f>
        <v>851.21198177801921</v>
      </c>
      <c r="T146" s="9">
        <f>IFERROR((IF('[1]T10 Wine export vol'!S177&lt;&gt;"",(IF('[1]T58 Population'!S177&lt;&gt;"",('[1]T10 Wine export vol'!S177/'[1]T61 Real GDP'!S177*1000),"")),"")),"")</f>
        <v>57.14065547132973</v>
      </c>
      <c r="U146" s="9">
        <f>IFERROR((IF('[1]T10 Wine export vol'!T177&lt;&gt;"",(IF('[1]T58 Population'!T177&lt;&gt;"",('[1]T10 Wine export vol'!T177/'[1]T61 Real GDP'!T177*1000),"")),"")),"")</f>
        <v>579.36122455103134</v>
      </c>
      <c r="V146" s="9">
        <f>IFERROR((IF('[1]T10 Wine export vol'!U177&lt;&gt;"",(IF('[1]T58 Population'!U177&lt;&gt;"",('[1]T10 Wine export vol'!U177/'[1]T61 Real GDP'!U177*1000),"")),"")),"")</f>
        <v>890.70680574934215</v>
      </c>
      <c r="W146" s="9">
        <f>IFERROR((IF('[1]T10 Wine export vol'!V177&lt;&gt;"",(IF('[1]T58 Population'!V177&lt;&gt;"",('[1]T10 Wine export vol'!V177/'[1]T61 Real GDP'!V177*1000),"")),"")),"")</f>
        <v>5774.3132095942638</v>
      </c>
      <c r="X146" s="9">
        <f>IFERROR((IF('[1]T10 Wine export vol'!W177&lt;&gt;"",(IF('[1]T58 Population'!W177&lt;&gt;"",('[1]T10 Wine export vol'!W177/'[1]T61 Real GDP'!W177*1000),"")),"")),"")</f>
        <v>103.85304691590574</v>
      </c>
      <c r="Y146" s="9">
        <f>IFERROR((IF('[1]T10 Wine export vol'!X177&lt;&gt;"",(IF('[1]T58 Population'!X177&lt;&gt;"",('[1]T10 Wine export vol'!X177/'[1]T61 Real GDP'!X177*1000),"")),"")),"")</f>
        <v>1.2569759250500703</v>
      </c>
      <c r="Z146" s="9">
        <f>IFERROR((IF('[1]T10 Wine export vol'!Y177&lt;&gt;"",(IF('[1]T58 Population'!Y177&lt;&gt;"",('[1]T10 Wine export vol'!Y177/'[1]T61 Real GDP'!Y177*1000),"")),"")),"")</f>
        <v>370.99186650570232</v>
      </c>
      <c r="AA146" s="9" t="str">
        <f>IFERROR((IF('[1]T10 Wine export vol'!Z177&lt;&gt;"",(IF('[1]T58 Population'!Z177&lt;&gt;"",('[1]T10 Wine export vol'!Z177/'[1]T61 Real GDP'!Z177*1000),"")),"")),"")</f>
        <v/>
      </c>
      <c r="AB146" s="9">
        <f>IFERROR((IF('[1]T10 Wine export vol'!AA177&lt;&gt;"",(IF('[1]T58 Population'!AA177&lt;&gt;"",('[1]T10 Wine export vol'!AA177/'[1]T61 Real GDP'!AA177*1000),"")),"")),"")</f>
        <v>1397.5674323617216</v>
      </c>
      <c r="AC146" s="9">
        <f>IFERROR((IF('[1]T10 Wine export vol'!AB177&lt;&gt;"",(IF('[1]T58 Population'!AB177&lt;&gt;"",('[1]T10 Wine export vol'!AB177/'[1]T61 Real GDP'!AB177*1000),"")),"")),"")</f>
        <v>1619.3653467483498</v>
      </c>
      <c r="AD146" s="9">
        <f>IFERROR((IF('[1]T10 Wine export vol'!AC177&lt;&gt;"",(IF('[1]T58 Population'!AC177&lt;&gt;"",('[1]T10 Wine export vol'!AC177/'[1]T61 Real GDP'!AC177*1000),"")),"")),"")</f>
        <v>13.561295416965109</v>
      </c>
      <c r="AE146" s="9">
        <f>IFERROR((IF('[1]T10 Wine export vol'!AD177&lt;&gt;"",(IF('[1]T58 Population'!AD177&lt;&gt;"",('[1]T10 Wine export vol'!AD177/'[1]T61 Real GDP'!AD177*1000),"")),"")),"")</f>
        <v>43.264821207522346</v>
      </c>
      <c r="AF146" s="9">
        <f>IFERROR((IF('[1]T10 Wine export vol'!AE177&lt;&gt;"",(IF('[1]T58 Population'!AE177&lt;&gt;"",('[1]T10 Wine export vol'!AE177/'[1]T61 Real GDP'!AE177*1000),"")),"")),"")</f>
        <v>736.12602821434916</v>
      </c>
      <c r="AG146" s="9">
        <f>IFERROR((IF('[1]T10 Wine export vol'!AF177&lt;&gt;"",(IF('[1]T58 Population'!AF177&lt;&gt;"",('[1]T10 Wine export vol'!AF177/'[1]T61 Real GDP'!AF177*1000),"")),"")),"")</f>
        <v>22.111816147202639</v>
      </c>
      <c r="AH146" s="9">
        <f>IFERROR((IF('[1]T10 Wine export vol'!AG177&lt;&gt;"",(IF('[1]T58 Population'!AG177&lt;&gt;"",('[1]T10 Wine export vol'!AG177/'[1]T61 Real GDP'!AG177*1000),"")),"")),"")</f>
        <v>3083.277059019958</v>
      </c>
      <c r="AI146" s="9">
        <f>IFERROR((IF('[1]T10 Wine export vol'!AH177&lt;&gt;"",(IF('[1]T58 Population'!AH177&lt;&gt;"",('[1]T10 Wine export vol'!AH177/'[1]T61 Real GDP'!AH177*1000),"")),"")),"")</f>
        <v>0.98655522026463516</v>
      </c>
      <c r="AJ146" s="9">
        <f>IFERROR((IF('[1]T10 Wine export vol'!AI177&lt;&gt;"",(IF('[1]T58 Population'!AI177&lt;&gt;"",('[1]T10 Wine export vol'!AI177/'[1]T61 Real GDP'!AI177*1000),"")),"")),"")</f>
        <v>45.44302406578101</v>
      </c>
      <c r="AK146" s="9" t="str">
        <f>IFERROR((IF('[1]T10 Wine export vol'!AJ177&lt;&gt;"",(IF('[1]T58 Population'!AJ177&lt;&gt;"",('[1]T10 Wine export vol'!AJ177/'[1]T61 Real GDP'!AJ177*1000),"")),"")),"")</f>
        <v/>
      </c>
      <c r="AL146" s="9">
        <f>IFERROR((IF('[1]T10 Wine export vol'!AK177&lt;&gt;"",(IF('[1]T58 Population'!AK177&lt;&gt;"",('[1]T10 Wine export vol'!AK177/'[1]T61 Real GDP'!AK177*1000),"")),"")),"")</f>
        <v>3.9331701282993579</v>
      </c>
      <c r="AM146" s="9">
        <f>IFERROR((IF('[1]T10 Wine export vol'!AL177&lt;&gt;"",(IF('[1]T58 Population'!AL177&lt;&gt;"",('[1]T10 Wine export vol'!AL177/'[1]T61 Real GDP'!AL177*1000),"")),"")),"")</f>
        <v>42.136496436371857</v>
      </c>
      <c r="AN146" s="9">
        <f>IFERROR((IF('[1]T10 Wine export vol'!AM177&lt;&gt;"",(IF('[1]T58 Population'!AM177&lt;&gt;"",('[1]T10 Wine export vol'!AM177/'[1]T61 Real GDP'!AM177*1000),"")),"")),"")</f>
        <v>1770.5139814228337</v>
      </c>
      <c r="AO146" s="9">
        <f>IFERROR((IF('[1]T10 Wine export vol'!AN177&lt;&gt;"",(IF('[1]T58 Population'!AN177&lt;&gt;"",('[1]T10 Wine export vol'!AN177/'[1]T61 Real GDP'!AN177*1000),"")),"")),"")</f>
        <v>88.571159028865466</v>
      </c>
      <c r="AP146" s="9">
        <f>IFERROR((IF('[1]T10 Wine export vol'!AO177&lt;&gt;"",(IF('[1]T58 Population'!AO177&lt;&gt;"",('[1]T10 Wine export vol'!AO177/'[1]T61 Real GDP'!AO177*1000),"")),"")),"")</f>
        <v>6.5705815908188967</v>
      </c>
      <c r="AQ146" s="9" t="str">
        <f>IFERROR((IF('[1]T10 Wine export vol'!AP177&lt;&gt;"",(IF('[1]T58 Population'!AP177&lt;&gt;"",('[1]T10 Wine export vol'!AP177/'[1]T61 Real GDP'!AP177*1000),"")),"")),"")</f>
        <v/>
      </c>
      <c r="AR146" s="9">
        <f>IFERROR((IF('[1]T10 Wine export vol'!AQ177&lt;&gt;"",(IF('[1]T58 Population'!AQ177&lt;&gt;"",('[1]T10 Wine export vol'!AQ177/'[1]T61 Real GDP'!AQ177*1000),"")),"")),"")</f>
        <v>0.15241299174601719</v>
      </c>
      <c r="AS146" s="9">
        <f>IFERROR((IF('[1]T10 Wine export vol'!AR177&lt;&gt;"",(IF('[1]T58 Population'!AR177&lt;&gt;"",('[1]T10 Wine export vol'!AR177/'[1]T61 Real GDP'!AR177*1000),"")),"")),"")</f>
        <v>41.719026240997849</v>
      </c>
      <c r="AT146" s="9">
        <f>IFERROR((IF('[1]T10 Wine export vol'!AS177&lt;&gt;"",(IF('[1]T58 Population'!AS177&lt;&gt;"",('[1]T10 Wine export vol'!AS177/'[1]T61 Real GDP'!AS177*1000),"")),"")),"")</f>
        <v>0.41463421643319209</v>
      </c>
      <c r="AU146" s="9">
        <f>IFERROR((IF('[1]T10 Wine export vol'!AT177&lt;&gt;"",(IF('[1]T58 Population'!AT177&lt;&gt;"",('[1]T10 Wine export vol'!AT177/'[1]T61 Real GDP'!AT177*1000),"")),"")),"")</f>
        <v>0.13763941610121203</v>
      </c>
      <c r="AV146" s="9">
        <f>IFERROR((IF('[1]T10 Wine export vol'!AU177&lt;&gt;"",(IF('[1]T58 Population'!AU177&lt;&gt;"",('[1]T10 Wine export vol'!AU177/'[1]T61 Real GDP'!AU177*1000),"")),"")),"")</f>
        <v>0.10677910262479869</v>
      </c>
      <c r="AW146" s="9">
        <f>IFERROR((IF('[1]T10 Wine export vol'!AV177&lt;&gt;"",(IF('[1]T58 Population'!AV177&lt;&gt;"",('[1]T10 Wine export vol'!AV177/'[1]T61 Real GDP'!AV177*1000),"")),"")),"")</f>
        <v>11.965139456925911</v>
      </c>
      <c r="AX146" s="9">
        <f>IFERROR((IF('[1]T10 Wine export vol'!AW177&lt;&gt;"",(IF('[1]T58 Population'!AW177&lt;&gt;"",('[1]T10 Wine export vol'!AW177/'[1]T61 Real GDP'!AW177*1000),"")),"")),"")</f>
        <v>0.13183893742848582</v>
      </c>
      <c r="AY146" s="9">
        <f>IFERROR((IF('[1]T10 Wine export vol'!AX177&lt;&gt;"",(IF('[1]T58 Population'!AX177&lt;&gt;"",('[1]T10 Wine export vol'!AX177/'[1]T61 Real GDP'!AX177*1000),"")),"")),"")</f>
        <v>87.991080488908452</v>
      </c>
      <c r="AZ146" s="9">
        <f>IFERROR((IF('[1]T10 Wine export vol'!AY177&lt;&gt;"",(IF('[1]T58 Population'!AY177&lt;&gt;"",('[1]T10 Wine export vol'!AY177/'[1]T61 Real GDP'!AY177*1000),"")),"")),"")</f>
        <v>0.47877256257221745</v>
      </c>
      <c r="BA146" s="9">
        <f>IFERROR((IF('[1]T10 Wine export vol'!AZ177&lt;&gt;"",(IF('[1]T58 Population'!AZ177&lt;&gt;"",('[1]T10 Wine export vol'!AZ177/'[1]T61 Real GDP'!AZ177*1000),"")),"")),"")</f>
        <v>6.3453908382648478</v>
      </c>
      <c r="BB146" s="9">
        <f>IFERROR((IF('[1]T10 Wine export vol'!BC177&lt;&gt;"",(IF('[1]T58 Population'!BC177&lt;&gt;"",('[1]T10 Wine export vol'!BC177/'[1]T61 Real GDP'!BC177*1000),"")),"")),"")</f>
        <v>173.83555613335483</v>
      </c>
    </row>
    <row r="147" spans="1:54" x14ac:dyDescent="0.5">
      <c r="A147" s="7">
        <f>'[1]T10 Wine export vol'!A178</f>
        <v>2010</v>
      </c>
      <c r="B147" s="9">
        <f>IFERROR((IF('[1]T10 Wine export vol'!B178&lt;&gt;"",(IF('[1]T58 Population'!B178&lt;&gt;"",('[1]T10 Wine export vol'!B178/'[1]T61 Real GDP'!B178*1000),"")),"")),"")</f>
        <v>1010.6191091726112</v>
      </c>
      <c r="C147" s="9">
        <f>IFERROR((IF('[1]T10 Wine export vol'!C178&lt;&gt;"",(IF('[1]T58 Population'!C178&lt;&gt;"",('[1]T10 Wine export vol'!C178/'[1]T61 Real GDP'!C178*1000),"")),"")),"")</f>
        <v>2008.1403772255353</v>
      </c>
      <c r="D147" s="9">
        <f>IFERROR((IF('[1]T10 Wine export vol'!D178&lt;&gt;"",(IF('[1]T58 Population'!D178&lt;&gt;"",('[1]T10 Wine export vol'!D178/'[1]T61 Real GDP'!D178*1000),"")),"")),"")</f>
        <v>1759.9080415387232</v>
      </c>
      <c r="E147" s="9">
        <f>IFERROR((IF('[1]T10 Wine export vol'!E178&lt;&gt;"",(IF('[1]T58 Population'!E178&lt;&gt;"",('[1]T10 Wine export vol'!E178/'[1]T61 Real GDP'!E178*1000),"")),"")),"")</f>
        <v>2264.1222957921677</v>
      </c>
      <c r="F147" s="9">
        <f>IFERROR((IF('[1]T10 Wine export vol'!F178&lt;&gt;"",(IF('[1]T58 Population'!F178&lt;&gt;"",('[1]T10 Wine export vol'!F178/'[1]T61 Real GDP'!F178*1000),"")),"")),"")</f>
        <v>334.25471890616927</v>
      </c>
      <c r="G147" s="9"/>
      <c r="H147" s="9">
        <f>IFERROR((IF('[1]T10 Wine export vol'!G178&lt;&gt;"",(IF('[1]T58 Population'!G178&lt;&gt;"",('[1]T10 Wine export vol'!G178/'[1]T61 Real GDP'!G178*1000),"")),"")),"")</f>
        <v>98.56267672927514</v>
      </c>
      <c r="I147" s="9">
        <f>IFERROR((IF('[1]T10 Wine export vol'!H178&lt;&gt;"",(IF('[1]T58 Population'!H178&lt;&gt;"",('[1]T10 Wine export vol'!H178/'[1]T61 Real GDP'!H178*1000),"")),"")),"")</f>
        <v>261.09963622616004</v>
      </c>
      <c r="J147" s="9">
        <f>IFERROR((IF('[1]T10 Wine export vol'!I178&lt;&gt;"",(IF('[1]T58 Population'!I178&lt;&gt;"",('[1]T10 Wine export vol'!I178/'[1]T61 Real GDP'!I178*1000),"")),"")),"")</f>
        <v>22.255122781245124</v>
      </c>
      <c r="K147" s="9">
        <f>IFERROR((IF('[1]T10 Wine export vol'!J178&lt;&gt;"",(IF('[1]T58 Population'!J178&lt;&gt;"",('[1]T10 Wine export vol'!J178/'[1]T61 Real GDP'!J178*1000),"")),"")),"")</f>
        <v>227.97837184103381</v>
      </c>
      <c r="L147" s="9">
        <f>IFERROR((IF('[1]T10 Wine export vol'!K178&lt;&gt;"",(IF('[1]T58 Population'!K178&lt;&gt;"",('[1]T10 Wine export vol'!K178/'[1]T61 Real GDP'!K178*1000),"")),"")),"")</f>
        <v>205.08089363536322</v>
      </c>
      <c r="M147" s="9">
        <f>IFERROR((IF('[1]T10 Wine export vol'!L178&lt;&gt;"",(IF('[1]T58 Population'!L178&lt;&gt;"",('[1]T10 Wine export vol'!L178/'[1]T61 Real GDP'!L178*1000),"")),"")),"")</f>
        <v>45.136978524473612</v>
      </c>
      <c r="N147" s="9">
        <f>IFERROR((IF('[1]T10 Wine export vol'!M178&lt;&gt;"",(IF('[1]T58 Population'!M178&lt;&gt;"",('[1]T10 Wine export vol'!M178/'[1]T61 Real GDP'!M178*1000),"")),"")),"")</f>
        <v>52.392588353468014</v>
      </c>
      <c r="O147" s="9">
        <f>IFERROR((IF('[1]T10 Wine export vol'!N178&lt;&gt;"",(IF('[1]T58 Population'!N178&lt;&gt;"",('[1]T10 Wine export vol'!N178/'[1]T61 Real GDP'!N178*1000),"")),"")),"")</f>
        <v>13.972321998937911</v>
      </c>
      <c r="P147" s="9">
        <f>IFERROR((IF('[1]T10 Wine export vol'!O178&lt;&gt;"",(IF('[1]T58 Population'!O178&lt;&gt;"",('[1]T10 Wine export vol'!O178/'[1]T61 Real GDP'!O178*1000),"")),"")),"")</f>
        <v>10.87895335328615</v>
      </c>
      <c r="Q147" s="9">
        <f>IFERROR((IF('[1]T10 Wine export vol'!P178&lt;&gt;"",(IF('[1]T58 Population'!P178&lt;&gt;"",('[1]T10 Wine export vol'!P178/'[1]T61 Real GDP'!P178*1000),"")),"")),"")</f>
        <v>49.487885981862846</v>
      </c>
      <c r="R147" s="9" t="str">
        <f>IFERROR((IF('[1]T10 Wine export vol'!Q178&lt;&gt;"",(IF('[1]T58 Population'!Q178&lt;&gt;"",('[1]T10 Wine export vol'!Q178/'[1]T61 Real GDP'!Q178*1000),"")),"")),"")</f>
        <v/>
      </c>
      <c r="S147" s="9">
        <f>IFERROR((IF('[1]T10 Wine export vol'!R178&lt;&gt;"",(IF('[1]T58 Population'!R178&lt;&gt;"",('[1]T10 Wine export vol'!R178/'[1]T61 Real GDP'!R178*1000),"")),"")),"")</f>
        <v>764.23798769521579</v>
      </c>
      <c r="T147" s="9">
        <f>IFERROR((IF('[1]T10 Wine export vol'!S178&lt;&gt;"",(IF('[1]T58 Population'!S178&lt;&gt;"",('[1]T10 Wine export vol'!S178/'[1]T61 Real GDP'!S178*1000),"")),"")),"")</f>
        <v>56.603897016774283</v>
      </c>
      <c r="U147" s="9">
        <f>IFERROR((IF('[1]T10 Wine export vol'!T178&lt;&gt;"",(IF('[1]T58 Population'!T178&lt;&gt;"",('[1]T10 Wine export vol'!T178/'[1]T61 Real GDP'!T178*1000),"")),"")),"")</f>
        <v>724.40760446659976</v>
      </c>
      <c r="V147" s="9">
        <f>IFERROR((IF('[1]T10 Wine export vol'!U178&lt;&gt;"",(IF('[1]T58 Population'!U178&lt;&gt;"",('[1]T10 Wine export vol'!U178/'[1]T61 Real GDP'!U178*1000),"")),"")),"")</f>
        <v>975.88775971753273</v>
      </c>
      <c r="W147" s="9">
        <f>IFERROR((IF('[1]T10 Wine export vol'!V178&lt;&gt;"",(IF('[1]T58 Population'!V178&lt;&gt;"",('[1]T10 Wine export vol'!V178/'[1]T61 Real GDP'!V178*1000),"")),"")),"")</f>
        <v>8534.9072294227062</v>
      </c>
      <c r="X147" s="9">
        <f>IFERROR((IF('[1]T10 Wine export vol'!W178&lt;&gt;"",(IF('[1]T58 Population'!W178&lt;&gt;"",('[1]T10 Wine export vol'!W178/'[1]T61 Real GDP'!W178*1000),"")),"")),"")</f>
        <v>104.15987445547337</v>
      </c>
      <c r="Y147" s="9">
        <f>IFERROR((IF('[1]T10 Wine export vol'!X178&lt;&gt;"",(IF('[1]T58 Population'!X178&lt;&gt;"",('[1]T10 Wine export vol'!X178/'[1]T61 Real GDP'!X178*1000),"")),"")),"")</f>
        <v>1.2667364941023787</v>
      </c>
      <c r="Z147" s="9">
        <f>IFERROR((IF('[1]T10 Wine export vol'!Y178&lt;&gt;"",(IF('[1]T58 Population'!Y178&lt;&gt;"",('[1]T10 Wine export vol'!Y178/'[1]T61 Real GDP'!Y178*1000),"")),"")),"")</f>
        <v>290.24886698320967</v>
      </c>
      <c r="AA147" s="9" t="str">
        <f>IFERROR((IF('[1]T10 Wine export vol'!Z178&lt;&gt;"",(IF('[1]T58 Population'!Z178&lt;&gt;"",('[1]T10 Wine export vol'!Z178/'[1]T61 Real GDP'!Z178*1000),"")),"")),"")</f>
        <v/>
      </c>
      <c r="AB147" s="9">
        <f>IFERROR((IF('[1]T10 Wine export vol'!AA178&lt;&gt;"",(IF('[1]T58 Population'!AA178&lt;&gt;"",('[1]T10 Wine export vol'!AA178/'[1]T61 Real GDP'!AA178*1000),"")),"")),"")</f>
        <v>1378.3791241455224</v>
      </c>
      <c r="AC147" s="9">
        <f>IFERROR((IF('[1]T10 Wine export vol'!AB178&lt;&gt;"",(IF('[1]T58 Population'!AB178&lt;&gt;"",('[1]T10 Wine export vol'!AB178/'[1]T61 Real GDP'!AB178*1000),"")),"")),"")</f>
        <v>1904.4507624526416</v>
      </c>
      <c r="AD147" s="9">
        <f>IFERROR((IF('[1]T10 Wine export vol'!AC178&lt;&gt;"",(IF('[1]T58 Population'!AC178&lt;&gt;"",('[1]T10 Wine export vol'!AC178/'[1]T61 Real GDP'!AC178*1000),"")),"")),"")</f>
        <v>17.845066942515132</v>
      </c>
      <c r="AE147" s="9">
        <f>IFERROR((IF('[1]T10 Wine export vol'!AD178&lt;&gt;"",(IF('[1]T58 Population'!AD178&lt;&gt;"",('[1]T10 Wine export vol'!AD178/'[1]T61 Real GDP'!AD178*1000),"")),"")),"")</f>
        <v>42.500379574168392</v>
      </c>
      <c r="AF147" s="9">
        <f>IFERROR((IF('[1]T10 Wine export vol'!AE178&lt;&gt;"",(IF('[1]T58 Population'!AE178&lt;&gt;"",('[1]T10 Wine export vol'!AE178/'[1]T61 Real GDP'!AE178*1000),"")),"")),"")</f>
        <v>662.73410010006307</v>
      </c>
      <c r="AG147" s="9">
        <f>IFERROR((IF('[1]T10 Wine export vol'!AF178&lt;&gt;"",(IF('[1]T58 Population'!AF178&lt;&gt;"",('[1]T10 Wine export vol'!AF178/'[1]T61 Real GDP'!AF178*1000),"")),"")),"")</f>
        <v>7.8474221696885982</v>
      </c>
      <c r="AH147" s="9">
        <f>IFERROR((IF('[1]T10 Wine export vol'!AG178&lt;&gt;"",(IF('[1]T58 Population'!AG178&lt;&gt;"",('[1]T10 Wine export vol'!AG178/'[1]T61 Real GDP'!AG178*1000),"")),"")),"")</f>
        <v>3066.0074138891828</v>
      </c>
      <c r="AI147" s="9">
        <f>IFERROR((IF('[1]T10 Wine export vol'!AH178&lt;&gt;"",(IF('[1]T58 Population'!AH178&lt;&gt;"",('[1]T10 Wine export vol'!AH178/'[1]T61 Real GDP'!AH178*1000),"")),"")),"")</f>
        <v>1.171979782129152</v>
      </c>
      <c r="AJ147" s="9">
        <f>IFERROR((IF('[1]T10 Wine export vol'!AI178&lt;&gt;"",(IF('[1]T58 Population'!AI178&lt;&gt;"",('[1]T10 Wine export vol'!AI178/'[1]T61 Real GDP'!AI178*1000),"")),"")),"")</f>
        <v>97.049986997924449</v>
      </c>
      <c r="AK147" s="9" t="str">
        <f>IFERROR((IF('[1]T10 Wine export vol'!AJ178&lt;&gt;"",(IF('[1]T58 Population'!AJ178&lt;&gt;"",('[1]T10 Wine export vol'!AJ178/'[1]T61 Real GDP'!AJ178*1000),"")),"")),"")</f>
        <v/>
      </c>
      <c r="AL147" s="9">
        <f>IFERROR((IF('[1]T10 Wine export vol'!AK178&lt;&gt;"",(IF('[1]T58 Population'!AK178&lt;&gt;"",('[1]T10 Wine export vol'!AK178/'[1]T61 Real GDP'!AK178*1000),"")),"")),"")</f>
        <v>4.6471918159413308</v>
      </c>
      <c r="AM147" s="9">
        <f>IFERROR((IF('[1]T10 Wine export vol'!AL178&lt;&gt;"",(IF('[1]T58 Population'!AL178&lt;&gt;"",('[1]T10 Wine export vol'!AL178/'[1]T61 Real GDP'!AL178*1000),"")),"")),"")</f>
        <v>44.741716674554624</v>
      </c>
      <c r="AN147" s="9">
        <f>IFERROR((IF('[1]T10 Wine export vol'!AM178&lt;&gt;"",(IF('[1]T58 Population'!AM178&lt;&gt;"",('[1]T10 Wine export vol'!AM178/'[1]T61 Real GDP'!AM178*1000),"")),"")),"")</f>
        <v>1536.609037711351</v>
      </c>
      <c r="AO147" s="9">
        <f>IFERROR((IF('[1]T10 Wine export vol'!AN178&lt;&gt;"",(IF('[1]T58 Population'!AN178&lt;&gt;"",('[1]T10 Wine export vol'!AN178/'[1]T61 Real GDP'!AN178*1000),"")),"")),"")</f>
        <v>37.534876302896166</v>
      </c>
      <c r="AP147" s="9">
        <f>IFERROR((IF('[1]T10 Wine export vol'!AO178&lt;&gt;"",(IF('[1]T58 Population'!AO178&lt;&gt;"",('[1]T10 Wine export vol'!AO178/'[1]T61 Real GDP'!AO178*1000),"")),"")),"")</f>
        <v>5.8416917310324576</v>
      </c>
      <c r="AQ147" s="9" t="str">
        <f>IFERROR((IF('[1]T10 Wine export vol'!AP178&lt;&gt;"",(IF('[1]T58 Population'!AP178&lt;&gt;"",('[1]T10 Wine export vol'!AP178/'[1]T61 Real GDP'!AP178*1000),"")),"")),"")</f>
        <v/>
      </c>
      <c r="AR147" s="9">
        <f>IFERROR((IF('[1]T10 Wine export vol'!AQ178&lt;&gt;"",(IF('[1]T58 Population'!AQ178&lt;&gt;"",('[1]T10 Wine export vol'!AQ178/'[1]T61 Real GDP'!AQ178*1000),"")),"")),"")</f>
        <v>0.13495436733647478</v>
      </c>
      <c r="AS147" s="9">
        <f>IFERROR((IF('[1]T10 Wine export vol'!AR178&lt;&gt;"",(IF('[1]T58 Population'!AR178&lt;&gt;"",('[1]T10 Wine export vol'!AR178/'[1]T61 Real GDP'!AR178*1000),"")),"")),"")</f>
        <v>57.159829301899713</v>
      </c>
      <c r="AT147" s="9">
        <f>IFERROR((IF('[1]T10 Wine export vol'!AS178&lt;&gt;"",(IF('[1]T58 Population'!AS178&lt;&gt;"",('[1]T10 Wine export vol'!AS178/'[1]T61 Real GDP'!AS178*1000),"")),"")),"")</f>
        <v>0.17073052609780115</v>
      </c>
      <c r="AU147" s="9">
        <f>IFERROR((IF('[1]T10 Wine export vol'!AT178&lt;&gt;"",(IF('[1]T58 Population'!AT178&lt;&gt;"",('[1]T10 Wine export vol'!AT178/'[1]T61 Real GDP'!AT178*1000),"")),"")),"")</f>
        <v>7.9521364299731126E-2</v>
      </c>
      <c r="AV147" s="9">
        <f>IFERROR((IF('[1]T10 Wine export vol'!AU178&lt;&gt;"",(IF('[1]T58 Population'!AU178&lt;&gt;"",('[1]T10 Wine export vol'!AU178/'[1]T61 Real GDP'!AU178*1000),"")),"")),"")</f>
        <v>0.13802786935405859</v>
      </c>
      <c r="AW147" s="9">
        <f>IFERROR((IF('[1]T10 Wine export vol'!AV178&lt;&gt;"",(IF('[1]T58 Population'!AV178&lt;&gt;"",('[1]T10 Wine export vol'!AV178/'[1]T61 Real GDP'!AV178*1000),"")),"")),"")</f>
        <v>12.640572936320019</v>
      </c>
      <c r="AX147" s="9">
        <f>IFERROR((IF('[1]T10 Wine export vol'!AW178&lt;&gt;"",(IF('[1]T58 Population'!AW178&lt;&gt;"",('[1]T10 Wine export vol'!AW178/'[1]T61 Real GDP'!AW178*1000),"")),"")),"")</f>
        <v>0.14511038203003235</v>
      </c>
      <c r="AY147" s="9">
        <f>IFERROR((IF('[1]T10 Wine export vol'!AX178&lt;&gt;"",(IF('[1]T58 Population'!AX178&lt;&gt;"",('[1]T10 Wine export vol'!AX178/'[1]T61 Real GDP'!AX178*1000),"")),"")),"")</f>
        <v>80.073268952285048</v>
      </c>
      <c r="AZ147" s="9">
        <f>IFERROR((IF('[1]T10 Wine export vol'!AY178&lt;&gt;"",(IF('[1]T58 Population'!AY178&lt;&gt;"",('[1]T10 Wine export vol'!AY178/'[1]T61 Real GDP'!AY178*1000),"")),"")),"")</f>
        <v>0.78648105913975785</v>
      </c>
      <c r="BA147" s="9">
        <f>IFERROR((IF('[1]T10 Wine export vol'!AZ178&lt;&gt;"",(IF('[1]T58 Population'!AZ178&lt;&gt;"",('[1]T10 Wine export vol'!AZ178/'[1]T61 Real GDP'!AZ178*1000),"")),"")),"")</f>
        <v>6.3582974291578553</v>
      </c>
      <c r="BB147" s="9">
        <f>IFERROR((IF('[1]T10 Wine export vol'!BC178&lt;&gt;"",(IF('[1]T58 Population'!BC178&lt;&gt;"",('[1]T10 Wine export vol'!BC178/'[1]T61 Real GDP'!BC178*1000),"")),"")),"")</f>
        <v>180.76560650821926</v>
      </c>
    </row>
    <row r="148" spans="1:54" x14ac:dyDescent="0.5">
      <c r="A148" s="7">
        <f>'[1]T10 Wine export vol'!A179</f>
        <v>2011</v>
      </c>
      <c r="B148" s="9">
        <f>IFERROR((IF('[1]T10 Wine export vol'!B179&lt;&gt;"",(IF('[1]T58 Population'!B179&lt;&gt;"",('[1]T10 Wine export vol'!B179/'[1]T61 Real GDP'!B179*1000),"")),"")),"")</f>
        <v>1092.1555814053613</v>
      </c>
      <c r="C148" s="9">
        <f>IFERROR((IF('[1]T10 Wine export vol'!C179&lt;&gt;"",(IF('[1]T58 Population'!C179&lt;&gt;"",('[1]T10 Wine export vol'!C179/'[1]T61 Real GDP'!C179*1000),"")),"")),"")</f>
        <v>2153.3088483223805</v>
      </c>
      <c r="D148" s="9">
        <f>IFERROR((IF('[1]T10 Wine export vol'!D179&lt;&gt;"",(IF('[1]T58 Population'!D179&lt;&gt;"",('[1]T10 Wine export vol'!D179/'[1]T61 Real GDP'!D179*1000),"")),"")),"")</f>
        <v>2039.1119321246781</v>
      </c>
      <c r="E148" s="9">
        <f>IFERROR((IF('[1]T10 Wine export vol'!E179&lt;&gt;"",(IF('[1]T58 Population'!E179&lt;&gt;"",('[1]T10 Wine export vol'!E179/'[1]T61 Real GDP'!E179*1000),"")),"")),"")</f>
        <v>2898.0087022376028</v>
      </c>
      <c r="F148" s="9">
        <f>IFERROR((IF('[1]T10 Wine export vol'!F179&lt;&gt;"",(IF('[1]T58 Population'!F179&lt;&gt;"",('[1]T10 Wine export vol'!F179/'[1]T61 Real GDP'!F179*1000),"")),"")),"")</f>
        <v>244.67205431605734</v>
      </c>
      <c r="G148" s="9"/>
      <c r="H148" s="9">
        <f>IFERROR((IF('[1]T10 Wine export vol'!G179&lt;&gt;"",(IF('[1]T58 Population'!G179&lt;&gt;"",('[1]T10 Wine export vol'!G179/'[1]T61 Real GDP'!G179*1000),"")),"")),"")</f>
        <v>99.98885723070984</v>
      </c>
      <c r="I148" s="9">
        <f>IFERROR((IF('[1]T10 Wine export vol'!H179&lt;&gt;"",(IF('[1]T58 Population'!H179&lt;&gt;"",('[1]T10 Wine export vol'!H179/'[1]T61 Real GDP'!H179*1000),"")),"")),"")</f>
        <v>192.16085905343968</v>
      </c>
      <c r="J148" s="9">
        <f>IFERROR((IF('[1]T10 Wine export vol'!I179&lt;&gt;"",(IF('[1]T58 Population'!I179&lt;&gt;"",('[1]T10 Wine export vol'!I179/'[1]T61 Real GDP'!I179*1000),"")),"")),"")</f>
        <v>19.052482216624696</v>
      </c>
      <c r="K148" s="9">
        <f>IFERROR((IF('[1]T10 Wine export vol'!J179&lt;&gt;"",(IF('[1]T58 Population'!J179&lt;&gt;"",('[1]T10 Wine export vol'!J179/'[1]T61 Real GDP'!J179*1000),"")),"")),"")</f>
        <v>248.73762933372018</v>
      </c>
      <c r="L148" s="9">
        <f>IFERROR((IF('[1]T10 Wine export vol'!K179&lt;&gt;"",(IF('[1]T58 Population'!K179&lt;&gt;"",('[1]T10 Wine export vol'!K179/'[1]T61 Real GDP'!K179*1000),"")),"")),"")</f>
        <v>208.63707934725542</v>
      </c>
      <c r="M148" s="9">
        <f>IFERROR((IF('[1]T10 Wine export vol'!L179&lt;&gt;"",(IF('[1]T58 Population'!L179&lt;&gt;"",('[1]T10 Wine export vol'!L179/'[1]T61 Real GDP'!L179*1000),"")),"")),"")</f>
        <v>14.86854509514804</v>
      </c>
      <c r="N148" s="9">
        <f>IFERROR((IF('[1]T10 Wine export vol'!M179&lt;&gt;"",(IF('[1]T58 Population'!M179&lt;&gt;"",('[1]T10 Wine export vol'!M179/'[1]T61 Real GDP'!M179*1000),"")),"")),"")</f>
        <v>72.492133071087437</v>
      </c>
      <c r="O148" s="9">
        <f>IFERROR((IF('[1]T10 Wine export vol'!N179&lt;&gt;"",(IF('[1]T58 Population'!N179&lt;&gt;"",('[1]T10 Wine export vol'!N179/'[1]T61 Real GDP'!N179*1000),"")),"")),"")</f>
        <v>17.497103638286038</v>
      </c>
      <c r="P148" s="9">
        <f>IFERROR((IF('[1]T10 Wine export vol'!O179&lt;&gt;"",(IF('[1]T58 Population'!O179&lt;&gt;"",('[1]T10 Wine export vol'!O179/'[1]T61 Real GDP'!O179*1000),"")),"")),"")</f>
        <v>10.83439222047619</v>
      </c>
      <c r="Q148" s="9">
        <f>IFERROR((IF('[1]T10 Wine export vol'!P179&lt;&gt;"",(IF('[1]T58 Population'!P179&lt;&gt;"",('[1]T10 Wine export vol'!P179/'[1]T61 Real GDP'!P179*1000),"")),"")),"")</f>
        <v>45.260437436850907</v>
      </c>
      <c r="R148" s="9" t="str">
        <f>IFERROR((IF('[1]T10 Wine export vol'!Q179&lt;&gt;"",(IF('[1]T58 Population'!Q179&lt;&gt;"",('[1]T10 Wine export vol'!Q179/'[1]T61 Real GDP'!Q179*1000),"")),"")),"")</f>
        <v/>
      </c>
      <c r="S148" s="9">
        <f>IFERROR((IF('[1]T10 Wine export vol'!R179&lt;&gt;"",(IF('[1]T58 Population'!R179&lt;&gt;"",('[1]T10 Wine export vol'!R179/'[1]T61 Real GDP'!R179*1000),"")),"")),"")</f>
        <v>806.19717914446699</v>
      </c>
      <c r="T148" s="9">
        <f>IFERROR((IF('[1]T10 Wine export vol'!S179&lt;&gt;"",(IF('[1]T58 Population'!S179&lt;&gt;"",('[1]T10 Wine export vol'!S179/'[1]T61 Real GDP'!S179*1000),"")),"")),"")</f>
        <v>92.358138571428057</v>
      </c>
      <c r="U148" s="9">
        <f>IFERROR((IF('[1]T10 Wine export vol'!T179&lt;&gt;"",(IF('[1]T58 Population'!T179&lt;&gt;"",('[1]T10 Wine export vol'!T179/'[1]T61 Real GDP'!T179*1000),"")),"")),"")</f>
        <v>852.76174732070604</v>
      </c>
      <c r="V148" s="9">
        <f>IFERROR((IF('[1]T10 Wine export vol'!U179&lt;&gt;"",(IF('[1]T58 Population'!U179&lt;&gt;"",('[1]T10 Wine export vol'!U179/'[1]T61 Real GDP'!U179*1000),"")),"")),"")</f>
        <v>729.66150372342156</v>
      </c>
      <c r="W148" s="9">
        <f>IFERROR((IF('[1]T10 Wine export vol'!V179&lt;&gt;"",(IF('[1]T58 Population'!V179&lt;&gt;"",('[1]T10 Wine export vol'!V179/'[1]T61 Real GDP'!V179*1000),"")),"")),"")</f>
        <v>8120.5933435392908</v>
      </c>
      <c r="X148" s="9">
        <f>IFERROR((IF('[1]T10 Wine export vol'!W179&lt;&gt;"",(IF('[1]T58 Population'!W179&lt;&gt;"",('[1]T10 Wine export vol'!W179/'[1]T61 Real GDP'!W179*1000),"")),"")),"")</f>
        <v>111.78895500291034</v>
      </c>
      <c r="Y148" s="9">
        <f>IFERROR((IF('[1]T10 Wine export vol'!X179&lt;&gt;"",(IF('[1]T58 Population'!X179&lt;&gt;"",('[1]T10 Wine export vol'!X179/'[1]T61 Real GDP'!X179*1000),"")),"")),"")</f>
        <v>0.915968117136159</v>
      </c>
      <c r="Z148" s="9">
        <f>IFERROR((IF('[1]T10 Wine export vol'!Y179&lt;&gt;"",(IF('[1]T58 Population'!Y179&lt;&gt;"",('[1]T10 Wine export vol'!Y179/'[1]T61 Real GDP'!Y179*1000),"")),"")),"")</f>
        <v>193.37075024922183</v>
      </c>
      <c r="AA148" s="9" t="str">
        <f>IFERROR((IF('[1]T10 Wine export vol'!Z179&lt;&gt;"",(IF('[1]T58 Population'!Z179&lt;&gt;"",('[1]T10 Wine export vol'!Z179/'[1]T61 Real GDP'!Z179*1000),"")),"")),"")</f>
        <v/>
      </c>
      <c r="AB148" s="9">
        <f>IFERROR((IF('[1]T10 Wine export vol'!AA179&lt;&gt;"",(IF('[1]T58 Population'!AA179&lt;&gt;"",('[1]T10 Wine export vol'!AA179/'[1]T61 Real GDP'!AA179*1000),"")),"")),"")</f>
        <v>1262.5001888515201</v>
      </c>
      <c r="AC148" s="9">
        <f>IFERROR((IF('[1]T10 Wine export vol'!AB179&lt;&gt;"",(IF('[1]T58 Population'!AB179&lt;&gt;"",('[1]T10 Wine export vol'!AB179/'[1]T61 Real GDP'!AB179*1000),"")),"")),"")</f>
        <v>2020.4978410799677</v>
      </c>
      <c r="AD148" s="9">
        <f>IFERROR((IF('[1]T10 Wine export vol'!AC179&lt;&gt;"",(IF('[1]T58 Population'!AC179&lt;&gt;"",('[1]T10 Wine export vol'!AC179/'[1]T61 Real GDP'!AC179*1000),"")),"")),"")</f>
        <v>25.588657981700347</v>
      </c>
      <c r="AE148" s="9">
        <f>IFERROR((IF('[1]T10 Wine export vol'!AD179&lt;&gt;"",(IF('[1]T58 Population'!AD179&lt;&gt;"",('[1]T10 Wine export vol'!AD179/'[1]T61 Real GDP'!AD179*1000),"")),"")),"")</f>
        <v>44.31733507284919</v>
      </c>
      <c r="AF148" s="9">
        <f>IFERROR((IF('[1]T10 Wine export vol'!AE179&lt;&gt;"",(IF('[1]T58 Population'!AE179&lt;&gt;"",('[1]T10 Wine export vol'!AE179/'[1]T61 Real GDP'!AE179*1000),"")),"")),"")</f>
        <v>745.80380266420525</v>
      </c>
      <c r="AG148" s="9">
        <f>IFERROR((IF('[1]T10 Wine export vol'!AF179&lt;&gt;"",(IF('[1]T58 Population'!AF179&lt;&gt;"",('[1]T10 Wine export vol'!AF179/'[1]T61 Real GDP'!AF179*1000),"")),"")),"")</f>
        <v>0.97953271837805966</v>
      </c>
      <c r="AH148" s="9">
        <f>IFERROR((IF('[1]T10 Wine export vol'!AG179&lt;&gt;"",(IF('[1]T58 Population'!AG179&lt;&gt;"",('[1]T10 Wine export vol'!AG179/'[1]T61 Real GDP'!AG179*1000),"")),"")),"")</f>
        <v>2750.02583925712</v>
      </c>
      <c r="AI148" s="9">
        <f>IFERROR((IF('[1]T10 Wine export vol'!AH179&lt;&gt;"",(IF('[1]T58 Population'!AH179&lt;&gt;"",('[1]T10 Wine export vol'!AH179/'[1]T61 Real GDP'!AH179*1000),"")),"")),"")</f>
        <v>1.2508804872205694</v>
      </c>
      <c r="AJ148" s="9">
        <f>IFERROR((IF('[1]T10 Wine export vol'!AI179&lt;&gt;"",(IF('[1]T58 Population'!AI179&lt;&gt;"",('[1]T10 Wine export vol'!AI179/'[1]T61 Real GDP'!AI179*1000),"")),"")),"")</f>
        <v>60.873093957390331</v>
      </c>
      <c r="AK148" s="9" t="str">
        <f>IFERROR((IF('[1]T10 Wine export vol'!AJ179&lt;&gt;"",(IF('[1]T58 Population'!AJ179&lt;&gt;"",('[1]T10 Wine export vol'!AJ179/'[1]T61 Real GDP'!AJ179*1000),"")),"")),"")</f>
        <v/>
      </c>
      <c r="AL148" s="9">
        <f>IFERROR((IF('[1]T10 Wine export vol'!AK179&lt;&gt;"",(IF('[1]T58 Population'!AK179&lt;&gt;"",('[1]T10 Wine export vol'!AK179/'[1]T61 Real GDP'!AK179*1000),"")),"")),"")</f>
        <v>3.3774244797444992</v>
      </c>
      <c r="AM148" s="9">
        <f>IFERROR((IF('[1]T10 Wine export vol'!AL179&lt;&gt;"",(IF('[1]T58 Population'!AL179&lt;&gt;"",('[1]T10 Wine export vol'!AL179/'[1]T61 Real GDP'!AL179*1000),"")),"")),"")</f>
        <v>40.131772957915445</v>
      </c>
      <c r="AN148" s="9">
        <f>IFERROR((IF('[1]T10 Wine export vol'!AM179&lt;&gt;"",(IF('[1]T58 Population'!AM179&lt;&gt;"",('[1]T10 Wine export vol'!AM179/'[1]T61 Real GDP'!AM179*1000),"")),"")),"")</f>
        <v>1438.381434704308</v>
      </c>
      <c r="AO148" s="9">
        <f>IFERROR((IF('[1]T10 Wine export vol'!AN179&lt;&gt;"",(IF('[1]T58 Population'!AN179&lt;&gt;"",('[1]T10 Wine export vol'!AN179/'[1]T61 Real GDP'!AN179*1000),"")),"")),"")</f>
        <v>35.8176852590802</v>
      </c>
      <c r="AP148" s="9">
        <f>IFERROR((IF('[1]T10 Wine export vol'!AO179&lt;&gt;"",(IF('[1]T58 Population'!AO179&lt;&gt;"",('[1]T10 Wine export vol'!AO179/'[1]T61 Real GDP'!AO179*1000),"")),"")),"")</f>
        <v>6.4004299606587516</v>
      </c>
      <c r="AQ148" s="9" t="str">
        <f>IFERROR((IF('[1]T10 Wine export vol'!AP179&lt;&gt;"",(IF('[1]T58 Population'!AP179&lt;&gt;"",('[1]T10 Wine export vol'!AP179/'[1]T61 Real GDP'!AP179*1000),"")),"")),"")</f>
        <v/>
      </c>
      <c r="AR148" s="9">
        <f>IFERROR((IF('[1]T10 Wine export vol'!AQ179&lt;&gt;"",(IF('[1]T58 Population'!AQ179&lt;&gt;"",('[1]T10 Wine export vol'!AQ179/'[1]T61 Real GDP'!AQ179*1000),"")),"")),"")</f>
        <v>0.17747350322037234</v>
      </c>
      <c r="AS148" s="9">
        <f>IFERROR((IF('[1]T10 Wine export vol'!AR179&lt;&gt;"",(IF('[1]T58 Population'!AR179&lt;&gt;"",('[1]T10 Wine export vol'!AR179/'[1]T61 Real GDP'!AR179*1000),"")),"")),"")</f>
        <v>85.105209014911466</v>
      </c>
      <c r="AT148" s="9">
        <f>IFERROR((IF('[1]T10 Wine export vol'!AS179&lt;&gt;"",(IF('[1]T58 Population'!AS179&lt;&gt;"",('[1]T10 Wine export vol'!AS179/'[1]T61 Real GDP'!AS179*1000),"")),"")),"")</f>
        <v>0.2715403470732346</v>
      </c>
      <c r="AU148" s="9">
        <f>IFERROR((IF('[1]T10 Wine export vol'!AT179&lt;&gt;"",(IF('[1]T58 Population'!AT179&lt;&gt;"",('[1]T10 Wine export vol'!AT179/'[1]T61 Real GDP'!AT179*1000),"")),"")),"")</f>
        <v>8.9977755485693534E-2</v>
      </c>
      <c r="AV148" s="9">
        <f>IFERROR((IF('[1]T10 Wine export vol'!AU179&lt;&gt;"",(IF('[1]T58 Population'!AU179&lt;&gt;"",('[1]T10 Wine export vol'!AU179/'[1]T61 Real GDP'!AU179*1000),"")),"")),"")</f>
        <v>4.4975183513742356E-2</v>
      </c>
      <c r="AW148" s="9">
        <f>IFERROR((IF('[1]T10 Wine export vol'!AV179&lt;&gt;"",(IF('[1]T58 Population'!AV179&lt;&gt;"",('[1]T10 Wine export vol'!AV179/'[1]T61 Real GDP'!AV179*1000),"")),"")),"")</f>
        <v>9.217825455279117</v>
      </c>
      <c r="AX148" s="9">
        <f>IFERROR((IF('[1]T10 Wine export vol'!AW179&lt;&gt;"",(IF('[1]T58 Population'!AW179&lt;&gt;"",('[1]T10 Wine export vol'!AW179/'[1]T61 Real GDP'!AW179*1000),"")),"")),"")</f>
        <v>1.3917451367145726E-2</v>
      </c>
      <c r="AY148" s="9">
        <f>IFERROR((IF('[1]T10 Wine export vol'!AX179&lt;&gt;"",(IF('[1]T58 Population'!AX179&lt;&gt;"",('[1]T10 Wine export vol'!AX179/'[1]T61 Real GDP'!AX179*1000),"")),"")),"")</f>
        <v>92.006479637588427</v>
      </c>
      <c r="AZ148" s="9">
        <f>IFERROR((IF('[1]T10 Wine export vol'!AY179&lt;&gt;"",(IF('[1]T58 Population'!AY179&lt;&gt;"",('[1]T10 Wine export vol'!AY179/'[1]T61 Real GDP'!AY179*1000),"")),"")),"")</f>
        <v>0.83702480494176645</v>
      </c>
      <c r="BA148" s="9">
        <f>IFERROR((IF('[1]T10 Wine export vol'!AZ179&lt;&gt;"",(IF('[1]T58 Population'!AZ179&lt;&gt;"",('[1]T10 Wine export vol'!AZ179/'[1]T61 Real GDP'!AZ179*1000),"")),"")),"")</f>
        <v>8.804948239076765</v>
      </c>
      <c r="BB148" s="9">
        <f>IFERROR((IF('[1]T10 Wine export vol'!BC179&lt;&gt;"",(IF('[1]T58 Population'!BC179&lt;&gt;"",('[1]T10 Wine export vol'!BC179/'[1]T61 Real GDP'!BC179*1000),"")),"")),"")</f>
        <v>193.43389734049683</v>
      </c>
    </row>
    <row r="149" spans="1:54" x14ac:dyDescent="0.5">
      <c r="A149" s="7">
        <f>'[1]T10 Wine export vol'!A180</f>
        <v>2012</v>
      </c>
      <c r="B149" s="9">
        <f>IFERROR((IF('[1]T10 Wine export vol'!B180&lt;&gt;"",(IF('[1]T58 Population'!B180&lt;&gt;"",('[1]T10 Wine export vol'!B180/'[1]T61 Real GDP'!B180*1000),"")),"")),"")</f>
        <v>1087.1715401824681</v>
      </c>
      <c r="C149" s="9">
        <f>IFERROR((IF('[1]T10 Wine export vol'!C180&lt;&gt;"",(IF('[1]T58 Population'!C180&lt;&gt;"",('[1]T10 Wine export vol'!C180/'[1]T61 Real GDP'!C180*1000),"")),"")),"")</f>
        <v>1987.9743324313799</v>
      </c>
      <c r="D149" s="9">
        <f>IFERROR((IF('[1]T10 Wine export vol'!D180&lt;&gt;"",(IF('[1]T58 Population'!D180&lt;&gt;"",('[1]T10 Wine export vol'!D180/'[1]T61 Real GDP'!D180*1000),"")),"")),"")</f>
        <v>2316.1589732551629</v>
      </c>
      <c r="E149" s="9">
        <f>IFERROR((IF('[1]T10 Wine export vol'!E180&lt;&gt;"",(IF('[1]T58 Population'!E180&lt;&gt;"",('[1]T10 Wine export vol'!E180/'[1]T61 Real GDP'!E180*1000),"")),"")),"")</f>
        <v>2694.4957191600192</v>
      </c>
      <c r="F149" s="9">
        <f>IFERROR((IF('[1]T10 Wine export vol'!F180&lt;&gt;"",(IF('[1]T58 Population'!F180&lt;&gt;"",('[1]T10 Wine export vol'!F180/'[1]T61 Real GDP'!F180*1000),"")),"")),"")</f>
        <v>241.07659611916097</v>
      </c>
      <c r="G149" s="9"/>
      <c r="H149" s="9">
        <f>IFERROR((IF('[1]T10 Wine export vol'!G180&lt;&gt;"",(IF('[1]T58 Population'!G180&lt;&gt;"",('[1]T10 Wine export vol'!G180/'[1]T61 Real GDP'!G180*1000),"")),"")),"")</f>
        <v>109.35013582449473</v>
      </c>
      <c r="I149" s="9">
        <f>IFERROR((IF('[1]T10 Wine export vol'!H180&lt;&gt;"",(IF('[1]T58 Population'!H180&lt;&gt;"",('[1]T10 Wine export vol'!H180/'[1]T61 Real GDP'!H180*1000),"")),"")),"")</f>
        <v>285.22080436019252</v>
      </c>
      <c r="J149" s="9">
        <f>IFERROR((IF('[1]T10 Wine export vol'!I180&lt;&gt;"",(IF('[1]T58 Population'!I180&lt;&gt;"",('[1]T10 Wine export vol'!I180/'[1]T61 Real GDP'!I180*1000),"")),"")),"")</f>
        <v>10.778174756960095</v>
      </c>
      <c r="K149" s="9">
        <f>IFERROR((IF('[1]T10 Wine export vol'!J180&lt;&gt;"",(IF('[1]T58 Population'!J180&lt;&gt;"",('[1]T10 Wine export vol'!J180/'[1]T61 Real GDP'!J180*1000),"")),"")),"")</f>
        <v>236.57209326048459</v>
      </c>
      <c r="L149" s="9">
        <f>IFERROR((IF('[1]T10 Wine export vol'!K180&lt;&gt;"",(IF('[1]T58 Population'!K180&lt;&gt;"",('[1]T10 Wine export vol'!K180/'[1]T61 Real GDP'!K180*1000),"")),"")),"")</f>
        <v>204.41865517884486</v>
      </c>
      <c r="M149" s="9">
        <f>IFERROR((IF('[1]T10 Wine export vol'!L180&lt;&gt;"",(IF('[1]T58 Population'!L180&lt;&gt;"",('[1]T10 Wine export vol'!L180/'[1]T61 Real GDP'!L180*1000),"")),"")),"")</f>
        <v>5.5780535868241063</v>
      </c>
      <c r="N149" s="9">
        <f>IFERROR((IF('[1]T10 Wine export vol'!M180&lt;&gt;"",(IF('[1]T58 Population'!M180&lt;&gt;"",('[1]T10 Wine export vol'!M180/'[1]T61 Real GDP'!M180*1000),"")),"")),"")</f>
        <v>83.454190300501409</v>
      </c>
      <c r="O149" s="9">
        <f>IFERROR((IF('[1]T10 Wine export vol'!N180&lt;&gt;"",(IF('[1]T58 Population'!N180&lt;&gt;"",('[1]T10 Wine export vol'!N180/'[1]T61 Real GDP'!N180*1000),"")),"")),"")</f>
        <v>24.615951459434289</v>
      </c>
      <c r="P149" s="9">
        <f>IFERROR((IF('[1]T10 Wine export vol'!O180&lt;&gt;"",(IF('[1]T58 Population'!O180&lt;&gt;"",('[1]T10 Wine export vol'!O180/'[1]T61 Real GDP'!O180*1000),"")),"")),"")</f>
        <v>8.3955081834624163</v>
      </c>
      <c r="Q149" s="9">
        <f>IFERROR((IF('[1]T10 Wine export vol'!P180&lt;&gt;"",(IF('[1]T58 Population'!P180&lt;&gt;"",('[1]T10 Wine export vol'!P180/'[1]T61 Real GDP'!P180*1000),"")),"")),"")</f>
        <v>51.576041839890429</v>
      </c>
      <c r="R149" s="9" t="str">
        <f>IFERROR((IF('[1]T10 Wine export vol'!Q180&lt;&gt;"",(IF('[1]T58 Population'!Q180&lt;&gt;"",('[1]T10 Wine export vol'!Q180/'[1]T61 Real GDP'!Q180*1000),"")),"")),"")</f>
        <v/>
      </c>
      <c r="S149" s="9">
        <f>IFERROR((IF('[1]T10 Wine export vol'!R180&lt;&gt;"",(IF('[1]T58 Population'!R180&lt;&gt;"",('[1]T10 Wine export vol'!R180/'[1]T61 Real GDP'!R180*1000),"")),"")),"")</f>
        <v>819.57181020062433</v>
      </c>
      <c r="T149" s="9">
        <f>IFERROR((IF('[1]T10 Wine export vol'!S180&lt;&gt;"",(IF('[1]T58 Population'!S180&lt;&gt;"",('[1]T10 Wine export vol'!S180/'[1]T61 Real GDP'!S180*1000),"")),"")),"")</f>
        <v>138.58980963718105</v>
      </c>
      <c r="U149" s="9">
        <f>IFERROR((IF('[1]T10 Wine export vol'!T180&lt;&gt;"",(IF('[1]T58 Population'!T180&lt;&gt;"",('[1]T10 Wine export vol'!T180/'[1]T61 Real GDP'!T180*1000),"")),"")),"")</f>
        <v>680.2133495012273</v>
      </c>
      <c r="V149" s="9">
        <f>IFERROR((IF('[1]T10 Wine export vol'!U180&lt;&gt;"",(IF('[1]T58 Population'!U180&lt;&gt;"",('[1]T10 Wine export vol'!U180/'[1]T61 Real GDP'!U180*1000),"")),"")),"")</f>
        <v>613.15755608509392</v>
      </c>
      <c r="W149" s="9">
        <f>IFERROR((IF('[1]T10 Wine export vol'!V180&lt;&gt;"",(IF('[1]T58 Population'!V180&lt;&gt;"",('[1]T10 Wine export vol'!V180/'[1]T61 Real GDP'!V180*1000),"")),"")),"")</f>
        <v>7731.3991940138912</v>
      </c>
      <c r="X149" s="9">
        <f>IFERROR((IF('[1]T10 Wine export vol'!W180&lt;&gt;"",(IF('[1]T58 Population'!W180&lt;&gt;"",('[1]T10 Wine export vol'!W180/'[1]T61 Real GDP'!W180*1000),"")),"")),"")</f>
        <v>108.57395640915459</v>
      </c>
      <c r="Y149" s="9">
        <f>IFERROR((IF('[1]T10 Wine export vol'!X180&lt;&gt;"",(IF('[1]T58 Population'!X180&lt;&gt;"",('[1]T10 Wine export vol'!X180/'[1]T61 Real GDP'!X180*1000),"")),"")),"")</f>
        <v>0.86709165796670329</v>
      </c>
      <c r="Z149" s="9">
        <f>IFERROR((IF('[1]T10 Wine export vol'!Y180&lt;&gt;"",(IF('[1]T58 Population'!Y180&lt;&gt;"",('[1]T10 Wine export vol'!Y180/'[1]T61 Real GDP'!Y180*1000),"")),"")),"")</f>
        <v>232.89576789736097</v>
      </c>
      <c r="AA149" s="9" t="str">
        <f>IFERROR((IF('[1]T10 Wine export vol'!Z180&lt;&gt;"",(IF('[1]T58 Population'!Z180&lt;&gt;"",('[1]T10 Wine export vol'!Z180/'[1]T61 Real GDP'!Z180*1000),"")),"")),"")</f>
        <v/>
      </c>
      <c r="AB149" s="9">
        <f>IFERROR((IF('[1]T10 Wine export vol'!AA180&lt;&gt;"",(IF('[1]T58 Population'!AA180&lt;&gt;"",('[1]T10 Wine export vol'!AA180/'[1]T61 Real GDP'!AA180*1000),"")),"")),"")</f>
        <v>1223.8728997425956</v>
      </c>
      <c r="AC149" s="9">
        <f>IFERROR((IF('[1]T10 Wine export vol'!AB180&lt;&gt;"",(IF('[1]T58 Population'!AB180&lt;&gt;"",('[1]T10 Wine export vol'!AB180/'[1]T61 Real GDP'!AB180*1000),"")),"")),"")</f>
        <v>2054.3627346549056</v>
      </c>
      <c r="AD149" s="9">
        <f>IFERROR((IF('[1]T10 Wine export vol'!AC180&lt;&gt;"",(IF('[1]T58 Population'!AC180&lt;&gt;"",('[1]T10 Wine export vol'!AC180/'[1]T61 Real GDP'!AC180*1000),"")),"")),"")</f>
        <v>29.967079415388906</v>
      </c>
      <c r="AE149" s="9">
        <f>IFERROR((IF('[1]T10 Wine export vol'!AD180&lt;&gt;"",(IF('[1]T58 Population'!AD180&lt;&gt;"",('[1]T10 Wine export vol'!AD180/'[1]T61 Real GDP'!AD180*1000),"")),"")),"")</f>
        <v>41.157864862662109</v>
      </c>
      <c r="AF149" s="9">
        <f>IFERROR((IF('[1]T10 Wine export vol'!AE180&lt;&gt;"",(IF('[1]T58 Population'!AE180&lt;&gt;"",('[1]T10 Wine export vol'!AE180/'[1]T61 Real GDP'!AE180*1000),"")),"")),"")</f>
        <v>818.54099673619055</v>
      </c>
      <c r="AG149" s="9">
        <f>IFERROR((IF('[1]T10 Wine export vol'!AF180&lt;&gt;"",(IF('[1]T58 Population'!AF180&lt;&gt;"",('[1]T10 Wine export vol'!AF180/'[1]T61 Real GDP'!AF180*1000),"")),"")),"")</f>
        <v>4.1861384598697278</v>
      </c>
      <c r="AH149" s="9">
        <f>IFERROR((IF('[1]T10 Wine export vol'!AG180&lt;&gt;"",(IF('[1]T58 Population'!AG180&lt;&gt;"",('[1]T10 Wine export vol'!AG180/'[1]T61 Real GDP'!AG180*1000),"")),"")),"")</f>
        <v>2915.2037025360091</v>
      </c>
      <c r="AI149" s="9">
        <f>IFERROR((IF('[1]T10 Wine export vol'!AH180&lt;&gt;"",(IF('[1]T58 Population'!AH180&lt;&gt;"",('[1]T10 Wine export vol'!AH180/'[1]T61 Real GDP'!AH180*1000),"")),"")),"")</f>
        <v>1.2091111932800618</v>
      </c>
      <c r="AJ149" s="9">
        <f>IFERROR((IF('[1]T10 Wine export vol'!AI180&lt;&gt;"",(IF('[1]T58 Population'!AI180&lt;&gt;"",('[1]T10 Wine export vol'!AI180/'[1]T61 Real GDP'!AI180*1000),"")),"")),"")</f>
        <v>121.37046147445849</v>
      </c>
      <c r="AK149" s="9" t="str">
        <f>IFERROR((IF('[1]T10 Wine export vol'!AJ180&lt;&gt;"",(IF('[1]T58 Population'!AJ180&lt;&gt;"",('[1]T10 Wine export vol'!AJ180/'[1]T61 Real GDP'!AJ180*1000),"")),"")),"")</f>
        <v/>
      </c>
      <c r="AL149" s="9">
        <f>IFERROR((IF('[1]T10 Wine export vol'!AK180&lt;&gt;"",(IF('[1]T58 Population'!AK180&lt;&gt;"",('[1]T10 Wine export vol'!AK180/'[1]T61 Real GDP'!AK180*1000),"")),"")),"")</f>
        <v>3.0270598806236086</v>
      </c>
      <c r="AM149" s="9">
        <f>IFERROR((IF('[1]T10 Wine export vol'!AL180&lt;&gt;"",(IF('[1]T58 Population'!AL180&lt;&gt;"",('[1]T10 Wine export vol'!AL180/'[1]T61 Real GDP'!AL180*1000),"")),"")),"")</f>
        <v>26.286200765282402</v>
      </c>
      <c r="AN149" s="9">
        <f>IFERROR((IF('[1]T10 Wine export vol'!AM180&lt;&gt;"",(IF('[1]T58 Population'!AM180&lt;&gt;"",('[1]T10 Wine export vol'!AM180/'[1]T61 Real GDP'!AM180*1000),"")),"")),"")</f>
        <v>1627.1406972112165</v>
      </c>
      <c r="AO149" s="9">
        <f>IFERROR((IF('[1]T10 Wine export vol'!AN180&lt;&gt;"",(IF('[1]T58 Population'!AN180&lt;&gt;"",('[1]T10 Wine export vol'!AN180/'[1]T61 Real GDP'!AN180*1000),"")),"")),"")</f>
        <v>41.538755757502123</v>
      </c>
      <c r="AP149" s="9">
        <f>IFERROR((IF('[1]T10 Wine export vol'!AO180&lt;&gt;"",(IF('[1]T58 Population'!AO180&lt;&gt;"",('[1]T10 Wine export vol'!AO180/'[1]T61 Real GDP'!AO180*1000),"")),"")),"")</f>
        <v>5.7152937347292578</v>
      </c>
      <c r="AQ149" s="9" t="str">
        <f>IFERROR((IF('[1]T10 Wine export vol'!AP180&lt;&gt;"",(IF('[1]T58 Population'!AP180&lt;&gt;"",('[1]T10 Wine export vol'!AP180/'[1]T61 Real GDP'!AP180*1000),"")),"")),"")</f>
        <v/>
      </c>
      <c r="AR149" s="9">
        <f>IFERROR((IF('[1]T10 Wine export vol'!AQ180&lt;&gt;"",(IF('[1]T58 Population'!AQ180&lt;&gt;"",('[1]T10 Wine export vol'!AQ180/'[1]T61 Real GDP'!AQ180*1000),"")),"")),"")</f>
        <v>0.17150137480846347</v>
      </c>
      <c r="AS149" s="9">
        <f>IFERROR((IF('[1]T10 Wine export vol'!AR180&lt;&gt;"",(IF('[1]T58 Population'!AR180&lt;&gt;"",('[1]T10 Wine export vol'!AR180/'[1]T61 Real GDP'!AR180*1000),"")),"")),"")</f>
        <v>81.052449725363772</v>
      </c>
      <c r="AT149" s="9">
        <f>IFERROR((IF('[1]T10 Wine export vol'!AS180&lt;&gt;"",(IF('[1]T58 Population'!AS180&lt;&gt;"",('[1]T10 Wine export vol'!AS180/'[1]T61 Real GDP'!AS180*1000),"")),"")),"")</f>
        <v>0.20443462001934953</v>
      </c>
      <c r="AU149" s="9">
        <f>IFERROR((IF('[1]T10 Wine export vol'!AT180&lt;&gt;"",(IF('[1]T58 Population'!AT180&lt;&gt;"",('[1]T10 Wine export vol'!AT180/'[1]T61 Real GDP'!AT180*1000),"")),"")),"")</f>
        <v>6.2430085108255984E-2</v>
      </c>
      <c r="AV149" s="9">
        <f>IFERROR((IF('[1]T10 Wine export vol'!AU180&lt;&gt;"",(IF('[1]T58 Population'!AU180&lt;&gt;"",('[1]T10 Wine export vol'!AU180/'[1]T61 Real GDP'!AU180*1000),"")),"")),"")</f>
        <v>5.2760742233507948E-3</v>
      </c>
      <c r="AW149" s="9">
        <f>IFERROR((IF('[1]T10 Wine export vol'!AV180&lt;&gt;"",(IF('[1]T58 Population'!AV180&lt;&gt;"",('[1]T10 Wine export vol'!AV180/'[1]T61 Real GDP'!AV180*1000),"")),"")),"")</f>
        <v>7.4262995013762119</v>
      </c>
      <c r="AX149" s="9">
        <f>IFERROR((IF('[1]T10 Wine export vol'!AW180&lt;&gt;"",(IF('[1]T58 Population'!AW180&lt;&gt;"",('[1]T10 Wine export vol'!AW180/'[1]T61 Real GDP'!AW180*1000),"")),"")),"")</f>
        <v>3.2991387703928135E-2</v>
      </c>
      <c r="AY149" s="9">
        <f>IFERROR((IF('[1]T10 Wine export vol'!AX180&lt;&gt;"",(IF('[1]T58 Population'!AX180&lt;&gt;"",('[1]T10 Wine export vol'!AX180/'[1]T61 Real GDP'!AX180*1000),"")),"")),"")</f>
        <v>93.286484099968504</v>
      </c>
      <c r="AZ149" s="9">
        <f>IFERROR((IF('[1]T10 Wine export vol'!AY180&lt;&gt;"",(IF('[1]T58 Population'!AY180&lt;&gt;"",('[1]T10 Wine export vol'!AY180/'[1]T61 Real GDP'!AY180*1000),"")),"")),"")</f>
        <v>0.48118765588656248</v>
      </c>
      <c r="BA149" s="9">
        <f>IFERROR((IF('[1]T10 Wine export vol'!AZ180&lt;&gt;"",(IF('[1]T58 Population'!AZ180&lt;&gt;"",('[1]T10 Wine export vol'!AZ180/'[1]T61 Real GDP'!AZ180*1000),"")),"")),"")</f>
        <v>10.860607653343367</v>
      </c>
      <c r="BB149" s="9">
        <f>IFERROR((IF('[1]T10 Wine export vol'!BC180&lt;&gt;"",(IF('[1]T58 Population'!BC180&lt;&gt;"",('[1]T10 Wine export vol'!BC180/'[1]T61 Real GDP'!BC180*1000),"")),"")),"")</f>
        <v>184.12605119981538</v>
      </c>
    </row>
    <row r="150" spans="1:54" x14ac:dyDescent="0.5">
      <c r="A150" s="7">
        <f>'[1]T10 Wine export vol'!A181</f>
        <v>2013</v>
      </c>
      <c r="B150" s="9">
        <f>IFERROR((IF('[1]T10 Wine export vol'!B181&lt;&gt;"",(IF('[1]T58 Population'!B181&lt;&gt;"",('[1]T10 Wine export vol'!B181/'[1]T61 Real GDP'!B181*1000),"")),"")),"")</f>
        <v>1044.6765363374477</v>
      </c>
      <c r="C150" s="9">
        <f>IFERROR((IF('[1]T10 Wine export vol'!C181&lt;&gt;"",(IF('[1]T58 Population'!C181&lt;&gt;"",('[1]T10 Wine export vol'!C181/'[1]T61 Real GDP'!C181*1000),"")),"")),"")</f>
        <v>1939.221536084041</v>
      </c>
      <c r="D150" s="9">
        <f>IFERROR((IF('[1]T10 Wine export vol'!D181&lt;&gt;"",(IF('[1]T58 Population'!D181&lt;&gt;"",('[1]T10 Wine export vol'!D181/'[1]T61 Real GDP'!D181*1000),"")),"")),"")</f>
        <v>2154.6219126690571</v>
      </c>
      <c r="E150" s="9">
        <f>IFERROR((IF('[1]T10 Wine export vol'!E181&lt;&gt;"",(IF('[1]T58 Population'!E181&lt;&gt;"",('[1]T10 Wine export vol'!E181/'[1]T61 Real GDP'!E181*1000),"")),"")),"")</f>
        <v>2391.2466979135656</v>
      </c>
      <c r="F150" s="9">
        <f>IFERROR((IF('[1]T10 Wine export vol'!F181&lt;&gt;"",(IF('[1]T58 Population'!F181&lt;&gt;"",('[1]T10 Wine export vol'!F181/'[1]T61 Real GDP'!F181*1000),"")),"")),"")</f>
        <v>226.28084740392785</v>
      </c>
      <c r="G150" s="9"/>
      <c r="H150" s="9">
        <f>IFERROR((IF('[1]T10 Wine export vol'!G181&lt;&gt;"",(IF('[1]T58 Population'!G181&lt;&gt;"",('[1]T10 Wine export vol'!G181/'[1]T61 Real GDP'!G181*1000),"")),"")),"")</f>
        <v>121.57639022041965</v>
      </c>
      <c r="I150" s="9">
        <f>IFERROR((IF('[1]T10 Wine export vol'!H181&lt;&gt;"",(IF('[1]T58 Population'!H181&lt;&gt;"",('[1]T10 Wine export vol'!H181/'[1]T61 Real GDP'!H181*1000),"")),"")),"")</f>
        <v>329.68738313773906</v>
      </c>
      <c r="J150" s="9">
        <f>IFERROR((IF('[1]T10 Wine export vol'!I181&lt;&gt;"",(IF('[1]T58 Population'!I181&lt;&gt;"",('[1]T10 Wine export vol'!I181/'[1]T61 Real GDP'!I181*1000),"")),"")),"")</f>
        <v>8.6033198613993669</v>
      </c>
      <c r="K150" s="9">
        <f>IFERROR((IF('[1]T10 Wine export vol'!J181&lt;&gt;"",(IF('[1]T58 Population'!J181&lt;&gt;"",('[1]T10 Wine export vol'!J181/'[1]T61 Real GDP'!J181*1000),"")),"")),"")</f>
        <v>230.67886833935682</v>
      </c>
      <c r="L150" s="9">
        <f>IFERROR((IF('[1]T10 Wine export vol'!K181&lt;&gt;"",(IF('[1]T58 Population'!K181&lt;&gt;"",('[1]T10 Wine export vol'!K181/'[1]T61 Real GDP'!K181*1000),"")),"")),"")</f>
        <v>195.06283176853145</v>
      </c>
      <c r="M150" s="9">
        <f>IFERROR((IF('[1]T10 Wine export vol'!L181&lt;&gt;"",(IF('[1]T58 Population'!L181&lt;&gt;"",('[1]T10 Wine export vol'!L181/'[1]T61 Real GDP'!L181*1000),"")),"")),"")</f>
        <v>5.6699811113812935</v>
      </c>
      <c r="N150" s="9">
        <f>IFERROR((IF('[1]T10 Wine export vol'!M181&lt;&gt;"",(IF('[1]T58 Population'!M181&lt;&gt;"",('[1]T10 Wine export vol'!M181/'[1]T61 Real GDP'!M181*1000),"")),"")),"")</f>
        <v>79.205555562028579</v>
      </c>
      <c r="O150" s="9">
        <f>IFERROR((IF('[1]T10 Wine export vol'!N181&lt;&gt;"",(IF('[1]T58 Population'!N181&lt;&gt;"",('[1]T10 Wine export vol'!N181/'[1]T61 Real GDP'!N181*1000),"")),"")),"")</f>
        <v>32.691255003239931</v>
      </c>
      <c r="P150" s="9">
        <f>IFERROR((IF('[1]T10 Wine export vol'!O181&lt;&gt;"",(IF('[1]T58 Population'!O181&lt;&gt;"",('[1]T10 Wine export vol'!O181/'[1]T61 Real GDP'!O181*1000),"")),"")),"")</f>
        <v>8.6106257613974151</v>
      </c>
      <c r="Q150" s="9">
        <f>IFERROR((IF('[1]T10 Wine export vol'!P181&lt;&gt;"",(IF('[1]T58 Population'!P181&lt;&gt;"",('[1]T10 Wine export vol'!P181/'[1]T61 Real GDP'!P181*1000),"")),"")),"")</f>
        <v>64.179807283166411</v>
      </c>
      <c r="R150" s="9" t="str">
        <f>IFERROR((IF('[1]T10 Wine export vol'!Q181&lt;&gt;"",(IF('[1]T58 Population'!Q181&lt;&gt;"",('[1]T10 Wine export vol'!Q181/'[1]T61 Real GDP'!Q181*1000),"")),"")),"")</f>
        <v/>
      </c>
      <c r="S150" s="9">
        <f>IFERROR((IF('[1]T10 Wine export vol'!R181&lt;&gt;"",(IF('[1]T58 Population'!R181&lt;&gt;"",('[1]T10 Wine export vol'!R181/'[1]T61 Real GDP'!R181*1000),"")),"")),"")</f>
        <v>754.7641803046688</v>
      </c>
      <c r="T150" s="9">
        <f>IFERROR((IF('[1]T10 Wine export vol'!S181&lt;&gt;"",(IF('[1]T58 Population'!S181&lt;&gt;"",('[1]T10 Wine export vol'!S181/'[1]T61 Real GDP'!S181*1000),"")),"")),"")</f>
        <v>82.975453084630985</v>
      </c>
      <c r="U150" s="9">
        <f>IFERROR((IF('[1]T10 Wine export vol'!T181&lt;&gt;"",(IF('[1]T58 Population'!T181&lt;&gt;"",('[1]T10 Wine export vol'!T181/'[1]T61 Real GDP'!T181*1000),"")),"")),"")</f>
        <v>1139.6685857641228</v>
      </c>
      <c r="V150" s="9">
        <f>IFERROR((IF('[1]T10 Wine export vol'!U181&lt;&gt;"",(IF('[1]T58 Population'!U181&lt;&gt;"",('[1]T10 Wine export vol'!U181/'[1]T61 Real GDP'!U181*1000),"")),"")),"")</f>
        <v>635.69109233088034</v>
      </c>
      <c r="W150" s="9">
        <f>IFERROR((IF('[1]T10 Wine export vol'!V181&lt;&gt;"",(IF('[1]T58 Population'!V181&lt;&gt;"",('[1]T10 Wine export vol'!V181/'[1]T61 Real GDP'!V181*1000),"")),"")),"")</f>
        <v>7880.4771353018077</v>
      </c>
      <c r="X150" s="9">
        <f>IFERROR((IF('[1]T10 Wine export vol'!W181&lt;&gt;"",(IF('[1]T58 Population'!W181&lt;&gt;"",('[1]T10 Wine export vol'!W181/'[1]T61 Real GDP'!W181*1000),"")),"")),"")</f>
        <v>110.94973286020463</v>
      </c>
      <c r="Y150" s="9">
        <f>IFERROR((IF('[1]T10 Wine export vol'!X181&lt;&gt;"",(IF('[1]T58 Population'!X181&lt;&gt;"",('[1]T10 Wine export vol'!X181/'[1]T61 Real GDP'!X181*1000),"")),"")),"")</f>
        <v>0.8424547793431223</v>
      </c>
      <c r="Z150" s="9">
        <f>IFERROR((IF('[1]T10 Wine export vol'!Y181&lt;&gt;"",(IF('[1]T58 Population'!Y181&lt;&gt;"",('[1]T10 Wine export vol'!Y181/'[1]T61 Real GDP'!Y181*1000),"")),"")),"")</f>
        <v>354.58779994635421</v>
      </c>
      <c r="AA150" s="9" t="str">
        <f>IFERROR((IF('[1]T10 Wine export vol'!Z181&lt;&gt;"",(IF('[1]T58 Population'!Z181&lt;&gt;"",('[1]T10 Wine export vol'!Z181/'[1]T61 Real GDP'!Z181*1000),"")),"")),"")</f>
        <v/>
      </c>
      <c r="AB150" s="9">
        <f>IFERROR((IF('[1]T10 Wine export vol'!AA181&lt;&gt;"",(IF('[1]T58 Population'!AA181&lt;&gt;"",('[1]T10 Wine export vol'!AA181/'[1]T61 Real GDP'!AA181*1000),"")),"")),"")</f>
        <v>1125.3497303730692</v>
      </c>
      <c r="AC150" s="9">
        <f>IFERROR((IF('[1]T10 Wine export vol'!AB181&lt;&gt;"",(IF('[1]T58 Population'!AB181&lt;&gt;"",('[1]T10 Wine export vol'!AB181/'[1]T61 Real GDP'!AB181*1000),"")),"")),"")</f>
        <v>1982.0566909933971</v>
      </c>
      <c r="AD150" s="9">
        <f>IFERROR((IF('[1]T10 Wine export vol'!AC181&lt;&gt;"",(IF('[1]T58 Population'!AC181&lt;&gt;"",('[1]T10 Wine export vol'!AC181/'[1]T61 Real GDP'!AC181*1000),"")),"")),"")</f>
        <v>45.984491640387283</v>
      </c>
      <c r="AE150" s="9">
        <f>IFERROR((IF('[1]T10 Wine export vol'!AD181&lt;&gt;"",(IF('[1]T58 Population'!AD181&lt;&gt;"",('[1]T10 Wine export vol'!AD181/'[1]T61 Real GDP'!AD181*1000),"")),"")),"")</f>
        <v>40.623820865160447</v>
      </c>
      <c r="AF150" s="9">
        <f>IFERROR((IF('[1]T10 Wine export vol'!AE181&lt;&gt;"",(IF('[1]T58 Population'!AE181&lt;&gt;"",('[1]T10 Wine export vol'!AE181/'[1]T61 Real GDP'!AE181*1000),"")),"")),"")</f>
        <v>706.41107619180787</v>
      </c>
      <c r="AG150" s="9">
        <f>IFERROR((IF('[1]T10 Wine export vol'!AF181&lt;&gt;"",(IF('[1]T58 Population'!AF181&lt;&gt;"",('[1]T10 Wine export vol'!AF181/'[1]T61 Real GDP'!AF181*1000),"")),"")),"")</f>
        <v>13.716859194675754</v>
      </c>
      <c r="AH150" s="9">
        <f>IFERROR((IF('[1]T10 Wine export vol'!AG181&lt;&gt;"",(IF('[1]T58 Population'!AG181&lt;&gt;"",('[1]T10 Wine export vol'!AG181/'[1]T61 Real GDP'!AG181*1000),"")),"")),"")</f>
        <v>3226.6786350028133</v>
      </c>
      <c r="AI150" s="9">
        <f>IFERROR((IF('[1]T10 Wine export vol'!AH181&lt;&gt;"",(IF('[1]T58 Population'!AH181&lt;&gt;"",('[1]T10 Wine export vol'!AH181/'[1]T61 Real GDP'!AH181*1000),"")),"")),"")</f>
        <v>1.1062026113034125</v>
      </c>
      <c r="AJ150" s="9">
        <f>IFERROR((IF('[1]T10 Wine export vol'!AI181&lt;&gt;"",(IF('[1]T58 Population'!AI181&lt;&gt;"",('[1]T10 Wine export vol'!AI181/'[1]T61 Real GDP'!AI181*1000),"")),"")),"")</f>
        <v>94.318596355276171</v>
      </c>
      <c r="AK150" s="9" t="str">
        <f>IFERROR((IF('[1]T10 Wine export vol'!AJ181&lt;&gt;"",(IF('[1]T58 Population'!AJ181&lt;&gt;"",('[1]T10 Wine export vol'!AJ181/'[1]T61 Real GDP'!AJ181*1000),"")),"")),"")</f>
        <v/>
      </c>
      <c r="AL150" s="9">
        <f>IFERROR((IF('[1]T10 Wine export vol'!AK181&lt;&gt;"",(IF('[1]T58 Population'!AK181&lt;&gt;"",('[1]T10 Wine export vol'!AK181/'[1]T61 Real GDP'!AK181*1000),"")),"")),"")</f>
        <v>1.4404037629255104</v>
      </c>
      <c r="AM150" s="9">
        <f>IFERROR((IF('[1]T10 Wine export vol'!AL181&lt;&gt;"",(IF('[1]T58 Population'!AL181&lt;&gt;"",('[1]T10 Wine export vol'!AL181/'[1]T61 Real GDP'!AL181*1000),"")),"")),"")</f>
        <v>29.367775552903179</v>
      </c>
      <c r="AN150" s="9">
        <f>IFERROR((IF('[1]T10 Wine export vol'!AM181&lt;&gt;"",(IF('[1]T58 Population'!AM181&lt;&gt;"",('[1]T10 Wine export vol'!AM181/'[1]T61 Real GDP'!AM181*1000),"")),"")),"")</f>
        <v>1849.7444494621375</v>
      </c>
      <c r="AO150" s="9">
        <f>IFERROR((IF('[1]T10 Wine export vol'!AN181&lt;&gt;"",(IF('[1]T58 Population'!AN181&lt;&gt;"",('[1]T10 Wine export vol'!AN181/'[1]T61 Real GDP'!AN181*1000),"")),"")),"")</f>
        <v>21.416863610941956</v>
      </c>
      <c r="AP150" s="9">
        <f>IFERROR((IF('[1]T10 Wine export vol'!AO181&lt;&gt;"",(IF('[1]T58 Population'!AO181&lt;&gt;"",('[1]T10 Wine export vol'!AO181/'[1]T61 Real GDP'!AO181*1000),"")),"")),"")</f>
        <v>6.3293819718389654</v>
      </c>
      <c r="AQ150" s="9" t="str">
        <f>IFERROR((IF('[1]T10 Wine export vol'!AP181&lt;&gt;"",(IF('[1]T58 Population'!AP181&lt;&gt;"",('[1]T10 Wine export vol'!AP181/'[1]T61 Real GDP'!AP181*1000),"")),"")),"")</f>
        <v/>
      </c>
      <c r="AR150" s="9">
        <f>IFERROR((IF('[1]T10 Wine export vol'!AQ181&lt;&gt;"",(IF('[1]T58 Population'!AQ181&lt;&gt;"",('[1]T10 Wine export vol'!AQ181/'[1]T61 Real GDP'!AQ181*1000),"")),"")),"")</f>
        <v>0.1475117644647527</v>
      </c>
      <c r="AS150" s="9">
        <f>IFERROR((IF('[1]T10 Wine export vol'!AR181&lt;&gt;"",(IF('[1]T58 Population'!AR181&lt;&gt;"",('[1]T10 Wine export vol'!AR181/'[1]T61 Real GDP'!AR181*1000),"")),"")),"")</f>
        <v>81.184765555116599</v>
      </c>
      <c r="AT150" s="9">
        <f>IFERROR((IF('[1]T10 Wine export vol'!AS181&lt;&gt;"",(IF('[1]T58 Population'!AS181&lt;&gt;"",('[1]T10 Wine export vol'!AS181/'[1]T61 Real GDP'!AS181*1000),"")),"")),"")</f>
        <v>0.36755310868453134</v>
      </c>
      <c r="AU150" s="9">
        <f>IFERROR((IF('[1]T10 Wine export vol'!AT181&lt;&gt;"",(IF('[1]T58 Population'!AT181&lt;&gt;"",('[1]T10 Wine export vol'!AT181/'[1]T61 Real GDP'!AT181*1000),"")),"")),"")</f>
        <v>8.3766368381678391E-2</v>
      </c>
      <c r="AV150" s="9">
        <f>IFERROR((IF('[1]T10 Wine export vol'!AU181&lt;&gt;"",(IF('[1]T58 Population'!AU181&lt;&gt;"",('[1]T10 Wine export vol'!AU181/'[1]T61 Real GDP'!AU181*1000),"")),"")),"")</f>
        <v>2.0510274218282595E-2</v>
      </c>
      <c r="AW150" s="9">
        <f>IFERROR((IF('[1]T10 Wine export vol'!AV181&lt;&gt;"",(IF('[1]T58 Population'!AV181&lt;&gt;"",('[1]T10 Wine export vol'!AV181/'[1]T61 Real GDP'!AV181*1000),"")),"")),"")</f>
        <v>6.9548381321840598</v>
      </c>
      <c r="AX150" s="9">
        <f>IFERROR((IF('[1]T10 Wine export vol'!AW181&lt;&gt;"",(IF('[1]T58 Population'!AW181&lt;&gt;"",('[1]T10 Wine export vol'!AW181/'[1]T61 Real GDP'!AW181*1000),"")),"")),"")</f>
        <v>0.12157734036626419</v>
      </c>
      <c r="AY150" s="9">
        <f>IFERROR((IF('[1]T10 Wine export vol'!AX181&lt;&gt;"",(IF('[1]T58 Population'!AX181&lt;&gt;"",('[1]T10 Wine export vol'!AX181/'[1]T61 Real GDP'!AX181*1000),"")),"")),"")</f>
        <v>93.863286238808769</v>
      </c>
      <c r="AZ150" s="9">
        <f>IFERROR((IF('[1]T10 Wine export vol'!AY181&lt;&gt;"",(IF('[1]T58 Population'!AY181&lt;&gt;"",('[1]T10 Wine export vol'!AY181/'[1]T61 Real GDP'!AY181*1000),"")),"")),"")</f>
        <v>0.20828441408486237</v>
      </c>
      <c r="BA150" s="9">
        <f>IFERROR((IF('[1]T10 Wine export vol'!AZ181&lt;&gt;"",(IF('[1]T58 Population'!AZ181&lt;&gt;"",('[1]T10 Wine export vol'!AZ181/'[1]T61 Real GDP'!AZ181*1000),"")),"")),"")</f>
        <v>12.195552917575563</v>
      </c>
      <c r="BB150" s="9">
        <f>IFERROR((IF('[1]T10 Wine export vol'!BC181&lt;&gt;"",(IF('[1]T58 Population'!BC181&lt;&gt;"",('[1]T10 Wine export vol'!BC181/'[1]T61 Real GDP'!BC181*1000),"")),"")),"")</f>
        <v>171.66961028604223</v>
      </c>
    </row>
    <row r="151" spans="1:54" x14ac:dyDescent="0.5">
      <c r="A151" s="7">
        <f>'[1]T10 Wine export vol'!A182</f>
        <v>2014</v>
      </c>
      <c r="B151" s="9">
        <f>IFERROR((IF('[1]T10 Wine export vol'!B182&lt;&gt;"",(IF('[1]T58 Population'!B183&lt;&gt;"",('[1]T10 Wine export vol'!B182/'[1]T61 Real GDP'!B182*1000),"")),"")),"")</f>
        <v>1000.1409121086591</v>
      </c>
      <c r="C151" s="9">
        <f>IFERROR((IF('[1]T10 Wine export vol'!C182&lt;&gt;"",(IF('[1]T58 Population'!C182&lt;&gt;"",('[1]T10 Wine export vol'!C182/'[1]T61 Real GDP'!C182*1000),"")),"")),"")</f>
        <v>1969.8918768764306</v>
      </c>
      <c r="D151" s="9">
        <f>IFERROR((IF('[1]T10 Wine export vol'!D182&lt;&gt;"",(IF('[1]T58 Population'!D182&lt;&gt;"",('[1]T10 Wine export vol'!D182/'[1]T61 Real GDP'!D182*1000),"")),"")),"")</f>
        <v>2054.6179136654237</v>
      </c>
      <c r="E151" s="9">
        <f>IFERROR((IF('[1]T10 Wine export vol'!E182&lt;&gt;"",(IF('[1]T58 Population'!E182&lt;&gt;"",('[1]T10 Wine export vol'!E182/'[1]T61 Real GDP'!E182*1000),"")),"")),"")</f>
        <v>3195.5415788487849</v>
      </c>
      <c r="F151" s="9">
        <f>IFERROR((IF('[1]T10 Wine export vol'!F182&lt;&gt;"",(IF('[1]T58 Population'!F182&lt;&gt;"",('[1]T10 Wine export vol'!F182/'[1]T61 Real GDP'!F182*1000),"")),"")),"")</f>
        <v>233.5722440045098</v>
      </c>
      <c r="G151" s="9"/>
      <c r="H151" s="9">
        <f>IFERROR((IF('[1]T10 Wine export vol'!G182&lt;&gt;"",(IF('[1]T58 Population'!G182&lt;&gt;"",('[1]T10 Wine export vol'!G182/'[1]T61 Real GDP'!G182*1000),"")),"")),"")</f>
        <v>141.73428938911229</v>
      </c>
      <c r="I151" s="9">
        <f>IFERROR((IF('[1]T10 Wine export vol'!H182&lt;&gt;"",(IF('[1]T58 Population'!H182&lt;&gt;"",('[1]T10 Wine export vol'!H182/'[1]T61 Real GDP'!H182*1000),"")),"")),"")</f>
        <v>274.51712210353338</v>
      </c>
      <c r="J151" s="9">
        <f>IFERROR((IF('[1]T10 Wine export vol'!I182&lt;&gt;"",(IF('[1]T58 Population'!I182&lt;&gt;"",('[1]T10 Wine export vol'!I182/'[1]T61 Real GDP'!I182*1000),"")),"")),"")</f>
        <v>59.772730532517855</v>
      </c>
      <c r="K151" s="9">
        <f>IFERROR((IF('[1]T10 Wine export vol'!J182&lt;&gt;"",(IF('[1]T58 Population'!J182&lt;&gt;"",('[1]T10 Wine export vol'!J182/'[1]T61 Real GDP'!J182*1000),"")),"")),"")</f>
        <v>223.39291933175895</v>
      </c>
      <c r="L151" s="9">
        <f>IFERROR((IF('[1]T10 Wine export vol'!K182&lt;&gt;"",(IF('[1]T58 Population'!K182&lt;&gt;"",('[1]T10 Wine export vol'!K182/'[1]T61 Real GDP'!K182*1000),"")),"")),"")</f>
        <v>214.61203842601921</v>
      </c>
      <c r="M151" s="9">
        <f>IFERROR((IF('[1]T10 Wine export vol'!L182&lt;&gt;"",(IF('[1]T58 Population'!L182&lt;&gt;"",('[1]T10 Wine export vol'!L182/'[1]T61 Real GDP'!L182*1000),"")),"")),"")</f>
        <v>6.6155429747383803</v>
      </c>
      <c r="N151" s="9">
        <f>IFERROR((IF('[1]T10 Wine export vol'!M182&lt;&gt;"",(IF('[1]T58 Population'!M182&lt;&gt;"",('[1]T10 Wine export vol'!M182/'[1]T61 Real GDP'!M182*1000),"")),"")),"")</f>
        <v>85.087064046705777</v>
      </c>
      <c r="O151" s="9">
        <f>IFERROR((IF('[1]T10 Wine export vol'!N182&lt;&gt;"",(IF('[1]T58 Population'!N182&lt;&gt;"",('[1]T10 Wine export vol'!N182/'[1]T61 Real GDP'!N182*1000),"")),"")),"")</f>
        <v>22.592101166514986</v>
      </c>
      <c r="P151" s="9">
        <f>IFERROR((IF('[1]T10 Wine export vol'!O182&lt;&gt;"",(IF('[1]T58 Population'!O182&lt;&gt;"",('[1]T10 Wine export vol'!O182/'[1]T61 Real GDP'!O182*1000),"")),"")),"")</f>
        <v>7.2482269975519955</v>
      </c>
      <c r="Q151" s="9">
        <f>IFERROR((IF('[1]T10 Wine export vol'!P182&lt;&gt;"",(IF('[1]T58 Population'!P182&lt;&gt;"",('[1]T10 Wine export vol'!P182/'[1]T61 Real GDP'!P182*1000),"")),"")),"")</f>
        <v>72.368654497367473</v>
      </c>
      <c r="R151" s="9" t="str">
        <f>IFERROR((IF('[1]T10 Wine export vol'!Q182&lt;&gt;"",(IF('[1]T58 Population'!Q182&lt;&gt;"",('[1]T10 Wine export vol'!Q182/'[1]T61 Real GDP'!Q182*1000),"")),"")),"")</f>
        <v/>
      </c>
      <c r="S151" s="9">
        <f>IFERROR((IF('[1]T10 Wine export vol'!R182&lt;&gt;"",(IF('[1]T58 Population'!R182&lt;&gt;"",('[1]T10 Wine export vol'!R182/'[1]T61 Real GDP'!R182*1000),"")),"")),"")</f>
        <v>652.64511507438249</v>
      </c>
      <c r="T151" s="9">
        <f>IFERROR((IF('[1]T10 Wine export vol'!S182&lt;&gt;"",(IF('[1]T58 Population'!S182&lt;&gt;"",('[1]T10 Wine export vol'!S182/'[1]T61 Real GDP'!S182*1000),"")),"")),"")</f>
        <v>90.415101734597457</v>
      </c>
      <c r="U151" s="9">
        <f>IFERROR((IF('[1]T10 Wine export vol'!T182&lt;&gt;"",(IF('[1]T58 Population'!T182&lt;&gt;"",('[1]T10 Wine export vol'!T182/'[1]T61 Real GDP'!T182*1000),"")),"")),"")</f>
        <v>1564.623412383992</v>
      </c>
      <c r="V151" s="9">
        <f>IFERROR((IF('[1]T10 Wine export vol'!U182&lt;&gt;"",(IF('[1]T58 Population'!U182&lt;&gt;"",('[1]T10 Wine export vol'!U182/'[1]T61 Real GDP'!U182*1000),"")),"")),"")</f>
        <v>725.5591472328689</v>
      </c>
      <c r="W151" s="9">
        <f>IFERROR((IF('[1]T10 Wine export vol'!V182&lt;&gt;"",(IF('[1]T58 Population'!V182&lt;&gt;"",('[1]T10 Wine export vol'!V182/'[1]T61 Real GDP'!V182*1000),"")),"")),"")</f>
        <v>5223.2341037879023</v>
      </c>
      <c r="X151" s="9">
        <f>IFERROR((IF('[1]T10 Wine export vol'!W182&lt;&gt;"",(IF('[1]T58 Population'!W182&lt;&gt;"",('[1]T10 Wine export vol'!W182/'[1]T61 Real GDP'!W182*1000),"")),"")),"")</f>
        <v>109.20962281028154</v>
      </c>
      <c r="Y151" s="9">
        <f>IFERROR((IF('[1]T10 Wine export vol'!X182&lt;&gt;"",(IF('[1]T58 Population'!X182&lt;&gt;"",('[1]T10 Wine export vol'!X182/'[1]T61 Real GDP'!X182*1000),"")),"")),"")</f>
        <v>0.94933269861231717</v>
      </c>
      <c r="Z151" s="9">
        <f>IFERROR((IF('[1]T10 Wine export vol'!Y182&lt;&gt;"",(IF('[1]T58 Population'!Y182&lt;&gt;"",('[1]T10 Wine export vol'!Y182/'[1]T61 Real GDP'!Y182*1000),"")),"")),"")</f>
        <v>219.44020894485098</v>
      </c>
      <c r="AA151" s="9" t="str">
        <f>IFERROR((IF('[1]T10 Wine export vol'!Z182&lt;&gt;"",(IF('[1]T58 Population'!Z182&lt;&gt;"",('[1]T10 Wine export vol'!Z182/'[1]T61 Real GDP'!Z182*1000),"")),"")),"")</f>
        <v/>
      </c>
      <c r="AB151" s="9">
        <f>IFERROR((IF('[1]T10 Wine export vol'!AA182&lt;&gt;"",(IF('[1]T58 Population'!AA182&lt;&gt;"",('[1]T10 Wine export vol'!AA182/'[1]T61 Real GDP'!AA182*1000),"")),"")),"")</f>
        <v>1101.2462718861841</v>
      </c>
      <c r="AC151" s="9">
        <f>IFERROR((IF('[1]T10 Wine export vol'!AB182&lt;&gt;"",(IF('[1]T58 Population'!AB182&lt;&gt;"",('[1]T10 Wine export vol'!AB182/'[1]T61 Real GDP'!AB182*1000),"")),"")),"")</f>
        <v>2123.0344849598023</v>
      </c>
      <c r="AD151" s="9">
        <f>IFERROR((IF('[1]T10 Wine export vol'!AC182&lt;&gt;"",(IF('[1]T58 Population'!AC182&lt;&gt;"",('[1]T10 Wine export vol'!AC182/'[1]T61 Real GDP'!AC182*1000),"")),"")),"")</f>
        <v>67.76594782068139</v>
      </c>
      <c r="AE151" s="9">
        <f>IFERROR((IF('[1]T10 Wine export vol'!AD182&lt;&gt;"",(IF('[1]T58 Population'!AD182&lt;&gt;"",('[1]T10 Wine export vol'!AD182/'[1]T61 Real GDP'!AD182*1000),"")),"")),"")</f>
        <v>38.627360986567773</v>
      </c>
      <c r="AF151" s="9">
        <f>IFERROR((IF('[1]T10 Wine export vol'!AE182&lt;&gt;"",(IF('[1]T58 Population'!AE182&lt;&gt;"",('[1]T10 Wine export vol'!AE182/'[1]T61 Real GDP'!AE182*1000),"")),"")),"")</f>
        <v>562.20809621877765</v>
      </c>
      <c r="AG151" s="9">
        <f>IFERROR((IF('[1]T10 Wine export vol'!AF182&lt;&gt;"",(IF('[1]T58 Population'!AF182&lt;&gt;"",('[1]T10 Wine export vol'!AF182/'[1]T61 Real GDP'!AF182*1000),"")),"")),"")</f>
        <v>1.9529268060522216</v>
      </c>
      <c r="AH151" s="9">
        <f>IFERROR((IF('[1]T10 Wine export vol'!AG182&lt;&gt;"",(IF('[1]T58 Population'!AG182&lt;&gt;"",('[1]T10 Wine export vol'!AG182/'[1]T61 Real GDP'!AG182*1000),"")),"")),"")</f>
        <v>2810.7216919649823</v>
      </c>
      <c r="AI151" s="9">
        <f>IFERROR((IF('[1]T10 Wine export vol'!AH182&lt;&gt;"",(IF('[1]T58 Population'!AH182&lt;&gt;"",('[1]T10 Wine export vol'!AH182/'[1]T61 Real GDP'!AH182*1000),"")),"")),"")</f>
        <v>1.1199455668870113</v>
      </c>
      <c r="AJ151" s="9">
        <f>IFERROR((IF('[1]T10 Wine export vol'!AI182&lt;&gt;"",(IF('[1]T58 Population'!AI182&lt;&gt;"",('[1]T10 Wine export vol'!AI182/'[1]T61 Real GDP'!AI182*1000),"")),"")),"")</f>
        <v>93.485372957841008</v>
      </c>
      <c r="AK151" s="9" t="str">
        <f>IFERROR((IF('[1]T10 Wine export vol'!AJ182&lt;&gt;"",(IF('[1]T58 Population'!AJ182&lt;&gt;"",('[1]T10 Wine export vol'!AJ182/'[1]T61 Real GDP'!AJ182*1000),"")),"")),"")</f>
        <v/>
      </c>
      <c r="AL151" s="9">
        <f>IFERROR((IF('[1]T10 Wine export vol'!AK182&lt;&gt;"",(IF('[1]T58 Population'!AK182&lt;&gt;"",('[1]T10 Wine export vol'!AK182/'[1]T61 Real GDP'!AK182*1000),"")),"")),"")</f>
        <v>1.7994579803364392</v>
      </c>
      <c r="AM151" s="9">
        <f>IFERROR((IF('[1]T10 Wine export vol'!AL182&lt;&gt;"",(IF('[1]T58 Population'!AL182&lt;&gt;"",('[1]T10 Wine export vol'!AL182/'[1]T61 Real GDP'!AL182*1000),"")),"")),"")</f>
        <v>30.450996169041765</v>
      </c>
      <c r="AN151" s="9">
        <f>IFERROR((IF('[1]T10 Wine export vol'!AM182&lt;&gt;"",(IF('[1]T58 Population'!AM182&lt;&gt;"",('[1]T10 Wine export vol'!AM182/'[1]T61 Real GDP'!AM182*1000),"")),"")),"")</f>
        <v>1424.5937918908844</v>
      </c>
      <c r="AO151" s="9">
        <f>IFERROR((IF('[1]T10 Wine export vol'!AN182&lt;&gt;"",(IF('[1]T58 Population'!AN182&lt;&gt;"",('[1]T10 Wine export vol'!AN182/'[1]T61 Real GDP'!AN182*1000),"")),"")),"")</f>
        <v>26.783088758962588</v>
      </c>
      <c r="AP151" s="9">
        <f>IFERROR((IF('[1]T10 Wine export vol'!AO182&lt;&gt;"",(IF('[1]T58 Population'!AO182&lt;&gt;"",('[1]T10 Wine export vol'!AO182/'[1]T61 Real GDP'!AO182*1000),"")),"")),"")</f>
        <v>5.2681873907127788</v>
      </c>
      <c r="AQ151" s="9" t="str">
        <f>IFERROR((IF('[1]T10 Wine export vol'!AP182&lt;&gt;"",(IF('[1]T58 Population'!AP182&lt;&gt;"",('[1]T10 Wine export vol'!AP182/'[1]T61 Real GDP'!AP182*1000),"")),"")),"")</f>
        <v/>
      </c>
      <c r="AR151" s="9">
        <f>IFERROR((IF('[1]T10 Wine export vol'!AQ182&lt;&gt;"",(IF('[1]T58 Population'!AQ182&lt;&gt;"",('[1]T10 Wine export vol'!AQ182/'[1]T61 Real GDP'!AQ182*1000),"")),"")),"")</f>
        <v>0.26208980041894964</v>
      </c>
      <c r="AS151" s="9">
        <f>IFERROR((IF('[1]T10 Wine export vol'!AR182&lt;&gt;"",(IF('[1]T58 Population'!AR182&lt;&gt;"",('[1]T10 Wine export vol'!AR182/'[1]T61 Real GDP'!AR182*1000),"")),"")),"")</f>
        <v>91.520889889759758</v>
      </c>
      <c r="AT151" s="9">
        <f>IFERROR((IF('[1]T10 Wine export vol'!AS182&lt;&gt;"",(IF('[1]T58 Population'!AS182&lt;&gt;"",('[1]T10 Wine export vol'!AS182/'[1]T61 Real GDP'!AS182*1000),"")),"")),"")</f>
        <v>0.26497796408266877</v>
      </c>
      <c r="AU151" s="9">
        <f>IFERROR((IF('[1]T10 Wine export vol'!AT182&lt;&gt;"",(IF('[1]T58 Population'!AT182&lt;&gt;"",('[1]T10 Wine export vol'!AT182/'[1]T61 Real GDP'!AT182*1000),"")),"")),"")</f>
        <v>7.2287328647079527E-2</v>
      </c>
      <c r="AV151" s="9">
        <f>IFERROR((IF('[1]T10 Wine export vol'!AU182&lt;&gt;"",(IF('[1]T58 Population'!AU182&lt;&gt;"",('[1]T10 Wine export vol'!AU182/'[1]T61 Real GDP'!AU182*1000),"")),"")),"")</f>
        <v>6.4765799821365072E-2</v>
      </c>
      <c r="AW151" s="9">
        <f>IFERROR((IF('[1]T10 Wine export vol'!AV182&lt;&gt;"",(IF('[1]T58 Population'!AV182&lt;&gt;"",('[1]T10 Wine export vol'!AV182/'[1]T61 Real GDP'!AV182*1000),"")),"")),"")</f>
        <v>6.5051062579165881</v>
      </c>
      <c r="AX151" s="9">
        <f>IFERROR((IF('[1]T10 Wine export vol'!AW182&lt;&gt;"",(IF('[1]T58 Population'!AW182&lt;&gt;"",('[1]T10 Wine export vol'!AW182/'[1]T61 Real GDP'!AW182*1000),"")),"")),"")</f>
        <v>0.52688260898862294</v>
      </c>
      <c r="AY151" s="9">
        <f>IFERROR((IF('[1]T10 Wine export vol'!AX182&lt;&gt;"",(IF('[1]T58 Population'!AX182&lt;&gt;"",('[1]T10 Wine export vol'!AX182/'[1]T61 Real GDP'!AX182*1000),"")),"")),"")</f>
        <v>96.590790335978411</v>
      </c>
      <c r="AZ151" s="9">
        <f>IFERROR((IF('[1]T10 Wine export vol'!AY182&lt;&gt;"",(IF('[1]T58 Population'!AY182&lt;&gt;"",('[1]T10 Wine export vol'!AY182/'[1]T61 Real GDP'!AY182*1000),"")),"")),"")</f>
        <v>0.14843127276294651</v>
      </c>
      <c r="BA151" s="9">
        <f>IFERROR((IF('[1]T10 Wine export vol'!AZ182&lt;&gt;"",(IF('[1]T58 Population'!AZ182&lt;&gt;"",('[1]T10 Wine export vol'!AZ182/'[1]T61 Real GDP'!AZ182*1000),"")),"")),"")</f>
        <v>11.657806079004967</v>
      </c>
      <c r="BB151" s="9">
        <f>IFERROR((IF('[1]T10 Wine export vol'!BC182&lt;&gt;"",(IF('[1]T58 Population'!BC182&lt;&gt;"",('[1]T10 Wine export vol'!BC182/'[1]T61 Real GDP'!BC182*1000),"")),"")),"")</f>
        <v>164.99630082002395</v>
      </c>
    </row>
    <row r="152" spans="1:54" x14ac:dyDescent="0.5">
      <c r="A152" s="7">
        <f>'[1]T10 Wine export vol'!A183</f>
        <v>2015</v>
      </c>
      <c r="B152" s="9">
        <f>IFERROR((IF('[1]T10 Wine export vol'!B183&lt;&gt;"",(IF('[1]T58 Population'!B184&lt;&gt;"",('[1]T10 Wine export vol'!B183/'[1]T61 Real GDP'!B183*1000),"")),"")),"")</f>
        <v>978.02603004568084</v>
      </c>
      <c r="C152" s="9">
        <f>IFERROR((IF('[1]T10 Wine export vol'!C183&lt;&gt;"",(IF('[1]T58 Population'!C183&lt;&gt;"",('[1]T10 Wine export vol'!C183/'[1]T61 Real GDP'!C183*1000),"")),"")),"")</f>
        <v>1843.4436772515057</v>
      </c>
      <c r="D152" s="9">
        <f>IFERROR((IF('[1]T10 Wine export vol'!D183&lt;&gt;"",(IF('[1]T58 Population'!D183&lt;&gt;"",('[1]T10 Wine export vol'!D183/'[1]T61 Real GDP'!D183*1000),"")),"")),"")</f>
        <v>2018.185927804733</v>
      </c>
      <c r="E152" s="9">
        <f>IFERROR((IF('[1]T10 Wine export vol'!E183&lt;&gt;"",(IF('[1]T58 Population'!E183&lt;&gt;"",('[1]T10 Wine export vol'!E183/'[1]T61 Real GDP'!E183*1000),"")),"")),"")</f>
        <v>3335.2607648481853</v>
      </c>
      <c r="F152" s="9">
        <f>IFERROR((IF('[1]T10 Wine export vol'!F183&lt;&gt;"",(IF('[1]T58 Population'!F183&lt;&gt;"",('[1]T10 Wine export vol'!F183/'[1]T61 Real GDP'!F183*1000),"")),"")),"")</f>
        <v>225.84207911348255</v>
      </c>
      <c r="G152" s="9"/>
      <c r="H152" s="9">
        <f>IFERROR((IF('[1]T10 Wine export vol'!G183&lt;&gt;"",(IF('[1]T58 Population'!G183&lt;&gt;"",('[1]T10 Wine export vol'!G183/'[1]T61 Real GDP'!G183*1000),"")),"")),"")</f>
        <v>138.21296607803603</v>
      </c>
      <c r="I152" s="9">
        <f>IFERROR((IF('[1]T10 Wine export vol'!H183&lt;&gt;"",(IF('[1]T58 Population'!H183&lt;&gt;"",('[1]T10 Wine export vol'!H183/'[1]T61 Real GDP'!H183*1000),"")),"")),"")</f>
        <v>242.30457553353455</v>
      </c>
      <c r="J152" s="9">
        <f>IFERROR((IF('[1]T10 Wine export vol'!I183&lt;&gt;"",(IF('[1]T58 Population'!I183&lt;&gt;"",('[1]T10 Wine export vol'!I183/'[1]T61 Real GDP'!I183*1000),"")),"")),"")</f>
        <v>74.489457268770281</v>
      </c>
      <c r="K152" s="9">
        <f>IFERROR((IF('[1]T10 Wine export vol'!J183&lt;&gt;"",(IF('[1]T58 Population'!J183&lt;&gt;"",('[1]T10 Wine export vol'!J183/'[1]T61 Real GDP'!J183*1000),"")),"")),"")</f>
        <v>204.38391943746723</v>
      </c>
      <c r="L152" s="9">
        <f>IFERROR((IF('[1]T10 Wine export vol'!K183&lt;&gt;"",(IF('[1]T58 Population'!K183&lt;&gt;"",('[1]T10 Wine export vol'!K183/'[1]T61 Real GDP'!K183*1000),"")),"")),"")</f>
        <v>212.82821148596489</v>
      </c>
      <c r="M152" s="9">
        <f>IFERROR((IF('[1]T10 Wine export vol'!L183&lt;&gt;"",(IF('[1]T58 Population'!L183&lt;&gt;"",('[1]T10 Wine export vol'!L183/'[1]T61 Real GDP'!L183*1000),"")),"")),"")</f>
        <v>10.377336137649605</v>
      </c>
      <c r="N152" s="9">
        <f>IFERROR((IF('[1]T10 Wine export vol'!M183&lt;&gt;"",(IF('[1]T58 Population'!M183&lt;&gt;"",('[1]T10 Wine export vol'!M183/'[1]T61 Real GDP'!M183*1000),"")),"")),"")</f>
        <v>104.80680023111873</v>
      </c>
      <c r="O152" s="9">
        <f>IFERROR((IF('[1]T10 Wine export vol'!N183&lt;&gt;"",(IF('[1]T58 Population'!N183&lt;&gt;"",('[1]T10 Wine export vol'!N183/'[1]T61 Real GDP'!N183*1000),"")),"")),"")</f>
        <v>23.205319684175603</v>
      </c>
      <c r="P152" s="9">
        <f>IFERROR((IF('[1]T10 Wine export vol'!O183&lt;&gt;"",(IF('[1]T58 Population'!O183&lt;&gt;"",('[1]T10 Wine export vol'!O183/'[1]T61 Real GDP'!O183*1000),"")),"")),"")</f>
        <v>5.9903641798548861</v>
      </c>
      <c r="Q152" s="9">
        <f>IFERROR((IF('[1]T10 Wine export vol'!P183&lt;&gt;"",(IF('[1]T58 Population'!P183&lt;&gt;"",('[1]T10 Wine export vol'!P183/'[1]T61 Real GDP'!P183*1000),"")),"")),"")</f>
        <v>65.069581095748177</v>
      </c>
      <c r="R152" s="9" t="str">
        <f>IFERROR((IF('[1]T10 Wine export vol'!Q183&lt;&gt;"",(IF('[1]T58 Population'!Q183&lt;&gt;"",('[1]T10 Wine export vol'!Q183/'[1]T61 Real GDP'!Q183*1000),"")),"")),"")</f>
        <v/>
      </c>
      <c r="S152" s="9">
        <f>IFERROR((IF('[1]T10 Wine export vol'!R183&lt;&gt;"",(IF('[1]T58 Population'!R183&lt;&gt;"",('[1]T10 Wine export vol'!R183/'[1]T61 Real GDP'!R183*1000),"")),"")),"")</f>
        <v>598.30844400560989</v>
      </c>
      <c r="T152" s="9">
        <f>IFERROR((IF('[1]T10 Wine export vol'!S183&lt;&gt;"",(IF('[1]T58 Population'!S183&lt;&gt;"",('[1]T10 Wine export vol'!S183/'[1]T61 Real GDP'!S183*1000),"")),"")),"")</f>
        <v>122.97751194946133</v>
      </c>
      <c r="U152" s="9">
        <f>IFERROR((IF('[1]T10 Wine export vol'!T183&lt;&gt;"",(IF('[1]T58 Population'!T183&lt;&gt;"",('[1]T10 Wine export vol'!T183/'[1]T61 Real GDP'!T183*1000),"")),"")),"")</f>
        <v>892.36872917795847</v>
      </c>
      <c r="V152" s="9">
        <f>IFERROR((IF('[1]T10 Wine export vol'!U183&lt;&gt;"",(IF('[1]T58 Population'!U183&lt;&gt;"",('[1]T10 Wine export vol'!U183/'[1]T61 Real GDP'!U183*1000),"")),"")),"")</f>
        <v>710.54932911815797</v>
      </c>
      <c r="W152" s="9">
        <f>IFERROR((IF('[1]T10 Wine export vol'!V183&lt;&gt;"",(IF('[1]T58 Population'!V183&lt;&gt;"",('[1]T10 Wine export vol'!V183/'[1]T61 Real GDP'!V183*1000),"")),"")),"")</f>
        <v>5531.5545940491984</v>
      </c>
      <c r="X152" s="9">
        <f>IFERROR((IF('[1]T10 Wine export vol'!W183&lt;&gt;"",(IF('[1]T58 Population'!W183&lt;&gt;"",('[1]T10 Wine export vol'!W183/'[1]T61 Real GDP'!W183*1000),"")),"")),"")</f>
        <v>140.89513884159396</v>
      </c>
      <c r="Y152" s="9">
        <f>IFERROR((IF('[1]T10 Wine export vol'!X183&lt;&gt;"",(IF('[1]T58 Population'!X183&lt;&gt;"",('[1]T10 Wine export vol'!X183/'[1]T61 Real GDP'!X183*1000),"")),"")),"")</f>
        <v>5.6110789874940696</v>
      </c>
      <c r="Z152" s="9">
        <f>IFERROR((IF('[1]T10 Wine export vol'!Y183&lt;&gt;"",(IF('[1]T58 Population'!Y183&lt;&gt;"",('[1]T10 Wine export vol'!Y183/'[1]T61 Real GDP'!Y183*1000),"")),"")),"")</f>
        <v>320.24820396600074</v>
      </c>
      <c r="AA152" s="9" t="str">
        <f>IFERROR((IF('[1]T10 Wine export vol'!Z183&lt;&gt;"",(IF('[1]T58 Population'!Z183&lt;&gt;"",('[1]T10 Wine export vol'!Z183/'[1]T61 Real GDP'!Z183*1000),"")),"")),"")</f>
        <v/>
      </c>
      <c r="AB152" s="9">
        <f>IFERROR((IF('[1]T10 Wine export vol'!AA183&lt;&gt;"",(IF('[1]T58 Population'!AA183&lt;&gt;"",('[1]T10 Wine export vol'!AA183/'[1]T61 Real GDP'!AA183*1000),"")),"")),"")</f>
        <v>1088.746938192674</v>
      </c>
      <c r="AC152" s="9">
        <f>IFERROR((IF('[1]T10 Wine export vol'!AB183&lt;&gt;"",(IF('[1]T58 Population'!AB183&lt;&gt;"",('[1]T10 Wine export vol'!AB183/'[1]T61 Real GDP'!AB183*1000),"")),"")),"")</f>
        <v>2234.4731839145047</v>
      </c>
      <c r="AD152" s="9">
        <f>IFERROR((IF('[1]T10 Wine export vol'!AC183&lt;&gt;"",(IF('[1]T58 Population'!AC183&lt;&gt;"",('[1]T10 Wine export vol'!AC183/'[1]T61 Real GDP'!AC183*1000),"")),"")),"")</f>
        <v>74.40118090508588</v>
      </c>
      <c r="AE152" s="9">
        <f>IFERROR((IF('[1]T10 Wine export vol'!AD183&lt;&gt;"",(IF('[1]T58 Population'!AD183&lt;&gt;"",('[1]T10 Wine export vol'!AD183/'[1]T61 Real GDP'!AD183*1000),"")),"")),"")</f>
        <v>39.462024180601588</v>
      </c>
      <c r="AF152" s="9">
        <f>IFERROR((IF('[1]T10 Wine export vol'!AE183&lt;&gt;"",(IF('[1]T58 Population'!AE183&lt;&gt;"",('[1]T10 Wine export vol'!AE183/'[1]T61 Real GDP'!AE183*1000),"")),"")),"")</f>
        <v>578.8455411447203</v>
      </c>
      <c r="AG152" s="9">
        <f>IFERROR((IF('[1]T10 Wine export vol'!AF183&lt;&gt;"",(IF('[1]T58 Population'!AF183&lt;&gt;"",('[1]T10 Wine export vol'!AF183/'[1]T61 Real GDP'!AF183*1000),"")),"")),"")</f>
        <v>1.0142967066578918</v>
      </c>
      <c r="AH152" s="9">
        <f>IFERROR((IF('[1]T10 Wine export vol'!AG183&lt;&gt;"",(IF('[1]T58 Population'!AG183&lt;&gt;"",('[1]T10 Wine export vol'!AG183/'[1]T61 Real GDP'!AG183*1000),"")),"")),"")</f>
        <v>2985.2589252117318</v>
      </c>
      <c r="AI152" s="9">
        <f>IFERROR((IF('[1]T10 Wine export vol'!AH183&lt;&gt;"",(IF('[1]T58 Population'!AH183&lt;&gt;"",('[1]T10 Wine export vol'!AH183/'[1]T61 Real GDP'!AH183*1000),"")),"")),"")</f>
        <v>1.1733534559205212</v>
      </c>
      <c r="AJ152" s="9">
        <f>IFERROR((IF('[1]T10 Wine export vol'!AI183&lt;&gt;"",(IF('[1]T58 Population'!AI183&lt;&gt;"",('[1]T10 Wine export vol'!AI183/'[1]T61 Real GDP'!AI183*1000),"")),"")),"")</f>
        <v>51.049482929191491</v>
      </c>
      <c r="AK152" s="9" t="str">
        <f>IFERROR((IF('[1]T10 Wine export vol'!AJ183&lt;&gt;"",(IF('[1]T58 Population'!AJ183&lt;&gt;"",('[1]T10 Wine export vol'!AJ183/'[1]T61 Real GDP'!AJ183*1000),"")),"")),"")</f>
        <v/>
      </c>
      <c r="AL152" s="9">
        <f>IFERROR((IF('[1]T10 Wine export vol'!AK183&lt;&gt;"",(IF('[1]T58 Population'!AK183&lt;&gt;"",('[1]T10 Wine export vol'!AK183/'[1]T61 Real GDP'!AK183*1000),"")),"")),"")</f>
        <v>1.3285117983896058</v>
      </c>
      <c r="AM152" s="9">
        <f>IFERROR((IF('[1]T10 Wine export vol'!AL183&lt;&gt;"",(IF('[1]T58 Population'!AL183&lt;&gt;"",('[1]T10 Wine export vol'!AL183/'[1]T61 Real GDP'!AL183*1000),"")),"")),"")</f>
        <v>51.736890735800202</v>
      </c>
      <c r="AN152" s="9">
        <f>IFERROR((IF('[1]T10 Wine export vol'!AM183&lt;&gt;"",(IF('[1]T58 Population'!AM183&lt;&gt;"",('[1]T10 Wine export vol'!AM183/'[1]T61 Real GDP'!AM183*1000),"")),"")),"")</f>
        <v>1378.8477052450148</v>
      </c>
      <c r="AO152" s="9">
        <f>IFERROR((IF('[1]T10 Wine export vol'!AN183&lt;&gt;"",(IF('[1]T58 Population'!AN183&lt;&gt;"",('[1]T10 Wine export vol'!AN183/'[1]T61 Real GDP'!AN183*1000),"")),"")),"")</f>
        <v>18.927460648317375</v>
      </c>
      <c r="AP152" s="9">
        <f>IFERROR((IF('[1]T10 Wine export vol'!AO183&lt;&gt;"",(IF('[1]T58 Population'!AO183&lt;&gt;"",('[1]T10 Wine export vol'!AO183/'[1]T61 Real GDP'!AO183*1000),"")),"")),"")</f>
        <v>5.2026970797236771</v>
      </c>
      <c r="AQ152" s="9" t="str">
        <f>IFERROR((IF('[1]T10 Wine export vol'!AP183&lt;&gt;"",(IF('[1]T58 Population'!AP183&lt;&gt;"",('[1]T10 Wine export vol'!AP183/'[1]T61 Real GDP'!AP183*1000),"")),"")),"")</f>
        <v/>
      </c>
      <c r="AR152" s="9">
        <f>IFERROR((IF('[1]T10 Wine export vol'!AQ183&lt;&gt;"",(IF('[1]T58 Population'!AQ183&lt;&gt;"",('[1]T10 Wine export vol'!AQ183/'[1]T61 Real GDP'!AQ183*1000),"")),"")),"")</f>
        <v>0.54453728322157946</v>
      </c>
      <c r="AS152" s="9">
        <f>IFERROR((IF('[1]T10 Wine export vol'!AR183&lt;&gt;"",(IF('[1]T58 Population'!AR183&lt;&gt;"",('[1]T10 Wine export vol'!AR183/'[1]T61 Real GDP'!AR183*1000),"")),"")),"")</f>
        <v>108.1166603387948</v>
      </c>
      <c r="AT152" s="9">
        <f>IFERROR((IF('[1]T10 Wine export vol'!AS183&lt;&gt;"",(IF('[1]T58 Population'!AS183&lt;&gt;"",('[1]T10 Wine export vol'!AS183/'[1]T61 Real GDP'!AS183*1000),"")),"")),"")</f>
        <v>0.17121900173404253</v>
      </c>
      <c r="AU152" s="9">
        <f>IFERROR((IF('[1]T10 Wine export vol'!AT183&lt;&gt;"",(IF('[1]T58 Population'!AT183&lt;&gt;"",('[1]T10 Wine export vol'!AT183/'[1]T61 Real GDP'!AT183*1000),"")),"")),"")</f>
        <v>9.8487633293311977E-2</v>
      </c>
      <c r="AV152" s="9">
        <f>IFERROR((IF('[1]T10 Wine export vol'!AU183&lt;&gt;"",(IF('[1]T58 Population'!AU183&lt;&gt;"",('[1]T10 Wine export vol'!AU183/'[1]T61 Real GDP'!AU183*1000),"")),"")),"")</f>
        <v>8.4354184980615407E-2</v>
      </c>
      <c r="AW152" s="9">
        <f>IFERROR((IF('[1]T10 Wine export vol'!AV183&lt;&gt;"",(IF('[1]T58 Population'!AV183&lt;&gt;"",('[1]T10 Wine export vol'!AV183/'[1]T61 Real GDP'!AV183*1000),"")),"")),"")</f>
        <v>11.287964416368995</v>
      </c>
      <c r="AX152" s="9">
        <f>IFERROR((IF('[1]T10 Wine export vol'!AW183&lt;&gt;"",(IF('[1]T58 Population'!AW183&lt;&gt;"",('[1]T10 Wine export vol'!AW183/'[1]T61 Real GDP'!AW183*1000),"")),"")),"")</f>
        <v>0.19861017226765418</v>
      </c>
      <c r="AY152" s="9">
        <f>IFERROR((IF('[1]T10 Wine export vol'!AX183&lt;&gt;"",(IF('[1]T58 Population'!AX183&lt;&gt;"",('[1]T10 Wine export vol'!AX183/'[1]T61 Real GDP'!AX183*1000),"")),"")),"")</f>
        <v>91.850289940457927</v>
      </c>
      <c r="AZ152" s="9">
        <f>IFERROR((IF('[1]T10 Wine export vol'!AY183&lt;&gt;"",(IF('[1]T58 Population'!AY183&lt;&gt;"",('[1]T10 Wine export vol'!AY183/'[1]T61 Real GDP'!AY183*1000),"")),"")),"")</f>
        <v>7.9315026171478134E-2</v>
      </c>
      <c r="BA152" s="9">
        <f>IFERROR((IF('[1]T10 Wine export vol'!AZ183&lt;&gt;"",(IF('[1]T58 Population'!AZ183&lt;&gt;"",('[1]T10 Wine export vol'!AZ183/'[1]T61 Real GDP'!AZ183*1000),"")),"")),"")</f>
        <v>13.066897780336969</v>
      </c>
      <c r="BB152" s="9">
        <f>IFERROR((IF('[1]T10 Wine export vol'!BC183&lt;&gt;"",(IF('[1]T58 Population'!BC183&lt;&gt;"",('[1]T10 Wine export vol'!BC183/'[1]T61 Real GDP'!BC183*1000),"")),"")),"")</f>
        <v>167.25695725444862</v>
      </c>
    </row>
    <row r="153" spans="1:54" x14ac:dyDescent="0.5">
      <c r="A153" s="5">
        <v>2016</v>
      </c>
      <c r="B153" s="9" t="str">
        <f>IFERROR((IF('[1]T10 Wine export vol'!B184&lt;&gt;"",(IF('[1]T58 Population'!B185&lt;&gt;"",('[1]T10 Wine export vol'!B184/'[1]T61 Real GDP'!B184*1000),"")),"")),"")</f>
        <v/>
      </c>
      <c r="C153" s="9">
        <f>IFERROR((IF('[1]T10 Wine export vol'!C184&lt;&gt;"",(IF('[1]T58 Population'!C184&lt;&gt;"",('[1]T10 Wine export vol'!C184/'[1]T61 Real GDP'!C184*1000),"")),"")),"")</f>
        <v>1860.1239874574803</v>
      </c>
      <c r="D153" s="9">
        <f>IFERROR((IF('[1]T10 Wine export vol'!D184&lt;&gt;"",(IF('[1]T58 Population'!D184&lt;&gt;"",('[1]T10 Wine export vol'!D184/'[1]T61 Real GDP'!D184*1000),"")),"")),"")</f>
        <v>1958.8893051076723</v>
      </c>
      <c r="E153" s="9">
        <f>IFERROR((IF('[1]T10 Wine export vol'!E184&lt;&gt;"",(IF('[1]T58 Population'!E184&lt;&gt;"",('[1]T10 Wine export vol'!E184/'[1]T61 Real GDP'!E184*1000),"")),"")),"")</f>
        <v>2920.1716988118296</v>
      </c>
      <c r="F153" s="9">
        <f>IFERROR((IF('[1]T10 Wine export vol'!F184&lt;&gt;"",(IF('[1]T58 Population'!F184&lt;&gt;"",('[1]T10 Wine export vol'!F184/'[1]T61 Real GDP'!F184*1000),"")),"")),"")</f>
        <v>224.39460512579745</v>
      </c>
      <c r="G153" s="9"/>
      <c r="H153" s="9">
        <f>IFERROR((IF('[1]T10 Wine export vol'!G184&lt;&gt;"",(IF('[1]T58 Population'!G184&lt;&gt;"",('[1]T10 Wine export vol'!G184/'[1]T61 Real GDP'!G184*1000),"")),"")),"")</f>
        <v>122.87387699095001</v>
      </c>
      <c r="I153" s="9">
        <f>IFERROR((IF('[1]T10 Wine export vol'!H184&lt;&gt;"",(IF('[1]T58 Population'!H184&lt;&gt;"",('[1]T10 Wine export vol'!H184/'[1]T61 Real GDP'!H184*1000),"")),"")),"")</f>
        <v>237.07539103665349</v>
      </c>
      <c r="J153" s="9" t="str">
        <f>IFERROR((IF('[1]T10 Wine export vol'!I184&lt;&gt;"",(IF('[1]T58 Population'!I184&lt;&gt;"",('[1]T10 Wine export vol'!I184/'[1]T61 Real GDP'!I184*1000),"")),"")),"")</f>
        <v/>
      </c>
      <c r="K153" s="9">
        <f>IFERROR((IF('[1]T10 Wine export vol'!J184&lt;&gt;"",(IF('[1]T58 Population'!J184&lt;&gt;"",('[1]T10 Wine export vol'!J184/'[1]T61 Real GDP'!J184*1000),"")),"")),"")</f>
        <v>194.9912209423772</v>
      </c>
      <c r="L153" s="9">
        <f>IFERROR((IF('[1]T10 Wine export vol'!K184&lt;&gt;"",(IF('[1]T58 Population'!K184&lt;&gt;"",('[1]T10 Wine export vol'!K184/'[1]T61 Real GDP'!K184*1000),"")),"")),"")</f>
        <v>227.04256457184474</v>
      </c>
      <c r="M153" s="9">
        <f>IFERROR((IF('[1]T10 Wine export vol'!L184&lt;&gt;"",(IF('[1]T58 Population'!L184&lt;&gt;"",('[1]T10 Wine export vol'!L184/'[1]T61 Real GDP'!L184*1000),"")),"")),"")</f>
        <v>28.872405022595458</v>
      </c>
      <c r="N153" s="9" t="str">
        <f>IFERROR((IF('[1]T10 Wine export vol'!M184&lt;&gt;"",(IF('[1]T58 Population'!M184&lt;&gt;"",('[1]T10 Wine export vol'!M184/'[1]T61 Real GDP'!M184*1000),"")),"")),"")</f>
        <v/>
      </c>
      <c r="O153" s="9">
        <f>IFERROR((IF('[1]T10 Wine export vol'!N184&lt;&gt;"",(IF('[1]T58 Population'!N184&lt;&gt;"",('[1]T10 Wine export vol'!N184/'[1]T61 Real GDP'!N184*1000),"")),"")),"")</f>
        <v>26.37600528565854</v>
      </c>
      <c r="P153" s="9">
        <f>IFERROR((IF('[1]T10 Wine export vol'!O184&lt;&gt;"",(IF('[1]T58 Population'!O184&lt;&gt;"",('[1]T10 Wine export vol'!O184/'[1]T61 Real GDP'!O184*1000),"")),"")),"")</f>
        <v>5.4624121301428117</v>
      </c>
      <c r="Q153" s="9">
        <f>IFERROR((IF('[1]T10 Wine export vol'!P184&lt;&gt;"",(IF('[1]T58 Population'!P184&lt;&gt;"",('[1]T10 Wine export vol'!P184/'[1]T61 Real GDP'!P184*1000),"")),"")),"")</f>
        <v>54.565990394372832</v>
      </c>
      <c r="R153" s="9" t="str">
        <f>IFERROR((IF('[1]T10 Wine export vol'!Q184&lt;&gt;"",(IF('[1]T58 Population'!Q184&lt;&gt;"",('[1]T10 Wine export vol'!Q184/'[1]T61 Real GDP'!Q184*1000),"")),"")),"")</f>
        <v/>
      </c>
      <c r="S153" s="9">
        <f>IFERROR((IF('[1]T10 Wine export vol'!R184&lt;&gt;"",(IF('[1]T58 Population'!R184&lt;&gt;"",('[1]T10 Wine export vol'!R184/'[1]T61 Real GDP'!R184*1000),"")),"")),"")</f>
        <v>414.48384868878929</v>
      </c>
      <c r="T153" s="9">
        <f>IFERROR((IF('[1]T10 Wine export vol'!S184&lt;&gt;"",(IF('[1]T58 Population'!S184&lt;&gt;"",('[1]T10 Wine export vol'!S184/'[1]T61 Real GDP'!S184*1000),"")),"")),"")</f>
        <v>88.376485302544737</v>
      </c>
      <c r="U153" s="9">
        <f>IFERROR((IF('[1]T10 Wine export vol'!T184&lt;&gt;"",(IF('[1]T58 Population'!T184&lt;&gt;"",('[1]T10 Wine export vol'!T184/'[1]T61 Real GDP'!T184*1000),"")),"")),"")</f>
        <v>1200.3957687978489</v>
      </c>
      <c r="V153" s="9">
        <f>IFERROR((IF('[1]T10 Wine export vol'!U184&lt;&gt;"",(IF('[1]T58 Population'!U184&lt;&gt;"",('[1]T10 Wine export vol'!U184/'[1]T61 Real GDP'!U184*1000),"")),"")),"")</f>
        <v>749.27147525804639</v>
      </c>
      <c r="W153" s="9">
        <f>IFERROR((IF('[1]T10 Wine export vol'!V184&lt;&gt;"",(IF('[1]T58 Population'!V184&lt;&gt;"",('[1]T10 Wine export vol'!V184/'[1]T61 Real GDP'!V184*1000),"")),"")),"")</f>
        <v>6556.8084485624231</v>
      </c>
      <c r="X153" s="9">
        <f>IFERROR((IF('[1]T10 Wine export vol'!W184&lt;&gt;"",(IF('[1]T58 Population'!W184&lt;&gt;"",('[1]T10 Wine export vol'!W184/'[1]T61 Real GDP'!W184*1000),"")),"")),"")</f>
        <v>123.83269456528954</v>
      </c>
      <c r="Y153" s="9">
        <f>IFERROR((IF('[1]T10 Wine export vol'!X184&lt;&gt;"",(IF('[1]T58 Population'!X184&lt;&gt;"",('[1]T10 Wine export vol'!X184/'[1]T61 Real GDP'!X184*1000),"")),"")),"")</f>
        <v>3.6649925624345432</v>
      </c>
      <c r="Z153" s="9" t="str">
        <f>IFERROR((IF('[1]T10 Wine export vol'!Y184&lt;&gt;"",(IF('[1]T58 Population'!Y184&lt;&gt;"",('[1]T10 Wine export vol'!Y184/'[1]T61 Real GDP'!Y184*1000),"")),"")),"")</f>
        <v/>
      </c>
      <c r="AA153" s="9" t="str">
        <f>IFERROR((IF('[1]T10 Wine export vol'!Z184&lt;&gt;"",(IF('[1]T58 Population'!Z184&lt;&gt;"",('[1]T10 Wine export vol'!Z184/'[1]T61 Real GDP'!Z184*1000),"")),"")),"")</f>
        <v/>
      </c>
      <c r="AB153" s="9">
        <f>IFERROR((IF('[1]T10 Wine export vol'!AA184&lt;&gt;"",(IF('[1]T58 Population'!AA184&lt;&gt;"",('[1]T10 Wine export vol'!AA184/'[1]T61 Real GDP'!AA184*1000),"")),"")),"")</f>
        <v>1063.6100263556802</v>
      </c>
      <c r="AC153" s="9">
        <f>IFERROR((IF('[1]T10 Wine export vol'!AB184&lt;&gt;"",(IF('[1]T58 Population'!AB184&lt;&gt;"",('[1]T10 Wine export vol'!AB184/'[1]T61 Real GDP'!AB184*1000),"")),"")),"")</f>
        <v>2118.7180138774702</v>
      </c>
      <c r="AD153" s="9">
        <f>IFERROR((IF('[1]T10 Wine export vol'!AC184&lt;&gt;"",(IF('[1]T58 Population'!AC184&lt;&gt;"",('[1]T10 Wine export vol'!AC184/'[1]T61 Real GDP'!AC184*1000),"")),"")),"")</f>
        <v>71.399080954648184</v>
      </c>
      <c r="AE153" s="9">
        <f>IFERROR((IF('[1]T10 Wine export vol'!AD184&lt;&gt;"",(IF('[1]T58 Population'!AD184&lt;&gt;"",('[1]T10 Wine export vol'!AD184/'[1]T61 Real GDP'!AD184*1000),"")),"")),"")</f>
        <v>40.658707431045571</v>
      </c>
      <c r="AF153" s="9">
        <f>IFERROR((IF('[1]T10 Wine export vol'!AE184&lt;&gt;"",(IF('[1]T58 Population'!AE184&lt;&gt;"",('[1]T10 Wine export vol'!AE184/'[1]T61 Real GDP'!AE184*1000),"")),"")),"")</f>
        <v>540.80080619880187</v>
      </c>
      <c r="AG153" s="9">
        <f>IFERROR((IF('[1]T10 Wine export vol'!AF184&lt;&gt;"",(IF('[1]T58 Population'!AF184&lt;&gt;"",('[1]T10 Wine export vol'!AF184/'[1]T61 Real GDP'!AF184*1000),"")),"")),"")</f>
        <v>1.5219564514857473</v>
      </c>
      <c r="AH153" s="9">
        <f>IFERROR((IF('[1]T10 Wine export vol'!AG184&lt;&gt;"",(IF('[1]T58 Population'!AG184&lt;&gt;"",('[1]T10 Wine export vol'!AG184/'[1]T61 Real GDP'!AG184*1000),"")),"")),"")</f>
        <v>2975.5404498211906</v>
      </c>
      <c r="AI153" s="9">
        <f>IFERROR((IF('[1]T10 Wine export vol'!AH184&lt;&gt;"",(IF('[1]T58 Population'!AH184&lt;&gt;"",('[1]T10 Wine export vol'!AH184/'[1]T61 Real GDP'!AH184*1000),"")),"")),"")</f>
        <v>1.0084340928391995</v>
      </c>
      <c r="AJ153" s="9">
        <f>IFERROR((IF('[1]T10 Wine export vol'!AI184&lt;&gt;"",(IF('[1]T58 Population'!AI184&lt;&gt;"",('[1]T10 Wine export vol'!AI184/'[1]T61 Real GDP'!AI184*1000),"")),"")),"")</f>
        <v>71.006374971514489</v>
      </c>
      <c r="AK153" s="9" t="str">
        <f>IFERROR((IF('[1]T10 Wine export vol'!AJ184&lt;&gt;"",(IF('[1]T58 Population'!AJ184&lt;&gt;"",('[1]T10 Wine export vol'!AJ184/'[1]T61 Real GDP'!AJ184*1000),"")),"")),"")</f>
        <v/>
      </c>
      <c r="AL153" s="9">
        <f>IFERROR((IF('[1]T10 Wine export vol'!AK184&lt;&gt;"",(IF('[1]T58 Population'!AK184&lt;&gt;"",('[1]T10 Wine export vol'!AK184/'[1]T61 Real GDP'!AK184*1000),"")),"")),"")</f>
        <v>1.3537988786869204</v>
      </c>
      <c r="AM153" s="9">
        <f>IFERROR((IF('[1]T10 Wine export vol'!AL184&lt;&gt;"",(IF('[1]T58 Population'!AL184&lt;&gt;"",('[1]T10 Wine export vol'!AL184/'[1]T61 Real GDP'!AL184*1000),"")),"")),"")</f>
        <v>40.837581033806856</v>
      </c>
      <c r="AN153" s="9">
        <f>IFERROR((IF('[1]T10 Wine export vol'!AM184&lt;&gt;"",(IF('[1]T58 Population'!AM184&lt;&gt;"",('[1]T10 Wine export vol'!AM184/'[1]T61 Real GDP'!AM184*1000),"")),"")),"")</f>
        <v>1358.2415965369394</v>
      </c>
      <c r="AO153" s="9">
        <f>IFERROR((IF('[1]T10 Wine export vol'!AN184&lt;&gt;"",(IF('[1]T58 Population'!AN184&lt;&gt;"",('[1]T10 Wine export vol'!AN184/'[1]T61 Real GDP'!AN184*1000),"")),"")),"")</f>
        <v>7.2420300574654579</v>
      </c>
      <c r="AP153" s="9">
        <f>IFERROR((IF('[1]T10 Wine export vol'!AO184&lt;&gt;"",(IF('[1]T58 Population'!AO184&lt;&gt;"",('[1]T10 Wine export vol'!AO184/'[1]T61 Real GDP'!AO184*1000),"")),"")),"")</f>
        <v>4.5718579463084783</v>
      </c>
      <c r="AQ153" s="9" t="str">
        <f>IFERROR((IF('[1]T10 Wine export vol'!AP184&lt;&gt;"",(IF('[1]T58 Population'!AP184&lt;&gt;"",('[1]T10 Wine export vol'!AP184/'[1]T61 Real GDP'!AP184*1000),"")),"")),"")</f>
        <v/>
      </c>
      <c r="AR153" s="9">
        <f>IFERROR((IF('[1]T10 Wine export vol'!AQ184&lt;&gt;"",(IF('[1]T58 Population'!AQ184&lt;&gt;"",('[1]T10 Wine export vol'!AQ184/'[1]T61 Real GDP'!AQ184*1000),"")),"")),"")</f>
        <v>0.61723681432391719</v>
      </c>
      <c r="AS153" s="9">
        <f>IFERROR((IF('[1]T10 Wine export vol'!AR184&lt;&gt;"",(IF('[1]T58 Population'!AR184&lt;&gt;"",('[1]T10 Wine export vol'!AR184/'[1]T61 Real GDP'!AR184*1000),"")),"")),"")</f>
        <v>104.04574993167471</v>
      </c>
      <c r="AT153" s="9">
        <f>IFERROR((IF('[1]T10 Wine export vol'!AS184&lt;&gt;"",(IF('[1]T58 Population'!AS184&lt;&gt;"",('[1]T10 Wine export vol'!AS184/'[1]T61 Real GDP'!AS184*1000),"")),"")),"")</f>
        <v>0.20731214897347677</v>
      </c>
      <c r="AU153" s="9">
        <f>IFERROR((IF('[1]T10 Wine export vol'!AT184&lt;&gt;"",(IF('[1]T58 Population'!AT184&lt;&gt;"",('[1]T10 Wine export vol'!AT184/'[1]T61 Real GDP'!AT184*1000),"")),"")),"")</f>
        <v>7.7441583642649497E-2</v>
      </c>
      <c r="AV153" s="9" t="str">
        <f>IFERROR((IF('[1]T10 Wine export vol'!AU184&lt;&gt;"",(IF('[1]T58 Population'!AU184&lt;&gt;"",('[1]T10 Wine export vol'!AU184/'[1]T61 Real GDP'!AU184*1000),"")),"")),"")</f>
        <v/>
      </c>
      <c r="AW153" s="9">
        <f>IFERROR((IF('[1]T10 Wine export vol'!AV184&lt;&gt;"",(IF('[1]T58 Population'!AV184&lt;&gt;"",('[1]T10 Wine export vol'!AV184/'[1]T61 Real GDP'!AV184*1000),"")),"")),"")</f>
        <v>11.173133503591698</v>
      </c>
      <c r="AX153" s="9">
        <f>IFERROR((IF('[1]T10 Wine export vol'!AW184&lt;&gt;"",(IF('[1]T58 Population'!AW184&lt;&gt;"",('[1]T10 Wine export vol'!AW184/'[1]T61 Real GDP'!AW184*1000),"")),"")),"")</f>
        <v>1.6032534801108267</v>
      </c>
      <c r="AY153" s="9">
        <f>IFERROR((IF('[1]T10 Wine export vol'!AX184&lt;&gt;"",(IF('[1]T58 Population'!AX184&lt;&gt;"",('[1]T10 Wine export vol'!AX184/'[1]T61 Real GDP'!AX184*1000),"")),"")),"")</f>
        <v>86.00492773969917</v>
      </c>
      <c r="AZ153" s="9" t="str">
        <f>IFERROR((IF('[1]T10 Wine export vol'!AY184&lt;&gt;"",(IF('[1]T58 Population'!AY184&lt;&gt;"",('[1]T10 Wine export vol'!AY184/'[1]T61 Real GDP'!AY184*1000),"")),"")),"")</f>
        <v/>
      </c>
      <c r="BA153" s="9" t="str">
        <f>IFERROR((IF('[1]T10 Wine export vol'!AZ184&lt;&gt;"",(IF('[1]T58 Population'!AZ184&lt;&gt;"",('[1]T10 Wine export vol'!AZ184/'[1]T61 Real GDP'!AZ184*1000),"")),"")),"")</f>
        <v/>
      </c>
      <c r="BB153" s="9">
        <f>IFERROR((IF('[1]T10 Wine export vol'!BC184&lt;&gt;"",(IF('[1]T58 Population'!BC184&lt;&gt;"",('[1]T10 Wine export vol'!BC184/'[1]T61 Real GDP'!BC184*1000),"")),"")),"")</f>
        <v>152.3718678449687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53"/>
  <sheetViews>
    <sheetView topLeftCell="AG1" workbookViewId="0">
      <selection activeCell="BB1" sqref="A1:BB1"/>
    </sheetView>
  </sheetViews>
  <sheetFormatPr defaultRowHeight="14.4" x14ac:dyDescent="0.55000000000000004"/>
  <sheetData>
    <row r="1" spans="1:54" x14ac:dyDescent="0.55000000000000004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4" x14ac:dyDescent="0.55000000000000004">
      <c r="A2" s="1">
        <v>1865</v>
      </c>
      <c r="B2">
        <v>9962.2100000000009</v>
      </c>
      <c r="C2">
        <v>22069.3</v>
      </c>
      <c r="E2">
        <v>10273.168</v>
      </c>
      <c r="F2">
        <v>6243.3</v>
      </c>
      <c r="K2">
        <v>16983</v>
      </c>
      <c r="Q2">
        <v>64871.148777119997</v>
      </c>
      <c r="AB2">
        <v>0</v>
      </c>
      <c r="AL2">
        <v>37886.776859504127</v>
      </c>
      <c r="BB2">
        <v>566411.76127885806</v>
      </c>
    </row>
    <row r="3" spans="1:54" x14ac:dyDescent="0.55000000000000004">
      <c r="A3" s="1">
        <v>1866</v>
      </c>
      <c r="B3">
        <v>8189.1580000000013</v>
      </c>
      <c r="C3">
        <v>20394.349999999999</v>
      </c>
      <c r="D3">
        <v>62.92</v>
      </c>
      <c r="E3">
        <v>2343.2089999999998</v>
      </c>
      <c r="F3">
        <v>10687.5</v>
      </c>
      <c r="K3">
        <v>19705</v>
      </c>
      <c r="Q3">
        <v>69650.31709574</v>
      </c>
      <c r="AB3">
        <v>2426.1667136363631</v>
      </c>
      <c r="AL3">
        <v>45306.198347107442</v>
      </c>
      <c r="BB3">
        <v>612112.54482091614</v>
      </c>
    </row>
    <row r="4" spans="1:54" x14ac:dyDescent="0.55000000000000004">
      <c r="A4" s="1">
        <v>1867</v>
      </c>
      <c r="B4">
        <v>20394.243999999999</v>
      </c>
      <c r="C4">
        <v>16842.55</v>
      </c>
      <c r="D4">
        <v>60.96</v>
      </c>
      <c r="E4">
        <v>4986.9049999999997</v>
      </c>
      <c r="F4">
        <v>3442.9</v>
      </c>
      <c r="K4">
        <v>21374</v>
      </c>
      <c r="Q4">
        <v>70066.517980860008</v>
      </c>
      <c r="AB4">
        <v>1108.1184500000011</v>
      </c>
      <c r="AL4">
        <v>37489.772727272728</v>
      </c>
      <c r="BB4">
        <v>570741.45799217967</v>
      </c>
    </row>
    <row r="5" spans="1:54" x14ac:dyDescent="0.55000000000000004">
      <c r="A5" s="1">
        <v>1868</v>
      </c>
      <c r="B5">
        <v>39501.923000000003</v>
      </c>
      <c r="C5">
        <v>9961.85</v>
      </c>
      <c r="D5">
        <v>54.27</v>
      </c>
      <c r="E5">
        <v>1045.9010000000001</v>
      </c>
      <c r="F5">
        <v>4058.7</v>
      </c>
      <c r="K5">
        <v>21945</v>
      </c>
      <c r="Q5">
        <v>77071.305439739997</v>
      </c>
      <c r="AB5">
        <v>401.94164308605173</v>
      </c>
      <c r="AL5">
        <v>38792.665289256212</v>
      </c>
      <c r="BB5">
        <v>652631.83226734726</v>
      </c>
    </row>
    <row r="6" spans="1:54" x14ac:dyDescent="0.55000000000000004">
      <c r="A6" s="1">
        <v>1869</v>
      </c>
      <c r="B6">
        <v>37817.300999999999</v>
      </c>
      <c r="C6">
        <v>12077.1</v>
      </c>
      <c r="D6">
        <v>61.08</v>
      </c>
      <c r="E6">
        <v>4721.0419999999986</v>
      </c>
      <c r="F6">
        <v>4091.4</v>
      </c>
      <c r="K6">
        <v>27745</v>
      </c>
      <c r="Q6">
        <v>78120.995239800002</v>
      </c>
      <c r="AB6">
        <v>240.22073710934899</v>
      </c>
      <c r="AL6">
        <v>35841.528925619838</v>
      </c>
      <c r="BB6">
        <v>644512.78458270617</v>
      </c>
    </row>
    <row r="7" spans="1:54" x14ac:dyDescent="0.55000000000000004">
      <c r="A7" s="1">
        <v>1870</v>
      </c>
      <c r="B7">
        <v>12661.007</v>
      </c>
      <c r="C7">
        <v>7482.3249999999998</v>
      </c>
      <c r="D7">
        <v>50.73</v>
      </c>
      <c r="E7">
        <v>205.04300000000001</v>
      </c>
      <c r="F7">
        <v>5875.4</v>
      </c>
      <c r="K7">
        <v>41503</v>
      </c>
      <c r="Q7">
        <v>80805.225458920002</v>
      </c>
      <c r="AB7">
        <v>33.814558149034163</v>
      </c>
      <c r="AL7">
        <v>37470.247933884297</v>
      </c>
      <c r="BB7">
        <v>611872.63144435256</v>
      </c>
    </row>
    <row r="8" spans="1:54" x14ac:dyDescent="0.55000000000000004">
      <c r="A8" s="1">
        <v>1871</v>
      </c>
      <c r="B8">
        <v>14776.183000000001</v>
      </c>
      <c r="C8">
        <v>5813.3249999999998</v>
      </c>
      <c r="D8">
        <v>62.35</v>
      </c>
      <c r="E8">
        <v>273.51900000000001</v>
      </c>
      <c r="F8">
        <v>14041</v>
      </c>
      <c r="K8">
        <v>32796.999999999993</v>
      </c>
      <c r="Q8">
        <v>82851.488894000009</v>
      </c>
      <c r="AB8">
        <v>0</v>
      </c>
      <c r="AE8">
        <v>41071.035000000003</v>
      </c>
      <c r="AL8">
        <v>40867.975206611569</v>
      </c>
      <c r="BB8">
        <v>698510.09258986299</v>
      </c>
    </row>
    <row r="9" spans="1:54" x14ac:dyDescent="0.55000000000000004">
      <c r="A9" s="1">
        <v>1872</v>
      </c>
      <c r="B9">
        <v>51844.014000000003</v>
      </c>
      <c r="C9">
        <v>4240.0749999999998</v>
      </c>
      <c r="D9">
        <v>100.25</v>
      </c>
      <c r="E9">
        <v>290.18299999999999</v>
      </c>
      <c r="F9">
        <v>19396.3</v>
      </c>
      <c r="K9">
        <v>47251</v>
      </c>
      <c r="Q9">
        <v>89376.116949620002</v>
      </c>
      <c r="AB9">
        <v>0</v>
      </c>
      <c r="AE9">
        <v>36763.705000000002</v>
      </c>
      <c r="AL9">
        <v>36116.012396694219</v>
      </c>
      <c r="BB9">
        <v>747309.07535530208</v>
      </c>
    </row>
    <row r="10" spans="1:54" x14ac:dyDescent="0.55000000000000004">
      <c r="A10" s="1">
        <v>1873</v>
      </c>
      <c r="B10">
        <v>64380.090999999993</v>
      </c>
      <c r="C10">
        <v>15263.85</v>
      </c>
      <c r="D10">
        <v>76.400000000000006</v>
      </c>
      <c r="E10">
        <v>196.762</v>
      </c>
      <c r="F10">
        <v>12871.3</v>
      </c>
      <c r="K10">
        <v>81086.999999999985</v>
      </c>
      <c r="Q10">
        <v>98569.29131736001</v>
      </c>
      <c r="AB10">
        <v>2354.5325835614758</v>
      </c>
      <c r="AE10">
        <v>37448.79</v>
      </c>
      <c r="AL10">
        <v>25805.268595041322</v>
      </c>
      <c r="BB10">
        <v>868740.93077955069</v>
      </c>
    </row>
    <row r="11" spans="1:54" x14ac:dyDescent="0.55000000000000004">
      <c r="A11" s="1">
        <v>1874</v>
      </c>
      <c r="B11">
        <v>68063.486999999994</v>
      </c>
      <c r="C11">
        <v>11428.95</v>
      </c>
      <c r="D11">
        <v>84.63</v>
      </c>
      <c r="E11">
        <v>234.304</v>
      </c>
      <c r="F11">
        <v>9112.7000000000007</v>
      </c>
      <c r="K11">
        <v>64668.000000000007</v>
      </c>
      <c r="Q11">
        <v>82897.276810320007</v>
      </c>
      <c r="AB11">
        <v>2222.6073800663362</v>
      </c>
      <c r="AE11">
        <v>36021.845000000001</v>
      </c>
      <c r="AL11">
        <v>27892.458677685951</v>
      </c>
      <c r="BB11">
        <v>704454.13444309984</v>
      </c>
    </row>
    <row r="12" spans="1:54" x14ac:dyDescent="0.55000000000000004">
      <c r="A12" s="1">
        <v>1875</v>
      </c>
      <c r="B12">
        <v>29182.996999999999</v>
      </c>
      <c r="C12">
        <v>5420.1</v>
      </c>
      <c r="D12">
        <v>83.289999999999992</v>
      </c>
      <c r="E12">
        <v>324.053</v>
      </c>
      <c r="F12">
        <v>10619.5</v>
      </c>
      <c r="K12">
        <v>69038</v>
      </c>
      <c r="Q12">
        <v>83780.726288300008</v>
      </c>
      <c r="AB12">
        <v>1892.5054391169599</v>
      </c>
      <c r="AE12">
        <v>26631.26</v>
      </c>
      <c r="AL12">
        <v>33342.045454545463</v>
      </c>
      <c r="BB12">
        <v>852841.05372008367</v>
      </c>
    </row>
    <row r="13" spans="1:54" x14ac:dyDescent="0.55000000000000004">
      <c r="A13" s="1">
        <v>1876</v>
      </c>
      <c r="B13">
        <v>67640.085000000006</v>
      </c>
      <c r="C13">
        <v>7243.6750000000002</v>
      </c>
      <c r="D13">
        <v>89.37</v>
      </c>
      <c r="E13">
        <v>353.34699999999998</v>
      </c>
      <c r="F13">
        <v>9115.9</v>
      </c>
      <c r="K13">
        <v>64719.000000000007</v>
      </c>
      <c r="Q13">
        <v>90697.183801380001</v>
      </c>
      <c r="AB13">
        <v>0</v>
      </c>
      <c r="AE13">
        <v>19659.29</v>
      </c>
      <c r="AF13">
        <v>48214</v>
      </c>
      <c r="AL13">
        <v>35878.719008264467</v>
      </c>
      <c r="BB13">
        <v>715308.1226751738</v>
      </c>
    </row>
    <row r="14" spans="1:54" x14ac:dyDescent="0.55000000000000004">
      <c r="A14" s="1">
        <v>1877</v>
      </c>
      <c r="B14">
        <v>70736.3</v>
      </c>
      <c r="C14">
        <v>10029.450000000001</v>
      </c>
      <c r="D14">
        <v>72.37</v>
      </c>
      <c r="E14">
        <v>334.42599999999999</v>
      </c>
      <c r="F14">
        <v>9236</v>
      </c>
      <c r="K14">
        <v>59110.999999999993</v>
      </c>
      <c r="Q14">
        <v>88960.970750420005</v>
      </c>
      <c r="AB14">
        <v>2415.3411594015738</v>
      </c>
      <c r="AE14">
        <v>18671.404999999999</v>
      </c>
      <c r="AF14">
        <v>65018</v>
      </c>
      <c r="AL14">
        <v>39907.438016528933</v>
      </c>
      <c r="BB14">
        <v>772431.07893413655</v>
      </c>
    </row>
    <row r="15" spans="1:54" x14ac:dyDescent="0.55000000000000004">
      <c r="A15" s="1">
        <v>1878</v>
      </c>
      <c r="B15">
        <v>160291</v>
      </c>
      <c r="C15">
        <v>4201.3249999999998</v>
      </c>
      <c r="D15">
        <v>114.1</v>
      </c>
      <c r="E15">
        <v>473.15499999999997</v>
      </c>
      <c r="F15">
        <v>8545.2000000000007</v>
      </c>
      <c r="K15">
        <v>56397</v>
      </c>
      <c r="Q15">
        <v>74794.224900280009</v>
      </c>
      <c r="AB15">
        <v>959.82189344592064</v>
      </c>
      <c r="AE15">
        <v>16317.135</v>
      </c>
      <c r="AF15">
        <v>54413</v>
      </c>
      <c r="AL15">
        <v>29494.421487603311</v>
      </c>
      <c r="BB15">
        <v>893459.62410620111</v>
      </c>
    </row>
    <row r="16" spans="1:54" x14ac:dyDescent="0.55000000000000004">
      <c r="A16" s="1">
        <v>1879</v>
      </c>
      <c r="B16">
        <v>293811.09999999998</v>
      </c>
      <c r="C16">
        <v>2918.4749999999999</v>
      </c>
      <c r="D16">
        <v>273.45</v>
      </c>
      <c r="E16">
        <v>533.45399999999995</v>
      </c>
      <c r="F16">
        <v>10658</v>
      </c>
      <c r="K16">
        <v>106332</v>
      </c>
      <c r="Q16">
        <v>68931.257693420004</v>
      </c>
      <c r="AB16">
        <v>1927.34007429078</v>
      </c>
      <c r="AE16">
        <v>17153.62</v>
      </c>
      <c r="AF16">
        <v>54683</v>
      </c>
      <c r="AL16">
        <v>36238.135593220337</v>
      </c>
      <c r="BB16">
        <v>1051982.3429757289</v>
      </c>
    </row>
    <row r="17" spans="1:54" x14ac:dyDescent="0.55000000000000004">
      <c r="A17" s="1">
        <v>1880</v>
      </c>
      <c r="B17">
        <v>722057.4</v>
      </c>
      <c r="C17">
        <v>3084.15</v>
      </c>
      <c r="D17">
        <v>126.81</v>
      </c>
      <c r="E17">
        <v>666.09699999999998</v>
      </c>
      <c r="F17">
        <v>2986.1</v>
      </c>
      <c r="K17">
        <v>47420</v>
      </c>
      <c r="Q17">
        <v>79035.507945760008</v>
      </c>
      <c r="AB17">
        <v>0</v>
      </c>
      <c r="AE17">
        <v>18164.215</v>
      </c>
      <c r="AF17">
        <v>51104</v>
      </c>
      <c r="AL17">
        <v>30481.186440677971</v>
      </c>
      <c r="BB17">
        <v>1336301.2121685359</v>
      </c>
    </row>
    <row r="18" spans="1:54" x14ac:dyDescent="0.55000000000000004">
      <c r="A18" s="1">
        <v>1881</v>
      </c>
      <c r="B18">
        <v>783880.7</v>
      </c>
      <c r="C18">
        <v>3704.5250000000001</v>
      </c>
      <c r="D18">
        <v>105.61</v>
      </c>
      <c r="E18">
        <v>688.47</v>
      </c>
      <c r="F18">
        <v>3019.7</v>
      </c>
      <c r="H18">
        <v>19800</v>
      </c>
      <c r="I18">
        <v>3361.6</v>
      </c>
      <c r="K18">
        <v>48550</v>
      </c>
      <c r="N18">
        <v>9400</v>
      </c>
      <c r="P18">
        <v>125956</v>
      </c>
      <c r="Q18">
        <v>74087.289839980003</v>
      </c>
      <c r="AB18">
        <v>1226.9545994532</v>
      </c>
      <c r="AE18">
        <v>19723.634999999998</v>
      </c>
      <c r="AF18">
        <v>68770</v>
      </c>
      <c r="AL18">
        <v>38769.152542372882</v>
      </c>
      <c r="BB18">
        <v>1380898.7340389991</v>
      </c>
    </row>
    <row r="19" spans="1:54" x14ac:dyDescent="0.55000000000000004">
      <c r="A19" s="1">
        <v>1882</v>
      </c>
      <c r="B19">
        <v>753713.9</v>
      </c>
      <c r="C19">
        <v>5996.125</v>
      </c>
      <c r="D19">
        <v>105.35</v>
      </c>
      <c r="E19">
        <v>878.17200000000014</v>
      </c>
      <c r="F19">
        <v>3940.9</v>
      </c>
      <c r="H19">
        <v>19800</v>
      </c>
      <c r="I19">
        <v>3392</v>
      </c>
      <c r="K19">
        <v>54727.999999999993</v>
      </c>
      <c r="N19">
        <v>9400</v>
      </c>
      <c r="P19">
        <v>124656</v>
      </c>
      <c r="Q19">
        <v>71445.028846779998</v>
      </c>
      <c r="AB19">
        <v>331.86969047767622</v>
      </c>
      <c r="AE19">
        <v>21301.98</v>
      </c>
      <c r="AF19">
        <v>51104</v>
      </c>
      <c r="AL19">
        <v>39381.355932203391</v>
      </c>
      <c r="BB19">
        <v>1410244.4926716951</v>
      </c>
    </row>
    <row r="20" spans="1:54" x14ac:dyDescent="0.55000000000000004">
      <c r="A20" s="1">
        <v>1883</v>
      </c>
      <c r="B20">
        <v>897979.3</v>
      </c>
      <c r="C20">
        <v>4585.0749999999998</v>
      </c>
      <c r="E20">
        <v>2286.3690000000001</v>
      </c>
      <c r="F20">
        <v>4186.5</v>
      </c>
      <c r="H20">
        <v>19800</v>
      </c>
      <c r="I20">
        <v>3419.2</v>
      </c>
      <c r="K20">
        <v>56158</v>
      </c>
      <c r="N20">
        <v>9400</v>
      </c>
      <c r="P20">
        <v>123426</v>
      </c>
      <c r="Q20">
        <v>70735.761657700001</v>
      </c>
      <c r="AB20">
        <v>3906.7941659321859</v>
      </c>
      <c r="AE20">
        <v>31688.02</v>
      </c>
      <c r="AF20">
        <v>62863</v>
      </c>
      <c r="AL20">
        <v>24904.237288135599</v>
      </c>
      <c r="BB20">
        <v>1554656.806929108</v>
      </c>
    </row>
    <row r="21" spans="1:54" x14ac:dyDescent="0.55000000000000004">
      <c r="A21" s="1">
        <v>1884</v>
      </c>
      <c r="B21">
        <v>812987.4</v>
      </c>
      <c r="C21">
        <v>11505.6</v>
      </c>
      <c r="E21">
        <v>923.18700000000013</v>
      </c>
      <c r="F21">
        <v>3919.3</v>
      </c>
      <c r="H21">
        <v>19800</v>
      </c>
      <c r="I21">
        <v>3456</v>
      </c>
      <c r="K21">
        <v>58436</v>
      </c>
      <c r="N21">
        <v>9400</v>
      </c>
      <c r="P21">
        <v>122196</v>
      </c>
      <c r="Q21">
        <v>68669.468282260001</v>
      </c>
      <c r="AB21">
        <v>635.24270461545689</v>
      </c>
      <c r="AE21">
        <v>11654.014999999999</v>
      </c>
      <c r="AF21">
        <v>80699</v>
      </c>
      <c r="AL21">
        <v>17886.4406779661</v>
      </c>
      <c r="BB21">
        <v>1416804.317298512</v>
      </c>
    </row>
    <row r="22" spans="1:54" x14ac:dyDescent="0.55000000000000004">
      <c r="A22" s="1">
        <v>1885</v>
      </c>
      <c r="B22">
        <v>818366.5</v>
      </c>
      <c r="C22">
        <v>31506.75</v>
      </c>
      <c r="D22">
        <v>65.97999999999999</v>
      </c>
      <c r="E22">
        <v>2217.8960000000002</v>
      </c>
      <c r="F22">
        <v>3033.7</v>
      </c>
      <c r="H22">
        <v>19800</v>
      </c>
      <c r="I22">
        <v>3497.6</v>
      </c>
      <c r="K22">
        <v>57417.000000000007</v>
      </c>
      <c r="N22">
        <v>9400</v>
      </c>
      <c r="P22">
        <v>120998.8</v>
      </c>
      <c r="Q22">
        <v>66507.666732280006</v>
      </c>
      <c r="AB22">
        <v>3498.5694561371911</v>
      </c>
      <c r="AE22">
        <v>17036.285</v>
      </c>
      <c r="AF22">
        <v>57016</v>
      </c>
      <c r="AL22">
        <v>39518.813559322043</v>
      </c>
      <c r="BB22">
        <v>1514104.8783274321</v>
      </c>
    </row>
    <row r="23" spans="1:54" x14ac:dyDescent="0.55000000000000004">
      <c r="A23" s="1">
        <v>1886</v>
      </c>
      <c r="B23">
        <v>1104209.1000000001</v>
      </c>
      <c r="C23">
        <v>25585.1</v>
      </c>
      <c r="D23">
        <v>88.01</v>
      </c>
      <c r="E23">
        <v>3251.3890000000001</v>
      </c>
      <c r="F23">
        <v>2468.3000000000002</v>
      </c>
      <c r="H23">
        <v>18300</v>
      </c>
      <c r="I23">
        <v>3540.8</v>
      </c>
      <c r="K23">
        <v>55859</v>
      </c>
      <c r="N23">
        <v>8900</v>
      </c>
      <c r="P23">
        <v>119801.60000000001</v>
      </c>
      <c r="Q23">
        <v>66158.192915840002</v>
      </c>
      <c r="AB23">
        <v>2039.302219223443</v>
      </c>
      <c r="AE23">
        <v>17793.285</v>
      </c>
      <c r="AF23">
        <v>75428</v>
      </c>
      <c r="AL23">
        <v>31250.677966101699</v>
      </c>
      <c r="BB23">
        <v>1720558.438520777</v>
      </c>
    </row>
    <row r="24" spans="1:54" x14ac:dyDescent="0.55000000000000004">
      <c r="A24" s="1">
        <v>1887</v>
      </c>
      <c r="B24">
        <v>1228228.6000000001</v>
      </c>
      <c r="C24">
        <v>13521.85</v>
      </c>
      <c r="D24">
        <v>81.429999999999993</v>
      </c>
      <c r="E24">
        <v>1888.5909999999999</v>
      </c>
      <c r="F24">
        <v>2177.9</v>
      </c>
      <c r="H24">
        <v>19200</v>
      </c>
      <c r="I24">
        <v>3579.2</v>
      </c>
      <c r="K24">
        <v>57870</v>
      </c>
      <c r="N24">
        <v>10000</v>
      </c>
      <c r="P24">
        <v>118604.4</v>
      </c>
      <c r="Q24">
        <v>69934.955004460004</v>
      </c>
      <c r="AB24">
        <v>2999.4911519048869</v>
      </c>
      <c r="AE24">
        <v>17479.13</v>
      </c>
      <c r="AF24">
        <v>107345</v>
      </c>
      <c r="AL24">
        <v>15471.1</v>
      </c>
      <c r="BB24">
        <v>1891256.516090381</v>
      </c>
    </row>
    <row r="25" spans="1:54" x14ac:dyDescent="0.55000000000000004">
      <c r="A25" s="1">
        <v>1888</v>
      </c>
      <c r="B25">
        <v>1206927.1000000001</v>
      </c>
      <c r="C25">
        <v>3856.95</v>
      </c>
      <c r="D25">
        <v>94.81</v>
      </c>
      <c r="E25">
        <v>2194.7579999999998</v>
      </c>
      <c r="F25">
        <v>2570.8000000000002</v>
      </c>
      <c r="H25">
        <v>20200</v>
      </c>
      <c r="I25">
        <v>3611.2</v>
      </c>
      <c r="K25">
        <v>67383</v>
      </c>
      <c r="N25">
        <v>8800</v>
      </c>
      <c r="P25">
        <v>114073.8666666667</v>
      </c>
      <c r="Q25">
        <v>67032.386615659998</v>
      </c>
      <c r="AB25">
        <v>1256.4773715182639</v>
      </c>
      <c r="AE25">
        <v>17615.39</v>
      </c>
      <c r="AF25">
        <v>81962</v>
      </c>
      <c r="AL25">
        <v>13345.5</v>
      </c>
      <c r="BB25">
        <v>1844582.265916534</v>
      </c>
    </row>
    <row r="26" spans="1:54" x14ac:dyDescent="0.55000000000000004">
      <c r="A26" s="1">
        <v>1889</v>
      </c>
      <c r="B26">
        <v>1047017.7</v>
      </c>
      <c r="C26">
        <v>1539.85</v>
      </c>
      <c r="D26">
        <v>124.38</v>
      </c>
      <c r="E26">
        <v>2389.5610000000001</v>
      </c>
      <c r="F26">
        <v>2341.5</v>
      </c>
      <c r="H26">
        <v>20400</v>
      </c>
      <c r="I26">
        <v>3641.6</v>
      </c>
      <c r="K26">
        <v>74556</v>
      </c>
      <c r="N26">
        <v>9000</v>
      </c>
      <c r="P26">
        <v>111876.6666666667</v>
      </c>
      <c r="Q26">
        <v>72285.75899894</v>
      </c>
      <c r="AB26">
        <v>3425.8341957796529</v>
      </c>
      <c r="AE26">
        <v>17168.759999999998</v>
      </c>
      <c r="AF26">
        <v>105621</v>
      </c>
      <c r="AL26">
        <v>12393.5</v>
      </c>
      <c r="BB26">
        <v>1769388.770785745</v>
      </c>
    </row>
    <row r="27" spans="1:54" x14ac:dyDescent="0.55000000000000004">
      <c r="A27" s="1">
        <v>1890</v>
      </c>
      <c r="B27">
        <v>1083045.2</v>
      </c>
      <c r="C27">
        <v>1619.375</v>
      </c>
      <c r="D27">
        <v>82.77000000000001</v>
      </c>
      <c r="E27">
        <v>1709.7729999999999</v>
      </c>
      <c r="F27">
        <v>4009.3</v>
      </c>
      <c r="H27">
        <v>21500</v>
      </c>
      <c r="I27">
        <v>3670.4</v>
      </c>
      <c r="K27">
        <v>73713</v>
      </c>
      <c r="N27">
        <v>9300</v>
      </c>
      <c r="P27">
        <v>109980</v>
      </c>
      <c r="Q27">
        <v>73619.382068420004</v>
      </c>
      <c r="AB27">
        <v>1443.758240909093</v>
      </c>
      <c r="AE27">
        <v>19114.25</v>
      </c>
      <c r="AF27">
        <v>85605</v>
      </c>
      <c r="AL27">
        <v>11152.6</v>
      </c>
      <c r="BB27">
        <v>1746241.996069405</v>
      </c>
    </row>
    <row r="28" spans="1:54" x14ac:dyDescent="0.55000000000000004">
      <c r="A28" s="1">
        <v>1891</v>
      </c>
      <c r="B28">
        <v>1228065.8</v>
      </c>
      <c r="C28">
        <v>1017.05</v>
      </c>
      <c r="D28">
        <v>73.03</v>
      </c>
      <c r="E28">
        <v>1417.63</v>
      </c>
      <c r="F28">
        <v>5135.7</v>
      </c>
      <c r="H28">
        <v>25000</v>
      </c>
      <c r="I28">
        <v>3697.6</v>
      </c>
      <c r="K28">
        <v>72875</v>
      </c>
      <c r="N28">
        <v>9200</v>
      </c>
      <c r="P28">
        <v>107960</v>
      </c>
      <c r="Q28">
        <v>76294.847483860009</v>
      </c>
      <c r="AB28">
        <v>1356.312522727271</v>
      </c>
      <c r="AE28">
        <v>20052.93</v>
      </c>
      <c r="AF28">
        <v>32352</v>
      </c>
      <c r="AL28">
        <v>12468.777</v>
      </c>
      <c r="BB28">
        <v>1860132.7837720229</v>
      </c>
    </row>
    <row r="29" spans="1:54" x14ac:dyDescent="0.55000000000000004">
      <c r="A29" s="1">
        <v>1892</v>
      </c>
      <c r="B29">
        <v>939733.6</v>
      </c>
      <c r="C29">
        <v>929.625</v>
      </c>
      <c r="D29">
        <v>48.53</v>
      </c>
      <c r="E29">
        <v>926.99799999999993</v>
      </c>
      <c r="F29">
        <v>53025.5</v>
      </c>
      <c r="H29">
        <v>23800</v>
      </c>
      <c r="I29">
        <v>3723.2</v>
      </c>
      <c r="K29">
        <v>84858</v>
      </c>
      <c r="N29">
        <v>9200</v>
      </c>
      <c r="P29">
        <v>107550</v>
      </c>
      <c r="Q29">
        <v>78735.38161062001</v>
      </c>
      <c r="AB29">
        <v>1763.5408454545441</v>
      </c>
      <c r="AE29">
        <v>20567.689999999999</v>
      </c>
      <c r="AF29">
        <v>51869</v>
      </c>
      <c r="AL29">
        <v>10772.458000000001</v>
      </c>
      <c r="BB29">
        <v>1599018.6894327931</v>
      </c>
    </row>
    <row r="30" spans="1:54" x14ac:dyDescent="0.55000000000000004">
      <c r="A30" s="1">
        <v>1893</v>
      </c>
      <c r="B30">
        <v>590530.80000000005</v>
      </c>
      <c r="C30">
        <v>2389.1750000000002</v>
      </c>
      <c r="D30">
        <v>24.49</v>
      </c>
      <c r="E30">
        <v>214.21700000000001</v>
      </c>
      <c r="F30">
        <v>122213.9</v>
      </c>
      <c r="H30">
        <v>21100</v>
      </c>
      <c r="I30">
        <v>3750.4</v>
      </c>
      <c r="K30">
        <v>78227</v>
      </c>
      <c r="N30">
        <v>9300</v>
      </c>
      <c r="P30">
        <v>107210</v>
      </c>
      <c r="Q30">
        <v>66714.344258060009</v>
      </c>
      <c r="AB30">
        <v>797.5855409090932</v>
      </c>
      <c r="AE30">
        <v>21184.645</v>
      </c>
      <c r="AF30">
        <v>69408</v>
      </c>
      <c r="AL30">
        <v>8893.2851239669435</v>
      </c>
      <c r="BB30">
        <v>1281007.733049788</v>
      </c>
    </row>
    <row r="31" spans="1:54" x14ac:dyDescent="0.55000000000000004">
      <c r="A31" s="1">
        <v>1894</v>
      </c>
      <c r="B31">
        <v>449634.3</v>
      </c>
      <c r="C31">
        <v>5684.15</v>
      </c>
      <c r="D31">
        <v>28.31</v>
      </c>
      <c r="E31">
        <v>248.554</v>
      </c>
      <c r="F31">
        <v>91411</v>
      </c>
      <c r="H31">
        <v>24700</v>
      </c>
      <c r="I31">
        <v>3800</v>
      </c>
      <c r="K31">
        <v>73099</v>
      </c>
      <c r="N31">
        <v>9100</v>
      </c>
      <c r="P31">
        <v>111010</v>
      </c>
      <c r="Q31">
        <v>65317.885547259997</v>
      </c>
      <c r="AB31">
        <v>0</v>
      </c>
      <c r="AE31">
        <v>12312.605</v>
      </c>
      <c r="AF31">
        <v>53569</v>
      </c>
      <c r="AL31">
        <v>6075.1</v>
      </c>
      <c r="AO31">
        <v>40.1</v>
      </c>
      <c r="BB31">
        <v>1161796.2790023659</v>
      </c>
    </row>
    <row r="32" spans="1:54" x14ac:dyDescent="0.55000000000000004">
      <c r="A32" s="1">
        <v>1895</v>
      </c>
      <c r="B32">
        <v>633651.9</v>
      </c>
      <c r="C32">
        <v>10565.174999999999</v>
      </c>
      <c r="D32">
        <v>26.49</v>
      </c>
      <c r="E32">
        <v>262.91699999999997</v>
      </c>
      <c r="F32">
        <v>81293</v>
      </c>
      <c r="H32">
        <v>26400</v>
      </c>
      <c r="I32">
        <v>3700</v>
      </c>
      <c r="K32">
        <v>70139.000000000015</v>
      </c>
      <c r="N32">
        <v>9100</v>
      </c>
      <c r="P32">
        <v>116730.7466666667</v>
      </c>
      <c r="Q32">
        <v>72120.186947680006</v>
      </c>
      <c r="AB32">
        <v>0</v>
      </c>
      <c r="AE32">
        <v>11559.39</v>
      </c>
      <c r="AF32">
        <v>65306</v>
      </c>
      <c r="AL32">
        <v>3545.6611570247928</v>
      </c>
      <c r="AO32">
        <v>37.1</v>
      </c>
      <c r="BB32">
        <v>1378347.2614941981</v>
      </c>
    </row>
    <row r="33" spans="1:54" x14ac:dyDescent="0.55000000000000004">
      <c r="A33" s="1">
        <v>1896</v>
      </c>
      <c r="B33">
        <v>881443.1</v>
      </c>
      <c r="C33">
        <v>12301.3</v>
      </c>
      <c r="D33">
        <v>24.52</v>
      </c>
      <c r="E33">
        <v>244.239</v>
      </c>
      <c r="F33">
        <v>88857.600000000006</v>
      </c>
      <c r="H33">
        <v>30600</v>
      </c>
      <c r="I33">
        <v>4000</v>
      </c>
      <c r="K33">
        <v>66797.999999999985</v>
      </c>
      <c r="N33">
        <v>9300</v>
      </c>
      <c r="P33">
        <v>90187.366666666654</v>
      </c>
      <c r="Q33">
        <v>75898.108281599998</v>
      </c>
      <c r="AB33">
        <v>966.25361818181409</v>
      </c>
      <c r="AE33">
        <v>15526.07</v>
      </c>
      <c r="AF33">
        <v>58748</v>
      </c>
      <c r="AL33">
        <v>5360.4</v>
      </c>
      <c r="AO33">
        <v>0</v>
      </c>
      <c r="BB33">
        <v>1534842.30636555</v>
      </c>
    </row>
    <row r="34" spans="1:54" x14ac:dyDescent="0.55000000000000004">
      <c r="A34" s="1">
        <v>1897</v>
      </c>
      <c r="B34">
        <v>753056.7</v>
      </c>
      <c r="C34">
        <v>20714.974999999999</v>
      </c>
      <c r="D34">
        <v>26.88</v>
      </c>
      <c r="E34">
        <v>223.47499999999999</v>
      </c>
      <c r="F34">
        <v>144059.1</v>
      </c>
      <c r="H34">
        <v>25800</v>
      </c>
      <c r="I34">
        <v>400</v>
      </c>
      <c r="K34">
        <v>70102</v>
      </c>
      <c r="N34">
        <v>9000</v>
      </c>
      <c r="P34">
        <v>122082.81666666669</v>
      </c>
      <c r="Q34">
        <v>79826.085399560005</v>
      </c>
      <c r="AB34">
        <v>2238.2518590909131</v>
      </c>
      <c r="AE34">
        <v>16392.834999999999</v>
      </c>
      <c r="AF34">
        <v>52324</v>
      </c>
      <c r="AL34">
        <v>4341</v>
      </c>
      <c r="AO34">
        <v>70.099999999999994</v>
      </c>
      <c r="BB34">
        <v>1536304.0819687401</v>
      </c>
    </row>
    <row r="35" spans="1:54" x14ac:dyDescent="0.55000000000000004">
      <c r="A35" s="1">
        <v>1898</v>
      </c>
      <c r="B35">
        <v>860344.4</v>
      </c>
      <c r="C35">
        <v>7852.875</v>
      </c>
      <c r="D35">
        <v>25.05</v>
      </c>
      <c r="E35">
        <v>137.745</v>
      </c>
      <c r="F35">
        <v>142000</v>
      </c>
      <c r="H35">
        <v>26100</v>
      </c>
      <c r="I35">
        <v>4200</v>
      </c>
      <c r="K35">
        <v>71297</v>
      </c>
      <c r="N35">
        <v>9200</v>
      </c>
      <c r="P35">
        <v>141817.2166666667</v>
      </c>
      <c r="Q35">
        <v>82464.490560680002</v>
      </c>
      <c r="AB35">
        <v>1888.4574136363631</v>
      </c>
      <c r="AE35">
        <v>11786.49</v>
      </c>
      <c r="AF35">
        <v>55899</v>
      </c>
      <c r="AL35">
        <v>3021.4</v>
      </c>
      <c r="AO35">
        <v>84</v>
      </c>
      <c r="BB35">
        <v>1605596.1619014309</v>
      </c>
    </row>
    <row r="36" spans="1:54" x14ac:dyDescent="0.55000000000000004">
      <c r="A36" s="1">
        <v>1899</v>
      </c>
      <c r="B36">
        <v>846582.9</v>
      </c>
      <c r="C36">
        <v>14162.924999999999</v>
      </c>
      <c r="D36">
        <v>21.94</v>
      </c>
      <c r="E36">
        <v>225.42099999999999</v>
      </c>
      <c r="F36">
        <v>140000</v>
      </c>
      <c r="H36">
        <v>28200</v>
      </c>
      <c r="I36">
        <v>4400</v>
      </c>
      <c r="K36">
        <v>75049</v>
      </c>
      <c r="N36">
        <v>9200</v>
      </c>
      <c r="P36">
        <v>128522.54666666671</v>
      </c>
      <c r="Q36">
        <v>79046.249120959998</v>
      </c>
      <c r="AB36">
        <v>1619.698249999999</v>
      </c>
      <c r="AE36">
        <v>13342.125</v>
      </c>
      <c r="AF36">
        <v>45925</v>
      </c>
      <c r="AL36">
        <v>2481.8000000000002</v>
      </c>
      <c r="AO36">
        <v>141.30000000000001</v>
      </c>
      <c r="BB36">
        <v>1606640.6125469049</v>
      </c>
    </row>
    <row r="37" spans="1:54" x14ac:dyDescent="0.55000000000000004">
      <c r="A37" s="1">
        <v>1900</v>
      </c>
      <c r="B37">
        <v>521655.4</v>
      </c>
      <c r="C37">
        <v>12665.05</v>
      </c>
      <c r="D37">
        <v>26.52</v>
      </c>
      <c r="E37">
        <v>235.43899999999999</v>
      </c>
      <c r="F37">
        <v>138000</v>
      </c>
      <c r="H37">
        <v>33449.381193913381</v>
      </c>
      <c r="I37">
        <v>4400</v>
      </c>
      <c r="K37">
        <v>80296</v>
      </c>
      <c r="N37">
        <v>9063.4333333333325</v>
      </c>
      <c r="O37">
        <v>2940</v>
      </c>
      <c r="P37">
        <v>25951.931393939409</v>
      </c>
      <c r="Q37">
        <v>76391.718978609992</v>
      </c>
      <c r="AB37">
        <v>3784.8432727272721</v>
      </c>
      <c r="AE37">
        <v>14178.61</v>
      </c>
      <c r="AF37">
        <v>45377</v>
      </c>
      <c r="AL37">
        <v>2567.1</v>
      </c>
      <c r="AO37">
        <v>590</v>
      </c>
      <c r="BB37">
        <v>1265138.099114954</v>
      </c>
    </row>
    <row r="38" spans="1:54" x14ac:dyDescent="0.55000000000000004">
      <c r="A38" s="1">
        <v>1901</v>
      </c>
      <c r="B38">
        <v>370809</v>
      </c>
      <c r="C38">
        <v>18512.275000000001</v>
      </c>
      <c r="D38">
        <v>33.19</v>
      </c>
      <c r="E38">
        <v>290.41199999999998</v>
      </c>
      <c r="F38">
        <v>136000</v>
      </c>
      <c r="H38">
        <v>21967.563012095201</v>
      </c>
      <c r="I38">
        <v>4100</v>
      </c>
      <c r="K38">
        <v>79830</v>
      </c>
      <c r="N38">
        <v>9263.4333333333325</v>
      </c>
      <c r="O38">
        <v>2940</v>
      </c>
      <c r="P38">
        <v>131200.4363636364</v>
      </c>
      <c r="Q38">
        <v>75220.541634539986</v>
      </c>
      <c r="AB38">
        <v>964</v>
      </c>
      <c r="AE38">
        <v>16608.580000000002</v>
      </c>
      <c r="AF38">
        <v>44947</v>
      </c>
      <c r="AL38">
        <v>1957.7</v>
      </c>
      <c r="AO38">
        <v>98.2</v>
      </c>
      <c r="BB38">
        <v>1080397.278003139</v>
      </c>
    </row>
    <row r="39" spans="1:54" x14ac:dyDescent="0.55000000000000004">
      <c r="A39" s="1">
        <v>1902</v>
      </c>
      <c r="B39">
        <v>444691.6</v>
      </c>
      <c r="C39">
        <v>13492.35</v>
      </c>
      <c r="D39">
        <v>30.13</v>
      </c>
      <c r="E39">
        <v>307.66800000000001</v>
      </c>
      <c r="F39">
        <v>134000</v>
      </c>
      <c r="H39">
        <v>23582.028254389381</v>
      </c>
      <c r="I39">
        <v>4200</v>
      </c>
      <c r="K39">
        <v>75979</v>
      </c>
      <c r="N39">
        <v>9263.4333333333325</v>
      </c>
      <c r="O39">
        <v>2940</v>
      </c>
      <c r="P39">
        <v>147763.59975757581</v>
      </c>
      <c r="Q39">
        <v>74694.140781260008</v>
      </c>
      <c r="AB39">
        <v>1004</v>
      </c>
      <c r="AE39">
        <v>19000.7</v>
      </c>
      <c r="AF39">
        <v>30928</v>
      </c>
      <c r="AL39">
        <v>2191.1999999999998</v>
      </c>
      <c r="AO39">
        <v>130.69999999999999</v>
      </c>
      <c r="BB39">
        <v>1180441.57060642</v>
      </c>
    </row>
    <row r="40" spans="1:54" x14ac:dyDescent="0.55000000000000004">
      <c r="A40" s="1">
        <v>1903</v>
      </c>
      <c r="B40">
        <v>618931.1</v>
      </c>
      <c r="C40">
        <v>12427.875</v>
      </c>
      <c r="D40">
        <v>38.270000000000003</v>
      </c>
      <c r="E40">
        <v>256.08100000000002</v>
      </c>
      <c r="F40">
        <v>132000</v>
      </c>
      <c r="H40">
        <v>27496.493496683572</v>
      </c>
      <c r="I40">
        <v>4000</v>
      </c>
      <c r="K40">
        <v>74824</v>
      </c>
      <c r="N40">
        <v>9163.4333333333325</v>
      </c>
      <c r="O40">
        <v>2940</v>
      </c>
      <c r="P40">
        <v>196951.63741414141</v>
      </c>
      <c r="Q40">
        <v>66875.657000920008</v>
      </c>
      <c r="AB40">
        <v>824</v>
      </c>
      <c r="AE40">
        <v>21214.924999999999</v>
      </c>
      <c r="AF40">
        <v>37048</v>
      </c>
      <c r="AL40">
        <v>1531.5</v>
      </c>
      <c r="AO40">
        <v>167.8</v>
      </c>
      <c r="BB40">
        <v>1381097.2913912211</v>
      </c>
    </row>
    <row r="41" spans="1:54" x14ac:dyDescent="0.55000000000000004">
      <c r="A41" s="1">
        <v>1904</v>
      </c>
      <c r="B41">
        <v>668606.69999999995</v>
      </c>
      <c r="C41">
        <v>6766.2</v>
      </c>
      <c r="D41">
        <v>37.54</v>
      </c>
      <c r="E41">
        <v>238.78399999999999</v>
      </c>
      <c r="F41">
        <v>130000</v>
      </c>
      <c r="H41">
        <v>25610.958738977759</v>
      </c>
      <c r="I41">
        <v>3900</v>
      </c>
      <c r="K41">
        <v>70592</v>
      </c>
      <c r="N41">
        <v>8963.4333333333325</v>
      </c>
      <c r="O41">
        <v>2940</v>
      </c>
      <c r="P41">
        <v>110893.18294949491</v>
      </c>
      <c r="Q41">
        <v>56131.455171459987</v>
      </c>
      <c r="AB41">
        <v>557</v>
      </c>
      <c r="AE41">
        <v>21847.02</v>
      </c>
      <c r="AF41">
        <v>37147</v>
      </c>
      <c r="AL41">
        <v>1521.6</v>
      </c>
      <c r="AO41">
        <v>332</v>
      </c>
      <c r="BB41">
        <v>1307474.379600974</v>
      </c>
    </row>
    <row r="42" spans="1:54" x14ac:dyDescent="0.55000000000000004">
      <c r="A42" s="1">
        <v>1905</v>
      </c>
      <c r="B42">
        <v>517486.1</v>
      </c>
      <c r="C42">
        <v>2641.1</v>
      </c>
      <c r="D42">
        <v>43.62</v>
      </c>
      <c r="E42">
        <v>253.95400000000001</v>
      </c>
      <c r="F42">
        <v>128000</v>
      </c>
      <c r="H42">
        <v>30625.42398127195</v>
      </c>
      <c r="I42">
        <v>3800</v>
      </c>
      <c r="K42">
        <v>80641</v>
      </c>
      <c r="N42">
        <v>11180</v>
      </c>
      <c r="O42">
        <v>2940</v>
      </c>
      <c r="P42">
        <v>206300</v>
      </c>
      <c r="Q42">
        <v>57876.499094500003</v>
      </c>
      <c r="AB42">
        <v>499</v>
      </c>
      <c r="AE42">
        <v>21536.65</v>
      </c>
      <c r="AF42">
        <v>42562</v>
      </c>
      <c r="AL42">
        <v>1675.2</v>
      </c>
      <c r="AO42">
        <v>55.1</v>
      </c>
      <c r="BB42">
        <v>1319463.023201715</v>
      </c>
    </row>
    <row r="43" spans="1:54" x14ac:dyDescent="0.55000000000000004">
      <c r="A43" s="1">
        <v>1906</v>
      </c>
      <c r="B43">
        <v>576454.1</v>
      </c>
      <c r="C43">
        <v>3203.9</v>
      </c>
      <c r="D43">
        <v>39.200000000000003</v>
      </c>
      <c r="E43">
        <v>284.49099999999999</v>
      </c>
      <c r="F43">
        <v>126000</v>
      </c>
      <c r="H43">
        <v>35439.889223566133</v>
      </c>
      <c r="I43">
        <v>3800</v>
      </c>
      <c r="K43">
        <v>55224</v>
      </c>
      <c r="N43">
        <v>10500</v>
      </c>
      <c r="O43">
        <v>2940</v>
      </c>
      <c r="P43">
        <v>63550</v>
      </c>
      <c r="Q43">
        <v>59568.799281359999</v>
      </c>
      <c r="AB43">
        <v>515</v>
      </c>
      <c r="AE43">
        <v>25124.83</v>
      </c>
      <c r="AF43">
        <v>57161</v>
      </c>
      <c r="AL43">
        <v>1767.8</v>
      </c>
      <c r="AO43">
        <v>0</v>
      </c>
      <c r="BB43">
        <v>1246379.8279043559</v>
      </c>
    </row>
    <row r="44" spans="1:54" x14ac:dyDescent="0.55000000000000004">
      <c r="A44" s="1">
        <v>1907</v>
      </c>
      <c r="B44">
        <v>592335.5</v>
      </c>
      <c r="C44">
        <v>4199.45</v>
      </c>
      <c r="D44">
        <v>40.840000000000003</v>
      </c>
      <c r="E44">
        <v>257.08999999999997</v>
      </c>
      <c r="F44">
        <v>124000</v>
      </c>
      <c r="H44">
        <v>32188.043115099488</v>
      </c>
      <c r="I44">
        <v>4100</v>
      </c>
      <c r="K44">
        <v>90960.939480000001</v>
      </c>
      <c r="N44">
        <v>10270</v>
      </c>
      <c r="O44">
        <v>2940</v>
      </c>
      <c r="P44">
        <v>128520</v>
      </c>
      <c r="Q44">
        <v>59911.706303970001</v>
      </c>
      <c r="AB44">
        <v>524</v>
      </c>
      <c r="AE44">
        <v>28993.1</v>
      </c>
      <c r="AF44">
        <v>58547</v>
      </c>
      <c r="AL44">
        <v>1735</v>
      </c>
      <c r="AO44">
        <v>165</v>
      </c>
      <c r="BB44">
        <v>1377424.705594484</v>
      </c>
    </row>
    <row r="45" spans="1:54" x14ac:dyDescent="0.55000000000000004">
      <c r="A45" s="1">
        <v>1908</v>
      </c>
      <c r="B45">
        <v>689344</v>
      </c>
      <c r="C45">
        <v>1741.85</v>
      </c>
      <c r="D45">
        <v>33.32</v>
      </c>
      <c r="E45">
        <v>240.70500000000001</v>
      </c>
      <c r="F45">
        <v>122000</v>
      </c>
      <c r="H45">
        <v>25741.03919157237</v>
      </c>
      <c r="I45">
        <v>6400</v>
      </c>
      <c r="K45">
        <v>98071</v>
      </c>
      <c r="N45">
        <v>9450</v>
      </c>
      <c r="O45">
        <v>2940</v>
      </c>
      <c r="P45">
        <v>142330</v>
      </c>
      <c r="Q45">
        <v>53994.615573950003</v>
      </c>
      <c r="AB45">
        <v>538</v>
      </c>
      <c r="AE45">
        <v>29144.5</v>
      </c>
      <c r="AF45">
        <v>56649</v>
      </c>
      <c r="AH45">
        <v>158.2345</v>
      </c>
      <c r="AL45">
        <v>1513</v>
      </c>
      <c r="AO45">
        <v>192.8</v>
      </c>
      <c r="BB45">
        <v>1470283.4941102921</v>
      </c>
    </row>
    <row r="46" spans="1:54" x14ac:dyDescent="0.55000000000000004">
      <c r="A46" s="1">
        <v>1909</v>
      </c>
      <c r="B46">
        <v>618279.30000000005</v>
      </c>
      <c r="C46">
        <v>1568.625</v>
      </c>
      <c r="D46">
        <v>37.229999999999997</v>
      </c>
      <c r="E46">
        <v>254.58600000000001</v>
      </c>
      <c r="F46">
        <v>120000</v>
      </c>
      <c r="H46">
        <v>33774.991076082719</v>
      </c>
      <c r="I46">
        <v>2600</v>
      </c>
      <c r="J46">
        <v>29.4</v>
      </c>
      <c r="K46">
        <v>88517.548657000007</v>
      </c>
      <c r="L46">
        <v>984.9</v>
      </c>
      <c r="N46">
        <v>9950</v>
      </c>
      <c r="O46">
        <v>2940</v>
      </c>
      <c r="P46">
        <v>154830</v>
      </c>
      <c r="Q46">
        <v>56073.62436057</v>
      </c>
      <c r="R46">
        <v>1.4</v>
      </c>
      <c r="S46">
        <v>318.7</v>
      </c>
      <c r="V46">
        <v>34063.300000000003</v>
      </c>
      <c r="X46">
        <v>932.3</v>
      </c>
      <c r="Y46">
        <v>8644.2000000000007</v>
      </c>
      <c r="AB46">
        <v>596</v>
      </c>
      <c r="AC46">
        <v>672.1</v>
      </c>
      <c r="AD46">
        <v>4112.8</v>
      </c>
      <c r="AE46">
        <v>30923.45</v>
      </c>
      <c r="AF46">
        <v>53747</v>
      </c>
      <c r="AH46">
        <v>182.43799999999999</v>
      </c>
      <c r="AI46">
        <v>9624</v>
      </c>
      <c r="AJ46">
        <v>12393.5</v>
      </c>
      <c r="AK46">
        <v>40914.327259999998</v>
      </c>
      <c r="AL46">
        <v>1616.6</v>
      </c>
      <c r="AM46">
        <v>4408.6000000000004</v>
      </c>
      <c r="AN46">
        <v>428</v>
      </c>
      <c r="AO46">
        <v>195.1</v>
      </c>
      <c r="AQ46">
        <v>42002.999999999993</v>
      </c>
      <c r="AT46">
        <v>1786.9</v>
      </c>
      <c r="AU46">
        <v>1879</v>
      </c>
      <c r="AV46">
        <v>98.3</v>
      </c>
      <c r="AX46">
        <v>1274.0999999999999</v>
      </c>
      <c r="AZ46">
        <v>93.3</v>
      </c>
      <c r="BB46">
        <v>1430958.7174638321</v>
      </c>
    </row>
    <row r="47" spans="1:54" x14ac:dyDescent="0.55000000000000004">
      <c r="A47" s="1">
        <v>1910</v>
      </c>
      <c r="B47">
        <v>800303.4</v>
      </c>
      <c r="C47">
        <v>1617.35</v>
      </c>
      <c r="D47">
        <v>37.409999999999997</v>
      </c>
      <c r="E47">
        <v>281.20400000000001</v>
      </c>
      <c r="F47">
        <v>118000</v>
      </c>
      <c r="H47">
        <v>47251.890824814669</v>
      </c>
      <c r="I47">
        <v>3600</v>
      </c>
      <c r="J47">
        <v>29.4</v>
      </c>
      <c r="K47">
        <v>137416.87743399999</v>
      </c>
      <c r="L47">
        <v>984.9</v>
      </c>
      <c r="N47">
        <v>12290</v>
      </c>
      <c r="O47">
        <v>2940</v>
      </c>
      <c r="P47">
        <v>168360</v>
      </c>
      <c r="Q47">
        <v>62429.817377599989</v>
      </c>
      <c r="R47">
        <v>1.4</v>
      </c>
      <c r="S47">
        <v>318.7</v>
      </c>
      <c r="V47">
        <v>34063.300000000003</v>
      </c>
      <c r="X47">
        <v>932.3</v>
      </c>
      <c r="Y47">
        <v>8644.2000000000007</v>
      </c>
      <c r="AB47">
        <v>494</v>
      </c>
      <c r="AC47">
        <v>672.1</v>
      </c>
      <c r="AD47">
        <v>4112.8</v>
      </c>
      <c r="AE47">
        <v>37335.24</v>
      </c>
      <c r="AF47">
        <v>52669</v>
      </c>
      <c r="AG47">
        <v>68890.8</v>
      </c>
      <c r="AH47">
        <v>227.43725000000001</v>
      </c>
      <c r="AI47">
        <v>9624</v>
      </c>
      <c r="AJ47">
        <v>12393.5</v>
      </c>
      <c r="AK47">
        <v>40914.327259999998</v>
      </c>
      <c r="AL47">
        <v>2551</v>
      </c>
      <c r="AM47">
        <v>4408.6000000000004</v>
      </c>
      <c r="AN47">
        <v>428</v>
      </c>
      <c r="AO47">
        <v>220</v>
      </c>
      <c r="AQ47">
        <v>42002.999999999993</v>
      </c>
      <c r="AT47">
        <v>1786.9</v>
      </c>
      <c r="AU47">
        <v>1879</v>
      </c>
      <c r="AV47">
        <v>98.3</v>
      </c>
      <c r="AX47">
        <v>1274.0999999999999</v>
      </c>
      <c r="AZ47">
        <v>93.3</v>
      </c>
      <c r="BB47">
        <v>1721745.6347743249</v>
      </c>
    </row>
    <row r="48" spans="1:54" x14ac:dyDescent="0.55000000000000004">
      <c r="A48" s="1">
        <v>1911</v>
      </c>
      <c r="B48">
        <v>923129.9</v>
      </c>
      <c r="C48">
        <v>2598.5749999999998</v>
      </c>
      <c r="D48">
        <v>33.909999999999997</v>
      </c>
      <c r="E48">
        <v>307.34699999999998</v>
      </c>
      <c r="F48">
        <v>116000</v>
      </c>
      <c r="H48">
        <v>19954.380073351542</v>
      </c>
      <c r="I48">
        <v>3800</v>
      </c>
      <c r="J48">
        <v>29.4</v>
      </c>
      <c r="K48">
        <v>139526.47236799999</v>
      </c>
      <c r="L48">
        <v>984.9</v>
      </c>
      <c r="N48">
        <v>10510</v>
      </c>
      <c r="O48">
        <v>2940</v>
      </c>
      <c r="P48">
        <v>136090</v>
      </c>
      <c r="Q48">
        <v>57145.842417519991</v>
      </c>
      <c r="R48">
        <v>1.4</v>
      </c>
      <c r="S48">
        <v>318.7</v>
      </c>
      <c r="V48">
        <v>34063.300000000003</v>
      </c>
      <c r="X48">
        <v>932.3</v>
      </c>
      <c r="Y48">
        <v>8644.2000000000007</v>
      </c>
      <c r="AB48">
        <v>554</v>
      </c>
      <c r="AC48">
        <v>672.1</v>
      </c>
      <c r="AD48">
        <v>4112.8</v>
      </c>
      <c r="AE48">
        <v>27267.14</v>
      </c>
      <c r="AF48">
        <v>44293</v>
      </c>
      <c r="AG48">
        <v>68890.8</v>
      </c>
      <c r="AH48">
        <v>355.14600000000002</v>
      </c>
      <c r="AI48">
        <v>9624</v>
      </c>
      <c r="AJ48">
        <v>12393.5</v>
      </c>
      <c r="AK48">
        <v>40914.327259999998</v>
      </c>
      <c r="AL48">
        <v>2551</v>
      </c>
      <c r="AM48">
        <v>4408.6000000000004</v>
      </c>
      <c r="AN48">
        <v>428</v>
      </c>
      <c r="AO48">
        <v>106.1</v>
      </c>
      <c r="AQ48">
        <v>42002.999999999993</v>
      </c>
      <c r="AT48">
        <v>1786.9</v>
      </c>
      <c r="AU48">
        <v>1879</v>
      </c>
      <c r="AV48">
        <v>98.3</v>
      </c>
      <c r="AX48">
        <v>1274.0999999999999</v>
      </c>
      <c r="AZ48">
        <v>93.3</v>
      </c>
      <c r="BB48">
        <v>1703323.874537247</v>
      </c>
    </row>
    <row r="49" spans="1:54" x14ac:dyDescent="0.55000000000000004">
      <c r="A49" s="1">
        <v>1912</v>
      </c>
      <c r="B49">
        <v>924964.7</v>
      </c>
      <c r="C49">
        <v>4859.5249999999996</v>
      </c>
      <c r="D49">
        <v>34.24</v>
      </c>
      <c r="E49">
        <v>314.11200000000002</v>
      </c>
      <c r="F49">
        <v>114000</v>
      </c>
      <c r="H49">
        <v>29615.79370737417</v>
      </c>
      <c r="I49">
        <v>3800</v>
      </c>
      <c r="J49">
        <v>29.4</v>
      </c>
      <c r="K49">
        <v>132534.146159</v>
      </c>
      <c r="L49">
        <v>984.9</v>
      </c>
      <c r="N49">
        <v>12230</v>
      </c>
      <c r="O49">
        <v>3050</v>
      </c>
      <c r="P49">
        <v>144650</v>
      </c>
      <c r="Q49">
        <v>55422.374237620003</v>
      </c>
      <c r="R49">
        <v>1.4</v>
      </c>
      <c r="S49">
        <v>318.7</v>
      </c>
      <c r="V49">
        <v>34063.300000000003</v>
      </c>
      <c r="X49">
        <v>932.3</v>
      </c>
      <c r="Y49">
        <v>8644.2000000000007</v>
      </c>
      <c r="AB49">
        <v>698</v>
      </c>
      <c r="AC49">
        <v>672.1</v>
      </c>
      <c r="AD49">
        <v>4112.8</v>
      </c>
      <c r="AE49">
        <v>21971.924999999999</v>
      </c>
      <c r="AF49">
        <v>45732</v>
      </c>
      <c r="AG49">
        <v>68890.8</v>
      </c>
      <c r="AH49">
        <v>232.578</v>
      </c>
      <c r="AI49">
        <v>9624</v>
      </c>
      <c r="AK49">
        <v>40914.327259999998</v>
      </c>
      <c r="AL49">
        <v>2551</v>
      </c>
      <c r="AM49">
        <v>4408.6000000000004</v>
      </c>
      <c r="AN49">
        <v>428</v>
      </c>
      <c r="AO49">
        <v>237.5</v>
      </c>
      <c r="AQ49">
        <v>42002.999999999993</v>
      </c>
      <c r="AT49">
        <v>1786.9</v>
      </c>
      <c r="AU49">
        <v>1879</v>
      </c>
      <c r="AV49">
        <v>98.3</v>
      </c>
      <c r="AX49">
        <v>1274.0999999999999</v>
      </c>
      <c r="AZ49">
        <v>93.3</v>
      </c>
      <c r="BB49">
        <v>1805577.268595953</v>
      </c>
    </row>
    <row r="50" spans="1:54" x14ac:dyDescent="0.55000000000000004">
      <c r="A50" s="1">
        <v>1913</v>
      </c>
      <c r="B50">
        <v>760955</v>
      </c>
      <c r="C50">
        <v>3313.7750000000001</v>
      </c>
      <c r="D50">
        <v>37.220000000000013</v>
      </c>
      <c r="E50">
        <v>292.22300000000001</v>
      </c>
      <c r="F50">
        <v>112000</v>
      </c>
      <c r="H50">
        <v>35340</v>
      </c>
      <c r="I50">
        <v>3820</v>
      </c>
      <c r="J50">
        <v>29.4</v>
      </c>
      <c r="K50">
        <v>130397.60245000001</v>
      </c>
      <c r="L50">
        <v>984.9</v>
      </c>
      <c r="N50">
        <v>12020</v>
      </c>
      <c r="O50">
        <v>3220</v>
      </c>
      <c r="P50">
        <v>168170</v>
      </c>
      <c r="Q50">
        <v>56066.527914079998</v>
      </c>
      <c r="R50">
        <v>1.4</v>
      </c>
      <c r="S50">
        <v>318.7</v>
      </c>
      <c r="V50">
        <v>34063.300000000003</v>
      </c>
      <c r="X50">
        <v>932.3</v>
      </c>
      <c r="Y50">
        <v>8644.2000000000007</v>
      </c>
      <c r="AB50">
        <v>699</v>
      </c>
      <c r="AC50">
        <v>672.1</v>
      </c>
      <c r="AD50">
        <v>4112.8</v>
      </c>
      <c r="AE50">
        <v>25147.54</v>
      </c>
      <c r="AF50">
        <v>40207</v>
      </c>
      <c r="AG50">
        <v>68890.8</v>
      </c>
      <c r="AI50">
        <v>9624.2999999999993</v>
      </c>
      <c r="AK50">
        <v>40914.327259999998</v>
      </c>
      <c r="AL50">
        <v>2551</v>
      </c>
      <c r="AM50">
        <v>4408.6000000000004</v>
      </c>
      <c r="AN50">
        <v>428</v>
      </c>
      <c r="AO50">
        <v>219.9</v>
      </c>
      <c r="AQ50">
        <v>42002.999999999993</v>
      </c>
      <c r="AT50">
        <v>1786.9</v>
      </c>
      <c r="AU50">
        <v>1879</v>
      </c>
      <c r="AV50">
        <v>98.3</v>
      </c>
      <c r="AX50">
        <v>1274.0999999999999</v>
      </c>
      <c r="AZ50">
        <v>93.3</v>
      </c>
      <c r="BB50">
        <v>1538194.259083278</v>
      </c>
    </row>
    <row r="51" spans="1:54" x14ac:dyDescent="0.55000000000000004">
      <c r="A51" s="1">
        <v>1914</v>
      </c>
      <c r="B51">
        <v>686993.8</v>
      </c>
      <c r="C51">
        <v>1559.1</v>
      </c>
      <c r="D51">
        <v>27.09</v>
      </c>
      <c r="E51">
        <v>220.48400000000001</v>
      </c>
      <c r="F51">
        <v>110000</v>
      </c>
      <c r="H51">
        <v>17387.51182850638</v>
      </c>
      <c r="I51">
        <v>2734.19310390079</v>
      </c>
      <c r="N51">
        <v>9600</v>
      </c>
      <c r="O51">
        <v>3070</v>
      </c>
      <c r="P51">
        <v>125430</v>
      </c>
      <c r="Q51">
        <v>52177.120614580002</v>
      </c>
      <c r="AB51">
        <v>682</v>
      </c>
      <c r="AE51">
        <v>28179.325000000001</v>
      </c>
      <c r="AF51">
        <v>27463</v>
      </c>
      <c r="AL51">
        <v>2170.5</v>
      </c>
      <c r="AO51">
        <v>164.6</v>
      </c>
      <c r="BB51">
        <v>1274346.9976245631</v>
      </c>
    </row>
    <row r="52" spans="1:54" x14ac:dyDescent="0.55000000000000004">
      <c r="A52" s="1">
        <v>1915</v>
      </c>
      <c r="B52">
        <v>840319.1</v>
      </c>
      <c r="C52">
        <v>591.6</v>
      </c>
      <c r="D52">
        <v>18.91</v>
      </c>
      <c r="E52">
        <v>240.667</v>
      </c>
      <c r="F52">
        <v>108000</v>
      </c>
      <c r="H52">
        <v>11354.49103247291</v>
      </c>
      <c r="I52">
        <v>3976.5329788696881</v>
      </c>
      <c r="N52">
        <v>8050</v>
      </c>
      <c r="O52">
        <v>3070</v>
      </c>
      <c r="P52">
        <v>105180</v>
      </c>
      <c r="Q52">
        <v>50710.752008540003</v>
      </c>
      <c r="AB52">
        <v>454</v>
      </c>
      <c r="AE52">
        <v>21407.96</v>
      </c>
      <c r="AF52">
        <v>17739</v>
      </c>
      <c r="AL52">
        <v>1790</v>
      </c>
      <c r="AO52">
        <v>194.05940594059399</v>
      </c>
      <c r="BB52">
        <v>1443534.547580346</v>
      </c>
    </row>
    <row r="53" spans="1:54" x14ac:dyDescent="0.55000000000000004">
      <c r="A53" s="1">
        <v>1916</v>
      </c>
      <c r="B53">
        <v>848499.1</v>
      </c>
      <c r="C53">
        <v>1871.5250000000001</v>
      </c>
      <c r="D53">
        <v>25.74</v>
      </c>
      <c r="E53">
        <v>297.8</v>
      </c>
      <c r="F53">
        <v>106000</v>
      </c>
      <c r="H53">
        <v>4481.6515494043661</v>
      </c>
      <c r="I53">
        <v>5946.2216547047692</v>
      </c>
      <c r="N53">
        <v>11560</v>
      </c>
      <c r="O53">
        <v>3070</v>
      </c>
      <c r="P53">
        <v>80050</v>
      </c>
      <c r="Q53">
        <v>58916.058040889991</v>
      </c>
      <c r="AB53">
        <v>405</v>
      </c>
      <c r="AE53">
        <v>20280.03</v>
      </c>
      <c r="AF53">
        <v>11558</v>
      </c>
      <c r="AL53">
        <v>1523.2438016528929</v>
      </c>
      <c r="AO53">
        <v>208.04455445544551</v>
      </c>
      <c r="BB53">
        <v>1279336.2809342591</v>
      </c>
    </row>
    <row r="54" spans="1:54" x14ac:dyDescent="0.55000000000000004">
      <c r="A54" s="1">
        <v>1917</v>
      </c>
      <c r="B54">
        <v>1044247.6</v>
      </c>
      <c r="C54">
        <v>469.65</v>
      </c>
      <c r="D54">
        <v>29.7</v>
      </c>
      <c r="E54">
        <v>380.45100000000002</v>
      </c>
      <c r="F54">
        <v>104000</v>
      </c>
      <c r="H54">
        <v>5013.3812413418036</v>
      </c>
      <c r="I54">
        <v>280.40563475899518</v>
      </c>
      <c r="N54">
        <v>3550</v>
      </c>
      <c r="O54">
        <v>3070</v>
      </c>
      <c r="P54">
        <v>114450</v>
      </c>
      <c r="Q54">
        <v>47157</v>
      </c>
      <c r="AB54">
        <v>302</v>
      </c>
      <c r="AE54">
        <v>19239.154999999999</v>
      </c>
      <c r="AF54">
        <v>7330</v>
      </c>
      <c r="AL54">
        <v>954.54545454545462</v>
      </c>
      <c r="AO54">
        <v>99.257425742574256</v>
      </c>
      <c r="BB54">
        <v>1545433.6436258419</v>
      </c>
    </row>
    <row r="55" spans="1:54" x14ac:dyDescent="0.55000000000000004">
      <c r="A55" s="1">
        <v>1918</v>
      </c>
      <c r="B55">
        <v>592231.1</v>
      </c>
      <c r="C55">
        <v>260.625</v>
      </c>
      <c r="D55">
        <v>21.38</v>
      </c>
      <c r="E55">
        <v>341.726</v>
      </c>
      <c r="F55">
        <v>102000</v>
      </c>
      <c r="H55">
        <v>1730.9446250465701</v>
      </c>
      <c r="I55">
        <v>7408.8863198458585</v>
      </c>
      <c r="N55">
        <v>2540</v>
      </c>
      <c r="O55">
        <v>3070</v>
      </c>
      <c r="P55">
        <v>94530</v>
      </c>
      <c r="Q55">
        <v>59807.268978400003</v>
      </c>
      <c r="AB55">
        <v>187</v>
      </c>
      <c r="AE55">
        <v>12619.19</v>
      </c>
      <c r="AF55">
        <v>4825</v>
      </c>
      <c r="AL55">
        <v>772.93388429752065</v>
      </c>
      <c r="AO55">
        <v>131.9306930693069</v>
      </c>
      <c r="BB55">
        <v>1071618.929574708</v>
      </c>
    </row>
    <row r="56" spans="1:54" x14ac:dyDescent="0.55000000000000004">
      <c r="A56" s="1">
        <v>1919</v>
      </c>
      <c r="B56">
        <v>610360.19999999995</v>
      </c>
      <c r="C56">
        <v>578.4</v>
      </c>
      <c r="D56">
        <v>36.36</v>
      </c>
      <c r="E56">
        <v>364.98599999999999</v>
      </c>
      <c r="F56">
        <v>100000</v>
      </c>
      <c r="H56">
        <v>50368.141056574328</v>
      </c>
      <c r="I56">
        <v>3800</v>
      </c>
      <c r="N56">
        <v>20120</v>
      </c>
      <c r="O56">
        <v>3070</v>
      </c>
      <c r="P56">
        <v>137530</v>
      </c>
      <c r="Q56">
        <v>114799.62401683</v>
      </c>
      <c r="AB56">
        <v>173</v>
      </c>
      <c r="AE56">
        <v>7433.7400000000007</v>
      </c>
      <c r="AF56">
        <v>3606</v>
      </c>
      <c r="AL56">
        <v>1194.52479338843</v>
      </c>
      <c r="AO56">
        <v>94.678217821782169</v>
      </c>
      <c r="BB56">
        <v>1412619.6894942201</v>
      </c>
    </row>
    <row r="57" spans="1:54" x14ac:dyDescent="0.55000000000000004">
      <c r="A57" s="1">
        <v>1920</v>
      </c>
      <c r="B57">
        <v>538960.1</v>
      </c>
      <c r="C57">
        <v>1154.7</v>
      </c>
      <c r="D57">
        <v>25.32</v>
      </c>
      <c r="E57">
        <v>577.24300000000005</v>
      </c>
      <c r="F57">
        <v>101322.8</v>
      </c>
      <c r="H57">
        <v>47543.201370269213</v>
      </c>
      <c r="I57">
        <v>3900</v>
      </c>
      <c r="K57">
        <v>87143.530555000005</v>
      </c>
      <c r="N57">
        <v>11850</v>
      </c>
      <c r="O57">
        <v>4500</v>
      </c>
      <c r="P57">
        <v>144910</v>
      </c>
      <c r="Q57">
        <v>90812</v>
      </c>
      <c r="AB57">
        <v>416</v>
      </c>
      <c r="AF57">
        <v>5268</v>
      </c>
      <c r="AL57">
        <v>11080</v>
      </c>
      <c r="AO57">
        <v>225.61881188118809</v>
      </c>
      <c r="BB57">
        <v>1189959.6720406769</v>
      </c>
    </row>
    <row r="58" spans="1:54" x14ac:dyDescent="0.55000000000000004">
      <c r="A58" s="1">
        <v>1921</v>
      </c>
      <c r="B58">
        <v>540126.1</v>
      </c>
      <c r="C58">
        <v>641.85</v>
      </c>
      <c r="E58">
        <v>202.99299999999999</v>
      </c>
      <c r="F58">
        <v>89012.800000000003</v>
      </c>
      <c r="H58">
        <v>45200</v>
      </c>
      <c r="I58">
        <v>3240</v>
      </c>
      <c r="K58">
        <v>74899.745505999992</v>
      </c>
      <c r="N58">
        <v>12560</v>
      </c>
      <c r="O58">
        <v>2860</v>
      </c>
      <c r="P58">
        <v>134680</v>
      </c>
      <c r="Q58">
        <v>57696</v>
      </c>
      <c r="AB58">
        <v>470</v>
      </c>
      <c r="AF58">
        <v>519</v>
      </c>
      <c r="AL58">
        <v>850</v>
      </c>
      <c r="AO58">
        <v>201.3613861386138</v>
      </c>
      <c r="BB58">
        <v>1191612.0690632651</v>
      </c>
    </row>
    <row r="59" spans="1:54" x14ac:dyDescent="0.55000000000000004">
      <c r="A59" s="1">
        <v>1922</v>
      </c>
      <c r="B59">
        <v>796124.2</v>
      </c>
      <c r="C59">
        <v>1231.7</v>
      </c>
      <c r="E59">
        <v>189.57400000000001</v>
      </c>
      <c r="F59">
        <v>91291.4</v>
      </c>
      <c r="H59">
        <v>50940</v>
      </c>
      <c r="I59">
        <v>5230</v>
      </c>
      <c r="K59">
        <v>47331.067200999998</v>
      </c>
      <c r="N59">
        <v>14690</v>
      </c>
      <c r="O59">
        <v>1950</v>
      </c>
      <c r="P59">
        <v>114000</v>
      </c>
      <c r="Q59">
        <v>55823.121163299991</v>
      </c>
      <c r="AB59">
        <v>206</v>
      </c>
      <c r="AF59">
        <v>4194</v>
      </c>
      <c r="AL59">
        <v>1860</v>
      </c>
      <c r="AM59">
        <v>30590</v>
      </c>
      <c r="AO59">
        <v>182.54950495049499</v>
      </c>
      <c r="BB59">
        <v>1225012.5753761751</v>
      </c>
    </row>
    <row r="60" spans="1:54" x14ac:dyDescent="0.55000000000000004">
      <c r="A60" s="1">
        <v>1923</v>
      </c>
      <c r="B60">
        <v>810944.3</v>
      </c>
      <c r="C60">
        <v>723.52499999999998</v>
      </c>
      <c r="E60">
        <v>309.37400000000002</v>
      </c>
      <c r="F60">
        <v>13385.2</v>
      </c>
      <c r="H60">
        <v>54710</v>
      </c>
      <c r="I60">
        <v>5070</v>
      </c>
      <c r="K60">
        <v>29047</v>
      </c>
      <c r="N60">
        <v>10010</v>
      </c>
      <c r="O60">
        <v>2440</v>
      </c>
      <c r="P60">
        <v>107770</v>
      </c>
      <c r="Q60">
        <v>60178.807275829997</v>
      </c>
      <c r="AB60">
        <v>266</v>
      </c>
      <c r="AF60">
        <v>4054</v>
      </c>
      <c r="AL60">
        <v>1860</v>
      </c>
      <c r="AM60">
        <v>25840</v>
      </c>
      <c r="AO60">
        <v>296.90594059405942</v>
      </c>
      <c r="BB60">
        <v>1377076.5899504081</v>
      </c>
    </row>
    <row r="61" spans="1:54" x14ac:dyDescent="0.55000000000000004">
      <c r="A61" s="1">
        <v>1924</v>
      </c>
      <c r="B61">
        <v>910293.5</v>
      </c>
      <c r="C61">
        <v>2437.375</v>
      </c>
      <c r="D61">
        <v>32</v>
      </c>
      <c r="E61">
        <v>283.30500000000001</v>
      </c>
      <c r="F61">
        <v>37922.5</v>
      </c>
      <c r="H61">
        <v>65460</v>
      </c>
      <c r="I61">
        <v>4230</v>
      </c>
      <c r="K61">
        <v>74789</v>
      </c>
      <c r="N61">
        <v>12530</v>
      </c>
      <c r="O61">
        <v>3520</v>
      </c>
      <c r="P61">
        <v>140680</v>
      </c>
      <c r="Q61">
        <v>80242.393591309999</v>
      </c>
      <c r="AB61">
        <v>349</v>
      </c>
      <c r="AF61">
        <v>4052</v>
      </c>
      <c r="AL61">
        <v>1358.7</v>
      </c>
      <c r="AM61">
        <v>18770</v>
      </c>
      <c r="AO61">
        <v>295.54455445544562</v>
      </c>
      <c r="BB61">
        <v>1734186.7003733299</v>
      </c>
    </row>
    <row r="62" spans="1:54" x14ac:dyDescent="0.55000000000000004">
      <c r="A62" s="1">
        <v>1925</v>
      </c>
      <c r="B62">
        <v>855219.8</v>
      </c>
      <c r="C62">
        <v>1526</v>
      </c>
      <c r="D62">
        <v>117.1</v>
      </c>
      <c r="E62">
        <v>284.79599999999999</v>
      </c>
      <c r="F62">
        <v>31057</v>
      </c>
      <c r="H62">
        <v>50084.6</v>
      </c>
      <c r="I62">
        <v>4665.2</v>
      </c>
      <c r="J62">
        <v>103.7</v>
      </c>
      <c r="K62">
        <v>132571</v>
      </c>
      <c r="L62">
        <v>124.7</v>
      </c>
      <c r="M62">
        <v>3885.4</v>
      </c>
      <c r="N62">
        <v>14873.9</v>
      </c>
      <c r="O62">
        <v>3651.6</v>
      </c>
      <c r="P62">
        <v>145494.70000000001</v>
      </c>
      <c r="Q62">
        <v>80769.399999999994</v>
      </c>
      <c r="R62">
        <v>8788.4</v>
      </c>
      <c r="S62">
        <v>0.1</v>
      </c>
      <c r="V62">
        <v>386.1</v>
      </c>
      <c r="X62">
        <v>37.700000000000003</v>
      </c>
      <c r="Y62">
        <v>106.4</v>
      </c>
      <c r="AA62">
        <v>29616.5</v>
      </c>
      <c r="AB62">
        <v>370</v>
      </c>
      <c r="AC62">
        <v>1095</v>
      </c>
      <c r="AD62">
        <v>3103.5</v>
      </c>
      <c r="AE62">
        <v>289.89999999999998</v>
      </c>
      <c r="AF62">
        <v>4349</v>
      </c>
      <c r="AG62">
        <v>27532.2</v>
      </c>
      <c r="AH62">
        <v>86.4</v>
      </c>
      <c r="AI62">
        <v>5162.1000000000004</v>
      </c>
      <c r="AJ62">
        <v>3641.6</v>
      </c>
      <c r="AK62">
        <v>40005.1</v>
      </c>
      <c r="AL62">
        <v>1715.3</v>
      </c>
      <c r="AM62">
        <v>25320.3</v>
      </c>
      <c r="AN62">
        <v>218.6</v>
      </c>
      <c r="AO62">
        <v>314.3</v>
      </c>
      <c r="AP62">
        <v>0</v>
      </c>
      <c r="AQ62">
        <v>61820.099999999977</v>
      </c>
      <c r="AR62">
        <v>1753.7</v>
      </c>
      <c r="AS62">
        <v>150</v>
      </c>
      <c r="AT62">
        <v>1568.9</v>
      </c>
      <c r="AU62">
        <v>3039.7</v>
      </c>
      <c r="AV62">
        <v>170.4</v>
      </c>
      <c r="AW62">
        <v>459</v>
      </c>
      <c r="AX62">
        <v>441.9</v>
      </c>
      <c r="AZ62">
        <v>212.2</v>
      </c>
      <c r="BA62">
        <v>0</v>
      </c>
      <c r="BB62">
        <v>1558485.196</v>
      </c>
    </row>
    <row r="63" spans="1:54" x14ac:dyDescent="0.55000000000000004">
      <c r="A63" s="1">
        <v>1926</v>
      </c>
      <c r="B63">
        <v>1054336.3</v>
      </c>
      <c r="C63">
        <v>1254.4000000000001</v>
      </c>
      <c r="D63">
        <v>106.3</v>
      </c>
      <c r="E63">
        <v>357.6</v>
      </c>
      <c r="F63">
        <v>32735</v>
      </c>
      <c r="H63">
        <v>63512</v>
      </c>
      <c r="I63">
        <v>5225.2</v>
      </c>
      <c r="J63">
        <v>257.5</v>
      </c>
      <c r="K63">
        <v>69546</v>
      </c>
      <c r="L63">
        <v>93.7</v>
      </c>
      <c r="M63">
        <v>3240.5</v>
      </c>
      <c r="N63">
        <v>16081</v>
      </c>
      <c r="O63">
        <v>4204.3999999999996</v>
      </c>
      <c r="P63">
        <v>145497.29999999999</v>
      </c>
      <c r="Q63">
        <v>81911.600000000006</v>
      </c>
      <c r="R63">
        <v>11415</v>
      </c>
      <c r="S63">
        <v>1.3</v>
      </c>
      <c r="V63">
        <v>269.60000000000002</v>
      </c>
      <c r="X63">
        <v>2.4</v>
      </c>
      <c r="Y63">
        <v>263.7</v>
      </c>
      <c r="AA63">
        <v>24554.799999999999</v>
      </c>
      <c r="AB63">
        <v>397</v>
      </c>
      <c r="AC63">
        <v>1168.7</v>
      </c>
      <c r="AD63">
        <v>3813.6</v>
      </c>
      <c r="AE63">
        <v>183.6</v>
      </c>
      <c r="AF63">
        <v>3938</v>
      </c>
      <c r="AG63">
        <v>32837.9</v>
      </c>
      <c r="AH63">
        <v>82.5</v>
      </c>
      <c r="AI63">
        <v>4965.5</v>
      </c>
      <c r="AJ63">
        <v>4582.7</v>
      </c>
      <c r="AK63">
        <v>31378.400000000001</v>
      </c>
      <c r="AL63">
        <v>1839.3</v>
      </c>
      <c r="AM63">
        <v>28759</v>
      </c>
      <c r="AN63">
        <v>104.2</v>
      </c>
      <c r="AO63">
        <v>443.3</v>
      </c>
      <c r="AP63">
        <v>0</v>
      </c>
      <c r="AQ63">
        <v>72013.599999999977</v>
      </c>
      <c r="AR63">
        <v>2018.1</v>
      </c>
      <c r="AS63">
        <v>150</v>
      </c>
      <c r="AT63">
        <v>1659.6</v>
      </c>
      <c r="AU63">
        <v>2784.9</v>
      </c>
      <c r="AV63">
        <v>169</v>
      </c>
      <c r="AW63">
        <v>572.29999999999995</v>
      </c>
      <c r="AX63">
        <v>461.9</v>
      </c>
      <c r="AZ63">
        <v>223.7</v>
      </c>
      <c r="BA63">
        <v>0</v>
      </c>
      <c r="BB63">
        <v>1725096.9</v>
      </c>
    </row>
    <row r="64" spans="1:54" x14ac:dyDescent="0.55000000000000004">
      <c r="A64" s="1">
        <v>1927</v>
      </c>
      <c r="B64">
        <v>1048208.6</v>
      </c>
      <c r="C64">
        <v>2545.2750000000001</v>
      </c>
      <c r="D64">
        <v>52.6</v>
      </c>
      <c r="E64">
        <v>366.7</v>
      </c>
      <c r="F64">
        <v>42888.1</v>
      </c>
      <c r="H64">
        <v>43285.2</v>
      </c>
      <c r="I64">
        <v>4446.2</v>
      </c>
      <c r="J64">
        <v>289.3</v>
      </c>
      <c r="K64">
        <v>135986</v>
      </c>
      <c r="L64">
        <v>237.9</v>
      </c>
      <c r="M64">
        <v>2586.1</v>
      </c>
      <c r="N64">
        <v>14252</v>
      </c>
      <c r="O64">
        <v>5119.3999999999996</v>
      </c>
      <c r="P64">
        <v>120568.7</v>
      </c>
      <c r="Q64">
        <v>84219.5</v>
      </c>
      <c r="R64">
        <v>10665.7</v>
      </c>
      <c r="S64">
        <v>4</v>
      </c>
      <c r="V64">
        <v>288.7</v>
      </c>
      <c r="X64">
        <v>112.1</v>
      </c>
      <c r="Y64">
        <v>0</v>
      </c>
      <c r="AA64">
        <v>31862.3</v>
      </c>
      <c r="AB64">
        <v>407</v>
      </c>
      <c r="AC64">
        <v>907</v>
      </c>
      <c r="AD64">
        <v>5151.8999999999996</v>
      </c>
      <c r="AE64">
        <v>103.2</v>
      </c>
      <c r="AF64">
        <v>4554</v>
      </c>
      <c r="AG64">
        <v>24786.400000000001</v>
      </c>
      <c r="AH64">
        <v>60.3</v>
      </c>
      <c r="AI64">
        <v>3911.4</v>
      </c>
      <c r="AJ64">
        <v>2189.3000000000002</v>
      </c>
      <c r="AK64">
        <v>27685.69999999999</v>
      </c>
      <c r="AL64">
        <v>1351.5</v>
      </c>
      <c r="AM64">
        <v>26469.1</v>
      </c>
      <c r="AN64">
        <v>236.8</v>
      </c>
      <c r="AO64">
        <v>354</v>
      </c>
      <c r="AP64">
        <v>0</v>
      </c>
      <c r="AQ64">
        <v>66603.526836000005</v>
      </c>
      <c r="AR64">
        <v>955.60000000000014</v>
      </c>
      <c r="AS64">
        <v>150</v>
      </c>
      <c r="AT64">
        <v>1669.2</v>
      </c>
      <c r="AU64">
        <v>2115</v>
      </c>
      <c r="AV64">
        <v>39.4</v>
      </c>
      <c r="AW64">
        <v>602.20000000000005</v>
      </c>
      <c r="AX64">
        <v>600.70000000000005</v>
      </c>
      <c r="AZ64">
        <v>269.8</v>
      </c>
      <c r="BA64">
        <v>0</v>
      </c>
      <c r="BB64">
        <v>1732233.6018360001</v>
      </c>
    </row>
    <row r="65" spans="1:54" x14ac:dyDescent="0.55000000000000004">
      <c r="A65" s="1">
        <v>1928</v>
      </c>
      <c r="B65">
        <v>1197671</v>
      </c>
      <c r="C65">
        <v>1752.925</v>
      </c>
      <c r="D65">
        <v>32</v>
      </c>
      <c r="E65">
        <v>223.3</v>
      </c>
      <c r="F65">
        <v>48210.2</v>
      </c>
      <c r="H65">
        <v>41580.400000000001</v>
      </c>
      <c r="I65">
        <v>4593.5</v>
      </c>
      <c r="J65">
        <v>225.9</v>
      </c>
      <c r="K65">
        <v>137064</v>
      </c>
      <c r="L65">
        <v>224.6</v>
      </c>
      <c r="M65">
        <v>2616.1</v>
      </c>
      <c r="N65">
        <v>14286</v>
      </c>
      <c r="O65">
        <v>5234.3999999999996</v>
      </c>
      <c r="P65">
        <v>123843.5</v>
      </c>
      <c r="Q65">
        <v>62026.2</v>
      </c>
      <c r="R65">
        <v>9456.9</v>
      </c>
      <c r="S65">
        <v>0.5</v>
      </c>
      <c r="V65">
        <v>178.8</v>
      </c>
      <c r="X65">
        <v>85.9</v>
      </c>
      <c r="Y65">
        <v>0</v>
      </c>
      <c r="AA65">
        <v>34600</v>
      </c>
      <c r="AB65">
        <v>346</v>
      </c>
      <c r="AC65">
        <v>890.1</v>
      </c>
      <c r="AD65">
        <v>5428.9</v>
      </c>
      <c r="AE65">
        <v>192</v>
      </c>
      <c r="AF65">
        <v>4562</v>
      </c>
      <c r="AG65">
        <v>8635.1</v>
      </c>
      <c r="AH65">
        <v>107.9</v>
      </c>
      <c r="AI65">
        <v>4185.8500000000004</v>
      </c>
      <c r="AJ65">
        <v>2455.3000000000002</v>
      </c>
      <c r="AK65">
        <v>26749.19999999999</v>
      </c>
      <c r="AL65">
        <v>1750</v>
      </c>
      <c r="AM65">
        <v>15480</v>
      </c>
      <c r="AN65">
        <v>257.7</v>
      </c>
      <c r="AO65">
        <v>432.5</v>
      </c>
      <c r="AP65">
        <v>0</v>
      </c>
      <c r="AQ65">
        <v>62709.59</v>
      </c>
      <c r="AR65">
        <v>991.5</v>
      </c>
      <c r="AS65">
        <v>150</v>
      </c>
      <c r="AT65">
        <v>1739.8</v>
      </c>
      <c r="AU65">
        <v>2565.4</v>
      </c>
      <c r="AV65">
        <v>23.6</v>
      </c>
      <c r="AW65">
        <v>468.1</v>
      </c>
      <c r="AX65">
        <v>490</v>
      </c>
      <c r="AZ65">
        <v>277.7</v>
      </c>
      <c r="BA65">
        <v>0</v>
      </c>
      <c r="BB65">
        <v>1842010.165</v>
      </c>
    </row>
    <row r="66" spans="1:54" x14ac:dyDescent="0.55000000000000004">
      <c r="A66" s="1">
        <v>1929</v>
      </c>
      <c r="B66">
        <v>1202800.3999999999</v>
      </c>
      <c r="C66">
        <v>2539.9749999999999</v>
      </c>
      <c r="D66">
        <v>64.900000000000006</v>
      </c>
      <c r="E66">
        <v>249</v>
      </c>
      <c r="F66">
        <v>42456.6</v>
      </c>
      <c r="H66">
        <v>44892.7</v>
      </c>
      <c r="I66">
        <v>5402.6</v>
      </c>
      <c r="J66">
        <v>105.1</v>
      </c>
      <c r="K66">
        <v>115381</v>
      </c>
      <c r="L66">
        <v>194.7</v>
      </c>
      <c r="M66">
        <v>2490.1999999999998</v>
      </c>
      <c r="N66">
        <v>14715</v>
      </c>
      <c r="O66">
        <v>5852</v>
      </c>
      <c r="P66">
        <v>116957.8</v>
      </c>
      <c r="Q66">
        <v>69628.5</v>
      </c>
      <c r="R66">
        <v>15224.1</v>
      </c>
      <c r="S66">
        <v>0.7</v>
      </c>
      <c r="V66">
        <v>135.30000000000001</v>
      </c>
      <c r="X66">
        <v>59.7</v>
      </c>
      <c r="Y66">
        <v>0</v>
      </c>
      <c r="AA66">
        <v>34467</v>
      </c>
      <c r="AB66">
        <v>347</v>
      </c>
      <c r="AC66">
        <v>977</v>
      </c>
      <c r="AD66">
        <v>6085.9</v>
      </c>
      <c r="AE66">
        <v>78.8</v>
      </c>
      <c r="AF66">
        <v>4138</v>
      </c>
      <c r="AG66">
        <v>24732.400000000001</v>
      </c>
      <c r="AH66">
        <v>132.09100000000001</v>
      </c>
      <c r="AI66">
        <v>4460.3</v>
      </c>
      <c r="AJ66">
        <v>2204.6999999999998</v>
      </c>
      <c r="AK66">
        <v>23598.809000000001</v>
      </c>
      <c r="AL66">
        <v>2362.3000000000002</v>
      </c>
      <c r="AM66">
        <v>23437.9</v>
      </c>
      <c r="AN66">
        <v>233.5</v>
      </c>
      <c r="AO66">
        <v>553.4</v>
      </c>
      <c r="AP66">
        <v>217.5</v>
      </c>
      <c r="AQ66">
        <v>70075.900000000009</v>
      </c>
      <c r="AR66">
        <v>641.1</v>
      </c>
      <c r="AS66">
        <v>150</v>
      </c>
      <c r="AT66">
        <v>1688.4</v>
      </c>
      <c r="AU66">
        <v>2972.9</v>
      </c>
      <c r="AV66">
        <v>172.4</v>
      </c>
      <c r="AW66">
        <v>586.1</v>
      </c>
      <c r="AX66">
        <v>487.8</v>
      </c>
      <c r="AZ66">
        <v>671.9</v>
      </c>
      <c r="BA66">
        <v>0</v>
      </c>
      <c r="BB66">
        <v>1861020.074999999</v>
      </c>
    </row>
    <row r="67" spans="1:54" x14ac:dyDescent="0.55000000000000004">
      <c r="A67" s="1">
        <v>1930</v>
      </c>
      <c r="B67">
        <v>1282858.6000000001</v>
      </c>
      <c r="C67">
        <v>2970.2</v>
      </c>
      <c r="D67">
        <v>64.900000000000006</v>
      </c>
      <c r="E67">
        <v>97.6</v>
      </c>
      <c r="F67">
        <v>37285.300000000003</v>
      </c>
      <c r="H67">
        <v>40972.6</v>
      </c>
      <c r="I67">
        <v>6217.2</v>
      </c>
      <c r="J67">
        <v>108.3</v>
      </c>
      <c r="K67">
        <v>83037</v>
      </c>
      <c r="L67">
        <v>86.4</v>
      </c>
      <c r="M67">
        <v>2630.5</v>
      </c>
      <c r="N67">
        <v>14099.9</v>
      </c>
      <c r="O67">
        <v>6500</v>
      </c>
      <c r="P67">
        <v>116424.3</v>
      </c>
      <c r="Q67">
        <v>62910</v>
      </c>
      <c r="R67">
        <v>14379.9</v>
      </c>
      <c r="S67">
        <v>0.2</v>
      </c>
      <c r="V67">
        <v>86.4</v>
      </c>
      <c r="X67">
        <v>36.4</v>
      </c>
      <c r="Y67">
        <v>0</v>
      </c>
      <c r="AA67">
        <v>32072.3</v>
      </c>
      <c r="AB67">
        <v>369</v>
      </c>
      <c r="AC67">
        <v>933.2</v>
      </c>
      <c r="AD67">
        <v>5083.2</v>
      </c>
      <c r="AE67">
        <v>172</v>
      </c>
      <c r="AF67">
        <v>3927</v>
      </c>
      <c r="AG67">
        <v>16124</v>
      </c>
      <c r="AH67">
        <v>115.062</v>
      </c>
      <c r="AI67">
        <v>53.1</v>
      </c>
      <c r="AJ67">
        <v>3638.6</v>
      </c>
      <c r="AK67">
        <v>19090.238000000001</v>
      </c>
      <c r="AL67">
        <v>2484.5</v>
      </c>
      <c r="AM67">
        <v>27133.3</v>
      </c>
      <c r="AN67">
        <v>217.2</v>
      </c>
      <c r="AO67">
        <v>585.29999999999995</v>
      </c>
      <c r="AP67">
        <v>7.7</v>
      </c>
      <c r="AQ67">
        <v>65114.5</v>
      </c>
      <c r="AR67">
        <v>445.7</v>
      </c>
      <c r="AS67">
        <v>150</v>
      </c>
      <c r="AT67">
        <v>1525</v>
      </c>
      <c r="AU67">
        <v>2055.4</v>
      </c>
      <c r="AV67">
        <v>150.19999999999999</v>
      </c>
      <c r="AW67">
        <v>409.9</v>
      </c>
      <c r="AX67">
        <v>365.3</v>
      </c>
      <c r="AZ67">
        <v>578.79999999999995</v>
      </c>
      <c r="BA67">
        <v>0</v>
      </c>
      <c r="BB67">
        <v>1866976.5</v>
      </c>
    </row>
    <row r="68" spans="1:54" x14ac:dyDescent="0.55000000000000004">
      <c r="A68" s="1">
        <v>1931</v>
      </c>
      <c r="B68">
        <v>1560040.1</v>
      </c>
      <c r="C68">
        <v>2882.375</v>
      </c>
      <c r="D68">
        <v>42.2</v>
      </c>
      <c r="E68">
        <v>38.4</v>
      </c>
      <c r="F68">
        <v>28206.1</v>
      </c>
      <c r="H68">
        <v>35019.5</v>
      </c>
      <c r="I68">
        <v>5720.6</v>
      </c>
      <c r="J68">
        <v>102</v>
      </c>
      <c r="K68">
        <v>68725</v>
      </c>
      <c r="L68">
        <v>101.2</v>
      </c>
      <c r="M68">
        <v>2576.1999999999998</v>
      </c>
      <c r="N68">
        <v>11973.2</v>
      </c>
      <c r="O68">
        <v>6706.8</v>
      </c>
      <c r="P68">
        <v>115688.5</v>
      </c>
      <c r="Q68">
        <v>66849</v>
      </c>
      <c r="R68">
        <v>14633</v>
      </c>
      <c r="S68">
        <v>0</v>
      </c>
      <c r="V68">
        <v>65.8</v>
      </c>
      <c r="X68">
        <v>15.1</v>
      </c>
      <c r="Y68">
        <v>0</v>
      </c>
      <c r="AA68">
        <v>18045.900000000001</v>
      </c>
      <c r="AB68">
        <v>70</v>
      </c>
      <c r="AC68">
        <v>630.79999999999995</v>
      </c>
      <c r="AD68">
        <v>4215.2</v>
      </c>
      <c r="AE68">
        <v>81</v>
      </c>
      <c r="AF68">
        <v>2415</v>
      </c>
      <c r="AG68">
        <v>6998.2</v>
      </c>
      <c r="AH68">
        <v>52.487000000000002</v>
      </c>
      <c r="AI68">
        <v>2810.3</v>
      </c>
      <c r="AJ68">
        <v>2343.9</v>
      </c>
      <c r="AK68">
        <v>16131.112999999999</v>
      </c>
      <c r="AL68">
        <v>2425.6999999999998</v>
      </c>
      <c r="AM68">
        <v>27182</v>
      </c>
      <c r="AN68">
        <v>179.6</v>
      </c>
      <c r="AO68">
        <v>659.5</v>
      </c>
      <c r="AP68">
        <v>5.4</v>
      </c>
      <c r="AQ68">
        <v>53145.399999999987</v>
      </c>
      <c r="AR68">
        <v>316.60000000000002</v>
      </c>
      <c r="AS68">
        <v>150</v>
      </c>
      <c r="AT68">
        <v>1286.9000000000001</v>
      </c>
      <c r="AU68">
        <v>1635.6</v>
      </c>
      <c r="AV68">
        <v>124</v>
      </c>
      <c r="AW68">
        <v>282.5</v>
      </c>
      <c r="AX68">
        <v>400.1</v>
      </c>
      <c r="AZ68">
        <v>380.5</v>
      </c>
      <c r="BA68">
        <v>0</v>
      </c>
      <c r="BB68">
        <v>2073273.9750000001</v>
      </c>
    </row>
    <row r="69" spans="1:54" x14ac:dyDescent="0.55000000000000004">
      <c r="A69" s="1">
        <v>1932</v>
      </c>
      <c r="B69">
        <v>1360057</v>
      </c>
      <c r="C69">
        <v>2063.0749999999998</v>
      </c>
      <c r="D69">
        <v>27.5</v>
      </c>
      <c r="E69">
        <v>44.2</v>
      </c>
      <c r="F69">
        <v>17090.2</v>
      </c>
      <c r="H69">
        <v>28671.200000000001</v>
      </c>
      <c r="I69">
        <v>3621.1</v>
      </c>
      <c r="J69">
        <v>1184</v>
      </c>
      <c r="K69">
        <v>70619</v>
      </c>
      <c r="L69">
        <v>38.6</v>
      </c>
      <c r="M69">
        <v>2009</v>
      </c>
      <c r="N69">
        <v>9460.6</v>
      </c>
      <c r="O69">
        <v>4384.3999999999996</v>
      </c>
      <c r="P69">
        <v>119919</v>
      </c>
      <c r="Q69">
        <v>56457.399999999987</v>
      </c>
      <c r="R69">
        <v>12615.7</v>
      </c>
      <c r="S69">
        <v>1.3</v>
      </c>
      <c r="V69">
        <v>23.6</v>
      </c>
      <c r="X69">
        <v>5.6</v>
      </c>
      <c r="Y69">
        <v>0</v>
      </c>
      <c r="AA69">
        <v>12287.5</v>
      </c>
      <c r="AB69">
        <v>38</v>
      </c>
      <c r="AC69">
        <v>447</v>
      </c>
      <c r="AD69">
        <v>3180.1</v>
      </c>
      <c r="AE69">
        <v>127.2</v>
      </c>
      <c r="AF69">
        <v>1130</v>
      </c>
      <c r="AG69">
        <v>5229.3999999999996</v>
      </c>
      <c r="AH69">
        <v>24.044</v>
      </c>
      <c r="AI69">
        <v>2669</v>
      </c>
      <c r="AJ69">
        <v>347.1</v>
      </c>
      <c r="AK69">
        <v>13714.056</v>
      </c>
      <c r="AL69">
        <v>2225.6</v>
      </c>
      <c r="AM69">
        <v>16490.2</v>
      </c>
      <c r="AN69">
        <v>118.8</v>
      </c>
      <c r="AO69">
        <v>722.4</v>
      </c>
      <c r="AP69">
        <v>0.3</v>
      </c>
      <c r="AQ69">
        <v>55333.9</v>
      </c>
      <c r="AR69">
        <v>681.5</v>
      </c>
      <c r="AS69">
        <v>150</v>
      </c>
      <c r="AT69">
        <v>993.80000000000007</v>
      </c>
      <c r="AU69">
        <v>1691.3</v>
      </c>
      <c r="AV69">
        <v>167.8</v>
      </c>
      <c r="AW69">
        <v>204.7</v>
      </c>
      <c r="AX69">
        <v>298.7</v>
      </c>
      <c r="AZ69">
        <v>401.2</v>
      </c>
      <c r="BA69">
        <v>0</v>
      </c>
      <c r="BB69">
        <v>1817882.575</v>
      </c>
    </row>
    <row r="70" spans="1:54" x14ac:dyDescent="0.55000000000000004">
      <c r="A70" s="1">
        <v>1933</v>
      </c>
      <c r="B70">
        <v>1718779.1</v>
      </c>
      <c r="C70">
        <v>2156.3000000000002</v>
      </c>
      <c r="D70">
        <v>30</v>
      </c>
      <c r="E70">
        <v>98.2</v>
      </c>
      <c r="F70">
        <v>6540.0000000000009</v>
      </c>
      <c r="H70">
        <v>27430</v>
      </c>
      <c r="I70">
        <v>3970</v>
      </c>
      <c r="J70">
        <v>510</v>
      </c>
      <c r="K70">
        <v>70319</v>
      </c>
      <c r="L70">
        <v>10</v>
      </c>
      <c r="M70">
        <v>1980</v>
      </c>
      <c r="N70">
        <v>7760</v>
      </c>
      <c r="O70">
        <v>3060</v>
      </c>
      <c r="P70">
        <v>137790</v>
      </c>
      <c r="Q70">
        <v>66380</v>
      </c>
      <c r="R70">
        <v>13360</v>
      </c>
      <c r="S70">
        <v>0</v>
      </c>
      <c r="V70">
        <v>20</v>
      </c>
      <c r="X70">
        <v>10</v>
      </c>
      <c r="Y70">
        <v>0</v>
      </c>
      <c r="AA70">
        <v>10410</v>
      </c>
      <c r="AB70">
        <v>67</v>
      </c>
      <c r="AC70">
        <v>520</v>
      </c>
      <c r="AD70">
        <v>2470</v>
      </c>
      <c r="AE70">
        <v>5180</v>
      </c>
      <c r="AF70">
        <v>960</v>
      </c>
      <c r="AG70">
        <v>7520</v>
      </c>
      <c r="AH70">
        <v>6.1840000000000002</v>
      </c>
      <c r="AI70">
        <v>2660</v>
      </c>
      <c r="AJ70">
        <v>690</v>
      </c>
      <c r="AK70">
        <v>11470</v>
      </c>
      <c r="AL70">
        <v>6632.6</v>
      </c>
      <c r="AM70">
        <v>12210</v>
      </c>
      <c r="AN70">
        <v>160</v>
      </c>
      <c r="AO70">
        <v>510</v>
      </c>
      <c r="AP70">
        <v>0</v>
      </c>
      <c r="AQ70">
        <v>57580</v>
      </c>
      <c r="AR70">
        <v>1000</v>
      </c>
      <c r="AS70">
        <v>150</v>
      </c>
      <c r="AT70">
        <v>1190</v>
      </c>
      <c r="AU70">
        <v>1520</v>
      </c>
      <c r="AV70">
        <v>20</v>
      </c>
      <c r="AW70">
        <v>210</v>
      </c>
      <c r="AX70">
        <v>280</v>
      </c>
      <c r="AZ70">
        <v>320</v>
      </c>
      <c r="BA70">
        <v>0</v>
      </c>
      <c r="BB70">
        <v>2193428.3840000001</v>
      </c>
    </row>
    <row r="71" spans="1:54" x14ac:dyDescent="0.55000000000000004">
      <c r="A71" s="1">
        <v>1934</v>
      </c>
      <c r="B71">
        <v>1246739.3999999999</v>
      </c>
      <c r="C71">
        <v>3266.25</v>
      </c>
      <c r="D71">
        <v>30</v>
      </c>
      <c r="E71">
        <v>60.4</v>
      </c>
      <c r="F71">
        <v>4860</v>
      </c>
      <c r="H71">
        <v>25280</v>
      </c>
      <c r="I71">
        <v>4800</v>
      </c>
      <c r="J71">
        <v>650</v>
      </c>
      <c r="K71">
        <v>91586</v>
      </c>
      <c r="L71">
        <v>20</v>
      </c>
      <c r="M71">
        <v>1920</v>
      </c>
      <c r="N71">
        <v>8010</v>
      </c>
      <c r="O71">
        <v>4050</v>
      </c>
      <c r="P71">
        <v>114390</v>
      </c>
      <c r="Q71">
        <v>66050</v>
      </c>
      <c r="R71">
        <v>12230</v>
      </c>
      <c r="S71">
        <v>0</v>
      </c>
      <c r="V71">
        <v>20</v>
      </c>
      <c r="X71">
        <v>20</v>
      </c>
      <c r="Y71">
        <v>0</v>
      </c>
      <c r="AA71">
        <v>10060</v>
      </c>
      <c r="AB71">
        <v>110</v>
      </c>
      <c r="AC71">
        <v>680</v>
      </c>
      <c r="AD71">
        <v>2420</v>
      </c>
      <c r="AE71">
        <v>14190</v>
      </c>
      <c r="AF71">
        <v>632</v>
      </c>
      <c r="AG71">
        <v>6509.9999999999991</v>
      </c>
      <c r="AH71">
        <v>10.898</v>
      </c>
      <c r="AI71">
        <v>4030</v>
      </c>
      <c r="AJ71">
        <v>150</v>
      </c>
      <c r="AK71">
        <v>12740</v>
      </c>
      <c r="AL71">
        <v>5203.3</v>
      </c>
      <c r="AM71">
        <v>9070</v>
      </c>
      <c r="AN71">
        <v>210</v>
      </c>
      <c r="AO71">
        <v>500</v>
      </c>
      <c r="AP71">
        <v>0</v>
      </c>
      <c r="AQ71">
        <v>53070</v>
      </c>
      <c r="AR71">
        <v>1250</v>
      </c>
      <c r="AS71">
        <v>160</v>
      </c>
      <c r="AT71">
        <v>1280</v>
      </c>
      <c r="AU71">
        <v>1700</v>
      </c>
      <c r="AV71">
        <v>20</v>
      </c>
      <c r="AW71">
        <v>330</v>
      </c>
      <c r="AX71">
        <v>280</v>
      </c>
      <c r="AZ71">
        <v>390</v>
      </c>
      <c r="BA71">
        <v>0</v>
      </c>
      <c r="BB71">
        <v>1719328.2479999999</v>
      </c>
    </row>
    <row r="72" spans="1:54" x14ac:dyDescent="0.55000000000000004">
      <c r="A72" s="1">
        <v>1935</v>
      </c>
      <c r="B72">
        <v>1235180.6000000001</v>
      </c>
      <c r="C72">
        <v>5348.6750000000002</v>
      </c>
      <c r="D72">
        <v>230</v>
      </c>
      <c r="E72">
        <v>26.4</v>
      </c>
      <c r="F72">
        <v>6450</v>
      </c>
      <c r="H72">
        <v>32480</v>
      </c>
      <c r="I72">
        <v>5610</v>
      </c>
      <c r="J72">
        <v>900</v>
      </c>
      <c r="K72">
        <v>89985</v>
      </c>
      <c r="L72">
        <v>10</v>
      </c>
      <c r="M72">
        <v>2150</v>
      </c>
      <c r="N72">
        <v>9180</v>
      </c>
      <c r="O72">
        <v>4550</v>
      </c>
      <c r="P72">
        <v>86870</v>
      </c>
      <c r="Q72">
        <v>73130</v>
      </c>
      <c r="R72">
        <v>13320</v>
      </c>
      <c r="S72">
        <v>0</v>
      </c>
      <c r="V72">
        <v>20</v>
      </c>
      <c r="X72">
        <v>20</v>
      </c>
      <c r="Y72">
        <v>0</v>
      </c>
      <c r="AA72">
        <v>11040</v>
      </c>
      <c r="AB72">
        <v>129</v>
      </c>
      <c r="AC72">
        <v>750</v>
      </c>
      <c r="AD72">
        <v>2350</v>
      </c>
      <c r="AE72">
        <v>10400</v>
      </c>
      <c r="AF72">
        <v>717</v>
      </c>
      <c r="AG72">
        <v>6770</v>
      </c>
      <c r="AH72">
        <v>10.308</v>
      </c>
      <c r="AI72">
        <v>2960</v>
      </c>
      <c r="AJ72">
        <v>140</v>
      </c>
      <c r="AK72">
        <v>13500</v>
      </c>
      <c r="AL72">
        <v>2536.6</v>
      </c>
      <c r="AM72">
        <v>5590</v>
      </c>
      <c r="AN72">
        <v>240</v>
      </c>
      <c r="AO72">
        <v>410</v>
      </c>
      <c r="AP72">
        <v>0</v>
      </c>
      <c r="AQ72">
        <v>69850</v>
      </c>
      <c r="AR72">
        <v>1090</v>
      </c>
      <c r="AS72">
        <v>140</v>
      </c>
      <c r="AT72">
        <v>1530</v>
      </c>
      <c r="AU72">
        <v>1830</v>
      </c>
      <c r="AV72">
        <v>20</v>
      </c>
      <c r="AW72">
        <v>370</v>
      </c>
      <c r="AX72">
        <v>280</v>
      </c>
      <c r="AZ72">
        <v>420</v>
      </c>
      <c r="BA72">
        <v>0</v>
      </c>
      <c r="BB72">
        <v>1708833.5830000001</v>
      </c>
    </row>
    <row r="73" spans="1:54" x14ac:dyDescent="0.55000000000000004">
      <c r="A73" s="1">
        <v>1936</v>
      </c>
      <c r="B73">
        <v>1208011.7</v>
      </c>
      <c r="C73">
        <v>2196.8249999999998</v>
      </c>
      <c r="D73">
        <v>30</v>
      </c>
      <c r="E73">
        <v>0</v>
      </c>
      <c r="F73">
        <v>6690.0000000000009</v>
      </c>
      <c r="H73">
        <v>33840</v>
      </c>
      <c r="I73">
        <v>5090</v>
      </c>
      <c r="J73">
        <v>1040</v>
      </c>
      <c r="K73">
        <v>94070</v>
      </c>
      <c r="L73">
        <v>20</v>
      </c>
      <c r="M73">
        <v>2190</v>
      </c>
      <c r="N73">
        <v>9680</v>
      </c>
      <c r="O73">
        <v>4880</v>
      </c>
      <c r="P73">
        <v>81270</v>
      </c>
      <c r="Q73">
        <v>79280</v>
      </c>
      <c r="R73">
        <v>13530</v>
      </c>
      <c r="S73">
        <v>0</v>
      </c>
      <c r="V73">
        <v>30</v>
      </c>
      <c r="X73">
        <v>10</v>
      </c>
      <c r="Y73">
        <v>80</v>
      </c>
      <c r="AA73">
        <v>10150</v>
      </c>
      <c r="AB73">
        <v>136</v>
      </c>
      <c r="AC73">
        <v>890</v>
      </c>
      <c r="AD73">
        <v>2100</v>
      </c>
      <c r="AE73">
        <v>13680</v>
      </c>
      <c r="AF73">
        <v>758</v>
      </c>
      <c r="AG73">
        <v>6870</v>
      </c>
      <c r="AH73">
        <v>20</v>
      </c>
      <c r="AI73">
        <v>2480</v>
      </c>
      <c r="AJ73">
        <v>170</v>
      </c>
      <c r="AK73">
        <v>13780</v>
      </c>
      <c r="AL73">
        <v>4535.7</v>
      </c>
      <c r="AM73">
        <v>4370</v>
      </c>
      <c r="AN73">
        <v>250</v>
      </c>
      <c r="AO73">
        <v>530</v>
      </c>
      <c r="AP73">
        <v>0</v>
      </c>
      <c r="AQ73">
        <v>102730</v>
      </c>
      <c r="AR73">
        <v>310</v>
      </c>
      <c r="AS73">
        <v>160</v>
      </c>
      <c r="AT73">
        <v>1360</v>
      </c>
      <c r="AU73">
        <v>1640</v>
      </c>
      <c r="AV73">
        <v>20</v>
      </c>
      <c r="AW73">
        <v>330</v>
      </c>
      <c r="AX73">
        <v>260</v>
      </c>
      <c r="AZ73">
        <v>490</v>
      </c>
      <c r="BA73">
        <v>0</v>
      </c>
      <c r="BB73">
        <v>1722188.2250000001</v>
      </c>
    </row>
    <row r="74" spans="1:54" x14ac:dyDescent="0.55000000000000004">
      <c r="A74" s="1">
        <v>1937</v>
      </c>
      <c r="B74">
        <v>1224464.3</v>
      </c>
      <c r="C74">
        <v>2034.9</v>
      </c>
      <c r="D74">
        <v>40</v>
      </c>
      <c r="E74">
        <v>0</v>
      </c>
      <c r="F74">
        <v>5900</v>
      </c>
      <c r="H74">
        <v>40990</v>
      </c>
      <c r="I74">
        <v>5760</v>
      </c>
      <c r="J74">
        <v>1690</v>
      </c>
      <c r="K74">
        <v>106570</v>
      </c>
      <c r="L74">
        <v>20</v>
      </c>
      <c r="M74">
        <v>2430</v>
      </c>
      <c r="N74">
        <v>11170</v>
      </c>
      <c r="O74">
        <v>5580</v>
      </c>
      <c r="P74">
        <v>92820</v>
      </c>
      <c r="Q74">
        <v>81760</v>
      </c>
      <c r="R74">
        <v>11360</v>
      </c>
      <c r="S74">
        <v>0</v>
      </c>
      <c r="V74">
        <v>30</v>
      </c>
      <c r="X74">
        <v>20</v>
      </c>
      <c r="Y74">
        <v>10</v>
      </c>
      <c r="AA74">
        <v>11190</v>
      </c>
      <c r="AB74">
        <v>156</v>
      </c>
      <c r="AC74">
        <v>1000</v>
      </c>
      <c r="AD74">
        <v>2330</v>
      </c>
      <c r="AE74">
        <v>14370</v>
      </c>
      <c r="AF74">
        <v>1165</v>
      </c>
      <c r="AG74">
        <v>7700</v>
      </c>
      <c r="AH74">
        <v>30</v>
      </c>
      <c r="AI74">
        <v>2850</v>
      </c>
      <c r="AJ74">
        <v>200</v>
      </c>
      <c r="AK74">
        <v>13430</v>
      </c>
      <c r="AL74">
        <v>2097.6</v>
      </c>
      <c r="AM74">
        <v>4040</v>
      </c>
      <c r="AN74">
        <v>220</v>
      </c>
      <c r="AO74">
        <v>570</v>
      </c>
      <c r="AP74">
        <v>0</v>
      </c>
      <c r="AQ74">
        <v>102620</v>
      </c>
      <c r="AR74">
        <v>340</v>
      </c>
      <c r="AS74">
        <v>160</v>
      </c>
      <c r="AT74">
        <v>1330</v>
      </c>
      <c r="AU74">
        <v>1920</v>
      </c>
      <c r="AV74">
        <v>20</v>
      </c>
      <c r="AW74">
        <v>440</v>
      </c>
      <c r="AX74">
        <v>290</v>
      </c>
      <c r="AZ74">
        <v>450</v>
      </c>
      <c r="BA74">
        <v>0</v>
      </c>
      <c r="BB74">
        <v>1774727.8</v>
      </c>
    </row>
    <row r="75" spans="1:54" x14ac:dyDescent="0.55000000000000004">
      <c r="A75" s="1">
        <v>1938</v>
      </c>
      <c r="B75">
        <v>1607834.7</v>
      </c>
      <c r="C75">
        <v>1961.5250000000001</v>
      </c>
      <c r="D75">
        <v>40</v>
      </c>
      <c r="E75">
        <v>0</v>
      </c>
      <c r="F75">
        <v>6550</v>
      </c>
      <c r="H75">
        <v>39440</v>
      </c>
      <c r="I75">
        <v>6010</v>
      </c>
      <c r="J75">
        <v>1780</v>
      </c>
      <c r="K75">
        <v>126700</v>
      </c>
      <c r="L75">
        <v>50</v>
      </c>
      <c r="M75">
        <v>2190</v>
      </c>
      <c r="N75">
        <v>10490</v>
      </c>
      <c r="O75">
        <v>6550</v>
      </c>
      <c r="P75">
        <v>95740</v>
      </c>
      <c r="Q75">
        <v>72400</v>
      </c>
      <c r="R75">
        <v>11440</v>
      </c>
      <c r="S75">
        <v>0</v>
      </c>
      <c r="V75">
        <v>30</v>
      </c>
      <c r="X75">
        <v>10</v>
      </c>
      <c r="Y75">
        <v>0</v>
      </c>
      <c r="AA75">
        <v>13080</v>
      </c>
      <c r="AB75">
        <v>226</v>
      </c>
      <c r="AC75">
        <v>900</v>
      </c>
      <c r="AD75">
        <v>2040</v>
      </c>
      <c r="AE75">
        <v>12980</v>
      </c>
      <c r="AF75">
        <v>1062</v>
      </c>
      <c r="AG75">
        <v>13120</v>
      </c>
      <c r="AH75">
        <v>40</v>
      </c>
      <c r="AI75">
        <v>1700</v>
      </c>
      <c r="AJ75">
        <v>195</v>
      </c>
      <c r="AK75">
        <v>13024</v>
      </c>
      <c r="AL75">
        <v>2237.6</v>
      </c>
      <c r="AM75">
        <v>3860</v>
      </c>
      <c r="AN75">
        <v>250</v>
      </c>
      <c r="AO75">
        <v>530</v>
      </c>
      <c r="AP75">
        <v>0</v>
      </c>
      <c r="AQ75">
        <v>113460</v>
      </c>
      <c r="AR75">
        <v>60</v>
      </c>
      <c r="AS75">
        <v>200</v>
      </c>
      <c r="AT75">
        <v>1330</v>
      </c>
      <c r="AU75">
        <v>220</v>
      </c>
      <c r="AV75">
        <v>10</v>
      </c>
      <c r="AW75">
        <v>410</v>
      </c>
      <c r="AX75">
        <v>240</v>
      </c>
      <c r="AZ75">
        <v>500</v>
      </c>
      <c r="BA75">
        <v>0</v>
      </c>
      <c r="BB75">
        <v>2184140.8250000002</v>
      </c>
    </row>
    <row r="76" spans="1:54" x14ac:dyDescent="0.55000000000000004">
      <c r="A76" s="1">
        <v>1939</v>
      </c>
      <c r="B76">
        <v>1477740</v>
      </c>
      <c r="C76">
        <v>863.01250000000005</v>
      </c>
      <c r="D76">
        <v>40</v>
      </c>
      <c r="E76">
        <v>0</v>
      </c>
      <c r="H76">
        <v>30200</v>
      </c>
      <c r="I76">
        <v>6680</v>
      </c>
      <c r="J76">
        <v>1210</v>
      </c>
      <c r="K76">
        <v>173960</v>
      </c>
      <c r="L76">
        <v>40</v>
      </c>
      <c r="M76">
        <v>2610</v>
      </c>
      <c r="N76">
        <v>11710</v>
      </c>
      <c r="O76">
        <v>68.5</v>
      </c>
      <c r="P76">
        <v>99440</v>
      </c>
      <c r="Q76">
        <v>78500</v>
      </c>
      <c r="R76">
        <v>16060.5</v>
      </c>
      <c r="S76">
        <v>0</v>
      </c>
      <c r="V76">
        <v>30</v>
      </c>
      <c r="X76">
        <v>10</v>
      </c>
      <c r="Y76">
        <v>0</v>
      </c>
      <c r="AA76">
        <v>20160</v>
      </c>
      <c r="AB76">
        <v>187</v>
      </c>
      <c r="AC76">
        <v>480</v>
      </c>
      <c r="AD76">
        <v>2050</v>
      </c>
      <c r="AE76">
        <v>14800</v>
      </c>
      <c r="AF76">
        <v>875</v>
      </c>
      <c r="AG76">
        <v>7270</v>
      </c>
      <c r="AH76">
        <v>40.051000000000002</v>
      </c>
      <c r="AI76">
        <v>2050</v>
      </c>
      <c r="AJ76">
        <v>190</v>
      </c>
      <c r="AK76">
        <v>13624.949000000001</v>
      </c>
      <c r="AL76">
        <v>2200</v>
      </c>
      <c r="AM76">
        <v>4630</v>
      </c>
      <c r="AN76">
        <v>180</v>
      </c>
      <c r="AO76">
        <v>513.75</v>
      </c>
      <c r="AP76">
        <v>10</v>
      </c>
      <c r="AQ76">
        <v>68480</v>
      </c>
      <c r="AR76">
        <v>100</v>
      </c>
      <c r="AS76">
        <v>180</v>
      </c>
      <c r="AT76">
        <v>640</v>
      </c>
      <c r="AU76">
        <v>90</v>
      </c>
      <c r="AV76">
        <v>0</v>
      </c>
      <c r="AW76">
        <v>350</v>
      </c>
      <c r="AX76">
        <v>260</v>
      </c>
      <c r="AZ76">
        <v>0</v>
      </c>
      <c r="BA76">
        <v>50</v>
      </c>
      <c r="BB76">
        <v>2055382.7625</v>
      </c>
    </row>
    <row r="77" spans="1:54" x14ac:dyDescent="0.55000000000000004">
      <c r="A77" s="1">
        <v>1940</v>
      </c>
      <c r="B77">
        <v>955220</v>
      </c>
      <c r="C77">
        <v>486.5</v>
      </c>
      <c r="D77">
        <v>30</v>
      </c>
      <c r="E77">
        <v>2.7</v>
      </c>
      <c r="H77">
        <v>15470</v>
      </c>
      <c r="I77">
        <v>5310</v>
      </c>
      <c r="J77">
        <v>1090</v>
      </c>
      <c r="K77">
        <v>177200</v>
      </c>
      <c r="L77">
        <v>20</v>
      </c>
      <c r="M77">
        <v>2290</v>
      </c>
      <c r="N77">
        <v>8950</v>
      </c>
      <c r="O77">
        <v>27.3</v>
      </c>
      <c r="P77">
        <v>97650</v>
      </c>
      <c r="Q77">
        <v>68910</v>
      </c>
      <c r="R77">
        <v>9301.9499999999498</v>
      </c>
      <c r="S77">
        <v>0</v>
      </c>
      <c r="V77">
        <v>30</v>
      </c>
      <c r="X77">
        <v>10</v>
      </c>
      <c r="Y77">
        <v>0</v>
      </c>
      <c r="AA77">
        <v>23060</v>
      </c>
      <c r="AB77">
        <v>120</v>
      </c>
      <c r="AC77">
        <v>630</v>
      </c>
      <c r="AD77">
        <v>2290</v>
      </c>
      <c r="AE77">
        <v>13640</v>
      </c>
      <c r="AF77">
        <v>706</v>
      </c>
      <c r="AG77">
        <v>4980</v>
      </c>
      <c r="AH77">
        <v>28.414999999999999</v>
      </c>
      <c r="AI77">
        <v>2210</v>
      </c>
      <c r="AJ77">
        <v>250</v>
      </c>
      <c r="AK77">
        <v>12195.584999999999</v>
      </c>
      <c r="AL77">
        <v>1940</v>
      </c>
      <c r="AM77">
        <v>4140</v>
      </c>
      <c r="AN77">
        <v>190</v>
      </c>
      <c r="AO77">
        <v>497.5</v>
      </c>
      <c r="AP77">
        <v>10</v>
      </c>
      <c r="AQ77">
        <v>66050</v>
      </c>
      <c r="AR77">
        <v>60</v>
      </c>
      <c r="AS77">
        <v>120</v>
      </c>
      <c r="AT77">
        <v>680</v>
      </c>
      <c r="AU77">
        <v>0</v>
      </c>
      <c r="AV77">
        <v>0</v>
      </c>
      <c r="AW77">
        <v>410</v>
      </c>
      <c r="AX77">
        <v>180</v>
      </c>
      <c r="AZ77">
        <v>0</v>
      </c>
      <c r="BA77">
        <v>30</v>
      </c>
      <c r="BB77">
        <v>1489915.95</v>
      </c>
    </row>
    <row r="78" spans="1:54" x14ac:dyDescent="0.55000000000000004">
      <c r="A78" s="1">
        <v>1941</v>
      </c>
      <c r="B78">
        <v>1015120</v>
      </c>
      <c r="C78">
        <v>656.58749999999998</v>
      </c>
      <c r="D78">
        <v>30</v>
      </c>
      <c r="E78">
        <v>0.5</v>
      </c>
      <c r="H78">
        <v>19240</v>
      </c>
      <c r="I78">
        <v>1450</v>
      </c>
      <c r="J78">
        <v>490</v>
      </c>
      <c r="K78">
        <v>300700</v>
      </c>
      <c r="L78">
        <v>0</v>
      </c>
      <c r="M78">
        <v>3010</v>
      </c>
      <c r="N78">
        <v>4360</v>
      </c>
      <c r="O78">
        <v>21.2</v>
      </c>
      <c r="P78">
        <v>109730</v>
      </c>
      <c r="Q78">
        <v>11690</v>
      </c>
      <c r="R78">
        <v>11362.275000000131</v>
      </c>
      <c r="S78">
        <v>30</v>
      </c>
      <c r="V78">
        <v>70</v>
      </c>
      <c r="X78">
        <v>0</v>
      </c>
      <c r="Y78">
        <v>0</v>
      </c>
      <c r="AA78">
        <v>12970</v>
      </c>
      <c r="AB78">
        <v>29</v>
      </c>
      <c r="AC78">
        <v>460</v>
      </c>
      <c r="AD78">
        <v>1920</v>
      </c>
      <c r="AE78">
        <v>6250</v>
      </c>
      <c r="AF78">
        <v>227</v>
      </c>
      <c r="AG78">
        <v>6060</v>
      </c>
      <c r="AH78">
        <v>10</v>
      </c>
      <c r="AI78">
        <v>1800</v>
      </c>
      <c r="AJ78">
        <v>20</v>
      </c>
      <c r="AK78">
        <v>12133</v>
      </c>
      <c r="AL78">
        <v>1660</v>
      </c>
      <c r="AM78">
        <v>4480</v>
      </c>
      <c r="AN78">
        <v>190</v>
      </c>
      <c r="AO78">
        <v>481.25</v>
      </c>
      <c r="AP78">
        <v>0</v>
      </c>
      <c r="AQ78">
        <v>55330</v>
      </c>
      <c r="AR78">
        <v>100</v>
      </c>
      <c r="AS78">
        <v>40</v>
      </c>
      <c r="AT78">
        <v>840</v>
      </c>
      <c r="AU78">
        <v>0</v>
      </c>
      <c r="AV78">
        <v>0</v>
      </c>
      <c r="AW78">
        <v>370</v>
      </c>
      <c r="AX78">
        <v>110</v>
      </c>
      <c r="AZ78">
        <v>0</v>
      </c>
      <c r="BA78">
        <v>20</v>
      </c>
      <c r="BB78">
        <v>1599290.8125</v>
      </c>
    </row>
    <row r="79" spans="1:54" x14ac:dyDescent="0.55000000000000004">
      <c r="A79" s="1">
        <v>1942</v>
      </c>
      <c r="B79">
        <v>459580</v>
      </c>
      <c r="C79">
        <v>230.1</v>
      </c>
      <c r="D79">
        <v>20</v>
      </c>
      <c r="E79">
        <v>2.87</v>
      </c>
      <c r="H79">
        <v>10440</v>
      </c>
      <c r="I79">
        <v>1450</v>
      </c>
      <c r="J79">
        <v>1110</v>
      </c>
      <c r="K79">
        <v>288620</v>
      </c>
      <c r="L79">
        <v>10</v>
      </c>
      <c r="M79">
        <v>3370</v>
      </c>
      <c r="N79">
        <v>2180</v>
      </c>
      <c r="O79">
        <v>3300</v>
      </c>
      <c r="P79">
        <v>104850</v>
      </c>
      <c r="Q79">
        <v>4110</v>
      </c>
      <c r="R79">
        <v>3847.5549999999298</v>
      </c>
      <c r="S79">
        <v>0</v>
      </c>
      <c r="V79">
        <v>80</v>
      </c>
      <c r="X79">
        <v>130</v>
      </c>
      <c r="Y79">
        <v>0</v>
      </c>
      <c r="AA79">
        <v>5010</v>
      </c>
      <c r="AB79">
        <v>14</v>
      </c>
      <c r="AC79">
        <v>600</v>
      </c>
      <c r="AD79">
        <v>2080</v>
      </c>
      <c r="AE79">
        <v>3880</v>
      </c>
      <c r="AF79">
        <v>338</v>
      </c>
      <c r="AG79">
        <v>4090</v>
      </c>
      <c r="AH79">
        <v>17.277000000000001</v>
      </c>
      <c r="AI79">
        <v>910</v>
      </c>
      <c r="AJ79">
        <v>30</v>
      </c>
      <c r="AK79">
        <v>6454.723</v>
      </c>
      <c r="AL79">
        <v>300</v>
      </c>
      <c r="AM79">
        <v>8110</v>
      </c>
      <c r="AN79">
        <v>40</v>
      </c>
      <c r="AO79">
        <v>465</v>
      </c>
      <c r="AP79">
        <v>0</v>
      </c>
      <c r="AQ79">
        <v>41840</v>
      </c>
      <c r="AR79">
        <v>60</v>
      </c>
      <c r="AS79">
        <v>0</v>
      </c>
      <c r="AT79">
        <v>510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965739.52499999991</v>
      </c>
    </row>
    <row r="80" spans="1:54" x14ac:dyDescent="0.55000000000000004">
      <c r="A80" s="1">
        <v>1943</v>
      </c>
      <c r="B80">
        <v>250</v>
      </c>
      <c r="C80">
        <v>163.76249999999999</v>
      </c>
      <c r="D80">
        <v>30</v>
      </c>
      <c r="E80">
        <v>1.26</v>
      </c>
      <c r="H80">
        <v>17910</v>
      </c>
      <c r="I80">
        <v>920</v>
      </c>
      <c r="J80">
        <v>1570</v>
      </c>
      <c r="K80">
        <v>283288</v>
      </c>
      <c r="L80">
        <v>10</v>
      </c>
      <c r="M80">
        <v>2640</v>
      </c>
      <c r="N80">
        <v>1960</v>
      </c>
      <c r="O80">
        <v>4890</v>
      </c>
      <c r="P80">
        <v>98660</v>
      </c>
      <c r="Q80">
        <v>4940</v>
      </c>
      <c r="R80">
        <v>556.94000000000199</v>
      </c>
      <c r="S80">
        <v>0</v>
      </c>
      <c r="V80">
        <v>60</v>
      </c>
      <c r="X80">
        <v>0</v>
      </c>
      <c r="Y80">
        <v>0</v>
      </c>
      <c r="AA80">
        <v>3360</v>
      </c>
      <c r="AC80">
        <v>1000</v>
      </c>
      <c r="AD80">
        <v>1330</v>
      </c>
      <c r="AE80">
        <v>15850</v>
      </c>
      <c r="AF80">
        <v>33</v>
      </c>
      <c r="AG80">
        <v>5850</v>
      </c>
      <c r="AH80">
        <v>36.798000000000002</v>
      </c>
      <c r="AI80">
        <v>1650</v>
      </c>
      <c r="AJ80">
        <v>20</v>
      </c>
      <c r="AK80">
        <v>5530.2020000000011</v>
      </c>
      <c r="AL80">
        <v>0</v>
      </c>
      <c r="AM80">
        <v>23650</v>
      </c>
      <c r="AN80">
        <v>10</v>
      </c>
      <c r="AO80">
        <v>448.75</v>
      </c>
      <c r="AP80">
        <v>0</v>
      </c>
      <c r="AQ80">
        <v>43730</v>
      </c>
      <c r="AR80">
        <v>100</v>
      </c>
      <c r="AS80">
        <v>0</v>
      </c>
      <c r="AT80">
        <v>420</v>
      </c>
      <c r="AU80">
        <v>0</v>
      </c>
      <c r="AV80">
        <v>0</v>
      </c>
      <c r="AW80">
        <v>0</v>
      </c>
      <c r="AX80">
        <v>0</v>
      </c>
      <c r="AZ80">
        <v>0</v>
      </c>
      <c r="BA80">
        <v>0</v>
      </c>
      <c r="BB80">
        <v>524088.71250000002</v>
      </c>
    </row>
    <row r="81" spans="1:54" x14ac:dyDescent="0.55000000000000004">
      <c r="A81" s="1">
        <v>1944</v>
      </c>
      <c r="B81">
        <v>490</v>
      </c>
      <c r="D81">
        <v>20</v>
      </c>
      <c r="E81">
        <v>1.26</v>
      </c>
      <c r="H81">
        <v>6820</v>
      </c>
      <c r="I81">
        <v>460</v>
      </c>
      <c r="J81">
        <v>710</v>
      </c>
      <c r="K81">
        <v>146210</v>
      </c>
      <c r="L81">
        <v>0</v>
      </c>
      <c r="M81">
        <v>40</v>
      </c>
      <c r="N81">
        <v>0</v>
      </c>
      <c r="O81">
        <v>3840</v>
      </c>
      <c r="P81">
        <v>54610</v>
      </c>
      <c r="Q81">
        <v>5830</v>
      </c>
      <c r="R81">
        <v>6748.7399999999898</v>
      </c>
      <c r="S81">
        <v>0</v>
      </c>
      <c r="V81">
        <v>0</v>
      </c>
      <c r="X81">
        <v>0</v>
      </c>
      <c r="Y81">
        <v>0</v>
      </c>
      <c r="AA81">
        <v>5040</v>
      </c>
      <c r="AB81">
        <v>3</v>
      </c>
      <c r="AC81">
        <v>580</v>
      </c>
      <c r="AD81">
        <v>1360</v>
      </c>
      <c r="AE81">
        <v>30630</v>
      </c>
      <c r="AF81">
        <v>234</v>
      </c>
      <c r="AG81">
        <v>6460</v>
      </c>
      <c r="AH81">
        <v>10</v>
      </c>
      <c r="AI81">
        <v>2270</v>
      </c>
      <c r="AJ81">
        <v>20</v>
      </c>
      <c r="AK81">
        <v>7816</v>
      </c>
      <c r="AL81">
        <v>0</v>
      </c>
      <c r="AM81">
        <v>49390</v>
      </c>
      <c r="AN81">
        <v>10</v>
      </c>
      <c r="AO81">
        <v>432.5</v>
      </c>
      <c r="AP81">
        <v>0</v>
      </c>
      <c r="AQ81">
        <v>55720</v>
      </c>
      <c r="AR81">
        <v>110</v>
      </c>
      <c r="AS81">
        <v>0</v>
      </c>
      <c r="AT81">
        <v>500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388705.5</v>
      </c>
    </row>
    <row r="82" spans="1:54" x14ac:dyDescent="0.55000000000000004">
      <c r="A82" s="1">
        <v>1945</v>
      </c>
      <c r="B82">
        <v>75860</v>
      </c>
      <c r="D82">
        <v>20</v>
      </c>
      <c r="E82">
        <v>1.94</v>
      </c>
      <c r="H82">
        <v>13970</v>
      </c>
      <c r="I82">
        <v>510</v>
      </c>
      <c r="J82">
        <v>730</v>
      </c>
      <c r="K82">
        <v>0</v>
      </c>
      <c r="L82">
        <v>0</v>
      </c>
      <c r="M82">
        <v>2100</v>
      </c>
      <c r="N82">
        <v>0</v>
      </c>
      <c r="O82">
        <v>6390</v>
      </c>
      <c r="P82">
        <v>80350</v>
      </c>
      <c r="Q82">
        <v>17230</v>
      </c>
      <c r="R82">
        <v>6798.06</v>
      </c>
      <c r="S82">
        <v>0</v>
      </c>
      <c r="V82">
        <v>10</v>
      </c>
      <c r="X82">
        <v>0</v>
      </c>
      <c r="Y82">
        <v>0</v>
      </c>
      <c r="AA82">
        <v>430</v>
      </c>
      <c r="AC82">
        <v>940</v>
      </c>
      <c r="AD82">
        <v>2320</v>
      </c>
      <c r="AE82">
        <v>10150</v>
      </c>
      <c r="AF82">
        <v>289</v>
      </c>
      <c r="AG82">
        <v>13100</v>
      </c>
      <c r="AH82">
        <v>79.468999999999994</v>
      </c>
      <c r="AI82">
        <v>2400</v>
      </c>
      <c r="AJ82">
        <v>20</v>
      </c>
      <c r="AK82">
        <v>7441.530999999999</v>
      </c>
      <c r="AL82">
        <v>200</v>
      </c>
      <c r="AM82">
        <v>49390</v>
      </c>
      <c r="AN82">
        <v>30</v>
      </c>
      <c r="AO82">
        <v>416.25</v>
      </c>
      <c r="AP82">
        <v>0</v>
      </c>
      <c r="AQ82">
        <v>91310</v>
      </c>
      <c r="AR82">
        <v>150</v>
      </c>
      <c r="AS82">
        <v>0</v>
      </c>
      <c r="AT82">
        <v>630</v>
      </c>
      <c r="AU82">
        <v>0</v>
      </c>
      <c r="AV82">
        <v>0</v>
      </c>
      <c r="AW82">
        <v>0</v>
      </c>
      <c r="AX82">
        <v>100</v>
      </c>
      <c r="AZ82">
        <v>0</v>
      </c>
      <c r="BA82">
        <v>0</v>
      </c>
      <c r="BB82">
        <v>385326.25</v>
      </c>
    </row>
    <row r="83" spans="1:54" x14ac:dyDescent="0.55000000000000004">
      <c r="A83" s="1">
        <v>1946</v>
      </c>
      <c r="B83">
        <v>928200</v>
      </c>
      <c r="C83">
        <v>87.487499999999997</v>
      </c>
      <c r="D83">
        <v>100</v>
      </c>
      <c r="E83">
        <v>12.21</v>
      </c>
      <c r="F83">
        <v>100</v>
      </c>
      <c r="H83">
        <v>40600</v>
      </c>
      <c r="I83">
        <v>2900</v>
      </c>
      <c r="J83">
        <v>200</v>
      </c>
      <c r="K83">
        <v>1500</v>
      </c>
      <c r="L83">
        <v>0</v>
      </c>
      <c r="M83">
        <v>3300</v>
      </c>
      <c r="N83">
        <v>5100</v>
      </c>
      <c r="O83">
        <v>7900</v>
      </c>
      <c r="P83">
        <v>129200</v>
      </c>
      <c r="Q83">
        <v>38500</v>
      </c>
      <c r="R83">
        <v>9887.7900000000373</v>
      </c>
      <c r="S83">
        <v>0</v>
      </c>
      <c r="V83">
        <v>0</v>
      </c>
      <c r="X83">
        <v>0</v>
      </c>
      <c r="Y83">
        <v>0</v>
      </c>
      <c r="AA83">
        <v>2900</v>
      </c>
      <c r="AB83">
        <v>2</v>
      </c>
      <c r="AC83">
        <v>700</v>
      </c>
      <c r="AD83">
        <v>4300</v>
      </c>
      <c r="AE83">
        <v>19000</v>
      </c>
      <c r="AF83">
        <v>651</v>
      </c>
      <c r="AG83">
        <v>16800</v>
      </c>
      <c r="AH83">
        <v>108.325</v>
      </c>
      <c r="AI83">
        <v>3400</v>
      </c>
      <c r="AJ83">
        <v>300</v>
      </c>
      <c r="AK83">
        <v>10240.674999999999</v>
      </c>
      <c r="AL83">
        <v>600</v>
      </c>
      <c r="AM83">
        <v>31900</v>
      </c>
      <c r="AN83">
        <v>300</v>
      </c>
      <c r="AO83">
        <v>400</v>
      </c>
      <c r="AP83">
        <v>0</v>
      </c>
      <c r="AQ83">
        <v>103300</v>
      </c>
      <c r="AR83">
        <v>0</v>
      </c>
      <c r="AS83">
        <v>100</v>
      </c>
      <c r="AT83">
        <v>1200</v>
      </c>
      <c r="AU83">
        <v>0</v>
      </c>
      <c r="AV83">
        <v>0</v>
      </c>
      <c r="AW83">
        <v>0</v>
      </c>
      <c r="AX83">
        <v>600</v>
      </c>
      <c r="AZ83">
        <v>0</v>
      </c>
      <c r="BA83">
        <v>0</v>
      </c>
      <c r="BB83">
        <v>1369489.4875</v>
      </c>
    </row>
    <row r="84" spans="1:54" x14ac:dyDescent="0.55000000000000004">
      <c r="A84" s="1">
        <v>1947</v>
      </c>
      <c r="B84">
        <v>646300</v>
      </c>
      <c r="C84">
        <v>118</v>
      </c>
      <c r="D84">
        <v>100</v>
      </c>
      <c r="E84">
        <v>9.9499999999999993</v>
      </c>
      <c r="F84">
        <v>1100</v>
      </c>
      <c r="H84">
        <v>31600</v>
      </c>
      <c r="I84">
        <v>2500</v>
      </c>
      <c r="J84">
        <v>300</v>
      </c>
      <c r="K84">
        <v>400</v>
      </c>
      <c r="L84">
        <v>10</v>
      </c>
      <c r="M84">
        <v>2800</v>
      </c>
      <c r="N84">
        <v>7400</v>
      </c>
      <c r="O84">
        <v>7600</v>
      </c>
      <c r="P84">
        <v>85800</v>
      </c>
      <c r="Q84">
        <v>50100</v>
      </c>
      <c r="R84">
        <v>14992.375</v>
      </c>
      <c r="S84">
        <v>0</v>
      </c>
      <c r="V84">
        <v>0</v>
      </c>
      <c r="X84">
        <v>0</v>
      </c>
      <c r="Y84">
        <v>0</v>
      </c>
      <c r="AA84">
        <v>10700</v>
      </c>
      <c r="AB84">
        <v>15</v>
      </c>
      <c r="AC84">
        <v>1300</v>
      </c>
      <c r="AD84">
        <v>3000</v>
      </c>
      <c r="AE84">
        <v>8600</v>
      </c>
      <c r="AF84">
        <v>373</v>
      </c>
      <c r="AG84">
        <v>16000</v>
      </c>
      <c r="AH84">
        <v>132.60400000000001</v>
      </c>
      <c r="AI84">
        <v>2700</v>
      </c>
      <c r="AJ84">
        <v>300</v>
      </c>
      <c r="AK84">
        <v>12494.396000000001</v>
      </c>
      <c r="AL84">
        <v>1000</v>
      </c>
      <c r="AM84">
        <v>21700</v>
      </c>
      <c r="AN84">
        <v>300</v>
      </c>
      <c r="AO84">
        <v>300</v>
      </c>
      <c r="AP84">
        <v>0</v>
      </c>
      <c r="AQ84">
        <v>100300</v>
      </c>
      <c r="AR84">
        <v>0</v>
      </c>
      <c r="AS84">
        <v>300</v>
      </c>
      <c r="AT84">
        <v>300</v>
      </c>
      <c r="AU84">
        <v>60</v>
      </c>
      <c r="AV84">
        <v>0</v>
      </c>
      <c r="AW84">
        <v>0</v>
      </c>
      <c r="AX84">
        <v>300</v>
      </c>
      <c r="AZ84">
        <v>0</v>
      </c>
      <c r="BA84">
        <v>0</v>
      </c>
      <c r="BB84">
        <v>1045205.325</v>
      </c>
    </row>
    <row r="85" spans="1:54" x14ac:dyDescent="0.55000000000000004">
      <c r="A85" s="1">
        <v>1948</v>
      </c>
      <c r="B85">
        <v>989400</v>
      </c>
      <c r="C85">
        <v>58.362499999999997</v>
      </c>
      <c r="D85">
        <v>100</v>
      </c>
      <c r="E85">
        <v>0.57000000000000006</v>
      </c>
      <c r="F85">
        <v>4000</v>
      </c>
      <c r="H85">
        <v>39200</v>
      </c>
      <c r="I85">
        <v>3900</v>
      </c>
      <c r="J85">
        <v>500</v>
      </c>
      <c r="K85">
        <v>2000</v>
      </c>
      <c r="L85">
        <v>200</v>
      </c>
      <c r="M85">
        <v>2500</v>
      </c>
      <c r="N85">
        <v>10700</v>
      </c>
      <c r="O85">
        <v>10100</v>
      </c>
      <c r="P85">
        <v>92300</v>
      </c>
      <c r="Q85">
        <v>52900</v>
      </c>
      <c r="R85">
        <v>26940.955000000071</v>
      </c>
      <c r="S85">
        <v>0</v>
      </c>
      <c r="V85">
        <v>0</v>
      </c>
      <c r="X85">
        <v>0</v>
      </c>
      <c r="Y85">
        <v>0</v>
      </c>
      <c r="AA85">
        <v>100</v>
      </c>
      <c r="AB85">
        <v>86</v>
      </c>
      <c r="AC85">
        <v>1200</v>
      </c>
      <c r="AD85">
        <v>3000</v>
      </c>
      <c r="AE85">
        <v>11000</v>
      </c>
      <c r="AF85">
        <v>223</v>
      </c>
      <c r="AG85">
        <v>10700</v>
      </c>
      <c r="AH85">
        <v>53.869</v>
      </c>
      <c r="AI85">
        <v>100</v>
      </c>
      <c r="AJ85">
        <v>200</v>
      </c>
      <c r="AK85">
        <v>10723.130999999999</v>
      </c>
      <c r="AL85">
        <v>1100</v>
      </c>
      <c r="AM85">
        <v>15600</v>
      </c>
      <c r="AN85">
        <v>100</v>
      </c>
      <c r="AO85">
        <v>1000</v>
      </c>
      <c r="AP85">
        <v>0</v>
      </c>
      <c r="AQ85">
        <v>83100</v>
      </c>
      <c r="AR85">
        <v>100</v>
      </c>
      <c r="AS85">
        <v>200</v>
      </c>
      <c r="AT85">
        <v>300</v>
      </c>
      <c r="AU85">
        <v>120</v>
      </c>
      <c r="AV85">
        <v>0</v>
      </c>
      <c r="AW85">
        <v>300</v>
      </c>
      <c r="AX85">
        <v>100</v>
      </c>
      <c r="AZ85">
        <v>0</v>
      </c>
      <c r="BA85">
        <v>0</v>
      </c>
      <c r="BB85">
        <v>1390005.8875</v>
      </c>
    </row>
    <row r="86" spans="1:54" x14ac:dyDescent="0.55000000000000004">
      <c r="A86" s="1">
        <v>1949</v>
      </c>
      <c r="B86">
        <v>1030300</v>
      </c>
      <c r="C86">
        <v>5323.8625000000002</v>
      </c>
      <c r="D86">
        <v>100</v>
      </c>
      <c r="E86">
        <v>26.67</v>
      </c>
      <c r="F86">
        <v>4300</v>
      </c>
      <c r="H86">
        <v>43700</v>
      </c>
      <c r="I86">
        <v>7600</v>
      </c>
      <c r="J86">
        <v>800</v>
      </c>
      <c r="K86">
        <v>11000</v>
      </c>
      <c r="L86">
        <v>200</v>
      </c>
      <c r="M86">
        <v>1800</v>
      </c>
      <c r="N86">
        <v>5500</v>
      </c>
      <c r="O86">
        <v>7000</v>
      </c>
      <c r="P86">
        <v>83000</v>
      </c>
      <c r="Q86">
        <v>39800</v>
      </c>
      <c r="R86">
        <v>23848.304999999931</v>
      </c>
      <c r="S86">
        <v>0</v>
      </c>
      <c r="V86">
        <v>0</v>
      </c>
      <c r="X86">
        <v>0</v>
      </c>
      <c r="Y86">
        <v>0</v>
      </c>
      <c r="AA86">
        <v>766.66666666666663</v>
      </c>
      <c r="AB86">
        <v>199</v>
      </c>
      <c r="AC86">
        <v>1300</v>
      </c>
      <c r="AD86">
        <v>3300</v>
      </c>
      <c r="AE86">
        <v>12000</v>
      </c>
      <c r="AF86">
        <v>22</v>
      </c>
      <c r="AG86">
        <v>3200</v>
      </c>
      <c r="AH86">
        <v>3.6999999999999998E-2</v>
      </c>
      <c r="AI86">
        <v>200</v>
      </c>
      <c r="AJ86">
        <v>100</v>
      </c>
      <c r="AK86">
        <v>13177.963</v>
      </c>
      <c r="AL86">
        <v>2050</v>
      </c>
      <c r="AM86">
        <v>19400</v>
      </c>
      <c r="AN86">
        <v>100</v>
      </c>
      <c r="AO86">
        <v>400</v>
      </c>
      <c r="AP86">
        <v>0</v>
      </c>
      <c r="AQ86">
        <v>87000</v>
      </c>
      <c r="AR86">
        <v>1500</v>
      </c>
      <c r="AS86">
        <v>300</v>
      </c>
      <c r="AT86">
        <v>800</v>
      </c>
      <c r="AU86">
        <v>180</v>
      </c>
      <c r="AV86">
        <v>0</v>
      </c>
      <c r="AW86">
        <v>300</v>
      </c>
      <c r="AX86">
        <v>100</v>
      </c>
      <c r="AZ86">
        <v>0</v>
      </c>
      <c r="BA86">
        <v>0</v>
      </c>
      <c r="BB86">
        <v>1424194.5041666669</v>
      </c>
    </row>
    <row r="87" spans="1:54" x14ac:dyDescent="0.55000000000000004">
      <c r="A87" s="1">
        <v>1950</v>
      </c>
      <c r="B87">
        <v>1203400</v>
      </c>
      <c r="C87">
        <v>3961.1374999999998</v>
      </c>
      <c r="D87">
        <v>100</v>
      </c>
      <c r="E87">
        <v>25.18</v>
      </c>
      <c r="F87">
        <v>5200</v>
      </c>
      <c r="H87">
        <v>46700</v>
      </c>
      <c r="I87">
        <v>5800</v>
      </c>
      <c r="J87">
        <v>1100</v>
      </c>
      <c r="K87">
        <v>86384</v>
      </c>
      <c r="L87">
        <v>200</v>
      </c>
      <c r="M87">
        <v>2400</v>
      </c>
      <c r="N87">
        <v>5400</v>
      </c>
      <c r="O87">
        <v>7700</v>
      </c>
      <c r="P87">
        <v>95100</v>
      </c>
      <c r="Q87">
        <v>42500</v>
      </c>
      <c r="R87">
        <v>26612.795000000158</v>
      </c>
      <c r="S87">
        <v>0</v>
      </c>
      <c r="V87">
        <v>0</v>
      </c>
      <c r="X87">
        <v>0</v>
      </c>
      <c r="Y87">
        <v>0</v>
      </c>
      <c r="AA87">
        <v>1433.333333333333</v>
      </c>
      <c r="AB87">
        <v>120</v>
      </c>
      <c r="AC87">
        <v>1700</v>
      </c>
      <c r="AD87">
        <v>3600</v>
      </c>
      <c r="AE87">
        <v>17600</v>
      </c>
      <c r="AF87">
        <v>129</v>
      </c>
      <c r="AG87">
        <v>4400</v>
      </c>
      <c r="AH87">
        <v>4.8000000000000001E-2</v>
      </c>
      <c r="AI87">
        <v>600</v>
      </c>
      <c r="AJ87">
        <v>400</v>
      </c>
      <c r="AK87">
        <v>14770.951999999999</v>
      </c>
      <c r="AL87">
        <v>3100</v>
      </c>
      <c r="AM87">
        <v>11600</v>
      </c>
      <c r="AN87">
        <v>100</v>
      </c>
      <c r="AO87">
        <v>500</v>
      </c>
      <c r="AP87">
        <v>0</v>
      </c>
      <c r="AQ87">
        <v>125000</v>
      </c>
      <c r="AR87">
        <v>500</v>
      </c>
      <c r="AS87">
        <v>400</v>
      </c>
      <c r="AT87">
        <v>600</v>
      </c>
      <c r="AU87">
        <v>240</v>
      </c>
      <c r="AV87">
        <v>0</v>
      </c>
      <c r="AW87">
        <v>400</v>
      </c>
      <c r="AX87">
        <v>100</v>
      </c>
      <c r="AZ87">
        <v>0</v>
      </c>
      <c r="BA87">
        <v>0</v>
      </c>
      <c r="BB87">
        <v>1739476.4458333331</v>
      </c>
    </row>
    <row r="88" spans="1:54" x14ac:dyDescent="0.55000000000000004">
      <c r="A88" s="1">
        <v>1951</v>
      </c>
      <c r="B88">
        <v>1009900</v>
      </c>
      <c r="C88">
        <v>5888.8890000000001</v>
      </c>
      <c r="D88">
        <v>100</v>
      </c>
      <c r="E88">
        <v>18.77</v>
      </c>
      <c r="F88">
        <v>3500</v>
      </c>
      <c r="H88">
        <v>47500</v>
      </c>
      <c r="I88">
        <v>7800</v>
      </c>
      <c r="J88">
        <v>3000</v>
      </c>
      <c r="K88">
        <v>118576</v>
      </c>
      <c r="L88">
        <v>300</v>
      </c>
      <c r="M88">
        <v>2800</v>
      </c>
      <c r="N88">
        <v>6500</v>
      </c>
      <c r="O88">
        <v>8800</v>
      </c>
      <c r="P88">
        <v>98900</v>
      </c>
      <c r="Q88">
        <v>53300</v>
      </c>
      <c r="R88">
        <v>26981.229999999981</v>
      </c>
      <c r="S88">
        <v>0</v>
      </c>
      <c r="V88">
        <v>100</v>
      </c>
      <c r="X88">
        <v>668</v>
      </c>
      <c r="Y88">
        <v>4475</v>
      </c>
      <c r="AA88">
        <v>2100</v>
      </c>
      <c r="AB88">
        <v>208</v>
      </c>
      <c r="AC88">
        <v>1300</v>
      </c>
      <c r="AD88">
        <v>4300</v>
      </c>
      <c r="AE88">
        <v>19800</v>
      </c>
      <c r="AF88">
        <v>282</v>
      </c>
      <c r="AG88">
        <v>9900</v>
      </c>
      <c r="AH88">
        <v>0</v>
      </c>
      <c r="AI88">
        <v>3200</v>
      </c>
      <c r="AJ88">
        <v>700</v>
      </c>
      <c r="AK88">
        <v>20318</v>
      </c>
      <c r="AL88">
        <v>25300</v>
      </c>
      <c r="AM88">
        <v>4200</v>
      </c>
      <c r="AN88">
        <v>100</v>
      </c>
      <c r="AO88">
        <v>6200</v>
      </c>
      <c r="AP88">
        <v>0</v>
      </c>
      <c r="AQ88">
        <v>163800</v>
      </c>
      <c r="AR88">
        <v>0</v>
      </c>
      <c r="AS88">
        <v>500</v>
      </c>
      <c r="AT88">
        <v>500</v>
      </c>
      <c r="AU88">
        <v>300</v>
      </c>
      <c r="AV88">
        <v>0</v>
      </c>
      <c r="AW88">
        <v>200</v>
      </c>
      <c r="AX88">
        <v>100</v>
      </c>
      <c r="AZ88">
        <v>0</v>
      </c>
      <c r="BA88">
        <v>0</v>
      </c>
      <c r="BB88">
        <v>1684915.889</v>
      </c>
    </row>
    <row r="89" spans="1:54" x14ac:dyDescent="0.55000000000000004">
      <c r="A89" s="1">
        <v>1952</v>
      </c>
      <c r="B89">
        <v>1175800</v>
      </c>
      <c r="C89">
        <v>4965.5889999999999</v>
      </c>
      <c r="D89">
        <v>100</v>
      </c>
      <c r="E89">
        <v>25.65</v>
      </c>
      <c r="F89">
        <v>5700</v>
      </c>
      <c r="H89">
        <v>49800</v>
      </c>
      <c r="I89">
        <v>6000</v>
      </c>
      <c r="J89">
        <v>3600</v>
      </c>
      <c r="K89">
        <v>131700</v>
      </c>
      <c r="L89">
        <v>300</v>
      </c>
      <c r="M89">
        <v>2200</v>
      </c>
      <c r="N89">
        <v>5900</v>
      </c>
      <c r="O89">
        <v>11400</v>
      </c>
      <c r="P89">
        <v>97500</v>
      </c>
      <c r="Q89">
        <v>41500</v>
      </c>
      <c r="R89">
        <v>18274.350000000089</v>
      </c>
      <c r="S89">
        <v>0</v>
      </c>
      <c r="V89">
        <v>600</v>
      </c>
      <c r="X89">
        <v>1336</v>
      </c>
      <c r="Y89">
        <v>8950</v>
      </c>
      <c r="AA89">
        <v>100</v>
      </c>
      <c r="AB89">
        <v>363</v>
      </c>
      <c r="AC89">
        <v>1200</v>
      </c>
      <c r="AD89">
        <v>4900</v>
      </c>
      <c r="AE89">
        <v>20200</v>
      </c>
      <c r="AF89">
        <v>33</v>
      </c>
      <c r="AG89">
        <v>4900</v>
      </c>
      <c r="AH89">
        <v>0</v>
      </c>
      <c r="AI89">
        <v>1300</v>
      </c>
      <c r="AJ89">
        <v>400</v>
      </c>
      <c r="AK89">
        <v>10367</v>
      </c>
      <c r="AL89">
        <v>43600</v>
      </c>
      <c r="AM89">
        <v>8500</v>
      </c>
      <c r="AN89">
        <v>100</v>
      </c>
      <c r="AO89">
        <v>600</v>
      </c>
      <c r="AP89">
        <v>0</v>
      </c>
      <c r="AQ89">
        <v>195400</v>
      </c>
      <c r="AR89">
        <v>0</v>
      </c>
      <c r="AS89">
        <v>400</v>
      </c>
      <c r="AT89">
        <v>800</v>
      </c>
      <c r="AU89">
        <v>400</v>
      </c>
      <c r="AV89">
        <v>0</v>
      </c>
      <c r="AW89">
        <v>600</v>
      </c>
      <c r="AX89">
        <v>100</v>
      </c>
      <c r="AZ89">
        <v>0</v>
      </c>
      <c r="BA89">
        <v>0</v>
      </c>
      <c r="BB89">
        <v>1886814.5889999999</v>
      </c>
    </row>
    <row r="90" spans="1:54" x14ac:dyDescent="0.55000000000000004">
      <c r="A90" s="1">
        <v>1953</v>
      </c>
      <c r="B90">
        <v>1182500</v>
      </c>
      <c r="C90">
        <v>5012.7039999999997</v>
      </c>
      <c r="D90">
        <v>100</v>
      </c>
      <c r="E90">
        <v>129.53</v>
      </c>
      <c r="F90">
        <v>7800</v>
      </c>
      <c r="H90">
        <v>48300</v>
      </c>
      <c r="I90">
        <v>8900</v>
      </c>
      <c r="J90">
        <v>3500</v>
      </c>
      <c r="K90">
        <v>162300</v>
      </c>
      <c r="L90">
        <v>300</v>
      </c>
      <c r="M90">
        <v>1900</v>
      </c>
      <c r="N90">
        <v>7000</v>
      </c>
      <c r="O90">
        <v>12600</v>
      </c>
      <c r="P90">
        <v>96400</v>
      </c>
      <c r="Q90">
        <v>47400</v>
      </c>
      <c r="R90">
        <v>3470.4699999999721</v>
      </c>
      <c r="S90">
        <v>0</v>
      </c>
      <c r="V90">
        <v>1100</v>
      </c>
      <c r="X90">
        <v>2004</v>
      </c>
      <c r="Y90">
        <v>13425</v>
      </c>
      <c r="AA90">
        <v>1300</v>
      </c>
      <c r="AB90">
        <v>35</v>
      </c>
      <c r="AC90">
        <v>900</v>
      </c>
      <c r="AD90">
        <v>5600</v>
      </c>
      <c r="AE90">
        <v>22600</v>
      </c>
      <c r="AF90">
        <v>16</v>
      </c>
      <c r="AG90">
        <v>2800</v>
      </c>
      <c r="AH90">
        <v>0</v>
      </c>
      <c r="AI90">
        <v>1400</v>
      </c>
      <c r="AJ90">
        <v>200</v>
      </c>
      <c r="AK90">
        <v>22384</v>
      </c>
      <c r="AL90">
        <v>47200</v>
      </c>
      <c r="AM90">
        <v>3700</v>
      </c>
      <c r="AN90">
        <v>200</v>
      </c>
      <c r="AO90">
        <v>300</v>
      </c>
      <c r="AP90">
        <v>0</v>
      </c>
      <c r="AQ90">
        <v>233700</v>
      </c>
      <c r="AR90">
        <v>0</v>
      </c>
      <c r="AS90">
        <v>300</v>
      </c>
      <c r="AT90">
        <v>200</v>
      </c>
      <c r="AU90">
        <v>700</v>
      </c>
      <c r="AV90">
        <v>0</v>
      </c>
      <c r="AW90">
        <v>600</v>
      </c>
      <c r="AX90">
        <v>100</v>
      </c>
      <c r="AZ90">
        <v>0</v>
      </c>
      <c r="BA90">
        <v>0</v>
      </c>
      <c r="BB90">
        <v>1973376.7039999999</v>
      </c>
    </row>
    <row r="91" spans="1:54" x14ac:dyDescent="0.55000000000000004">
      <c r="A91" s="1">
        <v>1954</v>
      </c>
      <c r="B91">
        <v>1526400</v>
      </c>
      <c r="C91">
        <v>5184.7</v>
      </c>
      <c r="D91">
        <v>100</v>
      </c>
      <c r="E91">
        <v>47.489999999999988</v>
      </c>
      <c r="F91">
        <v>9000</v>
      </c>
      <c r="H91">
        <v>54300</v>
      </c>
      <c r="I91">
        <v>10300</v>
      </c>
      <c r="J91">
        <v>4800</v>
      </c>
      <c r="K91">
        <v>200900</v>
      </c>
      <c r="L91">
        <v>100</v>
      </c>
      <c r="M91">
        <v>2300</v>
      </c>
      <c r="N91">
        <v>10100</v>
      </c>
      <c r="O91">
        <v>15200</v>
      </c>
      <c r="P91">
        <v>104200</v>
      </c>
      <c r="Q91">
        <v>54600</v>
      </c>
      <c r="R91">
        <v>6252.5100000000093</v>
      </c>
      <c r="S91">
        <v>0</v>
      </c>
      <c r="V91">
        <v>9000</v>
      </c>
      <c r="X91">
        <v>2672</v>
      </c>
      <c r="Y91">
        <v>17900</v>
      </c>
      <c r="AA91">
        <v>7200</v>
      </c>
      <c r="AB91">
        <v>184</v>
      </c>
      <c r="AC91">
        <v>500</v>
      </c>
      <c r="AD91">
        <v>6100</v>
      </c>
      <c r="AE91">
        <v>24000</v>
      </c>
      <c r="AF91">
        <v>11</v>
      </c>
      <c r="AG91">
        <v>3500</v>
      </c>
      <c r="AH91">
        <v>92</v>
      </c>
      <c r="AI91">
        <v>1000</v>
      </c>
      <c r="AJ91">
        <v>100</v>
      </c>
      <c r="AK91">
        <v>23197</v>
      </c>
      <c r="AL91">
        <v>7180</v>
      </c>
      <c r="AM91">
        <v>2800</v>
      </c>
      <c r="AN91">
        <v>200</v>
      </c>
      <c r="AO91">
        <v>100</v>
      </c>
      <c r="AP91">
        <v>0</v>
      </c>
      <c r="AQ91">
        <v>285900</v>
      </c>
      <c r="AR91">
        <v>0</v>
      </c>
      <c r="AS91">
        <v>200</v>
      </c>
      <c r="AT91">
        <v>200</v>
      </c>
      <c r="AU91">
        <v>200</v>
      </c>
      <c r="AV91">
        <v>0</v>
      </c>
      <c r="AW91">
        <v>600</v>
      </c>
      <c r="AX91">
        <v>100</v>
      </c>
      <c r="AZ91">
        <v>0</v>
      </c>
      <c r="BA91">
        <v>0</v>
      </c>
      <c r="BB91">
        <v>2415320.7000000002</v>
      </c>
    </row>
    <row r="92" spans="1:54" x14ac:dyDescent="0.55000000000000004">
      <c r="A92" s="1">
        <v>1955</v>
      </c>
      <c r="B92">
        <v>1867700</v>
      </c>
      <c r="C92">
        <v>5137.4160000000002</v>
      </c>
      <c r="D92">
        <v>100</v>
      </c>
      <c r="E92">
        <v>36.476999999999997</v>
      </c>
      <c r="F92">
        <v>8900</v>
      </c>
      <c r="H92">
        <v>56000</v>
      </c>
      <c r="I92">
        <v>9700</v>
      </c>
      <c r="J92">
        <v>900</v>
      </c>
      <c r="K92">
        <v>265900</v>
      </c>
      <c r="L92">
        <v>0</v>
      </c>
      <c r="M92">
        <v>2600</v>
      </c>
      <c r="N92">
        <v>12500</v>
      </c>
      <c r="O92">
        <v>17900</v>
      </c>
      <c r="P92">
        <v>106100</v>
      </c>
      <c r="Q92">
        <v>61800</v>
      </c>
      <c r="R92">
        <v>5100</v>
      </c>
      <c r="S92">
        <v>0</v>
      </c>
      <c r="V92">
        <v>9300</v>
      </c>
      <c r="X92">
        <v>4800</v>
      </c>
      <c r="Y92">
        <v>22375</v>
      </c>
      <c r="AA92">
        <v>18600</v>
      </c>
      <c r="AB92">
        <v>242</v>
      </c>
      <c r="AC92">
        <v>1100</v>
      </c>
      <c r="AD92">
        <v>6200</v>
      </c>
      <c r="AE92">
        <v>26900</v>
      </c>
      <c r="AF92">
        <v>14</v>
      </c>
      <c r="AG92">
        <v>1800</v>
      </c>
      <c r="AH92">
        <v>108.824</v>
      </c>
      <c r="AI92">
        <v>800</v>
      </c>
      <c r="AJ92">
        <v>100</v>
      </c>
      <c r="AK92">
        <v>24077.175999999999</v>
      </c>
      <c r="AL92">
        <v>10160</v>
      </c>
      <c r="AM92">
        <v>2900</v>
      </c>
      <c r="AN92">
        <v>300</v>
      </c>
      <c r="AO92">
        <v>700</v>
      </c>
      <c r="AP92">
        <v>0</v>
      </c>
      <c r="AQ92">
        <v>215940</v>
      </c>
      <c r="AR92">
        <v>0</v>
      </c>
      <c r="AS92">
        <v>250</v>
      </c>
      <c r="AT92">
        <v>200</v>
      </c>
      <c r="AU92">
        <v>100</v>
      </c>
      <c r="AV92">
        <v>0</v>
      </c>
      <c r="AW92">
        <v>600</v>
      </c>
      <c r="AX92">
        <v>100</v>
      </c>
      <c r="AZ92">
        <v>0</v>
      </c>
      <c r="BA92">
        <v>0</v>
      </c>
      <c r="BB92">
        <v>2778390.8930000002</v>
      </c>
    </row>
    <row r="93" spans="1:54" x14ac:dyDescent="0.55000000000000004">
      <c r="A93" s="1">
        <v>1956</v>
      </c>
      <c r="B93">
        <v>1453900</v>
      </c>
      <c r="C93">
        <v>6024.2</v>
      </c>
      <c r="D93">
        <v>100</v>
      </c>
      <c r="E93">
        <v>51.311</v>
      </c>
      <c r="F93">
        <v>16900</v>
      </c>
      <c r="H93">
        <v>61300</v>
      </c>
      <c r="I93">
        <v>9200</v>
      </c>
      <c r="J93">
        <v>6200</v>
      </c>
      <c r="K93">
        <v>375900</v>
      </c>
      <c r="L93">
        <v>0</v>
      </c>
      <c r="M93">
        <v>2700</v>
      </c>
      <c r="N93">
        <v>16300</v>
      </c>
      <c r="O93">
        <v>14400</v>
      </c>
      <c r="P93">
        <v>113800</v>
      </c>
      <c r="Q93">
        <v>65300</v>
      </c>
      <c r="R93">
        <v>5200</v>
      </c>
      <c r="S93">
        <v>0</v>
      </c>
      <c r="V93">
        <v>1000</v>
      </c>
      <c r="X93">
        <v>700</v>
      </c>
      <c r="Y93">
        <v>26850</v>
      </c>
      <c r="AA93">
        <v>14900</v>
      </c>
      <c r="AB93">
        <v>221</v>
      </c>
      <c r="AC93">
        <v>1100</v>
      </c>
      <c r="AD93">
        <v>7100</v>
      </c>
      <c r="AE93">
        <v>29400</v>
      </c>
      <c r="AF93">
        <v>16</v>
      </c>
      <c r="AG93">
        <v>2100</v>
      </c>
      <c r="AH93">
        <v>93.483000000000004</v>
      </c>
      <c r="AI93">
        <v>2300</v>
      </c>
      <c r="AJ93">
        <v>200</v>
      </c>
      <c r="AK93">
        <v>25290.517</v>
      </c>
      <c r="AL93">
        <v>65000</v>
      </c>
      <c r="AM93">
        <v>2400</v>
      </c>
      <c r="AN93">
        <v>300</v>
      </c>
      <c r="AO93">
        <v>5000</v>
      </c>
      <c r="AP93">
        <v>0</v>
      </c>
      <c r="AQ93">
        <v>264300</v>
      </c>
      <c r="AR93">
        <v>0</v>
      </c>
      <c r="AS93">
        <v>300</v>
      </c>
      <c r="AT93">
        <v>200</v>
      </c>
      <c r="AU93">
        <v>100</v>
      </c>
      <c r="AV93">
        <v>0</v>
      </c>
      <c r="AW93">
        <v>600</v>
      </c>
      <c r="AX93">
        <v>200</v>
      </c>
      <c r="AZ93">
        <v>0</v>
      </c>
      <c r="BA93">
        <v>100</v>
      </c>
      <c r="BB93">
        <v>2604246.5109999999</v>
      </c>
    </row>
    <row r="94" spans="1:54" x14ac:dyDescent="0.55000000000000004">
      <c r="A94" s="1">
        <v>1957</v>
      </c>
      <c r="B94">
        <v>1847600</v>
      </c>
      <c r="C94">
        <v>6044.3</v>
      </c>
      <c r="D94">
        <v>100</v>
      </c>
      <c r="E94">
        <v>59.703000000000003</v>
      </c>
      <c r="F94">
        <v>37200</v>
      </c>
      <c r="H94">
        <v>66000</v>
      </c>
      <c r="I94">
        <v>10000</v>
      </c>
      <c r="J94">
        <v>5700</v>
      </c>
      <c r="K94">
        <v>325000</v>
      </c>
      <c r="L94">
        <v>0</v>
      </c>
      <c r="M94">
        <v>2600</v>
      </c>
      <c r="N94">
        <v>17000</v>
      </c>
      <c r="O94">
        <v>20900</v>
      </c>
      <c r="P94">
        <v>136300</v>
      </c>
      <c r="Q94">
        <v>73400</v>
      </c>
      <c r="R94">
        <v>6300</v>
      </c>
      <c r="S94">
        <v>0</v>
      </c>
      <c r="V94">
        <v>1400</v>
      </c>
      <c r="X94">
        <v>100</v>
      </c>
      <c r="Y94">
        <v>31325</v>
      </c>
      <c r="AA94">
        <v>24800</v>
      </c>
      <c r="AB94">
        <v>152</v>
      </c>
      <c r="AC94">
        <v>1300</v>
      </c>
      <c r="AD94">
        <v>7700</v>
      </c>
      <c r="AE94">
        <v>31900</v>
      </c>
      <c r="AF94">
        <v>46</v>
      </c>
      <c r="AG94">
        <v>1500</v>
      </c>
      <c r="AH94">
        <v>0</v>
      </c>
      <c r="AI94">
        <v>1000</v>
      </c>
      <c r="AJ94">
        <v>100</v>
      </c>
      <c r="AK94">
        <v>22754</v>
      </c>
      <c r="AL94">
        <v>9100</v>
      </c>
      <c r="AM94">
        <v>1600</v>
      </c>
      <c r="AN94">
        <v>300</v>
      </c>
      <c r="AO94">
        <v>500</v>
      </c>
      <c r="AP94">
        <v>0</v>
      </c>
      <c r="AQ94">
        <v>241500</v>
      </c>
      <c r="AR94">
        <v>0</v>
      </c>
      <c r="AS94">
        <v>500</v>
      </c>
      <c r="AT94">
        <v>100</v>
      </c>
      <c r="AU94">
        <v>200</v>
      </c>
      <c r="AV94">
        <v>0</v>
      </c>
      <c r="AW94">
        <v>600</v>
      </c>
      <c r="AX94">
        <v>200</v>
      </c>
      <c r="AZ94">
        <v>0</v>
      </c>
      <c r="BA94">
        <v>100</v>
      </c>
      <c r="BB94">
        <v>2942581.003</v>
      </c>
    </row>
    <row r="95" spans="1:54" x14ac:dyDescent="0.55000000000000004">
      <c r="A95" s="1">
        <v>1958</v>
      </c>
      <c r="B95">
        <v>1993100</v>
      </c>
      <c r="C95">
        <v>4743.6000000000004</v>
      </c>
      <c r="D95">
        <v>100</v>
      </c>
      <c r="E95">
        <v>80.570000000000007</v>
      </c>
      <c r="F95">
        <v>17100</v>
      </c>
      <c r="H95">
        <v>58700</v>
      </c>
      <c r="I95">
        <v>10800</v>
      </c>
      <c r="J95">
        <v>2400</v>
      </c>
      <c r="K95">
        <v>363200</v>
      </c>
      <c r="L95">
        <v>0</v>
      </c>
      <c r="M95">
        <v>2500</v>
      </c>
      <c r="N95">
        <v>16600</v>
      </c>
      <c r="O95">
        <v>21400</v>
      </c>
      <c r="P95">
        <v>139400</v>
      </c>
      <c r="Q95">
        <v>69800</v>
      </c>
      <c r="R95">
        <v>5800</v>
      </c>
      <c r="S95">
        <v>0</v>
      </c>
      <c r="V95">
        <v>10700</v>
      </c>
      <c r="X95">
        <v>0</v>
      </c>
      <c r="Y95">
        <v>35800</v>
      </c>
      <c r="AA95">
        <v>44100</v>
      </c>
      <c r="AB95">
        <v>223</v>
      </c>
      <c r="AC95">
        <v>700</v>
      </c>
      <c r="AD95">
        <v>8800</v>
      </c>
      <c r="AE95">
        <v>33900</v>
      </c>
      <c r="AF95">
        <v>6948</v>
      </c>
      <c r="AG95">
        <v>1400</v>
      </c>
      <c r="AH95">
        <v>0</v>
      </c>
      <c r="AI95">
        <v>700</v>
      </c>
      <c r="AJ95">
        <v>0</v>
      </c>
      <c r="AK95">
        <v>21252</v>
      </c>
      <c r="AL95">
        <v>4500</v>
      </c>
      <c r="AM95">
        <v>1500</v>
      </c>
      <c r="AN95">
        <v>400</v>
      </c>
      <c r="AO95">
        <v>500</v>
      </c>
      <c r="AP95">
        <v>0</v>
      </c>
      <c r="AQ95">
        <v>194100</v>
      </c>
      <c r="AR95">
        <v>0</v>
      </c>
      <c r="AS95">
        <v>300</v>
      </c>
      <c r="AT95">
        <v>800</v>
      </c>
      <c r="AU95">
        <v>200</v>
      </c>
      <c r="AV95">
        <v>0</v>
      </c>
      <c r="AW95">
        <v>600</v>
      </c>
      <c r="AX95">
        <v>100</v>
      </c>
      <c r="AZ95">
        <v>0</v>
      </c>
      <c r="BA95">
        <v>100</v>
      </c>
      <c r="BB95">
        <v>3082047.17</v>
      </c>
    </row>
    <row r="96" spans="1:54" x14ac:dyDescent="0.55000000000000004">
      <c r="A96" s="1">
        <v>1959</v>
      </c>
      <c r="B96">
        <v>1546000</v>
      </c>
      <c r="C96">
        <v>4355.5</v>
      </c>
      <c r="D96">
        <v>100</v>
      </c>
      <c r="E96">
        <v>32.445</v>
      </c>
      <c r="F96">
        <v>14700</v>
      </c>
      <c r="H96">
        <v>61300</v>
      </c>
      <c r="I96">
        <v>11300</v>
      </c>
      <c r="J96">
        <v>2200</v>
      </c>
      <c r="K96">
        <v>380100</v>
      </c>
      <c r="L96">
        <v>100</v>
      </c>
      <c r="M96">
        <v>1800</v>
      </c>
      <c r="N96">
        <v>18700</v>
      </c>
      <c r="O96">
        <v>24300</v>
      </c>
      <c r="P96">
        <v>117300</v>
      </c>
      <c r="Q96">
        <v>80600</v>
      </c>
      <c r="R96">
        <v>4900</v>
      </c>
      <c r="S96">
        <v>0</v>
      </c>
      <c r="V96">
        <v>100</v>
      </c>
      <c r="X96">
        <v>0</v>
      </c>
      <c r="Y96">
        <v>33900</v>
      </c>
      <c r="AA96">
        <v>43700</v>
      </c>
      <c r="AB96">
        <v>236</v>
      </c>
      <c r="AC96">
        <v>600</v>
      </c>
      <c r="AD96">
        <v>8900</v>
      </c>
      <c r="AE96">
        <v>37100</v>
      </c>
      <c r="AF96">
        <v>1764</v>
      </c>
      <c r="AG96">
        <v>1700</v>
      </c>
      <c r="AH96">
        <v>53.377000000000002</v>
      </c>
      <c r="AI96">
        <v>500</v>
      </c>
      <c r="AJ96">
        <v>0</v>
      </c>
      <c r="AK96">
        <v>18882.623</v>
      </c>
      <c r="AL96">
        <v>22500</v>
      </c>
      <c r="AM96">
        <v>100</v>
      </c>
      <c r="AN96">
        <v>400</v>
      </c>
      <c r="AO96">
        <v>400</v>
      </c>
      <c r="AP96">
        <v>0</v>
      </c>
      <c r="AQ96">
        <v>197300</v>
      </c>
      <c r="AR96">
        <v>0</v>
      </c>
      <c r="AS96">
        <v>400</v>
      </c>
      <c r="AT96">
        <v>700</v>
      </c>
      <c r="AU96">
        <v>200</v>
      </c>
      <c r="AV96">
        <v>0</v>
      </c>
      <c r="AW96">
        <v>700</v>
      </c>
      <c r="AX96">
        <v>200</v>
      </c>
      <c r="AZ96">
        <v>0</v>
      </c>
      <c r="BA96">
        <v>300</v>
      </c>
      <c r="BB96">
        <v>2644923.9449999998</v>
      </c>
    </row>
    <row r="97" spans="1:54" x14ac:dyDescent="0.55000000000000004">
      <c r="A97" s="1">
        <v>1960</v>
      </c>
      <c r="B97">
        <v>1671100</v>
      </c>
      <c r="C97">
        <v>4567.3</v>
      </c>
      <c r="D97">
        <v>100</v>
      </c>
      <c r="E97">
        <v>66.790999999999997</v>
      </c>
      <c r="F97">
        <v>43600</v>
      </c>
      <c r="H97">
        <v>68900</v>
      </c>
      <c r="I97">
        <v>12400</v>
      </c>
      <c r="J97">
        <v>2900</v>
      </c>
      <c r="K97">
        <v>485100</v>
      </c>
      <c r="L97">
        <v>0</v>
      </c>
      <c r="M97">
        <v>2700</v>
      </c>
      <c r="N97">
        <v>22600</v>
      </c>
      <c r="O97">
        <v>26600</v>
      </c>
      <c r="P97">
        <v>124000</v>
      </c>
      <c r="Q97">
        <v>95900</v>
      </c>
      <c r="R97">
        <v>5200</v>
      </c>
      <c r="S97">
        <v>0</v>
      </c>
      <c r="V97">
        <v>13500</v>
      </c>
      <c r="X97">
        <v>0</v>
      </c>
      <c r="Y97">
        <v>56700</v>
      </c>
      <c r="AA97">
        <v>54900</v>
      </c>
      <c r="AB97">
        <v>273</v>
      </c>
      <c r="AC97">
        <v>1000</v>
      </c>
      <c r="AD97">
        <v>9500</v>
      </c>
      <c r="AE97">
        <v>40200</v>
      </c>
      <c r="AF97">
        <v>50</v>
      </c>
      <c r="AG97">
        <v>1800</v>
      </c>
      <c r="AH97">
        <v>0</v>
      </c>
      <c r="AI97">
        <v>800</v>
      </c>
      <c r="AJ97">
        <v>100</v>
      </c>
      <c r="AK97">
        <v>7850</v>
      </c>
      <c r="AL97">
        <v>40900</v>
      </c>
      <c r="AM97">
        <v>0</v>
      </c>
      <c r="AN97">
        <v>300</v>
      </c>
      <c r="AO97">
        <v>300</v>
      </c>
      <c r="AP97">
        <v>0</v>
      </c>
      <c r="AQ97">
        <v>221000</v>
      </c>
      <c r="AR97">
        <v>0</v>
      </c>
      <c r="AS97">
        <v>400</v>
      </c>
      <c r="AT97">
        <v>700</v>
      </c>
      <c r="AU97">
        <v>400</v>
      </c>
      <c r="AV97">
        <v>0</v>
      </c>
      <c r="AW97">
        <v>700</v>
      </c>
      <c r="AX97">
        <v>100</v>
      </c>
      <c r="AZ97">
        <v>0</v>
      </c>
      <c r="BA97">
        <v>100</v>
      </c>
      <c r="BB97">
        <v>3024707.091</v>
      </c>
    </row>
    <row r="98" spans="1:54" x14ac:dyDescent="0.55000000000000004">
      <c r="A98" s="1">
        <v>1961</v>
      </c>
      <c r="B98">
        <v>1493984</v>
      </c>
      <c r="C98">
        <v>4936.7</v>
      </c>
      <c r="D98">
        <v>93</v>
      </c>
      <c r="E98">
        <v>92.094000000000008</v>
      </c>
      <c r="F98">
        <v>50679</v>
      </c>
      <c r="G98">
        <v>3994</v>
      </c>
      <c r="H98">
        <v>70941</v>
      </c>
      <c r="I98">
        <v>12403</v>
      </c>
      <c r="J98">
        <v>3350</v>
      </c>
      <c r="K98">
        <v>399787</v>
      </c>
      <c r="L98">
        <v>52</v>
      </c>
      <c r="M98">
        <v>3170</v>
      </c>
      <c r="N98">
        <v>27257</v>
      </c>
      <c r="O98">
        <v>27483</v>
      </c>
      <c r="P98">
        <v>128117</v>
      </c>
      <c r="Q98">
        <v>100307</v>
      </c>
      <c r="R98">
        <v>4624</v>
      </c>
      <c r="S98">
        <v>0</v>
      </c>
      <c r="V98">
        <v>29135</v>
      </c>
      <c r="W98">
        <v>0</v>
      </c>
      <c r="X98">
        <v>1930</v>
      </c>
      <c r="Y98">
        <v>57100</v>
      </c>
      <c r="AA98">
        <v>50900</v>
      </c>
      <c r="AB98">
        <v>446</v>
      </c>
      <c r="AC98">
        <v>1000</v>
      </c>
      <c r="AD98">
        <v>10851</v>
      </c>
      <c r="AE98">
        <v>45562</v>
      </c>
      <c r="AF98">
        <v>276</v>
      </c>
      <c r="AG98">
        <v>1626</v>
      </c>
      <c r="AH98">
        <v>40</v>
      </c>
      <c r="AI98">
        <v>560</v>
      </c>
      <c r="AJ98">
        <v>36</v>
      </c>
      <c r="AK98">
        <v>7204</v>
      </c>
      <c r="AL98">
        <v>61200</v>
      </c>
      <c r="AM98">
        <v>866</v>
      </c>
      <c r="AN98">
        <v>290</v>
      </c>
      <c r="AO98">
        <v>218</v>
      </c>
      <c r="AP98">
        <v>2</v>
      </c>
      <c r="AQ98">
        <v>206397</v>
      </c>
      <c r="AR98">
        <v>0</v>
      </c>
      <c r="AS98">
        <v>500</v>
      </c>
      <c r="AT98">
        <v>70</v>
      </c>
      <c r="AU98">
        <v>510</v>
      </c>
      <c r="AV98">
        <v>0</v>
      </c>
      <c r="AW98">
        <v>700</v>
      </c>
      <c r="AX98">
        <v>0</v>
      </c>
      <c r="AY98">
        <v>400</v>
      </c>
      <c r="AZ98">
        <v>0</v>
      </c>
      <c r="BA98">
        <v>113</v>
      </c>
      <c r="BB98">
        <v>2801060</v>
      </c>
    </row>
    <row r="99" spans="1:54" x14ac:dyDescent="0.55000000000000004">
      <c r="A99" s="1">
        <v>1962</v>
      </c>
      <c r="B99">
        <v>1680935</v>
      </c>
      <c r="C99">
        <v>5749.8</v>
      </c>
      <c r="D99">
        <v>65</v>
      </c>
      <c r="E99">
        <v>79.551000000000002</v>
      </c>
      <c r="F99">
        <v>28839</v>
      </c>
      <c r="G99">
        <v>4360</v>
      </c>
      <c r="H99">
        <v>67292</v>
      </c>
      <c r="I99">
        <v>13042</v>
      </c>
      <c r="J99">
        <v>3758</v>
      </c>
      <c r="K99">
        <v>453820</v>
      </c>
      <c r="L99">
        <v>50</v>
      </c>
      <c r="M99">
        <v>3270</v>
      </c>
      <c r="N99">
        <v>26890</v>
      </c>
      <c r="O99">
        <v>29498</v>
      </c>
      <c r="P99">
        <v>140318</v>
      </c>
      <c r="Q99">
        <v>93560</v>
      </c>
      <c r="R99">
        <v>5038</v>
      </c>
      <c r="S99">
        <v>0</v>
      </c>
      <c r="V99">
        <v>8043</v>
      </c>
      <c r="W99">
        <v>0</v>
      </c>
      <c r="X99">
        <v>3320</v>
      </c>
      <c r="Y99">
        <v>55000</v>
      </c>
      <c r="AA99">
        <v>12400</v>
      </c>
      <c r="AB99">
        <v>373</v>
      </c>
      <c r="AC99">
        <v>822</v>
      </c>
      <c r="AD99">
        <v>11033</v>
      </c>
      <c r="AE99">
        <v>38395</v>
      </c>
      <c r="AF99">
        <v>112</v>
      </c>
      <c r="AG99">
        <v>717</v>
      </c>
      <c r="AH99">
        <v>20</v>
      </c>
      <c r="AI99">
        <v>703</v>
      </c>
      <c r="AJ99">
        <v>0</v>
      </c>
      <c r="AK99">
        <v>7133</v>
      </c>
      <c r="AL99">
        <v>0</v>
      </c>
      <c r="AM99">
        <v>339</v>
      </c>
      <c r="AN99">
        <v>290</v>
      </c>
      <c r="AO99">
        <v>156</v>
      </c>
      <c r="AP99">
        <v>6</v>
      </c>
      <c r="AQ99">
        <v>179910</v>
      </c>
      <c r="AR99">
        <v>0</v>
      </c>
      <c r="AS99">
        <v>515</v>
      </c>
      <c r="AT99">
        <v>35</v>
      </c>
      <c r="AU99">
        <v>260</v>
      </c>
      <c r="AV99">
        <v>0</v>
      </c>
      <c r="AW99">
        <v>414</v>
      </c>
      <c r="AX99">
        <v>140</v>
      </c>
      <c r="AY99">
        <v>380</v>
      </c>
      <c r="AZ99">
        <v>0</v>
      </c>
      <c r="BA99">
        <v>83</v>
      </c>
      <c r="BB99">
        <v>2954018</v>
      </c>
    </row>
    <row r="100" spans="1:54" x14ac:dyDescent="0.55000000000000004">
      <c r="A100" s="1">
        <v>1963</v>
      </c>
      <c r="B100">
        <v>975671</v>
      </c>
      <c r="C100">
        <v>7580.2</v>
      </c>
      <c r="D100">
        <v>81</v>
      </c>
      <c r="E100">
        <v>102.339</v>
      </c>
      <c r="F100">
        <v>51982</v>
      </c>
      <c r="G100">
        <v>3965</v>
      </c>
      <c r="H100">
        <v>74820</v>
      </c>
      <c r="I100">
        <v>12454</v>
      </c>
      <c r="J100">
        <v>4621</v>
      </c>
      <c r="K100">
        <v>501288</v>
      </c>
      <c r="L100">
        <v>70</v>
      </c>
      <c r="M100">
        <v>3610</v>
      </c>
      <c r="N100">
        <v>27486</v>
      </c>
      <c r="O100">
        <v>28416</v>
      </c>
      <c r="P100">
        <v>152648</v>
      </c>
      <c r="Q100">
        <v>108129</v>
      </c>
      <c r="R100">
        <v>4635</v>
      </c>
      <c r="S100">
        <v>4333</v>
      </c>
      <c r="V100">
        <v>9989</v>
      </c>
      <c r="W100">
        <v>0</v>
      </c>
      <c r="X100">
        <v>1520</v>
      </c>
      <c r="Y100">
        <v>74500</v>
      </c>
      <c r="AA100">
        <v>17130</v>
      </c>
      <c r="AB100">
        <v>404</v>
      </c>
      <c r="AC100">
        <v>1018</v>
      </c>
      <c r="AD100">
        <v>11198</v>
      </c>
      <c r="AE100">
        <v>38182</v>
      </c>
      <c r="AF100">
        <v>36</v>
      </c>
      <c r="AG100">
        <v>668</v>
      </c>
      <c r="AH100">
        <v>10</v>
      </c>
      <c r="AI100">
        <v>786</v>
      </c>
      <c r="AJ100">
        <v>2</v>
      </c>
      <c r="AK100">
        <v>8505</v>
      </c>
      <c r="AL100">
        <v>0</v>
      </c>
      <c r="AM100">
        <v>490</v>
      </c>
      <c r="AN100">
        <v>420</v>
      </c>
      <c r="AO100">
        <v>168</v>
      </c>
      <c r="AP100">
        <v>0</v>
      </c>
      <c r="AQ100">
        <v>185407</v>
      </c>
      <c r="AR100">
        <v>0</v>
      </c>
      <c r="AS100">
        <v>552</v>
      </c>
      <c r="AT100">
        <v>34</v>
      </c>
      <c r="AU100">
        <v>590</v>
      </c>
      <c r="AV100">
        <v>0</v>
      </c>
      <c r="AW100">
        <v>435</v>
      </c>
      <c r="AX100">
        <v>107</v>
      </c>
      <c r="AY100">
        <v>418</v>
      </c>
      <c r="AZ100">
        <v>0</v>
      </c>
      <c r="BA100">
        <v>120</v>
      </c>
      <c r="BB100">
        <v>2393269</v>
      </c>
    </row>
    <row r="101" spans="1:54" x14ac:dyDescent="0.55000000000000004">
      <c r="A101" s="1">
        <v>1964</v>
      </c>
      <c r="B101">
        <v>1148415</v>
      </c>
      <c r="C101">
        <v>8313.2999999999993</v>
      </c>
      <c r="D101">
        <v>98</v>
      </c>
      <c r="E101">
        <v>141.10599999999999</v>
      </c>
      <c r="F101">
        <v>26858</v>
      </c>
      <c r="G101">
        <v>3881</v>
      </c>
      <c r="H101">
        <v>80094</v>
      </c>
      <c r="I101">
        <v>14686</v>
      </c>
      <c r="J101">
        <v>4933</v>
      </c>
      <c r="K101">
        <v>456475</v>
      </c>
      <c r="L101">
        <v>70</v>
      </c>
      <c r="M101">
        <v>3980</v>
      </c>
      <c r="N101">
        <v>30730</v>
      </c>
      <c r="O101">
        <v>33571</v>
      </c>
      <c r="P101">
        <v>144762</v>
      </c>
      <c r="Q101">
        <v>122891</v>
      </c>
      <c r="R101">
        <v>4512</v>
      </c>
      <c r="S101">
        <v>5</v>
      </c>
      <c r="V101">
        <v>5327</v>
      </c>
      <c r="W101">
        <v>0</v>
      </c>
      <c r="X101">
        <v>2460</v>
      </c>
      <c r="Y101">
        <v>106100</v>
      </c>
      <c r="AA101">
        <v>20650</v>
      </c>
      <c r="AB101">
        <v>534</v>
      </c>
      <c r="AC101">
        <v>979</v>
      </c>
      <c r="AD101">
        <v>13732</v>
      </c>
      <c r="AE101">
        <v>41282</v>
      </c>
      <c r="AF101">
        <v>14</v>
      </c>
      <c r="AG101">
        <v>550</v>
      </c>
      <c r="AH101">
        <v>10</v>
      </c>
      <c r="AI101">
        <v>1136</v>
      </c>
      <c r="AJ101">
        <v>17</v>
      </c>
      <c r="AK101">
        <v>9355</v>
      </c>
      <c r="AL101">
        <v>0</v>
      </c>
      <c r="AM101">
        <v>415</v>
      </c>
      <c r="AN101">
        <v>6595</v>
      </c>
      <c r="AO101">
        <v>100</v>
      </c>
      <c r="AP101">
        <v>5</v>
      </c>
      <c r="AQ101">
        <v>198004</v>
      </c>
      <c r="AR101">
        <v>0</v>
      </c>
      <c r="AS101">
        <v>503</v>
      </c>
      <c r="AT101">
        <v>43</v>
      </c>
      <c r="AU101">
        <v>650</v>
      </c>
      <c r="AV101">
        <v>0</v>
      </c>
      <c r="AW101">
        <v>446</v>
      </c>
      <c r="AX101">
        <v>97</v>
      </c>
      <c r="AY101">
        <v>389</v>
      </c>
      <c r="AZ101">
        <v>0</v>
      </c>
      <c r="BA101">
        <v>81</v>
      </c>
      <c r="BB101">
        <v>2589104</v>
      </c>
    </row>
    <row r="102" spans="1:54" x14ac:dyDescent="0.55000000000000004">
      <c r="A102" s="1">
        <v>1965</v>
      </c>
      <c r="B102">
        <v>911272</v>
      </c>
      <c r="C102">
        <v>7197.7</v>
      </c>
      <c r="D102">
        <v>105</v>
      </c>
      <c r="E102">
        <v>252.029</v>
      </c>
      <c r="F102">
        <v>24237</v>
      </c>
      <c r="G102">
        <v>4666</v>
      </c>
      <c r="H102">
        <v>96555</v>
      </c>
      <c r="I102">
        <v>16989</v>
      </c>
      <c r="J102">
        <v>5571</v>
      </c>
      <c r="K102">
        <v>469719</v>
      </c>
      <c r="L102">
        <v>61</v>
      </c>
      <c r="M102">
        <v>4380</v>
      </c>
      <c r="N102">
        <v>36398</v>
      </c>
      <c r="O102">
        <v>32046</v>
      </c>
      <c r="P102">
        <v>155068</v>
      </c>
      <c r="Q102">
        <v>122055</v>
      </c>
      <c r="R102">
        <v>5215</v>
      </c>
      <c r="S102">
        <v>3014</v>
      </c>
      <c r="V102">
        <v>509</v>
      </c>
      <c r="W102">
        <v>0</v>
      </c>
      <c r="X102">
        <v>1120</v>
      </c>
      <c r="Y102">
        <v>128200</v>
      </c>
      <c r="AA102">
        <v>14350</v>
      </c>
      <c r="AB102">
        <v>681</v>
      </c>
      <c r="AC102">
        <v>1069</v>
      </c>
      <c r="AD102">
        <v>15831</v>
      </c>
      <c r="AE102">
        <v>40393</v>
      </c>
      <c r="AF102">
        <v>722</v>
      </c>
      <c r="AG102">
        <v>369</v>
      </c>
      <c r="AH102">
        <v>5</v>
      </c>
      <c r="AI102">
        <v>513</v>
      </c>
      <c r="AJ102">
        <v>9</v>
      </c>
      <c r="AK102">
        <v>10425</v>
      </c>
      <c r="AL102">
        <v>0</v>
      </c>
      <c r="AM102">
        <v>354</v>
      </c>
      <c r="AN102">
        <v>6454</v>
      </c>
      <c r="AO102">
        <v>55</v>
      </c>
      <c r="AP102">
        <v>1</v>
      </c>
      <c r="AQ102">
        <v>205495</v>
      </c>
      <c r="AR102">
        <v>0</v>
      </c>
      <c r="AS102">
        <v>605</v>
      </c>
      <c r="AT102">
        <v>70</v>
      </c>
      <c r="AU102">
        <v>350</v>
      </c>
      <c r="AV102">
        <v>12</v>
      </c>
      <c r="AW102">
        <v>415</v>
      </c>
      <c r="AX102">
        <v>165</v>
      </c>
      <c r="AY102">
        <v>599</v>
      </c>
      <c r="AZ102">
        <v>0</v>
      </c>
      <c r="BA102">
        <v>96</v>
      </c>
      <c r="BB102">
        <v>2417207</v>
      </c>
    </row>
    <row r="103" spans="1:54" x14ac:dyDescent="0.55000000000000004">
      <c r="A103" s="1">
        <v>1966</v>
      </c>
      <c r="B103">
        <v>995435</v>
      </c>
      <c r="C103">
        <v>10127.799999999999</v>
      </c>
      <c r="D103">
        <v>115</v>
      </c>
      <c r="E103">
        <v>297.26799999999997</v>
      </c>
      <c r="F103">
        <v>45820</v>
      </c>
      <c r="G103">
        <v>5285</v>
      </c>
      <c r="H103">
        <v>88054</v>
      </c>
      <c r="I103">
        <v>17942</v>
      </c>
      <c r="J103">
        <v>5765</v>
      </c>
      <c r="K103">
        <v>585460</v>
      </c>
      <c r="L103">
        <v>87</v>
      </c>
      <c r="M103">
        <v>3910</v>
      </c>
      <c r="N103">
        <v>38380</v>
      </c>
      <c r="O103">
        <v>31723</v>
      </c>
      <c r="P103">
        <v>158362</v>
      </c>
      <c r="Q103">
        <v>123922</v>
      </c>
      <c r="R103">
        <v>5988</v>
      </c>
      <c r="S103">
        <v>38</v>
      </c>
      <c r="V103">
        <v>33178</v>
      </c>
      <c r="W103">
        <v>0</v>
      </c>
      <c r="X103">
        <v>6330</v>
      </c>
      <c r="Y103">
        <v>129200</v>
      </c>
      <c r="AA103">
        <v>16770</v>
      </c>
      <c r="AB103">
        <v>663</v>
      </c>
      <c r="AC103">
        <v>1228</v>
      </c>
      <c r="AD103">
        <v>16662</v>
      </c>
      <c r="AE103">
        <v>51229</v>
      </c>
      <c r="AF103">
        <v>0.75600000000000001</v>
      </c>
      <c r="AG103">
        <v>635</v>
      </c>
      <c r="AH103">
        <v>6</v>
      </c>
      <c r="AI103">
        <v>571</v>
      </c>
      <c r="AJ103">
        <v>0</v>
      </c>
      <c r="AK103">
        <v>13954</v>
      </c>
      <c r="AL103">
        <v>0</v>
      </c>
      <c r="AM103">
        <v>173</v>
      </c>
      <c r="AN103">
        <v>303</v>
      </c>
      <c r="AO103">
        <v>46</v>
      </c>
      <c r="AP103">
        <v>2</v>
      </c>
      <c r="AQ103">
        <v>217910</v>
      </c>
      <c r="AR103">
        <v>0</v>
      </c>
      <c r="AS103">
        <v>539</v>
      </c>
      <c r="AT103">
        <v>39</v>
      </c>
      <c r="AU103">
        <v>387</v>
      </c>
      <c r="AV103">
        <v>16</v>
      </c>
      <c r="AW103">
        <v>393</v>
      </c>
      <c r="AX103">
        <v>137</v>
      </c>
      <c r="AY103">
        <v>833</v>
      </c>
      <c r="AZ103">
        <v>4</v>
      </c>
      <c r="BA103">
        <v>128</v>
      </c>
      <c r="BB103">
        <v>2737063</v>
      </c>
    </row>
    <row r="104" spans="1:54" x14ac:dyDescent="0.55000000000000004">
      <c r="A104" s="1">
        <v>1967</v>
      </c>
      <c r="B104">
        <v>488035</v>
      </c>
      <c r="C104">
        <v>11092.1</v>
      </c>
      <c r="D104">
        <v>106</v>
      </c>
      <c r="E104">
        <v>405</v>
      </c>
      <c r="F104">
        <v>46698</v>
      </c>
      <c r="G104">
        <v>5032</v>
      </c>
      <c r="H104">
        <v>93792</v>
      </c>
      <c r="I104">
        <v>18404</v>
      </c>
      <c r="J104">
        <v>6811</v>
      </c>
      <c r="K104">
        <v>520198</v>
      </c>
      <c r="L104">
        <v>99</v>
      </c>
      <c r="M104">
        <v>5022</v>
      </c>
      <c r="N104">
        <v>60453</v>
      </c>
      <c r="O104">
        <v>37099</v>
      </c>
      <c r="P104">
        <v>164528</v>
      </c>
      <c r="Q104">
        <v>142389</v>
      </c>
      <c r="R104">
        <v>5654</v>
      </c>
      <c r="S104">
        <v>2057</v>
      </c>
      <c r="V104">
        <v>64538</v>
      </c>
      <c r="W104">
        <v>0</v>
      </c>
      <c r="X104">
        <v>3820</v>
      </c>
      <c r="Y104">
        <v>179800</v>
      </c>
      <c r="AA104">
        <v>22013</v>
      </c>
      <c r="AB104">
        <v>861</v>
      </c>
      <c r="AC104">
        <v>857</v>
      </c>
      <c r="AD104">
        <v>17087</v>
      </c>
      <c r="AE104">
        <v>54910</v>
      </c>
      <c r="AF104">
        <v>54</v>
      </c>
      <c r="AG104">
        <v>1702</v>
      </c>
      <c r="AH104">
        <v>5</v>
      </c>
      <c r="AI104">
        <v>808</v>
      </c>
      <c r="AJ104">
        <v>0</v>
      </c>
      <c r="AK104">
        <v>11629</v>
      </c>
      <c r="AL104">
        <v>0</v>
      </c>
      <c r="AM104">
        <v>166</v>
      </c>
      <c r="AN104">
        <v>407</v>
      </c>
      <c r="AO104">
        <v>0</v>
      </c>
      <c r="AP104">
        <v>2</v>
      </c>
      <c r="AQ104">
        <v>208585</v>
      </c>
      <c r="AR104">
        <v>0</v>
      </c>
      <c r="AS104">
        <v>746</v>
      </c>
      <c r="AT104">
        <v>30</v>
      </c>
      <c r="AU104">
        <v>467</v>
      </c>
      <c r="AV104">
        <v>22</v>
      </c>
      <c r="AW104">
        <v>323</v>
      </c>
      <c r="AX104">
        <v>189</v>
      </c>
      <c r="AY104">
        <v>562</v>
      </c>
      <c r="AZ104">
        <v>6</v>
      </c>
      <c r="BA104">
        <v>135</v>
      </c>
      <c r="BB104">
        <v>2304138</v>
      </c>
    </row>
    <row r="105" spans="1:54" x14ac:dyDescent="0.55000000000000004">
      <c r="A105" s="1">
        <v>1968</v>
      </c>
      <c r="B105">
        <v>398979</v>
      </c>
      <c r="C105">
        <v>13400</v>
      </c>
      <c r="D105">
        <v>116</v>
      </c>
      <c r="E105">
        <v>454</v>
      </c>
      <c r="F105">
        <v>34548</v>
      </c>
      <c r="G105">
        <v>7075</v>
      </c>
      <c r="H105">
        <v>103601</v>
      </c>
      <c r="I105">
        <v>18522</v>
      </c>
      <c r="J105">
        <v>7946</v>
      </c>
      <c r="K105">
        <v>580259</v>
      </c>
      <c r="L105">
        <v>86</v>
      </c>
      <c r="M105">
        <v>4700</v>
      </c>
      <c r="N105">
        <v>82015</v>
      </c>
      <c r="O105">
        <v>43346</v>
      </c>
      <c r="P105">
        <v>168537</v>
      </c>
      <c r="Q105">
        <v>165649</v>
      </c>
      <c r="R105">
        <v>8352</v>
      </c>
      <c r="S105">
        <v>25550</v>
      </c>
      <c r="V105">
        <v>21622</v>
      </c>
      <c r="W105">
        <v>0</v>
      </c>
      <c r="X105">
        <v>5010</v>
      </c>
      <c r="Y105">
        <v>271600</v>
      </c>
      <c r="AA105">
        <v>28371</v>
      </c>
      <c r="AB105">
        <v>1388</v>
      </c>
      <c r="AC105">
        <v>1209</v>
      </c>
      <c r="AD105">
        <v>12916</v>
      </c>
      <c r="AE105">
        <v>65598</v>
      </c>
      <c r="AF105">
        <v>112</v>
      </c>
      <c r="AG105">
        <v>2932</v>
      </c>
      <c r="AH105">
        <v>10</v>
      </c>
      <c r="AI105">
        <v>856</v>
      </c>
      <c r="AJ105">
        <v>0</v>
      </c>
      <c r="AK105">
        <v>16796</v>
      </c>
      <c r="AL105">
        <v>239</v>
      </c>
      <c r="AM105">
        <v>479</v>
      </c>
      <c r="AN105">
        <v>486</v>
      </c>
      <c r="AO105">
        <v>3</v>
      </c>
      <c r="AP105">
        <v>1</v>
      </c>
      <c r="AQ105">
        <v>204543</v>
      </c>
      <c r="AR105">
        <v>0</v>
      </c>
      <c r="AS105">
        <v>742</v>
      </c>
      <c r="AT105">
        <v>140</v>
      </c>
      <c r="AU105">
        <v>496</v>
      </c>
      <c r="AV105">
        <v>14</v>
      </c>
      <c r="AW105">
        <v>358</v>
      </c>
      <c r="AX105">
        <v>182</v>
      </c>
      <c r="AY105">
        <v>762</v>
      </c>
      <c r="AZ105">
        <v>6</v>
      </c>
      <c r="BA105">
        <v>165</v>
      </c>
      <c r="BB105">
        <v>2404831</v>
      </c>
    </row>
    <row r="106" spans="1:54" x14ac:dyDescent="0.55000000000000004">
      <c r="A106" s="1">
        <v>1969</v>
      </c>
      <c r="B106">
        <v>611565</v>
      </c>
      <c r="C106">
        <v>21549.599999999999</v>
      </c>
      <c r="D106">
        <v>103</v>
      </c>
      <c r="E106">
        <v>555</v>
      </c>
      <c r="F106">
        <v>24097</v>
      </c>
      <c r="G106">
        <v>7799</v>
      </c>
      <c r="H106">
        <v>114552</v>
      </c>
      <c r="I106">
        <v>22010</v>
      </c>
      <c r="J106">
        <v>7196</v>
      </c>
      <c r="K106">
        <v>635026</v>
      </c>
      <c r="L106">
        <v>98</v>
      </c>
      <c r="M106">
        <v>4713</v>
      </c>
      <c r="N106">
        <v>105270</v>
      </c>
      <c r="O106">
        <v>43271</v>
      </c>
      <c r="P106">
        <v>178666</v>
      </c>
      <c r="Q106">
        <v>169378</v>
      </c>
      <c r="R106">
        <v>8562</v>
      </c>
      <c r="S106">
        <v>10042</v>
      </c>
      <c r="V106">
        <v>9309</v>
      </c>
      <c r="W106">
        <v>0</v>
      </c>
      <c r="X106">
        <v>1210</v>
      </c>
      <c r="Y106">
        <v>683700</v>
      </c>
      <c r="AA106">
        <v>33697</v>
      </c>
      <c r="AB106">
        <v>2074</v>
      </c>
      <c r="AC106">
        <v>1378</v>
      </c>
      <c r="AD106">
        <v>27025</v>
      </c>
      <c r="AE106">
        <v>72517</v>
      </c>
      <c r="AF106">
        <v>155</v>
      </c>
      <c r="AG106">
        <v>989</v>
      </c>
      <c r="AH106">
        <v>6</v>
      </c>
      <c r="AI106">
        <v>728</v>
      </c>
      <c r="AJ106">
        <v>5</v>
      </c>
      <c r="AK106">
        <v>15077</v>
      </c>
      <c r="AL106">
        <v>354</v>
      </c>
      <c r="AM106">
        <v>318</v>
      </c>
      <c r="AN106">
        <v>453</v>
      </c>
      <c r="AO106">
        <v>18</v>
      </c>
      <c r="AP106">
        <v>8</v>
      </c>
      <c r="AQ106">
        <v>195680</v>
      </c>
      <c r="AR106">
        <v>0</v>
      </c>
      <c r="AS106">
        <v>788</v>
      </c>
      <c r="AT106">
        <v>89</v>
      </c>
      <c r="AU106">
        <v>529</v>
      </c>
      <c r="AV106">
        <v>12</v>
      </c>
      <c r="AW106">
        <v>364</v>
      </c>
      <c r="AX106">
        <v>215</v>
      </c>
      <c r="AY106">
        <v>1030</v>
      </c>
      <c r="AZ106">
        <v>10</v>
      </c>
      <c r="BA106">
        <v>158</v>
      </c>
      <c r="BB106">
        <v>3110968</v>
      </c>
    </row>
    <row r="107" spans="1:54" x14ac:dyDescent="0.55000000000000004">
      <c r="A107" s="1">
        <v>1970</v>
      </c>
      <c r="B107">
        <v>1016975</v>
      </c>
      <c r="C107">
        <v>18000</v>
      </c>
      <c r="D107">
        <v>154</v>
      </c>
      <c r="E107">
        <v>552</v>
      </c>
      <c r="F107">
        <v>22758</v>
      </c>
      <c r="G107">
        <v>7833</v>
      </c>
      <c r="H107">
        <v>128193</v>
      </c>
      <c r="I107">
        <v>26859</v>
      </c>
      <c r="J107">
        <v>9648</v>
      </c>
      <c r="K107">
        <v>687621</v>
      </c>
      <c r="L107">
        <v>1830</v>
      </c>
      <c r="M107">
        <v>4879</v>
      </c>
      <c r="N107">
        <v>115592</v>
      </c>
      <c r="O107">
        <v>49234</v>
      </c>
      <c r="P107">
        <v>189270</v>
      </c>
      <c r="Q107">
        <v>158435</v>
      </c>
      <c r="R107">
        <v>8791</v>
      </c>
      <c r="S107">
        <v>6557</v>
      </c>
      <c r="V107">
        <v>9114</v>
      </c>
      <c r="W107">
        <v>0</v>
      </c>
      <c r="X107">
        <v>890</v>
      </c>
      <c r="Y107">
        <v>718800</v>
      </c>
      <c r="AA107">
        <v>32877</v>
      </c>
      <c r="AB107">
        <v>1953</v>
      </c>
      <c r="AC107">
        <v>1364</v>
      </c>
      <c r="AD107">
        <v>28538</v>
      </c>
      <c r="AE107">
        <v>91182</v>
      </c>
      <c r="AF107">
        <v>136</v>
      </c>
      <c r="AG107">
        <v>1628</v>
      </c>
      <c r="AH107">
        <v>7</v>
      </c>
      <c r="AI107">
        <v>903</v>
      </c>
      <c r="AJ107">
        <v>2</v>
      </c>
      <c r="AK107">
        <v>18774</v>
      </c>
      <c r="AL107">
        <v>24</v>
      </c>
      <c r="AM107">
        <v>313</v>
      </c>
      <c r="AN107">
        <v>634</v>
      </c>
      <c r="AO107">
        <v>8</v>
      </c>
      <c r="AP107">
        <v>0</v>
      </c>
      <c r="AQ107">
        <v>177651</v>
      </c>
      <c r="AR107">
        <v>0</v>
      </c>
      <c r="AS107">
        <v>1055</v>
      </c>
      <c r="AT107">
        <v>19</v>
      </c>
      <c r="AU107">
        <v>1297</v>
      </c>
      <c r="AV107">
        <v>21</v>
      </c>
      <c r="AW107">
        <v>329</v>
      </c>
      <c r="AX107">
        <v>119</v>
      </c>
      <c r="AY107">
        <v>1053</v>
      </c>
      <c r="AZ107">
        <v>13</v>
      </c>
      <c r="BA107">
        <v>145</v>
      </c>
      <c r="BB107">
        <v>3632841</v>
      </c>
    </row>
    <row r="108" spans="1:54" x14ac:dyDescent="0.55000000000000004">
      <c r="A108" s="1">
        <v>1971</v>
      </c>
      <c r="B108">
        <v>516766</v>
      </c>
      <c r="C108">
        <v>33800</v>
      </c>
      <c r="D108">
        <v>167</v>
      </c>
      <c r="E108">
        <v>461</v>
      </c>
      <c r="F108">
        <v>25585</v>
      </c>
      <c r="G108">
        <v>9491</v>
      </c>
      <c r="H108">
        <v>121444</v>
      </c>
      <c r="I108">
        <v>28885</v>
      </c>
      <c r="J108">
        <v>9211</v>
      </c>
      <c r="K108">
        <v>721636</v>
      </c>
      <c r="L108">
        <v>2138</v>
      </c>
      <c r="M108">
        <v>5101</v>
      </c>
      <c r="N108">
        <v>90190</v>
      </c>
      <c r="O108">
        <v>53082</v>
      </c>
      <c r="P108">
        <v>196163</v>
      </c>
      <c r="Q108">
        <v>196672</v>
      </c>
      <c r="R108">
        <v>10945</v>
      </c>
      <c r="S108">
        <v>7085</v>
      </c>
      <c r="V108">
        <v>33545</v>
      </c>
      <c r="W108">
        <v>0</v>
      </c>
      <c r="X108">
        <v>900</v>
      </c>
      <c r="Y108">
        <v>771800</v>
      </c>
      <c r="AA108">
        <v>32981</v>
      </c>
      <c r="AB108">
        <v>2403</v>
      </c>
      <c r="AC108">
        <v>1391</v>
      </c>
      <c r="AD108">
        <v>32591</v>
      </c>
      <c r="AE108">
        <v>113631</v>
      </c>
      <c r="AF108">
        <v>74</v>
      </c>
      <c r="AG108">
        <v>1799</v>
      </c>
      <c r="AH108">
        <v>0</v>
      </c>
      <c r="AI108">
        <v>1807</v>
      </c>
      <c r="AJ108">
        <v>1</v>
      </c>
      <c r="AK108">
        <v>16543</v>
      </c>
      <c r="AL108">
        <v>43</v>
      </c>
      <c r="AM108">
        <v>204</v>
      </c>
      <c r="AN108">
        <v>766</v>
      </c>
      <c r="AO108">
        <v>20</v>
      </c>
      <c r="AP108">
        <v>0</v>
      </c>
      <c r="AQ108">
        <v>142662</v>
      </c>
      <c r="AR108">
        <v>0</v>
      </c>
      <c r="AS108">
        <v>1178</v>
      </c>
      <c r="AT108">
        <v>38</v>
      </c>
      <c r="AU108">
        <v>1508</v>
      </c>
      <c r="AV108">
        <v>39</v>
      </c>
      <c r="AW108">
        <v>313</v>
      </c>
      <c r="AX108">
        <v>199</v>
      </c>
      <c r="AY108">
        <v>1159</v>
      </c>
      <c r="AZ108">
        <v>63</v>
      </c>
      <c r="BA108">
        <v>67</v>
      </c>
      <c r="BB108">
        <v>3275957</v>
      </c>
    </row>
    <row r="109" spans="1:54" x14ac:dyDescent="0.55000000000000004">
      <c r="A109" s="1">
        <v>1972</v>
      </c>
      <c r="B109">
        <v>853433</v>
      </c>
      <c r="C109">
        <v>28800</v>
      </c>
      <c r="D109">
        <v>186</v>
      </c>
      <c r="E109">
        <v>16089</v>
      </c>
      <c r="F109">
        <v>45567</v>
      </c>
      <c r="G109">
        <v>9974</v>
      </c>
      <c r="H109">
        <v>135418</v>
      </c>
      <c r="I109">
        <v>32444</v>
      </c>
      <c r="J109">
        <v>11137</v>
      </c>
      <c r="K109">
        <v>851205</v>
      </c>
      <c r="L109">
        <v>1203</v>
      </c>
      <c r="M109">
        <v>5983</v>
      </c>
      <c r="N109">
        <v>108907</v>
      </c>
      <c r="O109">
        <v>65583</v>
      </c>
      <c r="P109">
        <v>210063</v>
      </c>
      <c r="Q109">
        <v>234214</v>
      </c>
      <c r="R109">
        <v>11031</v>
      </c>
      <c r="S109">
        <v>15048</v>
      </c>
      <c r="V109">
        <v>28145</v>
      </c>
      <c r="W109">
        <v>0</v>
      </c>
      <c r="X109">
        <v>1000</v>
      </c>
      <c r="Y109">
        <v>779300</v>
      </c>
      <c r="AA109">
        <v>48990</v>
      </c>
      <c r="AB109">
        <v>2530</v>
      </c>
      <c r="AC109">
        <v>1801</v>
      </c>
      <c r="AD109">
        <v>37392</v>
      </c>
      <c r="AE109">
        <v>153100</v>
      </c>
      <c r="AF109">
        <v>72</v>
      </c>
      <c r="AG109">
        <v>3125</v>
      </c>
      <c r="AH109">
        <v>3</v>
      </c>
      <c r="AI109">
        <v>2709</v>
      </c>
      <c r="AJ109">
        <v>1</v>
      </c>
      <c r="AK109">
        <v>17484</v>
      </c>
      <c r="AL109">
        <v>20</v>
      </c>
      <c r="AM109">
        <v>157</v>
      </c>
      <c r="AN109">
        <v>420</v>
      </c>
      <c r="AO109">
        <v>46</v>
      </c>
      <c r="AP109">
        <v>0</v>
      </c>
      <c r="AQ109">
        <v>131369</v>
      </c>
      <c r="AR109">
        <v>0</v>
      </c>
      <c r="AS109">
        <v>1311</v>
      </c>
      <c r="AT109">
        <v>25</v>
      </c>
      <c r="AU109">
        <v>3292</v>
      </c>
      <c r="AV109">
        <v>32</v>
      </c>
      <c r="AW109">
        <v>349</v>
      </c>
      <c r="AX109">
        <v>147</v>
      </c>
      <c r="AY109">
        <v>978</v>
      </c>
      <c r="AZ109">
        <v>6</v>
      </c>
      <c r="BA109">
        <v>97</v>
      </c>
      <c r="BB109">
        <v>3937470</v>
      </c>
    </row>
    <row r="110" spans="1:54" x14ac:dyDescent="0.55000000000000004">
      <c r="A110" s="1">
        <v>1973</v>
      </c>
      <c r="B110">
        <v>867019</v>
      </c>
      <c r="C110">
        <v>112000</v>
      </c>
      <c r="D110">
        <v>246</v>
      </c>
      <c r="E110">
        <v>83154</v>
      </c>
      <c r="F110">
        <v>54462</v>
      </c>
      <c r="G110">
        <v>10282</v>
      </c>
      <c r="H110">
        <v>135483</v>
      </c>
      <c r="I110">
        <v>52840</v>
      </c>
      <c r="J110">
        <v>13560</v>
      </c>
      <c r="K110">
        <v>840258</v>
      </c>
      <c r="L110">
        <v>38893</v>
      </c>
      <c r="M110">
        <v>7896</v>
      </c>
      <c r="N110">
        <v>113703</v>
      </c>
      <c r="O110">
        <v>50938</v>
      </c>
      <c r="P110">
        <v>241456</v>
      </c>
      <c r="Q110">
        <v>320388</v>
      </c>
      <c r="R110">
        <v>12310</v>
      </c>
      <c r="S110">
        <v>15198</v>
      </c>
      <c r="V110">
        <v>21270</v>
      </c>
      <c r="W110">
        <v>0</v>
      </c>
      <c r="X110">
        <v>3000</v>
      </c>
      <c r="Y110">
        <v>672130</v>
      </c>
      <c r="AA110">
        <v>52377</v>
      </c>
      <c r="AB110">
        <v>3005</v>
      </c>
      <c r="AC110">
        <v>2078</v>
      </c>
      <c r="AD110">
        <v>52540</v>
      </c>
      <c r="AE110">
        <v>192092</v>
      </c>
      <c r="AF110">
        <v>0</v>
      </c>
      <c r="AG110">
        <v>4593</v>
      </c>
      <c r="AH110">
        <v>0</v>
      </c>
      <c r="AI110">
        <v>2664</v>
      </c>
      <c r="AJ110">
        <v>1</v>
      </c>
      <c r="AK110">
        <v>18886</v>
      </c>
      <c r="AL110">
        <v>19</v>
      </c>
      <c r="AM110">
        <v>193</v>
      </c>
      <c r="AN110">
        <v>456</v>
      </c>
      <c r="AO110">
        <v>108</v>
      </c>
      <c r="AP110">
        <v>21</v>
      </c>
      <c r="AQ110">
        <v>121866</v>
      </c>
      <c r="AR110">
        <v>0</v>
      </c>
      <c r="AS110">
        <v>1845</v>
      </c>
      <c r="AT110">
        <v>18</v>
      </c>
      <c r="AU110">
        <v>17121</v>
      </c>
      <c r="AV110">
        <v>47</v>
      </c>
      <c r="AW110">
        <v>503</v>
      </c>
      <c r="AX110">
        <v>140</v>
      </c>
      <c r="AY110">
        <v>1287</v>
      </c>
      <c r="AZ110">
        <v>73</v>
      </c>
      <c r="BA110">
        <v>134</v>
      </c>
      <c r="BB110">
        <v>4247705</v>
      </c>
    </row>
    <row r="111" spans="1:54" x14ac:dyDescent="0.55000000000000004">
      <c r="A111" s="1">
        <v>1974</v>
      </c>
      <c r="B111">
        <v>577682</v>
      </c>
      <c r="C111">
        <v>47000</v>
      </c>
      <c r="D111">
        <v>166</v>
      </c>
      <c r="E111">
        <v>574</v>
      </c>
      <c r="F111">
        <v>49814</v>
      </c>
      <c r="G111">
        <v>11040</v>
      </c>
      <c r="H111">
        <v>135310</v>
      </c>
      <c r="I111">
        <v>38225</v>
      </c>
      <c r="J111">
        <v>14686</v>
      </c>
      <c r="K111">
        <v>762174</v>
      </c>
      <c r="L111">
        <v>25779</v>
      </c>
      <c r="M111">
        <v>5862</v>
      </c>
      <c r="N111">
        <v>129757</v>
      </c>
      <c r="O111">
        <v>59729</v>
      </c>
      <c r="P111">
        <v>229244</v>
      </c>
      <c r="Q111">
        <v>296740</v>
      </c>
      <c r="R111">
        <v>12646</v>
      </c>
      <c r="S111">
        <v>13885</v>
      </c>
      <c r="V111">
        <v>9742</v>
      </c>
      <c r="W111">
        <v>0</v>
      </c>
      <c r="X111">
        <v>3300</v>
      </c>
      <c r="Y111">
        <v>759730</v>
      </c>
      <c r="AA111">
        <v>43468</v>
      </c>
      <c r="AB111">
        <v>4310</v>
      </c>
      <c r="AC111">
        <v>2482</v>
      </c>
      <c r="AD111">
        <v>49222</v>
      </c>
      <c r="AE111">
        <v>179659</v>
      </c>
      <c r="AF111">
        <v>0</v>
      </c>
      <c r="AG111">
        <v>4800</v>
      </c>
      <c r="AH111">
        <v>1</v>
      </c>
      <c r="AI111">
        <v>3251</v>
      </c>
      <c r="AJ111">
        <v>1</v>
      </c>
      <c r="AK111">
        <v>20209</v>
      </c>
      <c r="AL111">
        <v>0</v>
      </c>
      <c r="AM111">
        <v>181</v>
      </c>
      <c r="AN111">
        <v>5324</v>
      </c>
      <c r="AO111">
        <v>61</v>
      </c>
      <c r="AP111">
        <v>4</v>
      </c>
      <c r="AQ111">
        <v>113472</v>
      </c>
      <c r="AR111">
        <v>0</v>
      </c>
      <c r="AS111">
        <v>1414</v>
      </c>
      <c r="AT111">
        <v>29</v>
      </c>
      <c r="AU111">
        <v>37641</v>
      </c>
      <c r="AV111">
        <v>34</v>
      </c>
      <c r="AW111">
        <v>543</v>
      </c>
      <c r="AX111">
        <v>175</v>
      </c>
      <c r="AY111">
        <v>1476</v>
      </c>
      <c r="AZ111">
        <v>109</v>
      </c>
      <c r="BA111">
        <v>152</v>
      </c>
      <c r="BB111">
        <v>3758539</v>
      </c>
    </row>
    <row r="112" spans="1:54" x14ac:dyDescent="0.55000000000000004">
      <c r="A112" s="1">
        <v>1975</v>
      </c>
      <c r="B112">
        <v>919025</v>
      </c>
      <c r="C112">
        <v>20000</v>
      </c>
      <c r="D112">
        <v>42</v>
      </c>
      <c r="E112">
        <v>713</v>
      </c>
      <c r="F112">
        <v>86430</v>
      </c>
      <c r="G112">
        <v>12447</v>
      </c>
      <c r="H112">
        <v>148207</v>
      </c>
      <c r="I112">
        <v>50798</v>
      </c>
      <c r="J112">
        <v>13051</v>
      </c>
      <c r="K112">
        <v>825630</v>
      </c>
      <c r="L112">
        <v>613</v>
      </c>
      <c r="M112">
        <v>6289</v>
      </c>
      <c r="N112">
        <v>133063</v>
      </c>
      <c r="O112">
        <v>68217</v>
      </c>
      <c r="P112">
        <v>215340</v>
      </c>
      <c r="Q112">
        <v>266418</v>
      </c>
      <c r="R112">
        <v>13983</v>
      </c>
      <c r="S112">
        <v>28454</v>
      </c>
      <c r="V112">
        <v>23858</v>
      </c>
      <c r="W112">
        <v>0</v>
      </c>
      <c r="X112">
        <v>1372</v>
      </c>
      <c r="Y112">
        <v>849763</v>
      </c>
      <c r="AA112">
        <v>40814</v>
      </c>
      <c r="AB112">
        <v>5294</v>
      </c>
      <c r="AC112">
        <v>2383</v>
      </c>
      <c r="AD112">
        <v>60413</v>
      </c>
      <c r="AE112">
        <v>163398</v>
      </c>
      <c r="AF112">
        <v>8</v>
      </c>
      <c r="AG112">
        <v>4375</v>
      </c>
      <c r="AH112">
        <v>3</v>
      </c>
      <c r="AI112">
        <v>2561</v>
      </c>
      <c r="AJ112">
        <v>17</v>
      </c>
      <c r="AK112">
        <v>21769</v>
      </c>
      <c r="AL112">
        <v>59</v>
      </c>
      <c r="AM112">
        <v>213</v>
      </c>
      <c r="AN112">
        <v>7161</v>
      </c>
      <c r="AO112">
        <v>15</v>
      </c>
      <c r="AP112">
        <v>10</v>
      </c>
      <c r="AQ112">
        <v>109728</v>
      </c>
      <c r="AR112">
        <v>0</v>
      </c>
      <c r="AS112">
        <v>1287</v>
      </c>
      <c r="AT112">
        <v>54</v>
      </c>
      <c r="AU112">
        <v>12305</v>
      </c>
      <c r="AV112">
        <v>32</v>
      </c>
      <c r="AW112">
        <v>404</v>
      </c>
      <c r="AX112">
        <v>258</v>
      </c>
      <c r="AY112">
        <v>1387</v>
      </c>
      <c r="AZ112">
        <v>8</v>
      </c>
      <c r="BA112">
        <v>134</v>
      </c>
      <c r="BB112">
        <v>4263565</v>
      </c>
    </row>
    <row r="113" spans="1:54" x14ac:dyDescent="0.55000000000000004">
      <c r="A113" s="1">
        <v>1976</v>
      </c>
      <c r="B113">
        <v>698131</v>
      </c>
      <c r="C113">
        <v>21100</v>
      </c>
      <c r="D113">
        <v>21</v>
      </c>
      <c r="E113">
        <v>990</v>
      </c>
      <c r="F113">
        <v>39975</v>
      </c>
      <c r="G113">
        <v>11677</v>
      </c>
      <c r="H113">
        <v>134148</v>
      </c>
      <c r="I113">
        <v>59558</v>
      </c>
      <c r="J113">
        <v>11744</v>
      </c>
      <c r="K113">
        <v>899147</v>
      </c>
      <c r="L113">
        <v>230</v>
      </c>
      <c r="M113">
        <v>7598</v>
      </c>
      <c r="N113">
        <v>142018</v>
      </c>
      <c r="O113">
        <v>65976</v>
      </c>
      <c r="P113">
        <v>203514</v>
      </c>
      <c r="Q113">
        <v>273501</v>
      </c>
      <c r="R113">
        <v>14555</v>
      </c>
      <c r="S113">
        <v>21722</v>
      </c>
      <c r="V113">
        <v>29669</v>
      </c>
      <c r="W113">
        <v>0</v>
      </c>
      <c r="X113">
        <v>3400</v>
      </c>
      <c r="Y113">
        <v>776393</v>
      </c>
      <c r="AA113">
        <v>54432</v>
      </c>
      <c r="AB113">
        <v>6925</v>
      </c>
      <c r="AC113">
        <v>1776</v>
      </c>
      <c r="AD113">
        <v>69258</v>
      </c>
      <c r="AE113">
        <v>194790</v>
      </c>
      <c r="AF113">
        <v>3</v>
      </c>
      <c r="AG113">
        <v>5947</v>
      </c>
      <c r="AH113">
        <v>2232</v>
      </c>
      <c r="AI113">
        <v>3701</v>
      </c>
      <c r="AJ113">
        <v>9</v>
      </c>
      <c r="AK113">
        <v>30580</v>
      </c>
      <c r="AL113">
        <v>57</v>
      </c>
      <c r="AM113">
        <v>190</v>
      </c>
      <c r="AN113">
        <v>512</v>
      </c>
      <c r="AO113">
        <v>35</v>
      </c>
      <c r="AP113">
        <v>7</v>
      </c>
      <c r="AQ113">
        <v>100076</v>
      </c>
      <c r="AR113">
        <v>0</v>
      </c>
      <c r="AS113">
        <v>1844</v>
      </c>
      <c r="AT113">
        <v>32</v>
      </c>
      <c r="AU113">
        <v>18018</v>
      </c>
      <c r="AV113">
        <v>26</v>
      </c>
      <c r="AW113">
        <v>407</v>
      </c>
      <c r="AX113">
        <v>331</v>
      </c>
      <c r="AY113">
        <v>1614</v>
      </c>
      <c r="AZ113">
        <v>21</v>
      </c>
      <c r="BA113">
        <v>224</v>
      </c>
      <c r="BB113">
        <v>4009561</v>
      </c>
    </row>
    <row r="114" spans="1:54" x14ac:dyDescent="0.55000000000000004">
      <c r="A114" s="1">
        <v>1977</v>
      </c>
      <c r="B114">
        <v>639804</v>
      </c>
      <c r="C114">
        <v>23500</v>
      </c>
      <c r="D114">
        <v>55</v>
      </c>
      <c r="E114">
        <v>1051</v>
      </c>
      <c r="F114">
        <v>26444</v>
      </c>
      <c r="G114">
        <v>12427</v>
      </c>
      <c r="H114">
        <v>160184</v>
      </c>
      <c r="I114">
        <v>56555</v>
      </c>
      <c r="J114">
        <v>10800</v>
      </c>
      <c r="K114">
        <v>950715</v>
      </c>
      <c r="L114">
        <v>274</v>
      </c>
      <c r="M114">
        <v>8364</v>
      </c>
      <c r="N114">
        <v>155048</v>
      </c>
      <c r="O114">
        <v>80932</v>
      </c>
      <c r="P114">
        <v>203853</v>
      </c>
      <c r="Q114">
        <v>318043</v>
      </c>
      <c r="R114">
        <v>15049</v>
      </c>
      <c r="S114">
        <v>32584</v>
      </c>
      <c r="V114">
        <v>34439</v>
      </c>
      <c r="W114">
        <v>0</v>
      </c>
      <c r="X114">
        <v>23000</v>
      </c>
      <c r="Y114">
        <v>641290</v>
      </c>
      <c r="AA114">
        <v>64000</v>
      </c>
      <c r="AB114">
        <v>8098</v>
      </c>
      <c r="AC114">
        <v>1731</v>
      </c>
      <c r="AD114">
        <v>95898</v>
      </c>
      <c r="AE114">
        <v>234615</v>
      </c>
      <c r="AF114">
        <v>190</v>
      </c>
      <c r="AG114">
        <v>6459</v>
      </c>
      <c r="AH114">
        <v>12200</v>
      </c>
      <c r="AI114">
        <v>2961</v>
      </c>
      <c r="AJ114">
        <v>106</v>
      </c>
      <c r="AK114">
        <v>34592</v>
      </c>
      <c r="AL114">
        <v>24</v>
      </c>
      <c r="AM114">
        <v>221</v>
      </c>
      <c r="AN114">
        <v>632</v>
      </c>
      <c r="AO114">
        <v>37</v>
      </c>
      <c r="AP114">
        <v>0</v>
      </c>
      <c r="AQ114">
        <v>97591</v>
      </c>
      <c r="AR114">
        <v>0</v>
      </c>
      <c r="AS114">
        <v>2002</v>
      </c>
      <c r="AT114">
        <v>46</v>
      </c>
      <c r="AU114">
        <v>23490</v>
      </c>
      <c r="AV114">
        <v>79</v>
      </c>
      <c r="AW114">
        <v>481</v>
      </c>
      <c r="AX114">
        <v>410</v>
      </c>
      <c r="AY114">
        <v>1942</v>
      </c>
      <c r="AZ114">
        <v>0</v>
      </c>
      <c r="BA114">
        <v>287</v>
      </c>
      <c r="BB114">
        <v>4082441</v>
      </c>
    </row>
    <row r="115" spans="1:54" x14ac:dyDescent="0.55000000000000004">
      <c r="A115" s="1">
        <v>1978</v>
      </c>
      <c r="B115">
        <v>745824</v>
      </c>
      <c r="C115">
        <v>23200</v>
      </c>
      <c r="D115">
        <v>36</v>
      </c>
      <c r="E115">
        <v>2158</v>
      </c>
      <c r="F115">
        <v>23253</v>
      </c>
      <c r="G115">
        <v>10192</v>
      </c>
      <c r="H115">
        <v>159562</v>
      </c>
      <c r="I115">
        <v>58629</v>
      </c>
      <c r="J115">
        <v>10386</v>
      </c>
      <c r="K115">
        <v>868678</v>
      </c>
      <c r="L115">
        <v>422</v>
      </c>
      <c r="M115">
        <v>9174</v>
      </c>
      <c r="N115">
        <v>160426</v>
      </c>
      <c r="O115">
        <v>71111</v>
      </c>
      <c r="P115">
        <v>207258</v>
      </c>
      <c r="Q115">
        <v>328451</v>
      </c>
      <c r="R115">
        <v>12470</v>
      </c>
      <c r="S115">
        <v>15385</v>
      </c>
      <c r="V115">
        <v>20382</v>
      </c>
      <c r="W115">
        <v>0</v>
      </c>
      <c r="X115">
        <v>15000</v>
      </c>
      <c r="Y115">
        <v>583662</v>
      </c>
      <c r="AA115">
        <v>46153</v>
      </c>
      <c r="AB115">
        <v>7802</v>
      </c>
      <c r="AC115">
        <v>1611</v>
      </c>
      <c r="AD115">
        <v>104670</v>
      </c>
      <c r="AE115">
        <v>328783</v>
      </c>
      <c r="AF115">
        <v>359</v>
      </c>
      <c r="AG115">
        <v>8864</v>
      </c>
      <c r="AH115">
        <v>4576</v>
      </c>
      <c r="AI115">
        <v>3838</v>
      </c>
      <c r="AJ115">
        <v>187</v>
      </c>
      <c r="AK115">
        <v>40523</v>
      </c>
      <c r="AL115">
        <v>0</v>
      </c>
      <c r="AM115">
        <v>218</v>
      </c>
      <c r="AN115">
        <v>649</v>
      </c>
      <c r="AO115">
        <v>22</v>
      </c>
      <c r="AP115">
        <v>0</v>
      </c>
      <c r="AQ115">
        <v>83821</v>
      </c>
      <c r="AR115">
        <v>0</v>
      </c>
      <c r="AS115">
        <v>2355</v>
      </c>
      <c r="AT115">
        <v>42</v>
      </c>
      <c r="AU115">
        <v>20870</v>
      </c>
      <c r="AV115">
        <v>260</v>
      </c>
      <c r="AW115">
        <v>591</v>
      </c>
      <c r="AX115">
        <v>465</v>
      </c>
      <c r="AY115">
        <v>1904</v>
      </c>
      <c r="AZ115">
        <v>157</v>
      </c>
      <c r="BA115">
        <v>288</v>
      </c>
      <c r="BB115">
        <v>4105248</v>
      </c>
    </row>
    <row r="116" spans="1:54" x14ac:dyDescent="0.55000000000000004">
      <c r="A116" s="1">
        <v>1979</v>
      </c>
      <c r="B116">
        <v>848602</v>
      </c>
      <c r="C116">
        <v>22500</v>
      </c>
      <c r="D116">
        <v>59.698</v>
      </c>
      <c r="E116">
        <v>844</v>
      </c>
      <c r="F116">
        <v>21108</v>
      </c>
      <c r="G116">
        <v>14791</v>
      </c>
      <c r="H116">
        <v>182006</v>
      </c>
      <c r="I116">
        <v>64801</v>
      </c>
      <c r="J116">
        <v>10822</v>
      </c>
      <c r="K116">
        <v>973277</v>
      </c>
      <c r="L116">
        <v>280</v>
      </c>
      <c r="M116">
        <v>10803</v>
      </c>
      <c r="N116">
        <v>158995</v>
      </c>
      <c r="O116">
        <v>77496</v>
      </c>
      <c r="P116">
        <v>214226</v>
      </c>
      <c r="Q116">
        <v>410266</v>
      </c>
      <c r="R116">
        <v>17577</v>
      </c>
      <c r="S116">
        <v>5935</v>
      </c>
      <c r="V116">
        <v>20038</v>
      </c>
      <c r="W116">
        <v>0</v>
      </c>
      <c r="X116">
        <v>5200</v>
      </c>
      <c r="Y116">
        <v>686847</v>
      </c>
      <c r="AA116">
        <v>46249</v>
      </c>
      <c r="AB116">
        <v>8481</v>
      </c>
      <c r="AC116">
        <v>1677</v>
      </c>
      <c r="AD116">
        <v>100918</v>
      </c>
      <c r="AE116">
        <v>326922</v>
      </c>
      <c r="AF116">
        <v>17887</v>
      </c>
      <c r="AG116">
        <v>9682</v>
      </c>
      <c r="AH116">
        <v>1300</v>
      </c>
      <c r="AI116">
        <v>7248</v>
      </c>
      <c r="AJ116">
        <v>369</v>
      </c>
      <c r="AK116">
        <v>34751</v>
      </c>
      <c r="AL116">
        <v>1</v>
      </c>
      <c r="AM116">
        <v>175</v>
      </c>
      <c r="AN116">
        <v>618</v>
      </c>
      <c r="AO116">
        <v>6</v>
      </c>
      <c r="AP116">
        <v>0</v>
      </c>
      <c r="AQ116">
        <v>72007</v>
      </c>
      <c r="AR116">
        <v>0</v>
      </c>
      <c r="AS116">
        <v>2931</v>
      </c>
      <c r="AT116">
        <v>35</v>
      </c>
      <c r="AU116">
        <v>27549</v>
      </c>
      <c r="AV116">
        <v>488</v>
      </c>
      <c r="AW116">
        <v>674</v>
      </c>
      <c r="AX116">
        <v>629</v>
      </c>
      <c r="AY116">
        <v>1961</v>
      </c>
      <c r="AZ116">
        <v>144</v>
      </c>
      <c r="BA116">
        <v>347</v>
      </c>
      <c r="BB116">
        <v>4562008</v>
      </c>
    </row>
    <row r="117" spans="1:54" x14ac:dyDescent="0.55000000000000004">
      <c r="A117" s="1">
        <v>1980</v>
      </c>
      <c r="B117">
        <v>667092</v>
      </c>
      <c r="C117">
        <v>19500</v>
      </c>
      <c r="D117">
        <v>62</v>
      </c>
      <c r="E117">
        <v>741</v>
      </c>
      <c r="F117">
        <v>22379</v>
      </c>
      <c r="G117">
        <v>15310</v>
      </c>
      <c r="H117">
        <v>182505</v>
      </c>
      <c r="I117">
        <v>65177</v>
      </c>
      <c r="J117">
        <v>11603</v>
      </c>
      <c r="K117">
        <v>1039170</v>
      </c>
      <c r="L117">
        <v>270</v>
      </c>
      <c r="M117">
        <v>10459</v>
      </c>
      <c r="N117">
        <v>173088</v>
      </c>
      <c r="O117">
        <v>76678</v>
      </c>
      <c r="P117">
        <v>232731</v>
      </c>
      <c r="Q117">
        <v>351692</v>
      </c>
      <c r="R117">
        <v>17321</v>
      </c>
      <c r="S117">
        <v>8582</v>
      </c>
      <c r="V117">
        <v>14148</v>
      </c>
      <c r="W117">
        <v>0</v>
      </c>
      <c r="X117">
        <v>6700</v>
      </c>
      <c r="Y117">
        <v>828117</v>
      </c>
      <c r="AA117">
        <v>56190</v>
      </c>
      <c r="AB117">
        <v>6874</v>
      </c>
      <c r="AC117">
        <v>1850</v>
      </c>
      <c r="AD117">
        <v>110059</v>
      </c>
      <c r="AE117">
        <v>367990</v>
      </c>
      <c r="AF117">
        <v>4043</v>
      </c>
      <c r="AG117">
        <v>5948</v>
      </c>
      <c r="AH117">
        <v>4050</v>
      </c>
      <c r="AI117">
        <v>8723</v>
      </c>
      <c r="AJ117">
        <v>392</v>
      </c>
      <c r="AK117">
        <v>46328</v>
      </c>
      <c r="AL117">
        <v>1</v>
      </c>
      <c r="AM117">
        <v>61</v>
      </c>
      <c r="AN117">
        <v>768</v>
      </c>
      <c r="AO117">
        <v>0</v>
      </c>
      <c r="AP117">
        <v>0</v>
      </c>
      <c r="AQ117">
        <v>82078</v>
      </c>
      <c r="AR117">
        <v>0</v>
      </c>
      <c r="AS117">
        <v>2695</v>
      </c>
      <c r="AT117">
        <v>36</v>
      </c>
      <c r="AU117">
        <v>32328</v>
      </c>
      <c r="AV117">
        <v>173</v>
      </c>
      <c r="AW117">
        <v>608</v>
      </c>
      <c r="AX117">
        <v>559</v>
      </c>
      <c r="AY117">
        <v>2079</v>
      </c>
      <c r="AZ117">
        <v>129</v>
      </c>
      <c r="BA117">
        <v>305</v>
      </c>
      <c r="BB117">
        <v>4561364</v>
      </c>
    </row>
    <row r="118" spans="1:54" x14ac:dyDescent="0.55000000000000004">
      <c r="A118" s="1">
        <v>1981</v>
      </c>
      <c r="B118">
        <v>777707</v>
      </c>
      <c r="C118">
        <v>17700</v>
      </c>
      <c r="D118">
        <v>78</v>
      </c>
      <c r="E118">
        <v>1244</v>
      </c>
      <c r="F118">
        <v>29911</v>
      </c>
      <c r="G118">
        <v>17436</v>
      </c>
      <c r="H118">
        <v>187115</v>
      </c>
      <c r="I118">
        <v>75115</v>
      </c>
      <c r="J118">
        <v>9596</v>
      </c>
      <c r="K118">
        <v>1157896</v>
      </c>
      <c r="L118">
        <v>250</v>
      </c>
      <c r="M118">
        <v>11537</v>
      </c>
      <c r="N118">
        <v>176767</v>
      </c>
      <c r="O118">
        <v>73800</v>
      </c>
      <c r="P118">
        <v>270616</v>
      </c>
      <c r="Q118">
        <v>409662</v>
      </c>
      <c r="R118">
        <v>19961</v>
      </c>
      <c r="S118">
        <v>18895</v>
      </c>
      <c r="V118">
        <v>40314</v>
      </c>
      <c r="W118">
        <v>0</v>
      </c>
      <c r="X118">
        <v>7600</v>
      </c>
      <c r="Y118">
        <v>794164</v>
      </c>
      <c r="AA118">
        <v>27991</v>
      </c>
      <c r="AB118">
        <v>7492</v>
      </c>
      <c r="AC118">
        <v>2288</v>
      </c>
      <c r="AD118">
        <v>120381</v>
      </c>
      <c r="AE118">
        <v>414791</v>
      </c>
      <c r="AF118">
        <v>626</v>
      </c>
      <c r="AG118">
        <v>4462</v>
      </c>
      <c r="AH118">
        <v>8198</v>
      </c>
      <c r="AI118">
        <v>10637</v>
      </c>
      <c r="AJ118">
        <v>400</v>
      </c>
      <c r="AK118">
        <v>48844</v>
      </c>
      <c r="AL118">
        <v>0</v>
      </c>
      <c r="AM118">
        <v>116</v>
      </c>
      <c r="AN118">
        <v>922</v>
      </c>
      <c r="AO118">
        <v>92</v>
      </c>
      <c r="AP118">
        <v>0</v>
      </c>
      <c r="AQ118">
        <v>92443</v>
      </c>
      <c r="AR118">
        <v>0</v>
      </c>
      <c r="AS118">
        <v>3298</v>
      </c>
      <c r="AT118">
        <v>24</v>
      </c>
      <c r="AU118">
        <v>32660</v>
      </c>
      <c r="AV118">
        <v>87</v>
      </c>
      <c r="AW118">
        <v>858</v>
      </c>
      <c r="AX118">
        <v>605</v>
      </c>
      <c r="AY118">
        <v>2164</v>
      </c>
      <c r="AZ118">
        <v>177</v>
      </c>
      <c r="BA118">
        <v>478</v>
      </c>
      <c r="BB118">
        <v>4972564</v>
      </c>
    </row>
    <row r="119" spans="1:54" x14ac:dyDescent="0.55000000000000004">
      <c r="A119" s="1">
        <v>1982</v>
      </c>
      <c r="B119">
        <v>752694</v>
      </c>
      <c r="C119">
        <v>14400</v>
      </c>
      <c r="D119">
        <v>84</v>
      </c>
      <c r="E119">
        <v>1490</v>
      </c>
      <c r="F119">
        <v>33337</v>
      </c>
      <c r="G119">
        <v>10805</v>
      </c>
      <c r="H119">
        <v>188175</v>
      </c>
      <c r="I119">
        <v>83761</v>
      </c>
      <c r="J119">
        <v>9895</v>
      </c>
      <c r="K119">
        <v>1126645</v>
      </c>
      <c r="L119">
        <v>320</v>
      </c>
      <c r="M119">
        <v>9909</v>
      </c>
      <c r="N119">
        <v>195383</v>
      </c>
      <c r="O119">
        <v>80536</v>
      </c>
      <c r="P119">
        <v>264297</v>
      </c>
      <c r="Q119">
        <v>405034</v>
      </c>
      <c r="R119">
        <v>13191</v>
      </c>
      <c r="S119">
        <v>18754</v>
      </c>
      <c r="V119">
        <v>60033</v>
      </c>
      <c r="W119">
        <v>0</v>
      </c>
      <c r="X119">
        <v>3000</v>
      </c>
      <c r="Y119">
        <v>666294</v>
      </c>
      <c r="AA119">
        <v>41183</v>
      </c>
      <c r="AB119">
        <v>8992</v>
      </c>
      <c r="AC119">
        <v>3369</v>
      </c>
      <c r="AD119">
        <v>121810</v>
      </c>
      <c r="AE119">
        <v>441710</v>
      </c>
      <c r="AF119">
        <v>80</v>
      </c>
      <c r="AG119">
        <v>4417</v>
      </c>
      <c r="AH119">
        <v>172</v>
      </c>
      <c r="AI119">
        <v>5317</v>
      </c>
      <c r="AJ119">
        <v>175</v>
      </c>
      <c r="AK119">
        <v>45919</v>
      </c>
      <c r="AL119">
        <v>12</v>
      </c>
      <c r="AM119">
        <v>73</v>
      </c>
      <c r="AN119">
        <v>1248</v>
      </c>
      <c r="AO119">
        <v>60</v>
      </c>
      <c r="AP119">
        <v>0</v>
      </c>
      <c r="AQ119">
        <v>102419</v>
      </c>
      <c r="AR119">
        <v>0</v>
      </c>
      <c r="AS119">
        <v>3669</v>
      </c>
      <c r="AT119">
        <v>31</v>
      </c>
      <c r="AU119">
        <v>37124</v>
      </c>
      <c r="AV119">
        <v>80</v>
      </c>
      <c r="AW119">
        <v>580</v>
      </c>
      <c r="AX119">
        <v>782</v>
      </c>
      <c r="AY119">
        <v>2274</v>
      </c>
      <c r="AZ119">
        <v>70</v>
      </c>
      <c r="BA119">
        <v>488</v>
      </c>
      <c r="BB119">
        <v>4873427</v>
      </c>
    </row>
    <row r="120" spans="1:54" x14ac:dyDescent="0.55000000000000004">
      <c r="A120" s="1">
        <v>1983</v>
      </c>
      <c r="B120">
        <v>538151</v>
      </c>
      <c r="C120">
        <v>17100</v>
      </c>
      <c r="D120">
        <v>40</v>
      </c>
      <c r="E120">
        <v>2149</v>
      </c>
      <c r="F120">
        <v>20262</v>
      </c>
      <c r="G120">
        <v>17240</v>
      </c>
      <c r="H120">
        <v>199001</v>
      </c>
      <c r="I120">
        <v>88866</v>
      </c>
      <c r="J120">
        <v>12375</v>
      </c>
      <c r="K120">
        <v>1139657</v>
      </c>
      <c r="L120">
        <v>352</v>
      </c>
      <c r="M120">
        <v>10037</v>
      </c>
      <c r="N120">
        <v>194189</v>
      </c>
      <c r="O120">
        <v>88669</v>
      </c>
      <c r="P120">
        <v>221267</v>
      </c>
      <c r="Q120">
        <v>445290</v>
      </c>
      <c r="R120">
        <v>19555</v>
      </c>
      <c r="S120">
        <v>10224</v>
      </c>
      <c r="V120">
        <v>23999</v>
      </c>
      <c r="W120">
        <v>0</v>
      </c>
      <c r="X120">
        <v>2200</v>
      </c>
      <c r="Y120">
        <v>631298</v>
      </c>
      <c r="AA120">
        <v>61233</v>
      </c>
      <c r="AB120">
        <v>7334</v>
      </c>
      <c r="AC120">
        <v>2502</v>
      </c>
      <c r="AD120">
        <v>122451</v>
      </c>
      <c r="AE120">
        <v>475846</v>
      </c>
      <c r="AF120">
        <v>0</v>
      </c>
      <c r="AG120">
        <v>4072</v>
      </c>
      <c r="AH120">
        <v>55</v>
      </c>
      <c r="AI120">
        <v>193</v>
      </c>
      <c r="AJ120">
        <v>66</v>
      </c>
      <c r="AK120">
        <v>29205</v>
      </c>
      <c r="AL120">
        <v>0</v>
      </c>
      <c r="AM120">
        <v>29</v>
      </c>
      <c r="AN120">
        <v>1615</v>
      </c>
      <c r="AO120">
        <v>43</v>
      </c>
      <c r="AP120">
        <v>0</v>
      </c>
      <c r="AQ120">
        <v>108121</v>
      </c>
      <c r="AR120">
        <v>0</v>
      </c>
      <c r="AS120">
        <v>3501</v>
      </c>
      <c r="AT120">
        <v>36</v>
      </c>
      <c r="AU120">
        <v>46699</v>
      </c>
      <c r="AV120">
        <v>76</v>
      </c>
      <c r="AW120">
        <v>791</v>
      </c>
      <c r="AX120">
        <v>925</v>
      </c>
      <c r="AY120">
        <v>2471</v>
      </c>
      <c r="AZ120">
        <v>159</v>
      </c>
      <c r="BA120">
        <v>648</v>
      </c>
      <c r="BB120">
        <v>4638443</v>
      </c>
    </row>
    <row r="121" spans="1:54" x14ac:dyDescent="0.55000000000000004">
      <c r="A121" s="1">
        <v>1984</v>
      </c>
      <c r="B121">
        <v>578313</v>
      </c>
      <c r="C121">
        <v>14600</v>
      </c>
      <c r="D121">
        <v>60</v>
      </c>
      <c r="E121">
        <v>1804</v>
      </c>
      <c r="F121">
        <v>19606</v>
      </c>
      <c r="G121">
        <v>17930</v>
      </c>
      <c r="H121">
        <v>191380</v>
      </c>
      <c r="I121">
        <v>93231</v>
      </c>
      <c r="J121">
        <v>12119</v>
      </c>
      <c r="K121">
        <v>1076210</v>
      </c>
      <c r="L121">
        <v>468</v>
      </c>
      <c r="M121">
        <v>11938</v>
      </c>
      <c r="N121">
        <v>215093</v>
      </c>
      <c r="O121">
        <v>90807</v>
      </c>
      <c r="P121">
        <v>226121</v>
      </c>
      <c r="Q121">
        <v>509610</v>
      </c>
      <c r="R121">
        <v>20689</v>
      </c>
      <c r="S121">
        <v>6498</v>
      </c>
      <c r="V121">
        <v>23734</v>
      </c>
      <c r="W121">
        <v>0</v>
      </c>
      <c r="X121">
        <v>2300</v>
      </c>
      <c r="Y121">
        <v>725784</v>
      </c>
      <c r="AA121">
        <v>69863</v>
      </c>
      <c r="AB121">
        <v>9646</v>
      </c>
      <c r="AC121">
        <v>3233</v>
      </c>
      <c r="AD121">
        <v>162442</v>
      </c>
      <c r="AE121">
        <v>519838</v>
      </c>
      <c r="AF121">
        <v>0</v>
      </c>
      <c r="AG121">
        <v>2219</v>
      </c>
      <c r="AH121">
        <v>49</v>
      </c>
      <c r="AI121">
        <v>107</v>
      </c>
      <c r="AJ121">
        <v>135</v>
      </c>
      <c r="AK121">
        <v>33556</v>
      </c>
      <c r="AL121">
        <v>11</v>
      </c>
      <c r="AM121">
        <v>72</v>
      </c>
      <c r="AN121">
        <v>2958</v>
      </c>
      <c r="AO121">
        <v>6</v>
      </c>
      <c r="AP121">
        <v>41</v>
      </c>
      <c r="AQ121">
        <v>115077</v>
      </c>
      <c r="AR121">
        <v>0</v>
      </c>
      <c r="AS121">
        <v>3716</v>
      </c>
      <c r="AT121">
        <v>41</v>
      </c>
      <c r="AU121">
        <v>48903</v>
      </c>
      <c r="AV121">
        <v>222</v>
      </c>
      <c r="AW121">
        <v>875</v>
      </c>
      <c r="AX121">
        <v>259</v>
      </c>
      <c r="AY121">
        <v>2660</v>
      </c>
      <c r="AZ121">
        <v>267</v>
      </c>
      <c r="BA121">
        <v>663</v>
      </c>
      <c r="BB121">
        <v>4898720</v>
      </c>
    </row>
    <row r="122" spans="1:54" x14ac:dyDescent="0.55000000000000004">
      <c r="A122" s="1">
        <v>1985</v>
      </c>
      <c r="B122">
        <v>685876</v>
      </c>
      <c r="C122">
        <v>68900</v>
      </c>
      <c r="D122">
        <v>30</v>
      </c>
      <c r="E122">
        <v>4068</v>
      </c>
      <c r="F122">
        <v>24780</v>
      </c>
      <c r="G122">
        <v>20008</v>
      </c>
      <c r="H122">
        <v>201156</v>
      </c>
      <c r="I122">
        <v>102114</v>
      </c>
      <c r="J122">
        <v>10745</v>
      </c>
      <c r="K122">
        <v>1102646</v>
      </c>
      <c r="L122">
        <v>700</v>
      </c>
      <c r="M122">
        <v>12021</v>
      </c>
      <c r="N122">
        <v>214825</v>
      </c>
      <c r="O122">
        <v>91399</v>
      </c>
      <c r="P122">
        <v>233540</v>
      </c>
      <c r="Q122">
        <v>537620</v>
      </c>
      <c r="R122">
        <v>22919</v>
      </c>
      <c r="S122">
        <v>1650</v>
      </c>
      <c r="V122">
        <v>73645</v>
      </c>
      <c r="W122">
        <v>0</v>
      </c>
      <c r="X122">
        <v>2600</v>
      </c>
      <c r="Y122">
        <v>678567</v>
      </c>
      <c r="AA122">
        <v>85551</v>
      </c>
      <c r="AB122">
        <v>13119</v>
      </c>
      <c r="AC122">
        <v>3852</v>
      </c>
      <c r="AD122">
        <v>138614</v>
      </c>
      <c r="AE122">
        <v>496653</v>
      </c>
      <c r="AF122">
        <v>0</v>
      </c>
      <c r="AG122">
        <v>5253</v>
      </c>
      <c r="AH122">
        <v>69</v>
      </c>
      <c r="AI122">
        <v>232</v>
      </c>
      <c r="AJ122">
        <v>285</v>
      </c>
      <c r="AK122">
        <v>33860</v>
      </c>
      <c r="AL122">
        <v>2</v>
      </c>
      <c r="AM122">
        <v>119</v>
      </c>
      <c r="AN122">
        <v>1078</v>
      </c>
      <c r="AO122">
        <v>10</v>
      </c>
      <c r="AP122">
        <v>0</v>
      </c>
      <c r="AQ122">
        <v>108918</v>
      </c>
      <c r="AR122">
        <v>0</v>
      </c>
      <c r="AS122">
        <v>3990</v>
      </c>
      <c r="AT122">
        <v>400</v>
      </c>
      <c r="AU122">
        <v>45293</v>
      </c>
      <c r="AV122">
        <v>167</v>
      </c>
      <c r="AW122">
        <v>1530</v>
      </c>
      <c r="AX122">
        <v>445</v>
      </c>
      <c r="AY122">
        <v>2119</v>
      </c>
      <c r="AZ122">
        <v>119</v>
      </c>
      <c r="BA122">
        <v>939</v>
      </c>
      <c r="BB122">
        <v>5143024</v>
      </c>
    </row>
    <row r="123" spans="1:54" x14ac:dyDescent="0.55000000000000004">
      <c r="A123" s="1">
        <v>1986</v>
      </c>
      <c r="B123">
        <v>403759</v>
      </c>
      <c r="C123">
        <v>59600</v>
      </c>
      <c r="D123">
        <v>256</v>
      </c>
      <c r="E123">
        <v>4990</v>
      </c>
      <c r="F123">
        <v>25320</v>
      </c>
      <c r="G123">
        <v>21135</v>
      </c>
      <c r="H123">
        <v>187552</v>
      </c>
      <c r="I123">
        <v>99358</v>
      </c>
      <c r="J123">
        <v>14388</v>
      </c>
      <c r="K123">
        <v>1031513</v>
      </c>
      <c r="L123">
        <v>496</v>
      </c>
      <c r="M123">
        <v>13174</v>
      </c>
      <c r="N123">
        <v>213436</v>
      </c>
      <c r="O123">
        <v>94872</v>
      </c>
      <c r="P123">
        <v>212372</v>
      </c>
      <c r="Q123">
        <v>558427</v>
      </c>
      <c r="R123">
        <v>23852</v>
      </c>
      <c r="S123">
        <v>124</v>
      </c>
      <c r="V123">
        <v>97460</v>
      </c>
      <c r="W123">
        <v>0</v>
      </c>
      <c r="X123">
        <v>0</v>
      </c>
      <c r="Y123">
        <v>234453</v>
      </c>
      <c r="AA123">
        <v>99380</v>
      </c>
      <c r="AB123">
        <v>12794</v>
      </c>
      <c r="AC123">
        <v>2846</v>
      </c>
      <c r="AD123">
        <v>133620</v>
      </c>
      <c r="AE123">
        <v>377925</v>
      </c>
      <c r="AF123">
        <v>0</v>
      </c>
      <c r="AG123">
        <v>8213</v>
      </c>
      <c r="AH123">
        <v>52</v>
      </c>
      <c r="AI123">
        <v>964</v>
      </c>
      <c r="AJ123">
        <v>282</v>
      </c>
      <c r="AK123">
        <v>33393</v>
      </c>
      <c r="AL123">
        <v>0</v>
      </c>
      <c r="AM123">
        <v>87</v>
      </c>
      <c r="AN123">
        <v>928</v>
      </c>
      <c r="AO123">
        <v>10</v>
      </c>
      <c r="AP123">
        <v>11</v>
      </c>
      <c r="AQ123">
        <v>92408</v>
      </c>
      <c r="AR123">
        <v>142</v>
      </c>
      <c r="AS123">
        <v>4146</v>
      </c>
      <c r="AT123">
        <v>98</v>
      </c>
      <c r="AU123">
        <v>33656</v>
      </c>
      <c r="AV123">
        <v>195</v>
      </c>
      <c r="AW123">
        <v>1089</v>
      </c>
      <c r="AX123">
        <v>540</v>
      </c>
      <c r="AY123">
        <v>2125</v>
      </c>
      <c r="AZ123">
        <v>144</v>
      </c>
      <c r="BA123">
        <v>716</v>
      </c>
      <c r="BB123">
        <v>4218423</v>
      </c>
    </row>
    <row r="124" spans="1:54" x14ac:dyDescent="0.55000000000000004">
      <c r="A124" s="1">
        <v>1987</v>
      </c>
      <c r="B124">
        <v>416406</v>
      </c>
      <c r="C124">
        <v>57000</v>
      </c>
      <c r="D124">
        <v>296</v>
      </c>
      <c r="E124">
        <v>7146</v>
      </c>
      <c r="F124">
        <v>36710</v>
      </c>
      <c r="G124">
        <v>23151</v>
      </c>
      <c r="H124">
        <v>209286</v>
      </c>
      <c r="I124">
        <v>103781</v>
      </c>
      <c r="J124">
        <v>14741</v>
      </c>
      <c r="K124">
        <v>1084309</v>
      </c>
      <c r="L124">
        <v>929</v>
      </c>
      <c r="M124">
        <v>13110</v>
      </c>
      <c r="N124">
        <v>208738</v>
      </c>
      <c r="O124">
        <v>97151</v>
      </c>
      <c r="P124">
        <v>217107</v>
      </c>
      <c r="Q124">
        <v>605406</v>
      </c>
      <c r="R124">
        <v>26044</v>
      </c>
      <c r="S124">
        <v>55</v>
      </c>
      <c r="V124">
        <v>41926</v>
      </c>
      <c r="W124">
        <v>0</v>
      </c>
      <c r="X124">
        <v>0</v>
      </c>
      <c r="Y124">
        <v>175949</v>
      </c>
      <c r="AA124">
        <v>105047</v>
      </c>
      <c r="AB124">
        <v>7667</v>
      </c>
      <c r="AC124">
        <v>1793</v>
      </c>
      <c r="AD124">
        <v>133469</v>
      </c>
      <c r="AE124">
        <v>311259</v>
      </c>
      <c r="AF124">
        <v>4</v>
      </c>
      <c r="AG124">
        <v>5009</v>
      </c>
      <c r="AH124">
        <v>125</v>
      </c>
      <c r="AI124">
        <v>3722</v>
      </c>
      <c r="AJ124">
        <v>501</v>
      </c>
      <c r="AK124">
        <v>36760</v>
      </c>
      <c r="AL124">
        <v>0</v>
      </c>
      <c r="AM124">
        <v>132</v>
      </c>
      <c r="AN124">
        <v>663</v>
      </c>
      <c r="AO124">
        <v>7</v>
      </c>
      <c r="AP124">
        <v>34</v>
      </c>
      <c r="AQ124">
        <v>72468</v>
      </c>
      <c r="AR124">
        <v>150</v>
      </c>
      <c r="AS124">
        <v>4569</v>
      </c>
      <c r="AT124">
        <v>90</v>
      </c>
      <c r="AU124">
        <v>52295</v>
      </c>
      <c r="AV124">
        <v>201</v>
      </c>
      <c r="AW124">
        <v>1058</v>
      </c>
      <c r="AX124">
        <v>1250</v>
      </c>
      <c r="AY124">
        <v>2437</v>
      </c>
      <c r="AZ124">
        <v>211</v>
      </c>
      <c r="BA124">
        <v>895</v>
      </c>
      <c r="BB124">
        <v>4160982</v>
      </c>
    </row>
    <row r="125" spans="1:54" x14ac:dyDescent="0.55000000000000004">
      <c r="A125" s="1">
        <v>1988</v>
      </c>
      <c r="B125">
        <v>553131</v>
      </c>
      <c r="C125">
        <v>37200</v>
      </c>
      <c r="D125">
        <v>642</v>
      </c>
      <c r="E125">
        <v>6778</v>
      </c>
      <c r="F125">
        <v>35721</v>
      </c>
      <c r="G125">
        <v>26360</v>
      </c>
      <c r="H125">
        <v>201732</v>
      </c>
      <c r="I125">
        <v>108466</v>
      </c>
      <c r="J125">
        <v>15637</v>
      </c>
      <c r="K125">
        <v>1090144</v>
      </c>
      <c r="L125">
        <v>1395</v>
      </c>
      <c r="M125">
        <v>7535</v>
      </c>
      <c r="N125">
        <v>210312</v>
      </c>
      <c r="O125">
        <v>102396</v>
      </c>
      <c r="P125">
        <v>192745</v>
      </c>
      <c r="Q125">
        <v>614377</v>
      </c>
      <c r="R125">
        <v>29109</v>
      </c>
      <c r="S125">
        <v>5345</v>
      </c>
      <c r="V125">
        <v>31979</v>
      </c>
      <c r="W125">
        <v>0</v>
      </c>
      <c r="X125">
        <v>0</v>
      </c>
      <c r="Y125">
        <v>155914</v>
      </c>
      <c r="AA125">
        <v>97367</v>
      </c>
      <c r="AB125">
        <v>8146</v>
      </c>
      <c r="AC125">
        <v>2197</v>
      </c>
      <c r="AD125">
        <v>135793</v>
      </c>
      <c r="AE125">
        <v>288549</v>
      </c>
      <c r="AF125">
        <v>6</v>
      </c>
      <c r="AG125">
        <v>6672</v>
      </c>
      <c r="AH125">
        <v>145</v>
      </c>
      <c r="AI125">
        <v>6591</v>
      </c>
      <c r="AJ125">
        <v>253</v>
      </c>
      <c r="AK125">
        <v>34310</v>
      </c>
      <c r="AL125">
        <v>0</v>
      </c>
      <c r="AM125">
        <v>157</v>
      </c>
      <c r="AN125">
        <v>881</v>
      </c>
      <c r="AO125">
        <v>10</v>
      </c>
      <c r="AP125">
        <v>407</v>
      </c>
      <c r="AQ125">
        <v>77177</v>
      </c>
      <c r="AR125">
        <v>195</v>
      </c>
      <c r="AS125">
        <v>4272</v>
      </c>
      <c r="AT125">
        <v>170</v>
      </c>
      <c r="AU125">
        <v>76227.122000000003</v>
      </c>
      <c r="AV125">
        <v>1373</v>
      </c>
      <c r="AW125">
        <v>1153</v>
      </c>
      <c r="AX125">
        <v>1216</v>
      </c>
      <c r="AY125">
        <v>2819</v>
      </c>
      <c r="AZ125">
        <v>1824</v>
      </c>
      <c r="BA125">
        <v>1267</v>
      </c>
      <c r="BB125">
        <v>4266402</v>
      </c>
    </row>
    <row r="126" spans="1:54" x14ac:dyDescent="0.55000000000000004">
      <c r="A126" s="1">
        <v>1989</v>
      </c>
      <c r="B126">
        <v>569267</v>
      </c>
      <c r="C126">
        <v>87600</v>
      </c>
      <c r="D126">
        <v>181461</v>
      </c>
      <c r="E126">
        <v>4504</v>
      </c>
      <c r="F126">
        <v>25166</v>
      </c>
      <c r="G126">
        <v>25930</v>
      </c>
      <c r="H126">
        <v>199541</v>
      </c>
      <c r="I126">
        <v>101857</v>
      </c>
      <c r="J126">
        <v>17659</v>
      </c>
      <c r="K126">
        <v>1060363</v>
      </c>
      <c r="L126">
        <v>3787</v>
      </c>
      <c r="M126">
        <v>13830</v>
      </c>
      <c r="N126">
        <v>211965</v>
      </c>
      <c r="O126">
        <v>112350</v>
      </c>
      <c r="P126">
        <v>195297</v>
      </c>
      <c r="Q126">
        <v>626934</v>
      </c>
      <c r="R126">
        <v>28095</v>
      </c>
      <c r="S126">
        <v>3866</v>
      </c>
      <c r="V126">
        <v>11461</v>
      </c>
      <c r="W126">
        <v>0</v>
      </c>
      <c r="X126">
        <v>0</v>
      </c>
      <c r="Y126">
        <v>228704</v>
      </c>
      <c r="AA126">
        <v>114788</v>
      </c>
      <c r="AB126">
        <v>9737</v>
      </c>
      <c r="AC126">
        <v>6798</v>
      </c>
      <c r="AD126">
        <v>147337</v>
      </c>
      <c r="AE126">
        <v>273420</v>
      </c>
      <c r="AF126">
        <v>41</v>
      </c>
      <c r="AG126">
        <v>9347</v>
      </c>
      <c r="AH126">
        <v>55</v>
      </c>
      <c r="AI126">
        <v>13026</v>
      </c>
      <c r="AJ126">
        <v>243</v>
      </c>
      <c r="AK126">
        <v>30071</v>
      </c>
      <c r="AL126">
        <v>0</v>
      </c>
      <c r="AM126">
        <v>621</v>
      </c>
      <c r="AN126">
        <v>686</v>
      </c>
      <c r="AO126">
        <v>40</v>
      </c>
      <c r="AP126">
        <v>27</v>
      </c>
      <c r="AQ126">
        <v>84313</v>
      </c>
      <c r="AR126">
        <v>61</v>
      </c>
      <c r="AS126">
        <v>4936</v>
      </c>
      <c r="AT126">
        <v>162</v>
      </c>
      <c r="AU126">
        <v>82851.649999999994</v>
      </c>
      <c r="AV126">
        <v>1308</v>
      </c>
      <c r="AW126">
        <v>701</v>
      </c>
      <c r="AX126">
        <v>1199</v>
      </c>
      <c r="AY126">
        <v>3180</v>
      </c>
      <c r="AZ126">
        <v>1918</v>
      </c>
      <c r="BA126">
        <v>1489</v>
      </c>
      <c r="BB126">
        <v>4538248</v>
      </c>
    </row>
    <row r="127" spans="1:54" x14ac:dyDescent="0.55000000000000004">
      <c r="A127" s="1">
        <v>1990</v>
      </c>
      <c r="B127">
        <v>450408</v>
      </c>
      <c r="C127">
        <v>73100</v>
      </c>
      <c r="D127">
        <v>21111</v>
      </c>
      <c r="E127">
        <v>4271</v>
      </c>
      <c r="F127">
        <v>24337</v>
      </c>
      <c r="G127">
        <v>27919</v>
      </c>
      <c r="H127">
        <v>215544</v>
      </c>
      <c r="I127">
        <v>110862</v>
      </c>
      <c r="J127">
        <v>21141</v>
      </c>
      <c r="K127">
        <v>1008437</v>
      </c>
      <c r="L127">
        <v>5428</v>
      </c>
      <c r="M127">
        <v>14605</v>
      </c>
      <c r="N127">
        <v>208848</v>
      </c>
      <c r="O127">
        <v>106779</v>
      </c>
      <c r="P127">
        <v>182840</v>
      </c>
      <c r="Q127">
        <v>639508</v>
      </c>
      <c r="R127">
        <v>30051</v>
      </c>
      <c r="S127">
        <v>6253</v>
      </c>
      <c r="V127">
        <v>20875</v>
      </c>
      <c r="W127">
        <v>0</v>
      </c>
      <c r="X127">
        <v>25000</v>
      </c>
      <c r="Y127">
        <v>142132</v>
      </c>
      <c r="AA127">
        <v>69593</v>
      </c>
      <c r="AB127">
        <v>10453</v>
      </c>
      <c r="AC127">
        <v>7978</v>
      </c>
      <c r="AD127">
        <v>144199</v>
      </c>
      <c r="AE127">
        <v>241773</v>
      </c>
      <c r="AF127">
        <v>160</v>
      </c>
      <c r="AG127">
        <v>9200</v>
      </c>
      <c r="AH127">
        <v>49</v>
      </c>
      <c r="AI127">
        <v>19707</v>
      </c>
      <c r="AJ127">
        <v>437</v>
      </c>
      <c r="AK127">
        <v>33723</v>
      </c>
      <c r="AL127">
        <v>0</v>
      </c>
      <c r="AM127">
        <v>485</v>
      </c>
      <c r="AN127">
        <v>696</v>
      </c>
      <c r="AO127">
        <v>49</v>
      </c>
      <c r="AP127">
        <v>9</v>
      </c>
      <c r="AQ127">
        <v>79642</v>
      </c>
      <c r="AR127">
        <v>76</v>
      </c>
      <c r="AS127">
        <v>4814</v>
      </c>
      <c r="AT127">
        <v>143</v>
      </c>
      <c r="AU127">
        <v>86024.794000000009</v>
      </c>
      <c r="AV127">
        <v>1917</v>
      </c>
      <c r="AW127">
        <v>887</v>
      </c>
      <c r="AX127">
        <v>786</v>
      </c>
      <c r="AY127">
        <v>2930</v>
      </c>
      <c r="AZ127">
        <v>1973</v>
      </c>
      <c r="BA127">
        <v>1445</v>
      </c>
      <c r="BB127">
        <v>4138944</v>
      </c>
    </row>
    <row r="128" spans="1:54" x14ac:dyDescent="0.55000000000000004">
      <c r="A128" s="1">
        <v>1991</v>
      </c>
      <c r="B128">
        <v>541403</v>
      </c>
      <c r="C128">
        <v>78400</v>
      </c>
      <c r="D128">
        <v>2632</v>
      </c>
      <c r="E128">
        <v>14134</v>
      </c>
      <c r="F128">
        <v>22432</v>
      </c>
      <c r="G128">
        <v>28135</v>
      </c>
      <c r="H128">
        <v>211782</v>
      </c>
      <c r="I128">
        <v>117953</v>
      </c>
      <c r="J128">
        <v>25200</v>
      </c>
      <c r="K128">
        <v>1072879</v>
      </c>
      <c r="L128">
        <v>7655</v>
      </c>
      <c r="M128">
        <v>15079</v>
      </c>
      <c r="N128">
        <v>224589</v>
      </c>
      <c r="O128">
        <v>100993</v>
      </c>
      <c r="P128">
        <v>179271</v>
      </c>
      <c r="Q128">
        <v>619795</v>
      </c>
      <c r="R128">
        <v>30493</v>
      </c>
      <c r="S128">
        <v>2175</v>
      </c>
      <c r="V128">
        <v>7745</v>
      </c>
      <c r="W128">
        <v>0</v>
      </c>
      <c r="X128">
        <v>21568</v>
      </c>
      <c r="Y128">
        <v>120000</v>
      </c>
      <c r="AA128">
        <v>37236</v>
      </c>
      <c r="AB128">
        <v>8999</v>
      </c>
      <c r="AC128">
        <v>11328</v>
      </c>
      <c r="AD128">
        <v>141235</v>
      </c>
      <c r="AE128">
        <v>223136</v>
      </c>
      <c r="AF128">
        <v>929</v>
      </c>
      <c r="AG128">
        <v>8423</v>
      </c>
      <c r="AH128">
        <v>91</v>
      </c>
      <c r="AI128">
        <v>12272</v>
      </c>
      <c r="AJ128">
        <v>1254</v>
      </c>
      <c r="AK128">
        <v>42681</v>
      </c>
      <c r="AL128">
        <v>2</v>
      </c>
      <c r="AM128">
        <v>295</v>
      </c>
      <c r="AN128">
        <v>620</v>
      </c>
      <c r="AO128">
        <v>39</v>
      </c>
      <c r="AP128">
        <v>7</v>
      </c>
      <c r="AQ128">
        <v>84431</v>
      </c>
      <c r="AR128">
        <v>49</v>
      </c>
      <c r="AS128">
        <v>4618</v>
      </c>
      <c r="AT128">
        <v>43</v>
      </c>
      <c r="AU128">
        <v>75223.440999999992</v>
      </c>
      <c r="AV128">
        <v>1247</v>
      </c>
      <c r="AW128">
        <v>1058</v>
      </c>
      <c r="AX128">
        <v>851</v>
      </c>
      <c r="AY128">
        <v>3675</v>
      </c>
      <c r="AZ128">
        <v>2029</v>
      </c>
      <c r="BA128">
        <v>1248</v>
      </c>
      <c r="BB128">
        <v>4161652</v>
      </c>
    </row>
    <row r="129" spans="1:54" x14ac:dyDescent="0.55000000000000004">
      <c r="A129" s="1">
        <v>1992</v>
      </c>
      <c r="B129">
        <v>583215</v>
      </c>
      <c r="C129">
        <v>72300</v>
      </c>
      <c r="D129">
        <v>2291</v>
      </c>
      <c r="E129">
        <v>7778</v>
      </c>
      <c r="F129">
        <v>21488</v>
      </c>
      <c r="G129">
        <v>26853</v>
      </c>
      <c r="H129">
        <v>223058</v>
      </c>
      <c r="I129">
        <v>126617</v>
      </c>
      <c r="J129">
        <v>26991</v>
      </c>
      <c r="K129">
        <v>995642</v>
      </c>
      <c r="L129">
        <v>5424</v>
      </c>
      <c r="M129">
        <v>12949</v>
      </c>
      <c r="N129">
        <v>243249</v>
      </c>
      <c r="O129">
        <v>103730</v>
      </c>
      <c r="P129">
        <v>171316</v>
      </c>
      <c r="Q129">
        <v>638850</v>
      </c>
      <c r="R129">
        <v>29208</v>
      </c>
      <c r="S129">
        <v>9204</v>
      </c>
      <c r="T129">
        <v>24442</v>
      </c>
      <c r="U129">
        <v>200</v>
      </c>
      <c r="V129">
        <v>8607</v>
      </c>
      <c r="W129">
        <v>0</v>
      </c>
      <c r="X129">
        <v>25000</v>
      </c>
      <c r="Y129">
        <v>203097</v>
      </c>
      <c r="Z129">
        <v>17000</v>
      </c>
      <c r="AA129">
        <v>114760</v>
      </c>
      <c r="AB129">
        <v>8703</v>
      </c>
      <c r="AC129">
        <v>8506</v>
      </c>
      <c r="AD129">
        <v>140965</v>
      </c>
      <c r="AE129">
        <v>258243</v>
      </c>
      <c r="AF129">
        <v>2061</v>
      </c>
      <c r="AG129">
        <v>6275</v>
      </c>
      <c r="AH129">
        <v>283</v>
      </c>
      <c r="AI129">
        <v>11929</v>
      </c>
      <c r="AJ129">
        <v>2268</v>
      </c>
      <c r="AK129">
        <v>43939</v>
      </c>
      <c r="AL129">
        <v>13</v>
      </c>
      <c r="AM129">
        <v>291</v>
      </c>
      <c r="AN129">
        <v>610</v>
      </c>
      <c r="AO129">
        <v>91</v>
      </c>
      <c r="AP129">
        <v>30</v>
      </c>
      <c r="AQ129">
        <v>125786</v>
      </c>
      <c r="AR129">
        <v>157</v>
      </c>
      <c r="AS129">
        <v>4880</v>
      </c>
      <c r="AT129">
        <v>84</v>
      </c>
      <c r="AU129">
        <v>68370.331000000006</v>
      </c>
      <c r="AV129">
        <v>2108</v>
      </c>
      <c r="AW129">
        <v>751</v>
      </c>
      <c r="AX129">
        <v>1242</v>
      </c>
      <c r="AY129">
        <v>3954</v>
      </c>
      <c r="AZ129">
        <v>2518</v>
      </c>
      <c r="BA129">
        <v>1627</v>
      </c>
      <c r="BB129">
        <v>4405668</v>
      </c>
    </row>
    <row r="130" spans="1:54" x14ac:dyDescent="0.55000000000000004">
      <c r="A130" s="1">
        <v>1993</v>
      </c>
      <c r="B130">
        <v>576479</v>
      </c>
      <c r="C130">
        <v>45800</v>
      </c>
      <c r="D130">
        <v>20414</v>
      </c>
      <c r="E130">
        <v>560</v>
      </c>
      <c r="F130">
        <v>19729</v>
      </c>
      <c r="G130">
        <v>26910</v>
      </c>
      <c r="H130">
        <v>229363</v>
      </c>
      <c r="I130">
        <v>115531</v>
      </c>
      <c r="J130">
        <v>27714</v>
      </c>
      <c r="K130">
        <v>929958</v>
      </c>
      <c r="L130">
        <v>4959</v>
      </c>
      <c r="M130">
        <v>14521</v>
      </c>
      <c r="N130">
        <v>191510</v>
      </c>
      <c r="O130">
        <v>102674</v>
      </c>
      <c r="P130">
        <v>175664</v>
      </c>
      <c r="Q130">
        <v>653560</v>
      </c>
      <c r="R130">
        <v>29141</v>
      </c>
      <c r="S130">
        <v>11589</v>
      </c>
      <c r="T130">
        <v>18702</v>
      </c>
      <c r="U130">
        <v>1700</v>
      </c>
      <c r="V130">
        <v>9771</v>
      </c>
      <c r="W130">
        <v>0</v>
      </c>
      <c r="X130">
        <v>31745</v>
      </c>
      <c r="Y130">
        <v>279086</v>
      </c>
      <c r="Z130">
        <v>19800</v>
      </c>
      <c r="AA130">
        <v>159833</v>
      </c>
      <c r="AB130">
        <v>7832</v>
      </c>
      <c r="AC130">
        <v>19003</v>
      </c>
      <c r="AD130">
        <v>154624</v>
      </c>
      <c r="AE130">
        <v>235809</v>
      </c>
      <c r="AF130">
        <v>28932</v>
      </c>
      <c r="AG130">
        <v>12530</v>
      </c>
      <c r="AH130">
        <v>165</v>
      </c>
      <c r="AI130">
        <v>12826</v>
      </c>
      <c r="AJ130">
        <v>2010</v>
      </c>
      <c r="AK130">
        <v>48490</v>
      </c>
      <c r="AL130">
        <v>21</v>
      </c>
      <c r="AM130">
        <v>333</v>
      </c>
      <c r="AN130">
        <v>697</v>
      </c>
      <c r="AO130">
        <v>147</v>
      </c>
      <c r="AP130">
        <v>54</v>
      </c>
      <c r="AQ130">
        <v>93495</v>
      </c>
      <c r="AR130">
        <v>367</v>
      </c>
      <c r="AS130">
        <v>4960</v>
      </c>
      <c r="AT130">
        <v>70</v>
      </c>
      <c r="AU130">
        <v>65048.12200000001</v>
      </c>
      <c r="AV130">
        <v>3231</v>
      </c>
      <c r="AW130">
        <v>768</v>
      </c>
      <c r="AX130">
        <v>1307</v>
      </c>
      <c r="AY130">
        <v>4399</v>
      </c>
      <c r="AZ130">
        <v>2169</v>
      </c>
      <c r="BA130">
        <v>2043</v>
      </c>
      <c r="BB130">
        <v>4406237</v>
      </c>
    </row>
    <row r="131" spans="1:54" x14ac:dyDescent="0.55000000000000004">
      <c r="A131" s="1">
        <v>1994</v>
      </c>
      <c r="B131">
        <v>681295</v>
      </c>
      <c r="C131">
        <v>31400</v>
      </c>
      <c r="D131">
        <v>135360</v>
      </c>
      <c r="E131">
        <v>50649</v>
      </c>
      <c r="F131">
        <v>17761</v>
      </c>
      <c r="G131">
        <v>29501</v>
      </c>
      <c r="H131">
        <v>222068</v>
      </c>
      <c r="I131">
        <v>121970</v>
      </c>
      <c r="J131">
        <v>28146</v>
      </c>
      <c r="K131">
        <v>1012463</v>
      </c>
      <c r="L131">
        <v>4222</v>
      </c>
      <c r="M131">
        <v>18350</v>
      </c>
      <c r="N131">
        <v>232247</v>
      </c>
      <c r="O131">
        <v>135967</v>
      </c>
      <c r="P131">
        <v>174635</v>
      </c>
      <c r="Q131">
        <v>741796</v>
      </c>
      <c r="R131">
        <v>32465</v>
      </c>
      <c r="S131">
        <v>15447</v>
      </c>
      <c r="T131">
        <v>6562</v>
      </c>
      <c r="U131">
        <v>82</v>
      </c>
      <c r="V131">
        <v>7275</v>
      </c>
      <c r="W131">
        <v>0</v>
      </c>
      <c r="X131">
        <v>3847</v>
      </c>
      <c r="Y131">
        <v>325000</v>
      </c>
      <c r="Z131">
        <v>19033</v>
      </c>
      <c r="AA131">
        <v>190914</v>
      </c>
      <c r="AB131">
        <v>8341</v>
      </c>
      <c r="AC131">
        <v>32689</v>
      </c>
      <c r="AD131">
        <v>155314</v>
      </c>
      <c r="AE131">
        <v>261812</v>
      </c>
      <c r="AF131">
        <v>23346</v>
      </c>
      <c r="AG131">
        <v>22625</v>
      </c>
      <c r="AH131">
        <v>183</v>
      </c>
      <c r="AI131">
        <v>21677</v>
      </c>
      <c r="AJ131">
        <v>2885</v>
      </c>
      <c r="AK131">
        <v>63409</v>
      </c>
      <c r="AL131">
        <v>17</v>
      </c>
      <c r="AM131">
        <v>9677</v>
      </c>
      <c r="AN131">
        <v>888</v>
      </c>
      <c r="AO131">
        <v>126</v>
      </c>
      <c r="AP131">
        <v>35</v>
      </c>
      <c r="AQ131">
        <v>92091</v>
      </c>
      <c r="AR131">
        <v>155</v>
      </c>
      <c r="AS131">
        <v>5620</v>
      </c>
      <c r="AT131">
        <v>154</v>
      </c>
      <c r="AU131">
        <v>89706.875999999989</v>
      </c>
      <c r="AV131">
        <v>3927</v>
      </c>
      <c r="AW131">
        <v>820</v>
      </c>
      <c r="AX131">
        <v>1406</v>
      </c>
      <c r="AY131">
        <v>5418</v>
      </c>
      <c r="AZ131">
        <v>3405</v>
      </c>
      <c r="BA131">
        <v>2159</v>
      </c>
      <c r="BB131">
        <v>5052651</v>
      </c>
    </row>
    <row r="132" spans="1:54" x14ac:dyDescent="0.55000000000000004">
      <c r="A132" s="1">
        <v>1995</v>
      </c>
      <c r="B132">
        <v>600029</v>
      </c>
      <c r="C132">
        <v>29700</v>
      </c>
      <c r="D132">
        <v>75582</v>
      </c>
      <c r="E132">
        <v>139265</v>
      </c>
      <c r="F132">
        <v>26239</v>
      </c>
      <c r="G132">
        <v>31956</v>
      </c>
      <c r="H132">
        <v>229924</v>
      </c>
      <c r="I132">
        <v>129763</v>
      </c>
      <c r="J132">
        <v>28232</v>
      </c>
      <c r="K132">
        <v>877082</v>
      </c>
      <c r="L132">
        <v>3967</v>
      </c>
      <c r="M132">
        <v>16156</v>
      </c>
      <c r="N132">
        <v>188308</v>
      </c>
      <c r="O132">
        <v>87376</v>
      </c>
      <c r="P132">
        <v>187372</v>
      </c>
      <c r="Q132">
        <v>639415</v>
      </c>
      <c r="R132">
        <v>34339</v>
      </c>
      <c r="S132">
        <v>39600</v>
      </c>
      <c r="T132">
        <v>3364</v>
      </c>
      <c r="U132">
        <v>1246</v>
      </c>
      <c r="V132">
        <v>3342</v>
      </c>
      <c r="W132">
        <v>0</v>
      </c>
      <c r="X132">
        <v>13946</v>
      </c>
      <c r="Y132">
        <v>469302</v>
      </c>
      <c r="Z132">
        <v>27093</v>
      </c>
      <c r="AA132">
        <v>196386</v>
      </c>
      <c r="AB132">
        <v>14057</v>
      </c>
      <c r="AC132">
        <v>25513</v>
      </c>
      <c r="AD132">
        <v>147728</v>
      </c>
      <c r="AE132">
        <v>275331</v>
      </c>
      <c r="AF132">
        <v>5051</v>
      </c>
      <c r="AG132">
        <v>27907</v>
      </c>
      <c r="AH132">
        <v>195</v>
      </c>
      <c r="AI132">
        <v>4849</v>
      </c>
      <c r="AJ132">
        <v>4586</v>
      </c>
      <c r="AK132">
        <v>56803</v>
      </c>
      <c r="AL132">
        <v>72</v>
      </c>
      <c r="AM132">
        <v>14393</v>
      </c>
      <c r="AN132">
        <v>4377</v>
      </c>
      <c r="AO132">
        <v>60</v>
      </c>
      <c r="AP132">
        <v>28</v>
      </c>
      <c r="AQ132">
        <v>89951</v>
      </c>
      <c r="AR132">
        <v>712</v>
      </c>
      <c r="AS132">
        <v>5699</v>
      </c>
      <c r="AT132">
        <v>259</v>
      </c>
      <c r="AU132">
        <v>107669.101</v>
      </c>
      <c r="AV132">
        <v>5668</v>
      </c>
      <c r="AW132">
        <v>1253</v>
      </c>
      <c r="AX132">
        <v>1673</v>
      </c>
      <c r="AY132">
        <v>5954</v>
      </c>
      <c r="AZ132">
        <v>3628</v>
      </c>
      <c r="BA132">
        <v>4187</v>
      </c>
      <c r="BB132">
        <v>4988541</v>
      </c>
    </row>
    <row r="133" spans="1:54" x14ac:dyDescent="0.55000000000000004">
      <c r="A133" s="1">
        <v>1996</v>
      </c>
      <c r="B133">
        <v>499083</v>
      </c>
      <c r="C133">
        <v>34900</v>
      </c>
      <c r="D133">
        <v>51158</v>
      </c>
      <c r="E133">
        <v>113700</v>
      </c>
      <c r="F133">
        <v>29864</v>
      </c>
      <c r="G133">
        <v>36623</v>
      </c>
      <c r="H133">
        <v>218009</v>
      </c>
      <c r="I133">
        <v>147334</v>
      </c>
      <c r="J133">
        <v>26406</v>
      </c>
      <c r="K133">
        <v>1071914</v>
      </c>
      <c r="L133">
        <v>3957</v>
      </c>
      <c r="M133">
        <v>26597</v>
      </c>
      <c r="N133">
        <v>211002</v>
      </c>
      <c r="O133">
        <v>114387</v>
      </c>
      <c r="P133">
        <v>184773</v>
      </c>
      <c r="Q133">
        <v>701246</v>
      </c>
      <c r="R133">
        <v>39521</v>
      </c>
      <c r="S133">
        <v>23128</v>
      </c>
      <c r="T133">
        <v>7263</v>
      </c>
      <c r="U133">
        <v>1014</v>
      </c>
      <c r="V133">
        <v>5172</v>
      </c>
      <c r="W133">
        <v>0</v>
      </c>
      <c r="X133">
        <v>5138</v>
      </c>
      <c r="Y133">
        <v>234688</v>
      </c>
      <c r="Z133">
        <v>40591</v>
      </c>
      <c r="AA133">
        <v>226804</v>
      </c>
      <c r="AB133">
        <v>20256</v>
      </c>
      <c r="AC133">
        <v>21318</v>
      </c>
      <c r="AD133">
        <v>169842</v>
      </c>
      <c r="AE133">
        <v>347244</v>
      </c>
      <c r="AF133">
        <v>4393</v>
      </c>
      <c r="AG133">
        <v>23383</v>
      </c>
      <c r="AH133">
        <v>417</v>
      </c>
      <c r="AI133">
        <v>7339</v>
      </c>
      <c r="AJ133">
        <v>8435</v>
      </c>
      <c r="AK133">
        <v>56839</v>
      </c>
      <c r="AL133">
        <v>30</v>
      </c>
      <c r="AM133">
        <v>22577</v>
      </c>
      <c r="AN133">
        <v>16505</v>
      </c>
      <c r="AO133">
        <v>97</v>
      </c>
      <c r="AP133">
        <v>164</v>
      </c>
      <c r="AQ133">
        <v>83352</v>
      </c>
      <c r="AR133">
        <v>4355</v>
      </c>
      <c r="AS133">
        <v>10583</v>
      </c>
      <c r="AT133">
        <v>300</v>
      </c>
      <c r="AU133">
        <v>107351.243</v>
      </c>
      <c r="AV133">
        <v>5853</v>
      </c>
      <c r="AW133">
        <v>966</v>
      </c>
      <c r="AX133">
        <v>2265</v>
      </c>
      <c r="AY133">
        <v>6494</v>
      </c>
      <c r="AZ133">
        <v>5323</v>
      </c>
      <c r="BA133">
        <v>8852</v>
      </c>
      <c r="BB133">
        <v>5003272</v>
      </c>
    </row>
    <row r="134" spans="1:54" x14ac:dyDescent="0.55000000000000004">
      <c r="A134" s="1">
        <v>1997</v>
      </c>
      <c r="B134">
        <v>541777</v>
      </c>
      <c r="C134">
        <v>70400</v>
      </c>
      <c r="D134">
        <v>41627</v>
      </c>
      <c r="E134">
        <v>14702</v>
      </c>
      <c r="F134">
        <v>59569</v>
      </c>
      <c r="G134">
        <v>41976</v>
      </c>
      <c r="H134">
        <v>228273</v>
      </c>
      <c r="I134">
        <v>168261</v>
      </c>
      <c r="J134">
        <v>30624</v>
      </c>
      <c r="K134">
        <v>985461</v>
      </c>
      <c r="L134">
        <v>4025</v>
      </c>
      <c r="M134">
        <v>29224</v>
      </c>
      <c r="N134">
        <v>189470</v>
      </c>
      <c r="O134">
        <v>106027</v>
      </c>
      <c r="P134">
        <v>184624</v>
      </c>
      <c r="Q134">
        <v>841948</v>
      </c>
      <c r="R134">
        <v>44937</v>
      </c>
      <c r="S134">
        <v>11745</v>
      </c>
      <c r="T134">
        <v>4742</v>
      </c>
      <c r="U134">
        <v>619</v>
      </c>
      <c r="V134">
        <v>3747</v>
      </c>
      <c r="W134">
        <v>0</v>
      </c>
      <c r="X134">
        <v>774</v>
      </c>
      <c r="Y134">
        <v>314753</v>
      </c>
      <c r="Z134">
        <v>40526</v>
      </c>
      <c r="AA134">
        <v>238360</v>
      </c>
      <c r="AB134">
        <v>13589</v>
      </c>
      <c r="AC134">
        <v>22409</v>
      </c>
      <c r="AD134">
        <v>178381</v>
      </c>
      <c r="AE134">
        <v>445150</v>
      </c>
      <c r="AF134">
        <v>7526</v>
      </c>
      <c r="AG134">
        <v>25252</v>
      </c>
      <c r="AH134">
        <v>476</v>
      </c>
      <c r="AI134">
        <v>11940</v>
      </c>
      <c r="AJ134">
        <v>9286</v>
      </c>
      <c r="AK134">
        <v>60667</v>
      </c>
      <c r="AL134">
        <v>16</v>
      </c>
      <c r="AM134">
        <v>9367</v>
      </c>
      <c r="AN134">
        <v>19696</v>
      </c>
      <c r="AO134">
        <v>127</v>
      </c>
      <c r="AP134">
        <v>174</v>
      </c>
      <c r="AQ134">
        <v>131011</v>
      </c>
      <c r="AR134">
        <v>33578</v>
      </c>
      <c r="AS134">
        <v>34095</v>
      </c>
      <c r="AT134">
        <v>244</v>
      </c>
      <c r="AU134">
        <v>145184.55100000001</v>
      </c>
      <c r="AV134">
        <v>9390</v>
      </c>
      <c r="AW134">
        <v>966</v>
      </c>
      <c r="AX134">
        <v>2352</v>
      </c>
      <c r="AY134">
        <v>8152</v>
      </c>
      <c r="AZ134">
        <v>24561</v>
      </c>
      <c r="BA134">
        <v>5799</v>
      </c>
      <c r="BB134">
        <v>5416065</v>
      </c>
    </row>
    <row r="135" spans="1:54" x14ac:dyDescent="0.55000000000000004">
      <c r="A135" s="1">
        <v>1998</v>
      </c>
      <c r="B135">
        <v>546916</v>
      </c>
      <c r="C135">
        <v>107200</v>
      </c>
      <c r="D135">
        <v>147905</v>
      </c>
      <c r="E135">
        <v>89658</v>
      </c>
      <c r="F135">
        <v>60542</v>
      </c>
      <c r="G135">
        <v>43299</v>
      </c>
      <c r="H135">
        <v>252044</v>
      </c>
      <c r="I135">
        <v>169889</v>
      </c>
      <c r="J135">
        <v>34922</v>
      </c>
      <c r="K135">
        <v>1163110</v>
      </c>
      <c r="L135">
        <v>4664</v>
      </c>
      <c r="M135">
        <v>31625</v>
      </c>
      <c r="N135">
        <v>199896</v>
      </c>
      <c r="O135">
        <v>112107</v>
      </c>
      <c r="P135">
        <v>187653</v>
      </c>
      <c r="Q135">
        <v>857286</v>
      </c>
      <c r="R135">
        <v>46657</v>
      </c>
      <c r="S135">
        <v>22548</v>
      </c>
      <c r="T135">
        <v>572</v>
      </c>
      <c r="U135">
        <v>1299</v>
      </c>
      <c r="V135">
        <v>2473</v>
      </c>
      <c r="W135">
        <v>0</v>
      </c>
      <c r="X135">
        <v>7112</v>
      </c>
      <c r="Y135">
        <v>291090</v>
      </c>
      <c r="Z135">
        <v>47300</v>
      </c>
      <c r="AA135">
        <v>199780</v>
      </c>
      <c r="AB135">
        <v>25622</v>
      </c>
      <c r="AC135">
        <v>28164</v>
      </c>
      <c r="AD135">
        <v>203032</v>
      </c>
      <c r="AE135">
        <v>400425</v>
      </c>
      <c r="AF135">
        <v>8669</v>
      </c>
      <c r="AG135">
        <v>24145</v>
      </c>
      <c r="AH135">
        <v>2362</v>
      </c>
      <c r="AI135">
        <v>11423</v>
      </c>
      <c r="AJ135">
        <v>8400</v>
      </c>
      <c r="AK135">
        <v>55553</v>
      </c>
      <c r="AL135">
        <v>19</v>
      </c>
      <c r="AM135">
        <v>839</v>
      </c>
      <c r="AN135">
        <v>11383</v>
      </c>
      <c r="AO135">
        <v>86</v>
      </c>
      <c r="AP135">
        <v>209</v>
      </c>
      <c r="AQ135">
        <v>132339</v>
      </c>
      <c r="AR135">
        <v>46227</v>
      </c>
      <c r="AS135">
        <v>20785</v>
      </c>
      <c r="AT135">
        <v>423</v>
      </c>
      <c r="AU135">
        <v>321391.603</v>
      </c>
      <c r="AV135">
        <v>2559</v>
      </c>
      <c r="AW135">
        <v>1663</v>
      </c>
      <c r="AX135">
        <v>2937</v>
      </c>
      <c r="AY135">
        <v>6846</v>
      </c>
      <c r="AZ135">
        <v>15613</v>
      </c>
      <c r="BA135">
        <v>2407</v>
      </c>
      <c r="BB135">
        <v>5959763</v>
      </c>
    </row>
    <row r="136" spans="1:54" x14ac:dyDescent="0.55000000000000004">
      <c r="A136" s="1">
        <v>1999</v>
      </c>
      <c r="B136">
        <v>561027</v>
      </c>
      <c r="C136">
        <v>53600</v>
      </c>
      <c r="D136">
        <v>217562</v>
      </c>
      <c r="E136">
        <v>11518</v>
      </c>
      <c r="F136">
        <v>52441</v>
      </c>
      <c r="G136">
        <v>48031</v>
      </c>
      <c r="H136">
        <v>241924</v>
      </c>
      <c r="I136">
        <v>167663</v>
      </c>
      <c r="J136">
        <v>34687</v>
      </c>
      <c r="K136">
        <v>1185386</v>
      </c>
      <c r="L136">
        <v>6984</v>
      </c>
      <c r="M136">
        <v>41310</v>
      </c>
      <c r="N136">
        <v>277200</v>
      </c>
      <c r="O136">
        <v>121445</v>
      </c>
      <c r="P136">
        <v>188553</v>
      </c>
      <c r="Q136">
        <v>896301</v>
      </c>
      <c r="R136">
        <v>52211</v>
      </c>
      <c r="S136">
        <v>13162</v>
      </c>
      <c r="T136">
        <v>5322</v>
      </c>
      <c r="U136">
        <v>227</v>
      </c>
      <c r="V136">
        <v>2109</v>
      </c>
      <c r="W136">
        <v>0</v>
      </c>
      <c r="X136">
        <v>7690</v>
      </c>
      <c r="Y136">
        <v>81242</v>
      </c>
      <c r="Z136">
        <v>12274</v>
      </c>
      <c r="AA136">
        <v>200426</v>
      </c>
      <c r="AB136">
        <v>24255</v>
      </c>
      <c r="AC136">
        <v>40778</v>
      </c>
      <c r="AD136">
        <v>219491</v>
      </c>
      <c r="AE136">
        <v>407234</v>
      </c>
      <c r="AF136">
        <v>9645</v>
      </c>
      <c r="AG136">
        <v>28449</v>
      </c>
      <c r="AH136">
        <v>2373</v>
      </c>
      <c r="AI136">
        <v>13696</v>
      </c>
      <c r="AJ136">
        <v>6751</v>
      </c>
      <c r="AK136">
        <v>62362</v>
      </c>
      <c r="AL136">
        <v>5479</v>
      </c>
      <c r="AM136">
        <v>5877</v>
      </c>
      <c r="AN136">
        <v>11003</v>
      </c>
      <c r="AO136">
        <v>92</v>
      </c>
      <c r="AP136">
        <v>169</v>
      </c>
      <c r="AQ136">
        <v>94342</v>
      </c>
      <c r="AR136">
        <v>43658</v>
      </c>
      <c r="AS136">
        <v>10292</v>
      </c>
      <c r="AT136">
        <v>306</v>
      </c>
      <c r="AU136">
        <v>188634.82800000001</v>
      </c>
      <c r="AV136">
        <v>5766</v>
      </c>
      <c r="AW136">
        <v>2782</v>
      </c>
      <c r="AX136">
        <v>3461</v>
      </c>
      <c r="AY136">
        <v>9167</v>
      </c>
      <c r="AZ136">
        <v>9191</v>
      </c>
      <c r="BA136">
        <v>5938</v>
      </c>
      <c r="BB136">
        <v>5779058</v>
      </c>
    </row>
    <row r="137" spans="1:54" x14ac:dyDescent="0.55000000000000004">
      <c r="A137" s="1">
        <v>2000</v>
      </c>
      <c r="B137">
        <v>435013</v>
      </c>
      <c r="C137">
        <v>64973.338000000003</v>
      </c>
      <c r="D137">
        <v>188635</v>
      </c>
      <c r="E137">
        <v>12037</v>
      </c>
      <c r="F137">
        <v>48737</v>
      </c>
      <c r="G137">
        <v>46757</v>
      </c>
      <c r="H137">
        <v>274775</v>
      </c>
      <c r="I137">
        <v>179398</v>
      </c>
      <c r="J137">
        <v>40214</v>
      </c>
      <c r="K137">
        <v>992225</v>
      </c>
      <c r="L137">
        <v>6287</v>
      </c>
      <c r="M137">
        <v>43507</v>
      </c>
      <c r="N137">
        <v>201365</v>
      </c>
      <c r="O137">
        <v>119168</v>
      </c>
      <c r="P137">
        <v>180859</v>
      </c>
      <c r="Q137">
        <v>887803</v>
      </c>
      <c r="R137">
        <v>50705</v>
      </c>
      <c r="S137">
        <v>5530</v>
      </c>
      <c r="T137">
        <v>2644</v>
      </c>
      <c r="U137">
        <v>224</v>
      </c>
      <c r="V137">
        <v>2385</v>
      </c>
      <c r="W137">
        <v>0</v>
      </c>
      <c r="X137">
        <v>1277</v>
      </c>
      <c r="Y137">
        <v>162346</v>
      </c>
      <c r="Z137">
        <v>9469</v>
      </c>
      <c r="AA137">
        <v>240167</v>
      </c>
      <c r="AB137">
        <v>19607</v>
      </c>
      <c r="AC137">
        <v>40789</v>
      </c>
      <c r="AD137">
        <v>235757</v>
      </c>
      <c r="AE137">
        <v>447940</v>
      </c>
      <c r="AF137">
        <v>5910</v>
      </c>
      <c r="AG137">
        <v>31248</v>
      </c>
      <c r="AH137">
        <v>1812</v>
      </c>
      <c r="AI137">
        <v>16417</v>
      </c>
      <c r="AJ137">
        <v>7851</v>
      </c>
      <c r="AK137">
        <v>89051</v>
      </c>
      <c r="AL137">
        <v>304</v>
      </c>
      <c r="AM137">
        <v>1133</v>
      </c>
      <c r="AN137">
        <v>7769</v>
      </c>
      <c r="AO137">
        <v>72</v>
      </c>
      <c r="AP137">
        <v>216</v>
      </c>
      <c r="AQ137">
        <v>102673</v>
      </c>
      <c r="AR137">
        <v>34571</v>
      </c>
      <c r="AS137">
        <v>10135</v>
      </c>
      <c r="AT137">
        <v>383</v>
      </c>
      <c r="AU137">
        <v>165746.45000000001</v>
      </c>
      <c r="AV137">
        <v>8053</v>
      </c>
      <c r="AW137">
        <v>2386</v>
      </c>
      <c r="AX137">
        <v>5461</v>
      </c>
      <c r="AY137">
        <v>9713</v>
      </c>
      <c r="AZ137">
        <v>6665</v>
      </c>
      <c r="BA137">
        <v>6674</v>
      </c>
      <c r="BB137">
        <v>5479790</v>
      </c>
    </row>
    <row r="138" spans="1:54" x14ac:dyDescent="0.55000000000000004">
      <c r="A138" s="1">
        <v>2001</v>
      </c>
      <c r="B138">
        <v>511113</v>
      </c>
      <c r="C138">
        <v>74603.975999999995</v>
      </c>
      <c r="D138">
        <v>161383</v>
      </c>
      <c r="E138">
        <v>4044</v>
      </c>
      <c r="F138">
        <v>59246</v>
      </c>
      <c r="G138">
        <v>62336</v>
      </c>
      <c r="H138">
        <v>263789</v>
      </c>
      <c r="I138">
        <v>202870</v>
      </c>
      <c r="J138">
        <v>43159</v>
      </c>
      <c r="K138">
        <v>1126787</v>
      </c>
      <c r="L138">
        <v>7215</v>
      </c>
      <c r="M138">
        <v>48172</v>
      </c>
      <c r="N138">
        <v>244920</v>
      </c>
      <c r="O138">
        <v>133596</v>
      </c>
      <c r="P138">
        <v>186331</v>
      </c>
      <c r="Q138">
        <v>994339</v>
      </c>
      <c r="R138">
        <v>66617</v>
      </c>
      <c r="S138">
        <v>1530</v>
      </c>
      <c r="T138">
        <v>6405</v>
      </c>
      <c r="U138">
        <v>81</v>
      </c>
      <c r="V138">
        <v>3445</v>
      </c>
      <c r="W138">
        <v>2</v>
      </c>
      <c r="X138">
        <v>661</v>
      </c>
      <c r="Y138">
        <v>256615</v>
      </c>
      <c r="Z138">
        <v>7513</v>
      </c>
      <c r="AA138">
        <v>254356</v>
      </c>
      <c r="AB138">
        <v>12774</v>
      </c>
      <c r="AC138">
        <v>40192</v>
      </c>
      <c r="AD138">
        <v>238815</v>
      </c>
      <c r="AE138">
        <v>468794</v>
      </c>
      <c r="AF138">
        <v>6514</v>
      </c>
      <c r="AG138">
        <v>29871</v>
      </c>
      <c r="AH138">
        <v>663</v>
      </c>
      <c r="AI138">
        <v>22568</v>
      </c>
      <c r="AJ138">
        <v>8150</v>
      </c>
      <c r="AK138">
        <v>85630</v>
      </c>
      <c r="AL138">
        <v>763</v>
      </c>
      <c r="AM138">
        <v>1151</v>
      </c>
      <c r="AN138">
        <v>4321</v>
      </c>
      <c r="AO138">
        <v>69</v>
      </c>
      <c r="AP138">
        <v>160</v>
      </c>
      <c r="AQ138">
        <v>139781</v>
      </c>
      <c r="AR138">
        <v>29220</v>
      </c>
      <c r="AS138">
        <v>10798</v>
      </c>
      <c r="AT138">
        <v>478</v>
      </c>
      <c r="AU138">
        <v>169143.758</v>
      </c>
      <c r="AV138">
        <v>8862</v>
      </c>
      <c r="AW138">
        <v>2513</v>
      </c>
      <c r="AX138">
        <v>6264</v>
      </c>
      <c r="AY138">
        <v>10321</v>
      </c>
      <c r="AZ138">
        <v>6873</v>
      </c>
      <c r="BA138">
        <v>5903</v>
      </c>
      <c r="BB138">
        <v>6031285</v>
      </c>
    </row>
    <row r="139" spans="1:54" x14ac:dyDescent="0.55000000000000004">
      <c r="A139" s="1">
        <v>2002</v>
      </c>
      <c r="B139">
        <v>452827</v>
      </c>
      <c r="C139">
        <v>98085.967999999993</v>
      </c>
      <c r="D139">
        <v>125860</v>
      </c>
      <c r="E139">
        <v>22441</v>
      </c>
      <c r="F139">
        <v>51918</v>
      </c>
      <c r="G139">
        <v>60969</v>
      </c>
      <c r="H139">
        <v>297221</v>
      </c>
      <c r="I139">
        <v>200842</v>
      </c>
      <c r="J139">
        <v>46589</v>
      </c>
      <c r="K139">
        <v>1170961</v>
      </c>
      <c r="L139">
        <v>10718</v>
      </c>
      <c r="M139">
        <v>52131</v>
      </c>
      <c r="N139">
        <v>281686</v>
      </c>
      <c r="O139">
        <v>149573</v>
      </c>
      <c r="P139">
        <v>183368</v>
      </c>
      <c r="Q139">
        <v>1027038</v>
      </c>
      <c r="R139">
        <v>65516</v>
      </c>
      <c r="S139">
        <v>4030</v>
      </c>
      <c r="T139">
        <v>7910</v>
      </c>
      <c r="U139">
        <v>244</v>
      </c>
      <c r="V139">
        <v>5440</v>
      </c>
      <c r="W139">
        <v>294</v>
      </c>
      <c r="X139">
        <v>728</v>
      </c>
      <c r="Y139">
        <v>298380</v>
      </c>
      <c r="Z139">
        <v>11421</v>
      </c>
      <c r="AA139">
        <v>264736</v>
      </c>
      <c r="AB139">
        <v>14501.40988619999</v>
      </c>
      <c r="AC139">
        <v>40227</v>
      </c>
      <c r="AD139">
        <v>243746</v>
      </c>
      <c r="AE139">
        <v>552140</v>
      </c>
      <c r="AF139">
        <v>237</v>
      </c>
      <c r="AG139">
        <v>26554</v>
      </c>
      <c r="AH139">
        <v>484</v>
      </c>
      <c r="AI139">
        <v>34397</v>
      </c>
      <c r="AJ139">
        <v>2288</v>
      </c>
      <c r="AK139">
        <v>69171</v>
      </c>
      <c r="AL139">
        <v>6090</v>
      </c>
      <c r="AM139">
        <v>4137</v>
      </c>
      <c r="AN139">
        <v>5325</v>
      </c>
      <c r="AO139">
        <v>70</v>
      </c>
      <c r="AP139">
        <v>185</v>
      </c>
      <c r="AQ139">
        <v>149100</v>
      </c>
      <c r="AR139">
        <v>30224</v>
      </c>
      <c r="AS139">
        <v>10925</v>
      </c>
      <c r="AT139">
        <v>215</v>
      </c>
      <c r="AU139">
        <v>167938.307</v>
      </c>
      <c r="AV139">
        <v>11510</v>
      </c>
      <c r="AW139">
        <v>3001</v>
      </c>
      <c r="AX139">
        <v>5433</v>
      </c>
      <c r="AY139">
        <v>11336</v>
      </c>
      <c r="AZ139">
        <v>7178</v>
      </c>
      <c r="BA139">
        <v>5700</v>
      </c>
      <c r="BB139">
        <v>6297658</v>
      </c>
    </row>
    <row r="140" spans="1:54" x14ac:dyDescent="0.55000000000000004">
      <c r="A140" s="1">
        <v>2003</v>
      </c>
      <c r="B140">
        <v>469583</v>
      </c>
      <c r="C140">
        <v>153213.01500000001</v>
      </c>
      <c r="D140">
        <v>120837</v>
      </c>
      <c r="E140">
        <v>2524</v>
      </c>
      <c r="F140">
        <v>53448</v>
      </c>
      <c r="G140">
        <v>68512</v>
      </c>
      <c r="H140">
        <v>286650</v>
      </c>
      <c r="I140">
        <v>205052</v>
      </c>
      <c r="J140">
        <v>50779</v>
      </c>
      <c r="K140">
        <v>1190564</v>
      </c>
      <c r="L140">
        <v>30460</v>
      </c>
      <c r="M140">
        <v>55690</v>
      </c>
      <c r="N140">
        <v>325884</v>
      </c>
      <c r="O140">
        <v>155999</v>
      </c>
      <c r="P140">
        <v>183261</v>
      </c>
      <c r="Q140">
        <v>1133991</v>
      </c>
      <c r="R140">
        <v>73459</v>
      </c>
      <c r="S140">
        <v>1693</v>
      </c>
      <c r="T140">
        <v>9155</v>
      </c>
      <c r="U140">
        <v>550</v>
      </c>
      <c r="V140">
        <v>6310</v>
      </c>
      <c r="W140">
        <v>87</v>
      </c>
      <c r="X140">
        <v>707</v>
      </c>
      <c r="Y140">
        <v>416361</v>
      </c>
      <c r="Z140">
        <v>15512</v>
      </c>
      <c r="AA140">
        <v>279747</v>
      </c>
      <c r="AB140">
        <v>17132.486773399989</v>
      </c>
      <c r="AC140">
        <v>47159</v>
      </c>
      <c r="AD140">
        <v>269710</v>
      </c>
      <c r="AE140">
        <v>608245</v>
      </c>
      <c r="AF140">
        <v>242</v>
      </c>
      <c r="AG140">
        <v>29329</v>
      </c>
      <c r="AH140">
        <v>339</v>
      </c>
      <c r="AI140">
        <v>22692</v>
      </c>
      <c r="AJ140">
        <v>5114</v>
      </c>
      <c r="AK140">
        <v>85805</v>
      </c>
      <c r="AL140">
        <v>7935</v>
      </c>
      <c r="AM140">
        <v>8273</v>
      </c>
      <c r="AN140">
        <v>6759</v>
      </c>
      <c r="AO140">
        <v>79</v>
      </c>
      <c r="AP140">
        <v>144</v>
      </c>
      <c r="AQ140">
        <v>157827</v>
      </c>
      <c r="AR140">
        <v>41404</v>
      </c>
      <c r="AS140">
        <v>11200</v>
      </c>
      <c r="AT140">
        <v>522</v>
      </c>
      <c r="AU140">
        <v>161182.24</v>
      </c>
      <c r="AV140">
        <v>13980</v>
      </c>
      <c r="AW140">
        <v>5343</v>
      </c>
      <c r="AX140">
        <v>5360</v>
      </c>
      <c r="AY140">
        <v>12287</v>
      </c>
      <c r="AZ140">
        <v>9072</v>
      </c>
      <c r="BA140">
        <v>5503</v>
      </c>
      <c r="BB140">
        <v>6840638</v>
      </c>
    </row>
    <row r="141" spans="1:54" x14ac:dyDescent="0.55000000000000004">
      <c r="A141" s="1">
        <v>2004</v>
      </c>
      <c r="B141">
        <v>472765</v>
      </c>
      <c r="C141">
        <v>165485.94200000001</v>
      </c>
      <c r="D141">
        <v>156691</v>
      </c>
      <c r="E141">
        <v>3928</v>
      </c>
      <c r="F141">
        <v>64615</v>
      </c>
      <c r="G141">
        <v>72847</v>
      </c>
      <c r="H141">
        <v>299763</v>
      </c>
      <c r="I141">
        <v>200594</v>
      </c>
      <c r="J141">
        <v>51726</v>
      </c>
      <c r="K141">
        <v>1304256</v>
      </c>
      <c r="L141">
        <v>24351</v>
      </c>
      <c r="M141">
        <v>64812</v>
      </c>
      <c r="N141">
        <v>318844</v>
      </c>
      <c r="O141">
        <v>124471</v>
      </c>
      <c r="P141">
        <v>179468</v>
      </c>
      <c r="Q141">
        <v>1297578</v>
      </c>
      <c r="R141">
        <v>82264</v>
      </c>
      <c r="S141">
        <v>803</v>
      </c>
      <c r="T141">
        <v>13488</v>
      </c>
      <c r="U141">
        <v>146</v>
      </c>
      <c r="V141">
        <v>4293</v>
      </c>
      <c r="W141">
        <v>471</v>
      </c>
      <c r="X141">
        <v>1189</v>
      </c>
      <c r="Y141">
        <v>505125</v>
      </c>
      <c r="Z141">
        <v>11295</v>
      </c>
      <c r="AA141">
        <v>318539</v>
      </c>
      <c r="AB141">
        <v>18750.278876699991</v>
      </c>
      <c r="AC141">
        <v>37965</v>
      </c>
      <c r="AD141">
        <v>266845</v>
      </c>
      <c r="AE141">
        <v>641477</v>
      </c>
      <c r="AF141">
        <v>293</v>
      </c>
      <c r="AG141">
        <v>39157</v>
      </c>
      <c r="AH141">
        <v>412</v>
      </c>
      <c r="AI141">
        <v>22424</v>
      </c>
      <c r="AJ141">
        <v>2968</v>
      </c>
      <c r="AK141">
        <v>93815</v>
      </c>
      <c r="AL141">
        <v>8</v>
      </c>
      <c r="AM141">
        <v>4324</v>
      </c>
      <c r="AN141">
        <v>1622</v>
      </c>
      <c r="AO141">
        <v>81</v>
      </c>
      <c r="AP141">
        <v>921</v>
      </c>
      <c r="AQ141">
        <v>169504</v>
      </c>
      <c r="AR141">
        <v>44105</v>
      </c>
      <c r="AS141">
        <v>13440</v>
      </c>
      <c r="AT141">
        <v>975</v>
      </c>
      <c r="AU141">
        <v>166543.06</v>
      </c>
      <c r="AV141">
        <v>15898</v>
      </c>
      <c r="AW141">
        <v>11051</v>
      </c>
      <c r="AX141">
        <v>6109</v>
      </c>
      <c r="AY141">
        <v>15177</v>
      </c>
      <c r="AZ141">
        <v>12178</v>
      </c>
      <c r="BA141">
        <v>6325</v>
      </c>
      <c r="BB141">
        <v>7348097</v>
      </c>
    </row>
    <row r="142" spans="1:54" x14ac:dyDescent="0.55000000000000004">
      <c r="A142" s="1">
        <v>2005</v>
      </c>
      <c r="B142">
        <v>544451</v>
      </c>
      <c r="C142">
        <v>175472.98199999999</v>
      </c>
      <c r="D142">
        <v>139658</v>
      </c>
      <c r="E142">
        <v>2953</v>
      </c>
      <c r="F142">
        <v>67568</v>
      </c>
      <c r="G142">
        <v>76061</v>
      </c>
      <c r="H142">
        <v>301384</v>
      </c>
      <c r="I142">
        <v>185181</v>
      </c>
      <c r="J142">
        <v>55569</v>
      </c>
      <c r="K142">
        <v>1258954</v>
      </c>
      <c r="L142">
        <v>13315</v>
      </c>
      <c r="M142">
        <v>51362</v>
      </c>
      <c r="N142">
        <v>372021</v>
      </c>
      <c r="O142">
        <v>128660</v>
      </c>
      <c r="P142">
        <v>180087</v>
      </c>
      <c r="Q142">
        <v>1315753</v>
      </c>
      <c r="R142">
        <v>86739</v>
      </c>
      <c r="S142">
        <v>4848</v>
      </c>
      <c r="T142">
        <v>13393</v>
      </c>
      <c r="U142">
        <v>162</v>
      </c>
      <c r="V142">
        <v>6718</v>
      </c>
      <c r="W142">
        <v>9392</v>
      </c>
      <c r="X142">
        <v>4221</v>
      </c>
      <c r="Y142">
        <v>622702</v>
      </c>
      <c r="Z142">
        <v>16836</v>
      </c>
      <c r="AA142">
        <v>331606</v>
      </c>
      <c r="AB142">
        <v>22148.858160200001</v>
      </c>
      <c r="AC142">
        <v>35097</v>
      </c>
      <c r="AD142">
        <v>280873</v>
      </c>
      <c r="AE142">
        <v>712919</v>
      </c>
      <c r="AF142">
        <v>254</v>
      </c>
      <c r="AG142">
        <v>40938</v>
      </c>
      <c r="AH142">
        <v>1462</v>
      </c>
      <c r="AI142">
        <v>27104</v>
      </c>
      <c r="AJ142">
        <v>2317</v>
      </c>
      <c r="AK142">
        <v>111268</v>
      </c>
      <c r="AL142">
        <v>255</v>
      </c>
      <c r="AM142">
        <v>6821</v>
      </c>
      <c r="AN142">
        <v>10458</v>
      </c>
      <c r="AO142">
        <v>68</v>
      </c>
      <c r="AP142">
        <v>1351</v>
      </c>
      <c r="AQ142">
        <v>195041</v>
      </c>
      <c r="AR142">
        <v>53971</v>
      </c>
      <c r="AS142">
        <v>15124</v>
      </c>
      <c r="AT142">
        <v>1690</v>
      </c>
      <c r="AU142">
        <v>158034.31200000001</v>
      </c>
      <c r="AV142">
        <v>18984</v>
      </c>
      <c r="AW142">
        <v>6384</v>
      </c>
      <c r="AX142">
        <v>6467</v>
      </c>
      <c r="AY142">
        <v>16430</v>
      </c>
      <c r="AZ142">
        <v>16571</v>
      </c>
      <c r="BA142">
        <v>7269</v>
      </c>
      <c r="BB142">
        <v>7733516</v>
      </c>
    </row>
    <row r="143" spans="1:54" x14ac:dyDescent="0.55000000000000004">
      <c r="A143" s="1">
        <v>2006</v>
      </c>
      <c r="B143">
        <v>528685</v>
      </c>
      <c r="C143">
        <v>156737.924</v>
      </c>
      <c r="D143">
        <v>89785</v>
      </c>
      <c r="E143">
        <v>4127</v>
      </c>
      <c r="F143">
        <v>72919</v>
      </c>
      <c r="G143">
        <v>73182</v>
      </c>
      <c r="H143">
        <v>320087</v>
      </c>
      <c r="I143">
        <v>185749</v>
      </c>
      <c r="J143">
        <v>56512</v>
      </c>
      <c r="K143">
        <v>1330423</v>
      </c>
      <c r="L143">
        <v>16027</v>
      </c>
      <c r="M143">
        <v>57178</v>
      </c>
      <c r="N143">
        <v>314112</v>
      </c>
      <c r="O143">
        <v>163735</v>
      </c>
      <c r="P143">
        <v>175351</v>
      </c>
      <c r="Q143">
        <v>1184626</v>
      </c>
      <c r="R143">
        <v>86413</v>
      </c>
      <c r="S143">
        <v>22200</v>
      </c>
      <c r="T143">
        <v>14444</v>
      </c>
      <c r="U143">
        <v>4634</v>
      </c>
      <c r="V143">
        <v>18223</v>
      </c>
      <c r="W143">
        <v>10544</v>
      </c>
      <c r="X143">
        <v>73176</v>
      </c>
      <c r="Y143">
        <v>369977</v>
      </c>
      <c r="Z143">
        <v>45582</v>
      </c>
      <c r="AA143">
        <v>374922</v>
      </c>
      <c r="AB143">
        <v>27176.1575791</v>
      </c>
      <c r="AC143">
        <v>35894</v>
      </c>
      <c r="AD143">
        <v>304358</v>
      </c>
      <c r="AE143">
        <v>782423</v>
      </c>
      <c r="AF143">
        <v>218</v>
      </c>
      <c r="AG143">
        <v>50923</v>
      </c>
      <c r="AH143">
        <v>6298</v>
      </c>
      <c r="AI143">
        <v>33611</v>
      </c>
      <c r="AJ143">
        <v>2246</v>
      </c>
      <c r="AK143">
        <v>132814</v>
      </c>
      <c r="AL143">
        <v>899</v>
      </c>
      <c r="AM143">
        <v>1607</v>
      </c>
      <c r="AN143">
        <v>8772</v>
      </c>
      <c r="AO143">
        <v>50</v>
      </c>
      <c r="AP143">
        <v>1573</v>
      </c>
      <c r="AQ143">
        <v>244165</v>
      </c>
      <c r="AR143">
        <v>115507</v>
      </c>
      <c r="AS143">
        <v>18336</v>
      </c>
      <c r="AT143">
        <v>1815</v>
      </c>
      <c r="AU143">
        <v>166243.47</v>
      </c>
      <c r="AV143">
        <v>22194</v>
      </c>
      <c r="AW143">
        <v>5720</v>
      </c>
      <c r="AX143">
        <v>7005</v>
      </c>
      <c r="AY143">
        <v>19561</v>
      </c>
      <c r="AZ143">
        <v>16968</v>
      </c>
      <c r="BA143">
        <v>7344</v>
      </c>
      <c r="BB143">
        <v>7824164</v>
      </c>
    </row>
    <row r="144" spans="1:54" x14ac:dyDescent="0.55000000000000004">
      <c r="A144" s="1">
        <v>2007</v>
      </c>
      <c r="B144">
        <v>526227</v>
      </c>
      <c r="C144">
        <v>177147.90900000001</v>
      </c>
      <c r="D144">
        <v>125295</v>
      </c>
      <c r="E144">
        <v>3789</v>
      </c>
      <c r="F144">
        <v>77041</v>
      </c>
      <c r="G144">
        <v>72633</v>
      </c>
      <c r="H144">
        <v>329469</v>
      </c>
      <c r="I144">
        <v>186760</v>
      </c>
      <c r="J144">
        <v>64191</v>
      </c>
      <c r="K144">
        <v>1418522</v>
      </c>
      <c r="L144">
        <v>19836</v>
      </c>
      <c r="M144">
        <v>72385</v>
      </c>
      <c r="N144">
        <v>342598</v>
      </c>
      <c r="O144">
        <v>142321</v>
      </c>
      <c r="P144">
        <v>185869</v>
      </c>
      <c r="Q144">
        <v>1178888</v>
      </c>
      <c r="R144">
        <v>84538</v>
      </c>
      <c r="S144">
        <v>16894</v>
      </c>
      <c r="T144">
        <v>15566</v>
      </c>
      <c r="U144">
        <v>1200</v>
      </c>
      <c r="V144">
        <v>25916</v>
      </c>
      <c r="W144">
        <v>12007</v>
      </c>
      <c r="X144">
        <v>38004</v>
      </c>
      <c r="Y144">
        <v>399595</v>
      </c>
      <c r="Z144">
        <v>58035</v>
      </c>
      <c r="AA144">
        <v>406096</v>
      </c>
      <c r="AB144">
        <v>34352.256242299991</v>
      </c>
      <c r="AC144">
        <v>42378</v>
      </c>
      <c r="AD144">
        <v>311784</v>
      </c>
      <c r="AE144">
        <v>845234</v>
      </c>
      <c r="AF144">
        <v>354</v>
      </c>
      <c r="AG144">
        <v>60875</v>
      </c>
      <c r="AH144">
        <v>6203</v>
      </c>
      <c r="AI144">
        <v>38448</v>
      </c>
      <c r="AJ144">
        <v>2116</v>
      </c>
      <c r="AK144">
        <v>151325</v>
      </c>
      <c r="AL144">
        <v>749</v>
      </c>
      <c r="AM144">
        <v>2154</v>
      </c>
      <c r="AN144">
        <v>1855</v>
      </c>
      <c r="AO144">
        <v>45</v>
      </c>
      <c r="AP144">
        <v>1219</v>
      </c>
      <c r="AQ144">
        <v>257774</v>
      </c>
      <c r="AR144">
        <v>148240</v>
      </c>
      <c r="AS144">
        <v>23357</v>
      </c>
      <c r="AT144">
        <v>3187</v>
      </c>
      <c r="AU144">
        <v>166664.304</v>
      </c>
      <c r="AV144">
        <v>31810</v>
      </c>
      <c r="AW144">
        <v>6772</v>
      </c>
      <c r="AX144">
        <v>7487</v>
      </c>
      <c r="AY144">
        <v>23507</v>
      </c>
      <c r="AZ144">
        <v>21743</v>
      </c>
      <c r="BA144">
        <v>10632</v>
      </c>
      <c r="BB144">
        <v>8255779</v>
      </c>
    </row>
    <row r="145" spans="1:54" x14ac:dyDescent="0.55000000000000004">
      <c r="A145" s="1">
        <v>2008</v>
      </c>
      <c r="B145">
        <v>570018</v>
      </c>
      <c r="C145">
        <v>184032.31099999999</v>
      </c>
      <c r="D145">
        <v>139881</v>
      </c>
      <c r="E145">
        <v>66873</v>
      </c>
      <c r="F145">
        <v>63966</v>
      </c>
      <c r="G145">
        <v>74481</v>
      </c>
      <c r="H145">
        <v>331220</v>
      </c>
      <c r="I145">
        <v>182872</v>
      </c>
      <c r="J145">
        <v>64957</v>
      </c>
      <c r="K145">
        <v>1366335</v>
      </c>
      <c r="L145">
        <v>19255</v>
      </c>
      <c r="M145">
        <v>48995</v>
      </c>
      <c r="N145">
        <v>356705</v>
      </c>
      <c r="O145">
        <v>145653</v>
      </c>
      <c r="P145">
        <v>183300</v>
      </c>
      <c r="Q145">
        <v>1080247</v>
      </c>
      <c r="R145">
        <v>86332</v>
      </c>
      <c r="S145">
        <v>6568</v>
      </c>
      <c r="T145">
        <v>14205</v>
      </c>
      <c r="U145">
        <v>17218</v>
      </c>
      <c r="V145">
        <v>24087</v>
      </c>
      <c r="W145">
        <v>13304</v>
      </c>
      <c r="X145">
        <v>36948</v>
      </c>
      <c r="Y145">
        <v>417515</v>
      </c>
      <c r="Z145">
        <v>54082</v>
      </c>
      <c r="AA145">
        <v>425168</v>
      </c>
      <c r="AB145">
        <v>53092.700396100023</v>
      </c>
      <c r="AC145">
        <v>40949</v>
      </c>
      <c r="AD145">
        <v>319996</v>
      </c>
      <c r="AE145">
        <v>831788</v>
      </c>
      <c r="AF145">
        <v>400</v>
      </c>
      <c r="AG145">
        <v>57912</v>
      </c>
      <c r="AH145">
        <v>3881</v>
      </c>
      <c r="AI145">
        <v>48001</v>
      </c>
      <c r="AJ145">
        <v>2408</v>
      </c>
      <c r="AK145">
        <v>162769</v>
      </c>
      <c r="AL145">
        <v>2933</v>
      </c>
      <c r="AM145">
        <v>2614</v>
      </c>
      <c r="AN145">
        <v>1811</v>
      </c>
      <c r="AO145">
        <v>49</v>
      </c>
      <c r="AP145">
        <v>1451</v>
      </c>
      <c r="AQ145">
        <v>292273</v>
      </c>
      <c r="AR145">
        <v>164861</v>
      </c>
      <c r="AS145">
        <v>30327</v>
      </c>
      <c r="AT145">
        <v>3004</v>
      </c>
      <c r="AU145">
        <v>171760.20499999999</v>
      </c>
      <c r="AV145">
        <v>28795</v>
      </c>
      <c r="AW145">
        <v>8123</v>
      </c>
      <c r="AX145">
        <v>9927</v>
      </c>
      <c r="AY145">
        <v>24140</v>
      </c>
      <c r="AZ145">
        <v>16407</v>
      </c>
      <c r="BA145">
        <v>9327</v>
      </c>
      <c r="BB145">
        <v>8293363</v>
      </c>
    </row>
    <row r="146" spans="1:54" x14ac:dyDescent="0.55000000000000004">
      <c r="A146" s="1">
        <v>2009</v>
      </c>
      <c r="B146">
        <v>576715</v>
      </c>
      <c r="C146">
        <v>144901.73699999999</v>
      </c>
      <c r="D146">
        <v>160308</v>
      </c>
      <c r="E146">
        <v>39683</v>
      </c>
      <c r="F146">
        <v>62238</v>
      </c>
      <c r="G146">
        <v>77223</v>
      </c>
      <c r="H146">
        <v>325891</v>
      </c>
      <c r="I146">
        <v>189458</v>
      </c>
      <c r="J146">
        <v>66332</v>
      </c>
      <c r="K146">
        <v>1411069</v>
      </c>
      <c r="L146">
        <v>17596</v>
      </c>
      <c r="M146">
        <v>62386</v>
      </c>
      <c r="N146">
        <v>360901</v>
      </c>
      <c r="O146">
        <v>148520</v>
      </c>
      <c r="P146">
        <v>189198</v>
      </c>
      <c r="Q146">
        <v>1102908</v>
      </c>
      <c r="R146">
        <v>89466</v>
      </c>
      <c r="S146">
        <v>5432</v>
      </c>
      <c r="T146">
        <v>13508</v>
      </c>
      <c r="U146">
        <v>95</v>
      </c>
      <c r="V146">
        <v>13410</v>
      </c>
      <c r="W146">
        <v>13304</v>
      </c>
      <c r="X146">
        <v>12642</v>
      </c>
      <c r="Y146">
        <v>471736</v>
      </c>
      <c r="Z146">
        <v>24453</v>
      </c>
      <c r="AA146">
        <v>435671</v>
      </c>
      <c r="AB146">
        <v>62252.96552540001</v>
      </c>
      <c r="AC146">
        <v>33344</v>
      </c>
      <c r="AD146">
        <v>328224</v>
      </c>
      <c r="AE146">
        <v>926883</v>
      </c>
      <c r="AF146">
        <v>11336</v>
      </c>
      <c r="AG146">
        <v>59209</v>
      </c>
      <c r="AH146">
        <v>3021</v>
      </c>
      <c r="AI146">
        <v>38578</v>
      </c>
      <c r="AJ146">
        <v>3429</v>
      </c>
      <c r="AK146">
        <v>140619</v>
      </c>
      <c r="AL146">
        <v>2476</v>
      </c>
      <c r="AM146">
        <v>2945</v>
      </c>
      <c r="AN146">
        <v>2034</v>
      </c>
      <c r="AO146">
        <v>49</v>
      </c>
      <c r="AP146">
        <v>1067</v>
      </c>
      <c r="AQ146">
        <v>224694</v>
      </c>
      <c r="AR146">
        <v>172881</v>
      </c>
      <c r="AS146">
        <v>34837</v>
      </c>
      <c r="AT146">
        <v>1930</v>
      </c>
      <c r="AU146">
        <v>180740.45499999999</v>
      </c>
      <c r="AV146">
        <v>23009</v>
      </c>
      <c r="AW146">
        <v>6875</v>
      </c>
      <c r="AX146">
        <v>9739</v>
      </c>
      <c r="AY146">
        <v>20508</v>
      </c>
      <c r="AZ146">
        <v>11338</v>
      </c>
      <c r="BA146">
        <v>7832</v>
      </c>
      <c r="BB146">
        <v>8328451</v>
      </c>
    </row>
    <row r="147" spans="1:54" x14ac:dyDescent="0.55000000000000004">
      <c r="A147" s="1">
        <v>2010</v>
      </c>
      <c r="B147">
        <v>583690</v>
      </c>
      <c r="C147">
        <v>150073.478</v>
      </c>
      <c r="D147">
        <v>145662</v>
      </c>
      <c r="E147">
        <v>47700</v>
      </c>
      <c r="F147">
        <v>79092</v>
      </c>
      <c r="G147">
        <v>78566</v>
      </c>
      <c r="H147">
        <v>301159</v>
      </c>
      <c r="I147">
        <v>195825</v>
      </c>
      <c r="J147">
        <v>67377</v>
      </c>
      <c r="K147">
        <v>1421739</v>
      </c>
      <c r="L147">
        <v>10843</v>
      </c>
      <c r="M147">
        <v>70817</v>
      </c>
      <c r="N147">
        <v>363833</v>
      </c>
      <c r="O147">
        <v>145167</v>
      </c>
      <c r="P147">
        <v>192161</v>
      </c>
      <c r="Q147">
        <v>1253093</v>
      </c>
      <c r="R147">
        <v>92063</v>
      </c>
      <c r="S147">
        <v>8230</v>
      </c>
      <c r="T147">
        <v>14832</v>
      </c>
      <c r="U147">
        <v>88</v>
      </c>
      <c r="V147">
        <v>17516</v>
      </c>
      <c r="W147">
        <v>15285</v>
      </c>
      <c r="X147">
        <v>22274</v>
      </c>
      <c r="Y147">
        <v>546632</v>
      </c>
      <c r="Z147">
        <v>24689</v>
      </c>
      <c r="AA147">
        <v>505860</v>
      </c>
      <c r="AB147">
        <v>64415.354744900003</v>
      </c>
      <c r="AC147">
        <v>35059</v>
      </c>
      <c r="AD147">
        <v>350059</v>
      </c>
      <c r="AE147">
        <v>938418</v>
      </c>
      <c r="AF147">
        <v>28765</v>
      </c>
      <c r="AG147">
        <v>74603</v>
      </c>
      <c r="AH147">
        <v>2425</v>
      </c>
      <c r="AI147">
        <v>43974</v>
      </c>
      <c r="AJ147">
        <v>6801</v>
      </c>
      <c r="AK147">
        <v>134109</v>
      </c>
      <c r="AL147">
        <v>1690</v>
      </c>
      <c r="AM147">
        <v>2554</v>
      </c>
      <c r="AN147">
        <v>1605</v>
      </c>
      <c r="AO147">
        <v>80</v>
      </c>
      <c r="AP147">
        <v>1702</v>
      </c>
      <c r="AQ147">
        <v>271011</v>
      </c>
      <c r="AR147">
        <v>286040</v>
      </c>
      <c r="AS147">
        <v>39984</v>
      </c>
      <c r="AT147">
        <v>2023</v>
      </c>
      <c r="AU147">
        <v>193853.18100000001</v>
      </c>
      <c r="AV147">
        <v>24569</v>
      </c>
      <c r="AW147">
        <v>8528</v>
      </c>
      <c r="AX147">
        <v>11616</v>
      </c>
      <c r="AY147">
        <v>23534</v>
      </c>
      <c r="AZ147">
        <v>16000</v>
      </c>
      <c r="BA147">
        <v>9773</v>
      </c>
      <c r="BB147">
        <v>9117229</v>
      </c>
    </row>
    <row r="148" spans="1:54" x14ac:dyDescent="0.55000000000000004">
      <c r="A148" s="1">
        <v>2011</v>
      </c>
      <c r="B148">
        <v>684113</v>
      </c>
      <c r="C148">
        <v>230021.774</v>
      </c>
      <c r="D148">
        <v>133718</v>
      </c>
      <c r="E148">
        <v>56600</v>
      </c>
      <c r="F148">
        <v>88225</v>
      </c>
      <c r="G148">
        <v>81422</v>
      </c>
      <c r="H148">
        <v>330916</v>
      </c>
      <c r="I148">
        <v>194028</v>
      </c>
      <c r="J148">
        <v>67590</v>
      </c>
      <c r="K148">
        <v>1598731</v>
      </c>
      <c r="L148">
        <v>19784</v>
      </c>
      <c r="M148">
        <v>70598</v>
      </c>
      <c r="N148">
        <v>382905</v>
      </c>
      <c r="O148">
        <v>189539</v>
      </c>
      <c r="P148">
        <v>188073</v>
      </c>
      <c r="Q148">
        <v>1321398</v>
      </c>
      <c r="R148">
        <v>97140</v>
      </c>
      <c r="S148">
        <v>6718</v>
      </c>
      <c r="T148">
        <v>14790</v>
      </c>
      <c r="U148">
        <v>174</v>
      </c>
      <c r="V148">
        <v>52412</v>
      </c>
      <c r="W148">
        <v>1896</v>
      </c>
      <c r="X148">
        <v>90521</v>
      </c>
      <c r="Y148">
        <v>511176</v>
      </c>
      <c r="Z148">
        <v>63026</v>
      </c>
      <c r="AA148">
        <v>583942</v>
      </c>
      <c r="AB148">
        <v>67090.928071899994</v>
      </c>
      <c r="AC148">
        <v>27287</v>
      </c>
      <c r="AD148">
        <v>358376</v>
      </c>
      <c r="AE148">
        <v>1015121</v>
      </c>
      <c r="AF148">
        <v>6736</v>
      </c>
      <c r="AG148">
        <v>76865</v>
      </c>
      <c r="AH148">
        <v>5037</v>
      </c>
      <c r="AI148">
        <v>45389</v>
      </c>
      <c r="AJ148">
        <v>7569</v>
      </c>
      <c r="AK148">
        <v>135301</v>
      </c>
      <c r="AL148">
        <v>2390</v>
      </c>
      <c r="AM148">
        <v>9128</v>
      </c>
      <c r="AN148">
        <v>2156</v>
      </c>
      <c r="AO148">
        <v>104</v>
      </c>
      <c r="AP148">
        <v>1810</v>
      </c>
      <c r="AQ148">
        <v>288620</v>
      </c>
      <c r="AR148">
        <v>365535</v>
      </c>
      <c r="AS148">
        <v>48197</v>
      </c>
      <c r="AT148">
        <v>4400</v>
      </c>
      <c r="AU148">
        <v>208345.40599999999</v>
      </c>
      <c r="AV148">
        <v>26004</v>
      </c>
      <c r="AW148">
        <v>6041</v>
      </c>
      <c r="AX148">
        <v>11536</v>
      </c>
      <c r="AY148">
        <v>26824</v>
      </c>
      <c r="AZ148">
        <v>17902</v>
      </c>
      <c r="BA148">
        <v>11985</v>
      </c>
      <c r="BB148">
        <v>10032115</v>
      </c>
    </row>
    <row r="149" spans="1:54" x14ac:dyDescent="0.55000000000000004">
      <c r="A149" s="1">
        <v>2012</v>
      </c>
      <c r="B149">
        <v>598962</v>
      </c>
      <c r="C149">
        <v>267858.07699999999</v>
      </c>
      <c r="D149">
        <v>125943</v>
      </c>
      <c r="E149">
        <v>194400</v>
      </c>
      <c r="F149">
        <v>83949</v>
      </c>
      <c r="G149">
        <v>84074</v>
      </c>
      <c r="H149">
        <v>334287</v>
      </c>
      <c r="I149">
        <v>190240</v>
      </c>
      <c r="J149">
        <v>65395</v>
      </c>
      <c r="K149">
        <v>1526704</v>
      </c>
      <c r="L149">
        <v>17348</v>
      </c>
      <c r="M149">
        <v>72048</v>
      </c>
      <c r="N149">
        <v>381056</v>
      </c>
      <c r="O149">
        <v>200189</v>
      </c>
      <c r="P149">
        <v>188318</v>
      </c>
      <c r="Q149">
        <v>1311300</v>
      </c>
      <c r="R149">
        <v>100779</v>
      </c>
      <c r="S149">
        <v>6522</v>
      </c>
      <c r="T149">
        <v>14579</v>
      </c>
      <c r="U149">
        <v>278</v>
      </c>
      <c r="V149">
        <v>39801</v>
      </c>
      <c r="W149">
        <v>387</v>
      </c>
      <c r="X149">
        <v>54237</v>
      </c>
      <c r="Y149">
        <v>489955</v>
      </c>
      <c r="Z149">
        <v>47831</v>
      </c>
      <c r="AA149">
        <v>555341</v>
      </c>
      <c r="AB149">
        <v>84698</v>
      </c>
      <c r="AC149">
        <v>27331</v>
      </c>
      <c r="AD149">
        <v>376808</v>
      </c>
      <c r="AE149">
        <v>1166946</v>
      </c>
      <c r="AF149">
        <v>713</v>
      </c>
      <c r="AG149">
        <v>78558</v>
      </c>
      <c r="AH149">
        <v>1369</v>
      </c>
      <c r="AI149">
        <v>44034</v>
      </c>
      <c r="AJ149">
        <v>3685</v>
      </c>
      <c r="AK149">
        <v>138215</v>
      </c>
      <c r="AL149">
        <v>3757</v>
      </c>
      <c r="AM149">
        <v>8798</v>
      </c>
      <c r="AN149">
        <v>2572</v>
      </c>
      <c r="AO149">
        <v>93</v>
      </c>
      <c r="AP149">
        <v>2192</v>
      </c>
      <c r="AQ149">
        <v>328485</v>
      </c>
      <c r="AR149">
        <v>394282</v>
      </c>
      <c r="AS149">
        <v>50525</v>
      </c>
      <c r="AT149">
        <v>4207</v>
      </c>
      <c r="AU149">
        <v>257126.38099999999</v>
      </c>
      <c r="AV149">
        <v>28083</v>
      </c>
      <c r="AW149">
        <v>5703</v>
      </c>
      <c r="AX149">
        <v>10779</v>
      </c>
      <c r="AY149">
        <v>27924</v>
      </c>
      <c r="AZ149">
        <v>16820</v>
      </c>
      <c r="BA149">
        <v>14906</v>
      </c>
      <c r="BB149">
        <v>10152119</v>
      </c>
    </row>
    <row r="150" spans="1:54" x14ac:dyDescent="0.55000000000000004">
      <c r="A150" s="1">
        <v>2013</v>
      </c>
      <c r="B150">
        <v>532186</v>
      </c>
      <c r="C150">
        <v>255425.467</v>
      </c>
      <c r="D150">
        <v>152525</v>
      </c>
      <c r="E150">
        <v>60700</v>
      </c>
      <c r="F150">
        <v>80984</v>
      </c>
      <c r="G150">
        <v>82582</v>
      </c>
      <c r="H150">
        <v>335014</v>
      </c>
      <c r="I150">
        <v>202792</v>
      </c>
      <c r="J150">
        <v>64326</v>
      </c>
      <c r="K150">
        <v>1517600</v>
      </c>
      <c r="L150">
        <v>16600</v>
      </c>
      <c r="M150">
        <v>76137</v>
      </c>
      <c r="N150">
        <v>372258</v>
      </c>
      <c r="O150">
        <v>205057</v>
      </c>
      <c r="P150">
        <v>182812</v>
      </c>
      <c r="Q150">
        <v>1204000</v>
      </c>
      <c r="R150">
        <v>98253</v>
      </c>
      <c r="S150">
        <v>5972</v>
      </c>
      <c r="T150">
        <v>12783</v>
      </c>
      <c r="U150">
        <v>274</v>
      </c>
      <c r="V150">
        <v>42290</v>
      </c>
      <c r="W150">
        <v>643</v>
      </c>
      <c r="X150">
        <v>36487</v>
      </c>
      <c r="Y150">
        <v>499303</v>
      </c>
      <c r="Z150">
        <v>50705</v>
      </c>
      <c r="AA150">
        <v>571117</v>
      </c>
      <c r="AB150">
        <v>83002</v>
      </c>
      <c r="AC150">
        <v>40892</v>
      </c>
      <c r="AD150">
        <v>372716</v>
      </c>
      <c r="AE150">
        <v>1096584</v>
      </c>
      <c r="AF150">
        <v>869</v>
      </c>
      <c r="AG150">
        <v>71284</v>
      </c>
      <c r="AH150">
        <v>2182</v>
      </c>
      <c r="AI150">
        <v>53685</v>
      </c>
      <c r="AJ150">
        <v>2964</v>
      </c>
      <c r="AK150">
        <v>126725</v>
      </c>
      <c r="AL150">
        <v>5562</v>
      </c>
      <c r="AM150">
        <v>5603</v>
      </c>
      <c r="AN150">
        <v>2399</v>
      </c>
      <c r="AO150">
        <v>75</v>
      </c>
      <c r="AP150">
        <v>1957</v>
      </c>
      <c r="AQ150">
        <v>337390</v>
      </c>
      <c r="AR150">
        <v>377541</v>
      </c>
      <c r="AS150">
        <v>50122</v>
      </c>
      <c r="AT150">
        <v>3878</v>
      </c>
      <c r="AU150">
        <v>263243.766</v>
      </c>
      <c r="AV150">
        <v>32547</v>
      </c>
      <c r="AW150">
        <v>6161</v>
      </c>
      <c r="AX150">
        <v>9872</v>
      </c>
      <c r="AY150">
        <v>29422</v>
      </c>
      <c r="AZ150">
        <v>16643</v>
      </c>
      <c r="BA150">
        <v>15493</v>
      </c>
      <c r="BB150">
        <v>10039933</v>
      </c>
    </row>
    <row r="151" spans="1:54" x14ac:dyDescent="0.55000000000000004">
      <c r="A151" s="1">
        <v>2014</v>
      </c>
      <c r="B151">
        <v>665867</v>
      </c>
      <c r="C151">
        <v>257452.29699999999</v>
      </c>
      <c r="D151">
        <v>232398.529052734</v>
      </c>
      <c r="E151">
        <v>50521</v>
      </c>
      <c r="F151">
        <v>78245</v>
      </c>
      <c r="H151">
        <v>347510</v>
      </c>
      <c r="I151">
        <v>196576</v>
      </c>
      <c r="J151">
        <v>77070</v>
      </c>
      <c r="K151">
        <v>1558597</v>
      </c>
      <c r="L151">
        <v>16767</v>
      </c>
      <c r="M151">
        <v>77860</v>
      </c>
      <c r="N151">
        <v>409702</v>
      </c>
      <c r="O151">
        <v>155868</v>
      </c>
      <c r="P151">
        <v>188101</v>
      </c>
      <c r="Q151">
        <v>1454681</v>
      </c>
      <c r="R151">
        <v>136115.85998535159</v>
      </c>
      <c r="S151">
        <v>4937</v>
      </c>
      <c r="T151">
        <v>22424</v>
      </c>
      <c r="U151">
        <v>213</v>
      </c>
      <c r="V151">
        <v>36837</v>
      </c>
      <c r="W151">
        <v>352</v>
      </c>
      <c r="X151">
        <v>34158</v>
      </c>
      <c r="Y151">
        <v>649233</v>
      </c>
      <c r="Z151">
        <v>40035</v>
      </c>
      <c r="AA151">
        <v>585282.3486328125</v>
      </c>
      <c r="AB151">
        <v>86143</v>
      </c>
      <c r="AC151">
        <v>40724</v>
      </c>
      <c r="AD151">
        <v>384925</v>
      </c>
      <c r="AE151">
        <v>1074631</v>
      </c>
      <c r="AF151">
        <v>376</v>
      </c>
      <c r="AG151">
        <v>81229</v>
      </c>
      <c r="AH151">
        <v>1701</v>
      </c>
      <c r="AI151">
        <v>54308</v>
      </c>
      <c r="AJ151">
        <v>6246.1528778076172</v>
      </c>
      <c r="AK151">
        <v>127236.9079589844</v>
      </c>
      <c r="AL151">
        <v>7473</v>
      </c>
      <c r="AM151">
        <v>3025</v>
      </c>
      <c r="AN151">
        <v>2161</v>
      </c>
      <c r="AO151">
        <v>210</v>
      </c>
      <c r="AP151">
        <v>2741</v>
      </c>
      <c r="AQ151">
        <v>371594.69223022461</v>
      </c>
      <c r="AR151">
        <v>383431</v>
      </c>
      <c r="AS151">
        <v>52514</v>
      </c>
      <c r="AT151">
        <v>3542</v>
      </c>
      <c r="AU151">
        <v>270424.67200000002</v>
      </c>
      <c r="AV151">
        <v>33252</v>
      </c>
      <c r="AW151">
        <v>8099</v>
      </c>
      <c r="AX151">
        <v>14641</v>
      </c>
      <c r="AY151">
        <v>32888</v>
      </c>
      <c r="AZ151">
        <v>17024</v>
      </c>
      <c r="BA151">
        <v>14242</v>
      </c>
      <c r="BB151">
        <v>10790211.634665729</v>
      </c>
    </row>
    <row r="152" spans="1:54" x14ac:dyDescent="0.55000000000000004">
      <c r="A152" s="1">
        <v>2015</v>
      </c>
      <c r="B152">
        <v>744363</v>
      </c>
      <c r="C152">
        <v>277950</v>
      </c>
      <c r="D152">
        <v>216000</v>
      </c>
      <c r="E152">
        <v>71706</v>
      </c>
      <c r="F152">
        <v>73652</v>
      </c>
      <c r="H152">
        <v>328490</v>
      </c>
      <c r="I152">
        <v>193019</v>
      </c>
      <c r="J152">
        <v>76013</v>
      </c>
      <c r="K152">
        <v>1539717</v>
      </c>
      <c r="L152">
        <v>14273</v>
      </c>
      <c r="M152">
        <v>84266</v>
      </c>
      <c r="N152">
        <v>447891</v>
      </c>
      <c r="O152">
        <v>137844</v>
      </c>
      <c r="P152">
        <v>187600</v>
      </c>
      <c r="Q152">
        <v>1483766</v>
      </c>
      <c r="R152">
        <v>97508.307000000001</v>
      </c>
      <c r="S152">
        <v>8885</v>
      </c>
      <c r="T152">
        <v>28916</v>
      </c>
      <c r="U152">
        <v>175</v>
      </c>
      <c r="V152">
        <v>20219</v>
      </c>
      <c r="W152">
        <v>1011</v>
      </c>
      <c r="X152">
        <v>50726</v>
      </c>
      <c r="Y152">
        <v>529872</v>
      </c>
      <c r="Z152">
        <v>28935</v>
      </c>
      <c r="AA152">
        <v>605448.63</v>
      </c>
      <c r="AB152">
        <v>92083</v>
      </c>
      <c r="AC152">
        <v>34490</v>
      </c>
      <c r="AD152">
        <v>413439</v>
      </c>
      <c r="AE152">
        <v>1103651</v>
      </c>
      <c r="AF152">
        <v>524</v>
      </c>
      <c r="AG152">
        <v>81791</v>
      </c>
      <c r="AH152">
        <v>2409</v>
      </c>
      <c r="AI152">
        <v>55920</v>
      </c>
      <c r="AJ152">
        <v>3012</v>
      </c>
      <c r="AK152">
        <v>92043.722999999998</v>
      </c>
      <c r="AL152">
        <v>8485</v>
      </c>
      <c r="AM152">
        <v>1828</v>
      </c>
      <c r="AN152">
        <v>2912</v>
      </c>
      <c r="AO152">
        <v>133</v>
      </c>
      <c r="AP152">
        <v>2208</v>
      </c>
      <c r="AQ152">
        <v>206724.19500000001</v>
      </c>
      <c r="AR152">
        <v>552088</v>
      </c>
      <c r="AS152">
        <v>63390</v>
      </c>
      <c r="AT152">
        <v>3449</v>
      </c>
      <c r="AU152">
        <v>280070.83099999989</v>
      </c>
      <c r="AV152">
        <v>36805</v>
      </c>
      <c r="AW152">
        <v>10380</v>
      </c>
      <c r="AX152">
        <v>17155</v>
      </c>
      <c r="AY152">
        <v>30805</v>
      </c>
      <c r="AZ152">
        <v>18547</v>
      </c>
      <c r="BA152">
        <v>13260</v>
      </c>
      <c r="BB152">
        <v>10613771.252</v>
      </c>
    </row>
    <row r="153" spans="1:54" x14ac:dyDescent="0.55000000000000004">
      <c r="A153" s="1">
        <v>2016</v>
      </c>
      <c r="B153">
        <v>790000</v>
      </c>
      <c r="C153">
        <v>170339.049</v>
      </c>
      <c r="D153">
        <v>179000</v>
      </c>
      <c r="E153">
        <v>77250.876999999993</v>
      </c>
      <c r="H153">
        <v>310000</v>
      </c>
      <c r="I153">
        <v>191850</v>
      </c>
      <c r="K153">
        <v>1450000</v>
      </c>
      <c r="L153">
        <v>20774</v>
      </c>
      <c r="M153">
        <v>117819</v>
      </c>
      <c r="N153">
        <v>380000</v>
      </c>
      <c r="O153">
        <v>218368.443</v>
      </c>
      <c r="P153">
        <v>184885</v>
      </c>
      <c r="Q153">
        <v>1450117</v>
      </c>
      <c r="R153">
        <v>100784.454</v>
      </c>
      <c r="S153">
        <v>7320.4870000000001</v>
      </c>
      <c r="T153">
        <v>30992.047999999999</v>
      </c>
      <c r="U153">
        <v>164</v>
      </c>
      <c r="V153">
        <v>21291.748</v>
      </c>
      <c r="W153">
        <v>1035.8589999999999</v>
      </c>
      <c r="X153">
        <v>50202.002</v>
      </c>
      <c r="Y153">
        <v>400000</v>
      </c>
      <c r="AA153">
        <v>602289.53899999999</v>
      </c>
      <c r="AB153">
        <v>87394</v>
      </c>
      <c r="AC153">
        <v>37212</v>
      </c>
      <c r="AD153">
        <v>415683</v>
      </c>
      <c r="AE153">
        <v>1115727</v>
      </c>
      <c r="AF153">
        <v>10845.421</v>
      </c>
      <c r="AG153">
        <v>92138</v>
      </c>
      <c r="AH153">
        <v>2792</v>
      </c>
      <c r="AI153">
        <v>68147.683999999994</v>
      </c>
      <c r="AJ153">
        <v>3078.3649999999998</v>
      </c>
      <c r="AK153">
        <v>92383.695000000007</v>
      </c>
      <c r="AL153">
        <v>11282.13</v>
      </c>
      <c r="AM153">
        <v>2115.3270000000002</v>
      </c>
      <c r="AN153">
        <v>2691</v>
      </c>
      <c r="AO153">
        <v>148.56200000000001</v>
      </c>
      <c r="AP153">
        <v>2036</v>
      </c>
      <c r="AQ153">
        <v>149384.58199999999</v>
      </c>
      <c r="AR153">
        <v>638142</v>
      </c>
      <c r="AS153">
        <v>62935</v>
      </c>
      <c r="AT153">
        <v>4005</v>
      </c>
      <c r="AU153">
        <v>268639.43</v>
      </c>
      <c r="AV153">
        <v>37383.773999999998</v>
      </c>
      <c r="AW153">
        <v>12224.416999999999</v>
      </c>
      <c r="AX153">
        <v>20444</v>
      </c>
      <c r="AY153">
        <v>29958.49</v>
      </c>
      <c r="BB153">
        <v>10502028.697000001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2F79-D1A7-4EFC-91AB-D1D429ACB0D1}">
  <sheetPr published="0"/>
  <dimension ref="A1:BB155"/>
  <sheetViews>
    <sheetView workbookViewId="0">
      <pane xSplit="1" ySplit="1" topLeftCell="E2" activePane="bottomRight" state="frozenSplit"/>
      <selection pane="topRight" activeCell="B1" sqref="B1"/>
      <selection pane="bottomLeft" activeCell="A3" sqref="A3"/>
      <selection pane="bottomRight" activeCell="G1" sqref="G1"/>
    </sheetView>
  </sheetViews>
  <sheetFormatPr defaultColWidth="9.15625" defaultRowHeight="14.1" x14ac:dyDescent="0.5"/>
  <cols>
    <col min="1" max="1" width="9.26171875" style="5" bestFit="1" customWidth="1"/>
    <col min="2" max="6" width="8.26171875" style="5" bestFit="1" customWidth="1"/>
    <col min="7" max="7" width="8.26171875" style="5" customWidth="1"/>
    <col min="8" max="8" width="8.26171875" style="5" bestFit="1" customWidth="1"/>
    <col min="9" max="9" width="8.83984375" style="5" bestFit="1" customWidth="1"/>
    <col min="10" max="10" width="8.26171875" style="5" bestFit="1" customWidth="1"/>
    <col min="11" max="11" width="8.68359375" style="5" bestFit="1" customWidth="1"/>
    <col min="12" max="13" width="8.26171875" style="5" bestFit="1" customWidth="1"/>
    <col min="14" max="14" width="11.41796875" style="5" bestFit="1" customWidth="1"/>
    <col min="15" max="15" width="8.26171875" style="5" bestFit="1" customWidth="1"/>
    <col min="16" max="16" width="10.68359375" style="5" bestFit="1" customWidth="1"/>
    <col min="17" max="17" width="15.26171875" style="5" bestFit="1" customWidth="1"/>
    <col min="18" max="18" width="11.41796875" style="5" bestFit="1" customWidth="1"/>
    <col min="19" max="21" width="8.26171875" style="5" bestFit="1" customWidth="1"/>
    <col min="22" max="22" width="10.15625" style="5" bestFit="1" customWidth="1"/>
    <col min="23" max="23" width="8.83984375" style="5" bestFit="1" customWidth="1"/>
    <col min="24" max="24" width="8.41796875" style="5" bestFit="1" customWidth="1"/>
    <col min="25" max="26" width="8.26171875" style="5" bestFit="1" customWidth="1"/>
    <col min="27" max="27" width="10.68359375" style="5" bestFit="1" customWidth="1"/>
    <col min="28" max="28" width="8.83984375" style="5" bestFit="1" customWidth="1"/>
    <col min="29" max="29" width="12.41796875" style="5" bestFit="1" customWidth="1"/>
    <col min="30" max="30" width="8.26171875" style="5" bestFit="1" customWidth="1"/>
    <col min="31" max="31" width="12.41796875" style="5" bestFit="1" customWidth="1"/>
    <col min="32" max="32" width="9.68359375" style="5" bestFit="1" customWidth="1"/>
    <col min="33" max="35" width="8.26171875" style="5" bestFit="1" customWidth="1"/>
    <col min="36" max="36" width="8.41796875" style="5" bestFit="1" customWidth="1"/>
    <col min="37" max="37" width="10.68359375" style="5" bestFit="1" customWidth="1"/>
    <col min="38" max="38" width="8.26171875" style="5" bestFit="1" customWidth="1"/>
    <col min="39" max="39" width="8.83984375" style="5" bestFit="1" customWidth="1"/>
    <col min="40" max="40" width="11.83984375" style="5" bestFit="1" customWidth="1"/>
    <col min="41" max="42" width="8.26171875" style="5" bestFit="1" customWidth="1"/>
    <col min="43" max="43" width="11.15625" style="5" bestFit="1" customWidth="1"/>
    <col min="44" max="44" width="8.26171875" style="5" bestFit="1" customWidth="1"/>
    <col min="45" max="45" width="11.15625" style="5" bestFit="1" customWidth="1"/>
    <col min="46" max="48" width="8.26171875" style="5" bestFit="1" customWidth="1"/>
    <col min="49" max="49" width="8.83984375" style="5" bestFit="1" customWidth="1"/>
    <col min="50" max="50" width="10.41796875" style="5" bestFit="1" customWidth="1"/>
    <col min="51" max="51" width="9.68359375" style="5" bestFit="1" customWidth="1"/>
    <col min="52" max="52" width="8.26171875" style="5" bestFit="1" customWidth="1"/>
    <col min="53" max="53" width="8.41796875" style="5" bestFit="1" customWidth="1"/>
    <col min="54" max="54" width="8.26171875" style="5" bestFit="1" customWidth="1"/>
    <col min="55" max="16384" width="9.15625" style="5"/>
  </cols>
  <sheetData>
    <row r="1" spans="1:54" x14ac:dyDescent="0.5">
      <c r="A1" s="66" t="s">
        <v>52</v>
      </c>
      <c r="B1" s="6" t="str">
        <f>'[1]T15 Wine import vol'!B2</f>
        <v>France</v>
      </c>
      <c r="C1" s="6" t="str">
        <f>'[1]T15 Wine import vol'!C2</f>
        <v>Italy</v>
      </c>
      <c r="D1" s="6" t="str">
        <f>'[1]T15 Wine import vol'!D2</f>
        <v>Portugal</v>
      </c>
      <c r="E1" s="6" t="str">
        <f>'[1]T15 Wine import vol'!E2</f>
        <v>Spain</v>
      </c>
      <c r="F1" s="6" t="str">
        <f>'[1]T15 Wine import vol'!F2</f>
        <v>Austria</v>
      </c>
      <c r="G1" s="6" t="s">
        <v>53</v>
      </c>
      <c r="H1" s="6" t="s">
        <v>5</v>
      </c>
      <c r="I1" s="6" t="str">
        <f>'[1]T15 Wine import vol'!H2</f>
        <v>Denmark</v>
      </c>
      <c r="J1" s="6" t="str">
        <f>'[1]T15 Wine import vol'!I2</f>
        <v>Finland</v>
      </c>
      <c r="K1" s="6" t="str">
        <f>'[1]T15 Wine import vol'!J2</f>
        <v>Germany</v>
      </c>
      <c r="L1" s="6" t="str">
        <f>'[1]T15 Wine import vol'!K2</f>
        <v>Greece</v>
      </c>
      <c r="M1" s="6" t="str">
        <f>'[1]T15 Wine import vol'!L2</f>
        <v>Ireland</v>
      </c>
      <c r="N1" s="6" t="str">
        <f>'[1]T15 Wine import vol'!M2</f>
        <v>Netherlands</v>
      </c>
      <c r="O1" s="6" t="str">
        <f>'[1]T15 Wine import vol'!N2</f>
        <v>Sweden</v>
      </c>
      <c r="P1" s="6" t="str">
        <f>'[1]T15 Wine import vol'!O2</f>
        <v>Switzerland</v>
      </c>
      <c r="Q1" s="6" t="str">
        <f>'[1]T15 Wine import vol'!P2</f>
        <v>United Kingdom</v>
      </c>
      <c r="R1" s="6" t="str">
        <f>'[1]T15 Wine import vol'!Q2</f>
        <v>Other WEM</v>
      </c>
      <c r="S1" s="6" t="str">
        <f>'[1]T15 Wine import vol'!R2</f>
        <v>Bulgaria</v>
      </c>
      <c r="T1" s="6" t="str">
        <f>'[1]T15 Wine import vol'!S2</f>
        <v>Croatia</v>
      </c>
      <c r="U1" s="6" t="str">
        <f>'[1]T15 Wine import vol'!T2</f>
        <v>Georgia</v>
      </c>
      <c r="V1" s="6" t="str">
        <f>'[1]T15 Wine import vol'!U2</f>
        <v>Hungary</v>
      </c>
      <c r="W1" s="6" t="str">
        <f>'[1]T15 Wine import vol'!V2</f>
        <v>Moldova</v>
      </c>
      <c r="X1" s="6" t="str">
        <f>'[1]T15 Wine import vol'!W2</f>
        <v>Romania</v>
      </c>
      <c r="Y1" s="6" t="str">
        <f>'[1]T15 Wine import vol'!X2</f>
        <v>Russia</v>
      </c>
      <c r="Z1" s="6" t="str">
        <f>'[1]T15 Wine import vol'!Y2</f>
        <v>Ukraine</v>
      </c>
      <c r="AA1" s="6" t="str">
        <f>'[1]T15 Wine import vol'!Z2</f>
        <v>Other ECA</v>
      </c>
      <c r="AB1" s="6" t="str">
        <f>'[1]T15 Wine import vol'!AA2</f>
        <v>Australia</v>
      </c>
      <c r="AC1" s="6" t="str">
        <f>'[1]T15 Wine import vol'!AB2</f>
        <v>New Zealand</v>
      </c>
      <c r="AD1" s="6" t="str">
        <f>'[1]T15 Wine import vol'!AC2</f>
        <v>Canada</v>
      </c>
      <c r="AE1" s="6" t="str">
        <f>'[1]T15 Wine import vol'!AD2</f>
        <v>United States</v>
      </c>
      <c r="AF1" s="6" t="str">
        <f>'[1]T15 Wine import vol'!AE2</f>
        <v>Argentina</v>
      </c>
      <c r="AG1" s="6" t="str">
        <f>'[1]T15 Wine import vol'!AF2</f>
        <v>Brazil</v>
      </c>
      <c r="AH1" s="6" t="str">
        <f>'[1]T15 Wine import vol'!AG2</f>
        <v>Chile</v>
      </c>
      <c r="AI1" s="6" t="str">
        <f>'[1]T15 Wine import vol'!AH2</f>
        <v>Mexico</v>
      </c>
      <c r="AJ1" s="6" t="str">
        <f>'[1]T15 Wine import vol'!AI2</f>
        <v>Uruguay</v>
      </c>
      <c r="AK1" s="6" t="str">
        <f>'[1]T15 Wine import vol'!AJ2</f>
        <v>Other LAC</v>
      </c>
      <c r="AL1" s="6" t="str">
        <f>'[1]T15 Wine import vol'!AK2</f>
        <v>Algeria</v>
      </c>
      <c r="AM1" s="6" t="str">
        <f>'[1]T15 Wine import vol'!AL2</f>
        <v>Morocco</v>
      </c>
      <c r="AN1" s="6" t="str">
        <f>'[1]T15 Wine import vol'!AM2</f>
        <v>South Africa</v>
      </c>
      <c r="AO1" s="6" t="str">
        <f>'[1]T15 Wine import vol'!AN2</f>
        <v>Tunisia</v>
      </c>
      <c r="AP1" s="6" t="str">
        <f>'[1]T15 Wine import vol'!AO2</f>
        <v>Turkey</v>
      </c>
      <c r="AQ1" s="6" t="str">
        <f>'[1]T15 Wine import vol'!AP2</f>
        <v>Other AME</v>
      </c>
      <c r="AR1" s="6" t="str">
        <f>'[1]T15 Wine import vol'!AQ2</f>
        <v>China</v>
      </c>
      <c r="AS1" s="6" t="str">
        <f>'[1]T15 Wine import vol'!AR2</f>
        <v>Hong Kong</v>
      </c>
      <c r="AT1" s="6" t="str">
        <f>'[1]T15 Wine import vol'!AS2</f>
        <v>India</v>
      </c>
      <c r="AU1" s="6" t="str">
        <f>'[1]T15 Wine import vol'!AT2</f>
        <v>Japan</v>
      </c>
      <c r="AV1" s="6" t="str">
        <f>'[1]T15 Wine import vol'!AU2</f>
        <v>Korea</v>
      </c>
      <c r="AW1" s="6" t="str">
        <f>'[1]T15 Wine import vol'!AV2</f>
        <v>Malaysia</v>
      </c>
      <c r="AX1" s="6" t="str">
        <f>'[1]T15 Wine import vol'!AW2</f>
        <v>Philippines</v>
      </c>
      <c r="AY1" s="6" t="str">
        <f>'[1]T15 Wine import vol'!AX2</f>
        <v>Singapore</v>
      </c>
      <c r="AZ1" s="6" t="str">
        <f>'[1]T15 Wine import vol'!AY2</f>
        <v>Taiwan</v>
      </c>
      <c r="BA1" s="6" t="str">
        <f>'[1]T15 Wine import vol'!AZ2</f>
        <v>Thailand</v>
      </c>
      <c r="BB1" s="6" t="str">
        <f>'[1]T15 Wine import vol'!BC2</f>
        <v>World</v>
      </c>
    </row>
    <row r="2" spans="1:54" x14ac:dyDescent="0.5">
      <c r="A2" s="7">
        <f>'[1]T15 Wine import vol'!A33</f>
        <v>1865</v>
      </c>
      <c r="B2" s="9">
        <f>IF('[1]T61 Real GDP'!B33&lt;&gt;"",(IF('[1]T15 Wine import vol'!B33&lt;&gt;"",('[1]T15 Wine import vol'!B33/'[1]T61 Real GDP'!B33*1000),"")),"")</f>
        <v>136.17575898410269</v>
      </c>
      <c r="C2" s="9">
        <f>IF('[1]T61 Real GDP'!C33&lt;&gt;"",(IF('[1]T15 Wine import vol'!C33&lt;&gt;"",('[1]T15 Wine import vol'!C33/'[1]T61 Real GDP'!C33*1000),"")),"")</f>
        <v>544.88062612645967</v>
      </c>
      <c r="D2" s="9" t="str">
        <f>IF('[1]T61 Real GDP'!D33&lt;&gt;"",(IF('[1]T15 Wine import vol'!D33&lt;&gt;"",('[1]T15 Wine import vol'!D33/'[1]T61 Real GDP'!D33*1000),"")),"")</f>
        <v/>
      </c>
      <c r="E2" s="9">
        <f>IF('[1]T61 Real GDP'!E33&lt;&gt;"",(IF('[1]T15 Wine import vol'!E33&lt;&gt;"",('[1]T15 Wine import vol'!E33/'[1]T61 Real GDP'!E33*1000),"")),"")</f>
        <v>524.51587868885952</v>
      </c>
      <c r="F2" s="9" t="str">
        <f>IF('[1]T61 Real GDP'!F33&lt;&gt;"",(IF('[1]T15 Wine import vol'!F33&lt;&gt;"",('[1]T15 Wine import vol'!F33/'[1]T61 Real GDP'!F33*1000),"")),"")</f>
        <v/>
      </c>
      <c r="G2" s="9"/>
      <c r="H2" s="9" t="str">
        <f>IF('[1]T61 Real GDP'!G33&lt;&gt;"",(IF('[1]T15 Wine import vol'!G33&lt;&gt;"",('[1]T15 Wine import vol'!G33/'[1]T61 Real GDP'!G33*1000),"")),"")</f>
        <v/>
      </c>
      <c r="I2" s="9" t="str">
        <f>IF('[1]T61 Real GDP'!H33&lt;&gt;"",(IF('[1]T15 Wine import vol'!H33&lt;&gt;"",('[1]T15 Wine import vol'!H33/'[1]T61 Real GDP'!H33*1000),"")),"")</f>
        <v/>
      </c>
      <c r="J2" s="9" t="str">
        <f>IF('[1]T61 Real GDP'!I33&lt;&gt;"",(IF('[1]T15 Wine import vol'!I33&lt;&gt;"",('[1]T15 Wine import vol'!I33/'[1]T61 Real GDP'!I33*1000),"")),"")</f>
        <v/>
      </c>
      <c r="K2" s="9">
        <f>IF('[1]T61 Real GDP'!J33&lt;&gt;"",(IF('[1]T15 Wine import vol'!J33&lt;&gt;"",('[1]T15 Wine import vol'!J33/'[1]T61 Real GDP'!J33*1000),"")),"")</f>
        <v>252.85490955110552</v>
      </c>
      <c r="L2" s="9" t="str">
        <f>IF('[1]T61 Real GDP'!K33&lt;&gt;"",(IF('[1]T15 Wine import vol'!K33&lt;&gt;"",('[1]T15 Wine import vol'!K33/'[1]T61 Real GDP'!K33*1000),"")),"")</f>
        <v/>
      </c>
      <c r="M2" s="9" t="str">
        <f>IF('[1]T61 Real GDP'!L33&lt;&gt;"",(IF('[1]T15 Wine import vol'!L33&lt;&gt;"",('[1]T15 Wine import vol'!L33/'[1]T61 Real GDP'!L33*1000),"")),"")</f>
        <v/>
      </c>
      <c r="N2" s="9" t="str">
        <f>IF('[1]T61 Real GDP'!M33&lt;&gt;"",(IF('[1]T15 Wine import vol'!M33&lt;&gt;"",('[1]T15 Wine import vol'!M33/'[1]T61 Real GDP'!M33*1000),"")),"")</f>
        <v/>
      </c>
      <c r="O2" s="9" t="str">
        <f>IF('[1]T61 Real GDP'!N33&lt;&gt;"",(IF('[1]T15 Wine import vol'!N33&lt;&gt;"",('[1]T15 Wine import vol'!N33/'[1]T61 Real GDP'!N33*1000),"")),"")</f>
        <v/>
      </c>
      <c r="P2" s="9" t="str">
        <f>IF('[1]T61 Real GDP'!O33&lt;&gt;"",(IF('[1]T15 Wine import vol'!O33&lt;&gt;"",('[1]T15 Wine import vol'!O33/'[1]T61 Real GDP'!O33*1000),"")),"")</f>
        <v/>
      </c>
      <c r="Q2" s="9">
        <f>IF('[1]T61 Real GDP'!P33&lt;&gt;"",(IF('[1]T15 Wine import vol'!P33&lt;&gt;"",('[1]T15 Wine import vol'!P33/'[1]T61 Real GDP'!P33*1000),"")),"")</f>
        <v>718.42771304509608</v>
      </c>
      <c r="R2" s="9" t="str">
        <f>IF('[1]T61 Real GDP'!Q33&lt;&gt;"",(IF('[1]T15 Wine import vol'!Q33&lt;&gt;"",('[1]T15 Wine import vol'!Q33/'[1]T61 Real GDP'!Q33*1000),"")),"")</f>
        <v/>
      </c>
      <c r="S2" s="9" t="str">
        <f>IF('[1]T61 Real GDP'!R33&lt;&gt;"",(IF('[1]T15 Wine import vol'!R33&lt;&gt;"",('[1]T15 Wine import vol'!R33/'[1]T61 Real GDP'!R33*1000),"")),"")</f>
        <v/>
      </c>
      <c r="T2" s="9" t="str">
        <f>IF('[1]T61 Real GDP'!S33&lt;&gt;"",(IF('[1]T15 Wine import vol'!S33&lt;&gt;"",('[1]T15 Wine import vol'!S33/'[1]T61 Real GDP'!S33*1000),"")),"")</f>
        <v/>
      </c>
      <c r="U2" s="9" t="str">
        <f>IF('[1]T61 Real GDP'!T33&lt;&gt;"",(IF('[1]T15 Wine import vol'!T33&lt;&gt;"",('[1]T15 Wine import vol'!T33/'[1]T61 Real GDP'!T33*1000),"")),"")</f>
        <v/>
      </c>
      <c r="V2" s="9" t="str">
        <f>IF('[1]T61 Real GDP'!U33&lt;&gt;"",(IF('[1]T15 Wine import vol'!U33&lt;&gt;"",('[1]T15 Wine import vol'!U33/'[1]T61 Real GDP'!U33*1000),"")),"")</f>
        <v/>
      </c>
      <c r="W2" s="9" t="str">
        <f>IF('[1]T61 Real GDP'!V33&lt;&gt;"",(IF('[1]T15 Wine import vol'!V33&lt;&gt;"",('[1]T15 Wine import vol'!V33/'[1]T61 Real GDP'!V33*1000),"")),"")</f>
        <v/>
      </c>
      <c r="X2" s="9" t="str">
        <f>IF('[1]T61 Real GDP'!W33&lt;&gt;"",(IF('[1]T15 Wine import vol'!W33&lt;&gt;"",('[1]T15 Wine import vol'!W33/'[1]T61 Real GDP'!W33*1000),"")),"")</f>
        <v/>
      </c>
      <c r="Y2" s="9" t="str">
        <f>IF('[1]T61 Real GDP'!X33&lt;&gt;"",(IF('[1]T15 Wine import vol'!X33&lt;&gt;"",('[1]T15 Wine import vol'!X33/'[1]T61 Real GDP'!X33*1000),"")),"")</f>
        <v/>
      </c>
      <c r="Z2" s="9" t="str">
        <f>IF('[1]T61 Real GDP'!Y33&lt;&gt;"",(IF('[1]T15 Wine import vol'!Y33&lt;&gt;"",('[1]T15 Wine import vol'!Y33/'[1]T61 Real GDP'!Y33*1000),"")),"")</f>
        <v/>
      </c>
      <c r="AA2" s="9" t="str">
        <f>IF('[1]T61 Real GDP'!Z33&lt;&gt;"",(IF('[1]T15 Wine import vol'!Z33&lt;&gt;"",('[1]T15 Wine import vol'!Z33/'[1]T61 Real GDP'!Z33*1000),"")),"")</f>
        <v/>
      </c>
      <c r="AB2" s="9">
        <f>IF('[1]T61 Real GDP'!AA33&lt;&gt;"",(IF('[1]T15 Wine import vol'!AA33&lt;&gt;"",('[1]T15 Wine import vol'!AA33/'[1]T61 Real GDP'!AA33*1000),"")),"")</f>
        <v>0</v>
      </c>
      <c r="AC2" s="9" t="str">
        <f>IF('[1]T61 Real GDP'!AB33&lt;&gt;"",(IF('[1]T15 Wine import vol'!AB33&lt;&gt;"",('[1]T15 Wine import vol'!AB33/'[1]T61 Real GDP'!AB33*1000),"")),"")</f>
        <v/>
      </c>
      <c r="AD2" s="9" t="str">
        <f>IF('[1]T61 Real GDP'!AC33&lt;&gt;"",(IF('[1]T15 Wine import vol'!AC33&lt;&gt;"",('[1]T15 Wine import vol'!AC33/'[1]T61 Real GDP'!AC33*1000),"")),"")</f>
        <v/>
      </c>
      <c r="AE2" s="9" t="str">
        <f>IF('[1]T61 Real GDP'!AD33&lt;&gt;"",(IF('[1]T15 Wine import vol'!AD33&lt;&gt;"",('[1]T15 Wine import vol'!AD33/'[1]T61 Real GDP'!AD33*1000),"")),"")</f>
        <v/>
      </c>
      <c r="AF2" s="9" t="str">
        <f>IF('[1]T61 Real GDP'!AE33&lt;&gt;"",(IF('[1]T15 Wine import vol'!AE33&lt;&gt;"",('[1]T15 Wine import vol'!AE33/'[1]T61 Real GDP'!AE33*1000),"")),"")</f>
        <v/>
      </c>
      <c r="AG2" s="9" t="str">
        <f>IF('[1]T61 Real GDP'!AF33&lt;&gt;"",(IF('[1]T15 Wine import vol'!AF33&lt;&gt;"",('[1]T15 Wine import vol'!AF33/'[1]T61 Real GDP'!AF33*1000),"")),"")</f>
        <v/>
      </c>
      <c r="AH2" s="9" t="str">
        <f>IF('[1]T61 Real GDP'!AG33&lt;&gt;"",(IF('[1]T15 Wine import vol'!AG33&lt;&gt;"",('[1]T15 Wine import vol'!AG33/'[1]T61 Real GDP'!AG33*1000),"")),"")</f>
        <v/>
      </c>
      <c r="AI2" s="9" t="str">
        <f>IF('[1]T61 Real GDP'!AH33&lt;&gt;"",(IF('[1]T15 Wine import vol'!AH33&lt;&gt;"",('[1]T15 Wine import vol'!AH33/'[1]T61 Real GDP'!AH33*1000),"")),"")</f>
        <v/>
      </c>
      <c r="AJ2" s="9" t="str">
        <f>IF('[1]T61 Real GDP'!AI33&lt;&gt;"",(IF('[1]T15 Wine import vol'!AI33&lt;&gt;"",('[1]T15 Wine import vol'!AI33/'[1]T61 Real GDP'!AI33*1000),"")),"")</f>
        <v/>
      </c>
      <c r="AK2" s="9" t="str">
        <f>IF('[1]T61 Real GDP'!AJ33&lt;&gt;"",(IF('[1]T15 Wine import vol'!AJ33&lt;&gt;"",('[1]T15 Wine import vol'!AJ33/'[1]T61 Real GDP'!AJ33*1000),"")),"")</f>
        <v/>
      </c>
      <c r="AL2" s="9" t="str">
        <f>IF('[1]T61 Real GDP'!AK33&lt;&gt;"",(IF('[1]T15 Wine import vol'!AK33&lt;&gt;"",('[1]T15 Wine import vol'!AK33/'[1]T61 Real GDP'!AK33*1000),"")),"")</f>
        <v/>
      </c>
      <c r="AM2" s="9" t="str">
        <f>IF('[1]T61 Real GDP'!AL33&lt;&gt;"",(IF('[1]T15 Wine import vol'!AL33&lt;&gt;"",('[1]T15 Wine import vol'!AL33/'[1]T61 Real GDP'!AL33*1000),"")),"")</f>
        <v/>
      </c>
      <c r="AN2" s="9" t="str">
        <f>IF('[1]T61 Real GDP'!AM33&lt;&gt;"",(IF('[1]T15 Wine import vol'!AM33&lt;&gt;"",('[1]T15 Wine import vol'!AM33/'[1]T61 Real GDP'!AM33*1000),"")),"")</f>
        <v/>
      </c>
      <c r="AO2" s="9" t="str">
        <f>IF('[1]T61 Real GDP'!AN33&lt;&gt;"",(IF('[1]T15 Wine import vol'!AN33&lt;&gt;"",('[1]T15 Wine import vol'!AN33/'[1]T61 Real GDP'!AN33*1000),"")),"")</f>
        <v/>
      </c>
      <c r="AP2" s="9" t="str">
        <f>IF('[1]T61 Real GDP'!AO33&lt;&gt;"",(IF('[1]T15 Wine import vol'!AO33&lt;&gt;"",('[1]T15 Wine import vol'!AO33/'[1]T61 Real GDP'!AO33*1000),"")),"")</f>
        <v/>
      </c>
      <c r="AQ2" s="9" t="str">
        <f>IF('[1]T61 Real GDP'!AP33&lt;&gt;"",(IF('[1]T15 Wine import vol'!AP33&lt;&gt;"",('[1]T15 Wine import vol'!AP33/'[1]T61 Real GDP'!AP33*1000),"")),"")</f>
        <v/>
      </c>
      <c r="AR2" s="9" t="str">
        <f>IF('[1]T61 Real GDP'!AQ33&lt;&gt;"",(IF('[1]T15 Wine import vol'!AQ33&lt;&gt;"",('[1]T15 Wine import vol'!AQ33/'[1]T61 Real GDP'!AQ33*1000),"")),"")</f>
        <v/>
      </c>
      <c r="AS2" s="9" t="str">
        <f>IF('[1]T61 Real GDP'!AR33&lt;&gt;"",(IF('[1]T15 Wine import vol'!AR33&lt;&gt;"",('[1]T15 Wine import vol'!AR33/'[1]T61 Real GDP'!AR33*1000),"")),"")</f>
        <v/>
      </c>
      <c r="AT2" s="9" t="str">
        <f>IF('[1]T61 Real GDP'!AS33&lt;&gt;"",(IF('[1]T15 Wine import vol'!AS33&lt;&gt;"",('[1]T15 Wine import vol'!AS33/'[1]T61 Real GDP'!AS33*1000),"")),"")</f>
        <v/>
      </c>
      <c r="AU2" s="9" t="str">
        <f>IF('[1]T61 Real GDP'!AT33&lt;&gt;"",(IF('[1]T15 Wine import vol'!AT33&lt;&gt;"",('[1]T15 Wine import vol'!AT33/'[1]T61 Real GDP'!AT33*1000),"")),"")</f>
        <v/>
      </c>
      <c r="AV2" s="9" t="str">
        <f>IF('[1]T61 Real GDP'!AU33&lt;&gt;"",(IF('[1]T15 Wine import vol'!AU33&lt;&gt;"",('[1]T15 Wine import vol'!AU33/'[1]T61 Real GDP'!AU33*1000),"")),"")</f>
        <v/>
      </c>
      <c r="AW2" s="9" t="str">
        <f>IF('[1]T61 Real GDP'!AV33&lt;&gt;"",(IF('[1]T15 Wine import vol'!AV33&lt;&gt;"",('[1]T15 Wine import vol'!AV33/'[1]T61 Real GDP'!AV33*1000),"")),"")</f>
        <v/>
      </c>
      <c r="AX2" s="9" t="str">
        <f>IF('[1]T61 Real GDP'!AW33&lt;&gt;"",(IF('[1]T15 Wine import vol'!AW33&lt;&gt;"",('[1]T15 Wine import vol'!AW33/'[1]T61 Real GDP'!AW33*1000),"")),"")</f>
        <v/>
      </c>
      <c r="AY2" s="9" t="str">
        <f>IF('[1]T61 Real GDP'!AX33&lt;&gt;"",(IF('[1]T15 Wine import vol'!AX33&lt;&gt;"",('[1]T15 Wine import vol'!AX33/'[1]T61 Real GDP'!AX33*1000),"")),"")</f>
        <v/>
      </c>
      <c r="AZ2" s="9" t="str">
        <f>IF('[1]T61 Real GDP'!AY33&lt;&gt;"",(IF('[1]T15 Wine import vol'!AY33&lt;&gt;"",('[1]T15 Wine import vol'!AY33/'[1]T61 Real GDP'!AY33*1000),"")),"")</f>
        <v/>
      </c>
      <c r="BA2" s="9" t="str">
        <f>IF('[1]T61 Real GDP'!AZ33&lt;&gt;"",(IF('[1]T15 Wine import vol'!AZ33&lt;&gt;"",('[1]T15 Wine import vol'!AZ33/'[1]T61 Real GDP'!AZ33*1000),"")),"")</f>
        <v/>
      </c>
      <c r="BB2" s="8" t="str">
        <f>IF('[1]T61 Real GDP'!BC33&lt;&gt;"",(IF('[1]T15 Wine import vol'!BC33&lt;&gt;"",('[1]T15 Wine import vol'!BC33/'[1]T61 Real GDP'!BC33*1000),"")),"")</f>
        <v/>
      </c>
    </row>
    <row r="3" spans="1:54" x14ac:dyDescent="0.5">
      <c r="A3" s="7">
        <f>'[1]T15 Wine import vol'!A34</f>
        <v>1866</v>
      </c>
      <c r="B3" s="9">
        <f>IF('[1]T61 Real GDP'!B34&lt;&gt;"",(IF('[1]T15 Wine import vol'!B34&lt;&gt;"",('[1]T15 Wine import vol'!B34/'[1]T61 Real GDP'!B34*1000),"")),"")</f>
        <v>111.18868718686781</v>
      </c>
      <c r="C3" s="9">
        <f>IF('[1]T61 Real GDP'!C34&lt;&gt;"",(IF('[1]T15 Wine import vol'!C34&lt;&gt;"",('[1]T15 Wine import vol'!C34/'[1]T61 Real GDP'!C34*1000),"")),"")</f>
        <v>480.07038275034131</v>
      </c>
      <c r="D3" s="9">
        <f>IF('[1]T61 Real GDP'!D34&lt;&gt;"",(IF('[1]T15 Wine import vol'!D34&lt;&gt;"",('[1]T15 Wine import vol'!D34/'[1]T61 Real GDP'!D34*1000),"")),"")</f>
        <v>16.187290969899667</v>
      </c>
      <c r="E3" s="9">
        <f>IF('[1]T61 Real GDP'!E34&lt;&gt;"",(IF('[1]T15 Wine import vol'!E34&lt;&gt;"",('[1]T15 Wine import vol'!E34/'[1]T61 Real GDP'!E34*1000),"")),"")</f>
        <v>113.68178730836405</v>
      </c>
      <c r="F3" s="9" t="str">
        <f>IF('[1]T61 Real GDP'!F34&lt;&gt;"",(IF('[1]T15 Wine import vol'!F34&lt;&gt;"",('[1]T15 Wine import vol'!F34/'[1]T61 Real GDP'!F34*1000),"")),"")</f>
        <v/>
      </c>
      <c r="G3" s="9"/>
      <c r="H3" s="9" t="str">
        <f>IF('[1]T61 Real GDP'!G34&lt;&gt;"",(IF('[1]T15 Wine import vol'!G34&lt;&gt;"",('[1]T15 Wine import vol'!G34/'[1]T61 Real GDP'!G34*1000),"")),"")</f>
        <v/>
      </c>
      <c r="I3" s="9" t="str">
        <f>IF('[1]T61 Real GDP'!H34&lt;&gt;"",(IF('[1]T15 Wine import vol'!H34&lt;&gt;"",('[1]T15 Wine import vol'!H34/'[1]T61 Real GDP'!H34*1000),"")),"")</f>
        <v/>
      </c>
      <c r="J3" s="9" t="str">
        <f>IF('[1]T61 Real GDP'!I34&lt;&gt;"",(IF('[1]T15 Wine import vol'!I34&lt;&gt;"",('[1]T15 Wine import vol'!I34/'[1]T61 Real GDP'!I34*1000),"")),"")</f>
        <v/>
      </c>
      <c r="K3" s="9">
        <f>IF('[1]T61 Real GDP'!J34&lt;&gt;"",(IF('[1]T15 Wine import vol'!J34&lt;&gt;"",('[1]T15 Wine import vol'!J34/'[1]T61 Real GDP'!J34*1000),"")),"")</f>
        <v>291.32170313424007</v>
      </c>
      <c r="L3" s="9" t="str">
        <f>IF('[1]T61 Real GDP'!K34&lt;&gt;"",(IF('[1]T15 Wine import vol'!K34&lt;&gt;"",('[1]T15 Wine import vol'!K34/'[1]T61 Real GDP'!K34*1000),"")),"")</f>
        <v/>
      </c>
      <c r="M3" s="9" t="str">
        <f>IF('[1]T61 Real GDP'!L34&lt;&gt;"",(IF('[1]T15 Wine import vol'!L34&lt;&gt;"",('[1]T15 Wine import vol'!L34/'[1]T61 Real GDP'!L34*1000),"")),"")</f>
        <v/>
      </c>
      <c r="N3" s="9" t="str">
        <f>IF('[1]T61 Real GDP'!M34&lt;&gt;"",(IF('[1]T15 Wine import vol'!M34&lt;&gt;"",('[1]T15 Wine import vol'!M34/'[1]T61 Real GDP'!M34*1000),"")),"")</f>
        <v/>
      </c>
      <c r="O3" s="9" t="str">
        <f>IF('[1]T61 Real GDP'!N34&lt;&gt;"",(IF('[1]T15 Wine import vol'!N34&lt;&gt;"",('[1]T15 Wine import vol'!N34/'[1]T61 Real GDP'!N34*1000),"")),"")</f>
        <v/>
      </c>
      <c r="P3" s="9" t="str">
        <f>IF('[1]T61 Real GDP'!O34&lt;&gt;"",(IF('[1]T15 Wine import vol'!O34&lt;&gt;"",('[1]T15 Wine import vol'!O34/'[1]T61 Real GDP'!O34*1000),"")),"")</f>
        <v/>
      </c>
      <c r="Q3" s="9">
        <f>IF('[1]T61 Real GDP'!P34&lt;&gt;"",(IF('[1]T15 Wine import vol'!P34&lt;&gt;"",('[1]T15 Wine import vol'!P34/'[1]T61 Real GDP'!P34*1000),"")),"")</f>
        <v>760.00957068373282</v>
      </c>
      <c r="R3" s="9" t="str">
        <f>IF('[1]T61 Real GDP'!Q34&lt;&gt;"",(IF('[1]T15 Wine import vol'!Q34&lt;&gt;"",('[1]T15 Wine import vol'!Q34/'[1]T61 Real GDP'!Q34*1000),"")),"")</f>
        <v/>
      </c>
      <c r="S3" s="9" t="str">
        <f>IF('[1]T61 Real GDP'!R34&lt;&gt;"",(IF('[1]T15 Wine import vol'!R34&lt;&gt;"",('[1]T15 Wine import vol'!R34/'[1]T61 Real GDP'!R34*1000),"")),"")</f>
        <v/>
      </c>
      <c r="T3" s="9" t="str">
        <f>IF('[1]T61 Real GDP'!S34&lt;&gt;"",(IF('[1]T15 Wine import vol'!S34&lt;&gt;"",('[1]T15 Wine import vol'!S34/'[1]T61 Real GDP'!S34*1000),"")),"")</f>
        <v/>
      </c>
      <c r="U3" s="9" t="str">
        <f>IF('[1]T61 Real GDP'!T34&lt;&gt;"",(IF('[1]T15 Wine import vol'!T34&lt;&gt;"",('[1]T15 Wine import vol'!T34/'[1]T61 Real GDP'!T34*1000),"")),"")</f>
        <v/>
      </c>
      <c r="V3" s="9" t="str">
        <f>IF('[1]T61 Real GDP'!U34&lt;&gt;"",(IF('[1]T15 Wine import vol'!U34&lt;&gt;"",('[1]T15 Wine import vol'!U34/'[1]T61 Real GDP'!U34*1000),"")),"")</f>
        <v/>
      </c>
      <c r="W3" s="9" t="str">
        <f>IF('[1]T61 Real GDP'!V34&lt;&gt;"",(IF('[1]T15 Wine import vol'!V34&lt;&gt;"",('[1]T15 Wine import vol'!V34/'[1]T61 Real GDP'!V34*1000),"")),"")</f>
        <v/>
      </c>
      <c r="X3" s="9" t="str">
        <f>IF('[1]T61 Real GDP'!W34&lt;&gt;"",(IF('[1]T15 Wine import vol'!W34&lt;&gt;"",('[1]T15 Wine import vol'!W34/'[1]T61 Real GDP'!W34*1000),"")),"")</f>
        <v/>
      </c>
      <c r="Y3" s="9" t="str">
        <f>IF('[1]T61 Real GDP'!X34&lt;&gt;"",(IF('[1]T15 Wine import vol'!X34&lt;&gt;"",('[1]T15 Wine import vol'!X34/'[1]T61 Real GDP'!X34*1000),"")),"")</f>
        <v/>
      </c>
      <c r="Z3" s="9" t="str">
        <f>IF('[1]T61 Real GDP'!Y34&lt;&gt;"",(IF('[1]T15 Wine import vol'!Y34&lt;&gt;"",('[1]T15 Wine import vol'!Y34/'[1]T61 Real GDP'!Y34*1000),"")),"")</f>
        <v/>
      </c>
      <c r="AA3" s="9" t="str">
        <f>IF('[1]T61 Real GDP'!Z34&lt;&gt;"",(IF('[1]T15 Wine import vol'!Z34&lt;&gt;"",('[1]T15 Wine import vol'!Z34/'[1]T61 Real GDP'!Z34*1000),"")),"")</f>
        <v/>
      </c>
      <c r="AB3" s="9">
        <f>IF('[1]T61 Real GDP'!AA34&lt;&gt;"",(IF('[1]T15 Wine import vol'!AA34&lt;&gt;"",('[1]T15 Wine import vol'!AA34/'[1]T61 Real GDP'!AA34*1000),"")),"")</f>
        <v>530.3096641828115</v>
      </c>
      <c r="AC3" s="9" t="str">
        <f>IF('[1]T61 Real GDP'!AB34&lt;&gt;"",(IF('[1]T15 Wine import vol'!AB34&lt;&gt;"",('[1]T15 Wine import vol'!AB34/'[1]T61 Real GDP'!AB34*1000),"")),"")</f>
        <v/>
      </c>
      <c r="AD3" s="9" t="str">
        <f>IF('[1]T61 Real GDP'!AC34&lt;&gt;"",(IF('[1]T15 Wine import vol'!AC34&lt;&gt;"",('[1]T15 Wine import vol'!AC34/'[1]T61 Real GDP'!AC34*1000),"")),"")</f>
        <v/>
      </c>
      <c r="AE3" s="9" t="str">
        <f>IF('[1]T61 Real GDP'!AD34&lt;&gt;"",(IF('[1]T15 Wine import vol'!AD34&lt;&gt;"",('[1]T15 Wine import vol'!AD34/'[1]T61 Real GDP'!AD34*1000),"")),"")</f>
        <v/>
      </c>
      <c r="AF3" s="9" t="str">
        <f>IF('[1]T61 Real GDP'!AE34&lt;&gt;"",(IF('[1]T15 Wine import vol'!AE34&lt;&gt;"",('[1]T15 Wine import vol'!AE34/'[1]T61 Real GDP'!AE34*1000),"")),"")</f>
        <v/>
      </c>
      <c r="AG3" s="9" t="str">
        <f>IF('[1]T61 Real GDP'!AF34&lt;&gt;"",(IF('[1]T15 Wine import vol'!AF34&lt;&gt;"",('[1]T15 Wine import vol'!AF34/'[1]T61 Real GDP'!AF34*1000),"")),"")</f>
        <v/>
      </c>
      <c r="AH3" s="9" t="str">
        <f>IF('[1]T61 Real GDP'!AG34&lt;&gt;"",(IF('[1]T15 Wine import vol'!AG34&lt;&gt;"",('[1]T15 Wine import vol'!AG34/'[1]T61 Real GDP'!AG34*1000),"")),"")</f>
        <v/>
      </c>
      <c r="AI3" s="9" t="str">
        <f>IF('[1]T61 Real GDP'!AH34&lt;&gt;"",(IF('[1]T15 Wine import vol'!AH34&lt;&gt;"",('[1]T15 Wine import vol'!AH34/'[1]T61 Real GDP'!AH34*1000),"")),"")</f>
        <v/>
      </c>
      <c r="AJ3" s="9" t="str">
        <f>IF('[1]T61 Real GDP'!AI34&lt;&gt;"",(IF('[1]T15 Wine import vol'!AI34&lt;&gt;"",('[1]T15 Wine import vol'!AI34/'[1]T61 Real GDP'!AI34*1000),"")),"")</f>
        <v/>
      </c>
      <c r="AK3" s="9" t="str">
        <f>IF('[1]T61 Real GDP'!AJ34&lt;&gt;"",(IF('[1]T15 Wine import vol'!AJ34&lt;&gt;"",('[1]T15 Wine import vol'!AJ34/'[1]T61 Real GDP'!AJ34*1000),"")),"")</f>
        <v/>
      </c>
      <c r="AL3" s="9" t="str">
        <f>IF('[1]T61 Real GDP'!AK34&lt;&gt;"",(IF('[1]T15 Wine import vol'!AK34&lt;&gt;"",('[1]T15 Wine import vol'!AK34/'[1]T61 Real GDP'!AK34*1000),"")),"")</f>
        <v/>
      </c>
      <c r="AM3" s="9" t="str">
        <f>IF('[1]T61 Real GDP'!AL34&lt;&gt;"",(IF('[1]T15 Wine import vol'!AL34&lt;&gt;"",('[1]T15 Wine import vol'!AL34/'[1]T61 Real GDP'!AL34*1000),"")),"")</f>
        <v/>
      </c>
      <c r="AN3" s="9" t="str">
        <f>IF('[1]T61 Real GDP'!AM34&lt;&gt;"",(IF('[1]T15 Wine import vol'!AM34&lt;&gt;"",('[1]T15 Wine import vol'!AM34/'[1]T61 Real GDP'!AM34*1000),"")),"")</f>
        <v/>
      </c>
      <c r="AO3" s="9" t="str">
        <f>IF('[1]T61 Real GDP'!AN34&lt;&gt;"",(IF('[1]T15 Wine import vol'!AN34&lt;&gt;"",('[1]T15 Wine import vol'!AN34/'[1]T61 Real GDP'!AN34*1000),"")),"")</f>
        <v/>
      </c>
      <c r="AP3" s="9" t="str">
        <f>IF('[1]T61 Real GDP'!AO34&lt;&gt;"",(IF('[1]T15 Wine import vol'!AO34&lt;&gt;"",('[1]T15 Wine import vol'!AO34/'[1]T61 Real GDP'!AO34*1000),"")),"")</f>
        <v/>
      </c>
      <c r="AQ3" s="9" t="str">
        <f>IF('[1]T61 Real GDP'!AP34&lt;&gt;"",(IF('[1]T15 Wine import vol'!AP34&lt;&gt;"",('[1]T15 Wine import vol'!AP34/'[1]T61 Real GDP'!AP34*1000),"")),"")</f>
        <v/>
      </c>
      <c r="AR3" s="9" t="str">
        <f>IF('[1]T61 Real GDP'!AQ34&lt;&gt;"",(IF('[1]T15 Wine import vol'!AQ34&lt;&gt;"",('[1]T15 Wine import vol'!AQ34/'[1]T61 Real GDP'!AQ34*1000),"")),"")</f>
        <v/>
      </c>
      <c r="AS3" s="9" t="str">
        <f>IF('[1]T61 Real GDP'!AR34&lt;&gt;"",(IF('[1]T15 Wine import vol'!AR34&lt;&gt;"",('[1]T15 Wine import vol'!AR34/'[1]T61 Real GDP'!AR34*1000),"")),"")</f>
        <v/>
      </c>
      <c r="AT3" s="9" t="str">
        <f>IF('[1]T61 Real GDP'!AS34&lt;&gt;"",(IF('[1]T15 Wine import vol'!AS34&lt;&gt;"",('[1]T15 Wine import vol'!AS34/'[1]T61 Real GDP'!AS34*1000),"")),"")</f>
        <v/>
      </c>
      <c r="AU3" s="9" t="str">
        <f>IF('[1]T61 Real GDP'!AT34&lt;&gt;"",(IF('[1]T15 Wine import vol'!AT34&lt;&gt;"",('[1]T15 Wine import vol'!AT34/'[1]T61 Real GDP'!AT34*1000),"")),"")</f>
        <v/>
      </c>
      <c r="AV3" s="9" t="str">
        <f>IF('[1]T61 Real GDP'!AU34&lt;&gt;"",(IF('[1]T15 Wine import vol'!AU34&lt;&gt;"",('[1]T15 Wine import vol'!AU34/'[1]T61 Real GDP'!AU34*1000),"")),"")</f>
        <v/>
      </c>
      <c r="AW3" s="9" t="str">
        <f>IF('[1]T61 Real GDP'!AV34&lt;&gt;"",(IF('[1]T15 Wine import vol'!AV34&lt;&gt;"",('[1]T15 Wine import vol'!AV34/'[1]T61 Real GDP'!AV34*1000),"")),"")</f>
        <v/>
      </c>
      <c r="AX3" s="9" t="str">
        <f>IF('[1]T61 Real GDP'!AW34&lt;&gt;"",(IF('[1]T15 Wine import vol'!AW34&lt;&gt;"",('[1]T15 Wine import vol'!AW34/'[1]T61 Real GDP'!AW34*1000),"")),"")</f>
        <v/>
      </c>
      <c r="AY3" s="9" t="str">
        <f>IF('[1]T61 Real GDP'!AX34&lt;&gt;"",(IF('[1]T15 Wine import vol'!AX34&lt;&gt;"",('[1]T15 Wine import vol'!AX34/'[1]T61 Real GDP'!AX34*1000),"")),"")</f>
        <v/>
      </c>
      <c r="AZ3" s="9" t="str">
        <f>IF('[1]T61 Real GDP'!AY34&lt;&gt;"",(IF('[1]T15 Wine import vol'!AY34&lt;&gt;"",('[1]T15 Wine import vol'!AY34/'[1]T61 Real GDP'!AY34*1000),"")),"")</f>
        <v/>
      </c>
      <c r="BA3" s="9" t="str">
        <f>IF('[1]T61 Real GDP'!AZ34&lt;&gt;"",(IF('[1]T15 Wine import vol'!AZ34&lt;&gt;"",('[1]T15 Wine import vol'!AZ34/'[1]T61 Real GDP'!AZ34*1000),"")),"")</f>
        <v/>
      </c>
      <c r="BB3" s="8" t="str">
        <f>IF('[1]T61 Real GDP'!BC34&lt;&gt;"",(IF('[1]T15 Wine import vol'!BC34&lt;&gt;"",('[1]T15 Wine import vol'!BC34/'[1]T61 Real GDP'!BC34*1000),"")),"")</f>
        <v/>
      </c>
    </row>
    <row r="4" spans="1:54" x14ac:dyDescent="0.5">
      <c r="A4" s="7">
        <f>'[1]T15 Wine import vol'!A35</f>
        <v>1867</v>
      </c>
      <c r="B4" s="9">
        <f>IF('[1]T61 Real GDP'!B35&lt;&gt;"",(IF('[1]T15 Wine import vol'!B35&lt;&gt;"",('[1]T15 Wine import vol'!B35/'[1]T61 Real GDP'!B35*1000),"")),"")</f>
        <v>294.25526634731921</v>
      </c>
      <c r="C4" s="9">
        <f>IF('[1]T61 Real GDP'!C35&lt;&gt;"",(IF('[1]T15 Wine import vol'!C35&lt;&gt;"",('[1]T15 Wine import vol'!C35/'[1]T61 Real GDP'!C35*1000),"")),"")</f>
        <v>432.41463414634148</v>
      </c>
      <c r="D4" s="9">
        <f>IF('[1]T61 Real GDP'!D35&lt;&gt;"",(IF('[1]T15 Wine import vol'!D35&lt;&gt;"",('[1]T15 Wine import vol'!D35/'[1]T61 Real GDP'!D35*1000),"")),"")</f>
        <v>15.24</v>
      </c>
      <c r="E4" s="9">
        <f>IF('[1]T61 Real GDP'!E35&lt;&gt;"",(IF('[1]T15 Wine import vol'!E35&lt;&gt;"",('[1]T15 Wine import vol'!E35/'[1]T61 Real GDP'!E35*1000),"")),"")</f>
        <v>242.48298162014976</v>
      </c>
      <c r="F4" s="9" t="str">
        <f>IF('[1]T61 Real GDP'!F35&lt;&gt;"",(IF('[1]T15 Wine import vol'!F35&lt;&gt;"",('[1]T15 Wine import vol'!F35/'[1]T61 Real GDP'!F35*1000),"")),"")</f>
        <v/>
      </c>
      <c r="G4" s="9"/>
      <c r="H4" s="9" t="str">
        <f>IF('[1]T61 Real GDP'!G35&lt;&gt;"",(IF('[1]T15 Wine import vol'!G35&lt;&gt;"",('[1]T15 Wine import vol'!G35/'[1]T61 Real GDP'!G35*1000),"")),"")</f>
        <v/>
      </c>
      <c r="I4" s="9" t="str">
        <f>IF('[1]T61 Real GDP'!H35&lt;&gt;"",(IF('[1]T15 Wine import vol'!H35&lt;&gt;"",('[1]T15 Wine import vol'!H35/'[1]T61 Real GDP'!H35*1000),"")),"")</f>
        <v/>
      </c>
      <c r="J4" s="9" t="str">
        <f>IF('[1]T61 Real GDP'!I35&lt;&gt;"",(IF('[1]T15 Wine import vol'!I35&lt;&gt;"",('[1]T15 Wine import vol'!I35/'[1]T61 Real GDP'!I35*1000),"")),"")</f>
        <v/>
      </c>
      <c r="K4" s="9">
        <f>IF('[1]T61 Real GDP'!J35&lt;&gt;"",(IF('[1]T15 Wine import vol'!J35&lt;&gt;"",('[1]T15 Wine import vol'!J35/'[1]T61 Real GDP'!J35*1000),"")),"")</f>
        <v>314.89311548830972</v>
      </c>
      <c r="L4" s="9" t="str">
        <f>IF('[1]T61 Real GDP'!K35&lt;&gt;"",(IF('[1]T15 Wine import vol'!K35&lt;&gt;"",('[1]T15 Wine import vol'!K35/'[1]T61 Real GDP'!K35*1000),"")),"")</f>
        <v/>
      </c>
      <c r="M4" s="9" t="str">
        <f>IF('[1]T61 Real GDP'!L35&lt;&gt;"",(IF('[1]T15 Wine import vol'!L35&lt;&gt;"",('[1]T15 Wine import vol'!L35/'[1]T61 Real GDP'!L35*1000),"")),"")</f>
        <v/>
      </c>
      <c r="N4" s="9" t="str">
        <f>IF('[1]T61 Real GDP'!M35&lt;&gt;"",(IF('[1]T15 Wine import vol'!M35&lt;&gt;"",('[1]T15 Wine import vol'!M35/'[1]T61 Real GDP'!M35*1000),"")),"")</f>
        <v/>
      </c>
      <c r="O4" s="9" t="str">
        <f>IF('[1]T61 Real GDP'!N35&lt;&gt;"",(IF('[1]T15 Wine import vol'!N35&lt;&gt;"",('[1]T15 Wine import vol'!N35/'[1]T61 Real GDP'!N35*1000),"")),"")</f>
        <v/>
      </c>
      <c r="P4" s="9" t="str">
        <f>IF('[1]T61 Real GDP'!O35&lt;&gt;"",(IF('[1]T15 Wine import vol'!O35&lt;&gt;"",('[1]T15 Wine import vol'!O35/'[1]T61 Real GDP'!O35*1000),"")),"")</f>
        <v/>
      </c>
      <c r="Q4" s="9">
        <f>IF('[1]T61 Real GDP'!P35&lt;&gt;"",(IF('[1]T15 Wine import vol'!P35&lt;&gt;"",('[1]T15 Wine import vol'!P35/'[1]T61 Real GDP'!P35*1000),"")),"")</f>
        <v>772.12538410777461</v>
      </c>
      <c r="R4" s="9" t="str">
        <f>IF('[1]T61 Real GDP'!Q35&lt;&gt;"",(IF('[1]T15 Wine import vol'!Q35&lt;&gt;"",('[1]T15 Wine import vol'!Q35/'[1]T61 Real GDP'!Q35*1000),"")),"")</f>
        <v/>
      </c>
      <c r="S4" s="9" t="str">
        <f>IF('[1]T61 Real GDP'!R35&lt;&gt;"",(IF('[1]T15 Wine import vol'!R35&lt;&gt;"",('[1]T15 Wine import vol'!R35/'[1]T61 Real GDP'!R35*1000),"")),"")</f>
        <v/>
      </c>
      <c r="T4" s="9" t="str">
        <f>IF('[1]T61 Real GDP'!S35&lt;&gt;"",(IF('[1]T15 Wine import vol'!S35&lt;&gt;"",('[1]T15 Wine import vol'!S35/'[1]T61 Real GDP'!S35*1000),"")),"")</f>
        <v/>
      </c>
      <c r="U4" s="9" t="str">
        <f>IF('[1]T61 Real GDP'!T35&lt;&gt;"",(IF('[1]T15 Wine import vol'!T35&lt;&gt;"",('[1]T15 Wine import vol'!T35/'[1]T61 Real GDP'!T35*1000),"")),"")</f>
        <v/>
      </c>
      <c r="V4" s="9" t="str">
        <f>IF('[1]T61 Real GDP'!U35&lt;&gt;"",(IF('[1]T15 Wine import vol'!U35&lt;&gt;"",('[1]T15 Wine import vol'!U35/'[1]T61 Real GDP'!U35*1000),"")),"")</f>
        <v/>
      </c>
      <c r="W4" s="9" t="str">
        <f>IF('[1]T61 Real GDP'!V35&lt;&gt;"",(IF('[1]T15 Wine import vol'!V35&lt;&gt;"",('[1]T15 Wine import vol'!V35/'[1]T61 Real GDP'!V35*1000),"")),"")</f>
        <v/>
      </c>
      <c r="X4" s="9" t="str">
        <f>IF('[1]T61 Real GDP'!W35&lt;&gt;"",(IF('[1]T15 Wine import vol'!W35&lt;&gt;"",('[1]T15 Wine import vol'!W35/'[1]T61 Real GDP'!W35*1000),"")),"")</f>
        <v/>
      </c>
      <c r="Y4" s="9" t="str">
        <f>IF('[1]T61 Real GDP'!X35&lt;&gt;"",(IF('[1]T15 Wine import vol'!X35&lt;&gt;"",('[1]T15 Wine import vol'!X35/'[1]T61 Real GDP'!X35*1000),"")),"")</f>
        <v/>
      </c>
      <c r="Z4" s="9" t="str">
        <f>IF('[1]T61 Real GDP'!Y35&lt;&gt;"",(IF('[1]T15 Wine import vol'!Y35&lt;&gt;"",('[1]T15 Wine import vol'!Y35/'[1]T61 Real GDP'!Y35*1000),"")),"")</f>
        <v/>
      </c>
      <c r="AA4" s="9" t="str">
        <f>IF('[1]T61 Real GDP'!Z35&lt;&gt;"",(IF('[1]T15 Wine import vol'!Z35&lt;&gt;"",('[1]T15 Wine import vol'!Z35/'[1]T61 Real GDP'!Z35*1000),"")),"")</f>
        <v/>
      </c>
      <c r="AB4" s="9">
        <f>IF('[1]T61 Real GDP'!AA35&lt;&gt;"",(IF('[1]T15 Wine import vol'!AA35&lt;&gt;"",('[1]T15 Wine import vol'!AA35/'[1]T61 Real GDP'!AA35*1000),"")),"")</f>
        <v>216.42938476562517</v>
      </c>
      <c r="AC4" s="9" t="str">
        <f>IF('[1]T61 Real GDP'!AB35&lt;&gt;"",(IF('[1]T15 Wine import vol'!AB35&lt;&gt;"",('[1]T15 Wine import vol'!AB35/'[1]T61 Real GDP'!AB35*1000),"")),"")</f>
        <v/>
      </c>
      <c r="AD4" s="9" t="str">
        <f>IF('[1]T61 Real GDP'!AC35&lt;&gt;"",(IF('[1]T15 Wine import vol'!AC35&lt;&gt;"",('[1]T15 Wine import vol'!AC35/'[1]T61 Real GDP'!AC35*1000),"")),"")</f>
        <v/>
      </c>
      <c r="AE4" s="9" t="str">
        <f>IF('[1]T61 Real GDP'!AD35&lt;&gt;"",(IF('[1]T15 Wine import vol'!AD35&lt;&gt;"",('[1]T15 Wine import vol'!AD35/'[1]T61 Real GDP'!AD35*1000),"")),"")</f>
        <v/>
      </c>
      <c r="AF4" s="9" t="str">
        <f>IF('[1]T61 Real GDP'!AE35&lt;&gt;"",(IF('[1]T15 Wine import vol'!AE35&lt;&gt;"",('[1]T15 Wine import vol'!AE35/'[1]T61 Real GDP'!AE35*1000),"")),"")</f>
        <v/>
      </c>
      <c r="AG4" s="9" t="str">
        <f>IF('[1]T61 Real GDP'!AF35&lt;&gt;"",(IF('[1]T15 Wine import vol'!AF35&lt;&gt;"",('[1]T15 Wine import vol'!AF35/'[1]T61 Real GDP'!AF35*1000),"")),"")</f>
        <v/>
      </c>
      <c r="AH4" s="9" t="str">
        <f>IF('[1]T61 Real GDP'!AG35&lt;&gt;"",(IF('[1]T15 Wine import vol'!AG35&lt;&gt;"",('[1]T15 Wine import vol'!AG35/'[1]T61 Real GDP'!AG35*1000),"")),"")</f>
        <v/>
      </c>
      <c r="AI4" s="9" t="str">
        <f>IF('[1]T61 Real GDP'!AH35&lt;&gt;"",(IF('[1]T15 Wine import vol'!AH35&lt;&gt;"",('[1]T15 Wine import vol'!AH35/'[1]T61 Real GDP'!AH35*1000),"")),"")</f>
        <v/>
      </c>
      <c r="AJ4" s="9" t="str">
        <f>IF('[1]T61 Real GDP'!AI35&lt;&gt;"",(IF('[1]T15 Wine import vol'!AI35&lt;&gt;"",('[1]T15 Wine import vol'!AI35/'[1]T61 Real GDP'!AI35*1000),"")),"")</f>
        <v/>
      </c>
      <c r="AK4" s="9" t="str">
        <f>IF('[1]T61 Real GDP'!AJ35&lt;&gt;"",(IF('[1]T15 Wine import vol'!AJ35&lt;&gt;"",('[1]T15 Wine import vol'!AJ35/'[1]T61 Real GDP'!AJ35*1000),"")),"")</f>
        <v/>
      </c>
      <c r="AL4" s="9" t="str">
        <f>IF('[1]T61 Real GDP'!AK35&lt;&gt;"",(IF('[1]T15 Wine import vol'!AK35&lt;&gt;"",('[1]T15 Wine import vol'!AK35/'[1]T61 Real GDP'!AK35*1000),"")),"")</f>
        <v/>
      </c>
      <c r="AM4" s="9" t="str">
        <f>IF('[1]T61 Real GDP'!AL35&lt;&gt;"",(IF('[1]T15 Wine import vol'!AL35&lt;&gt;"",('[1]T15 Wine import vol'!AL35/'[1]T61 Real GDP'!AL35*1000),"")),"")</f>
        <v/>
      </c>
      <c r="AN4" s="9" t="str">
        <f>IF('[1]T61 Real GDP'!AM35&lt;&gt;"",(IF('[1]T15 Wine import vol'!AM35&lt;&gt;"",('[1]T15 Wine import vol'!AM35/'[1]T61 Real GDP'!AM35*1000),"")),"")</f>
        <v/>
      </c>
      <c r="AO4" s="9" t="str">
        <f>IF('[1]T61 Real GDP'!AN35&lt;&gt;"",(IF('[1]T15 Wine import vol'!AN35&lt;&gt;"",('[1]T15 Wine import vol'!AN35/'[1]T61 Real GDP'!AN35*1000),"")),"")</f>
        <v/>
      </c>
      <c r="AP4" s="9" t="str">
        <f>IF('[1]T61 Real GDP'!AO35&lt;&gt;"",(IF('[1]T15 Wine import vol'!AO35&lt;&gt;"",('[1]T15 Wine import vol'!AO35/'[1]T61 Real GDP'!AO35*1000),"")),"")</f>
        <v/>
      </c>
      <c r="AQ4" s="9" t="str">
        <f>IF('[1]T61 Real GDP'!AP35&lt;&gt;"",(IF('[1]T15 Wine import vol'!AP35&lt;&gt;"",('[1]T15 Wine import vol'!AP35/'[1]T61 Real GDP'!AP35*1000),"")),"")</f>
        <v/>
      </c>
      <c r="AR4" s="9" t="str">
        <f>IF('[1]T61 Real GDP'!AQ35&lt;&gt;"",(IF('[1]T15 Wine import vol'!AQ35&lt;&gt;"",('[1]T15 Wine import vol'!AQ35/'[1]T61 Real GDP'!AQ35*1000),"")),"")</f>
        <v/>
      </c>
      <c r="AS4" s="9" t="str">
        <f>IF('[1]T61 Real GDP'!AR35&lt;&gt;"",(IF('[1]T15 Wine import vol'!AR35&lt;&gt;"",('[1]T15 Wine import vol'!AR35/'[1]T61 Real GDP'!AR35*1000),"")),"")</f>
        <v/>
      </c>
      <c r="AT4" s="9" t="str">
        <f>IF('[1]T61 Real GDP'!AS35&lt;&gt;"",(IF('[1]T15 Wine import vol'!AS35&lt;&gt;"",('[1]T15 Wine import vol'!AS35/'[1]T61 Real GDP'!AS35*1000),"")),"")</f>
        <v/>
      </c>
      <c r="AU4" s="9" t="str">
        <f>IF('[1]T61 Real GDP'!AT35&lt;&gt;"",(IF('[1]T15 Wine import vol'!AT35&lt;&gt;"",('[1]T15 Wine import vol'!AT35/'[1]T61 Real GDP'!AT35*1000),"")),"")</f>
        <v/>
      </c>
      <c r="AV4" s="9" t="str">
        <f>IF('[1]T61 Real GDP'!AU35&lt;&gt;"",(IF('[1]T15 Wine import vol'!AU35&lt;&gt;"",('[1]T15 Wine import vol'!AU35/'[1]T61 Real GDP'!AU35*1000),"")),"")</f>
        <v/>
      </c>
      <c r="AW4" s="9" t="str">
        <f>IF('[1]T61 Real GDP'!AV35&lt;&gt;"",(IF('[1]T15 Wine import vol'!AV35&lt;&gt;"",('[1]T15 Wine import vol'!AV35/'[1]T61 Real GDP'!AV35*1000),"")),"")</f>
        <v/>
      </c>
      <c r="AX4" s="9" t="str">
        <f>IF('[1]T61 Real GDP'!AW35&lt;&gt;"",(IF('[1]T15 Wine import vol'!AW35&lt;&gt;"",('[1]T15 Wine import vol'!AW35/'[1]T61 Real GDP'!AW35*1000),"")),"")</f>
        <v/>
      </c>
      <c r="AY4" s="9" t="str">
        <f>IF('[1]T61 Real GDP'!AX35&lt;&gt;"",(IF('[1]T15 Wine import vol'!AX35&lt;&gt;"",('[1]T15 Wine import vol'!AX35/'[1]T61 Real GDP'!AX35*1000),"")),"")</f>
        <v/>
      </c>
      <c r="AZ4" s="9" t="str">
        <f>IF('[1]T61 Real GDP'!AY35&lt;&gt;"",(IF('[1]T15 Wine import vol'!AY35&lt;&gt;"",('[1]T15 Wine import vol'!AY35/'[1]T61 Real GDP'!AY35*1000),"")),"")</f>
        <v/>
      </c>
      <c r="BA4" s="9" t="str">
        <f>IF('[1]T61 Real GDP'!AZ35&lt;&gt;"",(IF('[1]T15 Wine import vol'!AZ35&lt;&gt;"",('[1]T15 Wine import vol'!AZ35/'[1]T61 Real GDP'!AZ35*1000),"")),"")</f>
        <v/>
      </c>
      <c r="BB4" s="8" t="str">
        <f>IF('[1]T61 Real GDP'!BC35&lt;&gt;"",(IF('[1]T15 Wine import vol'!BC35&lt;&gt;"",('[1]T15 Wine import vol'!BC35/'[1]T61 Real GDP'!BC35*1000),"")),"")</f>
        <v/>
      </c>
    </row>
    <row r="5" spans="1:54" x14ac:dyDescent="0.5">
      <c r="A5" s="7">
        <f>'[1]T15 Wine import vol'!A36</f>
        <v>1868</v>
      </c>
      <c r="B5" s="9">
        <f>IF('[1]T61 Real GDP'!B36&lt;&gt;"",(IF('[1]T15 Wine import vol'!B36&lt;&gt;"",('[1]T15 Wine import vol'!B36/'[1]T61 Real GDP'!B36*1000),"")),"")</f>
        <v>520.04954053555912</v>
      </c>
      <c r="C5" s="9">
        <f>IF('[1]T61 Real GDP'!C36&lt;&gt;"",(IF('[1]T15 Wine import vol'!C36&lt;&gt;"",('[1]T15 Wine import vol'!C36/'[1]T61 Real GDP'!C36*1000),"")),"")</f>
        <v>244.955493262516</v>
      </c>
      <c r="D5" s="9">
        <f>IF('[1]T61 Real GDP'!D36&lt;&gt;"",(IF('[1]T15 Wine import vol'!D36&lt;&gt;"",('[1]T15 Wine import vol'!D36/'[1]T61 Real GDP'!D36*1000),"")),"")</f>
        <v>13.426521523998023</v>
      </c>
      <c r="E5" s="9">
        <f>IF('[1]T61 Real GDP'!E36&lt;&gt;"",(IF('[1]T15 Wine import vol'!E36&lt;&gt;"",('[1]T15 Wine import vol'!E36/'[1]T61 Real GDP'!E36*1000),"")),"")</f>
        <v>56.565765278528929</v>
      </c>
      <c r="F5" s="9" t="str">
        <f>IF('[1]T61 Real GDP'!F36&lt;&gt;"",(IF('[1]T15 Wine import vol'!F36&lt;&gt;"",('[1]T15 Wine import vol'!F36/'[1]T61 Real GDP'!F36*1000),"")),"")</f>
        <v/>
      </c>
      <c r="G5" s="9"/>
      <c r="H5" s="9" t="str">
        <f>IF('[1]T61 Real GDP'!G36&lt;&gt;"",(IF('[1]T15 Wine import vol'!G36&lt;&gt;"",('[1]T15 Wine import vol'!G36/'[1]T61 Real GDP'!G36*1000),"")),"")</f>
        <v/>
      </c>
      <c r="I5" s="9" t="str">
        <f>IF('[1]T61 Real GDP'!H36&lt;&gt;"",(IF('[1]T15 Wine import vol'!H36&lt;&gt;"",('[1]T15 Wine import vol'!H36/'[1]T61 Real GDP'!H36*1000),"")),"")</f>
        <v/>
      </c>
      <c r="J5" s="9" t="str">
        <f>IF('[1]T61 Real GDP'!I36&lt;&gt;"",(IF('[1]T15 Wine import vol'!I36&lt;&gt;"",('[1]T15 Wine import vol'!I36/'[1]T61 Real GDP'!I36*1000),"")),"")</f>
        <v/>
      </c>
      <c r="K5" s="9">
        <f>IF('[1]T61 Real GDP'!J36&lt;&gt;"",(IF('[1]T15 Wine import vol'!J36&lt;&gt;"",('[1]T15 Wine import vol'!J36/'[1]T61 Real GDP'!J36*1000),"")),"")</f>
        <v>305.16464567805099</v>
      </c>
      <c r="L5" s="9" t="str">
        <f>IF('[1]T61 Real GDP'!K36&lt;&gt;"",(IF('[1]T15 Wine import vol'!K36&lt;&gt;"",('[1]T15 Wine import vol'!K36/'[1]T61 Real GDP'!K36*1000),"")),"")</f>
        <v/>
      </c>
      <c r="M5" s="9" t="str">
        <f>IF('[1]T61 Real GDP'!L36&lt;&gt;"",(IF('[1]T15 Wine import vol'!L36&lt;&gt;"",('[1]T15 Wine import vol'!L36/'[1]T61 Real GDP'!L36*1000),"")),"")</f>
        <v/>
      </c>
      <c r="N5" s="9" t="str">
        <f>IF('[1]T61 Real GDP'!M36&lt;&gt;"",(IF('[1]T15 Wine import vol'!M36&lt;&gt;"",('[1]T15 Wine import vol'!M36/'[1]T61 Real GDP'!M36*1000),"")),"")</f>
        <v/>
      </c>
      <c r="O5" s="9" t="str">
        <f>IF('[1]T61 Real GDP'!N36&lt;&gt;"",(IF('[1]T15 Wine import vol'!N36&lt;&gt;"",('[1]T15 Wine import vol'!N36/'[1]T61 Real GDP'!N36*1000),"")),"")</f>
        <v/>
      </c>
      <c r="P5" s="9" t="str">
        <f>IF('[1]T61 Real GDP'!O36&lt;&gt;"",(IF('[1]T15 Wine import vol'!O36&lt;&gt;"",('[1]T15 Wine import vol'!O36/'[1]T61 Real GDP'!O36*1000),"")),"")</f>
        <v/>
      </c>
      <c r="Q5" s="9">
        <f>IF('[1]T61 Real GDP'!P36&lt;&gt;"",(IF('[1]T15 Wine import vol'!P36&lt;&gt;"",('[1]T15 Wine import vol'!P36/'[1]T61 Real GDP'!P36*1000),"")),"")</f>
        <v>822.83996625996906</v>
      </c>
      <c r="R5" s="9" t="str">
        <f>IF('[1]T61 Real GDP'!Q36&lt;&gt;"",(IF('[1]T15 Wine import vol'!Q36&lt;&gt;"",('[1]T15 Wine import vol'!Q36/'[1]T61 Real GDP'!Q36*1000),"")),"")</f>
        <v/>
      </c>
      <c r="S5" s="9" t="str">
        <f>IF('[1]T61 Real GDP'!R36&lt;&gt;"",(IF('[1]T15 Wine import vol'!R36&lt;&gt;"",('[1]T15 Wine import vol'!R36/'[1]T61 Real GDP'!R36*1000),"")),"")</f>
        <v/>
      </c>
      <c r="T5" s="9" t="str">
        <f>IF('[1]T61 Real GDP'!S36&lt;&gt;"",(IF('[1]T15 Wine import vol'!S36&lt;&gt;"",('[1]T15 Wine import vol'!S36/'[1]T61 Real GDP'!S36*1000),"")),"")</f>
        <v/>
      </c>
      <c r="U5" s="9" t="str">
        <f>IF('[1]T61 Real GDP'!T36&lt;&gt;"",(IF('[1]T15 Wine import vol'!T36&lt;&gt;"",('[1]T15 Wine import vol'!T36/'[1]T61 Real GDP'!T36*1000),"")),"")</f>
        <v/>
      </c>
      <c r="V5" s="9" t="str">
        <f>IF('[1]T61 Real GDP'!U36&lt;&gt;"",(IF('[1]T15 Wine import vol'!U36&lt;&gt;"",('[1]T15 Wine import vol'!U36/'[1]T61 Real GDP'!U36*1000),"")),"")</f>
        <v/>
      </c>
      <c r="W5" s="9" t="str">
        <f>IF('[1]T61 Real GDP'!V36&lt;&gt;"",(IF('[1]T15 Wine import vol'!V36&lt;&gt;"",('[1]T15 Wine import vol'!V36/'[1]T61 Real GDP'!V36*1000),"")),"")</f>
        <v/>
      </c>
      <c r="X5" s="9" t="str">
        <f>IF('[1]T61 Real GDP'!W36&lt;&gt;"",(IF('[1]T15 Wine import vol'!W36&lt;&gt;"",('[1]T15 Wine import vol'!W36/'[1]T61 Real GDP'!W36*1000),"")),"")</f>
        <v/>
      </c>
      <c r="Y5" s="9" t="str">
        <f>IF('[1]T61 Real GDP'!X36&lt;&gt;"",(IF('[1]T15 Wine import vol'!X36&lt;&gt;"",('[1]T15 Wine import vol'!X36/'[1]T61 Real GDP'!X36*1000),"")),"")</f>
        <v/>
      </c>
      <c r="Z5" s="9" t="str">
        <f>IF('[1]T61 Real GDP'!Y36&lt;&gt;"",(IF('[1]T15 Wine import vol'!Y36&lt;&gt;"",('[1]T15 Wine import vol'!Y36/'[1]T61 Real GDP'!Y36*1000),"")),"")</f>
        <v/>
      </c>
      <c r="AA5" s="9" t="str">
        <f>IF('[1]T61 Real GDP'!Z36&lt;&gt;"",(IF('[1]T15 Wine import vol'!Z36&lt;&gt;"",('[1]T15 Wine import vol'!Z36/'[1]T61 Real GDP'!Z36*1000),"")),"")</f>
        <v/>
      </c>
      <c r="AB5" s="9">
        <f>IF('[1]T61 Real GDP'!AA36&lt;&gt;"",(IF('[1]T15 Wine import vol'!AA36&lt;&gt;"",('[1]T15 Wine import vol'!AA36/'[1]T61 Real GDP'!AA36*1000),"")),"")</f>
        <v>74.905263340673073</v>
      </c>
      <c r="AC5" s="9" t="str">
        <f>IF('[1]T61 Real GDP'!AB36&lt;&gt;"",(IF('[1]T15 Wine import vol'!AB36&lt;&gt;"",('[1]T15 Wine import vol'!AB36/'[1]T61 Real GDP'!AB36*1000),"")),"")</f>
        <v/>
      </c>
      <c r="AD5" s="9" t="str">
        <f>IF('[1]T61 Real GDP'!AC36&lt;&gt;"",(IF('[1]T15 Wine import vol'!AC36&lt;&gt;"",('[1]T15 Wine import vol'!AC36/'[1]T61 Real GDP'!AC36*1000),"")),"")</f>
        <v/>
      </c>
      <c r="AE5" s="9" t="str">
        <f>IF('[1]T61 Real GDP'!AD36&lt;&gt;"",(IF('[1]T15 Wine import vol'!AD36&lt;&gt;"",('[1]T15 Wine import vol'!AD36/'[1]T61 Real GDP'!AD36*1000),"")),"")</f>
        <v/>
      </c>
      <c r="AF5" s="9" t="str">
        <f>IF('[1]T61 Real GDP'!AE36&lt;&gt;"",(IF('[1]T15 Wine import vol'!AE36&lt;&gt;"",('[1]T15 Wine import vol'!AE36/'[1]T61 Real GDP'!AE36*1000),"")),"")</f>
        <v/>
      </c>
      <c r="AG5" s="9" t="str">
        <f>IF('[1]T61 Real GDP'!AF36&lt;&gt;"",(IF('[1]T15 Wine import vol'!AF36&lt;&gt;"",('[1]T15 Wine import vol'!AF36/'[1]T61 Real GDP'!AF36*1000),"")),"")</f>
        <v/>
      </c>
      <c r="AH5" s="9" t="str">
        <f>IF('[1]T61 Real GDP'!AG36&lt;&gt;"",(IF('[1]T15 Wine import vol'!AG36&lt;&gt;"",('[1]T15 Wine import vol'!AG36/'[1]T61 Real GDP'!AG36*1000),"")),"")</f>
        <v/>
      </c>
      <c r="AI5" s="9" t="str">
        <f>IF('[1]T61 Real GDP'!AH36&lt;&gt;"",(IF('[1]T15 Wine import vol'!AH36&lt;&gt;"",('[1]T15 Wine import vol'!AH36/'[1]T61 Real GDP'!AH36*1000),"")),"")</f>
        <v/>
      </c>
      <c r="AJ5" s="9" t="str">
        <f>IF('[1]T61 Real GDP'!AI36&lt;&gt;"",(IF('[1]T15 Wine import vol'!AI36&lt;&gt;"",('[1]T15 Wine import vol'!AI36/'[1]T61 Real GDP'!AI36*1000),"")),"")</f>
        <v/>
      </c>
      <c r="AK5" s="9" t="str">
        <f>IF('[1]T61 Real GDP'!AJ36&lt;&gt;"",(IF('[1]T15 Wine import vol'!AJ36&lt;&gt;"",('[1]T15 Wine import vol'!AJ36/'[1]T61 Real GDP'!AJ36*1000),"")),"")</f>
        <v/>
      </c>
      <c r="AL5" s="9" t="str">
        <f>IF('[1]T61 Real GDP'!AK36&lt;&gt;"",(IF('[1]T15 Wine import vol'!AK36&lt;&gt;"",('[1]T15 Wine import vol'!AK36/'[1]T61 Real GDP'!AK36*1000),"")),"")</f>
        <v/>
      </c>
      <c r="AM5" s="9" t="str">
        <f>IF('[1]T61 Real GDP'!AL36&lt;&gt;"",(IF('[1]T15 Wine import vol'!AL36&lt;&gt;"",('[1]T15 Wine import vol'!AL36/'[1]T61 Real GDP'!AL36*1000),"")),"")</f>
        <v/>
      </c>
      <c r="AN5" s="9" t="str">
        <f>IF('[1]T61 Real GDP'!AM36&lt;&gt;"",(IF('[1]T15 Wine import vol'!AM36&lt;&gt;"",('[1]T15 Wine import vol'!AM36/'[1]T61 Real GDP'!AM36*1000),"")),"")</f>
        <v/>
      </c>
      <c r="AO5" s="9" t="str">
        <f>IF('[1]T61 Real GDP'!AN36&lt;&gt;"",(IF('[1]T15 Wine import vol'!AN36&lt;&gt;"",('[1]T15 Wine import vol'!AN36/'[1]T61 Real GDP'!AN36*1000),"")),"")</f>
        <v/>
      </c>
      <c r="AP5" s="9" t="str">
        <f>IF('[1]T61 Real GDP'!AO36&lt;&gt;"",(IF('[1]T15 Wine import vol'!AO36&lt;&gt;"",('[1]T15 Wine import vol'!AO36/'[1]T61 Real GDP'!AO36*1000),"")),"")</f>
        <v/>
      </c>
      <c r="AQ5" s="9" t="str">
        <f>IF('[1]T61 Real GDP'!AP36&lt;&gt;"",(IF('[1]T15 Wine import vol'!AP36&lt;&gt;"",('[1]T15 Wine import vol'!AP36/'[1]T61 Real GDP'!AP36*1000),"")),"")</f>
        <v/>
      </c>
      <c r="AR5" s="9" t="str">
        <f>IF('[1]T61 Real GDP'!AQ36&lt;&gt;"",(IF('[1]T15 Wine import vol'!AQ36&lt;&gt;"",('[1]T15 Wine import vol'!AQ36/'[1]T61 Real GDP'!AQ36*1000),"")),"")</f>
        <v/>
      </c>
      <c r="AS5" s="9" t="str">
        <f>IF('[1]T61 Real GDP'!AR36&lt;&gt;"",(IF('[1]T15 Wine import vol'!AR36&lt;&gt;"",('[1]T15 Wine import vol'!AR36/'[1]T61 Real GDP'!AR36*1000),"")),"")</f>
        <v/>
      </c>
      <c r="AT5" s="9" t="str">
        <f>IF('[1]T61 Real GDP'!AS36&lt;&gt;"",(IF('[1]T15 Wine import vol'!AS36&lt;&gt;"",('[1]T15 Wine import vol'!AS36/'[1]T61 Real GDP'!AS36*1000),"")),"")</f>
        <v/>
      </c>
      <c r="AU5" s="9" t="str">
        <f>IF('[1]T61 Real GDP'!AT36&lt;&gt;"",(IF('[1]T15 Wine import vol'!AT36&lt;&gt;"",('[1]T15 Wine import vol'!AT36/'[1]T61 Real GDP'!AT36*1000),"")),"")</f>
        <v/>
      </c>
      <c r="AV5" s="9" t="str">
        <f>IF('[1]T61 Real GDP'!AU36&lt;&gt;"",(IF('[1]T15 Wine import vol'!AU36&lt;&gt;"",('[1]T15 Wine import vol'!AU36/'[1]T61 Real GDP'!AU36*1000),"")),"")</f>
        <v/>
      </c>
      <c r="AW5" s="9" t="str">
        <f>IF('[1]T61 Real GDP'!AV36&lt;&gt;"",(IF('[1]T15 Wine import vol'!AV36&lt;&gt;"",('[1]T15 Wine import vol'!AV36/'[1]T61 Real GDP'!AV36*1000),"")),"")</f>
        <v/>
      </c>
      <c r="AX5" s="9" t="str">
        <f>IF('[1]T61 Real GDP'!AW36&lt;&gt;"",(IF('[1]T15 Wine import vol'!AW36&lt;&gt;"",('[1]T15 Wine import vol'!AW36/'[1]T61 Real GDP'!AW36*1000),"")),"")</f>
        <v/>
      </c>
      <c r="AY5" s="9" t="str">
        <f>IF('[1]T61 Real GDP'!AX36&lt;&gt;"",(IF('[1]T15 Wine import vol'!AX36&lt;&gt;"",('[1]T15 Wine import vol'!AX36/'[1]T61 Real GDP'!AX36*1000),"")),"")</f>
        <v/>
      </c>
      <c r="AZ5" s="9" t="str">
        <f>IF('[1]T61 Real GDP'!AY36&lt;&gt;"",(IF('[1]T15 Wine import vol'!AY36&lt;&gt;"",('[1]T15 Wine import vol'!AY36/'[1]T61 Real GDP'!AY36*1000),"")),"")</f>
        <v/>
      </c>
      <c r="BA5" s="9" t="str">
        <f>IF('[1]T61 Real GDP'!AZ36&lt;&gt;"",(IF('[1]T15 Wine import vol'!AZ36&lt;&gt;"",('[1]T15 Wine import vol'!AZ36/'[1]T61 Real GDP'!AZ36*1000),"")),"")</f>
        <v/>
      </c>
      <c r="BB5" s="8" t="str">
        <f>IF('[1]T61 Real GDP'!BC36&lt;&gt;"",(IF('[1]T15 Wine import vol'!BC36&lt;&gt;"",('[1]T15 Wine import vol'!BC36/'[1]T61 Real GDP'!BC36*1000),"")),"")</f>
        <v/>
      </c>
    </row>
    <row r="6" spans="1:54" x14ac:dyDescent="0.5">
      <c r="A6" s="7">
        <f>'[1]T15 Wine import vol'!A37</f>
        <v>1869</v>
      </c>
      <c r="B6" s="9">
        <f>IF('[1]T61 Real GDP'!B37&lt;&gt;"",(IF('[1]T15 Wine import vol'!B37&lt;&gt;"",('[1]T15 Wine import vol'!B37/'[1]T61 Real GDP'!B37*1000),"")),"")</f>
        <v>484.65699932076535</v>
      </c>
      <c r="C6" s="9">
        <f>IF('[1]T61 Real GDP'!C37&lt;&gt;"",(IF('[1]T15 Wine import vol'!C37&lt;&gt;"",('[1]T15 Wine import vol'!C37/'[1]T61 Real GDP'!C37*1000),"")),"")</f>
        <v>293.51820347056821</v>
      </c>
      <c r="D6" s="9">
        <f>IF('[1]T61 Real GDP'!D37&lt;&gt;"",(IF('[1]T15 Wine import vol'!D37&lt;&gt;"",('[1]T15 Wine import vol'!D37/'[1]T61 Real GDP'!D37*1000),"")),"")</f>
        <v>14.725168756026996</v>
      </c>
      <c r="E6" s="9">
        <f>IF('[1]T61 Real GDP'!E37&lt;&gt;"",(IF('[1]T15 Wine import vol'!E37&lt;&gt;"",('[1]T15 Wine import vol'!E37/'[1]T61 Real GDP'!E37*1000),"")),"")</f>
        <v>247.52487809993181</v>
      </c>
      <c r="F6" s="9" t="str">
        <f>IF('[1]T61 Real GDP'!F37&lt;&gt;"",(IF('[1]T15 Wine import vol'!F37&lt;&gt;"",('[1]T15 Wine import vol'!F37/'[1]T61 Real GDP'!F37*1000),"")),"")</f>
        <v/>
      </c>
      <c r="G6" s="9"/>
      <c r="H6" s="9" t="str">
        <f>IF('[1]T61 Real GDP'!G37&lt;&gt;"",(IF('[1]T15 Wine import vol'!G37&lt;&gt;"",('[1]T15 Wine import vol'!G37/'[1]T61 Real GDP'!G37*1000),"")),"")</f>
        <v/>
      </c>
      <c r="I6" s="9" t="str">
        <f>IF('[1]T61 Real GDP'!H37&lt;&gt;"",(IF('[1]T15 Wine import vol'!H37&lt;&gt;"",('[1]T15 Wine import vol'!H37/'[1]T61 Real GDP'!H37*1000),"")),"")</f>
        <v/>
      </c>
      <c r="J6" s="9" t="str">
        <f>IF('[1]T61 Real GDP'!I37&lt;&gt;"",(IF('[1]T15 Wine import vol'!I37&lt;&gt;"",('[1]T15 Wine import vol'!I37/'[1]T61 Real GDP'!I37*1000),"")),"")</f>
        <v/>
      </c>
      <c r="K6" s="9">
        <f>IF('[1]T61 Real GDP'!J37&lt;&gt;"",(IF('[1]T15 Wine import vol'!J37&lt;&gt;"",('[1]T15 Wine import vol'!J37/'[1]T61 Real GDP'!J37*1000),"")),"")</f>
        <v>383.29234934932174</v>
      </c>
      <c r="L6" s="9" t="str">
        <f>IF('[1]T61 Real GDP'!K37&lt;&gt;"",(IF('[1]T15 Wine import vol'!K37&lt;&gt;"",('[1]T15 Wine import vol'!K37/'[1]T61 Real GDP'!K37*1000),"")),"")</f>
        <v/>
      </c>
      <c r="M6" s="9" t="str">
        <f>IF('[1]T61 Real GDP'!L37&lt;&gt;"",(IF('[1]T15 Wine import vol'!L37&lt;&gt;"",('[1]T15 Wine import vol'!L37/'[1]T61 Real GDP'!L37*1000),"")),"")</f>
        <v/>
      </c>
      <c r="N6" s="9" t="str">
        <f>IF('[1]T61 Real GDP'!M37&lt;&gt;"",(IF('[1]T15 Wine import vol'!M37&lt;&gt;"",('[1]T15 Wine import vol'!M37/'[1]T61 Real GDP'!M37*1000),"")),"")</f>
        <v/>
      </c>
      <c r="O6" s="9" t="str">
        <f>IF('[1]T61 Real GDP'!N37&lt;&gt;"",(IF('[1]T15 Wine import vol'!N37&lt;&gt;"",('[1]T15 Wine import vol'!N37/'[1]T61 Real GDP'!N37*1000),"")),"")</f>
        <v/>
      </c>
      <c r="P6" s="9" t="str">
        <f>IF('[1]T61 Real GDP'!O37&lt;&gt;"",(IF('[1]T15 Wine import vol'!O37&lt;&gt;"",('[1]T15 Wine import vol'!O37/'[1]T61 Real GDP'!O37*1000),"")),"")</f>
        <v/>
      </c>
      <c r="Q6" s="9">
        <f>IF('[1]T61 Real GDP'!P37&lt;&gt;"",(IF('[1]T15 Wine import vol'!P37&lt;&gt;"",('[1]T15 Wine import vol'!P37/'[1]T61 Real GDP'!P37*1000),"")),"")</f>
        <v>828.08801492277848</v>
      </c>
      <c r="R6" s="9" t="str">
        <f>IF('[1]T61 Real GDP'!Q37&lt;&gt;"",(IF('[1]T15 Wine import vol'!Q37&lt;&gt;"",('[1]T15 Wine import vol'!Q37/'[1]T61 Real GDP'!Q37*1000),"")),"")</f>
        <v/>
      </c>
      <c r="S6" s="9" t="str">
        <f>IF('[1]T61 Real GDP'!R37&lt;&gt;"",(IF('[1]T15 Wine import vol'!R37&lt;&gt;"",('[1]T15 Wine import vol'!R37/'[1]T61 Real GDP'!R37*1000),"")),"")</f>
        <v/>
      </c>
      <c r="T6" s="9" t="str">
        <f>IF('[1]T61 Real GDP'!S37&lt;&gt;"",(IF('[1]T15 Wine import vol'!S37&lt;&gt;"",('[1]T15 Wine import vol'!S37/'[1]T61 Real GDP'!S37*1000),"")),"")</f>
        <v/>
      </c>
      <c r="U6" s="9" t="str">
        <f>IF('[1]T61 Real GDP'!T37&lt;&gt;"",(IF('[1]T15 Wine import vol'!T37&lt;&gt;"",('[1]T15 Wine import vol'!T37/'[1]T61 Real GDP'!T37*1000),"")),"")</f>
        <v/>
      </c>
      <c r="V6" s="9" t="str">
        <f>IF('[1]T61 Real GDP'!U37&lt;&gt;"",(IF('[1]T15 Wine import vol'!U37&lt;&gt;"",('[1]T15 Wine import vol'!U37/'[1]T61 Real GDP'!U37*1000),"")),"")</f>
        <v/>
      </c>
      <c r="W6" s="9" t="str">
        <f>IF('[1]T61 Real GDP'!V37&lt;&gt;"",(IF('[1]T15 Wine import vol'!V37&lt;&gt;"",('[1]T15 Wine import vol'!V37/'[1]T61 Real GDP'!V37*1000),"")),"")</f>
        <v/>
      </c>
      <c r="X6" s="9" t="str">
        <f>IF('[1]T61 Real GDP'!W37&lt;&gt;"",(IF('[1]T15 Wine import vol'!W37&lt;&gt;"",('[1]T15 Wine import vol'!W37/'[1]T61 Real GDP'!W37*1000),"")),"")</f>
        <v/>
      </c>
      <c r="Y6" s="9" t="str">
        <f>IF('[1]T61 Real GDP'!X37&lt;&gt;"",(IF('[1]T15 Wine import vol'!X37&lt;&gt;"",('[1]T15 Wine import vol'!X37/'[1]T61 Real GDP'!X37*1000),"")),"")</f>
        <v/>
      </c>
      <c r="Z6" s="9" t="str">
        <f>IF('[1]T61 Real GDP'!Y37&lt;&gt;"",(IF('[1]T15 Wine import vol'!Y37&lt;&gt;"",('[1]T15 Wine import vol'!Y37/'[1]T61 Real GDP'!Y37*1000),"")),"")</f>
        <v/>
      </c>
      <c r="AA6" s="9" t="str">
        <f>IF('[1]T61 Real GDP'!Z37&lt;&gt;"",(IF('[1]T15 Wine import vol'!Z37&lt;&gt;"",('[1]T15 Wine import vol'!Z37/'[1]T61 Real GDP'!Z37*1000),"")),"")</f>
        <v/>
      </c>
      <c r="AB6" s="9">
        <f>IF('[1]T61 Real GDP'!AA37&lt;&gt;"",(IF('[1]T15 Wine import vol'!AA37&lt;&gt;"",('[1]T15 Wine import vol'!AA37/'[1]T61 Real GDP'!AA37*1000),"")),"")</f>
        <v>44.370287607932944</v>
      </c>
      <c r="AC6" s="9" t="str">
        <f>IF('[1]T61 Real GDP'!AB37&lt;&gt;"",(IF('[1]T15 Wine import vol'!AB37&lt;&gt;"",('[1]T15 Wine import vol'!AB37/'[1]T61 Real GDP'!AB37*1000),"")),"")</f>
        <v/>
      </c>
      <c r="AD6" s="9" t="str">
        <f>IF('[1]T61 Real GDP'!AC37&lt;&gt;"",(IF('[1]T15 Wine import vol'!AC37&lt;&gt;"",('[1]T15 Wine import vol'!AC37/'[1]T61 Real GDP'!AC37*1000),"")),"")</f>
        <v/>
      </c>
      <c r="AE6" s="9" t="str">
        <f>IF('[1]T61 Real GDP'!AD37&lt;&gt;"",(IF('[1]T15 Wine import vol'!AD37&lt;&gt;"",('[1]T15 Wine import vol'!AD37/'[1]T61 Real GDP'!AD37*1000),"")),"")</f>
        <v/>
      </c>
      <c r="AF6" s="9" t="str">
        <f>IF('[1]T61 Real GDP'!AE37&lt;&gt;"",(IF('[1]T15 Wine import vol'!AE37&lt;&gt;"",('[1]T15 Wine import vol'!AE37/'[1]T61 Real GDP'!AE37*1000),"")),"")</f>
        <v/>
      </c>
      <c r="AG6" s="9" t="str">
        <f>IF('[1]T61 Real GDP'!AF37&lt;&gt;"",(IF('[1]T15 Wine import vol'!AF37&lt;&gt;"",('[1]T15 Wine import vol'!AF37/'[1]T61 Real GDP'!AF37*1000),"")),"")</f>
        <v/>
      </c>
      <c r="AH6" s="9" t="str">
        <f>IF('[1]T61 Real GDP'!AG37&lt;&gt;"",(IF('[1]T15 Wine import vol'!AG37&lt;&gt;"",('[1]T15 Wine import vol'!AG37/'[1]T61 Real GDP'!AG37*1000),"")),"")</f>
        <v/>
      </c>
      <c r="AI6" s="9" t="str">
        <f>IF('[1]T61 Real GDP'!AH37&lt;&gt;"",(IF('[1]T15 Wine import vol'!AH37&lt;&gt;"",('[1]T15 Wine import vol'!AH37/'[1]T61 Real GDP'!AH37*1000),"")),"")</f>
        <v/>
      </c>
      <c r="AJ6" s="9" t="str">
        <f>IF('[1]T61 Real GDP'!AI37&lt;&gt;"",(IF('[1]T15 Wine import vol'!AI37&lt;&gt;"",('[1]T15 Wine import vol'!AI37/'[1]T61 Real GDP'!AI37*1000),"")),"")</f>
        <v/>
      </c>
      <c r="AK6" s="9" t="str">
        <f>IF('[1]T61 Real GDP'!AJ37&lt;&gt;"",(IF('[1]T15 Wine import vol'!AJ37&lt;&gt;"",('[1]T15 Wine import vol'!AJ37/'[1]T61 Real GDP'!AJ37*1000),"")),"")</f>
        <v/>
      </c>
      <c r="AL6" s="9" t="str">
        <f>IF('[1]T61 Real GDP'!AK37&lt;&gt;"",(IF('[1]T15 Wine import vol'!AK37&lt;&gt;"",('[1]T15 Wine import vol'!AK37/'[1]T61 Real GDP'!AK37*1000),"")),"")</f>
        <v/>
      </c>
      <c r="AM6" s="9" t="str">
        <f>IF('[1]T61 Real GDP'!AL37&lt;&gt;"",(IF('[1]T15 Wine import vol'!AL37&lt;&gt;"",('[1]T15 Wine import vol'!AL37/'[1]T61 Real GDP'!AL37*1000),"")),"")</f>
        <v/>
      </c>
      <c r="AN6" s="9" t="str">
        <f>IF('[1]T61 Real GDP'!AM37&lt;&gt;"",(IF('[1]T15 Wine import vol'!AM37&lt;&gt;"",('[1]T15 Wine import vol'!AM37/'[1]T61 Real GDP'!AM37*1000),"")),"")</f>
        <v/>
      </c>
      <c r="AO6" s="9" t="str">
        <f>IF('[1]T61 Real GDP'!AN37&lt;&gt;"",(IF('[1]T15 Wine import vol'!AN37&lt;&gt;"",('[1]T15 Wine import vol'!AN37/'[1]T61 Real GDP'!AN37*1000),"")),"")</f>
        <v/>
      </c>
      <c r="AP6" s="9" t="str">
        <f>IF('[1]T61 Real GDP'!AO37&lt;&gt;"",(IF('[1]T15 Wine import vol'!AO37&lt;&gt;"",('[1]T15 Wine import vol'!AO37/'[1]T61 Real GDP'!AO37*1000),"")),"")</f>
        <v/>
      </c>
      <c r="AQ6" s="9" t="str">
        <f>IF('[1]T61 Real GDP'!AP37&lt;&gt;"",(IF('[1]T15 Wine import vol'!AP37&lt;&gt;"",('[1]T15 Wine import vol'!AP37/'[1]T61 Real GDP'!AP37*1000),"")),"")</f>
        <v/>
      </c>
      <c r="AR6" s="9" t="str">
        <f>IF('[1]T61 Real GDP'!AQ37&lt;&gt;"",(IF('[1]T15 Wine import vol'!AQ37&lt;&gt;"",('[1]T15 Wine import vol'!AQ37/'[1]T61 Real GDP'!AQ37*1000),"")),"")</f>
        <v/>
      </c>
      <c r="AS6" s="9" t="str">
        <f>IF('[1]T61 Real GDP'!AR37&lt;&gt;"",(IF('[1]T15 Wine import vol'!AR37&lt;&gt;"",('[1]T15 Wine import vol'!AR37/'[1]T61 Real GDP'!AR37*1000),"")),"")</f>
        <v/>
      </c>
      <c r="AT6" s="9" t="str">
        <f>IF('[1]T61 Real GDP'!AS37&lt;&gt;"",(IF('[1]T15 Wine import vol'!AS37&lt;&gt;"",('[1]T15 Wine import vol'!AS37/'[1]T61 Real GDP'!AS37*1000),"")),"")</f>
        <v/>
      </c>
      <c r="AU6" s="9" t="str">
        <f>IF('[1]T61 Real GDP'!AT37&lt;&gt;"",(IF('[1]T15 Wine import vol'!AT37&lt;&gt;"",('[1]T15 Wine import vol'!AT37/'[1]T61 Real GDP'!AT37*1000),"")),"")</f>
        <v/>
      </c>
      <c r="AV6" s="9" t="str">
        <f>IF('[1]T61 Real GDP'!AU37&lt;&gt;"",(IF('[1]T15 Wine import vol'!AU37&lt;&gt;"",('[1]T15 Wine import vol'!AU37/'[1]T61 Real GDP'!AU37*1000),"")),"")</f>
        <v/>
      </c>
      <c r="AW6" s="9" t="str">
        <f>IF('[1]T61 Real GDP'!AV37&lt;&gt;"",(IF('[1]T15 Wine import vol'!AV37&lt;&gt;"",('[1]T15 Wine import vol'!AV37/'[1]T61 Real GDP'!AV37*1000),"")),"")</f>
        <v/>
      </c>
      <c r="AX6" s="9" t="str">
        <f>IF('[1]T61 Real GDP'!AW37&lt;&gt;"",(IF('[1]T15 Wine import vol'!AW37&lt;&gt;"",('[1]T15 Wine import vol'!AW37/'[1]T61 Real GDP'!AW37*1000),"")),"")</f>
        <v/>
      </c>
      <c r="AY6" s="9" t="str">
        <f>IF('[1]T61 Real GDP'!AX37&lt;&gt;"",(IF('[1]T15 Wine import vol'!AX37&lt;&gt;"",('[1]T15 Wine import vol'!AX37/'[1]T61 Real GDP'!AX37*1000),"")),"")</f>
        <v/>
      </c>
      <c r="AZ6" s="9" t="str">
        <f>IF('[1]T61 Real GDP'!AY37&lt;&gt;"",(IF('[1]T15 Wine import vol'!AY37&lt;&gt;"",('[1]T15 Wine import vol'!AY37/'[1]T61 Real GDP'!AY37*1000),"")),"")</f>
        <v/>
      </c>
      <c r="BA6" s="9" t="str">
        <f>IF('[1]T61 Real GDP'!AZ37&lt;&gt;"",(IF('[1]T15 Wine import vol'!AZ37&lt;&gt;"",('[1]T15 Wine import vol'!AZ37/'[1]T61 Real GDP'!AZ37*1000),"")),"")</f>
        <v/>
      </c>
      <c r="BB6" s="8" t="str">
        <f>IF('[1]T61 Real GDP'!BC37&lt;&gt;"",(IF('[1]T15 Wine import vol'!BC37&lt;&gt;"",('[1]T15 Wine import vol'!BC37/'[1]T61 Real GDP'!BC37*1000),"")),"")</f>
        <v/>
      </c>
    </row>
    <row r="7" spans="1:54" x14ac:dyDescent="0.5">
      <c r="A7" s="7">
        <f>'[1]T15 Wine import vol'!A38</f>
        <v>1870</v>
      </c>
      <c r="B7" s="9">
        <f>IF('[1]T61 Real GDP'!B38&lt;&gt;"",(IF('[1]T15 Wine import vol'!B38&lt;&gt;"",('[1]T15 Wine import vol'!B38/'[1]T61 Real GDP'!B38*1000),"")),"")</f>
        <v>175.60339900641625</v>
      </c>
      <c r="C7" s="9">
        <f>IF('[1]T61 Real GDP'!C38&lt;&gt;"",(IF('[1]T15 Wine import vol'!C38&lt;&gt;"",('[1]T15 Wine import vol'!C38/'[1]T61 Real GDP'!C38*1000),"")),"")</f>
        <v>178.94305734921318</v>
      </c>
      <c r="D7" s="9">
        <f>IF('[1]T61 Real GDP'!D38&lt;&gt;"",(IF('[1]T15 Wine import vol'!D38&lt;&gt;"",('[1]T15 Wine import vol'!D38/'[1]T61 Real GDP'!D38*1000),"")),"")</f>
        <v>12.024176345105477</v>
      </c>
      <c r="E7" s="9">
        <f>IF('[1]T61 Real GDP'!E38&lt;&gt;"",(IF('[1]T15 Wine import vol'!E38&lt;&gt;"",('[1]T15 Wine import vol'!E38/'[1]T61 Real GDP'!E38*1000),"")),"")</f>
        <v>10.484915115565556</v>
      </c>
      <c r="F7" s="9">
        <f>IF('[1]T61 Real GDP'!F38&lt;&gt;"",(IF('[1]T15 Wine import vol'!F38&lt;&gt;"",('[1]T15 Wine import vol'!F38/'[1]T61 Real GDP'!F38*1000),"")),"")</f>
        <v>697.88140007214702</v>
      </c>
      <c r="G7" s="9"/>
      <c r="H7" s="9" t="str">
        <f>IF('[1]T61 Real GDP'!G38&lt;&gt;"",(IF('[1]T15 Wine import vol'!G38&lt;&gt;"",('[1]T15 Wine import vol'!G38/'[1]T61 Real GDP'!G38*1000),"")),"")</f>
        <v/>
      </c>
      <c r="I7" s="9" t="str">
        <f>IF('[1]T61 Real GDP'!H38&lt;&gt;"",(IF('[1]T15 Wine import vol'!H38&lt;&gt;"",('[1]T15 Wine import vol'!H38/'[1]T61 Real GDP'!H38*1000),"")),"")</f>
        <v/>
      </c>
      <c r="J7" s="9" t="str">
        <f>IF('[1]T61 Real GDP'!I38&lt;&gt;"",(IF('[1]T15 Wine import vol'!I38&lt;&gt;"",('[1]T15 Wine import vol'!I38/'[1]T61 Real GDP'!I38*1000),"")),"")</f>
        <v/>
      </c>
      <c r="K7" s="9">
        <f>IF('[1]T61 Real GDP'!J38&lt;&gt;"",(IF('[1]T15 Wine import vol'!J38&lt;&gt;"",('[1]T15 Wine import vol'!J38/'[1]T61 Real GDP'!J38*1000),"")),"")</f>
        <v>575.24070212103493</v>
      </c>
      <c r="L7" s="9" t="str">
        <f>IF('[1]T61 Real GDP'!K38&lt;&gt;"",(IF('[1]T15 Wine import vol'!K38&lt;&gt;"",('[1]T15 Wine import vol'!K38/'[1]T61 Real GDP'!K38*1000),"")),"")</f>
        <v/>
      </c>
      <c r="M7" s="9" t="str">
        <f>IF('[1]T61 Real GDP'!L38&lt;&gt;"",(IF('[1]T15 Wine import vol'!L38&lt;&gt;"",('[1]T15 Wine import vol'!L38/'[1]T61 Real GDP'!L38*1000),"")),"")</f>
        <v/>
      </c>
      <c r="N7" s="9" t="str">
        <f>IF('[1]T61 Real GDP'!M38&lt;&gt;"",(IF('[1]T15 Wine import vol'!M38&lt;&gt;"",('[1]T15 Wine import vol'!M38/'[1]T61 Real GDP'!M38*1000),"")),"")</f>
        <v/>
      </c>
      <c r="O7" s="9" t="str">
        <f>IF('[1]T61 Real GDP'!N38&lt;&gt;"",(IF('[1]T15 Wine import vol'!N38&lt;&gt;"",('[1]T15 Wine import vol'!N38/'[1]T61 Real GDP'!N38*1000),"")),"")</f>
        <v/>
      </c>
      <c r="P7" s="9" t="str">
        <f>IF('[1]T61 Real GDP'!O38&lt;&gt;"",(IF('[1]T15 Wine import vol'!O38&lt;&gt;"",('[1]T15 Wine import vol'!O38/'[1]T61 Real GDP'!O38*1000),"")),"")</f>
        <v/>
      </c>
      <c r="Q7" s="9">
        <f>IF('[1]T61 Real GDP'!P38&lt;&gt;"",(IF('[1]T15 Wine import vol'!P38&lt;&gt;"",('[1]T15 Wine import vol'!P38/'[1]T61 Real GDP'!P38*1000),"")),"")</f>
        <v>806.60336908937211</v>
      </c>
      <c r="R7" s="9" t="str">
        <f>IF('[1]T61 Real GDP'!Q38&lt;&gt;"",(IF('[1]T15 Wine import vol'!Q38&lt;&gt;"",('[1]T15 Wine import vol'!Q38/'[1]T61 Real GDP'!Q38*1000),"")),"")</f>
        <v/>
      </c>
      <c r="S7" s="9" t="str">
        <f>IF('[1]T61 Real GDP'!R38&lt;&gt;"",(IF('[1]T15 Wine import vol'!R38&lt;&gt;"",('[1]T15 Wine import vol'!R38/'[1]T61 Real GDP'!R38*1000),"")),"")</f>
        <v/>
      </c>
      <c r="T7" s="9" t="str">
        <f>IF('[1]T61 Real GDP'!S38&lt;&gt;"",(IF('[1]T15 Wine import vol'!S38&lt;&gt;"",('[1]T15 Wine import vol'!S38/'[1]T61 Real GDP'!S38*1000),"")),"")</f>
        <v/>
      </c>
      <c r="U7" s="9" t="str">
        <f>IF('[1]T61 Real GDP'!T38&lt;&gt;"",(IF('[1]T15 Wine import vol'!T38&lt;&gt;"",('[1]T15 Wine import vol'!T38/'[1]T61 Real GDP'!T38*1000),"")),"")</f>
        <v/>
      </c>
      <c r="V7" s="9" t="str">
        <f>IF('[1]T61 Real GDP'!U38&lt;&gt;"",(IF('[1]T15 Wine import vol'!U38&lt;&gt;"",('[1]T15 Wine import vol'!U38/'[1]T61 Real GDP'!U38*1000),"")),"")</f>
        <v/>
      </c>
      <c r="W7" s="9" t="str">
        <f>IF('[1]T61 Real GDP'!V38&lt;&gt;"",(IF('[1]T15 Wine import vol'!V38&lt;&gt;"",('[1]T15 Wine import vol'!V38/'[1]T61 Real GDP'!V38*1000),"")),"")</f>
        <v/>
      </c>
      <c r="X7" s="9" t="str">
        <f>IF('[1]T61 Real GDP'!W38&lt;&gt;"",(IF('[1]T15 Wine import vol'!W38&lt;&gt;"",('[1]T15 Wine import vol'!W38/'[1]T61 Real GDP'!W38*1000),"")),"")</f>
        <v/>
      </c>
      <c r="Y7" s="9" t="str">
        <f>IF('[1]T61 Real GDP'!X38&lt;&gt;"",(IF('[1]T15 Wine import vol'!X38&lt;&gt;"",('[1]T15 Wine import vol'!X38/'[1]T61 Real GDP'!X38*1000),"")),"")</f>
        <v/>
      </c>
      <c r="Z7" s="9" t="str">
        <f>IF('[1]T61 Real GDP'!Y38&lt;&gt;"",(IF('[1]T15 Wine import vol'!Y38&lt;&gt;"",('[1]T15 Wine import vol'!Y38/'[1]T61 Real GDP'!Y38*1000),"")),"")</f>
        <v/>
      </c>
      <c r="AA7" s="9" t="str">
        <f>IF('[1]T61 Real GDP'!Z38&lt;&gt;"",(IF('[1]T15 Wine import vol'!Z38&lt;&gt;"",('[1]T15 Wine import vol'!Z38/'[1]T61 Real GDP'!Z38*1000),"")),"")</f>
        <v/>
      </c>
      <c r="AB7" s="9">
        <f>IF('[1]T61 Real GDP'!AA38&lt;&gt;"",(IF('[1]T15 Wine import vol'!AA38&lt;&gt;"",('[1]T15 Wine import vol'!AA38/'[1]T61 Real GDP'!AA38*1000),"")),"")</f>
        <v>5.8200616435514885</v>
      </c>
      <c r="AC7" s="9" t="str">
        <f>IF('[1]T61 Real GDP'!AB38&lt;&gt;"",(IF('[1]T15 Wine import vol'!AB38&lt;&gt;"",('[1]T15 Wine import vol'!AB38/'[1]T61 Real GDP'!AB38*1000),"")),"")</f>
        <v/>
      </c>
      <c r="AD7" s="9" t="str">
        <f>IF('[1]T61 Real GDP'!AC38&lt;&gt;"",(IF('[1]T15 Wine import vol'!AC38&lt;&gt;"",('[1]T15 Wine import vol'!AC38/'[1]T61 Real GDP'!AC38*1000),"")),"")</f>
        <v/>
      </c>
      <c r="AE7" s="9" t="str">
        <f>IF('[1]T61 Real GDP'!AD38&lt;&gt;"",(IF('[1]T15 Wine import vol'!AD38&lt;&gt;"",('[1]T15 Wine import vol'!AD38/'[1]T61 Real GDP'!AD38*1000),"")),"")</f>
        <v/>
      </c>
      <c r="AF7" s="9" t="str">
        <f>IF('[1]T61 Real GDP'!AE38&lt;&gt;"",(IF('[1]T15 Wine import vol'!AE38&lt;&gt;"",('[1]T15 Wine import vol'!AE38/'[1]T61 Real GDP'!AE38*1000),"")),"")</f>
        <v/>
      </c>
      <c r="AG7" s="9" t="str">
        <f>IF('[1]T61 Real GDP'!AF38&lt;&gt;"",(IF('[1]T15 Wine import vol'!AF38&lt;&gt;"",('[1]T15 Wine import vol'!AF38/'[1]T61 Real GDP'!AF38*1000),"")),"")</f>
        <v/>
      </c>
      <c r="AH7" s="9" t="str">
        <f>IF('[1]T61 Real GDP'!AG38&lt;&gt;"",(IF('[1]T15 Wine import vol'!AG38&lt;&gt;"",('[1]T15 Wine import vol'!AG38/'[1]T61 Real GDP'!AG38*1000),"")),"")</f>
        <v/>
      </c>
      <c r="AI7" s="9" t="str">
        <f>IF('[1]T61 Real GDP'!AH38&lt;&gt;"",(IF('[1]T15 Wine import vol'!AH38&lt;&gt;"",('[1]T15 Wine import vol'!AH38/'[1]T61 Real GDP'!AH38*1000),"")),"")</f>
        <v/>
      </c>
      <c r="AJ7" s="9" t="str">
        <f>IF('[1]T61 Real GDP'!AI38&lt;&gt;"",(IF('[1]T15 Wine import vol'!AI38&lt;&gt;"",('[1]T15 Wine import vol'!AI38/'[1]T61 Real GDP'!AI38*1000),"")),"")</f>
        <v/>
      </c>
      <c r="AK7" s="9" t="str">
        <f>IF('[1]T61 Real GDP'!AJ38&lt;&gt;"",(IF('[1]T15 Wine import vol'!AJ38&lt;&gt;"",('[1]T15 Wine import vol'!AJ38/'[1]T61 Real GDP'!AJ38*1000),"")),"")</f>
        <v/>
      </c>
      <c r="AL7" s="9">
        <f>IF('[1]T61 Real GDP'!AK38&lt;&gt;"",(IF('[1]T15 Wine import vol'!AK38&lt;&gt;"",('[1]T15 Wine import vol'!AK38/'[1]T61 Real GDP'!AK38*1000),"")),"")</f>
        <v>15100.003466547094</v>
      </c>
      <c r="AM7" s="9" t="str">
        <f>IF('[1]T61 Real GDP'!AL38&lt;&gt;"",(IF('[1]T15 Wine import vol'!AL38&lt;&gt;"",('[1]T15 Wine import vol'!AL38/'[1]T61 Real GDP'!AL38*1000),"")),"")</f>
        <v/>
      </c>
      <c r="AN7" s="9" t="str">
        <f>IF('[1]T61 Real GDP'!AM38&lt;&gt;"",(IF('[1]T15 Wine import vol'!AM38&lt;&gt;"",('[1]T15 Wine import vol'!AM38/'[1]T61 Real GDP'!AM38*1000),"")),"")</f>
        <v/>
      </c>
      <c r="AO7" s="9" t="str">
        <f>IF('[1]T61 Real GDP'!AN38&lt;&gt;"",(IF('[1]T15 Wine import vol'!AN38&lt;&gt;"",('[1]T15 Wine import vol'!AN38/'[1]T61 Real GDP'!AN38*1000),"")),"")</f>
        <v/>
      </c>
      <c r="AP7" s="9" t="str">
        <f>IF('[1]T61 Real GDP'!AO38&lt;&gt;"",(IF('[1]T15 Wine import vol'!AO38&lt;&gt;"",('[1]T15 Wine import vol'!AO38/'[1]T61 Real GDP'!AO38*1000),"")),"")</f>
        <v/>
      </c>
      <c r="AQ7" s="9" t="str">
        <f>IF('[1]T61 Real GDP'!AP38&lt;&gt;"",(IF('[1]T15 Wine import vol'!AP38&lt;&gt;"",('[1]T15 Wine import vol'!AP38/'[1]T61 Real GDP'!AP38*1000),"")),"")</f>
        <v/>
      </c>
      <c r="AR7" s="9" t="str">
        <f>IF('[1]T61 Real GDP'!AQ38&lt;&gt;"",(IF('[1]T15 Wine import vol'!AQ38&lt;&gt;"",('[1]T15 Wine import vol'!AQ38/'[1]T61 Real GDP'!AQ38*1000),"")),"")</f>
        <v/>
      </c>
      <c r="AS7" s="9" t="str">
        <f>IF('[1]T61 Real GDP'!AR38&lt;&gt;"",(IF('[1]T15 Wine import vol'!AR38&lt;&gt;"",('[1]T15 Wine import vol'!AR38/'[1]T61 Real GDP'!AR38*1000),"")),"")</f>
        <v/>
      </c>
      <c r="AT7" s="9" t="str">
        <f>IF('[1]T61 Real GDP'!AS38&lt;&gt;"",(IF('[1]T15 Wine import vol'!AS38&lt;&gt;"",('[1]T15 Wine import vol'!AS38/'[1]T61 Real GDP'!AS38*1000),"")),"")</f>
        <v/>
      </c>
      <c r="AU7" s="9" t="str">
        <f>IF('[1]T61 Real GDP'!AT38&lt;&gt;"",(IF('[1]T15 Wine import vol'!AT38&lt;&gt;"",('[1]T15 Wine import vol'!AT38/'[1]T61 Real GDP'!AT38*1000),"")),"")</f>
        <v/>
      </c>
      <c r="AV7" s="9" t="str">
        <f>IF('[1]T61 Real GDP'!AU38&lt;&gt;"",(IF('[1]T15 Wine import vol'!AU38&lt;&gt;"",('[1]T15 Wine import vol'!AU38/'[1]T61 Real GDP'!AU38*1000),"")),"")</f>
        <v/>
      </c>
      <c r="AW7" s="9" t="str">
        <f>IF('[1]T61 Real GDP'!AV38&lt;&gt;"",(IF('[1]T15 Wine import vol'!AV38&lt;&gt;"",('[1]T15 Wine import vol'!AV38/'[1]T61 Real GDP'!AV38*1000),"")),"")</f>
        <v/>
      </c>
      <c r="AX7" s="9" t="str">
        <f>IF('[1]T61 Real GDP'!AW38&lt;&gt;"",(IF('[1]T15 Wine import vol'!AW38&lt;&gt;"",('[1]T15 Wine import vol'!AW38/'[1]T61 Real GDP'!AW38*1000),"")),"")</f>
        <v/>
      </c>
      <c r="AY7" s="9" t="str">
        <f>IF('[1]T61 Real GDP'!AX38&lt;&gt;"",(IF('[1]T15 Wine import vol'!AX38&lt;&gt;"",('[1]T15 Wine import vol'!AX38/'[1]T61 Real GDP'!AX38*1000),"")),"")</f>
        <v/>
      </c>
      <c r="AZ7" s="9" t="str">
        <f>IF('[1]T61 Real GDP'!AY38&lt;&gt;"",(IF('[1]T15 Wine import vol'!AY38&lt;&gt;"",('[1]T15 Wine import vol'!AY38/'[1]T61 Real GDP'!AY38*1000),"")),"")</f>
        <v/>
      </c>
      <c r="BA7" s="9" t="str">
        <f>IF('[1]T61 Real GDP'!AZ38&lt;&gt;"",(IF('[1]T15 Wine import vol'!AZ38&lt;&gt;"",('[1]T15 Wine import vol'!AZ38/'[1]T61 Real GDP'!AZ38*1000),"")),"")</f>
        <v/>
      </c>
      <c r="BB7" s="8">
        <f>IF('[1]T61 Real GDP'!BC38&lt;&gt;"",(IF('[1]T15 Wine import vol'!BC38&lt;&gt;"",('[1]T15 Wine import vol'!BC38/'[1]T61 Real GDP'!BC38*1000),"")),"")</f>
        <v>526.11845842146658</v>
      </c>
    </row>
    <row r="8" spans="1:54" x14ac:dyDescent="0.5">
      <c r="A8" s="7">
        <f>'[1]T15 Wine import vol'!A39</f>
        <v>1871</v>
      </c>
      <c r="B8" s="9">
        <f>IF('[1]T61 Real GDP'!B39&lt;&gt;"",(IF('[1]T15 Wine import vol'!B39&lt;&gt;"",('[1]T15 Wine import vol'!B39/'[1]T61 Real GDP'!B39*1000),"")),"")</f>
        <v>206.17965057726235</v>
      </c>
      <c r="C8" s="9">
        <f>IF('[1]T61 Real GDP'!C39&lt;&gt;"",(IF('[1]T15 Wine import vol'!C39&lt;&gt;"",('[1]T15 Wine import vol'!C39/'[1]T61 Real GDP'!C39*1000),"")),"")</f>
        <v>137.52091449607963</v>
      </c>
      <c r="D8" s="9">
        <f>IF('[1]T61 Real GDP'!D39&lt;&gt;"",(IF('[1]T15 Wine import vol'!D39&lt;&gt;"",('[1]T15 Wine import vol'!D39/'[1]T61 Real GDP'!D39*1000),"")),"")</f>
        <v>15.353361241073628</v>
      </c>
      <c r="E8" s="9">
        <f>IF('[1]T61 Real GDP'!E39&lt;&gt;"",(IF('[1]T15 Wine import vol'!E39&lt;&gt;"",('[1]T15 Wine import vol'!E39/'[1]T61 Real GDP'!E39*1000),"")),"")</f>
        <v>12.960528809704321</v>
      </c>
      <c r="F8" s="9">
        <f>IF('[1]T61 Real GDP'!F39&lt;&gt;"",(IF('[1]T15 Wine import vol'!F39&lt;&gt;"",('[1]T15 Wine import vol'!F39/'[1]T61 Real GDP'!F39*1000),"")),"")</f>
        <v>1555.1631005129789</v>
      </c>
      <c r="G8" s="9"/>
      <c r="H8" s="9" t="str">
        <f>IF('[1]T61 Real GDP'!G39&lt;&gt;"",(IF('[1]T15 Wine import vol'!G39&lt;&gt;"",('[1]T15 Wine import vol'!G39/'[1]T61 Real GDP'!G39*1000),"")),"")</f>
        <v/>
      </c>
      <c r="I8" s="9" t="str">
        <f>IF('[1]T61 Real GDP'!H39&lt;&gt;"",(IF('[1]T15 Wine import vol'!H39&lt;&gt;"",('[1]T15 Wine import vol'!H39/'[1]T61 Real GDP'!H39*1000),"")),"")</f>
        <v/>
      </c>
      <c r="J8" s="9" t="str">
        <f>IF('[1]T61 Real GDP'!I39&lt;&gt;"",(IF('[1]T15 Wine import vol'!I39&lt;&gt;"",('[1]T15 Wine import vol'!I39/'[1]T61 Real GDP'!I39*1000),"")),"")</f>
        <v/>
      </c>
      <c r="K8" s="9">
        <f>IF('[1]T61 Real GDP'!J39&lt;&gt;"",(IF('[1]T15 Wine import vol'!J39&lt;&gt;"",('[1]T15 Wine import vol'!J39/'[1]T61 Real GDP'!J39*1000),"")),"")</f>
        <v>457.58404997364175</v>
      </c>
      <c r="L8" s="9" t="str">
        <f>IF('[1]T61 Real GDP'!K39&lt;&gt;"",(IF('[1]T15 Wine import vol'!K39&lt;&gt;"",('[1]T15 Wine import vol'!K39/'[1]T61 Real GDP'!K39*1000),"")),"")</f>
        <v/>
      </c>
      <c r="M8" s="9" t="str">
        <f>IF('[1]T61 Real GDP'!L39&lt;&gt;"",(IF('[1]T15 Wine import vol'!L39&lt;&gt;"",('[1]T15 Wine import vol'!L39/'[1]T61 Real GDP'!L39*1000),"")),"")</f>
        <v/>
      </c>
      <c r="N8" s="9" t="str">
        <f>IF('[1]T61 Real GDP'!M39&lt;&gt;"",(IF('[1]T15 Wine import vol'!M39&lt;&gt;"",('[1]T15 Wine import vol'!M39/'[1]T61 Real GDP'!M39*1000),"")),"")</f>
        <v/>
      </c>
      <c r="O8" s="9" t="str">
        <f>IF('[1]T61 Real GDP'!N39&lt;&gt;"",(IF('[1]T15 Wine import vol'!N39&lt;&gt;"",('[1]T15 Wine import vol'!N39/'[1]T61 Real GDP'!N39*1000),"")),"")</f>
        <v/>
      </c>
      <c r="P8" s="9" t="str">
        <f>IF('[1]T61 Real GDP'!O39&lt;&gt;"",(IF('[1]T15 Wine import vol'!O39&lt;&gt;"",('[1]T15 Wine import vol'!O39/'[1]T61 Real GDP'!O39*1000),"")),"")</f>
        <v/>
      </c>
      <c r="Q8" s="9">
        <f>IF('[1]T61 Real GDP'!P39&lt;&gt;"",(IF('[1]T15 Wine import vol'!P39&lt;&gt;"",('[1]T15 Wine import vol'!P39/'[1]T61 Real GDP'!P39*1000),"")),"")</f>
        <v>784.7980286720358</v>
      </c>
      <c r="R8" s="9" t="str">
        <f>IF('[1]T61 Real GDP'!Q39&lt;&gt;"",(IF('[1]T15 Wine import vol'!Q39&lt;&gt;"",('[1]T15 Wine import vol'!Q39/'[1]T61 Real GDP'!Q39*1000),"")),"")</f>
        <v/>
      </c>
      <c r="S8" s="9" t="str">
        <f>IF('[1]T61 Real GDP'!R39&lt;&gt;"",(IF('[1]T15 Wine import vol'!R39&lt;&gt;"",('[1]T15 Wine import vol'!R39/'[1]T61 Real GDP'!R39*1000),"")),"")</f>
        <v/>
      </c>
      <c r="T8" s="9" t="str">
        <f>IF('[1]T61 Real GDP'!S39&lt;&gt;"",(IF('[1]T15 Wine import vol'!S39&lt;&gt;"",('[1]T15 Wine import vol'!S39/'[1]T61 Real GDP'!S39*1000),"")),"")</f>
        <v/>
      </c>
      <c r="U8" s="9" t="str">
        <f>IF('[1]T61 Real GDP'!T39&lt;&gt;"",(IF('[1]T15 Wine import vol'!T39&lt;&gt;"",('[1]T15 Wine import vol'!T39/'[1]T61 Real GDP'!T39*1000),"")),"")</f>
        <v/>
      </c>
      <c r="V8" s="9" t="str">
        <f>IF('[1]T61 Real GDP'!U39&lt;&gt;"",(IF('[1]T15 Wine import vol'!U39&lt;&gt;"",('[1]T15 Wine import vol'!U39/'[1]T61 Real GDP'!U39*1000),"")),"")</f>
        <v/>
      </c>
      <c r="W8" s="9" t="str">
        <f>IF('[1]T61 Real GDP'!V39&lt;&gt;"",(IF('[1]T15 Wine import vol'!V39&lt;&gt;"",('[1]T15 Wine import vol'!V39/'[1]T61 Real GDP'!V39*1000),"")),"")</f>
        <v/>
      </c>
      <c r="X8" s="9" t="str">
        <f>IF('[1]T61 Real GDP'!W39&lt;&gt;"",(IF('[1]T15 Wine import vol'!W39&lt;&gt;"",('[1]T15 Wine import vol'!W39/'[1]T61 Real GDP'!W39*1000),"")),"")</f>
        <v/>
      </c>
      <c r="Y8" s="9" t="str">
        <f>IF('[1]T61 Real GDP'!X39&lt;&gt;"",(IF('[1]T15 Wine import vol'!X39&lt;&gt;"",('[1]T15 Wine import vol'!X39/'[1]T61 Real GDP'!X39*1000),"")),"")</f>
        <v/>
      </c>
      <c r="Z8" s="9" t="str">
        <f>IF('[1]T61 Real GDP'!Y39&lt;&gt;"",(IF('[1]T15 Wine import vol'!Y39&lt;&gt;"",('[1]T15 Wine import vol'!Y39/'[1]T61 Real GDP'!Y39*1000),"")),"")</f>
        <v/>
      </c>
      <c r="AA8" s="9" t="str">
        <f>IF('[1]T61 Real GDP'!Z39&lt;&gt;"",(IF('[1]T15 Wine import vol'!Z39&lt;&gt;"",('[1]T15 Wine import vol'!Z39/'[1]T61 Real GDP'!Z39*1000),"")),"")</f>
        <v/>
      </c>
      <c r="AB8" s="9">
        <f>IF('[1]T61 Real GDP'!AA39&lt;&gt;"",(IF('[1]T15 Wine import vol'!AA39&lt;&gt;"",('[1]T15 Wine import vol'!AA39/'[1]T61 Real GDP'!AA39*1000),"")),"")</f>
        <v>0</v>
      </c>
      <c r="AC8" s="9" t="str">
        <f>IF('[1]T61 Real GDP'!AB39&lt;&gt;"",(IF('[1]T15 Wine import vol'!AB39&lt;&gt;"",('[1]T15 Wine import vol'!AB39/'[1]T61 Real GDP'!AB39*1000),"")),"")</f>
        <v/>
      </c>
      <c r="AD8" s="9" t="str">
        <f>IF('[1]T61 Real GDP'!AC39&lt;&gt;"",(IF('[1]T15 Wine import vol'!AC39&lt;&gt;"",('[1]T15 Wine import vol'!AC39/'[1]T61 Real GDP'!AC39*1000),"")),"")</f>
        <v/>
      </c>
      <c r="AE8" s="9">
        <f>IF('[1]T61 Real GDP'!AD39&lt;&gt;"",(IF('[1]T15 Wine import vol'!AD39&lt;&gt;"",('[1]T15 Wine import vol'!AD39/'[1]T61 Real GDP'!AD39*1000),"")),"")</f>
        <v>399.28287414205437</v>
      </c>
      <c r="AF8" s="9" t="str">
        <f>IF('[1]T61 Real GDP'!AE39&lt;&gt;"",(IF('[1]T15 Wine import vol'!AE39&lt;&gt;"",('[1]T15 Wine import vol'!AE39/'[1]T61 Real GDP'!AE39*1000),"")),"")</f>
        <v/>
      </c>
      <c r="AG8" s="9" t="str">
        <f>IF('[1]T61 Real GDP'!AF39&lt;&gt;"",(IF('[1]T15 Wine import vol'!AF39&lt;&gt;"",('[1]T15 Wine import vol'!AF39/'[1]T61 Real GDP'!AF39*1000),"")),"")</f>
        <v/>
      </c>
      <c r="AH8" s="9" t="str">
        <f>IF('[1]T61 Real GDP'!AG39&lt;&gt;"",(IF('[1]T15 Wine import vol'!AG39&lt;&gt;"",('[1]T15 Wine import vol'!AG39/'[1]T61 Real GDP'!AG39*1000),"")),"")</f>
        <v/>
      </c>
      <c r="AI8" s="9" t="str">
        <f>IF('[1]T61 Real GDP'!AH39&lt;&gt;"",(IF('[1]T15 Wine import vol'!AH39&lt;&gt;"",('[1]T15 Wine import vol'!AH39/'[1]T61 Real GDP'!AH39*1000),"")),"")</f>
        <v/>
      </c>
      <c r="AJ8" s="9" t="str">
        <f>IF('[1]T61 Real GDP'!AI39&lt;&gt;"",(IF('[1]T15 Wine import vol'!AI39&lt;&gt;"",('[1]T15 Wine import vol'!AI39/'[1]T61 Real GDP'!AI39*1000),"")),"")</f>
        <v/>
      </c>
      <c r="AK8" s="9" t="str">
        <f>IF('[1]T61 Real GDP'!AJ39&lt;&gt;"",(IF('[1]T15 Wine import vol'!AJ39&lt;&gt;"",('[1]T15 Wine import vol'!AJ39/'[1]T61 Real GDP'!AJ39*1000),"")),"")</f>
        <v/>
      </c>
      <c r="AL8" s="9" t="str">
        <f>IF('[1]T61 Real GDP'!AK39&lt;&gt;"",(IF('[1]T15 Wine import vol'!AK39&lt;&gt;"",('[1]T15 Wine import vol'!AK39/'[1]T61 Real GDP'!AK39*1000),"")),"")</f>
        <v/>
      </c>
      <c r="AM8" s="9" t="str">
        <f>IF('[1]T61 Real GDP'!AL39&lt;&gt;"",(IF('[1]T15 Wine import vol'!AL39&lt;&gt;"",('[1]T15 Wine import vol'!AL39/'[1]T61 Real GDP'!AL39*1000),"")),"")</f>
        <v/>
      </c>
      <c r="AN8" s="9" t="str">
        <f>IF('[1]T61 Real GDP'!AM39&lt;&gt;"",(IF('[1]T15 Wine import vol'!AM39&lt;&gt;"",('[1]T15 Wine import vol'!AM39/'[1]T61 Real GDP'!AM39*1000),"")),"")</f>
        <v/>
      </c>
      <c r="AO8" s="9" t="str">
        <f>IF('[1]T61 Real GDP'!AN39&lt;&gt;"",(IF('[1]T15 Wine import vol'!AN39&lt;&gt;"",('[1]T15 Wine import vol'!AN39/'[1]T61 Real GDP'!AN39*1000),"")),"")</f>
        <v/>
      </c>
      <c r="AP8" s="9" t="str">
        <f>IF('[1]T61 Real GDP'!AO39&lt;&gt;"",(IF('[1]T15 Wine import vol'!AO39&lt;&gt;"",('[1]T15 Wine import vol'!AO39/'[1]T61 Real GDP'!AO39*1000),"")),"")</f>
        <v/>
      </c>
      <c r="AQ8" s="9" t="str">
        <f>IF('[1]T61 Real GDP'!AP39&lt;&gt;"",(IF('[1]T15 Wine import vol'!AP39&lt;&gt;"",('[1]T15 Wine import vol'!AP39/'[1]T61 Real GDP'!AP39*1000),"")),"")</f>
        <v/>
      </c>
      <c r="AR8" s="9" t="str">
        <f>IF('[1]T61 Real GDP'!AQ39&lt;&gt;"",(IF('[1]T15 Wine import vol'!AQ39&lt;&gt;"",('[1]T15 Wine import vol'!AQ39/'[1]T61 Real GDP'!AQ39*1000),"")),"")</f>
        <v/>
      </c>
      <c r="AS8" s="9" t="str">
        <f>IF('[1]T61 Real GDP'!AR39&lt;&gt;"",(IF('[1]T15 Wine import vol'!AR39&lt;&gt;"",('[1]T15 Wine import vol'!AR39/'[1]T61 Real GDP'!AR39*1000),"")),"")</f>
        <v/>
      </c>
      <c r="AT8" s="9" t="str">
        <f>IF('[1]T61 Real GDP'!AS39&lt;&gt;"",(IF('[1]T15 Wine import vol'!AS39&lt;&gt;"",('[1]T15 Wine import vol'!AS39/'[1]T61 Real GDP'!AS39*1000),"")),"")</f>
        <v/>
      </c>
      <c r="AU8" s="9" t="str">
        <f>IF('[1]T61 Real GDP'!AT39&lt;&gt;"",(IF('[1]T15 Wine import vol'!AT39&lt;&gt;"",('[1]T15 Wine import vol'!AT39/'[1]T61 Real GDP'!AT39*1000),"")),"")</f>
        <v/>
      </c>
      <c r="AV8" s="9" t="str">
        <f>IF('[1]T61 Real GDP'!AU39&lt;&gt;"",(IF('[1]T15 Wine import vol'!AU39&lt;&gt;"",('[1]T15 Wine import vol'!AU39/'[1]T61 Real GDP'!AU39*1000),"")),"")</f>
        <v/>
      </c>
      <c r="AW8" s="9" t="str">
        <f>IF('[1]T61 Real GDP'!AV39&lt;&gt;"",(IF('[1]T15 Wine import vol'!AV39&lt;&gt;"",('[1]T15 Wine import vol'!AV39/'[1]T61 Real GDP'!AV39*1000),"")),"")</f>
        <v/>
      </c>
      <c r="AX8" s="9" t="str">
        <f>IF('[1]T61 Real GDP'!AW39&lt;&gt;"",(IF('[1]T15 Wine import vol'!AW39&lt;&gt;"",('[1]T15 Wine import vol'!AW39/'[1]T61 Real GDP'!AW39*1000),"")),"")</f>
        <v/>
      </c>
      <c r="AY8" s="9" t="str">
        <f>IF('[1]T61 Real GDP'!AX39&lt;&gt;"",(IF('[1]T15 Wine import vol'!AX39&lt;&gt;"",('[1]T15 Wine import vol'!AX39/'[1]T61 Real GDP'!AX39*1000),"")),"")</f>
        <v/>
      </c>
      <c r="AZ8" s="9" t="str">
        <f>IF('[1]T61 Real GDP'!AY39&lt;&gt;"",(IF('[1]T15 Wine import vol'!AY39&lt;&gt;"",('[1]T15 Wine import vol'!AY39/'[1]T61 Real GDP'!AY39*1000),"")),"")</f>
        <v/>
      </c>
      <c r="BA8" s="9" t="str">
        <f>IF('[1]T61 Real GDP'!AZ39&lt;&gt;"",(IF('[1]T15 Wine import vol'!AZ39&lt;&gt;"",('[1]T15 Wine import vol'!AZ39/'[1]T61 Real GDP'!AZ39*1000),"")),"")</f>
        <v/>
      </c>
      <c r="BB8" s="8" t="str">
        <f>IF('[1]T61 Real GDP'!BC39&lt;&gt;"",(IF('[1]T15 Wine import vol'!BC39&lt;&gt;"",('[1]T15 Wine import vol'!BC39/'[1]T61 Real GDP'!BC39*1000),"")),"")</f>
        <v/>
      </c>
    </row>
    <row r="9" spans="1:54" x14ac:dyDescent="0.5">
      <c r="A9" s="7">
        <f>'[1]T15 Wine import vol'!A40</f>
        <v>1872</v>
      </c>
      <c r="B9" s="9">
        <f>IF('[1]T61 Real GDP'!B40&lt;&gt;"",(IF('[1]T15 Wine import vol'!B40&lt;&gt;"",('[1]T15 Wine import vol'!B40/'[1]T61 Real GDP'!B40*1000),"")),"")</f>
        <v>662.00999634313746</v>
      </c>
      <c r="C9" s="9">
        <f>IF('[1]T61 Real GDP'!C40&lt;&gt;"",(IF('[1]T15 Wine import vol'!C40&lt;&gt;"",('[1]T15 Wine import vol'!C40/'[1]T61 Real GDP'!C40*1000),"")),"")</f>
        <v>101.80885939706467</v>
      </c>
      <c r="D9" s="9">
        <f>IF('[1]T61 Real GDP'!D40&lt;&gt;"",(IF('[1]T15 Wine import vol'!D40&lt;&gt;"",('[1]T15 Wine import vol'!D40/'[1]T61 Real GDP'!D40*1000),"")),"")</f>
        <v>23.988992581957408</v>
      </c>
      <c r="E9" s="9">
        <f>IF('[1]T61 Real GDP'!E40&lt;&gt;"",(IF('[1]T15 Wine import vol'!E40&lt;&gt;"",('[1]T15 Wine import vol'!E40/'[1]T61 Real GDP'!E40*1000),"")),"")</f>
        <v>12.073853707248063</v>
      </c>
      <c r="F9" s="9">
        <f>IF('[1]T61 Real GDP'!F40&lt;&gt;"",(IF('[1]T15 Wine import vol'!F40&lt;&gt;"",('[1]T15 Wine import vol'!F40/'[1]T61 Real GDP'!F40*1000),"")),"")</f>
        <v>2131.6986020862978</v>
      </c>
      <c r="G9" s="9"/>
      <c r="H9" s="9" t="str">
        <f>IF('[1]T61 Real GDP'!G40&lt;&gt;"",(IF('[1]T15 Wine import vol'!G40&lt;&gt;"",('[1]T15 Wine import vol'!G40/'[1]T61 Real GDP'!G40*1000),"")),"")</f>
        <v/>
      </c>
      <c r="I9" s="9" t="str">
        <f>IF('[1]T61 Real GDP'!H40&lt;&gt;"",(IF('[1]T15 Wine import vol'!H40&lt;&gt;"",('[1]T15 Wine import vol'!H40/'[1]T61 Real GDP'!H40*1000),"")),"")</f>
        <v/>
      </c>
      <c r="J9" s="9" t="str">
        <f>IF('[1]T61 Real GDP'!I40&lt;&gt;"",(IF('[1]T15 Wine import vol'!I40&lt;&gt;"",('[1]T15 Wine import vol'!I40/'[1]T61 Real GDP'!I40*1000),"")),"")</f>
        <v/>
      </c>
      <c r="K9" s="9">
        <f>IF('[1]T61 Real GDP'!J40&lt;&gt;"",(IF('[1]T15 Wine import vol'!J40&lt;&gt;"",('[1]T15 Wine import vol'!J40/'[1]T61 Real GDP'!J40*1000),"")),"")</f>
        <v>616.38517223380927</v>
      </c>
      <c r="L9" s="9" t="str">
        <f>IF('[1]T61 Real GDP'!K40&lt;&gt;"",(IF('[1]T15 Wine import vol'!K40&lt;&gt;"",('[1]T15 Wine import vol'!K40/'[1]T61 Real GDP'!K40*1000),"")),"")</f>
        <v/>
      </c>
      <c r="M9" s="9" t="str">
        <f>IF('[1]T61 Real GDP'!L40&lt;&gt;"",(IF('[1]T15 Wine import vol'!L40&lt;&gt;"",('[1]T15 Wine import vol'!L40/'[1]T61 Real GDP'!L40*1000),"")),"")</f>
        <v/>
      </c>
      <c r="N9" s="9" t="str">
        <f>IF('[1]T61 Real GDP'!M40&lt;&gt;"",(IF('[1]T15 Wine import vol'!M40&lt;&gt;"",('[1]T15 Wine import vol'!M40/'[1]T61 Real GDP'!M40*1000),"")),"")</f>
        <v/>
      </c>
      <c r="O9" s="9" t="str">
        <f>IF('[1]T61 Real GDP'!N40&lt;&gt;"",(IF('[1]T15 Wine import vol'!N40&lt;&gt;"",('[1]T15 Wine import vol'!N40/'[1]T61 Real GDP'!N40*1000),"")),"")</f>
        <v/>
      </c>
      <c r="P9" s="9" t="str">
        <f>IF('[1]T61 Real GDP'!O40&lt;&gt;"",(IF('[1]T15 Wine import vol'!O40&lt;&gt;"",('[1]T15 Wine import vol'!O40/'[1]T61 Real GDP'!O40*1000),"")),"")</f>
        <v/>
      </c>
      <c r="Q9" s="9">
        <f>IF('[1]T61 Real GDP'!P40&lt;&gt;"",(IF('[1]T15 Wine import vol'!P40&lt;&gt;"",('[1]T15 Wine import vol'!P40/'[1]T61 Real GDP'!P40*1000),"")),"")</f>
        <v>844.80411224442776</v>
      </c>
      <c r="R9" s="9" t="str">
        <f>IF('[1]T61 Real GDP'!Q40&lt;&gt;"",(IF('[1]T15 Wine import vol'!Q40&lt;&gt;"",('[1]T15 Wine import vol'!Q40/'[1]T61 Real GDP'!Q40*1000),"")),"")</f>
        <v/>
      </c>
      <c r="S9" s="9" t="str">
        <f>IF('[1]T61 Real GDP'!R40&lt;&gt;"",(IF('[1]T15 Wine import vol'!R40&lt;&gt;"",('[1]T15 Wine import vol'!R40/'[1]T61 Real GDP'!R40*1000),"")),"")</f>
        <v/>
      </c>
      <c r="T9" s="9" t="str">
        <f>IF('[1]T61 Real GDP'!S40&lt;&gt;"",(IF('[1]T15 Wine import vol'!S40&lt;&gt;"",('[1]T15 Wine import vol'!S40/'[1]T61 Real GDP'!S40*1000),"")),"")</f>
        <v/>
      </c>
      <c r="U9" s="9" t="str">
        <f>IF('[1]T61 Real GDP'!T40&lt;&gt;"",(IF('[1]T15 Wine import vol'!T40&lt;&gt;"",('[1]T15 Wine import vol'!T40/'[1]T61 Real GDP'!T40*1000),"")),"")</f>
        <v/>
      </c>
      <c r="V9" s="9" t="str">
        <f>IF('[1]T61 Real GDP'!U40&lt;&gt;"",(IF('[1]T15 Wine import vol'!U40&lt;&gt;"",('[1]T15 Wine import vol'!U40/'[1]T61 Real GDP'!U40*1000),"")),"")</f>
        <v/>
      </c>
      <c r="W9" s="9" t="str">
        <f>IF('[1]T61 Real GDP'!V40&lt;&gt;"",(IF('[1]T15 Wine import vol'!V40&lt;&gt;"",('[1]T15 Wine import vol'!V40/'[1]T61 Real GDP'!V40*1000),"")),"")</f>
        <v/>
      </c>
      <c r="X9" s="9" t="str">
        <f>IF('[1]T61 Real GDP'!W40&lt;&gt;"",(IF('[1]T15 Wine import vol'!W40&lt;&gt;"",('[1]T15 Wine import vol'!W40/'[1]T61 Real GDP'!W40*1000),"")),"")</f>
        <v/>
      </c>
      <c r="Y9" s="9" t="str">
        <f>IF('[1]T61 Real GDP'!X40&lt;&gt;"",(IF('[1]T15 Wine import vol'!X40&lt;&gt;"",('[1]T15 Wine import vol'!X40/'[1]T61 Real GDP'!X40*1000),"")),"")</f>
        <v/>
      </c>
      <c r="Z9" s="9" t="str">
        <f>IF('[1]T61 Real GDP'!Y40&lt;&gt;"",(IF('[1]T15 Wine import vol'!Y40&lt;&gt;"",('[1]T15 Wine import vol'!Y40/'[1]T61 Real GDP'!Y40*1000),"")),"")</f>
        <v/>
      </c>
      <c r="AA9" s="9" t="str">
        <f>IF('[1]T61 Real GDP'!Z40&lt;&gt;"",(IF('[1]T15 Wine import vol'!Z40&lt;&gt;"",('[1]T15 Wine import vol'!Z40/'[1]T61 Real GDP'!Z40*1000),"")),"")</f>
        <v/>
      </c>
      <c r="AB9" s="9">
        <f>IF('[1]T61 Real GDP'!AA40&lt;&gt;"",(IF('[1]T15 Wine import vol'!AA40&lt;&gt;"",('[1]T15 Wine import vol'!AA40/'[1]T61 Real GDP'!AA40*1000),"")),"")</f>
        <v>0</v>
      </c>
      <c r="AC9" s="9" t="str">
        <f>IF('[1]T61 Real GDP'!AB40&lt;&gt;"",(IF('[1]T15 Wine import vol'!AB40&lt;&gt;"",('[1]T15 Wine import vol'!AB40/'[1]T61 Real GDP'!AB40*1000),"")),"")</f>
        <v/>
      </c>
      <c r="AD9" s="9" t="str">
        <f>IF('[1]T61 Real GDP'!AC40&lt;&gt;"",(IF('[1]T15 Wine import vol'!AC40&lt;&gt;"",('[1]T15 Wine import vol'!AC40/'[1]T61 Real GDP'!AC40*1000),"")),"")</f>
        <v/>
      </c>
      <c r="AE9" s="9">
        <f>IF('[1]T61 Real GDP'!AD40&lt;&gt;"",(IF('[1]T15 Wine import vol'!AD40&lt;&gt;"",('[1]T15 Wine import vol'!AD40/'[1]T61 Real GDP'!AD40*1000),"")),"")</f>
        <v>343.37743426890205</v>
      </c>
      <c r="AF9" s="9" t="str">
        <f>IF('[1]T61 Real GDP'!AE40&lt;&gt;"",(IF('[1]T15 Wine import vol'!AE40&lt;&gt;"",('[1]T15 Wine import vol'!AE40/'[1]T61 Real GDP'!AE40*1000),"")),"")</f>
        <v/>
      </c>
      <c r="AG9" s="9" t="str">
        <f>IF('[1]T61 Real GDP'!AF40&lt;&gt;"",(IF('[1]T15 Wine import vol'!AF40&lt;&gt;"",('[1]T15 Wine import vol'!AF40/'[1]T61 Real GDP'!AF40*1000),"")),"")</f>
        <v/>
      </c>
      <c r="AH9" s="9" t="str">
        <f>IF('[1]T61 Real GDP'!AG40&lt;&gt;"",(IF('[1]T15 Wine import vol'!AG40&lt;&gt;"",('[1]T15 Wine import vol'!AG40/'[1]T61 Real GDP'!AG40*1000),"")),"")</f>
        <v/>
      </c>
      <c r="AI9" s="9" t="str">
        <f>IF('[1]T61 Real GDP'!AH40&lt;&gt;"",(IF('[1]T15 Wine import vol'!AH40&lt;&gt;"",('[1]T15 Wine import vol'!AH40/'[1]T61 Real GDP'!AH40*1000),"")),"")</f>
        <v/>
      </c>
      <c r="AJ9" s="9" t="str">
        <f>IF('[1]T61 Real GDP'!AI40&lt;&gt;"",(IF('[1]T15 Wine import vol'!AI40&lt;&gt;"",('[1]T15 Wine import vol'!AI40/'[1]T61 Real GDP'!AI40*1000),"")),"")</f>
        <v/>
      </c>
      <c r="AK9" s="9" t="str">
        <f>IF('[1]T61 Real GDP'!AJ40&lt;&gt;"",(IF('[1]T15 Wine import vol'!AJ40&lt;&gt;"",('[1]T15 Wine import vol'!AJ40/'[1]T61 Real GDP'!AJ40*1000),"")),"")</f>
        <v/>
      </c>
      <c r="AL9" s="9" t="str">
        <f>IF('[1]T61 Real GDP'!AK40&lt;&gt;"",(IF('[1]T15 Wine import vol'!AK40&lt;&gt;"",('[1]T15 Wine import vol'!AK40/'[1]T61 Real GDP'!AK40*1000),"")),"")</f>
        <v/>
      </c>
      <c r="AM9" s="9" t="str">
        <f>IF('[1]T61 Real GDP'!AL40&lt;&gt;"",(IF('[1]T15 Wine import vol'!AL40&lt;&gt;"",('[1]T15 Wine import vol'!AL40/'[1]T61 Real GDP'!AL40*1000),"")),"")</f>
        <v/>
      </c>
      <c r="AN9" s="9" t="str">
        <f>IF('[1]T61 Real GDP'!AM40&lt;&gt;"",(IF('[1]T15 Wine import vol'!AM40&lt;&gt;"",('[1]T15 Wine import vol'!AM40/'[1]T61 Real GDP'!AM40*1000),"")),"")</f>
        <v/>
      </c>
      <c r="AO9" s="9" t="str">
        <f>IF('[1]T61 Real GDP'!AN40&lt;&gt;"",(IF('[1]T15 Wine import vol'!AN40&lt;&gt;"",('[1]T15 Wine import vol'!AN40/'[1]T61 Real GDP'!AN40*1000),"")),"")</f>
        <v/>
      </c>
      <c r="AP9" s="9" t="str">
        <f>IF('[1]T61 Real GDP'!AO40&lt;&gt;"",(IF('[1]T15 Wine import vol'!AO40&lt;&gt;"",('[1]T15 Wine import vol'!AO40/'[1]T61 Real GDP'!AO40*1000),"")),"")</f>
        <v/>
      </c>
      <c r="AQ9" s="9" t="str">
        <f>IF('[1]T61 Real GDP'!AP40&lt;&gt;"",(IF('[1]T15 Wine import vol'!AP40&lt;&gt;"",('[1]T15 Wine import vol'!AP40/'[1]T61 Real GDP'!AP40*1000),"")),"")</f>
        <v/>
      </c>
      <c r="AR9" s="9" t="str">
        <f>IF('[1]T61 Real GDP'!AQ40&lt;&gt;"",(IF('[1]T15 Wine import vol'!AQ40&lt;&gt;"",('[1]T15 Wine import vol'!AQ40/'[1]T61 Real GDP'!AQ40*1000),"")),"")</f>
        <v/>
      </c>
      <c r="AS9" s="9" t="str">
        <f>IF('[1]T61 Real GDP'!AR40&lt;&gt;"",(IF('[1]T15 Wine import vol'!AR40&lt;&gt;"",('[1]T15 Wine import vol'!AR40/'[1]T61 Real GDP'!AR40*1000),"")),"")</f>
        <v/>
      </c>
      <c r="AT9" s="9" t="str">
        <f>IF('[1]T61 Real GDP'!AS40&lt;&gt;"",(IF('[1]T15 Wine import vol'!AS40&lt;&gt;"",('[1]T15 Wine import vol'!AS40/'[1]T61 Real GDP'!AS40*1000),"")),"")</f>
        <v/>
      </c>
      <c r="AU9" s="9" t="str">
        <f>IF('[1]T61 Real GDP'!AT40&lt;&gt;"",(IF('[1]T15 Wine import vol'!AT40&lt;&gt;"",('[1]T15 Wine import vol'!AT40/'[1]T61 Real GDP'!AT40*1000),"")),"")</f>
        <v/>
      </c>
      <c r="AV9" s="9" t="str">
        <f>IF('[1]T61 Real GDP'!AU40&lt;&gt;"",(IF('[1]T15 Wine import vol'!AU40&lt;&gt;"",('[1]T15 Wine import vol'!AU40/'[1]T61 Real GDP'!AU40*1000),"")),"")</f>
        <v/>
      </c>
      <c r="AW9" s="9" t="str">
        <f>IF('[1]T61 Real GDP'!AV40&lt;&gt;"",(IF('[1]T15 Wine import vol'!AV40&lt;&gt;"",('[1]T15 Wine import vol'!AV40/'[1]T61 Real GDP'!AV40*1000),"")),"")</f>
        <v/>
      </c>
      <c r="AX9" s="9" t="str">
        <f>IF('[1]T61 Real GDP'!AW40&lt;&gt;"",(IF('[1]T15 Wine import vol'!AW40&lt;&gt;"",('[1]T15 Wine import vol'!AW40/'[1]T61 Real GDP'!AW40*1000),"")),"")</f>
        <v/>
      </c>
      <c r="AY9" s="9" t="str">
        <f>IF('[1]T61 Real GDP'!AX40&lt;&gt;"",(IF('[1]T15 Wine import vol'!AX40&lt;&gt;"",('[1]T15 Wine import vol'!AX40/'[1]T61 Real GDP'!AX40*1000),"")),"")</f>
        <v/>
      </c>
      <c r="AZ9" s="9" t="str">
        <f>IF('[1]T61 Real GDP'!AY40&lt;&gt;"",(IF('[1]T15 Wine import vol'!AY40&lt;&gt;"",('[1]T15 Wine import vol'!AY40/'[1]T61 Real GDP'!AY40*1000),"")),"")</f>
        <v/>
      </c>
      <c r="BA9" s="9" t="str">
        <f>IF('[1]T61 Real GDP'!AZ40&lt;&gt;"",(IF('[1]T15 Wine import vol'!AZ40&lt;&gt;"",('[1]T15 Wine import vol'!AZ40/'[1]T61 Real GDP'!AZ40*1000),"")),"")</f>
        <v/>
      </c>
      <c r="BB9" s="8" t="str">
        <f>IF('[1]T61 Real GDP'!BC40&lt;&gt;"",(IF('[1]T15 Wine import vol'!BC40&lt;&gt;"",('[1]T15 Wine import vol'!BC40/'[1]T61 Real GDP'!BC40*1000),"")),"")</f>
        <v/>
      </c>
    </row>
    <row r="10" spans="1:54" x14ac:dyDescent="0.5">
      <c r="A10" s="7">
        <f>'[1]T15 Wine import vol'!A41</f>
        <v>1873</v>
      </c>
      <c r="B10" s="9">
        <f>IF('[1]T61 Real GDP'!B41&lt;&gt;"",(IF('[1]T15 Wine import vol'!B41&lt;&gt;"",('[1]T15 Wine import vol'!B41/'[1]T61 Real GDP'!B41*1000),"")),"")</f>
        <v>884.06920799265527</v>
      </c>
      <c r="C10" s="9">
        <f>IF('[1]T61 Real GDP'!C41&lt;&gt;"",(IF('[1]T15 Wine import vol'!C41&lt;&gt;"",('[1]T15 Wine import vol'!C41/'[1]T61 Real GDP'!C41*1000),"")),"")</f>
        <v>352.72440481704041</v>
      </c>
      <c r="D10" s="9">
        <f>IF('[1]T61 Real GDP'!D41&lt;&gt;"",(IF('[1]T15 Wine import vol'!D41&lt;&gt;"",('[1]T15 Wine import vol'!D41/'[1]T61 Real GDP'!D41*1000),"")),"")</f>
        <v>17.551114174132785</v>
      </c>
      <c r="E10" s="9">
        <f>IF('[1]T61 Real GDP'!E41&lt;&gt;"",(IF('[1]T15 Wine import vol'!E41&lt;&gt;"",('[1]T15 Wine import vol'!E41/'[1]T61 Real GDP'!E41*1000),"")),"")</f>
        <v>7.5226334301881028</v>
      </c>
      <c r="F10" s="9">
        <f>IF('[1]T61 Real GDP'!F41&lt;&gt;"",(IF('[1]T15 Wine import vol'!F41&lt;&gt;"",('[1]T15 Wine import vol'!F41/'[1]T61 Real GDP'!F41*1000),"")),"")</f>
        <v>1448.1776350823682</v>
      </c>
      <c r="G10" s="9"/>
      <c r="H10" s="9" t="str">
        <f>IF('[1]T61 Real GDP'!G41&lt;&gt;"",(IF('[1]T15 Wine import vol'!G41&lt;&gt;"",('[1]T15 Wine import vol'!G41/'[1]T61 Real GDP'!G41*1000),"")),"")</f>
        <v/>
      </c>
      <c r="I10" s="9" t="str">
        <f>IF('[1]T61 Real GDP'!H41&lt;&gt;"",(IF('[1]T15 Wine import vol'!H41&lt;&gt;"",('[1]T15 Wine import vol'!H41/'[1]T61 Real GDP'!H41*1000),"")),"")</f>
        <v/>
      </c>
      <c r="J10" s="9" t="str">
        <f>IF('[1]T61 Real GDP'!I41&lt;&gt;"",(IF('[1]T15 Wine import vol'!I41&lt;&gt;"",('[1]T15 Wine import vol'!I41/'[1]T61 Real GDP'!I41*1000),"")),"")</f>
        <v/>
      </c>
      <c r="K10" s="9">
        <f>IF('[1]T61 Real GDP'!J41&lt;&gt;"",(IF('[1]T15 Wine import vol'!J41&lt;&gt;"",('[1]T15 Wine import vol'!J41/'[1]T61 Real GDP'!J41*1000),"")),"")</f>
        <v>1013.829754619866</v>
      </c>
      <c r="L10" s="9" t="str">
        <f>IF('[1]T61 Real GDP'!K41&lt;&gt;"",(IF('[1]T15 Wine import vol'!K41&lt;&gt;"",('[1]T15 Wine import vol'!K41/'[1]T61 Real GDP'!K41*1000),"")),"")</f>
        <v/>
      </c>
      <c r="M10" s="9" t="str">
        <f>IF('[1]T61 Real GDP'!L41&lt;&gt;"",(IF('[1]T15 Wine import vol'!L41&lt;&gt;"",('[1]T15 Wine import vol'!L41/'[1]T61 Real GDP'!L41*1000),"")),"")</f>
        <v/>
      </c>
      <c r="N10" s="9" t="str">
        <f>IF('[1]T61 Real GDP'!M41&lt;&gt;"",(IF('[1]T15 Wine import vol'!M41&lt;&gt;"",('[1]T15 Wine import vol'!M41/'[1]T61 Real GDP'!M41*1000),"")),"")</f>
        <v/>
      </c>
      <c r="O10" s="9" t="str">
        <f>IF('[1]T61 Real GDP'!N41&lt;&gt;"",(IF('[1]T15 Wine import vol'!N41&lt;&gt;"",('[1]T15 Wine import vol'!N41/'[1]T61 Real GDP'!N41*1000),"")),"")</f>
        <v/>
      </c>
      <c r="P10" s="9" t="str">
        <f>IF('[1]T61 Real GDP'!O41&lt;&gt;"",(IF('[1]T15 Wine import vol'!O41&lt;&gt;"",('[1]T15 Wine import vol'!O41/'[1]T61 Real GDP'!O41*1000),"")),"")</f>
        <v/>
      </c>
      <c r="Q10" s="9">
        <f>IF('[1]T61 Real GDP'!P41&lt;&gt;"",(IF('[1]T15 Wine import vol'!P41&lt;&gt;"",('[1]T15 Wine import vol'!P41/'[1]T61 Real GDP'!P41*1000),"")),"")</f>
        <v>910.43729528739038</v>
      </c>
      <c r="R10" s="9" t="str">
        <f>IF('[1]T61 Real GDP'!Q41&lt;&gt;"",(IF('[1]T15 Wine import vol'!Q41&lt;&gt;"",('[1]T15 Wine import vol'!Q41/'[1]T61 Real GDP'!Q41*1000),"")),"")</f>
        <v/>
      </c>
      <c r="S10" s="9" t="str">
        <f>IF('[1]T61 Real GDP'!R41&lt;&gt;"",(IF('[1]T15 Wine import vol'!R41&lt;&gt;"",('[1]T15 Wine import vol'!R41/'[1]T61 Real GDP'!R41*1000),"")),"")</f>
        <v/>
      </c>
      <c r="T10" s="9" t="str">
        <f>IF('[1]T61 Real GDP'!S41&lt;&gt;"",(IF('[1]T15 Wine import vol'!S41&lt;&gt;"",('[1]T15 Wine import vol'!S41/'[1]T61 Real GDP'!S41*1000),"")),"")</f>
        <v/>
      </c>
      <c r="U10" s="9" t="str">
        <f>IF('[1]T61 Real GDP'!T41&lt;&gt;"",(IF('[1]T15 Wine import vol'!T41&lt;&gt;"",('[1]T15 Wine import vol'!T41/'[1]T61 Real GDP'!T41*1000),"")),"")</f>
        <v/>
      </c>
      <c r="V10" s="9" t="str">
        <f>IF('[1]T61 Real GDP'!U41&lt;&gt;"",(IF('[1]T15 Wine import vol'!U41&lt;&gt;"",('[1]T15 Wine import vol'!U41/'[1]T61 Real GDP'!U41*1000),"")),"")</f>
        <v/>
      </c>
      <c r="W10" s="9" t="str">
        <f>IF('[1]T61 Real GDP'!V41&lt;&gt;"",(IF('[1]T15 Wine import vol'!V41&lt;&gt;"",('[1]T15 Wine import vol'!V41/'[1]T61 Real GDP'!V41*1000),"")),"")</f>
        <v/>
      </c>
      <c r="X10" s="9" t="str">
        <f>IF('[1]T61 Real GDP'!W41&lt;&gt;"",(IF('[1]T15 Wine import vol'!W41&lt;&gt;"",('[1]T15 Wine import vol'!W41/'[1]T61 Real GDP'!W41*1000),"")),"")</f>
        <v/>
      </c>
      <c r="Y10" s="9" t="str">
        <f>IF('[1]T61 Real GDP'!X41&lt;&gt;"",(IF('[1]T15 Wine import vol'!X41&lt;&gt;"",('[1]T15 Wine import vol'!X41/'[1]T61 Real GDP'!X41*1000),"")),"")</f>
        <v/>
      </c>
      <c r="Z10" s="9" t="str">
        <f>IF('[1]T61 Real GDP'!Y41&lt;&gt;"",(IF('[1]T15 Wine import vol'!Y41&lt;&gt;"",('[1]T15 Wine import vol'!Y41/'[1]T61 Real GDP'!Y41*1000),"")),"")</f>
        <v/>
      </c>
      <c r="AA10" s="9" t="str">
        <f>IF('[1]T61 Real GDP'!Z41&lt;&gt;"",(IF('[1]T15 Wine import vol'!Z41&lt;&gt;"",('[1]T15 Wine import vol'!Z41/'[1]T61 Real GDP'!Z41*1000),"")),"")</f>
        <v/>
      </c>
      <c r="AB10" s="9">
        <f>IF('[1]T61 Real GDP'!AA41&lt;&gt;"",(IF('[1]T15 Wine import vol'!AA41&lt;&gt;"",('[1]T15 Wine import vol'!AA41/'[1]T61 Real GDP'!AA41*1000),"")),"")</f>
        <v>348.09766167378422</v>
      </c>
      <c r="AC10" s="9" t="str">
        <f>IF('[1]T61 Real GDP'!AB41&lt;&gt;"",(IF('[1]T15 Wine import vol'!AB41&lt;&gt;"",('[1]T15 Wine import vol'!AB41/'[1]T61 Real GDP'!AB41*1000),"")),"")</f>
        <v/>
      </c>
      <c r="AD10" s="9" t="str">
        <f>IF('[1]T61 Real GDP'!AC41&lt;&gt;"",(IF('[1]T15 Wine import vol'!AC41&lt;&gt;"",('[1]T15 Wine import vol'!AC41/'[1]T61 Real GDP'!AC41*1000),"")),"")</f>
        <v/>
      </c>
      <c r="AE10" s="9">
        <f>IF('[1]T61 Real GDP'!AD41&lt;&gt;"",(IF('[1]T15 Wine import vol'!AD41&lt;&gt;"",('[1]T15 Wine import vol'!AD41/'[1]T61 Real GDP'!AD41*1000),"")),"")</f>
        <v>333.06761179693342</v>
      </c>
      <c r="AF10" s="9" t="str">
        <f>IF('[1]T61 Real GDP'!AE41&lt;&gt;"",(IF('[1]T15 Wine import vol'!AE41&lt;&gt;"",('[1]T15 Wine import vol'!AE41/'[1]T61 Real GDP'!AE41*1000),"")),"")</f>
        <v/>
      </c>
      <c r="AG10" s="9" t="str">
        <f>IF('[1]T61 Real GDP'!AF41&lt;&gt;"",(IF('[1]T15 Wine import vol'!AF41&lt;&gt;"",('[1]T15 Wine import vol'!AF41/'[1]T61 Real GDP'!AF41*1000),"")),"")</f>
        <v/>
      </c>
      <c r="AH10" s="9" t="str">
        <f>IF('[1]T61 Real GDP'!AG41&lt;&gt;"",(IF('[1]T15 Wine import vol'!AG41&lt;&gt;"",('[1]T15 Wine import vol'!AG41/'[1]T61 Real GDP'!AG41*1000),"")),"")</f>
        <v/>
      </c>
      <c r="AI10" s="9" t="str">
        <f>IF('[1]T61 Real GDP'!AH41&lt;&gt;"",(IF('[1]T15 Wine import vol'!AH41&lt;&gt;"",('[1]T15 Wine import vol'!AH41/'[1]T61 Real GDP'!AH41*1000),"")),"")</f>
        <v/>
      </c>
      <c r="AJ10" s="9" t="str">
        <f>IF('[1]T61 Real GDP'!AI41&lt;&gt;"",(IF('[1]T15 Wine import vol'!AI41&lt;&gt;"",('[1]T15 Wine import vol'!AI41/'[1]T61 Real GDP'!AI41*1000),"")),"")</f>
        <v/>
      </c>
      <c r="AK10" s="9" t="str">
        <f>IF('[1]T61 Real GDP'!AJ41&lt;&gt;"",(IF('[1]T15 Wine import vol'!AJ41&lt;&gt;"",('[1]T15 Wine import vol'!AJ41/'[1]T61 Real GDP'!AJ41*1000),"")),"")</f>
        <v/>
      </c>
      <c r="AL10" s="9" t="str">
        <f>IF('[1]T61 Real GDP'!AK41&lt;&gt;"",(IF('[1]T15 Wine import vol'!AK41&lt;&gt;"",('[1]T15 Wine import vol'!AK41/'[1]T61 Real GDP'!AK41*1000),"")),"")</f>
        <v/>
      </c>
      <c r="AM10" s="9" t="str">
        <f>IF('[1]T61 Real GDP'!AL41&lt;&gt;"",(IF('[1]T15 Wine import vol'!AL41&lt;&gt;"",('[1]T15 Wine import vol'!AL41/'[1]T61 Real GDP'!AL41*1000),"")),"")</f>
        <v/>
      </c>
      <c r="AN10" s="9" t="str">
        <f>IF('[1]T61 Real GDP'!AM41&lt;&gt;"",(IF('[1]T15 Wine import vol'!AM41&lt;&gt;"",('[1]T15 Wine import vol'!AM41/'[1]T61 Real GDP'!AM41*1000),"")),"")</f>
        <v/>
      </c>
      <c r="AO10" s="9" t="str">
        <f>IF('[1]T61 Real GDP'!AN41&lt;&gt;"",(IF('[1]T15 Wine import vol'!AN41&lt;&gt;"",('[1]T15 Wine import vol'!AN41/'[1]T61 Real GDP'!AN41*1000),"")),"")</f>
        <v/>
      </c>
      <c r="AP10" s="9" t="str">
        <f>IF('[1]T61 Real GDP'!AO41&lt;&gt;"",(IF('[1]T15 Wine import vol'!AO41&lt;&gt;"",('[1]T15 Wine import vol'!AO41/'[1]T61 Real GDP'!AO41*1000),"")),"")</f>
        <v/>
      </c>
      <c r="AQ10" s="9" t="str">
        <f>IF('[1]T61 Real GDP'!AP41&lt;&gt;"",(IF('[1]T15 Wine import vol'!AP41&lt;&gt;"",('[1]T15 Wine import vol'!AP41/'[1]T61 Real GDP'!AP41*1000),"")),"")</f>
        <v/>
      </c>
      <c r="AR10" s="9" t="str">
        <f>IF('[1]T61 Real GDP'!AQ41&lt;&gt;"",(IF('[1]T15 Wine import vol'!AQ41&lt;&gt;"",('[1]T15 Wine import vol'!AQ41/'[1]T61 Real GDP'!AQ41*1000),"")),"")</f>
        <v/>
      </c>
      <c r="AS10" s="9" t="str">
        <f>IF('[1]T61 Real GDP'!AR41&lt;&gt;"",(IF('[1]T15 Wine import vol'!AR41&lt;&gt;"",('[1]T15 Wine import vol'!AR41/'[1]T61 Real GDP'!AR41*1000),"")),"")</f>
        <v/>
      </c>
      <c r="AT10" s="9" t="str">
        <f>IF('[1]T61 Real GDP'!AS41&lt;&gt;"",(IF('[1]T15 Wine import vol'!AS41&lt;&gt;"",('[1]T15 Wine import vol'!AS41/'[1]T61 Real GDP'!AS41*1000),"")),"")</f>
        <v/>
      </c>
      <c r="AU10" s="9" t="str">
        <f>IF('[1]T61 Real GDP'!AT41&lt;&gt;"",(IF('[1]T15 Wine import vol'!AT41&lt;&gt;"",('[1]T15 Wine import vol'!AT41/'[1]T61 Real GDP'!AT41*1000),"")),"")</f>
        <v/>
      </c>
      <c r="AV10" s="9" t="str">
        <f>IF('[1]T61 Real GDP'!AU41&lt;&gt;"",(IF('[1]T15 Wine import vol'!AU41&lt;&gt;"",('[1]T15 Wine import vol'!AU41/'[1]T61 Real GDP'!AU41*1000),"")),"")</f>
        <v/>
      </c>
      <c r="AW10" s="9" t="str">
        <f>IF('[1]T61 Real GDP'!AV41&lt;&gt;"",(IF('[1]T15 Wine import vol'!AV41&lt;&gt;"",('[1]T15 Wine import vol'!AV41/'[1]T61 Real GDP'!AV41*1000),"")),"")</f>
        <v/>
      </c>
      <c r="AX10" s="9" t="str">
        <f>IF('[1]T61 Real GDP'!AW41&lt;&gt;"",(IF('[1]T15 Wine import vol'!AW41&lt;&gt;"",('[1]T15 Wine import vol'!AW41/'[1]T61 Real GDP'!AW41*1000),"")),"")</f>
        <v/>
      </c>
      <c r="AY10" s="9" t="str">
        <f>IF('[1]T61 Real GDP'!AX41&lt;&gt;"",(IF('[1]T15 Wine import vol'!AX41&lt;&gt;"",('[1]T15 Wine import vol'!AX41/'[1]T61 Real GDP'!AX41*1000),"")),"")</f>
        <v/>
      </c>
      <c r="AZ10" s="9" t="str">
        <f>IF('[1]T61 Real GDP'!AY41&lt;&gt;"",(IF('[1]T15 Wine import vol'!AY41&lt;&gt;"",('[1]T15 Wine import vol'!AY41/'[1]T61 Real GDP'!AY41*1000),"")),"")</f>
        <v/>
      </c>
      <c r="BA10" s="9" t="str">
        <f>IF('[1]T61 Real GDP'!AZ41&lt;&gt;"",(IF('[1]T15 Wine import vol'!AZ41&lt;&gt;"",('[1]T15 Wine import vol'!AZ41/'[1]T61 Real GDP'!AZ41*1000),"")),"")</f>
        <v/>
      </c>
      <c r="BB10" s="8" t="str">
        <f>IF('[1]T61 Real GDP'!BC41&lt;&gt;"",(IF('[1]T15 Wine import vol'!BC41&lt;&gt;"",('[1]T15 Wine import vol'!BC41/'[1]T61 Real GDP'!BC41*1000),"")),"")</f>
        <v/>
      </c>
    </row>
    <row r="11" spans="1:54" x14ac:dyDescent="0.5">
      <c r="A11" s="7">
        <f>'[1]T15 Wine import vol'!A42</f>
        <v>1874</v>
      </c>
      <c r="B11" s="9">
        <f>IF('[1]T61 Real GDP'!B42&lt;&gt;"",(IF('[1]T15 Wine import vol'!B42&lt;&gt;"",('[1]T15 Wine import vol'!B42/'[1]T61 Real GDP'!B42*1000),"")),"")</f>
        <v>829.33706196650883</v>
      </c>
      <c r="C11" s="9">
        <f>IF('[1]T61 Real GDP'!C42&lt;&gt;"",(IF('[1]T15 Wine import vol'!C42&lt;&gt;"",('[1]T15 Wine import vol'!C42/'[1]T61 Real GDP'!C42*1000),"")),"")</f>
        <v>264.98581935535822</v>
      </c>
      <c r="D11" s="9">
        <f>IF('[1]T61 Real GDP'!D42&lt;&gt;"",(IF('[1]T15 Wine import vol'!D42&lt;&gt;"",('[1]T15 Wine import vol'!D42/'[1]T61 Real GDP'!D42*1000),"")),"")</f>
        <v>19.764128911723493</v>
      </c>
      <c r="E11" s="9">
        <f>IF('[1]T61 Real GDP'!E42&lt;&gt;"",(IF('[1]T15 Wine import vol'!E42&lt;&gt;"",('[1]T15 Wine import vol'!E42/'[1]T61 Real GDP'!E42*1000),"")),"")</f>
        <v>9.7757009345794401</v>
      </c>
      <c r="F11" s="9">
        <f>IF('[1]T61 Real GDP'!F42&lt;&gt;"",(IF('[1]T15 Wine import vol'!F42&lt;&gt;"",('[1]T15 Wine import vol'!F42/'[1]T61 Real GDP'!F42*1000),"")),"")</f>
        <v>981.27451651821627</v>
      </c>
      <c r="G11" s="9"/>
      <c r="H11" s="9" t="str">
        <f>IF('[1]T61 Real GDP'!G42&lt;&gt;"",(IF('[1]T15 Wine import vol'!G42&lt;&gt;"",('[1]T15 Wine import vol'!G42/'[1]T61 Real GDP'!G42*1000),"")),"")</f>
        <v/>
      </c>
      <c r="I11" s="9" t="str">
        <f>IF('[1]T61 Real GDP'!H42&lt;&gt;"",(IF('[1]T15 Wine import vol'!H42&lt;&gt;"",('[1]T15 Wine import vol'!H42/'[1]T61 Real GDP'!H42*1000),"")),"")</f>
        <v/>
      </c>
      <c r="J11" s="9" t="str">
        <f>IF('[1]T61 Real GDP'!I42&lt;&gt;"",(IF('[1]T15 Wine import vol'!I42&lt;&gt;"",('[1]T15 Wine import vol'!I42/'[1]T61 Real GDP'!I42*1000),"")),"")</f>
        <v/>
      </c>
      <c r="K11" s="9">
        <f>IF('[1]T61 Real GDP'!J42&lt;&gt;"",(IF('[1]T15 Wine import vol'!J42&lt;&gt;"",('[1]T15 Wine import vol'!J42/'[1]T61 Real GDP'!J42*1000),"")),"")</f>
        <v>752.70458251689865</v>
      </c>
      <c r="L11" s="9" t="str">
        <f>IF('[1]T61 Real GDP'!K42&lt;&gt;"",(IF('[1]T15 Wine import vol'!K42&lt;&gt;"",('[1]T15 Wine import vol'!K42/'[1]T61 Real GDP'!K42*1000),"")),"")</f>
        <v/>
      </c>
      <c r="M11" s="9" t="str">
        <f>IF('[1]T61 Real GDP'!L42&lt;&gt;"",(IF('[1]T15 Wine import vol'!L42&lt;&gt;"",('[1]T15 Wine import vol'!L42/'[1]T61 Real GDP'!L42*1000),"")),"")</f>
        <v/>
      </c>
      <c r="N11" s="9" t="str">
        <f>IF('[1]T61 Real GDP'!M42&lt;&gt;"",(IF('[1]T15 Wine import vol'!M42&lt;&gt;"",('[1]T15 Wine import vol'!M42/'[1]T61 Real GDP'!M42*1000),"")),"")</f>
        <v/>
      </c>
      <c r="O11" s="9" t="str">
        <f>IF('[1]T61 Real GDP'!N42&lt;&gt;"",(IF('[1]T15 Wine import vol'!N42&lt;&gt;"",('[1]T15 Wine import vol'!N42/'[1]T61 Real GDP'!N42*1000),"")),"")</f>
        <v/>
      </c>
      <c r="P11" s="9" t="str">
        <f>IF('[1]T61 Real GDP'!O42&lt;&gt;"",(IF('[1]T15 Wine import vol'!O42&lt;&gt;"",('[1]T15 Wine import vol'!O42/'[1]T61 Real GDP'!O42*1000),"")),"")</f>
        <v/>
      </c>
      <c r="Q11" s="9">
        <f>IF('[1]T61 Real GDP'!P42&lt;&gt;"",(IF('[1]T15 Wine import vol'!P42&lt;&gt;"",('[1]T15 Wine import vol'!P42/'[1]T61 Real GDP'!P42*1000),"")),"")</f>
        <v>753.1814722748336</v>
      </c>
      <c r="R11" s="9" t="str">
        <f>IF('[1]T61 Real GDP'!Q42&lt;&gt;"",(IF('[1]T15 Wine import vol'!Q42&lt;&gt;"",('[1]T15 Wine import vol'!Q42/'[1]T61 Real GDP'!Q42*1000),"")),"")</f>
        <v/>
      </c>
      <c r="S11" s="9" t="str">
        <f>IF('[1]T61 Real GDP'!R42&lt;&gt;"",(IF('[1]T15 Wine import vol'!R42&lt;&gt;"",('[1]T15 Wine import vol'!R42/'[1]T61 Real GDP'!R42*1000),"")),"")</f>
        <v/>
      </c>
      <c r="T11" s="9" t="str">
        <f>IF('[1]T61 Real GDP'!S42&lt;&gt;"",(IF('[1]T15 Wine import vol'!S42&lt;&gt;"",('[1]T15 Wine import vol'!S42/'[1]T61 Real GDP'!S42*1000),"")),"")</f>
        <v/>
      </c>
      <c r="U11" s="9" t="str">
        <f>IF('[1]T61 Real GDP'!T42&lt;&gt;"",(IF('[1]T15 Wine import vol'!T42&lt;&gt;"",('[1]T15 Wine import vol'!T42/'[1]T61 Real GDP'!T42*1000),"")),"")</f>
        <v/>
      </c>
      <c r="V11" s="9" t="str">
        <f>IF('[1]T61 Real GDP'!U42&lt;&gt;"",(IF('[1]T15 Wine import vol'!U42&lt;&gt;"",('[1]T15 Wine import vol'!U42/'[1]T61 Real GDP'!U42*1000),"")),"")</f>
        <v/>
      </c>
      <c r="W11" s="9" t="str">
        <f>IF('[1]T61 Real GDP'!V42&lt;&gt;"",(IF('[1]T15 Wine import vol'!V42&lt;&gt;"",('[1]T15 Wine import vol'!V42/'[1]T61 Real GDP'!V42*1000),"")),"")</f>
        <v/>
      </c>
      <c r="X11" s="9" t="str">
        <f>IF('[1]T61 Real GDP'!W42&lt;&gt;"",(IF('[1]T15 Wine import vol'!W42&lt;&gt;"",('[1]T15 Wine import vol'!W42/'[1]T61 Real GDP'!W42*1000),"")),"")</f>
        <v/>
      </c>
      <c r="Y11" s="9" t="str">
        <f>IF('[1]T61 Real GDP'!X42&lt;&gt;"",(IF('[1]T15 Wine import vol'!X42&lt;&gt;"",('[1]T15 Wine import vol'!X42/'[1]T61 Real GDP'!X42*1000),"")),"")</f>
        <v/>
      </c>
      <c r="Z11" s="9" t="str">
        <f>IF('[1]T61 Real GDP'!Y42&lt;&gt;"",(IF('[1]T15 Wine import vol'!Y42&lt;&gt;"",('[1]T15 Wine import vol'!Y42/'[1]T61 Real GDP'!Y42*1000),"")),"")</f>
        <v/>
      </c>
      <c r="AA11" s="9" t="str">
        <f>IF('[1]T61 Real GDP'!Z42&lt;&gt;"",(IF('[1]T15 Wine import vol'!Z42&lt;&gt;"",('[1]T15 Wine import vol'!Z42/'[1]T61 Real GDP'!Z42*1000),"")),"")</f>
        <v/>
      </c>
      <c r="AB11" s="9">
        <f>IF('[1]T61 Real GDP'!AA42&lt;&gt;"",(IF('[1]T15 Wine import vol'!AA42&lt;&gt;"",('[1]T15 Wine import vol'!AA42/'[1]T61 Real GDP'!AA42*1000),"")),"")</f>
        <v>318.10610849668473</v>
      </c>
      <c r="AC11" s="9" t="str">
        <f>IF('[1]T61 Real GDP'!AB42&lt;&gt;"",(IF('[1]T15 Wine import vol'!AB42&lt;&gt;"",('[1]T15 Wine import vol'!AB42/'[1]T61 Real GDP'!AB42*1000),"")),"")</f>
        <v/>
      </c>
      <c r="AD11" s="9" t="str">
        <f>IF('[1]T61 Real GDP'!AC42&lt;&gt;"",(IF('[1]T15 Wine import vol'!AC42&lt;&gt;"",('[1]T15 Wine import vol'!AC42/'[1]T61 Real GDP'!AC42*1000),"")),"")</f>
        <v/>
      </c>
      <c r="AE11" s="9">
        <f>IF('[1]T61 Real GDP'!AD42&lt;&gt;"",(IF('[1]T15 Wine import vol'!AD42&lt;&gt;"",('[1]T15 Wine import vol'!AD42/'[1]T61 Real GDP'!AD42*1000),"")),"")</f>
        <v>322.38640533404936</v>
      </c>
      <c r="AF11" s="9" t="str">
        <f>IF('[1]T61 Real GDP'!AE42&lt;&gt;"",(IF('[1]T15 Wine import vol'!AE42&lt;&gt;"",('[1]T15 Wine import vol'!AE42/'[1]T61 Real GDP'!AE42*1000),"")),"")</f>
        <v/>
      </c>
      <c r="AG11" s="9" t="str">
        <f>IF('[1]T61 Real GDP'!AF42&lt;&gt;"",(IF('[1]T15 Wine import vol'!AF42&lt;&gt;"",('[1]T15 Wine import vol'!AF42/'[1]T61 Real GDP'!AF42*1000),"")),"")</f>
        <v/>
      </c>
      <c r="AH11" s="9" t="str">
        <f>IF('[1]T61 Real GDP'!AG42&lt;&gt;"",(IF('[1]T15 Wine import vol'!AG42&lt;&gt;"",('[1]T15 Wine import vol'!AG42/'[1]T61 Real GDP'!AG42*1000),"")),"")</f>
        <v/>
      </c>
      <c r="AI11" s="9" t="str">
        <f>IF('[1]T61 Real GDP'!AH42&lt;&gt;"",(IF('[1]T15 Wine import vol'!AH42&lt;&gt;"",('[1]T15 Wine import vol'!AH42/'[1]T61 Real GDP'!AH42*1000),"")),"")</f>
        <v/>
      </c>
      <c r="AJ11" s="9" t="str">
        <f>IF('[1]T61 Real GDP'!AI42&lt;&gt;"",(IF('[1]T15 Wine import vol'!AI42&lt;&gt;"",('[1]T15 Wine import vol'!AI42/'[1]T61 Real GDP'!AI42*1000),"")),"")</f>
        <v/>
      </c>
      <c r="AK11" s="9" t="str">
        <f>IF('[1]T61 Real GDP'!AJ42&lt;&gt;"",(IF('[1]T15 Wine import vol'!AJ42&lt;&gt;"",('[1]T15 Wine import vol'!AJ42/'[1]T61 Real GDP'!AJ42*1000),"")),"")</f>
        <v/>
      </c>
      <c r="AL11" s="9" t="str">
        <f>IF('[1]T61 Real GDP'!AK42&lt;&gt;"",(IF('[1]T15 Wine import vol'!AK42&lt;&gt;"",('[1]T15 Wine import vol'!AK42/'[1]T61 Real GDP'!AK42*1000),"")),"")</f>
        <v/>
      </c>
      <c r="AM11" s="9" t="str">
        <f>IF('[1]T61 Real GDP'!AL42&lt;&gt;"",(IF('[1]T15 Wine import vol'!AL42&lt;&gt;"",('[1]T15 Wine import vol'!AL42/'[1]T61 Real GDP'!AL42*1000),"")),"")</f>
        <v/>
      </c>
      <c r="AN11" s="9" t="str">
        <f>IF('[1]T61 Real GDP'!AM42&lt;&gt;"",(IF('[1]T15 Wine import vol'!AM42&lt;&gt;"",('[1]T15 Wine import vol'!AM42/'[1]T61 Real GDP'!AM42*1000),"")),"")</f>
        <v/>
      </c>
      <c r="AO11" s="9" t="str">
        <f>IF('[1]T61 Real GDP'!AN42&lt;&gt;"",(IF('[1]T15 Wine import vol'!AN42&lt;&gt;"",('[1]T15 Wine import vol'!AN42/'[1]T61 Real GDP'!AN42*1000),"")),"")</f>
        <v/>
      </c>
      <c r="AP11" s="9" t="str">
        <f>IF('[1]T61 Real GDP'!AO42&lt;&gt;"",(IF('[1]T15 Wine import vol'!AO42&lt;&gt;"",('[1]T15 Wine import vol'!AO42/'[1]T61 Real GDP'!AO42*1000),"")),"")</f>
        <v/>
      </c>
      <c r="AQ11" s="9" t="str">
        <f>IF('[1]T61 Real GDP'!AP42&lt;&gt;"",(IF('[1]T15 Wine import vol'!AP42&lt;&gt;"",('[1]T15 Wine import vol'!AP42/'[1]T61 Real GDP'!AP42*1000),"")),"")</f>
        <v/>
      </c>
      <c r="AR11" s="9" t="str">
        <f>IF('[1]T61 Real GDP'!AQ42&lt;&gt;"",(IF('[1]T15 Wine import vol'!AQ42&lt;&gt;"",('[1]T15 Wine import vol'!AQ42/'[1]T61 Real GDP'!AQ42*1000),"")),"")</f>
        <v/>
      </c>
      <c r="AS11" s="9" t="str">
        <f>IF('[1]T61 Real GDP'!AR42&lt;&gt;"",(IF('[1]T15 Wine import vol'!AR42&lt;&gt;"",('[1]T15 Wine import vol'!AR42/'[1]T61 Real GDP'!AR42*1000),"")),"")</f>
        <v/>
      </c>
      <c r="AT11" s="9" t="str">
        <f>IF('[1]T61 Real GDP'!AS42&lt;&gt;"",(IF('[1]T15 Wine import vol'!AS42&lt;&gt;"",('[1]T15 Wine import vol'!AS42/'[1]T61 Real GDP'!AS42*1000),"")),"")</f>
        <v/>
      </c>
      <c r="AU11" s="9" t="str">
        <f>IF('[1]T61 Real GDP'!AT42&lt;&gt;"",(IF('[1]T15 Wine import vol'!AT42&lt;&gt;"",('[1]T15 Wine import vol'!AT42/'[1]T61 Real GDP'!AT42*1000),"")),"")</f>
        <v/>
      </c>
      <c r="AV11" s="9" t="str">
        <f>IF('[1]T61 Real GDP'!AU42&lt;&gt;"",(IF('[1]T15 Wine import vol'!AU42&lt;&gt;"",('[1]T15 Wine import vol'!AU42/'[1]T61 Real GDP'!AU42*1000),"")),"")</f>
        <v/>
      </c>
      <c r="AW11" s="9" t="str">
        <f>IF('[1]T61 Real GDP'!AV42&lt;&gt;"",(IF('[1]T15 Wine import vol'!AV42&lt;&gt;"",('[1]T15 Wine import vol'!AV42/'[1]T61 Real GDP'!AV42*1000),"")),"")</f>
        <v/>
      </c>
      <c r="AX11" s="9" t="str">
        <f>IF('[1]T61 Real GDP'!AW42&lt;&gt;"",(IF('[1]T15 Wine import vol'!AW42&lt;&gt;"",('[1]T15 Wine import vol'!AW42/'[1]T61 Real GDP'!AW42*1000),"")),"")</f>
        <v/>
      </c>
      <c r="AY11" s="9" t="str">
        <f>IF('[1]T61 Real GDP'!AX42&lt;&gt;"",(IF('[1]T15 Wine import vol'!AX42&lt;&gt;"",('[1]T15 Wine import vol'!AX42/'[1]T61 Real GDP'!AX42*1000),"")),"")</f>
        <v/>
      </c>
      <c r="AZ11" s="9" t="str">
        <f>IF('[1]T61 Real GDP'!AY42&lt;&gt;"",(IF('[1]T15 Wine import vol'!AY42&lt;&gt;"",('[1]T15 Wine import vol'!AY42/'[1]T61 Real GDP'!AY42*1000),"")),"")</f>
        <v/>
      </c>
      <c r="BA11" s="9" t="str">
        <f>IF('[1]T61 Real GDP'!AZ42&lt;&gt;"",(IF('[1]T15 Wine import vol'!AZ42&lt;&gt;"",('[1]T15 Wine import vol'!AZ42/'[1]T61 Real GDP'!AZ42*1000),"")),"")</f>
        <v/>
      </c>
      <c r="BB11" s="8" t="str">
        <f>IF('[1]T61 Real GDP'!BC42&lt;&gt;"",(IF('[1]T15 Wine import vol'!BC42&lt;&gt;"",('[1]T15 Wine import vol'!BC42/'[1]T61 Real GDP'!BC42*1000),"")),"")</f>
        <v/>
      </c>
    </row>
    <row r="12" spans="1:54" x14ac:dyDescent="0.5">
      <c r="A12" s="7">
        <f>'[1]T15 Wine import vol'!A43</f>
        <v>1875</v>
      </c>
      <c r="B12" s="9">
        <f>IF('[1]T61 Real GDP'!B43&lt;&gt;"",(IF('[1]T15 Wine import vol'!B43&lt;&gt;"",('[1]T15 Wine import vol'!B43/'[1]T61 Real GDP'!B43*1000),"")),"")</f>
        <v>344.07807822487331</v>
      </c>
      <c r="C12" s="9">
        <f>IF('[1]T61 Real GDP'!C43&lt;&gt;"",(IF('[1]T15 Wine import vol'!C43&lt;&gt;"",('[1]T15 Wine import vol'!C43/'[1]T61 Real GDP'!C43*1000),"")),"")</f>
        <v>122.17101843828681</v>
      </c>
      <c r="D12" s="9">
        <f>IF('[1]T61 Real GDP'!D43&lt;&gt;"",(IF('[1]T15 Wine import vol'!D43&lt;&gt;"",('[1]T15 Wine import vol'!D43/'[1]T61 Real GDP'!D43*1000),"")),"")</f>
        <v>19.473930324994154</v>
      </c>
      <c r="E12" s="9">
        <f>IF('[1]T61 Real GDP'!E43&lt;&gt;"",(IF('[1]T15 Wine import vol'!E43&lt;&gt;"",('[1]T15 Wine import vol'!E43/'[1]T61 Real GDP'!E43*1000),"")),"")</f>
        <v>13.135508715038508</v>
      </c>
      <c r="F12" s="9">
        <f>IF('[1]T61 Real GDP'!F43&lt;&gt;"",(IF('[1]T15 Wine import vol'!F43&lt;&gt;"",('[1]T15 Wine import vol'!F43/'[1]T61 Real GDP'!F43*1000),"")),"")</f>
        <v>1137.7834976768625</v>
      </c>
      <c r="G12" s="9"/>
      <c r="H12" s="9" t="str">
        <f>IF('[1]T61 Real GDP'!G43&lt;&gt;"",(IF('[1]T15 Wine import vol'!G43&lt;&gt;"",('[1]T15 Wine import vol'!G43/'[1]T61 Real GDP'!G43*1000),"")),"")</f>
        <v/>
      </c>
      <c r="I12" s="9" t="str">
        <f>IF('[1]T61 Real GDP'!H43&lt;&gt;"",(IF('[1]T15 Wine import vol'!H43&lt;&gt;"",('[1]T15 Wine import vol'!H43/'[1]T61 Real GDP'!H43*1000),"")),"")</f>
        <v/>
      </c>
      <c r="J12" s="9" t="str">
        <f>IF('[1]T61 Real GDP'!I43&lt;&gt;"",(IF('[1]T15 Wine import vol'!I43&lt;&gt;"",('[1]T15 Wine import vol'!I43/'[1]T61 Real GDP'!I43*1000),"")),"")</f>
        <v/>
      </c>
      <c r="K12" s="9">
        <f>IF('[1]T61 Real GDP'!J43&lt;&gt;"",(IF('[1]T15 Wine import vol'!J43&lt;&gt;"",('[1]T15 Wine import vol'!J43/'[1]T61 Real GDP'!J43*1000),"")),"")</f>
        <v>799.15407599832827</v>
      </c>
      <c r="L12" s="9" t="str">
        <f>IF('[1]T61 Real GDP'!K43&lt;&gt;"",(IF('[1]T15 Wine import vol'!K43&lt;&gt;"",('[1]T15 Wine import vol'!K43/'[1]T61 Real GDP'!K43*1000),"")),"")</f>
        <v/>
      </c>
      <c r="M12" s="9" t="str">
        <f>IF('[1]T61 Real GDP'!L43&lt;&gt;"",(IF('[1]T15 Wine import vol'!L43&lt;&gt;"",('[1]T15 Wine import vol'!L43/'[1]T61 Real GDP'!L43*1000),"")),"")</f>
        <v/>
      </c>
      <c r="N12" s="9" t="str">
        <f>IF('[1]T61 Real GDP'!M43&lt;&gt;"",(IF('[1]T15 Wine import vol'!M43&lt;&gt;"",('[1]T15 Wine import vol'!M43/'[1]T61 Real GDP'!M43*1000),"")),"")</f>
        <v/>
      </c>
      <c r="O12" s="9" t="str">
        <f>IF('[1]T61 Real GDP'!N43&lt;&gt;"",(IF('[1]T15 Wine import vol'!N43&lt;&gt;"",('[1]T15 Wine import vol'!N43/'[1]T61 Real GDP'!N43*1000),"")),"")</f>
        <v/>
      </c>
      <c r="P12" s="9" t="str">
        <f>IF('[1]T61 Real GDP'!O43&lt;&gt;"",(IF('[1]T15 Wine import vol'!O43&lt;&gt;"",('[1]T15 Wine import vol'!O43/'[1]T61 Real GDP'!O43*1000),"")),"")</f>
        <v/>
      </c>
      <c r="Q12" s="9">
        <f>IF('[1]T61 Real GDP'!P43&lt;&gt;"",(IF('[1]T15 Wine import vol'!P43&lt;&gt;"",('[1]T15 Wine import vol'!P43/'[1]T61 Real GDP'!P43*1000),"")),"")</f>
        <v>743.01203406818092</v>
      </c>
      <c r="R12" s="9" t="str">
        <f>IF('[1]T61 Real GDP'!Q43&lt;&gt;"",(IF('[1]T15 Wine import vol'!Q43&lt;&gt;"",('[1]T15 Wine import vol'!Q43/'[1]T61 Real GDP'!Q43*1000),"")),"")</f>
        <v/>
      </c>
      <c r="S12" s="9" t="str">
        <f>IF('[1]T61 Real GDP'!R43&lt;&gt;"",(IF('[1]T15 Wine import vol'!R43&lt;&gt;"",('[1]T15 Wine import vol'!R43/'[1]T61 Real GDP'!R43*1000),"")),"")</f>
        <v/>
      </c>
      <c r="T12" s="9" t="str">
        <f>IF('[1]T61 Real GDP'!S43&lt;&gt;"",(IF('[1]T15 Wine import vol'!S43&lt;&gt;"",('[1]T15 Wine import vol'!S43/'[1]T61 Real GDP'!S43*1000),"")),"")</f>
        <v/>
      </c>
      <c r="U12" s="9" t="str">
        <f>IF('[1]T61 Real GDP'!T43&lt;&gt;"",(IF('[1]T15 Wine import vol'!T43&lt;&gt;"",('[1]T15 Wine import vol'!T43/'[1]T61 Real GDP'!T43*1000),"")),"")</f>
        <v/>
      </c>
      <c r="V12" s="9" t="str">
        <f>IF('[1]T61 Real GDP'!U43&lt;&gt;"",(IF('[1]T15 Wine import vol'!U43&lt;&gt;"",('[1]T15 Wine import vol'!U43/'[1]T61 Real GDP'!U43*1000),"")),"")</f>
        <v/>
      </c>
      <c r="W12" s="9" t="str">
        <f>IF('[1]T61 Real GDP'!V43&lt;&gt;"",(IF('[1]T15 Wine import vol'!V43&lt;&gt;"",('[1]T15 Wine import vol'!V43/'[1]T61 Real GDP'!V43*1000),"")),"")</f>
        <v/>
      </c>
      <c r="X12" s="9" t="str">
        <f>IF('[1]T61 Real GDP'!W43&lt;&gt;"",(IF('[1]T15 Wine import vol'!W43&lt;&gt;"",('[1]T15 Wine import vol'!W43/'[1]T61 Real GDP'!W43*1000),"")),"")</f>
        <v/>
      </c>
      <c r="Y12" s="9" t="str">
        <f>IF('[1]T61 Real GDP'!X43&lt;&gt;"",(IF('[1]T15 Wine import vol'!X43&lt;&gt;"",('[1]T15 Wine import vol'!X43/'[1]T61 Real GDP'!X43*1000),"")),"")</f>
        <v/>
      </c>
      <c r="Z12" s="9" t="str">
        <f>IF('[1]T61 Real GDP'!Y43&lt;&gt;"",(IF('[1]T15 Wine import vol'!Y43&lt;&gt;"",('[1]T15 Wine import vol'!Y43/'[1]T61 Real GDP'!Y43*1000),"")),"")</f>
        <v/>
      </c>
      <c r="AA12" s="9" t="str">
        <f>IF('[1]T61 Real GDP'!Z43&lt;&gt;"",(IF('[1]T15 Wine import vol'!Z43&lt;&gt;"",('[1]T15 Wine import vol'!Z43/'[1]T61 Real GDP'!Z43*1000),"")),"")</f>
        <v/>
      </c>
      <c r="AB12" s="9">
        <f>IF('[1]T61 Real GDP'!AA43&lt;&gt;"",(IF('[1]T15 Wine import vol'!AA43&lt;&gt;"",('[1]T15 Wine import vol'!AA43/'[1]T61 Real GDP'!AA43*1000),"")),"")</f>
        <v>244.03680710728051</v>
      </c>
      <c r="AC12" s="9" t="str">
        <f>IF('[1]T61 Real GDP'!AB43&lt;&gt;"",(IF('[1]T15 Wine import vol'!AB43&lt;&gt;"",('[1]T15 Wine import vol'!AB43/'[1]T61 Real GDP'!AB43*1000),"")),"")</f>
        <v/>
      </c>
      <c r="AD12" s="9" t="str">
        <f>IF('[1]T61 Real GDP'!AC43&lt;&gt;"",(IF('[1]T15 Wine import vol'!AC43&lt;&gt;"",('[1]T15 Wine import vol'!AC43/'[1]T61 Real GDP'!AC43*1000),"")),"")</f>
        <v/>
      </c>
      <c r="AE12" s="9">
        <f>IF('[1]T61 Real GDP'!AD43&lt;&gt;"",(IF('[1]T15 Wine import vol'!AD43&lt;&gt;"",('[1]T15 Wine import vol'!AD43/'[1]T61 Real GDP'!AD43*1000),"")),"")</f>
        <v>226.50829697294446</v>
      </c>
      <c r="AF12" s="9" t="str">
        <f>IF('[1]T61 Real GDP'!AE43&lt;&gt;"",(IF('[1]T15 Wine import vol'!AE43&lt;&gt;"",('[1]T15 Wine import vol'!AE43/'[1]T61 Real GDP'!AE43*1000),"")),"")</f>
        <v/>
      </c>
      <c r="AG12" s="9" t="str">
        <f>IF('[1]T61 Real GDP'!AF43&lt;&gt;"",(IF('[1]T15 Wine import vol'!AF43&lt;&gt;"",('[1]T15 Wine import vol'!AF43/'[1]T61 Real GDP'!AF43*1000),"")),"")</f>
        <v/>
      </c>
      <c r="AH12" s="9" t="str">
        <f>IF('[1]T61 Real GDP'!AG43&lt;&gt;"",(IF('[1]T15 Wine import vol'!AG43&lt;&gt;"",('[1]T15 Wine import vol'!AG43/'[1]T61 Real GDP'!AG43*1000),"")),"")</f>
        <v/>
      </c>
      <c r="AI12" s="9" t="str">
        <f>IF('[1]T61 Real GDP'!AH43&lt;&gt;"",(IF('[1]T15 Wine import vol'!AH43&lt;&gt;"",('[1]T15 Wine import vol'!AH43/'[1]T61 Real GDP'!AH43*1000),"")),"")</f>
        <v/>
      </c>
      <c r="AJ12" s="9" t="str">
        <f>IF('[1]T61 Real GDP'!AI43&lt;&gt;"",(IF('[1]T15 Wine import vol'!AI43&lt;&gt;"",('[1]T15 Wine import vol'!AI43/'[1]T61 Real GDP'!AI43*1000),"")),"")</f>
        <v/>
      </c>
      <c r="AK12" s="9" t="str">
        <f>IF('[1]T61 Real GDP'!AJ43&lt;&gt;"",(IF('[1]T15 Wine import vol'!AJ43&lt;&gt;"",('[1]T15 Wine import vol'!AJ43/'[1]T61 Real GDP'!AJ43*1000),"")),"")</f>
        <v/>
      </c>
      <c r="AL12" s="9" t="str">
        <f>IF('[1]T61 Real GDP'!AK43&lt;&gt;"",(IF('[1]T15 Wine import vol'!AK43&lt;&gt;"",('[1]T15 Wine import vol'!AK43/'[1]T61 Real GDP'!AK43*1000),"")),"")</f>
        <v/>
      </c>
      <c r="AM12" s="9" t="str">
        <f>IF('[1]T61 Real GDP'!AL43&lt;&gt;"",(IF('[1]T15 Wine import vol'!AL43&lt;&gt;"",('[1]T15 Wine import vol'!AL43/'[1]T61 Real GDP'!AL43*1000),"")),"")</f>
        <v/>
      </c>
      <c r="AN12" s="9" t="str">
        <f>IF('[1]T61 Real GDP'!AM43&lt;&gt;"",(IF('[1]T15 Wine import vol'!AM43&lt;&gt;"",('[1]T15 Wine import vol'!AM43/'[1]T61 Real GDP'!AM43*1000),"")),"")</f>
        <v/>
      </c>
      <c r="AO12" s="9" t="str">
        <f>IF('[1]T61 Real GDP'!AN43&lt;&gt;"",(IF('[1]T15 Wine import vol'!AN43&lt;&gt;"",('[1]T15 Wine import vol'!AN43/'[1]T61 Real GDP'!AN43*1000),"")),"")</f>
        <v/>
      </c>
      <c r="AP12" s="9" t="str">
        <f>IF('[1]T61 Real GDP'!AO43&lt;&gt;"",(IF('[1]T15 Wine import vol'!AO43&lt;&gt;"",('[1]T15 Wine import vol'!AO43/'[1]T61 Real GDP'!AO43*1000),"")),"")</f>
        <v/>
      </c>
      <c r="AQ12" s="9" t="str">
        <f>IF('[1]T61 Real GDP'!AP43&lt;&gt;"",(IF('[1]T15 Wine import vol'!AP43&lt;&gt;"",('[1]T15 Wine import vol'!AP43/'[1]T61 Real GDP'!AP43*1000),"")),"")</f>
        <v/>
      </c>
      <c r="AR12" s="9" t="str">
        <f>IF('[1]T61 Real GDP'!AQ43&lt;&gt;"",(IF('[1]T15 Wine import vol'!AQ43&lt;&gt;"",('[1]T15 Wine import vol'!AQ43/'[1]T61 Real GDP'!AQ43*1000),"")),"")</f>
        <v/>
      </c>
      <c r="AS12" s="9" t="str">
        <f>IF('[1]T61 Real GDP'!AR43&lt;&gt;"",(IF('[1]T15 Wine import vol'!AR43&lt;&gt;"",('[1]T15 Wine import vol'!AR43/'[1]T61 Real GDP'!AR43*1000),"")),"")</f>
        <v/>
      </c>
      <c r="AT12" s="9" t="str">
        <f>IF('[1]T61 Real GDP'!AS43&lt;&gt;"",(IF('[1]T15 Wine import vol'!AS43&lt;&gt;"",('[1]T15 Wine import vol'!AS43/'[1]T61 Real GDP'!AS43*1000),"")),"")</f>
        <v/>
      </c>
      <c r="AU12" s="9" t="str">
        <f>IF('[1]T61 Real GDP'!AT43&lt;&gt;"",(IF('[1]T15 Wine import vol'!AT43&lt;&gt;"",('[1]T15 Wine import vol'!AT43/'[1]T61 Real GDP'!AT43*1000),"")),"")</f>
        <v/>
      </c>
      <c r="AV12" s="9" t="str">
        <f>IF('[1]T61 Real GDP'!AU43&lt;&gt;"",(IF('[1]T15 Wine import vol'!AU43&lt;&gt;"",('[1]T15 Wine import vol'!AU43/'[1]T61 Real GDP'!AU43*1000),"")),"")</f>
        <v/>
      </c>
      <c r="AW12" s="9" t="str">
        <f>IF('[1]T61 Real GDP'!AV43&lt;&gt;"",(IF('[1]T15 Wine import vol'!AV43&lt;&gt;"",('[1]T15 Wine import vol'!AV43/'[1]T61 Real GDP'!AV43*1000),"")),"")</f>
        <v/>
      </c>
      <c r="AX12" s="9" t="str">
        <f>IF('[1]T61 Real GDP'!AW43&lt;&gt;"",(IF('[1]T15 Wine import vol'!AW43&lt;&gt;"",('[1]T15 Wine import vol'!AW43/'[1]T61 Real GDP'!AW43*1000),"")),"")</f>
        <v/>
      </c>
      <c r="AY12" s="9" t="str">
        <f>IF('[1]T61 Real GDP'!AX43&lt;&gt;"",(IF('[1]T15 Wine import vol'!AX43&lt;&gt;"",('[1]T15 Wine import vol'!AX43/'[1]T61 Real GDP'!AX43*1000),"")),"")</f>
        <v/>
      </c>
      <c r="AZ12" s="9" t="str">
        <f>IF('[1]T61 Real GDP'!AY43&lt;&gt;"",(IF('[1]T15 Wine import vol'!AY43&lt;&gt;"",('[1]T15 Wine import vol'!AY43/'[1]T61 Real GDP'!AY43*1000),"")),"")</f>
        <v/>
      </c>
      <c r="BA12" s="9" t="str">
        <f>IF('[1]T61 Real GDP'!AZ43&lt;&gt;"",(IF('[1]T15 Wine import vol'!AZ43&lt;&gt;"",('[1]T15 Wine import vol'!AZ43/'[1]T61 Real GDP'!AZ43*1000),"")),"")</f>
        <v/>
      </c>
      <c r="BB12" s="8" t="str">
        <f>IF('[1]T61 Real GDP'!BC43&lt;&gt;"",(IF('[1]T15 Wine import vol'!BC43&lt;&gt;"",('[1]T15 Wine import vol'!BC43/'[1]T61 Real GDP'!BC43*1000),"")),"")</f>
        <v/>
      </c>
    </row>
    <row r="13" spans="1:54" x14ac:dyDescent="0.5">
      <c r="A13" s="7">
        <f>'[1]T15 Wine import vol'!A44</f>
        <v>1876</v>
      </c>
      <c r="B13" s="9">
        <f>IF('[1]T61 Real GDP'!B44&lt;&gt;"",(IF('[1]T15 Wine import vol'!B44&lt;&gt;"",('[1]T15 Wine import vol'!B44/'[1]T61 Real GDP'!B44*1000),"")),"")</f>
        <v>868.5215407773627</v>
      </c>
      <c r="C13" s="9">
        <f>IF('[1]T61 Real GDP'!C44&lt;&gt;"",(IF('[1]T15 Wine import vol'!C44&lt;&gt;"",('[1]T15 Wine import vol'!C44/'[1]T61 Real GDP'!C44*1000),"")),"")</f>
        <v>166.78738847147179</v>
      </c>
      <c r="D13" s="9">
        <f>IF('[1]T61 Real GDP'!D44&lt;&gt;"",(IF('[1]T15 Wine import vol'!D44&lt;&gt;"",('[1]T15 Wine import vol'!D44/'[1]T61 Real GDP'!D44*1000),"")),"")</f>
        <v>21.395738568350492</v>
      </c>
      <c r="E13" s="9">
        <f>IF('[1]T61 Real GDP'!E44&lt;&gt;"",(IF('[1]T15 Wine import vol'!E44&lt;&gt;"",('[1]T15 Wine import vol'!E44/'[1]T61 Real GDP'!E44*1000),"")),"")</f>
        <v>14.057407702100571</v>
      </c>
      <c r="F13" s="9">
        <f>IF('[1]T61 Real GDP'!F44&lt;&gt;"",(IF('[1]T15 Wine import vol'!F44&lt;&gt;"",('[1]T15 Wine import vol'!F44/'[1]T61 Real GDP'!F44*1000),"")),"")</f>
        <v>955.08885325950689</v>
      </c>
      <c r="G13" s="9"/>
      <c r="H13" s="9" t="str">
        <f>IF('[1]T61 Real GDP'!G44&lt;&gt;"",(IF('[1]T15 Wine import vol'!G44&lt;&gt;"",('[1]T15 Wine import vol'!G44/'[1]T61 Real GDP'!G44*1000),"")),"")</f>
        <v/>
      </c>
      <c r="I13" s="9" t="str">
        <f>IF('[1]T61 Real GDP'!H44&lt;&gt;"",(IF('[1]T15 Wine import vol'!H44&lt;&gt;"",('[1]T15 Wine import vol'!H44/'[1]T61 Real GDP'!H44*1000),"")),"")</f>
        <v/>
      </c>
      <c r="J13" s="9" t="str">
        <f>IF('[1]T61 Real GDP'!I44&lt;&gt;"",(IF('[1]T15 Wine import vol'!I44&lt;&gt;"",('[1]T15 Wine import vol'!I44/'[1]T61 Real GDP'!I44*1000),"")),"")</f>
        <v/>
      </c>
      <c r="K13" s="9">
        <f>IF('[1]T61 Real GDP'!J44&lt;&gt;"",(IF('[1]T15 Wine import vol'!J44&lt;&gt;"",('[1]T15 Wine import vol'!J44/'[1]T61 Real GDP'!J44*1000),"")),"")</f>
        <v>753.29819811825246</v>
      </c>
      <c r="L13" s="9" t="str">
        <f>IF('[1]T61 Real GDP'!K44&lt;&gt;"",(IF('[1]T15 Wine import vol'!K44&lt;&gt;"",('[1]T15 Wine import vol'!K44/'[1]T61 Real GDP'!K44*1000),"")),"")</f>
        <v/>
      </c>
      <c r="M13" s="9" t="str">
        <f>IF('[1]T61 Real GDP'!L44&lt;&gt;"",(IF('[1]T15 Wine import vol'!L44&lt;&gt;"",('[1]T15 Wine import vol'!L44/'[1]T61 Real GDP'!L44*1000),"")),"")</f>
        <v/>
      </c>
      <c r="N13" s="9" t="str">
        <f>IF('[1]T61 Real GDP'!M44&lt;&gt;"",(IF('[1]T15 Wine import vol'!M44&lt;&gt;"",('[1]T15 Wine import vol'!M44/'[1]T61 Real GDP'!M44*1000),"")),"")</f>
        <v/>
      </c>
      <c r="O13" s="9" t="str">
        <f>IF('[1]T61 Real GDP'!N44&lt;&gt;"",(IF('[1]T15 Wine import vol'!N44&lt;&gt;"",('[1]T15 Wine import vol'!N44/'[1]T61 Real GDP'!N44*1000),"")),"")</f>
        <v/>
      </c>
      <c r="P13" s="9" t="str">
        <f>IF('[1]T61 Real GDP'!O44&lt;&gt;"",(IF('[1]T15 Wine import vol'!O44&lt;&gt;"",('[1]T15 Wine import vol'!O44/'[1]T61 Real GDP'!O44*1000),"")),"")</f>
        <v/>
      </c>
      <c r="Q13" s="9">
        <f>IF('[1]T61 Real GDP'!P44&lt;&gt;"",(IF('[1]T15 Wine import vol'!P44&lt;&gt;"",('[1]T15 Wine import vol'!P44/'[1]T61 Real GDP'!P44*1000),"")),"")</f>
        <v>796.41840314873025</v>
      </c>
      <c r="R13" s="9" t="str">
        <f>IF('[1]T61 Real GDP'!Q44&lt;&gt;"",(IF('[1]T15 Wine import vol'!Q44&lt;&gt;"",('[1]T15 Wine import vol'!Q44/'[1]T61 Real GDP'!Q44*1000),"")),"")</f>
        <v/>
      </c>
      <c r="S13" s="9" t="str">
        <f>IF('[1]T61 Real GDP'!R44&lt;&gt;"",(IF('[1]T15 Wine import vol'!R44&lt;&gt;"",('[1]T15 Wine import vol'!R44/'[1]T61 Real GDP'!R44*1000),"")),"")</f>
        <v/>
      </c>
      <c r="T13" s="9" t="str">
        <f>IF('[1]T61 Real GDP'!S44&lt;&gt;"",(IF('[1]T15 Wine import vol'!S44&lt;&gt;"",('[1]T15 Wine import vol'!S44/'[1]T61 Real GDP'!S44*1000),"")),"")</f>
        <v/>
      </c>
      <c r="U13" s="9" t="str">
        <f>IF('[1]T61 Real GDP'!T44&lt;&gt;"",(IF('[1]T15 Wine import vol'!T44&lt;&gt;"",('[1]T15 Wine import vol'!T44/'[1]T61 Real GDP'!T44*1000),"")),"")</f>
        <v/>
      </c>
      <c r="V13" s="9" t="str">
        <f>IF('[1]T61 Real GDP'!U44&lt;&gt;"",(IF('[1]T15 Wine import vol'!U44&lt;&gt;"",('[1]T15 Wine import vol'!U44/'[1]T61 Real GDP'!U44*1000),"")),"")</f>
        <v/>
      </c>
      <c r="W13" s="9" t="str">
        <f>IF('[1]T61 Real GDP'!V44&lt;&gt;"",(IF('[1]T15 Wine import vol'!V44&lt;&gt;"",('[1]T15 Wine import vol'!V44/'[1]T61 Real GDP'!V44*1000),"")),"")</f>
        <v/>
      </c>
      <c r="X13" s="9" t="str">
        <f>IF('[1]T61 Real GDP'!W44&lt;&gt;"",(IF('[1]T15 Wine import vol'!W44&lt;&gt;"",('[1]T15 Wine import vol'!W44/'[1]T61 Real GDP'!W44*1000),"")),"")</f>
        <v/>
      </c>
      <c r="Y13" s="9" t="str">
        <f>IF('[1]T61 Real GDP'!X44&lt;&gt;"",(IF('[1]T15 Wine import vol'!X44&lt;&gt;"",('[1]T15 Wine import vol'!X44/'[1]T61 Real GDP'!X44*1000),"")),"")</f>
        <v/>
      </c>
      <c r="Z13" s="9" t="str">
        <f>IF('[1]T61 Real GDP'!Y44&lt;&gt;"",(IF('[1]T15 Wine import vol'!Y44&lt;&gt;"",('[1]T15 Wine import vol'!Y44/'[1]T61 Real GDP'!Y44*1000),"")),"")</f>
        <v/>
      </c>
      <c r="AA13" s="9" t="str">
        <f>IF('[1]T61 Real GDP'!Z44&lt;&gt;"",(IF('[1]T15 Wine import vol'!Z44&lt;&gt;"",('[1]T15 Wine import vol'!Z44/'[1]T61 Real GDP'!Z44*1000),"")),"")</f>
        <v/>
      </c>
      <c r="AB13" s="9">
        <f>IF('[1]T61 Real GDP'!AA44&lt;&gt;"",(IF('[1]T15 Wine import vol'!AA44&lt;&gt;"",('[1]T15 Wine import vol'!AA44/'[1]T61 Real GDP'!AA44*1000),"")),"")</f>
        <v>0</v>
      </c>
      <c r="AC13" s="9" t="str">
        <f>IF('[1]T61 Real GDP'!AB44&lt;&gt;"",(IF('[1]T15 Wine import vol'!AB44&lt;&gt;"",('[1]T15 Wine import vol'!AB44/'[1]T61 Real GDP'!AB44*1000),"")),"")</f>
        <v/>
      </c>
      <c r="AD13" s="9" t="str">
        <f>IF('[1]T61 Real GDP'!AC44&lt;&gt;"",(IF('[1]T15 Wine import vol'!AC44&lt;&gt;"",('[1]T15 Wine import vol'!AC44/'[1]T61 Real GDP'!AC44*1000),"")),"")</f>
        <v/>
      </c>
      <c r="AE13" s="9">
        <f>IF('[1]T61 Real GDP'!AD44&lt;&gt;"",(IF('[1]T15 Wine import vol'!AD44&lt;&gt;"",('[1]T15 Wine import vol'!AD44/'[1]T61 Real GDP'!AD44*1000),"")),"")</f>
        <v>165.24022055238962</v>
      </c>
      <c r="AF13" s="9">
        <f>IF('[1]T61 Real GDP'!AE44&lt;&gt;"",(IF('[1]T15 Wine import vol'!AE44&lt;&gt;"",('[1]T15 Wine import vol'!AE44/'[1]T61 Real GDP'!AE44*1000),"")),"")</f>
        <v>12992.494065220264</v>
      </c>
      <c r="AG13" s="9" t="str">
        <f>IF('[1]T61 Real GDP'!AF44&lt;&gt;"",(IF('[1]T15 Wine import vol'!AF44&lt;&gt;"",('[1]T15 Wine import vol'!AF44/'[1]T61 Real GDP'!AF44*1000),"")),"")</f>
        <v/>
      </c>
      <c r="AH13" s="9" t="str">
        <f>IF('[1]T61 Real GDP'!AG44&lt;&gt;"",(IF('[1]T15 Wine import vol'!AG44&lt;&gt;"",('[1]T15 Wine import vol'!AG44/'[1]T61 Real GDP'!AG44*1000),"")),"")</f>
        <v/>
      </c>
      <c r="AI13" s="9" t="str">
        <f>IF('[1]T61 Real GDP'!AH44&lt;&gt;"",(IF('[1]T15 Wine import vol'!AH44&lt;&gt;"",('[1]T15 Wine import vol'!AH44/'[1]T61 Real GDP'!AH44*1000),"")),"")</f>
        <v/>
      </c>
      <c r="AJ13" s="9" t="str">
        <f>IF('[1]T61 Real GDP'!AI44&lt;&gt;"",(IF('[1]T15 Wine import vol'!AI44&lt;&gt;"",('[1]T15 Wine import vol'!AI44/'[1]T61 Real GDP'!AI44*1000),"")),"")</f>
        <v/>
      </c>
      <c r="AK13" s="9" t="str">
        <f>IF('[1]T61 Real GDP'!AJ44&lt;&gt;"",(IF('[1]T15 Wine import vol'!AJ44&lt;&gt;"",('[1]T15 Wine import vol'!AJ44/'[1]T61 Real GDP'!AJ44*1000),"")),"")</f>
        <v/>
      </c>
      <c r="AL13" s="9" t="str">
        <f>IF('[1]T61 Real GDP'!AK44&lt;&gt;"",(IF('[1]T15 Wine import vol'!AK44&lt;&gt;"",('[1]T15 Wine import vol'!AK44/'[1]T61 Real GDP'!AK44*1000),"")),"")</f>
        <v/>
      </c>
      <c r="AM13" s="9" t="str">
        <f>IF('[1]T61 Real GDP'!AL44&lt;&gt;"",(IF('[1]T15 Wine import vol'!AL44&lt;&gt;"",('[1]T15 Wine import vol'!AL44/'[1]T61 Real GDP'!AL44*1000),"")),"")</f>
        <v/>
      </c>
      <c r="AN13" s="9" t="str">
        <f>IF('[1]T61 Real GDP'!AM44&lt;&gt;"",(IF('[1]T15 Wine import vol'!AM44&lt;&gt;"",('[1]T15 Wine import vol'!AM44/'[1]T61 Real GDP'!AM44*1000),"")),"")</f>
        <v/>
      </c>
      <c r="AO13" s="9" t="str">
        <f>IF('[1]T61 Real GDP'!AN44&lt;&gt;"",(IF('[1]T15 Wine import vol'!AN44&lt;&gt;"",('[1]T15 Wine import vol'!AN44/'[1]T61 Real GDP'!AN44*1000),"")),"")</f>
        <v/>
      </c>
      <c r="AP13" s="9" t="str">
        <f>IF('[1]T61 Real GDP'!AO44&lt;&gt;"",(IF('[1]T15 Wine import vol'!AO44&lt;&gt;"",('[1]T15 Wine import vol'!AO44/'[1]T61 Real GDP'!AO44*1000),"")),"")</f>
        <v/>
      </c>
      <c r="AQ13" s="9" t="str">
        <f>IF('[1]T61 Real GDP'!AP44&lt;&gt;"",(IF('[1]T15 Wine import vol'!AP44&lt;&gt;"",('[1]T15 Wine import vol'!AP44/'[1]T61 Real GDP'!AP44*1000),"")),"")</f>
        <v/>
      </c>
      <c r="AR13" s="9" t="str">
        <f>IF('[1]T61 Real GDP'!AQ44&lt;&gt;"",(IF('[1]T15 Wine import vol'!AQ44&lt;&gt;"",('[1]T15 Wine import vol'!AQ44/'[1]T61 Real GDP'!AQ44*1000),"")),"")</f>
        <v/>
      </c>
      <c r="AS13" s="9" t="str">
        <f>IF('[1]T61 Real GDP'!AR44&lt;&gt;"",(IF('[1]T15 Wine import vol'!AR44&lt;&gt;"",('[1]T15 Wine import vol'!AR44/'[1]T61 Real GDP'!AR44*1000),"")),"")</f>
        <v/>
      </c>
      <c r="AT13" s="9" t="str">
        <f>IF('[1]T61 Real GDP'!AS44&lt;&gt;"",(IF('[1]T15 Wine import vol'!AS44&lt;&gt;"",('[1]T15 Wine import vol'!AS44/'[1]T61 Real GDP'!AS44*1000),"")),"")</f>
        <v/>
      </c>
      <c r="AU13" s="9" t="str">
        <f>IF('[1]T61 Real GDP'!AT44&lt;&gt;"",(IF('[1]T15 Wine import vol'!AT44&lt;&gt;"",('[1]T15 Wine import vol'!AT44/'[1]T61 Real GDP'!AT44*1000),"")),"")</f>
        <v/>
      </c>
      <c r="AV13" s="9" t="str">
        <f>IF('[1]T61 Real GDP'!AU44&lt;&gt;"",(IF('[1]T15 Wine import vol'!AU44&lt;&gt;"",('[1]T15 Wine import vol'!AU44/'[1]T61 Real GDP'!AU44*1000),"")),"")</f>
        <v/>
      </c>
      <c r="AW13" s="9" t="str">
        <f>IF('[1]T61 Real GDP'!AV44&lt;&gt;"",(IF('[1]T15 Wine import vol'!AV44&lt;&gt;"",('[1]T15 Wine import vol'!AV44/'[1]T61 Real GDP'!AV44*1000),"")),"")</f>
        <v/>
      </c>
      <c r="AX13" s="9" t="str">
        <f>IF('[1]T61 Real GDP'!AW44&lt;&gt;"",(IF('[1]T15 Wine import vol'!AW44&lt;&gt;"",('[1]T15 Wine import vol'!AW44/'[1]T61 Real GDP'!AW44*1000),"")),"")</f>
        <v/>
      </c>
      <c r="AY13" s="9" t="str">
        <f>IF('[1]T61 Real GDP'!AX44&lt;&gt;"",(IF('[1]T15 Wine import vol'!AX44&lt;&gt;"",('[1]T15 Wine import vol'!AX44/'[1]T61 Real GDP'!AX44*1000),"")),"")</f>
        <v/>
      </c>
      <c r="AZ13" s="9" t="str">
        <f>IF('[1]T61 Real GDP'!AY44&lt;&gt;"",(IF('[1]T15 Wine import vol'!AY44&lt;&gt;"",('[1]T15 Wine import vol'!AY44/'[1]T61 Real GDP'!AY44*1000),"")),"")</f>
        <v/>
      </c>
      <c r="BA13" s="9" t="str">
        <f>IF('[1]T61 Real GDP'!AZ44&lt;&gt;"",(IF('[1]T15 Wine import vol'!AZ44&lt;&gt;"",('[1]T15 Wine import vol'!AZ44/'[1]T61 Real GDP'!AZ44*1000),"")),"")</f>
        <v/>
      </c>
      <c r="BB13" s="8" t="str">
        <f>IF('[1]T61 Real GDP'!BC44&lt;&gt;"",(IF('[1]T15 Wine import vol'!BC44&lt;&gt;"",('[1]T15 Wine import vol'!BC44/'[1]T61 Real GDP'!BC44*1000),"")),"")</f>
        <v/>
      </c>
    </row>
    <row r="14" spans="1:54" x14ac:dyDescent="0.5">
      <c r="A14" s="7">
        <f>'[1]T15 Wine import vol'!A45</f>
        <v>1877</v>
      </c>
      <c r="B14" s="9">
        <f>IF('[1]T61 Real GDP'!B45&lt;&gt;"",(IF('[1]T15 Wine import vol'!B45&lt;&gt;"",('[1]T15 Wine import vol'!B45/'[1]T61 Real GDP'!B45*1000),"")),"")</f>
        <v>861.90463936091828</v>
      </c>
      <c r="C14" s="9">
        <f>IF('[1]T61 Real GDP'!C45&lt;&gt;"",(IF('[1]T15 Wine import vol'!C45&lt;&gt;"",('[1]T15 Wine import vol'!C45/'[1]T61 Real GDP'!C45*1000),"")),"")</f>
        <v>231.04377390799434</v>
      </c>
      <c r="D14" s="9">
        <f>IF('[1]T61 Real GDP'!D45&lt;&gt;"",(IF('[1]T15 Wine import vol'!D45&lt;&gt;"",('[1]T15 Wine import vol'!D45/'[1]T61 Real GDP'!D45*1000),"")),"")</f>
        <v>16.553064958828912</v>
      </c>
      <c r="E14" s="9">
        <f>IF('[1]T61 Real GDP'!E45&lt;&gt;"",(IF('[1]T15 Wine import vol'!E45&lt;&gt;"",('[1]T15 Wine import vol'!E45/'[1]T61 Real GDP'!E45*1000),"")),"")</f>
        <v>12.072704956499768</v>
      </c>
      <c r="F14" s="9">
        <f>IF('[1]T61 Real GDP'!F45&lt;&gt;"",(IF('[1]T15 Wine import vol'!F45&lt;&gt;"",('[1]T15 Wine import vol'!F45/'[1]T61 Real GDP'!F45*1000),"")),"")</f>
        <v>935.49282675728296</v>
      </c>
      <c r="G14" s="9"/>
      <c r="H14" s="9" t="str">
        <f>IF('[1]T61 Real GDP'!G45&lt;&gt;"",(IF('[1]T15 Wine import vol'!G45&lt;&gt;"",('[1]T15 Wine import vol'!G45/'[1]T61 Real GDP'!G45*1000),"")),"")</f>
        <v/>
      </c>
      <c r="I14" s="9" t="str">
        <f>IF('[1]T61 Real GDP'!H45&lt;&gt;"",(IF('[1]T15 Wine import vol'!H45&lt;&gt;"",('[1]T15 Wine import vol'!H45/'[1]T61 Real GDP'!H45*1000),"")),"")</f>
        <v/>
      </c>
      <c r="J14" s="9" t="str">
        <f>IF('[1]T61 Real GDP'!I45&lt;&gt;"",(IF('[1]T15 Wine import vol'!I45&lt;&gt;"",('[1]T15 Wine import vol'!I45/'[1]T61 Real GDP'!I45*1000),"")),"")</f>
        <v/>
      </c>
      <c r="K14" s="9">
        <f>IF('[1]T61 Real GDP'!J45&lt;&gt;"",(IF('[1]T15 Wine import vol'!J45&lt;&gt;"",('[1]T15 Wine import vol'!J45/'[1]T61 Real GDP'!J45*1000),"")),"")</f>
        <v>691.84611524034756</v>
      </c>
      <c r="L14" s="9" t="str">
        <f>IF('[1]T61 Real GDP'!K45&lt;&gt;"",(IF('[1]T15 Wine import vol'!K45&lt;&gt;"",('[1]T15 Wine import vol'!K45/'[1]T61 Real GDP'!K45*1000),"")),"")</f>
        <v/>
      </c>
      <c r="M14" s="9" t="str">
        <f>IF('[1]T61 Real GDP'!L45&lt;&gt;"",(IF('[1]T15 Wine import vol'!L45&lt;&gt;"",('[1]T15 Wine import vol'!L45/'[1]T61 Real GDP'!L45*1000),"")),"")</f>
        <v/>
      </c>
      <c r="N14" s="9" t="str">
        <f>IF('[1]T61 Real GDP'!M45&lt;&gt;"",(IF('[1]T15 Wine import vol'!M45&lt;&gt;"",('[1]T15 Wine import vol'!M45/'[1]T61 Real GDP'!M45*1000),"")),"")</f>
        <v/>
      </c>
      <c r="O14" s="9" t="str">
        <f>IF('[1]T61 Real GDP'!N45&lt;&gt;"",(IF('[1]T15 Wine import vol'!N45&lt;&gt;"",('[1]T15 Wine import vol'!N45/'[1]T61 Real GDP'!N45*1000),"")),"")</f>
        <v/>
      </c>
      <c r="P14" s="9" t="str">
        <f>IF('[1]T61 Real GDP'!O45&lt;&gt;"",(IF('[1]T15 Wine import vol'!O45&lt;&gt;"",('[1]T15 Wine import vol'!O45/'[1]T61 Real GDP'!O45*1000),"")),"")</f>
        <v/>
      </c>
      <c r="Q14" s="9">
        <f>IF('[1]T61 Real GDP'!P45&lt;&gt;"",(IF('[1]T15 Wine import vol'!P45&lt;&gt;"",('[1]T15 Wine import vol'!P45/'[1]T61 Real GDP'!P45*1000),"")),"")</f>
        <v>773.54395461144725</v>
      </c>
      <c r="R14" s="9" t="str">
        <f>IF('[1]T61 Real GDP'!Q45&lt;&gt;"",(IF('[1]T15 Wine import vol'!Q45&lt;&gt;"",('[1]T15 Wine import vol'!Q45/'[1]T61 Real GDP'!Q45*1000),"")),"")</f>
        <v/>
      </c>
      <c r="S14" s="9" t="str">
        <f>IF('[1]T61 Real GDP'!R45&lt;&gt;"",(IF('[1]T15 Wine import vol'!R45&lt;&gt;"",('[1]T15 Wine import vol'!R45/'[1]T61 Real GDP'!R45*1000),"")),"")</f>
        <v/>
      </c>
      <c r="T14" s="9" t="str">
        <f>IF('[1]T61 Real GDP'!S45&lt;&gt;"",(IF('[1]T15 Wine import vol'!S45&lt;&gt;"",('[1]T15 Wine import vol'!S45/'[1]T61 Real GDP'!S45*1000),"")),"")</f>
        <v/>
      </c>
      <c r="U14" s="9" t="str">
        <f>IF('[1]T61 Real GDP'!T45&lt;&gt;"",(IF('[1]T15 Wine import vol'!T45&lt;&gt;"",('[1]T15 Wine import vol'!T45/'[1]T61 Real GDP'!T45*1000),"")),"")</f>
        <v/>
      </c>
      <c r="V14" s="9" t="str">
        <f>IF('[1]T61 Real GDP'!U45&lt;&gt;"",(IF('[1]T15 Wine import vol'!U45&lt;&gt;"",('[1]T15 Wine import vol'!U45/'[1]T61 Real GDP'!U45*1000),"")),"")</f>
        <v/>
      </c>
      <c r="W14" s="9" t="str">
        <f>IF('[1]T61 Real GDP'!V45&lt;&gt;"",(IF('[1]T15 Wine import vol'!V45&lt;&gt;"",('[1]T15 Wine import vol'!V45/'[1]T61 Real GDP'!V45*1000),"")),"")</f>
        <v/>
      </c>
      <c r="X14" s="9" t="str">
        <f>IF('[1]T61 Real GDP'!W45&lt;&gt;"",(IF('[1]T15 Wine import vol'!W45&lt;&gt;"",('[1]T15 Wine import vol'!W45/'[1]T61 Real GDP'!W45*1000),"")),"")</f>
        <v/>
      </c>
      <c r="Y14" s="9" t="str">
        <f>IF('[1]T61 Real GDP'!X45&lt;&gt;"",(IF('[1]T15 Wine import vol'!X45&lt;&gt;"",('[1]T15 Wine import vol'!X45/'[1]T61 Real GDP'!X45*1000),"")),"")</f>
        <v/>
      </c>
      <c r="Z14" s="9" t="str">
        <f>IF('[1]T61 Real GDP'!Y45&lt;&gt;"",(IF('[1]T15 Wine import vol'!Y45&lt;&gt;"",('[1]T15 Wine import vol'!Y45/'[1]T61 Real GDP'!Y45*1000),"")),"")</f>
        <v/>
      </c>
      <c r="AA14" s="9" t="str">
        <f>IF('[1]T61 Real GDP'!Z45&lt;&gt;"",(IF('[1]T15 Wine import vol'!Z45&lt;&gt;"",('[1]T15 Wine import vol'!Z45/'[1]T61 Real GDP'!Z45*1000),"")),"")</f>
        <v/>
      </c>
      <c r="AB14" s="9">
        <f>IF('[1]T61 Real GDP'!AA45&lt;&gt;"",(IF('[1]T15 Wine import vol'!AA45&lt;&gt;"",('[1]T15 Wine import vol'!AA45/'[1]T61 Real GDP'!AA45*1000),"")),"")</f>
        <v>299.96785387500915</v>
      </c>
      <c r="AC14" s="9" t="str">
        <f>IF('[1]T61 Real GDP'!AB45&lt;&gt;"",(IF('[1]T15 Wine import vol'!AB45&lt;&gt;"",('[1]T15 Wine import vol'!AB45/'[1]T61 Real GDP'!AB45*1000),"")),"")</f>
        <v/>
      </c>
      <c r="AD14" s="9" t="str">
        <f>IF('[1]T61 Real GDP'!AC45&lt;&gt;"",(IF('[1]T15 Wine import vol'!AC45&lt;&gt;"",('[1]T15 Wine import vol'!AC45/'[1]T61 Real GDP'!AC45*1000),"")),"")</f>
        <v/>
      </c>
      <c r="AE14" s="9">
        <f>IF('[1]T61 Real GDP'!AD45&lt;&gt;"",(IF('[1]T15 Wine import vol'!AD45&lt;&gt;"",('[1]T15 Wine import vol'!AD45/'[1]T61 Real GDP'!AD45*1000),"")),"")</f>
        <v>152.0138487466111</v>
      </c>
      <c r="AF14" s="9">
        <f>IF('[1]T61 Real GDP'!AE45&lt;&gt;"",(IF('[1]T15 Wine import vol'!AE45&lt;&gt;"",('[1]T15 Wine import vol'!AE45/'[1]T61 Real GDP'!AE45*1000),"")),"")</f>
        <v>15730.175854300627</v>
      </c>
      <c r="AG14" s="9" t="str">
        <f>IF('[1]T61 Real GDP'!AF45&lt;&gt;"",(IF('[1]T15 Wine import vol'!AF45&lt;&gt;"",('[1]T15 Wine import vol'!AF45/'[1]T61 Real GDP'!AF45*1000),"")),"")</f>
        <v/>
      </c>
      <c r="AH14" s="9" t="str">
        <f>IF('[1]T61 Real GDP'!AG45&lt;&gt;"",(IF('[1]T15 Wine import vol'!AG45&lt;&gt;"",('[1]T15 Wine import vol'!AG45/'[1]T61 Real GDP'!AG45*1000),"")),"")</f>
        <v/>
      </c>
      <c r="AI14" s="9" t="str">
        <f>IF('[1]T61 Real GDP'!AH45&lt;&gt;"",(IF('[1]T15 Wine import vol'!AH45&lt;&gt;"",('[1]T15 Wine import vol'!AH45/'[1]T61 Real GDP'!AH45*1000),"")),"")</f>
        <v/>
      </c>
      <c r="AJ14" s="9" t="str">
        <f>IF('[1]T61 Real GDP'!AI45&lt;&gt;"",(IF('[1]T15 Wine import vol'!AI45&lt;&gt;"",('[1]T15 Wine import vol'!AI45/'[1]T61 Real GDP'!AI45*1000),"")),"")</f>
        <v/>
      </c>
      <c r="AK14" s="9" t="str">
        <f>IF('[1]T61 Real GDP'!AJ45&lt;&gt;"",(IF('[1]T15 Wine import vol'!AJ45&lt;&gt;"",('[1]T15 Wine import vol'!AJ45/'[1]T61 Real GDP'!AJ45*1000),"")),"")</f>
        <v/>
      </c>
      <c r="AL14" s="9" t="str">
        <f>IF('[1]T61 Real GDP'!AK45&lt;&gt;"",(IF('[1]T15 Wine import vol'!AK45&lt;&gt;"",('[1]T15 Wine import vol'!AK45/'[1]T61 Real GDP'!AK45*1000),"")),"")</f>
        <v/>
      </c>
      <c r="AM14" s="9" t="str">
        <f>IF('[1]T61 Real GDP'!AL45&lt;&gt;"",(IF('[1]T15 Wine import vol'!AL45&lt;&gt;"",('[1]T15 Wine import vol'!AL45/'[1]T61 Real GDP'!AL45*1000),"")),"")</f>
        <v/>
      </c>
      <c r="AN14" s="9" t="str">
        <f>IF('[1]T61 Real GDP'!AM45&lt;&gt;"",(IF('[1]T15 Wine import vol'!AM45&lt;&gt;"",('[1]T15 Wine import vol'!AM45/'[1]T61 Real GDP'!AM45*1000),"")),"")</f>
        <v/>
      </c>
      <c r="AO14" s="9" t="str">
        <f>IF('[1]T61 Real GDP'!AN45&lt;&gt;"",(IF('[1]T15 Wine import vol'!AN45&lt;&gt;"",('[1]T15 Wine import vol'!AN45/'[1]T61 Real GDP'!AN45*1000),"")),"")</f>
        <v/>
      </c>
      <c r="AP14" s="9" t="str">
        <f>IF('[1]T61 Real GDP'!AO45&lt;&gt;"",(IF('[1]T15 Wine import vol'!AO45&lt;&gt;"",('[1]T15 Wine import vol'!AO45/'[1]T61 Real GDP'!AO45*1000),"")),"")</f>
        <v/>
      </c>
      <c r="AQ14" s="9" t="str">
        <f>IF('[1]T61 Real GDP'!AP45&lt;&gt;"",(IF('[1]T15 Wine import vol'!AP45&lt;&gt;"",('[1]T15 Wine import vol'!AP45/'[1]T61 Real GDP'!AP45*1000),"")),"")</f>
        <v/>
      </c>
      <c r="AR14" s="9" t="str">
        <f>IF('[1]T61 Real GDP'!AQ45&lt;&gt;"",(IF('[1]T15 Wine import vol'!AQ45&lt;&gt;"",('[1]T15 Wine import vol'!AQ45/'[1]T61 Real GDP'!AQ45*1000),"")),"")</f>
        <v/>
      </c>
      <c r="AS14" s="9" t="str">
        <f>IF('[1]T61 Real GDP'!AR45&lt;&gt;"",(IF('[1]T15 Wine import vol'!AR45&lt;&gt;"",('[1]T15 Wine import vol'!AR45/'[1]T61 Real GDP'!AR45*1000),"")),"")</f>
        <v/>
      </c>
      <c r="AT14" s="9" t="str">
        <f>IF('[1]T61 Real GDP'!AS45&lt;&gt;"",(IF('[1]T15 Wine import vol'!AS45&lt;&gt;"",('[1]T15 Wine import vol'!AS45/'[1]T61 Real GDP'!AS45*1000),"")),"")</f>
        <v/>
      </c>
      <c r="AU14" s="9" t="str">
        <f>IF('[1]T61 Real GDP'!AT45&lt;&gt;"",(IF('[1]T15 Wine import vol'!AT45&lt;&gt;"",('[1]T15 Wine import vol'!AT45/'[1]T61 Real GDP'!AT45*1000),"")),"")</f>
        <v/>
      </c>
      <c r="AV14" s="9" t="str">
        <f>IF('[1]T61 Real GDP'!AU45&lt;&gt;"",(IF('[1]T15 Wine import vol'!AU45&lt;&gt;"",('[1]T15 Wine import vol'!AU45/'[1]T61 Real GDP'!AU45*1000),"")),"")</f>
        <v/>
      </c>
      <c r="AW14" s="9" t="str">
        <f>IF('[1]T61 Real GDP'!AV45&lt;&gt;"",(IF('[1]T15 Wine import vol'!AV45&lt;&gt;"",('[1]T15 Wine import vol'!AV45/'[1]T61 Real GDP'!AV45*1000),"")),"")</f>
        <v/>
      </c>
      <c r="AX14" s="9" t="str">
        <f>IF('[1]T61 Real GDP'!AW45&lt;&gt;"",(IF('[1]T15 Wine import vol'!AW45&lt;&gt;"",('[1]T15 Wine import vol'!AW45/'[1]T61 Real GDP'!AW45*1000),"")),"")</f>
        <v/>
      </c>
      <c r="AY14" s="9" t="str">
        <f>IF('[1]T61 Real GDP'!AX45&lt;&gt;"",(IF('[1]T15 Wine import vol'!AX45&lt;&gt;"",('[1]T15 Wine import vol'!AX45/'[1]T61 Real GDP'!AX45*1000),"")),"")</f>
        <v/>
      </c>
      <c r="AZ14" s="9" t="str">
        <f>IF('[1]T61 Real GDP'!AY45&lt;&gt;"",(IF('[1]T15 Wine import vol'!AY45&lt;&gt;"",('[1]T15 Wine import vol'!AY45/'[1]T61 Real GDP'!AY45*1000),"")),"")</f>
        <v/>
      </c>
      <c r="BA14" s="9" t="str">
        <f>IF('[1]T61 Real GDP'!AZ45&lt;&gt;"",(IF('[1]T15 Wine import vol'!AZ45&lt;&gt;"",('[1]T15 Wine import vol'!AZ45/'[1]T61 Real GDP'!AZ45*1000),"")),"")</f>
        <v/>
      </c>
      <c r="BB14" s="8" t="str">
        <f>IF('[1]T61 Real GDP'!BC45&lt;&gt;"",(IF('[1]T15 Wine import vol'!BC45&lt;&gt;"",('[1]T15 Wine import vol'!BC45/'[1]T61 Real GDP'!BC45*1000),"")),"")</f>
        <v/>
      </c>
    </row>
    <row r="15" spans="1:54" x14ac:dyDescent="0.5">
      <c r="A15" s="7">
        <f>'[1]T15 Wine import vol'!A46</f>
        <v>1878</v>
      </c>
      <c r="B15" s="9">
        <f>IF('[1]T61 Real GDP'!B46&lt;&gt;"",(IF('[1]T15 Wine import vol'!B46&lt;&gt;"",('[1]T15 Wine import vol'!B46/'[1]T61 Real GDP'!B46*1000),"")),"")</f>
        <v>1977.4772312417149</v>
      </c>
      <c r="C15" s="9">
        <f>IF('[1]T61 Real GDP'!C46&lt;&gt;"",(IF('[1]T15 Wine import vol'!C46&lt;&gt;"",('[1]T15 Wine import vol'!C46/'[1]T61 Real GDP'!C46*1000),"")),"")</f>
        <v>95.375035877892586</v>
      </c>
      <c r="D15" s="9">
        <f>IF('[1]T61 Real GDP'!D46&lt;&gt;"",(IF('[1]T15 Wine import vol'!D46&lt;&gt;"",('[1]T15 Wine import vol'!D46/'[1]T61 Real GDP'!D46*1000),"")),"")</f>
        <v>26.08</v>
      </c>
      <c r="E15" s="9">
        <f>IF('[1]T61 Real GDP'!E46&lt;&gt;"",(IF('[1]T15 Wine import vol'!E46&lt;&gt;"",('[1]T15 Wine import vol'!E46/'[1]T61 Real GDP'!E46*1000),"")),"")</f>
        <v>17.535949892520939</v>
      </c>
      <c r="F15" s="9">
        <f>IF('[1]T61 Real GDP'!F46&lt;&gt;"",(IF('[1]T15 Wine import vol'!F46&lt;&gt;"",('[1]T15 Wine import vol'!F46/'[1]T61 Real GDP'!F46*1000),"")),"")</f>
        <v>837.6673886416138</v>
      </c>
      <c r="G15" s="9"/>
      <c r="H15" s="9" t="str">
        <f>IF('[1]T61 Real GDP'!G46&lt;&gt;"",(IF('[1]T15 Wine import vol'!G46&lt;&gt;"",('[1]T15 Wine import vol'!G46/'[1]T61 Real GDP'!G46*1000),"")),"")</f>
        <v/>
      </c>
      <c r="I15" s="9" t="str">
        <f>IF('[1]T61 Real GDP'!H46&lt;&gt;"",(IF('[1]T15 Wine import vol'!H46&lt;&gt;"",('[1]T15 Wine import vol'!H46/'[1]T61 Real GDP'!H46*1000),"")),"")</f>
        <v/>
      </c>
      <c r="J15" s="9" t="str">
        <f>IF('[1]T61 Real GDP'!I46&lt;&gt;"",(IF('[1]T15 Wine import vol'!I46&lt;&gt;"",('[1]T15 Wine import vol'!I46/'[1]T61 Real GDP'!I46*1000),"")),"")</f>
        <v/>
      </c>
      <c r="K15" s="9">
        <f>IF('[1]T61 Real GDP'!J46&lt;&gt;"",(IF('[1]T15 Wine import vol'!J46&lt;&gt;"",('[1]T15 Wine import vol'!J46/'[1]T61 Real GDP'!J46*1000),"")),"")</f>
        <v>630.31603178767887</v>
      </c>
      <c r="L15" s="9" t="str">
        <f>IF('[1]T61 Real GDP'!K46&lt;&gt;"",(IF('[1]T15 Wine import vol'!K46&lt;&gt;"",('[1]T15 Wine import vol'!K46/'[1]T61 Real GDP'!K46*1000),"")),"")</f>
        <v/>
      </c>
      <c r="M15" s="9" t="str">
        <f>IF('[1]T61 Real GDP'!L46&lt;&gt;"",(IF('[1]T15 Wine import vol'!L46&lt;&gt;"",('[1]T15 Wine import vol'!L46/'[1]T61 Real GDP'!L46*1000),"")),"")</f>
        <v/>
      </c>
      <c r="N15" s="9" t="str">
        <f>IF('[1]T61 Real GDP'!M46&lt;&gt;"",(IF('[1]T15 Wine import vol'!M46&lt;&gt;"",('[1]T15 Wine import vol'!M46/'[1]T61 Real GDP'!M46*1000),"")),"")</f>
        <v/>
      </c>
      <c r="O15" s="9" t="str">
        <f>IF('[1]T61 Real GDP'!N46&lt;&gt;"",(IF('[1]T15 Wine import vol'!N46&lt;&gt;"",('[1]T15 Wine import vol'!N46/'[1]T61 Real GDP'!N46*1000),"")),"")</f>
        <v/>
      </c>
      <c r="P15" s="9" t="str">
        <f>IF('[1]T61 Real GDP'!O46&lt;&gt;"",(IF('[1]T15 Wine import vol'!O46&lt;&gt;"",('[1]T15 Wine import vol'!O46/'[1]T61 Real GDP'!O46*1000),"")),"")</f>
        <v/>
      </c>
      <c r="Q15" s="9">
        <f>IF('[1]T61 Real GDP'!P46&lt;&gt;"",(IF('[1]T15 Wine import vol'!P46&lt;&gt;"",('[1]T15 Wine import vol'!P46/'[1]T61 Real GDP'!P46*1000),"")),"")</f>
        <v>647.82900847761846</v>
      </c>
      <c r="R15" s="9" t="str">
        <f>IF('[1]T61 Real GDP'!Q46&lt;&gt;"",(IF('[1]T15 Wine import vol'!Q46&lt;&gt;"",('[1]T15 Wine import vol'!Q46/'[1]T61 Real GDP'!Q46*1000),"")),"")</f>
        <v/>
      </c>
      <c r="S15" s="9" t="str">
        <f>IF('[1]T61 Real GDP'!R46&lt;&gt;"",(IF('[1]T15 Wine import vol'!R46&lt;&gt;"",('[1]T15 Wine import vol'!R46/'[1]T61 Real GDP'!R46*1000),"")),"")</f>
        <v/>
      </c>
      <c r="T15" s="9" t="str">
        <f>IF('[1]T61 Real GDP'!S46&lt;&gt;"",(IF('[1]T15 Wine import vol'!S46&lt;&gt;"",('[1]T15 Wine import vol'!S46/'[1]T61 Real GDP'!S46*1000),"")),"")</f>
        <v/>
      </c>
      <c r="U15" s="9" t="str">
        <f>IF('[1]T61 Real GDP'!T46&lt;&gt;"",(IF('[1]T15 Wine import vol'!T46&lt;&gt;"",('[1]T15 Wine import vol'!T46/'[1]T61 Real GDP'!T46*1000),"")),"")</f>
        <v/>
      </c>
      <c r="V15" s="9" t="str">
        <f>IF('[1]T61 Real GDP'!U46&lt;&gt;"",(IF('[1]T15 Wine import vol'!U46&lt;&gt;"",('[1]T15 Wine import vol'!U46/'[1]T61 Real GDP'!U46*1000),"")),"")</f>
        <v/>
      </c>
      <c r="W15" s="9" t="str">
        <f>IF('[1]T61 Real GDP'!V46&lt;&gt;"",(IF('[1]T15 Wine import vol'!V46&lt;&gt;"",('[1]T15 Wine import vol'!V46/'[1]T61 Real GDP'!V46*1000),"")),"")</f>
        <v/>
      </c>
      <c r="X15" s="9" t="str">
        <f>IF('[1]T61 Real GDP'!W46&lt;&gt;"",(IF('[1]T15 Wine import vol'!W46&lt;&gt;"",('[1]T15 Wine import vol'!W46/'[1]T61 Real GDP'!W46*1000),"")),"")</f>
        <v/>
      </c>
      <c r="Y15" s="9" t="str">
        <f>IF('[1]T61 Real GDP'!X46&lt;&gt;"",(IF('[1]T15 Wine import vol'!X46&lt;&gt;"",('[1]T15 Wine import vol'!X46/'[1]T61 Real GDP'!X46*1000),"")),"")</f>
        <v/>
      </c>
      <c r="Z15" s="9" t="str">
        <f>IF('[1]T61 Real GDP'!Y46&lt;&gt;"",(IF('[1]T15 Wine import vol'!Y46&lt;&gt;"",('[1]T15 Wine import vol'!Y46/'[1]T61 Real GDP'!Y46*1000),"")),"")</f>
        <v/>
      </c>
      <c r="AA15" s="9" t="str">
        <f>IF('[1]T61 Real GDP'!Z46&lt;&gt;"",(IF('[1]T15 Wine import vol'!Z46&lt;&gt;"",('[1]T15 Wine import vol'!Z46/'[1]T61 Real GDP'!Z46*1000),"")),"")</f>
        <v/>
      </c>
      <c r="AB15" s="9">
        <f>IF('[1]T61 Real GDP'!AA46&lt;&gt;"",(IF('[1]T15 Wine import vol'!AA46&lt;&gt;"",('[1]T15 Wine import vol'!AA46/'[1]T61 Real GDP'!AA46*1000),"")),"")</f>
        <v>108.82334392810891</v>
      </c>
      <c r="AC15" s="9" t="str">
        <f>IF('[1]T61 Real GDP'!AB46&lt;&gt;"",(IF('[1]T15 Wine import vol'!AB46&lt;&gt;"",('[1]T15 Wine import vol'!AB46/'[1]T61 Real GDP'!AB46*1000),"")),"")</f>
        <v/>
      </c>
      <c r="AD15" s="9" t="str">
        <f>IF('[1]T61 Real GDP'!AC46&lt;&gt;"",(IF('[1]T15 Wine import vol'!AC46&lt;&gt;"",('[1]T15 Wine import vol'!AC46/'[1]T61 Real GDP'!AC46*1000),"")),"")</f>
        <v/>
      </c>
      <c r="AE15" s="9">
        <f>IF('[1]T61 Real GDP'!AD46&lt;&gt;"",(IF('[1]T15 Wine import vol'!AD46&lt;&gt;"",('[1]T15 Wine import vol'!AD46/'[1]T61 Real GDP'!AD46*1000),"")),"")</f>
        <v>127.51348035384954</v>
      </c>
      <c r="AF15" s="9">
        <f>IF('[1]T61 Real GDP'!AE46&lt;&gt;"",(IF('[1]T15 Wine import vol'!AE46&lt;&gt;"",('[1]T15 Wine import vol'!AE46/'[1]T61 Real GDP'!AE46*1000),"")),"")</f>
        <v>13747.894649881966</v>
      </c>
      <c r="AG15" s="9" t="str">
        <f>IF('[1]T61 Real GDP'!AF46&lt;&gt;"",(IF('[1]T15 Wine import vol'!AF46&lt;&gt;"",('[1]T15 Wine import vol'!AF46/'[1]T61 Real GDP'!AF46*1000),"")),"")</f>
        <v/>
      </c>
      <c r="AH15" s="9" t="str">
        <f>IF('[1]T61 Real GDP'!AG46&lt;&gt;"",(IF('[1]T15 Wine import vol'!AG46&lt;&gt;"",('[1]T15 Wine import vol'!AG46/'[1]T61 Real GDP'!AG46*1000),"")),"")</f>
        <v/>
      </c>
      <c r="AI15" s="9" t="str">
        <f>IF('[1]T61 Real GDP'!AH46&lt;&gt;"",(IF('[1]T15 Wine import vol'!AH46&lt;&gt;"",('[1]T15 Wine import vol'!AH46/'[1]T61 Real GDP'!AH46*1000),"")),"")</f>
        <v/>
      </c>
      <c r="AJ15" s="9" t="str">
        <f>IF('[1]T61 Real GDP'!AI46&lt;&gt;"",(IF('[1]T15 Wine import vol'!AI46&lt;&gt;"",('[1]T15 Wine import vol'!AI46/'[1]T61 Real GDP'!AI46*1000),"")),"")</f>
        <v/>
      </c>
      <c r="AK15" s="9" t="str">
        <f>IF('[1]T61 Real GDP'!AJ46&lt;&gt;"",(IF('[1]T15 Wine import vol'!AJ46&lt;&gt;"",('[1]T15 Wine import vol'!AJ46/'[1]T61 Real GDP'!AJ46*1000),"")),"")</f>
        <v/>
      </c>
      <c r="AL15" s="9" t="str">
        <f>IF('[1]T61 Real GDP'!AK46&lt;&gt;"",(IF('[1]T15 Wine import vol'!AK46&lt;&gt;"",('[1]T15 Wine import vol'!AK46/'[1]T61 Real GDP'!AK46*1000),"")),"")</f>
        <v/>
      </c>
      <c r="AM15" s="9" t="str">
        <f>IF('[1]T61 Real GDP'!AL46&lt;&gt;"",(IF('[1]T15 Wine import vol'!AL46&lt;&gt;"",('[1]T15 Wine import vol'!AL46/'[1]T61 Real GDP'!AL46*1000),"")),"")</f>
        <v/>
      </c>
      <c r="AN15" s="9" t="str">
        <f>IF('[1]T61 Real GDP'!AM46&lt;&gt;"",(IF('[1]T15 Wine import vol'!AM46&lt;&gt;"",('[1]T15 Wine import vol'!AM46/'[1]T61 Real GDP'!AM46*1000),"")),"")</f>
        <v/>
      </c>
      <c r="AO15" s="9" t="str">
        <f>IF('[1]T61 Real GDP'!AN46&lt;&gt;"",(IF('[1]T15 Wine import vol'!AN46&lt;&gt;"",('[1]T15 Wine import vol'!AN46/'[1]T61 Real GDP'!AN46*1000),"")),"")</f>
        <v/>
      </c>
      <c r="AP15" s="9" t="str">
        <f>IF('[1]T61 Real GDP'!AO46&lt;&gt;"",(IF('[1]T15 Wine import vol'!AO46&lt;&gt;"",('[1]T15 Wine import vol'!AO46/'[1]T61 Real GDP'!AO46*1000),"")),"")</f>
        <v/>
      </c>
      <c r="AQ15" s="9" t="str">
        <f>IF('[1]T61 Real GDP'!AP46&lt;&gt;"",(IF('[1]T15 Wine import vol'!AP46&lt;&gt;"",('[1]T15 Wine import vol'!AP46/'[1]T61 Real GDP'!AP46*1000),"")),"")</f>
        <v/>
      </c>
      <c r="AR15" s="9" t="str">
        <f>IF('[1]T61 Real GDP'!AQ46&lt;&gt;"",(IF('[1]T15 Wine import vol'!AQ46&lt;&gt;"",('[1]T15 Wine import vol'!AQ46/'[1]T61 Real GDP'!AQ46*1000),"")),"")</f>
        <v/>
      </c>
      <c r="AS15" s="9" t="str">
        <f>IF('[1]T61 Real GDP'!AR46&lt;&gt;"",(IF('[1]T15 Wine import vol'!AR46&lt;&gt;"",('[1]T15 Wine import vol'!AR46/'[1]T61 Real GDP'!AR46*1000),"")),"")</f>
        <v/>
      </c>
      <c r="AT15" s="9" t="str">
        <f>IF('[1]T61 Real GDP'!AS46&lt;&gt;"",(IF('[1]T15 Wine import vol'!AS46&lt;&gt;"",('[1]T15 Wine import vol'!AS46/'[1]T61 Real GDP'!AS46*1000),"")),"")</f>
        <v/>
      </c>
      <c r="AU15" s="9" t="str">
        <f>IF('[1]T61 Real GDP'!AT46&lt;&gt;"",(IF('[1]T15 Wine import vol'!AT46&lt;&gt;"",('[1]T15 Wine import vol'!AT46/'[1]T61 Real GDP'!AT46*1000),"")),"")</f>
        <v/>
      </c>
      <c r="AV15" s="9" t="str">
        <f>IF('[1]T61 Real GDP'!AU46&lt;&gt;"",(IF('[1]T15 Wine import vol'!AU46&lt;&gt;"",('[1]T15 Wine import vol'!AU46/'[1]T61 Real GDP'!AU46*1000),"")),"")</f>
        <v/>
      </c>
      <c r="AW15" s="9" t="str">
        <f>IF('[1]T61 Real GDP'!AV46&lt;&gt;"",(IF('[1]T15 Wine import vol'!AV46&lt;&gt;"",('[1]T15 Wine import vol'!AV46/'[1]T61 Real GDP'!AV46*1000),"")),"")</f>
        <v/>
      </c>
      <c r="AX15" s="9" t="str">
        <f>IF('[1]T61 Real GDP'!AW46&lt;&gt;"",(IF('[1]T15 Wine import vol'!AW46&lt;&gt;"",('[1]T15 Wine import vol'!AW46/'[1]T61 Real GDP'!AW46*1000),"")),"")</f>
        <v/>
      </c>
      <c r="AY15" s="9" t="str">
        <f>IF('[1]T61 Real GDP'!AX46&lt;&gt;"",(IF('[1]T15 Wine import vol'!AX46&lt;&gt;"",('[1]T15 Wine import vol'!AX46/'[1]T61 Real GDP'!AX46*1000),"")),"")</f>
        <v/>
      </c>
      <c r="AZ15" s="9" t="str">
        <f>IF('[1]T61 Real GDP'!AY46&lt;&gt;"",(IF('[1]T15 Wine import vol'!AY46&lt;&gt;"",('[1]T15 Wine import vol'!AY46/'[1]T61 Real GDP'!AY46*1000),"")),"")</f>
        <v/>
      </c>
      <c r="BA15" s="9" t="str">
        <f>IF('[1]T61 Real GDP'!AZ46&lt;&gt;"",(IF('[1]T15 Wine import vol'!AZ46&lt;&gt;"",('[1]T15 Wine import vol'!AZ46/'[1]T61 Real GDP'!AZ46*1000),"")),"")</f>
        <v/>
      </c>
      <c r="BB15" s="8" t="str">
        <f>IF('[1]T61 Real GDP'!BC46&lt;&gt;"",(IF('[1]T15 Wine import vol'!BC46&lt;&gt;"",('[1]T15 Wine import vol'!BC46/'[1]T61 Real GDP'!BC46*1000),"")),"")</f>
        <v/>
      </c>
    </row>
    <row r="16" spans="1:54" x14ac:dyDescent="0.5">
      <c r="A16" s="7">
        <f>'[1]T15 Wine import vol'!A47</f>
        <v>1879</v>
      </c>
      <c r="B16" s="9">
        <f>IF('[1]T61 Real GDP'!B47&lt;&gt;"",(IF('[1]T15 Wine import vol'!B47&lt;&gt;"",('[1]T15 Wine import vol'!B47/'[1]T61 Real GDP'!B47*1000),"")),"")</f>
        <v>3865.8737740689244</v>
      </c>
      <c r="C16" s="9">
        <f>IF('[1]T61 Real GDP'!C47&lt;&gt;"",(IF('[1]T15 Wine import vol'!C47&lt;&gt;"",('[1]T15 Wine import vol'!C47/'[1]T61 Real GDP'!C47*1000),"")),"")</f>
        <v>65.493825396207981</v>
      </c>
      <c r="D16" s="9">
        <f>IF('[1]T61 Real GDP'!D47&lt;&gt;"",(IF('[1]T15 Wine import vol'!D47&lt;&gt;"",('[1]T15 Wine import vol'!D47/'[1]T61 Real GDP'!D47*1000),"")),"")</f>
        <v>62.374543795620433</v>
      </c>
      <c r="E16" s="9">
        <f>IF('[1]T61 Real GDP'!E47&lt;&gt;"",(IF('[1]T15 Wine import vol'!E47&lt;&gt;"",('[1]T15 Wine import vol'!E47/'[1]T61 Real GDP'!E47*1000),"")),"")</f>
        <v>20.926329828965951</v>
      </c>
      <c r="F16" s="9">
        <f>IF('[1]T61 Real GDP'!F47&lt;&gt;"",(IF('[1]T15 Wine import vol'!F47&lt;&gt;"",('[1]T15 Wine import vol'!F47/'[1]T61 Real GDP'!F47*1000),"")),"")</f>
        <v>1052.0360025711611</v>
      </c>
      <c r="G16" s="9"/>
      <c r="H16" s="9" t="str">
        <f>IF('[1]T61 Real GDP'!G47&lt;&gt;"",(IF('[1]T15 Wine import vol'!G47&lt;&gt;"",('[1]T15 Wine import vol'!G47/'[1]T61 Real GDP'!G47*1000),"")),"")</f>
        <v/>
      </c>
      <c r="I16" s="9" t="str">
        <f>IF('[1]T61 Real GDP'!H47&lt;&gt;"",(IF('[1]T15 Wine import vol'!H47&lt;&gt;"",('[1]T15 Wine import vol'!H47/'[1]T61 Real GDP'!H47*1000),"")),"")</f>
        <v/>
      </c>
      <c r="J16" s="9" t="str">
        <f>IF('[1]T61 Real GDP'!I47&lt;&gt;"",(IF('[1]T15 Wine import vol'!I47&lt;&gt;"",('[1]T15 Wine import vol'!I47/'[1]T61 Real GDP'!I47*1000),"")),"")</f>
        <v/>
      </c>
      <c r="K16" s="9">
        <f>IF('[1]T61 Real GDP'!J47&lt;&gt;"",(IF('[1]T15 Wine import vol'!J47&lt;&gt;"",('[1]T15 Wine import vol'!J47/'[1]T61 Real GDP'!J47*1000),"")),"")</f>
        <v>1217.4744753084835</v>
      </c>
      <c r="L16" s="9" t="str">
        <f>IF('[1]T61 Real GDP'!K47&lt;&gt;"",(IF('[1]T15 Wine import vol'!K47&lt;&gt;"",('[1]T15 Wine import vol'!K47/'[1]T61 Real GDP'!K47*1000),"")),"")</f>
        <v/>
      </c>
      <c r="M16" s="9" t="str">
        <f>IF('[1]T61 Real GDP'!L47&lt;&gt;"",(IF('[1]T15 Wine import vol'!L47&lt;&gt;"",('[1]T15 Wine import vol'!L47/'[1]T61 Real GDP'!L47*1000),"")),"")</f>
        <v/>
      </c>
      <c r="N16" s="9" t="str">
        <f>IF('[1]T61 Real GDP'!M47&lt;&gt;"",(IF('[1]T15 Wine import vol'!M47&lt;&gt;"",('[1]T15 Wine import vol'!M47/'[1]T61 Real GDP'!M47*1000),"")),"")</f>
        <v/>
      </c>
      <c r="O16" s="9" t="str">
        <f>IF('[1]T61 Real GDP'!N47&lt;&gt;"",(IF('[1]T15 Wine import vol'!N47&lt;&gt;"",('[1]T15 Wine import vol'!N47/'[1]T61 Real GDP'!N47*1000),"")),"")</f>
        <v/>
      </c>
      <c r="P16" s="9" t="str">
        <f>IF('[1]T61 Real GDP'!O47&lt;&gt;"",(IF('[1]T15 Wine import vol'!O47&lt;&gt;"",('[1]T15 Wine import vol'!O47/'[1]T61 Real GDP'!O47*1000),"")),"")</f>
        <v/>
      </c>
      <c r="Q16" s="9">
        <f>IF('[1]T61 Real GDP'!P47&lt;&gt;"",(IF('[1]T15 Wine import vol'!P47&lt;&gt;"",('[1]T15 Wine import vol'!P47/'[1]T61 Real GDP'!P47*1000),"")),"")</f>
        <v>599.37922465012127</v>
      </c>
      <c r="R16" s="9" t="str">
        <f>IF('[1]T61 Real GDP'!Q47&lt;&gt;"",(IF('[1]T15 Wine import vol'!Q47&lt;&gt;"",('[1]T15 Wine import vol'!Q47/'[1]T61 Real GDP'!Q47*1000),"")),"")</f>
        <v/>
      </c>
      <c r="S16" s="9" t="str">
        <f>IF('[1]T61 Real GDP'!R47&lt;&gt;"",(IF('[1]T15 Wine import vol'!R47&lt;&gt;"",('[1]T15 Wine import vol'!R47/'[1]T61 Real GDP'!R47*1000),"")),"")</f>
        <v/>
      </c>
      <c r="T16" s="9" t="str">
        <f>IF('[1]T61 Real GDP'!S47&lt;&gt;"",(IF('[1]T15 Wine import vol'!S47&lt;&gt;"",('[1]T15 Wine import vol'!S47/'[1]T61 Real GDP'!S47*1000),"")),"")</f>
        <v/>
      </c>
      <c r="U16" s="9" t="str">
        <f>IF('[1]T61 Real GDP'!T47&lt;&gt;"",(IF('[1]T15 Wine import vol'!T47&lt;&gt;"",('[1]T15 Wine import vol'!T47/'[1]T61 Real GDP'!T47*1000),"")),"")</f>
        <v/>
      </c>
      <c r="V16" s="9" t="str">
        <f>IF('[1]T61 Real GDP'!U47&lt;&gt;"",(IF('[1]T15 Wine import vol'!U47&lt;&gt;"",('[1]T15 Wine import vol'!U47/'[1]T61 Real GDP'!U47*1000),"")),"")</f>
        <v/>
      </c>
      <c r="W16" s="9" t="str">
        <f>IF('[1]T61 Real GDP'!V47&lt;&gt;"",(IF('[1]T15 Wine import vol'!V47&lt;&gt;"",('[1]T15 Wine import vol'!V47/'[1]T61 Real GDP'!V47*1000),"")),"")</f>
        <v/>
      </c>
      <c r="X16" s="9" t="str">
        <f>IF('[1]T61 Real GDP'!W47&lt;&gt;"",(IF('[1]T15 Wine import vol'!W47&lt;&gt;"",('[1]T15 Wine import vol'!W47/'[1]T61 Real GDP'!W47*1000),"")),"")</f>
        <v/>
      </c>
      <c r="Y16" s="9" t="str">
        <f>IF('[1]T61 Real GDP'!X47&lt;&gt;"",(IF('[1]T15 Wine import vol'!X47&lt;&gt;"",('[1]T15 Wine import vol'!X47/'[1]T61 Real GDP'!X47*1000),"")),"")</f>
        <v/>
      </c>
      <c r="Z16" s="9" t="str">
        <f>IF('[1]T61 Real GDP'!Y47&lt;&gt;"",(IF('[1]T15 Wine import vol'!Y47&lt;&gt;"",('[1]T15 Wine import vol'!Y47/'[1]T61 Real GDP'!Y47*1000),"")),"")</f>
        <v/>
      </c>
      <c r="AA16" s="9" t="str">
        <f>IF('[1]T61 Real GDP'!Z47&lt;&gt;"",(IF('[1]T15 Wine import vol'!Z47&lt;&gt;"",('[1]T15 Wine import vol'!Z47/'[1]T61 Real GDP'!Z47*1000),"")),"")</f>
        <v/>
      </c>
      <c r="AB16" s="9">
        <f>IF('[1]T61 Real GDP'!AA47&lt;&gt;"",(IF('[1]T15 Wine import vol'!AA47&lt;&gt;"",('[1]T15 Wine import vol'!AA47/'[1]T61 Real GDP'!AA47*1000),"")),"")</f>
        <v>215.48972208081179</v>
      </c>
      <c r="AC16" s="9" t="str">
        <f>IF('[1]T61 Real GDP'!AB47&lt;&gt;"",(IF('[1]T15 Wine import vol'!AB47&lt;&gt;"",('[1]T15 Wine import vol'!AB47/'[1]T61 Real GDP'!AB47*1000),"")),"")</f>
        <v/>
      </c>
      <c r="AD16" s="9" t="str">
        <f>IF('[1]T61 Real GDP'!AC47&lt;&gt;"",(IF('[1]T15 Wine import vol'!AC47&lt;&gt;"",('[1]T15 Wine import vol'!AC47/'[1]T61 Real GDP'!AC47*1000),"")),"")</f>
        <v/>
      </c>
      <c r="AE16" s="9">
        <f>IF('[1]T61 Real GDP'!AD47&lt;&gt;"",(IF('[1]T15 Wine import vol'!AD47&lt;&gt;"",('[1]T15 Wine import vol'!AD47/'[1]T61 Real GDP'!AD47*1000),"")),"")</f>
        <v>119.34945660492882</v>
      </c>
      <c r="AF16" s="9">
        <f>IF('[1]T61 Real GDP'!AE47&lt;&gt;"",(IF('[1]T15 Wine import vol'!AE47&lt;&gt;"",('[1]T15 Wine import vol'!AE47/'[1]T61 Real GDP'!AE47*1000),"")),"")</f>
        <v>13181.370051902617</v>
      </c>
      <c r="AG16" s="9" t="str">
        <f>IF('[1]T61 Real GDP'!AF47&lt;&gt;"",(IF('[1]T15 Wine import vol'!AF47&lt;&gt;"",('[1]T15 Wine import vol'!AF47/'[1]T61 Real GDP'!AF47*1000),"")),"")</f>
        <v/>
      </c>
      <c r="AH16" s="9" t="str">
        <f>IF('[1]T61 Real GDP'!AG47&lt;&gt;"",(IF('[1]T15 Wine import vol'!AG47&lt;&gt;"",('[1]T15 Wine import vol'!AG47/'[1]T61 Real GDP'!AG47*1000),"")),"")</f>
        <v/>
      </c>
      <c r="AI16" s="9" t="str">
        <f>IF('[1]T61 Real GDP'!AH47&lt;&gt;"",(IF('[1]T15 Wine import vol'!AH47&lt;&gt;"",('[1]T15 Wine import vol'!AH47/'[1]T61 Real GDP'!AH47*1000),"")),"")</f>
        <v/>
      </c>
      <c r="AJ16" s="9" t="str">
        <f>IF('[1]T61 Real GDP'!AI47&lt;&gt;"",(IF('[1]T15 Wine import vol'!AI47&lt;&gt;"",('[1]T15 Wine import vol'!AI47/'[1]T61 Real GDP'!AI47*1000),"")),"")</f>
        <v/>
      </c>
      <c r="AK16" s="9" t="str">
        <f>IF('[1]T61 Real GDP'!AJ47&lt;&gt;"",(IF('[1]T15 Wine import vol'!AJ47&lt;&gt;"",('[1]T15 Wine import vol'!AJ47/'[1]T61 Real GDP'!AJ47*1000),"")),"")</f>
        <v/>
      </c>
      <c r="AL16" s="9" t="str">
        <f>IF('[1]T61 Real GDP'!AK47&lt;&gt;"",(IF('[1]T15 Wine import vol'!AK47&lt;&gt;"",('[1]T15 Wine import vol'!AK47/'[1]T61 Real GDP'!AK47*1000),"")),"")</f>
        <v/>
      </c>
      <c r="AM16" s="9" t="str">
        <f>IF('[1]T61 Real GDP'!AL47&lt;&gt;"",(IF('[1]T15 Wine import vol'!AL47&lt;&gt;"",('[1]T15 Wine import vol'!AL47/'[1]T61 Real GDP'!AL47*1000),"")),"")</f>
        <v/>
      </c>
      <c r="AN16" s="9" t="str">
        <f>IF('[1]T61 Real GDP'!AM47&lt;&gt;"",(IF('[1]T15 Wine import vol'!AM47&lt;&gt;"",('[1]T15 Wine import vol'!AM47/'[1]T61 Real GDP'!AM47*1000),"")),"")</f>
        <v/>
      </c>
      <c r="AO16" s="9" t="str">
        <f>IF('[1]T61 Real GDP'!AN47&lt;&gt;"",(IF('[1]T15 Wine import vol'!AN47&lt;&gt;"",('[1]T15 Wine import vol'!AN47/'[1]T61 Real GDP'!AN47*1000),"")),"")</f>
        <v/>
      </c>
      <c r="AP16" s="9" t="str">
        <f>IF('[1]T61 Real GDP'!AO47&lt;&gt;"",(IF('[1]T15 Wine import vol'!AO47&lt;&gt;"",('[1]T15 Wine import vol'!AO47/'[1]T61 Real GDP'!AO47*1000),"")),"")</f>
        <v/>
      </c>
      <c r="AQ16" s="9" t="str">
        <f>IF('[1]T61 Real GDP'!AP47&lt;&gt;"",(IF('[1]T15 Wine import vol'!AP47&lt;&gt;"",('[1]T15 Wine import vol'!AP47/'[1]T61 Real GDP'!AP47*1000),"")),"")</f>
        <v/>
      </c>
      <c r="AR16" s="9" t="str">
        <f>IF('[1]T61 Real GDP'!AQ47&lt;&gt;"",(IF('[1]T15 Wine import vol'!AQ47&lt;&gt;"",('[1]T15 Wine import vol'!AQ47/'[1]T61 Real GDP'!AQ47*1000),"")),"")</f>
        <v/>
      </c>
      <c r="AS16" s="9" t="str">
        <f>IF('[1]T61 Real GDP'!AR47&lt;&gt;"",(IF('[1]T15 Wine import vol'!AR47&lt;&gt;"",('[1]T15 Wine import vol'!AR47/'[1]T61 Real GDP'!AR47*1000),"")),"")</f>
        <v/>
      </c>
      <c r="AT16" s="9" t="str">
        <f>IF('[1]T61 Real GDP'!AS47&lt;&gt;"",(IF('[1]T15 Wine import vol'!AS47&lt;&gt;"",('[1]T15 Wine import vol'!AS47/'[1]T61 Real GDP'!AS47*1000),"")),"")</f>
        <v/>
      </c>
      <c r="AU16" s="9" t="str">
        <f>IF('[1]T61 Real GDP'!AT47&lt;&gt;"",(IF('[1]T15 Wine import vol'!AT47&lt;&gt;"",('[1]T15 Wine import vol'!AT47/'[1]T61 Real GDP'!AT47*1000),"")),"")</f>
        <v/>
      </c>
      <c r="AV16" s="9" t="str">
        <f>IF('[1]T61 Real GDP'!AU47&lt;&gt;"",(IF('[1]T15 Wine import vol'!AU47&lt;&gt;"",('[1]T15 Wine import vol'!AU47/'[1]T61 Real GDP'!AU47*1000),"")),"")</f>
        <v/>
      </c>
      <c r="AW16" s="9" t="str">
        <f>IF('[1]T61 Real GDP'!AV47&lt;&gt;"",(IF('[1]T15 Wine import vol'!AV47&lt;&gt;"",('[1]T15 Wine import vol'!AV47/'[1]T61 Real GDP'!AV47*1000),"")),"")</f>
        <v/>
      </c>
      <c r="AX16" s="9" t="str">
        <f>IF('[1]T61 Real GDP'!AW47&lt;&gt;"",(IF('[1]T15 Wine import vol'!AW47&lt;&gt;"",('[1]T15 Wine import vol'!AW47/'[1]T61 Real GDP'!AW47*1000),"")),"")</f>
        <v/>
      </c>
      <c r="AY16" s="9" t="str">
        <f>IF('[1]T61 Real GDP'!AX47&lt;&gt;"",(IF('[1]T15 Wine import vol'!AX47&lt;&gt;"",('[1]T15 Wine import vol'!AX47/'[1]T61 Real GDP'!AX47*1000),"")),"")</f>
        <v/>
      </c>
      <c r="AZ16" s="9" t="str">
        <f>IF('[1]T61 Real GDP'!AY47&lt;&gt;"",(IF('[1]T15 Wine import vol'!AY47&lt;&gt;"",('[1]T15 Wine import vol'!AY47/'[1]T61 Real GDP'!AY47*1000),"")),"")</f>
        <v/>
      </c>
      <c r="BA16" s="9" t="str">
        <f>IF('[1]T61 Real GDP'!AZ47&lt;&gt;"",(IF('[1]T15 Wine import vol'!AZ47&lt;&gt;"",('[1]T15 Wine import vol'!AZ47/'[1]T61 Real GDP'!AZ47*1000),"")),"")</f>
        <v/>
      </c>
      <c r="BB16" s="8" t="str">
        <f>IF('[1]T61 Real GDP'!BC47&lt;&gt;"",(IF('[1]T15 Wine import vol'!BC47&lt;&gt;"",('[1]T15 Wine import vol'!BC47/'[1]T61 Real GDP'!BC47*1000),"")),"")</f>
        <v/>
      </c>
    </row>
    <row r="17" spans="1:54" x14ac:dyDescent="0.5">
      <c r="A17" s="7">
        <f>'[1]T15 Wine import vol'!A48</f>
        <v>1880</v>
      </c>
      <c r="B17" s="9">
        <f>IF('[1]T61 Real GDP'!B48&lt;&gt;"",(IF('[1]T15 Wine import vol'!B48&lt;&gt;"",('[1]T15 Wine import vol'!B48/'[1]T61 Real GDP'!B48*1000),"")),"")</f>
        <v>8721.3218897911374</v>
      </c>
      <c r="C17" s="9">
        <f>IF('[1]T61 Real GDP'!C48&lt;&gt;"",(IF('[1]T15 Wine import vol'!C48&lt;&gt;"",('[1]T15 Wine import vol'!C48/'[1]T61 Real GDP'!C48*1000),"")),"")</f>
        <v>66.056370794539816</v>
      </c>
      <c r="D17" s="9">
        <f>IF('[1]T61 Real GDP'!D48&lt;&gt;"",(IF('[1]T15 Wine import vol'!D48&lt;&gt;"",('[1]T15 Wine import vol'!D48/'[1]T61 Real GDP'!D48*1000),"")),"")</f>
        <v>29.038241355621704</v>
      </c>
      <c r="E17" s="9">
        <f>IF('[1]T61 Real GDP'!E48&lt;&gt;"",(IF('[1]T15 Wine import vol'!E48&lt;&gt;"",('[1]T15 Wine import vol'!E48/'[1]T61 Real GDP'!E48*1000),"")),"")</f>
        <v>24.003495495495496</v>
      </c>
      <c r="F17" s="9">
        <f>IF('[1]T61 Real GDP'!F48&lt;&gt;"",(IF('[1]T15 Wine import vol'!F48&lt;&gt;"",('[1]T15 Wine import vol'!F48/'[1]T61 Real GDP'!F48*1000),"")),"")</f>
        <v>290.71595704557586</v>
      </c>
      <c r="G17" s="9"/>
      <c r="H17" s="9" t="str">
        <f>IF('[1]T61 Real GDP'!G48&lt;&gt;"",(IF('[1]T15 Wine import vol'!G48&lt;&gt;"",('[1]T15 Wine import vol'!G48/'[1]T61 Real GDP'!G48*1000),"")),"")</f>
        <v/>
      </c>
      <c r="I17" s="9" t="str">
        <f>IF('[1]T61 Real GDP'!H48&lt;&gt;"",(IF('[1]T15 Wine import vol'!H48&lt;&gt;"",('[1]T15 Wine import vol'!H48/'[1]T61 Real GDP'!H48*1000),"")),"")</f>
        <v/>
      </c>
      <c r="J17" s="9" t="str">
        <f>IF('[1]T61 Real GDP'!I48&lt;&gt;"",(IF('[1]T15 Wine import vol'!I48&lt;&gt;"",('[1]T15 Wine import vol'!I48/'[1]T61 Real GDP'!I48*1000),"")),"")</f>
        <v/>
      </c>
      <c r="K17" s="9">
        <f>IF('[1]T61 Real GDP'!J48&lt;&gt;"",(IF('[1]T15 Wine import vol'!J48&lt;&gt;"",('[1]T15 Wine import vol'!J48/'[1]T61 Real GDP'!J48*1000),"")),"")</f>
        <v>547.40957064019221</v>
      </c>
      <c r="L17" s="9" t="str">
        <f>IF('[1]T61 Real GDP'!K48&lt;&gt;"",(IF('[1]T15 Wine import vol'!K48&lt;&gt;"",('[1]T15 Wine import vol'!K48/'[1]T61 Real GDP'!K48*1000),"")),"")</f>
        <v/>
      </c>
      <c r="M17" s="9" t="str">
        <f>IF('[1]T61 Real GDP'!L48&lt;&gt;"",(IF('[1]T15 Wine import vol'!L48&lt;&gt;"",('[1]T15 Wine import vol'!L48/'[1]T61 Real GDP'!L48*1000),"")),"")</f>
        <v/>
      </c>
      <c r="N17" s="9" t="str">
        <f>IF('[1]T61 Real GDP'!M48&lt;&gt;"",(IF('[1]T15 Wine import vol'!M48&lt;&gt;"",('[1]T15 Wine import vol'!M48/'[1]T61 Real GDP'!M48*1000),"")),"")</f>
        <v/>
      </c>
      <c r="O17" s="9" t="str">
        <f>IF('[1]T61 Real GDP'!N48&lt;&gt;"",(IF('[1]T15 Wine import vol'!N48&lt;&gt;"",('[1]T15 Wine import vol'!N48/'[1]T61 Real GDP'!N48*1000),"")),"")</f>
        <v/>
      </c>
      <c r="P17" s="9" t="str">
        <f>IF('[1]T61 Real GDP'!O48&lt;&gt;"",(IF('[1]T15 Wine import vol'!O48&lt;&gt;"",('[1]T15 Wine import vol'!O48/'[1]T61 Real GDP'!O48*1000),"")),"")</f>
        <v/>
      </c>
      <c r="Q17" s="9">
        <f>IF('[1]T61 Real GDP'!P48&lt;&gt;"",(IF('[1]T15 Wine import vol'!P48&lt;&gt;"",('[1]T15 Wine import vol'!P48/'[1]T61 Real GDP'!P48*1000),"")),"")</f>
        <v>656.4670056226804</v>
      </c>
      <c r="R17" s="9" t="str">
        <f>IF('[1]T61 Real GDP'!Q48&lt;&gt;"",(IF('[1]T15 Wine import vol'!Q48&lt;&gt;"",('[1]T15 Wine import vol'!Q48/'[1]T61 Real GDP'!Q48*1000),"")),"")</f>
        <v/>
      </c>
      <c r="S17" s="9" t="str">
        <f>IF('[1]T61 Real GDP'!R48&lt;&gt;"",(IF('[1]T15 Wine import vol'!R48&lt;&gt;"",('[1]T15 Wine import vol'!R48/'[1]T61 Real GDP'!R48*1000),"")),"")</f>
        <v/>
      </c>
      <c r="T17" s="9" t="str">
        <f>IF('[1]T61 Real GDP'!S48&lt;&gt;"",(IF('[1]T15 Wine import vol'!S48&lt;&gt;"",('[1]T15 Wine import vol'!S48/'[1]T61 Real GDP'!S48*1000),"")),"")</f>
        <v/>
      </c>
      <c r="U17" s="9" t="str">
        <f>IF('[1]T61 Real GDP'!T48&lt;&gt;"",(IF('[1]T15 Wine import vol'!T48&lt;&gt;"",('[1]T15 Wine import vol'!T48/'[1]T61 Real GDP'!T48*1000),"")),"")</f>
        <v/>
      </c>
      <c r="V17" s="9" t="str">
        <f>IF('[1]T61 Real GDP'!U48&lt;&gt;"",(IF('[1]T15 Wine import vol'!U48&lt;&gt;"",('[1]T15 Wine import vol'!U48/'[1]T61 Real GDP'!U48*1000),"")),"")</f>
        <v/>
      </c>
      <c r="W17" s="9" t="str">
        <f>IF('[1]T61 Real GDP'!V48&lt;&gt;"",(IF('[1]T15 Wine import vol'!V48&lt;&gt;"",('[1]T15 Wine import vol'!V48/'[1]T61 Real GDP'!V48*1000),"")),"")</f>
        <v/>
      </c>
      <c r="X17" s="9" t="str">
        <f>IF('[1]T61 Real GDP'!W48&lt;&gt;"",(IF('[1]T15 Wine import vol'!W48&lt;&gt;"",('[1]T15 Wine import vol'!W48/'[1]T61 Real GDP'!W48*1000),"")),"")</f>
        <v/>
      </c>
      <c r="Y17" s="9" t="str">
        <f>IF('[1]T61 Real GDP'!X48&lt;&gt;"",(IF('[1]T15 Wine import vol'!X48&lt;&gt;"",('[1]T15 Wine import vol'!X48/'[1]T61 Real GDP'!X48*1000),"")),"")</f>
        <v/>
      </c>
      <c r="Z17" s="9" t="str">
        <f>IF('[1]T61 Real GDP'!Y48&lt;&gt;"",(IF('[1]T15 Wine import vol'!Y48&lt;&gt;"",('[1]T15 Wine import vol'!Y48/'[1]T61 Real GDP'!Y48*1000),"")),"")</f>
        <v/>
      </c>
      <c r="AA17" s="9" t="str">
        <f>IF('[1]T61 Real GDP'!Z48&lt;&gt;"",(IF('[1]T15 Wine import vol'!Z48&lt;&gt;"",('[1]T15 Wine import vol'!Z48/'[1]T61 Real GDP'!Z48*1000),"")),"")</f>
        <v/>
      </c>
      <c r="AB17" s="9">
        <f>IF('[1]T61 Real GDP'!AA48&lt;&gt;"",(IF('[1]T15 Wine import vol'!AA48&lt;&gt;"",('[1]T15 Wine import vol'!AA48/'[1]T61 Real GDP'!AA48*1000),"")),"")</f>
        <v>0</v>
      </c>
      <c r="AC17" s="9" t="str">
        <f>IF('[1]T61 Real GDP'!AB48&lt;&gt;"",(IF('[1]T15 Wine import vol'!AB48&lt;&gt;"",('[1]T15 Wine import vol'!AB48/'[1]T61 Real GDP'!AB48*1000),"")),"")</f>
        <v/>
      </c>
      <c r="AD17" s="9" t="str">
        <f>IF('[1]T61 Real GDP'!AC48&lt;&gt;"",(IF('[1]T15 Wine import vol'!AC48&lt;&gt;"",('[1]T15 Wine import vol'!AC48/'[1]T61 Real GDP'!AC48*1000),"")),"")</f>
        <v/>
      </c>
      <c r="AE17" s="9">
        <f>IF('[1]T61 Real GDP'!AD48&lt;&gt;"",(IF('[1]T15 Wine import vol'!AD48&lt;&gt;"",('[1]T15 Wine import vol'!AD48/'[1]T61 Real GDP'!AD48*1000),"")),"")</f>
        <v>113.06278632606316</v>
      </c>
      <c r="AF17" s="9">
        <f>IF('[1]T61 Real GDP'!AE48&lt;&gt;"",(IF('[1]T15 Wine import vol'!AE48&lt;&gt;"",('[1]T15 Wine import vol'!AE48/'[1]T61 Real GDP'!AE48*1000),"")),"")</f>
        <v>12443.069182026617</v>
      </c>
      <c r="AG17" s="9" t="str">
        <f>IF('[1]T61 Real GDP'!AF48&lt;&gt;"",(IF('[1]T15 Wine import vol'!AF48&lt;&gt;"",('[1]T15 Wine import vol'!AF48/'[1]T61 Real GDP'!AF48*1000),"")),"")</f>
        <v/>
      </c>
      <c r="AH17" s="9" t="str">
        <f>IF('[1]T61 Real GDP'!AG48&lt;&gt;"",(IF('[1]T15 Wine import vol'!AG48&lt;&gt;"",('[1]T15 Wine import vol'!AG48/'[1]T61 Real GDP'!AG48*1000),"")),"")</f>
        <v/>
      </c>
      <c r="AI17" s="9" t="str">
        <f>IF('[1]T61 Real GDP'!AH48&lt;&gt;"",(IF('[1]T15 Wine import vol'!AH48&lt;&gt;"",('[1]T15 Wine import vol'!AH48/'[1]T61 Real GDP'!AH48*1000),"")),"")</f>
        <v/>
      </c>
      <c r="AJ17" s="9" t="str">
        <f>IF('[1]T61 Real GDP'!AI48&lt;&gt;"",(IF('[1]T15 Wine import vol'!AI48&lt;&gt;"",('[1]T15 Wine import vol'!AI48/'[1]T61 Real GDP'!AI48*1000),"")),"")</f>
        <v/>
      </c>
      <c r="AK17" s="9" t="str">
        <f>IF('[1]T61 Real GDP'!AJ48&lt;&gt;"",(IF('[1]T15 Wine import vol'!AJ48&lt;&gt;"",('[1]T15 Wine import vol'!AJ48/'[1]T61 Real GDP'!AJ48*1000),"")),"")</f>
        <v/>
      </c>
      <c r="AL17" s="9" t="str">
        <f>IF('[1]T61 Real GDP'!AK48&lt;&gt;"",(IF('[1]T15 Wine import vol'!AK48&lt;&gt;"",('[1]T15 Wine import vol'!AK48/'[1]T61 Real GDP'!AK48*1000),"")),"")</f>
        <v/>
      </c>
      <c r="AM17" s="9" t="str">
        <f>IF('[1]T61 Real GDP'!AL48&lt;&gt;"",(IF('[1]T15 Wine import vol'!AL48&lt;&gt;"",('[1]T15 Wine import vol'!AL48/'[1]T61 Real GDP'!AL48*1000),"")),"")</f>
        <v/>
      </c>
      <c r="AN17" s="9" t="str">
        <f>IF('[1]T61 Real GDP'!AM48&lt;&gt;"",(IF('[1]T15 Wine import vol'!AM48&lt;&gt;"",('[1]T15 Wine import vol'!AM48/'[1]T61 Real GDP'!AM48*1000),"")),"")</f>
        <v/>
      </c>
      <c r="AO17" s="9" t="str">
        <f>IF('[1]T61 Real GDP'!AN48&lt;&gt;"",(IF('[1]T15 Wine import vol'!AN48&lt;&gt;"",('[1]T15 Wine import vol'!AN48/'[1]T61 Real GDP'!AN48*1000),"")),"")</f>
        <v/>
      </c>
      <c r="AP17" s="9" t="str">
        <f>IF('[1]T61 Real GDP'!AO48&lt;&gt;"",(IF('[1]T15 Wine import vol'!AO48&lt;&gt;"",('[1]T15 Wine import vol'!AO48/'[1]T61 Real GDP'!AO48*1000),"")),"")</f>
        <v/>
      </c>
      <c r="AQ17" s="9" t="str">
        <f>IF('[1]T61 Real GDP'!AP48&lt;&gt;"",(IF('[1]T15 Wine import vol'!AP48&lt;&gt;"",('[1]T15 Wine import vol'!AP48/'[1]T61 Real GDP'!AP48*1000),"")),"")</f>
        <v/>
      </c>
      <c r="AR17" s="9" t="str">
        <f>IF('[1]T61 Real GDP'!AQ48&lt;&gt;"",(IF('[1]T15 Wine import vol'!AQ48&lt;&gt;"",('[1]T15 Wine import vol'!AQ48/'[1]T61 Real GDP'!AQ48*1000),"")),"")</f>
        <v/>
      </c>
      <c r="AS17" s="9" t="str">
        <f>IF('[1]T61 Real GDP'!AR48&lt;&gt;"",(IF('[1]T15 Wine import vol'!AR48&lt;&gt;"",('[1]T15 Wine import vol'!AR48/'[1]T61 Real GDP'!AR48*1000),"")),"")</f>
        <v/>
      </c>
      <c r="AT17" s="9" t="str">
        <f>IF('[1]T61 Real GDP'!AS48&lt;&gt;"",(IF('[1]T15 Wine import vol'!AS48&lt;&gt;"",('[1]T15 Wine import vol'!AS48/'[1]T61 Real GDP'!AS48*1000),"")),"")</f>
        <v/>
      </c>
      <c r="AU17" s="9" t="str">
        <f>IF('[1]T61 Real GDP'!AT48&lt;&gt;"",(IF('[1]T15 Wine import vol'!AT48&lt;&gt;"",('[1]T15 Wine import vol'!AT48/'[1]T61 Real GDP'!AT48*1000),"")),"")</f>
        <v/>
      </c>
      <c r="AV17" s="9" t="str">
        <f>IF('[1]T61 Real GDP'!AU48&lt;&gt;"",(IF('[1]T15 Wine import vol'!AU48&lt;&gt;"",('[1]T15 Wine import vol'!AU48/'[1]T61 Real GDP'!AU48*1000),"")),"")</f>
        <v/>
      </c>
      <c r="AW17" s="9" t="str">
        <f>IF('[1]T61 Real GDP'!AV48&lt;&gt;"",(IF('[1]T15 Wine import vol'!AV48&lt;&gt;"",('[1]T15 Wine import vol'!AV48/'[1]T61 Real GDP'!AV48*1000),"")),"")</f>
        <v/>
      </c>
      <c r="AX17" s="9" t="str">
        <f>IF('[1]T61 Real GDP'!AW48&lt;&gt;"",(IF('[1]T15 Wine import vol'!AW48&lt;&gt;"",('[1]T15 Wine import vol'!AW48/'[1]T61 Real GDP'!AW48*1000),"")),"")</f>
        <v/>
      </c>
      <c r="AY17" s="9" t="str">
        <f>IF('[1]T61 Real GDP'!AX48&lt;&gt;"",(IF('[1]T15 Wine import vol'!AX48&lt;&gt;"",('[1]T15 Wine import vol'!AX48/'[1]T61 Real GDP'!AX48*1000),"")),"")</f>
        <v/>
      </c>
      <c r="AZ17" s="9" t="str">
        <f>IF('[1]T61 Real GDP'!AY48&lt;&gt;"",(IF('[1]T15 Wine import vol'!AY48&lt;&gt;"",('[1]T15 Wine import vol'!AY48/'[1]T61 Real GDP'!AY48*1000),"")),"")</f>
        <v/>
      </c>
      <c r="BA17" s="9" t="str">
        <f>IF('[1]T61 Real GDP'!AZ48&lt;&gt;"",(IF('[1]T15 Wine import vol'!AZ48&lt;&gt;"",('[1]T15 Wine import vol'!AZ48/'[1]T61 Real GDP'!AZ48*1000),"")),"")</f>
        <v/>
      </c>
      <c r="BB17" s="8" t="str">
        <f>IF('[1]T61 Real GDP'!BC48&lt;&gt;"",(IF('[1]T15 Wine import vol'!BC48&lt;&gt;"",('[1]T15 Wine import vol'!BC48/'[1]T61 Real GDP'!BC48*1000),"")),"")</f>
        <v/>
      </c>
    </row>
    <row r="18" spans="1:54" x14ac:dyDescent="0.5">
      <c r="A18" s="7">
        <f>'[1]T15 Wine import vol'!A49</f>
        <v>1881</v>
      </c>
      <c r="B18" s="9">
        <f>IF('[1]T61 Real GDP'!B49&lt;&gt;"",(IF('[1]T15 Wine import vol'!B49&lt;&gt;"",('[1]T15 Wine import vol'!B49/'[1]T61 Real GDP'!B49*1000),"")),"")</f>
        <v>9117.9712962360354</v>
      </c>
      <c r="C18" s="9">
        <f>IF('[1]T61 Real GDP'!C49&lt;&gt;"",(IF('[1]T15 Wine import vol'!C49&lt;&gt;"",('[1]T15 Wine import vol'!C49/'[1]T61 Real GDP'!C49*1000),"")),"")</f>
        <v>85.081762648344238</v>
      </c>
      <c r="D18" s="9">
        <f>IF('[1]T61 Real GDP'!D49&lt;&gt;"",(IF('[1]T15 Wine import vol'!D49&lt;&gt;"",('[1]T15 Wine import vol'!D49/'[1]T61 Real GDP'!D49*1000),"")),"")</f>
        <v>23.401285176157764</v>
      </c>
      <c r="E18" s="9">
        <f>IF('[1]T61 Real GDP'!E49&lt;&gt;"",(IF('[1]T15 Wine import vol'!E49&lt;&gt;"",('[1]T15 Wine import vol'!E49/'[1]T61 Real GDP'!E49*1000),"")),"")</f>
        <v>24.189094230904363</v>
      </c>
      <c r="F18" s="9">
        <f>IF('[1]T61 Real GDP'!F49&lt;&gt;"",(IF('[1]T15 Wine import vol'!F49&lt;&gt;"",('[1]T15 Wine import vol'!F49/'[1]T61 Real GDP'!F49*1000),"")),"")</f>
        <v>282.38237699061943</v>
      </c>
      <c r="G18" s="9"/>
      <c r="H18" s="9">
        <f>IF('[1]T61 Real GDP'!G49&lt;&gt;"",(IF('[1]T15 Wine import vol'!G49&lt;&gt;"",('[1]T15 Wine import vol'!G49/'[1]T61 Real GDP'!G49*1000),"")),"")</f>
        <v>1150.5872295044965</v>
      </c>
      <c r="I18" s="9">
        <f>IF('[1]T61 Real GDP'!H49&lt;&gt;"",(IF('[1]T15 Wine import vol'!H49&lt;&gt;"",('[1]T15 Wine import vol'!H49/'[1]T61 Real GDP'!H49*1000),"")),"")</f>
        <v>732.96397321594031</v>
      </c>
      <c r="J18" s="9" t="str">
        <f>IF('[1]T61 Real GDP'!I49&lt;&gt;"",(IF('[1]T15 Wine import vol'!I49&lt;&gt;"",('[1]T15 Wine import vol'!I49/'[1]T61 Real GDP'!I49*1000),"")),"")</f>
        <v/>
      </c>
      <c r="K18" s="9">
        <f>IF('[1]T61 Real GDP'!J49&lt;&gt;"",(IF('[1]T15 Wine import vol'!J49&lt;&gt;"",('[1]T15 Wine import vol'!J49/'[1]T61 Real GDP'!J49*1000),"")),"")</f>
        <v>546.96726199837758</v>
      </c>
      <c r="L18" s="9" t="str">
        <f>IF('[1]T61 Real GDP'!K49&lt;&gt;"",(IF('[1]T15 Wine import vol'!K49&lt;&gt;"",('[1]T15 Wine import vol'!K49/'[1]T61 Real GDP'!K49*1000),"")),"")</f>
        <v/>
      </c>
      <c r="M18" s="9" t="str">
        <f>IF('[1]T61 Real GDP'!L49&lt;&gt;"",(IF('[1]T15 Wine import vol'!L49&lt;&gt;"",('[1]T15 Wine import vol'!L49/'[1]T61 Real GDP'!L49*1000),"")),"")</f>
        <v/>
      </c>
      <c r="N18" s="9">
        <f>IF('[1]T61 Real GDP'!M49&lt;&gt;"",(IF('[1]T15 Wine import vol'!M49&lt;&gt;"",('[1]T15 Wine import vol'!M49/'[1]T61 Real GDP'!M49*1000),"")),"")</f>
        <v>782.57800682494269</v>
      </c>
      <c r="O18" s="9" t="str">
        <f>IF('[1]T61 Real GDP'!N49&lt;&gt;"",(IF('[1]T15 Wine import vol'!N49&lt;&gt;"",('[1]T15 Wine import vol'!N49/'[1]T61 Real GDP'!N49*1000),"")),"")</f>
        <v/>
      </c>
      <c r="P18" s="9">
        <f>IF('[1]T61 Real GDP'!O49&lt;&gt;"",(IF('[1]T15 Wine import vol'!O49&lt;&gt;"",('[1]T15 Wine import vol'!O49/'[1]T61 Real GDP'!O49*1000),"")),"")</f>
        <v>12343.441939261715</v>
      </c>
      <c r="Q18" s="9">
        <f>IF('[1]T61 Real GDP'!P49&lt;&gt;"",(IF('[1]T15 Wine import vol'!P49&lt;&gt;"",('[1]T15 Wine import vol'!P49/'[1]T61 Real GDP'!P49*1000),"")),"")</f>
        <v>594.30060068333034</v>
      </c>
      <c r="R18" s="9" t="str">
        <f>IF('[1]T61 Real GDP'!Q49&lt;&gt;"",(IF('[1]T15 Wine import vol'!Q49&lt;&gt;"",('[1]T15 Wine import vol'!Q49/'[1]T61 Real GDP'!Q49*1000),"")),"")</f>
        <v/>
      </c>
      <c r="S18" s="9" t="str">
        <f>IF('[1]T61 Real GDP'!R49&lt;&gt;"",(IF('[1]T15 Wine import vol'!R49&lt;&gt;"",('[1]T15 Wine import vol'!R49/'[1]T61 Real GDP'!R49*1000),"")),"")</f>
        <v/>
      </c>
      <c r="T18" s="9" t="str">
        <f>IF('[1]T61 Real GDP'!S49&lt;&gt;"",(IF('[1]T15 Wine import vol'!S49&lt;&gt;"",('[1]T15 Wine import vol'!S49/'[1]T61 Real GDP'!S49*1000),"")),"")</f>
        <v/>
      </c>
      <c r="U18" s="9" t="str">
        <f>IF('[1]T61 Real GDP'!T49&lt;&gt;"",(IF('[1]T15 Wine import vol'!T49&lt;&gt;"",('[1]T15 Wine import vol'!T49/'[1]T61 Real GDP'!T49*1000),"")),"")</f>
        <v/>
      </c>
      <c r="V18" s="9" t="str">
        <f>IF('[1]T61 Real GDP'!U49&lt;&gt;"",(IF('[1]T15 Wine import vol'!U49&lt;&gt;"",('[1]T15 Wine import vol'!U49/'[1]T61 Real GDP'!U49*1000),"")),"")</f>
        <v/>
      </c>
      <c r="W18" s="9" t="str">
        <f>IF('[1]T61 Real GDP'!V49&lt;&gt;"",(IF('[1]T15 Wine import vol'!V49&lt;&gt;"",('[1]T15 Wine import vol'!V49/'[1]T61 Real GDP'!V49*1000),"")),"")</f>
        <v/>
      </c>
      <c r="X18" s="9" t="str">
        <f>IF('[1]T61 Real GDP'!W49&lt;&gt;"",(IF('[1]T15 Wine import vol'!W49&lt;&gt;"",('[1]T15 Wine import vol'!W49/'[1]T61 Real GDP'!W49*1000),"")),"")</f>
        <v/>
      </c>
      <c r="Y18" s="9" t="str">
        <f>IF('[1]T61 Real GDP'!X49&lt;&gt;"",(IF('[1]T15 Wine import vol'!X49&lt;&gt;"",('[1]T15 Wine import vol'!X49/'[1]T61 Real GDP'!X49*1000),"")),"")</f>
        <v/>
      </c>
      <c r="Z18" s="9" t="str">
        <f>IF('[1]T61 Real GDP'!Y49&lt;&gt;"",(IF('[1]T15 Wine import vol'!Y49&lt;&gt;"",('[1]T15 Wine import vol'!Y49/'[1]T61 Real GDP'!Y49*1000),"")),"")</f>
        <v/>
      </c>
      <c r="AA18" s="9" t="str">
        <f>IF('[1]T61 Real GDP'!Z49&lt;&gt;"",(IF('[1]T15 Wine import vol'!Z49&lt;&gt;"",('[1]T15 Wine import vol'!Z49/'[1]T61 Real GDP'!Z49*1000),"")),"")</f>
        <v/>
      </c>
      <c r="AB18" s="9">
        <f>IF('[1]T61 Real GDP'!AA49&lt;&gt;"",(IF('[1]T15 Wine import vol'!AA49&lt;&gt;"",('[1]T15 Wine import vol'!AA49/'[1]T61 Real GDP'!AA49*1000),"")),"")</f>
        <v>121.38450726683817</v>
      </c>
      <c r="AC18" s="9" t="str">
        <f>IF('[1]T61 Real GDP'!AB49&lt;&gt;"",(IF('[1]T15 Wine import vol'!AB49&lt;&gt;"",('[1]T15 Wine import vol'!AB49/'[1]T61 Real GDP'!AB49*1000),"")),"")</f>
        <v/>
      </c>
      <c r="AD18" s="9" t="str">
        <f>IF('[1]T61 Real GDP'!AC49&lt;&gt;"",(IF('[1]T15 Wine import vol'!AC49&lt;&gt;"",('[1]T15 Wine import vol'!AC49/'[1]T61 Real GDP'!AC49*1000),"")),"")</f>
        <v/>
      </c>
      <c r="AE18" s="9">
        <f>IF('[1]T61 Real GDP'!AD49&lt;&gt;"",(IF('[1]T15 Wine import vol'!AD49&lt;&gt;"",('[1]T15 Wine import vol'!AD49/'[1]T61 Real GDP'!AD49*1000),"")),"")</f>
        <v>118.54784615662021</v>
      </c>
      <c r="AF18" s="9">
        <f>IF('[1]T61 Real GDP'!AE49&lt;&gt;"",(IF('[1]T15 Wine import vol'!AE49&lt;&gt;"",('[1]T15 Wine import vol'!AE49/'[1]T61 Real GDP'!AE49*1000),"")),"")</f>
        <v>16342.900643503235</v>
      </c>
      <c r="AG18" s="9" t="str">
        <f>IF('[1]T61 Real GDP'!AF49&lt;&gt;"",(IF('[1]T15 Wine import vol'!AF49&lt;&gt;"",('[1]T15 Wine import vol'!AF49/'[1]T61 Real GDP'!AF49*1000),"")),"")</f>
        <v/>
      </c>
      <c r="AH18" s="9" t="str">
        <f>IF('[1]T61 Real GDP'!AG49&lt;&gt;"",(IF('[1]T15 Wine import vol'!AG49&lt;&gt;"",('[1]T15 Wine import vol'!AG49/'[1]T61 Real GDP'!AG49*1000),"")),"")</f>
        <v/>
      </c>
      <c r="AI18" s="9" t="str">
        <f>IF('[1]T61 Real GDP'!AH49&lt;&gt;"",(IF('[1]T15 Wine import vol'!AH49&lt;&gt;"",('[1]T15 Wine import vol'!AH49/'[1]T61 Real GDP'!AH49*1000),"")),"")</f>
        <v/>
      </c>
      <c r="AJ18" s="9" t="str">
        <f>IF('[1]T61 Real GDP'!AI49&lt;&gt;"",(IF('[1]T15 Wine import vol'!AI49&lt;&gt;"",('[1]T15 Wine import vol'!AI49/'[1]T61 Real GDP'!AI49*1000),"")),"")</f>
        <v/>
      </c>
      <c r="AK18" s="9" t="str">
        <f>IF('[1]T61 Real GDP'!AJ49&lt;&gt;"",(IF('[1]T15 Wine import vol'!AJ49&lt;&gt;"",('[1]T15 Wine import vol'!AJ49/'[1]T61 Real GDP'!AJ49*1000),"")),"")</f>
        <v/>
      </c>
      <c r="AL18" s="9" t="str">
        <f>IF('[1]T61 Real GDP'!AK49&lt;&gt;"",(IF('[1]T15 Wine import vol'!AK49&lt;&gt;"",('[1]T15 Wine import vol'!AK49/'[1]T61 Real GDP'!AK49*1000),"")),"")</f>
        <v/>
      </c>
      <c r="AM18" s="9" t="str">
        <f>IF('[1]T61 Real GDP'!AL49&lt;&gt;"",(IF('[1]T15 Wine import vol'!AL49&lt;&gt;"",('[1]T15 Wine import vol'!AL49/'[1]T61 Real GDP'!AL49*1000),"")),"")</f>
        <v/>
      </c>
      <c r="AN18" s="9" t="str">
        <f>IF('[1]T61 Real GDP'!AM49&lt;&gt;"",(IF('[1]T15 Wine import vol'!AM49&lt;&gt;"",('[1]T15 Wine import vol'!AM49/'[1]T61 Real GDP'!AM49*1000),"")),"")</f>
        <v/>
      </c>
      <c r="AO18" s="9" t="str">
        <f>IF('[1]T61 Real GDP'!AN49&lt;&gt;"",(IF('[1]T15 Wine import vol'!AN49&lt;&gt;"",('[1]T15 Wine import vol'!AN49/'[1]T61 Real GDP'!AN49*1000),"")),"")</f>
        <v/>
      </c>
      <c r="AP18" s="9" t="str">
        <f>IF('[1]T61 Real GDP'!AO49&lt;&gt;"",(IF('[1]T15 Wine import vol'!AO49&lt;&gt;"",('[1]T15 Wine import vol'!AO49/'[1]T61 Real GDP'!AO49*1000),"")),"")</f>
        <v/>
      </c>
      <c r="AQ18" s="9" t="str">
        <f>IF('[1]T61 Real GDP'!AP49&lt;&gt;"",(IF('[1]T15 Wine import vol'!AP49&lt;&gt;"",('[1]T15 Wine import vol'!AP49/'[1]T61 Real GDP'!AP49*1000),"")),"")</f>
        <v/>
      </c>
      <c r="AR18" s="9" t="str">
        <f>IF('[1]T61 Real GDP'!AQ49&lt;&gt;"",(IF('[1]T15 Wine import vol'!AQ49&lt;&gt;"",('[1]T15 Wine import vol'!AQ49/'[1]T61 Real GDP'!AQ49*1000),"")),"")</f>
        <v/>
      </c>
      <c r="AS18" s="9" t="str">
        <f>IF('[1]T61 Real GDP'!AR49&lt;&gt;"",(IF('[1]T15 Wine import vol'!AR49&lt;&gt;"",('[1]T15 Wine import vol'!AR49/'[1]T61 Real GDP'!AR49*1000),"")),"")</f>
        <v/>
      </c>
      <c r="AT18" s="9" t="str">
        <f>IF('[1]T61 Real GDP'!AS49&lt;&gt;"",(IF('[1]T15 Wine import vol'!AS49&lt;&gt;"",('[1]T15 Wine import vol'!AS49/'[1]T61 Real GDP'!AS49*1000),"")),"")</f>
        <v/>
      </c>
      <c r="AU18" s="9" t="str">
        <f>IF('[1]T61 Real GDP'!AT49&lt;&gt;"",(IF('[1]T15 Wine import vol'!AT49&lt;&gt;"",('[1]T15 Wine import vol'!AT49/'[1]T61 Real GDP'!AT49*1000),"")),"")</f>
        <v/>
      </c>
      <c r="AV18" s="9" t="str">
        <f>IF('[1]T61 Real GDP'!AU49&lt;&gt;"",(IF('[1]T15 Wine import vol'!AU49&lt;&gt;"",('[1]T15 Wine import vol'!AU49/'[1]T61 Real GDP'!AU49*1000),"")),"")</f>
        <v/>
      </c>
      <c r="AW18" s="9" t="str">
        <f>IF('[1]T61 Real GDP'!AV49&lt;&gt;"",(IF('[1]T15 Wine import vol'!AV49&lt;&gt;"",('[1]T15 Wine import vol'!AV49/'[1]T61 Real GDP'!AV49*1000),"")),"")</f>
        <v/>
      </c>
      <c r="AX18" s="9" t="str">
        <f>IF('[1]T61 Real GDP'!AW49&lt;&gt;"",(IF('[1]T15 Wine import vol'!AW49&lt;&gt;"",('[1]T15 Wine import vol'!AW49/'[1]T61 Real GDP'!AW49*1000),"")),"")</f>
        <v/>
      </c>
      <c r="AY18" s="9" t="str">
        <f>IF('[1]T61 Real GDP'!AX49&lt;&gt;"",(IF('[1]T15 Wine import vol'!AX49&lt;&gt;"",('[1]T15 Wine import vol'!AX49/'[1]T61 Real GDP'!AX49*1000),"")),"")</f>
        <v/>
      </c>
      <c r="AZ18" s="9" t="str">
        <f>IF('[1]T61 Real GDP'!AY49&lt;&gt;"",(IF('[1]T15 Wine import vol'!AY49&lt;&gt;"",('[1]T15 Wine import vol'!AY49/'[1]T61 Real GDP'!AY49*1000),"")),"")</f>
        <v/>
      </c>
      <c r="BA18" s="9" t="str">
        <f>IF('[1]T61 Real GDP'!AZ49&lt;&gt;"",(IF('[1]T15 Wine import vol'!AZ49&lt;&gt;"",('[1]T15 Wine import vol'!AZ49/'[1]T61 Real GDP'!AZ49*1000),"")),"")</f>
        <v/>
      </c>
      <c r="BB18" s="8" t="str">
        <f>IF('[1]T61 Real GDP'!BC49&lt;&gt;"",(IF('[1]T15 Wine import vol'!BC49&lt;&gt;"",('[1]T15 Wine import vol'!BC49/'[1]T61 Real GDP'!BC49*1000),"")),"")</f>
        <v/>
      </c>
    </row>
    <row r="19" spans="1:54" x14ac:dyDescent="0.5">
      <c r="A19" s="7">
        <f>'[1]T15 Wine import vol'!A50</f>
        <v>1882</v>
      </c>
      <c r="B19" s="9">
        <f>IF('[1]T61 Real GDP'!B50&lt;&gt;"",(IF('[1]T15 Wine import vol'!B50&lt;&gt;"",('[1]T15 Wine import vol'!B50/'[1]T61 Real GDP'!B50*1000),"")),"")</f>
        <v>8373.0501537121254</v>
      </c>
      <c r="C19" s="9">
        <f>IF('[1]T61 Real GDP'!C50&lt;&gt;"",(IF('[1]T15 Wine import vol'!C50&lt;&gt;"",('[1]T15 Wine import vol'!C50/'[1]T61 Real GDP'!C50*1000),"")),"")</f>
        <v>126.62261505651773</v>
      </c>
      <c r="D19" s="9">
        <f>IF('[1]T61 Real GDP'!D50&lt;&gt;"",(IF('[1]T15 Wine import vol'!D50&lt;&gt;"",('[1]T15 Wine import vol'!D50/'[1]T61 Real GDP'!D50*1000),"")),"")</f>
        <v>22.631578947368418</v>
      </c>
      <c r="E19" s="9">
        <f>IF('[1]T61 Real GDP'!E50&lt;&gt;"",(IF('[1]T15 Wine import vol'!E50&lt;&gt;"",('[1]T15 Wine import vol'!E50/'[1]T61 Real GDP'!E50*1000),"")),"")</f>
        <v>30.459297284173289</v>
      </c>
      <c r="F19" s="9">
        <f>IF('[1]T61 Real GDP'!F50&lt;&gt;"",(IF('[1]T15 Wine import vol'!F50&lt;&gt;"",('[1]T15 Wine import vol'!F50/'[1]T61 Real GDP'!F50*1000),"")),"")</f>
        <v>366.118237173529</v>
      </c>
      <c r="G19" s="9"/>
      <c r="H19" s="9">
        <f>IF('[1]T61 Real GDP'!G50&lt;&gt;"",(IF('[1]T15 Wine import vol'!G50&lt;&gt;"",('[1]T15 Wine import vol'!G50/'[1]T61 Real GDP'!G50*1000),"")),"")</f>
        <v>1112.9316474479861</v>
      </c>
      <c r="I19" s="9">
        <f>IF('[1]T61 Real GDP'!H50&lt;&gt;"",(IF('[1]T15 Wine import vol'!H50&lt;&gt;"",('[1]T15 Wine import vol'!H50/'[1]T61 Real GDP'!H50*1000),"")),"")</f>
        <v>714.15187096421039</v>
      </c>
      <c r="J19" s="9" t="str">
        <f>IF('[1]T61 Real GDP'!I50&lt;&gt;"",(IF('[1]T15 Wine import vol'!I50&lt;&gt;"",('[1]T15 Wine import vol'!I50/'[1]T61 Real GDP'!I50*1000),"")),"")</f>
        <v/>
      </c>
      <c r="K19" s="9">
        <f>IF('[1]T61 Real GDP'!J50&lt;&gt;"",(IF('[1]T15 Wine import vol'!J50&lt;&gt;"",('[1]T15 Wine import vol'!J50/'[1]T61 Real GDP'!J50*1000),"")),"")</f>
        <v>606.83368712006347</v>
      </c>
      <c r="L19" s="9" t="str">
        <f>IF('[1]T61 Real GDP'!K50&lt;&gt;"",(IF('[1]T15 Wine import vol'!K50&lt;&gt;"",('[1]T15 Wine import vol'!K50/'[1]T61 Real GDP'!K50*1000),"")),"")</f>
        <v/>
      </c>
      <c r="M19" s="9" t="str">
        <f>IF('[1]T61 Real GDP'!L50&lt;&gt;"",(IF('[1]T15 Wine import vol'!L50&lt;&gt;"",('[1]T15 Wine import vol'!L50/'[1]T61 Real GDP'!L50*1000),"")),"")</f>
        <v/>
      </c>
      <c r="N19" s="9">
        <f>IF('[1]T61 Real GDP'!M50&lt;&gt;"",(IF('[1]T15 Wine import vol'!M50&lt;&gt;"",('[1]T15 Wine import vol'!M50/'[1]T61 Real GDP'!M50*1000),"")),"")</f>
        <v>762.4447741293568</v>
      </c>
      <c r="O19" s="9" t="str">
        <f>IF('[1]T61 Real GDP'!N50&lt;&gt;"",(IF('[1]T15 Wine import vol'!N50&lt;&gt;"",('[1]T15 Wine import vol'!N50/'[1]T61 Real GDP'!N50*1000),"")),"")</f>
        <v/>
      </c>
      <c r="P19" s="9">
        <f>IF('[1]T61 Real GDP'!O50&lt;&gt;"",(IF('[1]T15 Wine import vol'!O50&lt;&gt;"",('[1]T15 Wine import vol'!O50/'[1]T61 Real GDP'!O50*1000),"")),"")</f>
        <v>12694.036288366453</v>
      </c>
      <c r="Q19" s="9">
        <f>IF('[1]T61 Real GDP'!P50&lt;&gt;"",(IF('[1]T15 Wine import vol'!P50&lt;&gt;"",('[1]T15 Wine import vol'!P50/'[1]T61 Real GDP'!P50*1000),"")),"")</f>
        <v>557.04637412724162</v>
      </c>
      <c r="R19" s="9" t="str">
        <f>IF('[1]T61 Real GDP'!Q50&lt;&gt;"",(IF('[1]T15 Wine import vol'!Q50&lt;&gt;"",('[1]T15 Wine import vol'!Q50/'[1]T61 Real GDP'!Q50*1000),"")),"")</f>
        <v/>
      </c>
      <c r="S19" s="9" t="str">
        <f>IF('[1]T61 Real GDP'!R50&lt;&gt;"",(IF('[1]T15 Wine import vol'!R50&lt;&gt;"",('[1]T15 Wine import vol'!R50/'[1]T61 Real GDP'!R50*1000),"")),"")</f>
        <v/>
      </c>
      <c r="T19" s="9" t="str">
        <f>IF('[1]T61 Real GDP'!S50&lt;&gt;"",(IF('[1]T15 Wine import vol'!S50&lt;&gt;"",('[1]T15 Wine import vol'!S50/'[1]T61 Real GDP'!S50*1000),"")),"")</f>
        <v/>
      </c>
      <c r="U19" s="9" t="str">
        <f>IF('[1]T61 Real GDP'!T50&lt;&gt;"",(IF('[1]T15 Wine import vol'!T50&lt;&gt;"",('[1]T15 Wine import vol'!T50/'[1]T61 Real GDP'!T50*1000),"")),"")</f>
        <v/>
      </c>
      <c r="V19" s="9" t="str">
        <f>IF('[1]T61 Real GDP'!U50&lt;&gt;"",(IF('[1]T15 Wine import vol'!U50&lt;&gt;"",('[1]T15 Wine import vol'!U50/'[1]T61 Real GDP'!U50*1000),"")),"")</f>
        <v/>
      </c>
      <c r="W19" s="9" t="str">
        <f>IF('[1]T61 Real GDP'!V50&lt;&gt;"",(IF('[1]T15 Wine import vol'!V50&lt;&gt;"",('[1]T15 Wine import vol'!V50/'[1]T61 Real GDP'!V50*1000),"")),"")</f>
        <v/>
      </c>
      <c r="X19" s="9" t="str">
        <f>IF('[1]T61 Real GDP'!W50&lt;&gt;"",(IF('[1]T15 Wine import vol'!W50&lt;&gt;"",('[1]T15 Wine import vol'!W50/'[1]T61 Real GDP'!W50*1000),"")),"")</f>
        <v/>
      </c>
      <c r="Y19" s="9" t="str">
        <f>IF('[1]T61 Real GDP'!X50&lt;&gt;"",(IF('[1]T15 Wine import vol'!X50&lt;&gt;"",('[1]T15 Wine import vol'!X50/'[1]T61 Real GDP'!X50*1000),"")),"")</f>
        <v/>
      </c>
      <c r="Z19" s="9" t="str">
        <f>IF('[1]T61 Real GDP'!Y50&lt;&gt;"",(IF('[1]T15 Wine import vol'!Y50&lt;&gt;"",('[1]T15 Wine import vol'!Y50/'[1]T61 Real GDP'!Y50*1000),"")),"")</f>
        <v/>
      </c>
      <c r="AA19" s="9" t="str">
        <f>IF('[1]T61 Real GDP'!Z50&lt;&gt;"",(IF('[1]T15 Wine import vol'!Z50&lt;&gt;"",('[1]T15 Wine import vol'!Z50/'[1]T61 Real GDP'!Z50*1000),"")),"")</f>
        <v/>
      </c>
      <c r="AB19" s="9">
        <f>IF('[1]T61 Real GDP'!AA50&lt;&gt;"",(IF('[1]T15 Wine import vol'!AA50&lt;&gt;"",('[1]T15 Wine import vol'!AA50/'[1]T61 Real GDP'!AA50*1000),"")),"")</f>
        <v>34.790826132474706</v>
      </c>
      <c r="AC19" s="9" t="str">
        <f>IF('[1]T61 Real GDP'!AB50&lt;&gt;"",(IF('[1]T15 Wine import vol'!AB50&lt;&gt;"",('[1]T15 Wine import vol'!AB50/'[1]T61 Real GDP'!AB50*1000),"")),"")</f>
        <v/>
      </c>
      <c r="AD19" s="9" t="str">
        <f>IF('[1]T61 Real GDP'!AC50&lt;&gt;"",(IF('[1]T15 Wine import vol'!AC50&lt;&gt;"",('[1]T15 Wine import vol'!AC50/'[1]T61 Real GDP'!AC50*1000),"")),"")</f>
        <v/>
      </c>
      <c r="AE19" s="9">
        <f>IF('[1]T61 Real GDP'!AD50&lt;&gt;"",(IF('[1]T15 Wine import vol'!AD50&lt;&gt;"",('[1]T15 Wine import vol'!AD50/'[1]T61 Real GDP'!AD50*1000),"")),"")</f>
        <v>120.34880961797042</v>
      </c>
      <c r="AF19" s="9">
        <f>IF('[1]T61 Real GDP'!AE50&lt;&gt;"",(IF('[1]T15 Wine import vol'!AE50&lt;&gt;"",('[1]T15 Wine import vol'!AE50/'[1]T61 Real GDP'!AE50*1000),"")),"")</f>
        <v>9630.6883143538398</v>
      </c>
      <c r="AG19" s="9" t="str">
        <f>IF('[1]T61 Real GDP'!AF50&lt;&gt;"",(IF('[1]T15 Wine import vol'!AF50&lt;&gt;"",('[1]T15 Wine import vol'!AF50/'[1]T61 Real GDP'!AF50*1000),"")),"")</f>
        <v/>
      </c>
      <c r="AH19" s="9" t="str">
        <f>IF('[1]T61 Real GDP'!AG50&lt;&gt;"",(IF('[1]T15 Wine import vol'!AG50&lt;&gt;"",('[1]T15 Wine import vol'!AG50/'[1]T61 Real GDP'!AG50*1000),"")),"")</f>
        <v/>
      </c>
      <c r="AI19" s="9" t="str">
        <f>IF('[1]T61 Real GDP'!AH50&lt;&gt;"",(IF('[1]T15 Wine import vol'!AH50&lt;&gt;"",('[1]T15 Wine import vol'!AH50/'[1]T61 Real GDP'!AH50*1000),"")),"")</f>
        <v/>
      </c>
      <c r="AJ19" s="9" t="str">
        <f>IF('[1]T61 Real GDP'!AI50&lt;&gt;"",(IF('[1]T15 Wine import vol'!AI50&lt;&gt;"",('[1]T15 Wine import vol'!AI50/'[1]T61 Real GDP'!AI50*1000),"")),"")</f>
        <v/>
      </c>
      <c r="AK19" s="9" t="str">
        <f>IF('[1]T61 Real GDP'!AJ50&lt;&gt;"",(IF('[1]T15 Wine import vol'!AJ50&lt;&gt;"",('[1]T15 Wine import vol'!AJ50/'[1]T61 Real GDP'!AJ50*1000),"")),"")</f>
        <v/>
      </c>
      <c r="AL19" s="9" t="str">
        <f>IF('[1]T61 Real GDP'!AK50&lt;&gt;"",(IF('[1]T15 Wine import vol'!AK50&lt;&gt;"",('[1]T15 Wine import vol'!AK50/'[1]T61 Real GDP'!AK50*1000),"")),"")</f>
        <v/>
      </c>
      <c r="AM19" s="9" t="str">
        <f>IF('[1]T61 Real GDP'!AL50&lt;&gt;"",(IF('[1]T15 Wine import vol'!AL50&lt;&gt;"",('[1]T15 Wine import vol'!AL50/'[1]T61 Real GDP'!AL50*1000),"")),"")</f>
        <v/>
      </c>
      <c r="AN19" s="9" t="str">
        <f>IF('[1]T61 Real GDP'!AM50&lt;&gt;"",(IF('[1]T15 Wine import vol'!AM50&lt;&gt;"",('[1]T15 Wine import vol'!AM50/'[1]T61 Real GDP'!AM50*1000),"")),"")</f>
        <v/>
      </c>
      <c r="AO19" s="9" t="str">
        <f>IF('[1]T61 Real GDP'!AN50&lt;&gt;"",(IF('[1]T15 Wine import vol'!AN50&lt;&gt;"",('[1]T15 Wine import vol'!AN50/'[1]T61 Real GDP'!AN50*1000),"")),"")</f>
        <v/>
      </c>
      <c r="AP19" s="9" t="str">
        <f>IF('[1]T61 Real GDP'!AO50&lt;&gt;"",(IF('[1]T15 Wine import vol'!AO50&lt;&gt;"",('[1]T15 Wine import vol'!AO50/'[1]T61 Real GDP'!AO50*1000),"")),"")</f>
        <v/>
      </c>
      <c r="AQ19" s="9" t="str">
        <f>IF('[1]T61 Real GDP'!AP50&lt;&gt;"",(IF('[1]T15 Wine import vol'!AP50&lt;&gt;"",('[1]T15 Wine import vol'!AP50/'[1]T61 Real GDP'!AP50*1000),"")),"")</f>
        <v/>
      </c>
      <c r="AR19" s="9" t="str">
        <f>IF('[1]T61 Real GDP'!AQ50&lt;&gt;"",(IF('[1]T15 Wine import vol'!AQ50&lt;&gt;"",('[1]T15 Wine import vol'!AQ50/'[1]T61 Real GDP'!AQ50*1000),"")),"")</f>
        <v/>
      </c>
      <c r="AS19" s="9" t="str">
        <f>IF('[1]T61 Real GDP'!AR50&lt;&gt;"",(IF('[1]T15 Wine import vol'!AR50&lt;&gt;"",('[1]T15 Wine import vol'!AR50/'[1]T61 Real GDP'!AR50*1000),"")),"")</f>
        <v/>
      </c>
      <c r="AT19" s="9" t="str">
        <f>IF('[1]T61 Real GDP'!AS50&lt;&gt;"",(IF('[1]T15 Wine import vol'!AS50&lt;&gt;"",('[1]T15 Wine import vol'!AS50/'[1]T61 Real GDP'!AS50*1000),"")),"")</f>
        <v/>
      </c>
      <c r="AU19" s="9" t="str">
        <f>IF('[1]T61 Real GDP'!AT50&lt;&gt;"",(IF('[1]T15 Wine import vol'!AT50&lt;&gt;"",('[1]T15 Wine import vol'!AT50/'[1]T61 Real GDP'!AT50*1000),"")),"")</f>
        <v/>
      </c>
      <c r="AV19" s="9" t="str">
        <f>IF('[1]T61 Real GDP'!AU50&lt;&gt;"",(IF('[1]T15 Wine import vol'!AU50&lt;&gt;"",('[1]T15 Wine import vol'!AU50/'[1]T61 Real GDP'!AU50*1000),"")),"")</f>
        <v/>
      </c>
      <c r="AW19" s="9" t="str">
        <f>IF('[1]T61 Real GDP'!AV50&lt;&gt;"",(IF('[1]T15 Wine import vol'!AV50&lt;&gt;"",('[1]T15 Wine import vol'!AV50/'[1]T61 Real GDP'!AV50*1000),"")),"")</f>
        <v/>
      </c>
      <c r="AX19" s="9" t="str">
        <f>IF('[1]T61 Real GDP'!AW50&lt;&gt;"",(IF('[1]T15 Wine import vol'!AW50&lt;&gt;"",('[1]T15 Wine import vol'!AW50/'[1]T61 Real GDP'!AW50*1000),"")),"")</f>
        <v/>
      </c>
      <c r="AY19" s="9" t="str">
        <f>IF('[1]T61 Real GDP'!AX50&lt;&gt;"",(IF('[1]T15 Wine import vol'!AX50&lt;&gt;"",('[1]T15 Wine import vol'!AX50/'[1]T61 Real GDP'!AX50*1000),"")),"")</f>
        <v/>
      </c>
      <c r="AZ19" s="9" t="str">
        <f>IF('[1]T61 Real GDP'!AY50&lt;&gt;"",(IF('[1]T15 Wine import vol'!AY50&lt;&gt;"",('[1]T15 Wine import vol'!AY50/'[1]T61 Real GDP'!AY50*1000),"")),"")</f>
        <v/>
      </c>
      <c r="BA19" s="9" t="str">
        <f>IF('[1]T61 Real GDP'!AZ50&lt;&gt;"",(IF('[1]T15 Wine import vol'!AZ50&lt;&gt;"",('[1]T15 Wine import vol'!AZ50/'[1]T61 Real GDP'!AZ50*1000),"")),"")</f>
        <v/>
      </c>
      <c r="BB19" s="8" t="str">
        <f>IF('[1]T61 Real GDP'!BC50&lt;&gt;"",(IF('[1]T15 Wine import vol'!BC50&lt;&gt;"",('[1]T15 Wine import vol'!BC50/'[1]T61 Real GDP'!BC50*1000),"")),"")</f>
        <v/>
      </c>
    </row>
    <row r="20" spans="1:54" x14ac:dyDescent="0.5">
      <c r="A20" s="7">
        <f>'[1]T15 Wine import vol'!A51</f>
        <v>1883</v>
      </c>
      <c r="B20" s="9">
        <f>IF('[1]T61 Real GDP'!B51&lt;&gt;"",(IF('[1]T15 Wine import vol'!B51&lt;&gt;"",('[1]T15 Wine import vol'!B51/'[1]T61 Real GDP'!B51*1000),"")),"")</f>
        <v>9943.7803569821954</v>
      </c>
      <c r="C20" s="9">
        <f>IF('[1]T61 Real GDP'!C51&lt;&gt;"",(IF('[1]T15 Wine import vol'!C51&lt;&gt;"",('[1]T15 Wine import vol'!C51/'[1]T61 Real GDP'!C51*1000),"")),"")</f>
        <v>97.105328675183884</v>
      </c>
      <c r="D20" s="9" t="str">
        <f>IF('[1]T61 Real GDP'!D51&lt;&gt;"",(IF('[1]T15 Wine import vol'!D51&lt;&gt;"",('[1]T15 Wine import vol'!D51/'[1]T61 Real GDP'!D51*1000),"")),"")</f>
        <v/>
      </c>
      <c r="E20" s="9">
        <f>IF('[1]T61 Real GDP'!E51&lt;&gt;"",(IF('[1]T15 Wine import vol'!E51&lt;&gt;"",('[1]T15 Wine import vol'!E51/'[1]T61 Real GDP'!E51*1000),"")),"")</f>
        <v>77.556614654002715</v>
      </c>
      <c r="F20" s="9">
        <f>IF('[1]T61 Real GDP'!F51&lt;&gt;"",(IF('[1]T15 Wine import vol'!F51&lt;&gt;"",('[1]T15 Wine import vol'!F51/'[1]T61 Real GDP'!F51*1000),"")),"")</f>
        <v>373.47525482226007</v>
      </c>
      <c r="G20" s="9"/>
      <c r="H20" s="9">
        <f>IF('[1]T61 Real GDP'!G51&lt;&gt;"",(IF('[1]T15 Wine import vol'!G51&lt;&gt;"",('[1]T15 Wine import vol'!G51/'[1]T61 Real GDP'!G51*1000),"")),"")</f>
        <v>1096.9756381655775</v>
      </c>
      <c r="I20" s="9">
        <f>IF('[1]T61 Real GDP'!H51&lt;&gt;"",(IF('[1]T15 Wine import vol'!H51&lt;&gt;"",('[1]T15 Wine import vol'!H51/'[1]T61 Real GDP'!H51*1000),"")),"")</f>
        <v>695.93960598973774</v>
      </c>
      <c r="J20" s="9" t="str">
        <f>IF('[1]T61 Real GDP'!I51&lt;&gt;"",(IF('[1]T15 Wine import vol'!I51&lt;&gt;"",('[1]T15 Wine import vol'!I51/'[1]T61 Real GDP'!I51*1000),"")),"")</f>
        <v/>
      </c>
      <c r="K20" s="9">
        <f>IF('[1]T61 Real GDP'!J51&lt;&gt;"",(IF('[1]T15 Wine import vol'!J51&lt;&gt;"",('[1]T15 Wine import vol'!J51/'[1]T61 Real GDP'!J51*1000),"")),"")</f>
        <v>590.08008941292633</v>
      </c>
      <c r="L20" s="9" t="str">
        <f>IF('[1]T61 Real GDP'!K51&lt;&gt;"",(IF('[1]T15 Wine import vol'!K51&lt;&gt;"",('[1]T15 Wine import vol'!K51/'[1]T61 Real GDP'!K51*1000),"")),"")</f>
        <v/>
      </c>
      <c r="M20" s="9" t="str">
        <f>IF('[1]T61 Real GDP'!L51&lt;&gt;"",(IF('[1]T15 Wine import vol'!L51&lt;&gt;"",('[1]T15 Wine import vol'!L51/'[1]T61 Real GDP'!L51*1000),"")),"")</f>
        <v/>
      </c>
      <c r="N20" s="9">
        <f>IF('[1]T61 Real GDP'!M51&lt;&gt;"",(IF('[1]T15 Wine import vol'!M51&lt;&gt;"",('[1]T15 Wine import vol'!M51/'[1]T61 Real GDP'!M51*1000),"")),"")</f>
        <v>709.39474620260899</v>
      </c>
      <c r="O20" s="9" t="str">
        <f>IF('[1]T61 Real GDP'!N51&lt;&gt;"",(IF('[1]T15 Wine import vol'!N51&lt;&gt;"",('[1]T15 Wine import vol'!N51/'[1]T61 Real GDP'!N51*1000),"")),"")</f>
        <v/>
      </c>
      <c r="P20" s="9">
        <f>IF('[1]T61 Real GDP'!O51&lt;&gt;"",(IF('[1]T15 Wine import vol'!O51&lt;&gt;"",('[1]T15 Wine import vol'!O51/'[1]T61 Real GDP'!O51*1000),"")),"")</f>
        <v>12134.31999087164</v>
      </c>
      <c r="Q20" s="9">
        <f>IF('[1]T61 Real GDP'!P51&lt;&gt;"",(IF('[1]T15 Wine import vol'!P51&lt;&gt;"",('[1]T15 Wine import vol'!P51/'[1]T61 Real GDP'!P51*1000),"")),"")</f>
        <v>547.67968696379978</v>
      </c>
      <c r="R20" s="9" t="str">
        <f>IF('[1]T61 Real GDP'!Q51&lt;&gt;"",(IF('[1]T15 Wine import vol'!Q51&lt;&gt;"",('[1]T15 Wine import vol'!Q51/'[1]T61 Real GDP'!Q51*1000),"")),"")</f>
        <v/>
      </c>
      <c r="S20" s="9" t="str">
        <f>IF('[1]T61 Real GDP'!R51&lt;&gt;"",(IF('[1]T15 Wine import vol'!R51&lt;&gt;"",('[1]T15 Wine import vol'!R51/'[1]T61 Real GDP'!R51*1000),"")),"")</f>
        <v/>
      </c>
      <c r="T20" s="9" t="str">
        <f>IF('[1]T61 Real GDP'!S51&lt;&gt;"",(IF('[1]T15 Wine import vol'!S51&lt;&gt;"",('[1]T15 Wine import vol'!S51/'[1]T61 Real GDP'!S51*1000),"")),"")</f>
        <v/>
      </c>
      <c r="U20" s="9" t="str">
        <f>IF('[1]T61 Real GDP'!T51&lt;&gt;"",(IF('[1]T15 Wine import vol'!T51&lt;&gt;"",('[1]T15 Wine import vol'!T51/'[1]T61 Real GDP'!T51*1000),"")),"")</f>
        <v/>
      </c>
      <c r="V20" s="9" t="str">
        <f>IF('[1]T61 Real GDP'!U51&lt;&gt;"",(IF('[1]T15 Wine import vol'!U51&lt;&gt;"",('[1]T15 Wine import vol'!U51/'[1]T61 Real GDP'!U51*1000),"")),"")</f>
        <v/>
      </c>
      <c r="W20" s="9" t="str">
        <f>IF('[1]T61 Real GDP'!V51&lt;&gt;"",(IF('[1]T15 Wine import vol'!V51&lt;&gt;"",('[1]T15 Wine import vol'!V51/'[1]T61 Real GDP'!V51*1000),"")),"")</f>
        <v/>
      </c>
      <c r="X20" s="9" t="str">
        <f>IF('[1]T61 Real GDP'!W51&lt;&gt;"",(IF('[1]T15 Wine import vol'!W51&lt;&gt;"",('[1]T15 Wine import vol'!W51/'[1]T61 Real GDP'!W51*1000),"")),"")</f>
        <v/>
      </c>
      <c r="Y20" s="9" t="str">
        <f>IF('[1]T61 Real GDP'!X51&lt;&gt;"",(IF('[1]T15 Wine import vol'!X51&lt;&gt;"",('[1]T15 Wine import vol'!X51/'[1]T61 Real GDP'!X51*1000),"")),"")</f>
        <v/>
      </c>
      <c r="Z20" s="9" t="str">
        <f>IF('[1]T61 Real GDP'!Y51&lt;&gt;"",(IF('[1]T15 Wine import vol'!Y51&lt;&gt;"",('[1]T15 Wine import vol'!Y51/'[1]T61 Real GDP'!Y51*1000),"")),"")</f>
        <v/>
      </c>
      <c r="AA20" s="9" t="str">
        <f>IF('[1]T61 Real GDP'!Z51&lt;&gt;"",(IF('[1]T15 Wine import vol'!Z51&lt;&gt;"",('[1]T15 Wine import vol'!Z51/'[1]T61 Real GDP'!Z51*1000),"")),"")</f>
        <v/>
      </c>
      <c r="AB20" s="9">
        <f>IF('[1]T61 Real GDP'!AA51&lt;&gt;"",(IF('[1]T15 Wine import vol'!AA51&lt;&gt;"",('[1]T15 Wine import vol'!AA51/'[1]T61 Real GDP'!AA51*1000),"")),"")</f>
        <v>356.75227521981418</v>
      </c>
      <c r="AC20" s="9" t="str">
        <f>IF('[1]T61 Real GDP'!AB51&lt;&gt;"",(IF('[1]T15 Wine import vol'!AB51&lt;&gt;"",('[1]T15 Wine import vol'!AB51/'[1]T61 Real GDP'!AB51*1000),"")),"")</f>
        <v/>
      </c>
      <c r="AD20" s="9" t="str">
        <f>IF('[1]T61 Real GDP'!AC51&lt;&gt;"",(IF('[1]T15 Wine import vol'!AC51&lt;&gt;"",('[1]T15 Wine import vol'!AC51/'[1]T61 Real GDP'!AC51*1000),"")),"")</f>
        <v/>
      </c>
      <c r="AE20" s="9">
        <f>IF('[1]T61 Real GDP'!AD51&lt;&gt;"",(IF('[1]T15 Wine import vol'!AD51&lt;&gt;"",('[1]T15 Wine import vol'!AD51/'[1]T61 Real GDP'!AD51*1000),"")),"")</f>
        <v>174.76103285867131</v>
      </c>
      <c r="AF20" s="9">
        <f>IF('[1]T61 Real GDP'!AE51&lt;&gt;"",(IF('[1]T15 Wine import vol'!AE51&lt;&gt;"",('[1]T15 Wine import vol'!AE51/'[1]T61 Real GDP'!AE51*1000),"")),"")</f>
        <v>10592.56740338242</v>
      </c>
      <c r="AG20" s="9" t="str">
        <f>IF('[1]T61 Real GDP'!AF51&lt;&gt;"",(IF('[1]T15 Wine import vol'!AF51&lt;&gt;"",('[1]T15 Wine import vol'!AF51/'[1]T61 Real GDP'!AF51*1000),"")),"")</f>
        <v/>
      </c>
      <c r="AH20" s="9" t="str">
        <f>IF('[1]T61 Real GDP'!AG51&lt;&gt;"",(IF('[1]T15 Wine import vol'!AG51&lt;&gt;"",('[1]T15 Wine import vol'!AG51/'[1]T61 Real GDP'!AG51*1000),"")),"")</f>
        <v/>
      </c>
      <c r="AI20" s="9" t="str">
        <f>IF('[1]T61 Real GDP'!AH51&lt;&gt;"",(IF('[1]T15 Wine import vol'!AH51&lt;&gt;"",('[1]T15 Wine import vol'!AH51/'[1]T61 Real GDP'!AH51*1000),"")),"")</f>
        <v/>
      </c>
      <c r="AJ20" s="9" t="str">
        <f>IF('[1]T61 Real GDP'!AI51&lt;&gt;"",(IF('[1]T15 Wine import vol'!AI51&lt;&gt;"",('[1]T15 Wine import vol'!AI51/'[1]T61 Real GDP'!AI51*1000),"")),"")</f>
        <v/>
      </c>
      <c r="AK20" s="9" t="str">
        <f>IF('[1]T61 Real GDP'!AJ51&lt;&gt;"",(IF('[1]T15 Wine import vol'!AJ51&lt;&gt;"",('[1]T15 Wine import vol'!AJ51/'[1]T61 Real GDP'!AJ51*1000),"")),"")</f>
        <v/>
      </c>
      <c r="AL20" s="9" t="str">
        <f>IF('[1]T61 Real GDP'!AK51&lt;&gt;"",(IF('[1]T15 Wine import vol'!AK51&lt;&gt;"",('[1]T15 Wine import vol'!AK51/'[1]T61 Real GDP'!AK51*1000),"")),"")</f>
        <v/>
      </c>
      <c r="AM20" s="9" t="str">
        <f>IF('[1]T61 Real GDP'!AL51&lt;&gt;"",(IF('[1]T15 Wine import vol'!AL51&lt;&gt;"",('[1]T15 Wine import vol'!AL51/'[1]T61 Real GDP'!AL51*1000),"")),"")</f>
        <v/>
      </c>
      <c r="AN20" s="9" t="str">
        <f>IF('[1]T61 Real GDP'!AM51&lt;&gt;"",(IF('[1]T15 Wine import vol'!AM51&lt;&gt;"",('[1]T15 Wine import vol'!AM51/'[1]T61 Real GDP'!AM51*1000),"")),"")</f>
        <v/>
      </c>
      <c r="AO20" s="9" t="str">
        <f>IF('[1]T61 Real GDP'!AN51&lt;&gt;"",(IF('[1]T15 Wine import vol'!AN51&lt;&gt;"",('[1]T15 Wine import vol'!AN51/'[1]T61 Real GDP'!AN51*1000),"")),"")</f>
        <v/>
      </c>
      <c r="AP20" s="9" t="str">
        <f>IF('[1]T61 Real GDP'!AO51&lt;&gt;"",(IF('[1]T15 Wine import vol'!AO51&lt;&gt;"",('[1]T15 Wine import vol'!AO51/'[1]T61 Real GDP'!AO51*1000),"")),"")</f>
        <v/>
      </c>
      <c r="AQ20" s="9" t="str">
        <f>IF('[1]T61 Real GDP'!AP51&lt;&gt;"",(IF('[1]T15 Wine import vol'!AP51&lt;&gt;"",('[1]T15 Wine import vol'!AP51/'[1]T61 Real GDP'!AP51*1000),"")),"")</f>
        <v/>
      </c>
      <c r="AR20" s="9" t="str">
        <f>IF('[1]T61 Real GDP'!AQ51&lt;&gt;"",(IF('[1]T15 Wine import vol'!AQ51&lt;&gt;"",('[1]T15 Wine import vol'!AQ51/'[1]T61 Real GDP'!AQ51*1000),"")),"")</f>
        <v/>
      </c>
      <c r="AS20" s="9" t="str">
        <f>IF('[1]T61 Real GDP'!AR51&lt;&gt;"",(IF('[1]T15 Wine import vol'!AR51&lt;&gt;"",('[1]T15 Wine import vol'!AR51/'[1]T61 Real GDP'!AR51*1000),"")),"")</f>
        <v/>
      </c>
      <c r="AT20" s="9" t="str">
        <f>IF('[1]T61 Real GDP'!AS51&lt;&gt;"",(IF('[1]T15 Wine import vol'!AS51&lt;&gt;"",('[1]T15 Wine import vol'!AS51/'[1]T61 Real GDP'!AS51*1000),"")),"")</f>
        <v/>
      </c>
      <c r="AU20" s="9" t="str">
        <f>IF('[1]T61 Real GDP'!AT51&lt;&gt;"",(IF('[1]T15 Wine import vol'!AT51&lt;&gt;"",('[1]T15 Wine import vol'!AT51/'[1]T61 Real GDP'!AT51*1000),"")),"")</f>
        <v/>
      </c>
      <c r="AV20" s="9" t="str">
        <f>IF('[1]T61 Real GDP'!AU51&lt;&gt;"",(IF('[1]T15 Wine import vol'!AU51&lt;&gt;"",('[1]T15 Wine import vol'!AU51/'[1]T61 Real GDP'!AU51*1000),"")),"")</f>
        <v/>
      </c>
      <c r="AW20" s="9" t="str">
        <f>IF('[1]T61 Real GDP'!AV51&lt;&gt;"",(IF('[1]T15 Wine import vol'!AV51&lt;&gt;"",('[1]T15 Wine import vol'!AV51/'[1]T61 Real GDP'!AV51*1000),"")),"")</f>
        <v/>
      </c>
      <c r="AX20" s="9" t="str">
        <f>IF('[1]T61 Real GDP'!AW51&lt;&gt;"",(IF('[1]T15 Wine import vol'!AW51&lt;&gt;"",('[1]T15 Wine import vol'!AW51/'[1]T61 Real GDP'!AW51*1000),"")),"")</f>
        <v/>
      </c>
      <c r="AY20" s="9" t="str">
        <f>IF('[1]T61 Real GDP'!AX51&lt;&gt;"",(IF('[1]T15 Wine import vol'!AX51&lt;&gt;"",('[1]T15 Wine import vol'!AX51/'[1]T61 Real GDP'!AX51*1000),"")),"")</f>
        <v/>
      </c>
      <c r="AZ20" s="9" t="str">
        <f>IF('[1]T61 Real GDP'!AY51&lt;&gt;"",(IF('[1]T15 Wine import vol'!AY51&lt;&gt;"",('[1]T15 Wine import vol'!AY51/'[1]T61 Real GDP'!AY51*1000),"")),"")</f>
        <v/>
      </c>
      <c r="BA20" s="9" t="str">
        <f>IF('[1]T61 Real GDP'!AZ51&lt;&gt;"",(IF('[1]T15 Wine import vol'!AZ51&lt;&gt;"",('[1]T15 Wine import vol'!AZ51/'[1]T61 Real GDP'!AZ51*1000),"")),"")</f>
        <v/>
      </c>
      <c r="BB20" s="8" t="str">
        <f>IF('[1]T61 Real GDP'!BC51&lt;&gt;"",(IF('[1]T15 Wine import vol'!BC51&lt;&gt;"",('[1]T15 Wine import vol'!BC51/'[1]T61 Real GDP'!BC51*1000),"")),"")</f>
        <v/>
      </c>
    </row>
    <row r="21" spans="1:54" x14ac:dyDescent="0.5">
      <c r="A21" s="7">
        <f>'[1]T15 Wine import vol'!A52</f>
        <v>1884</v>
      </c>
      <c r="B21" s="9">
        <f>IF('[1]T61 Real GDP'!B52&lt;&gt;"",(IF('[1]T15 Wine import vol'!B52&lt;&gt;"",('[1]T15 Wine import vol'!B52/'[1]T61 Real GDP'!B52*1000),"")),"")</f>
        <v>9104.5933755027017</v>
      </c>
      <c r="C21" s="9">
        <f>IF('[1]T61 Real GDP'!C52&lt;&gt;"",(IF('[1]T15 Wine import vol'!C52&lt;&gt;"",('[1]T15 Wine import vol'!C52/'[1]T61 Real GDP'!C52*1000),"")),"")</f>
        <v>241.93737719757621</v>
      </c>
      <c r="D21" s="9" t="str">
        <f>IF('[1]T61 Real GDP'!D52&lt;&gt;"",(IF('[1]T15 Wine import vol'!D52&lt;&gt;"",('[1]T15 Wine import vol'!D52/'[1]T61 Real GDP'!D52*1000),"")),"")</f>
        <v/>
      </c>
      <c r="E21" s="9">
        <f>IF('[1]T61 Real GDP'!E52&lt;&gt;"",(IF('[1]T15 Wine import vol'!E52&lt;&gt;"",('[1]T15 Wine import vol'!E52/'[1]T61 Real GDP'!E52*1000),"")),"")</f>
        <v>31.229897500084572</v>
      </c>
      <c r="F21" s="9">
        <f>IF('[1]T61 Real GDP'!F52&lt;&gt;"",(IF('[1]T15 Wine import vol'!F52&lt;&gt;"",('[1]T15 Wine import vol'!F52/'[1]T61 Real GDP'!F52*1000),"")),"")</f>
        <v>340.38126557772102</v>
      </c>
      <c r="G21" s="9"/>
      <c r="H21" s="9">
        <f>IF('[1]T61 Real GDP'!G52&lt;&gt;"",(IF('[1]T15 Wine import vol'!G52&lt;&gt;"",('[1]T15 Wine import vol'!G52/'[1]T61 Real GDP'!G52*1000),"")),"")</f>
        <v>1087.2334033683701</v>
      </c>
      <c r="I21" s="9">
        <f>IF('[1]T61 Real GDP'!H52&lt;&gt;"",(IF('[1]T15 Wine import vol'!H52&lt;&gt;"",('[1]T15 Wine import vol'!H52/'[1]T61 Real GDP'!H52*1000),"")),"")</f>
        <v>700.10392167587383</v>
      </c>
      <c r="J21" s="9" t="str">
        <f>IF('[1]T61 Real GDP'!I52&lt;&gt;"",(IF('[1]T15 Wine import vol'!I52&lt;&gt;"",('[1]T15 Wine import vol'!I52/'[1]T61 Real GDP'!I52*1000),"")),"")</f>
        <v/>
      </c>
      <c r="K21" s="9">
        <f>IF('[1]T61 Real GDP'!J52&lt;&gt;"",(IF('[1]T15 Wine import vol'!J52&lt;&gt;"",('[1]T15 Wine import vol'!J52/'[1]T61 Real GDP'!J52*1000),"")),"")</f>
        <v>599.07660434244212</v>
      </c>
      <c r="L21" s="9" t="str">
        <f>IF('[1]T61 Real GDP'!K52&lt;&gt;"",(IF('[1]T15 Wine import vol'!K52&lt;&gt;"",('[1]T15 Wine import vol'!K52/'[1]T61 Real GDP'!K52*1000),"")),"")</f>
        <v/>
      </c>
      <c r="M21" s="9" t="str">
        <f>IF('[1]T61 Real GDP'!L52&lt;&gt;"",(IF('[1]T15 Wine import vol'!L52&lt;&gt;"",('[1]T15 Wine import vol'!L52/'[1]T61 Real GDP'!L52*1000),"")),"")</f>
        <v/>
      </c>
      <c r="N21" s="9">
        <f>IF('[1]T61 Real GDP'!M52&lt;&gt;"",(IF('[1]T15 Wine import vol'!M52&lt;&gt;"",('[1]T15 Wine import vol'!M52/'[1]T61 Real GDP'!M52*1000),"")),"")</f>
        <v>697.17836556021859</v>
      </c>
      <c r="O21" s="9" t="str">
        <f>IF('[1]T61 Real GDP'!N52&lt;&gt;"",(IF('[1]T15 Wine import vol'!N52&lt;&gt;"",('[1]T15 Wine import vol'!N52/'[1]T61 Real GDP'!N52*1000),"")),"")</f>
        <v/>
      </c>
      <c r="P21" s="9">
        <f>IF('[1]T61 Real GDP'!O52&lt;&gt;"",(IF('[1]T15 Wine import vol'!O52&lt;&gt;"",('[1]T15 Wine import vol'!O52/'[1]T61 Real GDP'!O52*1000),"")),"")</f>
        <v>10541.727048106392</v>
      </c>
      <c r="Q21" s="9">
        <f>IF('[1]T61 Real GDP'!P52&lt;&gt;"",(IF('[1]T15 Wine import vol'!P52&lt;&gt;"",('[1]T15 Wine import vol'!P52/'[1]T61 Real GDP'!P52*1000),"")),"")</f>
        <v>530.75811768835797</v>
      </c>
      <c r="R21" s="9" t="str">
        <f>IF('[1]T61 Real GDP'!Q52&lt;&gt;"",(IF('[1]T15 Wine import vol'!Q52&lt;&gt;"",('[1]T15 Wine import vol'!Q52/'[1]T61 Real GDP'!Q52*1000),"")),"")</f>
        <v/>
      </c>
      <c r="S21" s="9" t="str">
        <f>IF('[1]T61 Real GDP'!R52&lt;&gt;"",(IF('[1]T15 Wine import vol'!R52&lt;&gt;"",('[1]T15 Wine import vol'!R52/'[1]T61 Real GDP'!R52*1000),"")),"")</f>
        <v/>
      </c>
      <c r="T21" s="9" t="str">
        <f>IF('[1]T61 Real GDP'!S52&lt;&gt;"",(IF('[1]T15 Wine import vol'!S52&lt;&gt;"",('[1]T15 Wine import vol'!S52/'[1]T61 Real GDP'!S52*1000),"")),"")</f>
        <v/>
      </c>
      <c r="U21" s="9" t="str">
        <f>IF('[1]T61 Real GDP'!T52&lt;&gt;"",(IF('[1]T15 Wine import vol'!T52&lt;&gt;"",('[1]T15 Wine import vol'!T52/'[1]T61 Real GDP'!T52*1000),"")),"")</f>
        <v/>
      </c>
      <c r="V21" s="9" t="str">
        <f>IF('[1]T61 Real GDP'!U52&lt;&gt;"",(IF('[1]T15 Wine import vol'!U52&lt;&gt;"",('[1]T15 Wine import vol'!U52/'[1]T61 Real GDP'!U52*1000),"")),"")</f>
        <v/>
      </c>
      <c r="W21" s="9" t="str">
        <f>IF('[1]T61 Real GDP'!V52&lt;&gt;"",(IF('[1]T15 Wine import vol'!V52&lt;&gt;"",('[1]T15 Wine import vol'!V52/'[1]T61 Real GDP'!V52*1000),"")),"")</f>
        <v/>
      </c>
      <c r="X21" s="9" t="str">
        <f>IF('[1]T61 Real GDP'!W52&lt;&gt;"",(IF('[1]T15 Wine import vol'!W52&lt;&gt;"",('[1]T15 Wine import vol'!W52/'[1]T61 Real GDP'!W52*1000),"")),"")</f>
        <v/>
      </c>
      <c r="Y21" s="9" t="str">
        <f>IF('[1]T61 Real GDP'!X52&lt;&gt;"",(IF('[1]T15 Wine import vol'!X52&lt;&gt;"",('[1]T15 Wine import vol'!X52/'[1]T61 Real GDP'!X52*1000),"")),"")</f>
        <v/>
      </c>
      <c r="Z21" s="9" t="str">
        <f>IF('[1]T61 Real GDP'!Y52&lt;&gt;"",(IF('[1]T15 Wine import vol'!Y52&lt;&gt;"",('[1]T15 Wine import vol'!Y52/'[1]T61 Real GDP'!Y52*1000),"")),"")</f>
        <v/>
      </c>
      <c r="AA21" s="9" t="str">
        <f>IF('[1]T61 Real GDP'!Z52&lt;&gt;"",(IF('[1]T15 Wine import vol'!Z52&lt;&gt;"",('[1]T15 Wine import vol'!Z52/'[1]T61 Real GDP'!Z52*1000),"")),"")</f>
        <v/>
      </c>
      <c r="AB21" s="9">
        <f>IF('[1]T61 Real GDP'!AA52&lt;&gt;"",(IF('[1]T15 Wine import vol'!AA52&lt;&gt;"",('[1]T15 Wine import vol'!AA52/'[1]T61 Real GDP'!AA52*1000),"")),"")</f>
        <v>57.749336783223356</v>
      </c>
      <c r="AC21" s="9" t="str">
        <f>IF('[1]T61 Real GDP'!AB52&lt;&gt;"",(IF('[1]T15 Wine import vol'!AB52&lt;&gt;"",('[1]T15 Wine import vol'!AB52/'[1]T61 Real GDP'!AB52*1000),"")),"")</f>
        <v/>
      </c>
      <c r="AD21" s="9" t="str">
        <f>IF('[1]T61 Real GDP'!AC52&lt;&gt;"",(IF('[1]T15 Wine import vol'!AC52&lt;&gt;"",('[1]T15 Wine import vol'!AC52/'[1]T61 Real GDP'!AC52*1000),"")),"")</f>
        <v/>
      </c>
      <c r="AE21" s="9">
        <f>IF('[1]T61 Real GDP'!AD52&lt;&gt;"",(IF('[1]T15 Wine import vol'!AD52&lt;&gt;"",('[1]T15 Wine import vol'!AD52/'[1]T61 Real GDP'!AD52*1000),"")),"")</f>
        <v>63.134253565991855</v>
      </c>
      <c r="AF21" s="9">
        <f>IF('[1]T61 Real GDP'!AE52&lt;&gt;"",(IF('[1]T15 Wine import vol'!AE52&lt;&gt;"",('[1]T15 Wine import vol'!AE52/'[1]T61 Real GDP'!AE52*1000),"")),"")</f>
        <v>12758.350252803319</v>
      </c>
      <c r="AG21" s="9" t="str">
        <f>IF('[1]T61 Real GDP'!AF52&lt;&gt;"",(IF('[1]T15 Wine import vol'!AF52&lt;&gt;"",('[1]T15 Wine import vol'!AF52/'[1]T61 Real GDP'!AF52*1000),"")),"")</f>
        <v/>
      </c>
      <c r="AH21" s="9" t="str">
        <f>IF('[1]T61 Real GDP'!AG52&lt;&gt;"",(IF('[1]T15 Wine import vol'!AG52&lt;&gt;"",('[1]T15 Wine import vol'!AG52/'[1]T61 Real GDP'!AG52*1000),"")),"")</f>
        <v/>
      </c>
      <c r="AI21" s="9" t="str">
        <f>IF('[1]T61 Real GDP'!AH52&lt;&gt;"",(IF('[1]T15 Wine import vol'!AH52&lt;&gt;"",('[1]T15 Wine import vol'!AH52/'[1]T61 Real GDP'!AH52*1000),"")),"")</f>
        <v/>
      </c>
      <c r="AJ21" s="9" t="str">
        <f>IF('[1]T61 Real GDP'!AI52&lt;&gt;"",(IF('[1]T15 Wine import vol'!AI52&lt;&gt;"",('[1]T15 Wine import vol'!AI52/'[1]T61 Real GDP'!AI52*1000),"")),"")</f>
        <v/>
      </c>
      <c r="AK21" s="9" t="str">
        <f>IF('[1]T61 Real GDP'!AJ52&lt;&gt;"",(IF('[1]T15 Wine import vol'!AJ52&lt;&gt;"",('[1]T15 Wine import vol'!AJ52/'[1]T61 Real GDP'!AJ52*1000),"")),"")</f>
        <v/>
      </c>
      <c r="AL21" s="9" t="str">
        <f>IF('[1]T61 Real GDP'!AK52&lt;&gt;"",(IF('[1]T15 Wine import vol'!AK52&lt;&gt;"",('[1]T15 Wine import vol'!AK52/'[1]T61 Real GDP'!AK52*1000),"")),"")</f>
        <v/>
      </c>
      <c r="AM21" s="9" t="str">
        <f>IF('[1]T61 Real GDP'!AL52&lt;&gt;"",(IF('[1]T15 Wine import vol'!AL52&lt;&gt;"",('[1]T15 Wine import vol'!AL52/'[1]T61 Real GDP'!AL52*1000),"")),"")</f>
        <v/>
      </c>
      <c r="AN21" s="9" t="str">
        <f>IF('[1]T61 Real GDP'!AM52&lt;&gt;"",(IF('[1]T15 Wine import vol'!AM52&lt;&gt;"",('[1]T15 Wine import vol'!AM52/'[1]T61 Real GDP'!AM52*1000),"")),"")</f>
        <v/>
      </c>
      <c r="AO21" s="9" t="str">
        <f>IF('[1]T61 Real GDP'!AN52&lt;&gt;"",(IF('[1]T15 Wine import vol'!AN52&lt;&gt;"",('[1]T15 Wine import vol'!AN52/'[1]T61 Real GDP'!AN52*1000),"")),"")</f>
        <v/>
      </c>
      <c r="AP21" s="9" t="str">
        <f>IF('[1]T61 Real GDP'!AO52&lt;&gt;"",(IF('[1]T15 Wine import vol'!AO52&lt;&gt;"",('[1]T15 Wine import vol'!AO52/'[1]T61 Real GDP'!AO52*1000),"")),"")</f>
        <v/>
      </c>
      <c r="AQ21" s="9" t="str">
        <f>IF('[1]T61 Real GDP'!AP52&lt;&gt;"",(IF('[1]T15 Wine import vol'!AP52&lt;&gt;"",('[1]T15 Wine import vol'!AP52/'[1]T61 Real GDP'!AP52*1000),"")),"")</f>
        <v/>
      </c>
      <c r="AR21" s="9" t="str">
        <f>IF('[1]T61 Real GDP'!AQ52&lt;&gt;"",(IF('[1]T15 Wine import vol'!AQ52&lt;&gt;"",('[1]T15 Wine import vol'!AQ52/'[1]T61 Real GDP'!AQ52*1000),"")),"")</f>
        <v/>
      </c>
      <c r="AS21" s="9" t="str">
        <f>IF('[1]T61 Real GDP'!AR52&lt;&gt;"",(IF('[1]T15 Wine import vol'!AR52&lt;&gt;"",('[1]T15 Wine import vol'!AR52/'[1]T61 Real GDP'!AR52*1000),"")),"")</f>
        <v/>
      </c>
      <c r="AT21" s="9" t="str">
        <f>IF('[1]T61 Real GDP'!AS52&lt;&gt;"",(IF('[1]T15 Wine import vol'!AS52&lt;&gt;"",('[1]T15 Wine import vol'!AS52/'[1]T61 Real GDP'!AS52*1000),"")),"")</f>
        <v/>
      </c>
      <c r="AU21" s="9" t="str">
        <f>IF('[1]T61 Real GDP'!AT52&lt;&gt;"",(IF('[1]T15 Wine import vol'!AT52&lt;&gt;"",('[1]T15 Wine import vol'!AT52/'[1]T61 Real GDP'!AT52*1000),"")),"")</f>
        <v/>
      </c>
      <c r="AV21" s="9" t="str">
        <f>IF('[1]T61 Real GDP'!AU52&lt;&gt;"",(IF('[1]T15 Wine import vol'!AU52&lt;&gt;"",('[1]T15 Wine import vol'!AU52/'[1]T61 Real GDP'!AU52*1000),"")),"")</f>
        <v/>
      </c>
      <c r="AW21" s="9" t="str">
        <f>IF('[1]T61 Real GDP'!AV52&lt;&gt;"",(IF('[1]T15 Wine import vol'!AV52&lt;&gt;"",('[1]T15 Wine import vol'!AV52/'[1]T61 Real GDP'!AV52*1000),"")),"")</f>
        <v/>
      </c>
      <c r="AX21" s="9" t="str">
        <f>IF('[1]T61 Real GDP'!AW52&lt;&gt;"",(IF('[1]T15 Wine import vol'!AW52&lt;&gt;"",('[1]T15 Wine import vol'!AW52/'[1]T61 Real GDP'!AW52*1000),"")),"")</f>
        <v/>
      </c>
      <c r="AY21" s="9" t="str">
        <f>IF('[1]T61 Real GDP'!AX52&lt;&gt;"",(IF('[1]T15 Wine import vol'!AX52&lt;&gt;"",('[1]T15 Wine import vol'!AX52/'[1]T61 Real GDP'!AX52*1000),"")),"")</f>
        <v/>
      </c>
      <c r="AZ21" s="9" t="str">
        <f>IF('[1]T61 Real GDP'!AY52&lt;&gt;"",(IF('[1]T15 Wine import vol'!AY52&lt;&gt;"",('[1]T15 Wine import vol'!AY52/'[1]T61 Real GDP'!AY52*1000),"")),"")</f>
        <v/>
      </c>
      <c r="BA21" s="9" t="str">
        <f>IF('[1]T61 Real GDP'!AZ52&lt;&gt;"",(IF('[1]T15 Wine import vol'!AZ52&lt;&gt;"",('[1]T15 Wine import vol'!AZ52/'[1]T61 Real GDP'!AZ52*1000),"")),"")</f>
        <v/>
      </c>
      <c r="BB21" s="8" t="str">
        <f>IF('[1]T61 Real GDP'!BC52&lt;&gt;"",(IF('[1]T15 Wine import vol'!BC52&lt;&gt;"",('[1]T15 Wine import vol'!BC52/'[1]T61 Real GDP'!BC52*1000),"")),"")</f>
        <v/>
      </c>
    </row>
    <row r="22" spans="1:54" x14ac:dyDescent="0.5">
      <c r="A22" s="7">
        <f>'[1]T15 Wine import vol'!A53</f>
        <v>1885</v>
      </c>
      <c r="B22" s="9">
        <f>IF('[1]T61 Real GDP'!B53&lt;&gt;"",(IF('[1]T15 Wine import vol'!B53&lt;&gt;"",('[1]T15 Wine import vol'!B53/'[1]T61 Real GDP'!B53*1000),"")),"")</f>
        <v>9330.917867538481</v>
      </c>
      <c r="C22" s="9">
        <f>IF('[1]T61 Real GDP'!C53&lt;&gt;"",(IF('[1]T15 Wine import vol'!C53&lt;&gt;"",('[1]T15 Wine import vol'!C53/'[1]T61 Real GDP'!C53*1000),"")),"")</f>
        <v>649.05911251784914</v>
      </c>
      <c r="D22" s="9">
        <f>IF('[1]T61 Real GDP'!D53&lt;&gt;"",(IF('[1]T15 Wine import vol'!D53&lt;&gt;"",('[1]T15 Wine import vol'!D53/'[1]T61 Real GDP'!D53*1000),"")),"")</f>
        <v>13.029225908372824</v>
      </c>
      <c r="E22" s="9">
        <f>IF('[1]T61 Real GDP'!E53&lt;&gt;"",(IF('[1]T15 Wine import vol'!E53&lt;&gt;"",('[1]T15 Wine import vol'!E53/'[1]T61 Real GDP'!E53*1000),"")),"")</f>
        <v>77.079863765899773</v>
      </c>
      <c r="F22" s="9">
        <f>IF('[1]T61 Real GDP'!F53&lt;&gt;"",(IF('[1]T15 Wine import vol'!F53&lt;&gt;"",('[1]T15 Wine import vol'!F53/'[1]T61 Real GDP'!F53*1000),"")),"")</f>
        <v>265.08883888344792</v>
      </c>
      <c r="G22" s="9"/>
      <c r="H22" s="9">
        <f>IF('[1]T61 Real GDP'!G53&lt;&gt;"",(IF('[1]T15 Wine import vol'!G53&lt;&gt;"",('[1]T15 Wine import vol'!G53/'[1]T61 Real GDP'!G53*1000),"")),"")</f>
        <v>1073.8814142041967</v>
      </c>
      <c r="I22" s="9">
        <f>IF('[1]T61 Real GDP'!H53&lt;&gt;"",(IF('[1]T15 Wine import vol'!H53&lt;&gt;"",('[1]T15 Wine import vol'!H53/'[1]T61 Real GDP'!H53*1000),"")),"")</f>
        <v>703.54144288754526</v>
      </c>
      <c r="J22" s="9" t="str">
        <f>IF('[1]T61 Real GDP'!I53&lt;&gt;"",(IF('[1]T15 Wine import vol'!I53&lt;&gt;"",('[1]T15 Wine import vol'!I53/'[1]T61 Real GDP'!I53*1000),"")),"")</f>
        <v/>
      </c>
      <c r="K22" s="9">
        <f>IF('[1]T61 Real GDP'!J53&lt;&gt;"",(IF('[1]T15 Wine import vol'!J53&lt;&gt;"",('[1]T15 Wine import vol'!J53/'[1]T61 Real GDP'!J53*1000),"")),"")</f>
        <v>574.64826826070816</v>
      </c>
      <c r="L22" s="9" t="str">
        <f>IF('[1]T61 Real GDP'!K53&lt;&gt;"",(IF('[1]T15 Wine import vol'!K53&lt;&gt;"",('[1]T15 Wine import vol'!K53/'[1]T61 Real GDP'!K53*1000),"")),"")</f>
        <v/>
      </c>
      <c r="M22" s="9" t="str">
        <f>IF('[1]T61 Real GDP'!L53&lt;&gt;"",(IF('[1]T15 Wine import vol'!L53&lt;&gt;"",('[1]T15 Wine import vol'!L53/'[1]T61 Real GDP'!L53*1000),"")),"")</f>
        <v/>
      </c>
      <c r="N22" s="9">
        <f>IF('[1]T61 Real GDP'!M53&lt;&gt;"",(IF('[1]T15 Wine import vol'!M53&lt;&gt;"",('[1]T15 Wine import vol'!M53/'[1]T61 Real GDP'!M53*1000),"")),"")</f>
        <v>682.09902533682032</v>
      </c>
      <c r="O22" s="9" t="str">
        <f>IF('[1]T61 Real GDP'!N53&lt;&gt;"",(IF('[1]T15 Wine import vol'!N53&lt;&gt;"",('[1]T15 Wine import vol'!N53/'[1]T61 Real GDP'!N53*1000),"")),"")</f>
        <v/>
      </c>
      <c r="P22" s="9">
        <f>IF('[1]T61 Real GDP'!O53&lt;&gt;"",(IF('[1]T15 Wine import vol'!O53&lt;&gt;"",('[1]T15 Wine import vol'!O53/'[1]T61 Real GDP'!O53*1000),"")),"")</f>
        <v>9377.6424411791668</v>
      </c>
      <c r="Q22" s="9">
        <f>IF('[1]T61 Real GDP'!P53&lt;&gt;"",(IF('[1]T15 Wine import vol'!P53&lt;&gt;"",('[1]T15 Wine import vol'!P53/'[1]T61 Real GDP'!P53*1000),"")),"")</f>
        <v>516.74053908798783</v>
      </c>
      <c r="R22" s="9" t="str">
        <f>IF('[1]T61 Real GDP'!Q53&lt;&gt;"",(IF('[1]T15 Wine import vol'!Q53&lt;&gt;"",('[1]T15 Wine import vol'!Q53/'[1]T61 Real GDP'!Q53*1000),"")),"")</f>
        <v/>
      </c>
      <c r="S22" s="9" t="str">
        <f>IF('[1]T61 Real GDP'!R53&lt;&gt;"",(IF('[1]T15 Wine import vol'!R53&lt;&gt;"",('[1]T15 Wine import vol'!R53/'[1]T61 Real GDP'!R53*1000),"")),"")</f>
        <v/>
      </c>
      <c r="T22" s="9" t="str">
        <f>IF('[1]T61 Real GDP'!S53&lt;&gt;"",(IF('[1]T15 Wine import vol'!S53&lt;&gt;"",('[1]T15 Wine import vol'!S53/'[1]T61 Real GDP'!S53*1000),"")),"")</f>
        <v/>
      </c>
      <c r="U22" s="9" t="str">
        <f>IF('[1]T61 Real GDP'!T53&lt;&gt;"",(IF('[1]T15 Wine import vol'!T53&lt;&gt;"",('[1]T15 Wine import vol'!T53/'[1]T61 Real GDP'!T53*1000),"")),"")</f>
        <v/>
      </c>
      <c r="V22" s="9" t="str">
        <f>IF('[1]T61 Real GDP'!U53&lt;&gt;"",(IF('[1]T15 Wine import vol'!U53&lt;&gt;"",('[1]T15 Wine import vol'!U53/'[1]T61 Real GDP'!U53*1000),"")),"")</f>
        <v/>
      </c>
      <c r="W22" s="9" t="str">
        <f>IF('[1]T61 Real GDP'!V53&lt;&gt;"",(IF('[1]T15 Wine import vol'!V53&lt;&gt;"",('[1]T15 Wine import vol'!V53/'[1]T61 Real GDP'!V53*1000),"")),"")</f>
        <v/>
      </c>
      <c r="X22" s="9" t="str">
        <f>IF('[1]T61 Real GDP'!W53&lt;&gt;"",(IF('[1]T15 Wine import vol'!W53&lt;&gt;"",('[1]T15 Wine import vol'!W53/'[1]T61 Real GDP'!W53*1000),"")),"")</f>
        <v/>
      </c>
      <c r="Y22" s="9" t="str">
        <f>IF('[1]T61 Real GDP'!X53&lt;&gt;"",(IF('[1]T15 Wine import vol'!X53&lt;&gt;"",('[1]T15 Wine import vol'!X53/'[1]T61 Real GDP'!X53*1000),"")),"")</f>
        <v/>
      </c>
      <c r="Z22" s="9" t="str">
        <f>IF('[1]T61 Real GDP'!Y53&lt;&gt;"",(IF('[1]T15 Wine import vol'!Y53&lt;&gt;"",('[1]T15 Wine import vol'!Y53/'[1]T61 Real GDP'!Y53*1000),"")),"")</f>
        <v/>
      </c>
      <c r="AA22" s="9" t="str">
        <f>IF('[1]T61 Real GDP'!Z53&lt;&gt;"",(IF('[1]T15 Wine import vol'!Z53&lt;&gt;"",('[1]T15 Wine import vol'!Z53/'[1]T61 Real GDP'!Z53*1000),"")),"")</f>
        <v/>
      </c>
      <c r="AB22" s="9">
        <f>IF('[1]T61 Real GDP'!AA53&lt;&gt;"",(IF('[1]T15 Wine import vol'!AA53&lt;&gt;"",('[1]T15 Wine import vol'!AA53/'[1]T61 Real GDP'!AA53*1000),"")),"")</f>
        <v>298.53822477491173</v>
      </c>
      <c r="AC22" s="9" t="str">
        <f>IF('[1]T61 Real GDP'!AB53&lt;&gt;"",(IF('[1]T15 Wine import vol'!AB53&lt;&gt;"",('[1]T15 Wine import vol'!AB53/'[1]T61 Real GDP'!AB53*1000),"")),"")</f>
        <v/>
      </c>
      <c r="AD22" s="9" t="str">
        <f>IF('[1]T61 Real GDP'!AC53&lt;&gt;"",(IF('[1]T15 Wine import vol'!AC53&lt;&gt;"",('[1]T15 Wine import vol'!AC53/'[1]T61 Real GDP'!AC53*1000),"")),"")</f>
        <v/>
      </c>
      <c r="AE22" s="9">
        <f>IF('[1]T61 Real GDP'!AD53&lt;&gt;"",(IF('[1]T15 Wine import vol'!AD53&lt;&gt;"",('[1]T15 Wine import vol'!AD53/'[1]T61 Real GDP'!AD53*1000),"")),"")</f>
        <v>91.596869757839059</v>
      </c>
      <c r="AF22" s="9">
        <f>IF('[1]T61 Real GDP'!AE53&lt;&gt;"",(IF('[1]T15 Wine import vol'!AE53&lt;&gt;"",('[1]T15 Wine import vol'!AE53/'[1]T61 Real GDP'!AE53*1000),"")),"")</f>
        <v>7807.1229715909822</v>
      </c>
      <c r="AG22" s="9" t="str">
        <f>IF('[1]T61 Real GDP'!AF53&lt;&gt;"",(IF('[1]T15 Wine import vol'!AF53&lt;&gt;"",('[1]T15 Wine import vol'!AF53/'[1]T61 Real GDP'!AF53*1000),"")),"")</f>
        <v/>
      </c>
      <c r="AH22" s="9" t="str">
        <f>IF('[1]T61 Real GDP'!AG53&lt;&gt;"",(IF('[1]T15 Wine import vol'!AG53&lt;&gt;"",('[1]T15 Wine import vol'!AG53/'[1]T61 Real GDP'!AG53*1000),"")),"")</f>
        <v/>
      </c>
      <c r="AI22" s="9" t="str">
        <f>IF('[1]T61 Real GDP'!AH53&lt;&gt;"",(IF('[1]T15 Wine import vol'!AH53&lt;&gt;"",('[1]T15 Wine import vol'!AH53/'[1]T61 Real GDP'!AH53*1000),"")),"")</f>
        <v/>
      </c>
      <c r="AJ22" s="9" t="str">
        <f>IF('[1]T61 Real GDP'!AI53&lt;&gt;"",(IF('[1]T15 Wine import vol'!AI53&lt;&gt;"",('[1]T15 Wine import vol'!AI53/'[1]T61 Real GDP'!AI53*1000),"")),"")</f>
        <v/>
      </c>
      <c r="AK22" s="9" t="str">
        <f>IF('[1]T61 Real GDP'!AJ53&lt;&gt;"",(IF('[1]T15 Wine import vol'!AJ53&lt;&gt;"",('[1]T15 Wine import vol'!AJ53/'[1]T61 Real GDP'!AJ53*1000),"")),"")</f>
        <v/>
      </c>
      <c r="AL22" s="9" t="str">
        <f>IF('[1]T61 Real GDP'!AK53&lt;&gt;"",(IF('[1]T15 Wine import vol'!AK53&lt;&gt;"",('[1]T15 Wine import vol'!AK53/'[1]T61 Real GDP'!AK53*1000),"")),"")</f>
        <v/>
      </c>
      <c r="AM22" s="9" t="str">
        <f>IF('[1]T61 Real GDP'!AL53&lt;&gt;"",(IF('[1]T15 Wine import vol'!AL53&lt;&gt;"",('[1]T15 Wine import vol'!AL53/'[1]T61 Real GDP'!AL53*1000),"")),"")</f>
        <v/>
      </c>
      <c r="AN22" s="9" t="str">
        <f>IF('[1]T61 Real GDP'!AM53&lt;&gt;"",(IF('[1]T15 Wine import vol'!AM53&lt;&gt;"",('[1]T15 Wine import vol'!AM53/'[1]T61 Real GDP'!AM53*1000),"")),"")</f>
        <v/>
      </c>
      <c r="AO22" s="9" t="str">
        <f>IF('[1]T61 Real GDP'!AN53&lt;&gt;"",(IF('[1]T15 Wine import vol'!AN53&lt;&gt;"",('[1]T15 Wine import vol'!AN53/'[1]T61 Real GDP'!AN53*1000),"")),"")</f>
        <v/>
      </c>
      <c r="AP22" s="9" t="str">
        <f>IF('[1]T61 Real GDP'!AO53&lt;&gt;"",(IF('[1]T15 Wine import vol'!AO53&lt;&gt;"",('[1]T15 Wine import vol'!AO53/'[1]T61 Real GDP'!AO53*1000),"")),"")</f>
        <v/>
      </c>
      <c r="AQ22" s="9" t="str">
        <f>IF('[1]T61 Real GDP'!AP53&lt;&gt;"",(IF('[1]T15 Wine import vol'!AP53&lt;&gt;"",('[1]T15 Wine import vol'!AP53/'[1]T61 Real GDP'!AP53*1000),"")),"")</f>
        <v/>
      </c>
      <c r="AR22" s="9" t="str">
        <f>IF('[1]T61 Real GDP'!AQ53&lt;&gt;"",(IF('[1]T15 Wine import vol'!AQ53&lt;&gt;"",('[1]T15 Wine import vol'!AQ53/'[1]T61 Real GDP'!AQ53*1000),"")),"")</f>
        <v/>
      </c>
      <c r="AS22" s="9" t="str">
        <f>IF('[1]T61 Real GDP'!AR53&lt;&gt;"",(IF('[1]T15 Wine import vol'!AR53&lt;&gt;"",('[1]T15 Wine import vol'!AR53/'[1]T61 Real GDP'!AR53*1000),"")),"")</f>
        <v/>
      </c>
      <c r="AT22" s="9" t="str">
        <f>IF('[1]T61 Real GDP'!AS53&lt;&gt;"",(IF('[1]T15 Wine import vol'!AS53&lt;&gt;"",('[1]T15 Wine import vol'!AS53/'[1]T61 Real GDP'!AS53*1000),"")),"")</f>
        <v/>
      </c>
      <c r="AU22" s="9" t="str">
        <f>IF('[1]T61 Real GDP'!AT53&lt;&gt;"",(IF('[1]T15 Wine import vol'!AT53&lt;&gt;"",('[1]T15 Wine import vol'!AT53/'[1]T61 Real GDP'!AT53*1000),"")),"")</f>
        <v/>
      </c>
      <c r="AV22" s="9" t="str">
        <f>IF('[1]T61 Real GDP'!AU53&lt;&gt;"",(IF('[1]T15 Wine import vol'!AU53&lt;&gt;"",('[1]T15 Wine import vol'!AU53/'[1]T61 Real GDP'!AU53*1000),"")),"")</f>
        <v/>
      </c>
      <c r="AW22" s="9" t="str">
        <f>IF('[1]T61 Real GDP'!AV53&lt;&gt;"",(IF('[1]T15 Wine import vol'!AV53&lt;&gt;"",('[1]T15 Wine import vol'!AV53/'[1]T61 Real GDP'!AV53*1000),"")),"")</f>
        <v/>
      </c>
      <c r="AX22" s="9" t="str">
        <f>IF('[1]T61 Real GDP'!AW53&lt;&gt;"",(IF('[1]T15 Wine import vol'!AW53&lt;&gt;"",('[1]T15 Wine import vol'!AW53/'[1]T61 Real GDP'!AW53*1000),"")),"")</f>
        <v/>
      </c>
      <c r="AY22" s="9" t="str">
        <f>IF('[1]T61 Real GDP'!AX53&lt;&gt;"",(IF('[1]T15 Wine import vol'!AX53&lt;&gt;"",('[1]T15 Wine import vol'!AX53/'[1]T61 Real GDP'!AX53*1000),"")),"")</f>
        <v/>
      </c>
      <c r="AZ22" s="9" t="str">
        <f>IF('[1]T61 Real GDP'!AY53&lt;&gt;"",(IF('[1]T15 Wine import vol'!AY53&lt;&gt;"",('[1]T15 Wine import vol'!AY53/'[1]T61 Real GDP'!AY53*1000),"")),"")</f>
        <v/>
      </c>
      <c r="BA22" s="9" t="str">
        <f>IF('[1]T61 Real GDP'!AZ53&lt;&gt;"",(IF('[1]T15 Wine import vol'!AZ53&lt;&gt;"",('[1]T15 Wine import vol'!AZ53/'[1]T61 Real GDP'!AZ53*1000),"")),"")</f>
        <v/>
      </c>
      <c r="BB22" s="8" t="str">
        <f>IF('[1]T61 Real GDP'!BC53&lt;&gt;"",(IF('[1]T15 Wine import vol'!BC53&lt;&gt;"",('[1]T15 Wine import vol'!BC53/'[1]T61 Real GDP'!BC53*1000),"")),"")</f>
        <v/>
      </c>
    </row>
    <row r="23" spans="1:54" x14ac:dyDescent="0.5">
      <c r="A23" s="7">
        <f>'[1]T15 Wine import vol'!A54</f>
        <v>1886</v>
      </c>
      <c r="B23" s="9">
        <f>IF('[1]T61 Real GDP'!B54&lt;&gt;"",(IF('[1]T15 Wine import vol'!B54&lt;&gt;"",('[1]T15 Wine import vol'!B54/'[1]T61 Real GDP'!B54*1000),"")),"")</f>
        <v>12386.008466454627</v>
      </c>
      <c r="C23" s="9">
        <f>IF('[1]T61 Real GDP'!C54&lt;&gt;"",(IF('[1]T15 Wine import vol'!C54&lt;&gt;"",('[1]T15 Wine import vol'!C54/'[1]T61 Real GDP'!C54*1000),"")),"")</f>
        <v>504.68412016740149</v>
      </c>
      <c r="D23" s="9">
        <f>IF('[1]T61 Real GDP'!D54&lt;&gt;"",(IF('[1]T15 Wine import vol'!D54&lt;&gt;"",('[1]T15 Wine import vol'!D54/'[1]T61 Real GDP'!D54*1000),"")),"")</f>
        <v>16.472019464720198</v>
      </c>
      <c r="E23" s="9">
        <f>IF('[1]T61 Real GDP'!E54&lt;&gt;"",(IF('[1]T15 Wine import vol'!E54&lt;&gt;"",('[1]T15 Wine import vol'!E54/'[1]T61 Real GDP'!E54*1000),"")),"")</f>
        <v>115.47355897290196</v>
      </c>
      <c r="F23" s="9">
        <f>IF('[1]T61 Real GDP'!F54&lt;&gt;"",(IF('[1]T15 Wine import vol'!F54&lt;&gt;"",('[1]T15 Wine import vol'!F54/'[1]T61 Real GDP'!F54*1000),"")),"")</f>
        <v>208.83632403397024</v>
      </c>
      <c r="G23" s="9"/>
      <c r="H23" s="9">
        <f>IF('[1]T61 Real GDP'!G54&lt;&gt;"",(IF('[1]T15 Wine import vol'!G54&lt;&gt;"",('[1]T15 Wine import vol'!G54/'[1]T61 Real GDP'!G54*1000),"")),"")</f>
        <v>980.48570904574137</v>
      </c>
      <c r="I23" s="9">
        <f>IF('[1]T61 Real GDP'!H54&lt;&gt;"",(IF('[1]T15 Wine import vol'!H54&lt;&gt;"",('[1]T15 Wine import vol'!H54/'[1]T61 Real GDP'!H54*1000),"")),"")</f>
        <v>684.89944504730352</v>
      </c>
      <c r="J23" s="9" t="str">
        <f>IF('[1]T61 Real GDP'!I54&lt;&gt;"",(IF('[1]T15 Wine import vol'!I54&lt;&gt;"",('[1]T15 Wine import vol'!I54/'[1]T61 Real GDP'!I54*1000),"")),"")</f>
        <v/>
      </c>
      <c r="K23" s="9">
        <f>IF('[1]T61 Real GDP'!J54&lt;&gt;"",(IF('[1]T15 Wine import vol'!J54&lt;&gt;"",('[1]T15 Wine import vol'!J54/'[1]T61 Real GDP'!J54*1000),"")),"")</f>
        <v>555.09971065133186</v>
      </c>
      <c r="L23" s="9" t="str">
        <f>IF('[1]T61 Real GDP'!K54&lt;&gt;"",(IF('[1]T15 Wine import vol'!K54&lt;&gt;"",('[1]T15 Wine import vol'!K54/'[1]T61 Real GDP'!K54*1000),"")),"")</f>
        <v/>
      </c>
      <c r="M23" s="9" t="str">
        <f>IF('[1]T61 Real GDP'!L54&lt;&gt;"",(IF('[1]T15 Wine import vol'!L54&lt;&gt;"",('[1]T15 Wine import vol'!L54/'[1]T61 Real GDP'!L54*1000),"")),"")</f>
        <v/>
      </c>
      <c r="N23" s="9">
        <f>IF('[1]T61 Real GDP'!M54&lt;&gt;"",(IF('[1]T15 Wine import vol'!M54&lt;&gt;"",('[1]T15 Wine import vol'!M54/'[1]T61 Real GDP'!M54*1000),"")),"")</f>
        <v>636.03954453364963</v>
      </c>
      <c r="O23" s="9" t="str">
        <f>IF('[1]T61 Real GDP'!N54&lt;&gt;"",(IF('[1]T15 Wine import vol'!N54&lt;&gt;"",('[1]T15 Wine import vol'!N54/'[1]T61 Real GDP'!N54*1000),"")),"")</f>
        <v/>
      </c>
      <c r="P23" s="9">
        <f>IF('[1]T61 Real GDP'!O54&lt;&gt;"",(IF('[1]T15 Wine import vol'!O54&lt;&gt;"",('[1]T15 Wine import vol'!O54/'[1]T61 Real GDP'!O54*1000),"")),"")</f>
        <v>8913.4749387690445</v>
      </c>
      <c r="Q23" s="9">
        <f>IF('[1]T61 Real GDP'!P54&lt;&gt;"",(IF('[1]T15 Wine import vol'!P54&lt;&gt;"",('[1]T15 Wine import vol'!P54/'[1]T61 Real GDP'!P54*1000),"")),"")</f>
        <v>506.0764096796151</v>
      </c>
      <c r="R23" s="9" t="str">
        <f>IF('[1]T61 Real GDP'!Q54&lt;&gt;"",(IF('[1]T15 Wine import vol'!Q54&lt;&gt;"",('[1]T15 Wine import vol'!Q54/'[1]T61 Real GDP'!Q54*1000),"")),"")</f>
        <v/>
      </c>
      <c r="S23" s="9" t="str">
        <f>IF('[1]T61 Real GDP'!R54&lt;&gt;"",(IF('[1]T15 Wine import vol'!R54&lt;&gt;"",('[1]T15 Wine import vol'!R54/'[1]T61 Real GDP'!R54*1000),"")),"")</f>
        <v/>
      </c>
      <c r="T23" s="9" t="str">
        <f>IF('[1]T61 Real GDP'!S54&lt;&gt;"",(IF('[1]T15 Wine import vol'!S54&lt;&gt;"",('[1]T15 Wine import vol'!S54/'[1]T61 Real GDP'!S54*1000),"")),"")</f>
        <v/>
      </c>
      <c r="U23" s="9" t="str">
        <f>IF('[1]T61 Real GDP'!T54&lt;&gt;"",(IF('[1]T15 Wine import vol'!T54&lt;&gt;"",('[1]T15 Wine import vol'!T54/'[1]T61 Real GDP'!T54*1000),"")),"")</f>
        <v/>
      </c>
      <c r="V23" s="9" t="str">
        <f>IF('[1]T61 Real GDP'!U54&lt;&gt;"",(IF('[1]T15 Wine import vol'!U54&lt;&gt;"",('[1]T15 Wine import vol'!U54/'[1]T61 Real GDP'!U54*1000),"")),"")</f>
        <v/>
      </c>
      <c r="W23" s="9" t="str">
        <f>IF('[1]T61 Real GDP'!V54&lt;&gt;"",(IF('[1]T15 Wine import vol'!V54&lt;&gt;"",('[1]T15 Wine import vol'!V54/'[1]T61 Real GDP'!V54*1000),"")),"")</f>
        <v/>
      </c>
      <c r="X23" s="9" t="str">
        <f>IF('[1]T61 Real GDP'!W54&lt;&gt;"",(IF('[1]T15 Wine import vol'!W54&lt;&gt;"",('[1]T15 Wine import vol'!W54/'[1]T61 Real GDP'!W54*1000),"")),"")</f>
        <v/>
      </c>
      <c r="Y23" s="9" t="str">
        <f>IF('[1]T61 Real GDP'!X54&lt;&gt;"",(IF('[1]T15 Wine import vol'!X54&lt;&gt;"",('[1]T15 Wine import vol'!X54/'[1]T61 Real GDP'!X54*1000),"")),"")</f>
        <v/>
      </c>
      <c r="Z23" s="9" t="str">
        <f>IF('[1]T61 Real GDP'!Y54&lt;&gt;"",(IF('[1]T15 Wine import vol'!Y54&lt;&gt;"",('[1]T15 Wine import vol'!Y54/'[1]T61 Real GDP'!Y54*1000),"")),"")</f>
        <v/>
      </c>
      <c r="AA23" s="9" t="str">
        <f>IF('[1]T61 Real GDP'!Z54&lt;&gt;"",(IF('[1]T15 Wine import vol'!Z54&lt;&gt;"",('[1]T15 Wine import vol'!Z54/'[1]T61 Real GDP'!Z54*1000),"")),"")</f>
        <v/>
      </c>
      <c r="AB23" s="9">
        <f>IF('[1]T61 Real GDP'!AA54&lt;&gt;"",(IF('[1]T15 Wine import vol'!AA54&lt;&gt;"",('[1]T15 Wine import vol'!AA54/'[1]T61 Real GDP'!AA54*1000),"")),"")</f>
        <v>171.84648346030534</v>
      </c>
      <c r="AC23" s="9" t="str">
        <f>IF('[1]T61 Real GDP'!AB54&lt;&gt;"",(IF('[1]T15 Wine import vol'!AB54&lt;&gt;"",('[1]T15 Wine import vol'!AB54/'[1]T61 Real GDP'!AB54*1000),"")),"")</f>
        <v/>
      </c>
      <c r="AD23" s="9" t="str">
        <f>IF('[1]T61 Real GDP'!AC54&lt;&gt;"",(IF('[1]T15 Wine import vol'!AC54&lt;&gt;"",('[1]T15 Wine import vol'!AC54/'[1]T61 Real GDP'!AC54*1000),"")),"")</f>
        <v/>
      </c>
      <c r="AE23" s="9">
        <f>IF('[1]T61 Real GDP'!AD54&lt;&gt;"",(IF('[1]T15 Wine import vol'!AD54&lt;&gt;"",('[1]T15 Wine import vol'!AD54/'[1]T61 Real GDP'!AD54*1000),"")),"")</f>
        <v>92.868770746779688</v>
      </c>
      <c r="AF23" s="9">
        <f>IF('[1]T61 Real GDP'!AE54&lt;&gt;"",(IF('[1]T15 Wine import vol'!AE54&lt;&gt;"",('[1]T15 Wine import vol'!AE54/'[1]T61 Real GDP'!AE54*1000),"")),"")</f>
        <v>10371.580473366645</v>
      </c>
      <c r="AG23" s="9" t="str">
        <f>IF('[1]T61 Real GDP'!AF54&lt;&gt;"",(IF('[1]T15 Wine import vol'!AF54&lt;&gt;"",('[1]T15 Wine import vol'!AF54/'[1]T61 Real GDP'!AF54*1000),"")),"")</f>
        <v/>
      </c>
      <c r="AH23" s="9" t="str">
        <f>IF('[1]T61 Real GDP'!AG54&lt;&gt;"",(IF('[1]T15 Wine import vol'!AG54&lt;&gt;"",('[1]T15 Wine import vol'!AG54/'[1]T61 Real GDP'!AG54*1000),"")),"")</f>
        <v/>
      </c>
      <c r="AI23" s="9" t="str">
        <f>IF('[1]T61 Real GDP'!AH54&lt;&gt;"",(IF('[1]T15 Wine import vol'!AH54&lt;&gt;"",('[1]T15 Wine import vol'!AH54/'[1]T61 Real GDP'!AH54*1000),"")),"")</f>
        <v/>
      </c>
      <c r="AJ23" s="9" t="str">
        <f>IF('[1]T61 Real GDP'!AI54&lt;&gt;"",(IF('[1]T15 Wine import vol'!AI54&lt;&gt;"",('[1]T15 Wine import vol'!AI54/'[1]T61 Real GDP'!AI54*1000),"")),"")</f>
        <v/>
      </c>
      <c r="AK23" s="9" t="str">
        <f>IF('[1]T61 Real GDP'!AJ54&lt;&gt;"",(IF('[1]T15 Wine import vol'!AJ54&lt;&gt;"",('[1]T15 Wine import vol'!AJ54/'[1]T61 Real GDP'!AJ54*1000),"")),"")</f>
        <v/>
      </c>
      <c r="AL23" s="9" t="str">
        <f>IF('[1]T61 Real GDP'!AK54&lt;&gt;"",(IF('[1]T15 Wine import vol'!AK54&lt;&gt;"",('[1]T15 Wine import vol'!AK54/'[1]T61 Real GDP'!AK54*1000),"")),"")</f>
        <v/>
      </c>
      <c r="AM23" s="9" t="str">
        <f>IF('[1]T61 Real GDP'!AL54&lt;&gt;"",(IF('[1]T15 Wine import vol'!AL54&lt;&gt;"",('[1]T15 Wine import vol'!AL54/'[1]T61 Real GDP'!AL54*1000),"")),"")</f>
        <v/>
      </c>
      <c r="AN23" s="9" t="str">
        <f>IF('[1]T61 Real GDP'!AM54&lt;&gt;"",(IF('[1]T15 Wine import vol'!AM54&lt;&gt;"",('[1]T15 Wine import vol'!AM54/'[1]T61 Real GDP'!AM54*1000),"")),"")</f>
        <v/>
      </c>
      <c r="AO23" s="9" t="str">
        <f>IF('[1]T61 Real GDP'!AN54&lt;&gt;"",(IF('[1]T15 Wine import vol'!AN54&lt;&gt;"",('[1]T15 Wine import vol'!AN54/'[1]T61 Real GDP'!AN54*1000),"")),"")</f>
        <v/>
      </c>
      <c r="AP23" s="9" t="str">
        <f>IF('[1]T61 Real GDP'!AO54&lt;&gt;"",(IF('[1]T15 Wine import vol'!AO54&lt;&gt;"",('[1]T15 Wine import vol'!AO54/'[1]T61 Real GDP'!AO54*1000),"")),"")</f>
        <v/>
      </c>
      <c r="AQ23" s="9" t="str">
        <f>IF('[1]T61 Real GDP'!AP54&lt;&gt;"",(IF('[1]T15 Wine import vol'!AP54&lt;&gt;"",('[1]T15 Wine import vol'!AP54/'[1]T61 Real GDP'!AP54*1000),"")),"")</f>
        <v/>
      </c>
      <c r="AR23" s="9" t="str">
        <f>IF('[1]T61 Real GDP'!AQ54&lt;&gt;"",(IF('[1]T15 Wine import vol'!AQ54&lt;&gt;"",('[1]T15 Wine import vol'!AQ54/'[1]T61 Real GDP'!AQ54*1000),"")),"")</f>
        <v/>
      </c>
      <c r="AS23" s="9" t="str">
        <f>IF('[1]T61 Real GDP'!AR54&lt;&gt;"",(IF('[1]T15 Wine import vol'!AR54&lt;&gt;"",('[1]T15 Wine import vol'!AR54/'[1]T61 Real GDP'!AR54*1000),"")),"")</f>
        <v/>
      </c>
      <c r="AT23" s="9" t="str">
        <f>IF('[1]T61 Real GDP'!AS54&lt;&gt;"",(IF('[1]T15 Wine import vol'!AS54&lt;&gt;"",('[1]T15 Wine import vol'!AS54/'[1]T61 Real GDP'!AS54*1000),"")),"")</f>
        <v/>
      </c>
      <c r="AU23" s="9" t="str">
        <f>IF('[1]T61 Real GDP'!AT54&lt;&gt;"",(IF('[1]T15 Wine import vol'!AT54&lt;&gt;"",('[1]T15 Wine import vol'!AT54/'[1]T61 Real GDP'!AT54*1000),"")),"")</f>
        <v/>
      </c>
      <c r="AV23" s="9" t="str">
        <f>IF('[1]T61 Real GDP'!AU54&lt;&gt;"",(IF('[1]T15 Wine import vol'!AU54&lt;&gt;"",('[1]T15 Wine import vol'!AU54/'[1]T61 Real GDP'!AU54*1000),"")),"")</f>
        <v/>
      </c>
      <c r="AW23" s="9" t="str">
        <f>IF('[1]T61 Real GDP'!AV54&lt;&gt;"",(IF('[1]T15 Wine import vol'!AV54&lt;&gt;"",('[1]T15 Wine import vol'!AV54/'[1]T61 Real GDP'!AV54*1000),"")),"")</f>
        <v/>
      </c>
      <c r="AX23" s="9" t="str">
        <f>IF('[1]T61 Real GDP'!AW54&lt;&gt;"",(IF('[1]T15 Wine import vol'!AW54&lt;&gt;"",('[1]T15 Wine import vol'!AW54/'[1]T61 Real GDP'!AW54*1000),"")),"")</f>
        <v/>
      </c>
      <c r="AY23" s="9" t="str">
        <f>IF('[1]T61 Real GDP'!AX54&lt;&gt;"",(IF('[1]T15 Wine import vol'!AX54&lt;&gt;"",('[1]T15 Wine import vol'!AX54/'[1]T61 Real GDP'!AX54*1000),"")),"")</f>
        <v/>
      </c>
      <c r="AZ23" s="9" t="str">
        <f>IF('[1]T61 Real GDP'!AY54&lt;&gt;"",(IF('[1]T15 Wine import vol'!AY54&lt;&gt;"",('[1]T15 Wine import vol'!AY54/'[1]T61 Real GDP'!AY54*1000),"")),"")</f>
        <v/>
      </c>
      <c r="BA23" s="9" t="str">
        <f>IF('[1]T61 Real GDP'!AZ54&lt;&gt;"",(IF('[1]T15 Wine import vol'!AZ54&lt;&gt;"",('[1]T15 Wine import vol'!AZ54/'[1]T61 Real GDP'!AZ54*1000),"")),"")</f>
        <v/>
      </c>
      <c r="BB23" s="8" t="str">
        <f>IF('[1]T61 Real GDP'!BC54&lt;&gt;"",(IF('[1]T15 Wine import vol'!BC54&lt;&gt;"",('[1]T15 Wine import vol'!BC54/'[1]T61 Real GDP'!BC54*1000),"")),"")</f>
        <v/>
      </c>
    </row>
    <row r="24" spans="1:54" x14ac:dyDescent="0.5">
      <c r="A24" s="7">
        <f>'[1]T15 Wine import vol'!A55</f>
        <v>1887</v>
      </c>
      <c r="B24" s="9">
        <f>IF('[1]T61 Real GDP'!B55&lt;&gt;"",(IF('[1]T15 Wine import vol'!B55&lt;&gt;"",('[1]T15 Wine import vol'!B55/'[1]T61 Real GDP'!B55*1000),"")),"")</f>
        <v>13688.404186672899</v>
      </c>
      <c r="C24" s="9">
        <f>IF('[1]T61 Real GDP'!C55&lt;&gt;"",(IF('[1]T15 Wine import vol'!C55&lt;&gt;"",('[1]T15 Wine import vol'!C55/'[1]T61 Real GDP'!C55*1000),"")),"")</f>
        <v>259.58532367743879</v>
      </c>
      <c r="D24" s="9">
        <f>IF('[1]T61 Real GDP'!D55&lt;&gt;"",(IF('[1]T15 Wine import vol'!D55&lt;&gt;"",('[1]T15 Wine import vol'!D55/'[1]T61 Real GDP'!D55*1000),"")),"")</f>
        <v>14.922118380062305</v>
      </c>
      <c r="E24" s="9">
        <f>IF('[1]T61 Real GDP'!E55&lt;&gt;"",(IF('[1]T15 Wine import vol'!E55&lt;&gt;"",('[1]T15 Wine import vol'!E55/'[1]T61 Real GDP'!E55*1000),"")),"")</f>
        <v>68.020565460111655</v>
      </c>
      <c r="F24" s="9">
        <f>IF('[1]T61 Real GDP'!F55&lt;&gt;"",(IF('[1]T15 Wine import vol'!F55&lt;&gt;"",('[1]T15 Wine import vol'!F55/'[1]T61 Real GDP'!F55*1000),"")),"")</f>
        <v>172.3010019945271</v>
      </c>
      <c r="G24" s="9"/>
      <c r="H24" s="9">
        <f>IF('[1]T61 Real GDP'!G55&lt;&gt;"",(IF('[1]T15 Wine import vol'!G55&lt;&gt;"",('[1]T15 Wine import vol'!G55/'[1]T61 Real GDP'!G55*1000),"")),"")</f>
        <v>990.92411570215779</v>
      </c>
      <c r="I24" s="9">
        <f>IF('[1]T61 Real GDP'!H55&lt;&gt;"",(IF('[1]T15 Wine import vol'!H55&lt;&gt;"",('[1]T15 Wine import vol'!H55/'[1]T61 Real GDP'!H55*1000),"")),"")</f>
        <v>668.19377470115933</v>
      </c>
      <c r="J24" s="9" t="str">
        <f>IF('[1]T61 Real GDP'!I55&lt;&gt;"",(IF('[1]T15 Wine import vol'!I55&lt;&gt;"",('[1]T15 Wine import vol'!I55/'[1]T61 Real GDP'!I55*1000),"")),"")</f>
        <v/>
      </c>
      <c r="K24" s="9">
        <f>IF('[1]T61 Real GDP'!J55&lt;&gt;"",(IF('[1]T15 Wine import vol'!J55&lt;&gt;"",('[1]T15 Wine import vol'!J55/'[1]T61 Real GDP'!J55*1000),"")),"")</f>
        <v>552.91528237202886</v>
      </c>
      <c r="L24" s="9" t="str">
        <f>IF('[1]T61 Real GDP'!K55&lt;&gt;"",(IF('[1]T15 Wine import vol'!K55&lt;&gt;"",('[1]T15 Wine import vol'!K55/'[1]T61 Real GDP'!K55*1000),"")),"")</f>
        <v/>
      </c>
      <c r="M24" s="9" t="str">
        <f>IF('[1]T61 Real GDP'!L55&lt;&gt;"",(IF('[1]T15 Wine import vol'!L55&lt;&gt;"",('[1]T15 Wine import vol'!L55/'[1]T61 Real GDP'!L55*1000),"")),"")</f>
        <v/>
      </c>
      <c r="N24" s="9">
        <f>IF('[1]T61 Real GDP'!M55&lt;&gt;"",(IF('[1]T15 Wine import vol'!M55&lt;&gt;"",('[1]T15 Wine import vol'!M55/'[1]T61 Real GDP'!M55*1000),"")),"")</f>
        <v>697.03523493592854</v>
      </c>
      <c r="O24" s="9" t="str">
        <f>IF('[1]T61 Real GDP'!N55&lt;&gt;"",(IF('[1]T15 Wine import vol'!N55&lt;&gt;"",('[1]T15 Wine import vol'!N55/'[1]T61 Real GDP'!N55*1000),"")),"")</f>
        <v/>
      </c>
      <c r="P24" s="9">
        <f>IF('[1]T61 Real GDP'!O55&lt;&gt;"",(IF('[1]T15 Wine import vol'!O55&lt;&gt;"",('[1]T15 Wine import vol'!O55/'[1]T61 Real GDP'!O55*1000),"")),"")</f>
        <v>8911.8312348318377</v>
      </c>
      <c r="Q24" s="9">
        <f>IF('[1]T61 Real GDP'!P55&lt;&gt;"",(IF('[1]T15 Wine import vol'!P55&lt;&gt;"",('[1]T15 Wine import vol'!P55/'[1]T61 Real GDP'!P55*1000),"")),"")</f>
        <v>514.62913457301124</v>
      </c>
      <c r="R24" s="9" t="str">
        <f>IF('[1]T61 Real GDP'!Q55&lt;&gt;"",(IF('[1]T15 Wine import vol'!Q55&lt;&gt;"",('[1]T15 Wine import vol'!Q55/'[1]T61 Real GDP'!Q55*1000),"")),"")</f>
        <v/>
      </c>
      <c r="S24" s="9" t="str">
        <f>IF('[1]T61 Real GDP'!R55&lt;&gt;"",(IF('[1]T15 Wine import vol'!R55&lt;&gt;"",('[1]T15 Wine import vol'!R55/'[1]T61 Real GDP'!R55*1000),"")),"")</f>
        <v/>
      </c>
      <c r="T24" s="9" t="str">
        <f>IF('[1]T61 Real GDP'!S55&lt;&gt;"",(IF('[1]T15 Wine import vol'!S55&lt;&gt;"",('[1]T15 Wine import vol'!S55/'[1]T61 Real GDP'!S55*1000),"")),"")</f>
        <v/>
      </c>
      <c r="U24" s="9" t="str">
        <f>IF('[1]T61 Real GDP'!T55&lt;&gt;"",(IF('[1]T15 Wine import vol'!T55&lt;&gt;"",('[1]T15 Wine import vol'!T55/'[1]T61 Real GDP'!T55*1000),"")),"")</f>
        <v/>
      </c>
      <c r="V24" s="9" t="str">
        <f>IF('[1]T61 Real GDP'!U55&lt;&gt;"",(IF('[1]T15 Wine import vol'!U55&lt;&gt;"",('[1]T15 Wine import vol'!U55/'[1]T61 Real GDP'!U55*1000),"")),"")</f>
        <v/>
      </c>
      <c r="W24" s="9" t="str">
        <f>IF('[1]T61 Real GDP'!V55&lt;&gt;"",(IF('[1]T15 Wine import vol'!V55&lt;&gt;"",('[1]T15 Wine import vol'!V55/'[1]T61 Real GDP'!V55*1000),"")),"")</f>
        <v/>
      </c>
      <c r="X24" s="9" t="str">
        <f>IF('[1]T61 Real GDP'!W55&lt;&gt;"",(IF('[1]T15 Wine import vol'!W55&lt;&gt;"",('[1]T15 Wine import vol'!W55/'[1]T61 Real GDP'!W55*1000),"")),"")</f>
        <v/>
      </c>
      <c r="Y24" s="9" t="str">
        <f>IF('[1]T61 Real GDP'!X55&lt;&gt;"",(IF('[1]T15 Wine import vol'!X55&lt;&gt;"",('[1]T15 Wine import vol'!X55/'[1]T61 Real GDP'!X55*1000),"")),"")</f>
        <v/>
      </c>
      <c r="Z24" s="9" t="str">
        <f>IF('[1]T61 Real GDP'!Y55&lt;&gt;"",(IF('[1]T15 Wine import vol'!Y55&lt;&gt;"",('[1]T15 Wine import vol'!Y55/'[1]T61 Real GDP'!Y55*1000),"")),"")</f>
        <v/>
      </c>
      <c r="AA24" s="9" t="str">
        <f>IF('[1]T61 Real GDP'!Z55&lt;&gt;"",(IF('[1]T15 Wine import vol'!Z55&lt;&gt;"",('[1]T15 Wine import vol'!Z55/'[1]T61 Real GDP'!Z55*1000),"")),"")</f>
        <v/>
      </c>
      <c r="AB24" s="9">
        <f>IF('[1]T61 Real GDP'!AA55&lt;&gt;"",(IF('[1]T15 Wine import vol'!AA55&lt;&gt;"",('[1]T15 Wine import vol'!AA55/'[1]T61 Real GDP'!AA55*1000),"")),"")</f>
        <v>228.42823485681879</v>
      </c>
      <c r="AC24" s="9" t="str">
        <f>IF('[1]T61 Real GDP'!AB55&lt;&gt;"",(IF('[1]T15 Wine import vol'!AB55&lt;&gt;"",('[1]T15 Wine import vol'!AB55/'[1]T61 Real GDP'!AB55*1000),"")),"")</f>
        <v/>
      </c>
      <c r="AD24" s="9" t="str">
        <f>IF('[1]T61 Real GDP'!AC55&lt;&gt;"",(IF('[1]T15 Wine import vol'!AC55&lt;&gt;"",('[1]T15 Wine import vol'!AC55/'[1]T61 Real GDP'!AC55*1000),"")),"")</f>
        <v/>
      </c>
      <c r="AE24" s="9">
        <f>IF('[1]T61 Real GDP'!AD55&lt;&gt;"",(IF('[1]T15 Wine import vol'!AD55&lt;&gt;"",('[1]T15 Wine import vol'!AD55/'[1]T61 Real GDP'!AD55*1000),"")),"")</f>
        <v>87.292644679278453</v>
      </c>
      <c r="AF24" s="9">
        <f>IF('[1]T61 Real GDP'!AE55&lt;&gt;"",(IF('[1]T15 Wine import vol'!AE55&lt;&gt;"",('[1]T15 Wine import vol'!AE55/'[1]T61 Real GDP'!AE55*1000),"")),"")</f>
        <v>14055.126547580465</v>
      </c>
      <c r="AG24" s="9" t="str">
        <f>IF('[1]T61 Real GDP'!AF55&lt;&gt;"",(IF('[1]T15 Wine import vol'!AF55&lt;&gt;"",('[1]T15 Wine import vol'!AF55/'[1]T61 Real GDP'!AF55*1000),"")),"")</f>
        <v/>
      </c>
      <c r="AH24" s="9" t="str">
        <f>IF('[1]T61 Real GDP'!AG55&lt;&gt;"",(IF('[1]T15 Wine import vol'!AG55&lt;&gt;"",('[1]T15 Wine import vol'!AG55/'[1]T61 Real GDP'!AG55*1000),"")),"")</f>
        <v/>
      </c>
      <c r="AI24" s="9" t="str">
        <f>IF('[1]T61 Real GDP'!AH55&lt;&gt;"",(IF('[1]T15 Wine import vol'!AH55&lt;&gt;"",('[1]T15 Wine import vol'!AH55/'[1]T61 Real GDP'!AH55*1000),"")),"")</f>
        <v/>
      </c>
      <c r="AJ24" s="9" t="str">
        <f>IF('[1]T61 Real GDP'!AI55&lt;&gt;"",(IF('[1]T15 Wine import vol'!AI55&lt;&gt;"",('[1]T15 Wine import vol'!AI55/'[1]T61 Real GDP'!AI55*1000),"")),"")</f>
        <v/>
      </c>
      <c r="AK24" s="9" t="str">
        <f>IF('[1]T61 Real GDP'!AJ55&lt;&gt;"",(IF('[1]T15 Wine import vol'!AJ55&lt;&gt;"",('[1]T15 Wine import vol'!AJ55/'[1]T61 Real GDP'!AJ55*1000),"")),"")</f>
        <v/>
      </c>
      <c r="AL24" s="9" t="str">
        <f>IF('[1]T61 Real GDP'!AK55&lt;&gt;"",(IF('[1]T15 Wine import vol'!AK55&lt;&gt;"",('[1]T15 Wine import vol'!AK55/'[1]T61 Real GDP'!AK55*1000),"")),"")</f>
        <v/>
      </c>
      <c r="AM24" s="9" t="str">
        <f>IF('[1]T61 Real GDP'!AL55&lt;&gt;"",(IF('[1]T15 Wine import vol'!AL55&lt;&gt;"",('[1]T15 Wine import vol'!AL55/'[1]T61 Real GDP'!AL55*1000),"")),"")</f>
        <v/>
      </c>
      <c r="AN24" s="9" t="str">
        <f>IF('[1]T61 Real GDP'!AM55&lt;&gt;"",(IF('[1]T15 Wine import vol'!AM55&lt;&gt;"",('[1]T15 Wine import vol'!AM55/'[1]T61 Real GDP'!AM55*1000),"")),"")</f>
        <v/>
      </c>
      <c r="AO24" s="9" t="str">
        <f>IF('[1]T61 Real GDP'!AN55&lt;&gt;"",(IF('[1]T15 Wine import vol'!AN55&lt;&gt;"",('[1]T15 Wine import vol'!AN55/'[1]T61 Real GDP'!AN55*1000),"")),"")</f>
        <v/>
      </c>
      <c r="AP24" s="9" t="str">
        <f>IF('[1]T61 Real GDP'!AO55&lt;&gt;"",(IF('[1]T15 Wine import vol'!AO55&lt;&gt;"",('[1]T15 Wine import vol'!AO55/'[1]T61 Real GDP'!AO55*1000),"")),"")</f>
        <v/>
      </c>
      <c r="AQ24" s="9" t="str">
        <f>IF('[1]T61 Real GDP'!AP55&lt;&gt;"",(IF('[1]T15 Wine import vol'!AP55&lt;&gt;"",('[1]T15 Wine import vol'!AP55/'[1]T61 Real GDP'!AP55*1000),"")),"")</f>
        <v/>
      </c>
      <c r="AR24" s="9" t="str">
        <f>IF('[1]T61 Real GDP'!AQ55&lt;&gt;"",(IF('[1]T15 Wine import vol'!AQ55&lt;&gt;"",('[1]T15 Wine import vol'!AQ55/'[1]T61 Real GDP'!AQ55*1000),"")),"")</f>
        <v/>
      </c>
      <c r="AS24" s="9" t="str">
        <f>IF('[1]T61 Real GDP'!AR55&lt;&gt;"",(IF('[1]T15 Wine import vol'!AR55&lt;&gt;"",('[1]T15 Wine import vol'!AR55/'[1]T61 Real GDP'!AR55*1000),"")),"")</f>
        <v/>
      </c>
      <c r="AT24" s="9" t="str">
        <f>IF('[1]T61 Real GDP'!AS55&lt;&gt;"",(IF('[1]T15 Wine import vol'!AS55&lt;&gt;"",('[1]T15 Wine import vol'!AS55/'[1]T61 Real GDP'!AS55*1000),"")),"")</f>
        <v/>
      </c>
      <c r="AU24" s="9" t="str">
        <f>IF('[1]T61 Real GDP'!AT55&lt;&gt;"",(IF('[1]T15 Wine import vol'!AT55&lt;&gt;"",('[1]T15 Wine import vol'!AT55/'[1]T61 Real GDP'!AT55*1000),"")),"")</f>
        <v/>
      </c>
      <c r="AV24" s="9" t="str">
        <f>IF('[1]T61 Real GDP'!AU55&lt;&gt;"",(IF('[1]T15 Wine import vol'!AU55&lt;&gt;"",('[1]T15 Wine import vol'!AU55/'[1]T61 Real GDP'!AU55*1000),"")),"")</f>
        <v/>
      </c>
      <c r="AW24" s="9" t="str">
        <f>IF('[1]T61 Real GDP'!AV55&lt;&gt;"",(IF('[1]T15 Wine import vol'!AV55&lt;&gt;"",('[1]T15 Wine import vol'!AV55/'[1]T61 Real GDP'!AV55*1000),"")),"")</f>
        <v/>
      </c>
      <c r="AX24" s="9" t="str">
        <f>IF('[1]T61 Real GDP'!AW55&lt;&gt;"",(IF('[1]T15 Wine import vol'!AW55&lt;&gt;"",('[1]T15 Wine import vol'!AW55/'[1]T61 Real GDP'!AW55*1000),"")),"")</f>
        <v/>
      </c>
      <c r="AY24" s="9" t="str">
        <f>IF('[1]T61 Real GDP'!AX55&lt;&gt;"",(IF('[1]T15 Wine import vol'!AX55&lt;&gt;"",('[1]T15 Wine import vol'!AX55/'[1]T61 Real GDP'!AX55*1000),"")),"")</f>
        <v/>
      </c>
      <c r="AZ24" s="9" t="str">
        <f>IF('[1]T61 Real GDP'!AY55&lt;&gt;"",(IF('[1]T15 Wine import vol'!AY55&lt;&gt;"",('[1]T15 Wine import vol'!AY55/'[1]T61 Real GDP'!AY55*1000),"")),"")</f>
        <v/>
      </c>
      <c r="BA24" s="9" t="str">
        <f>IF('[1]T61 Real GDP'!AZ55&lt;&gt;"",(IF('[1]T15 Wine import vol'!AZ55&lt;&gt;"",('[1]T15 Wine import vol'!AZ55/'[1]T61 Real GDP'!AZ55*1000),"")),"")</f>
        <v/>
      </c>
      <c r="BB24" s="8" t="str">
        <f>IF('[1]T61 Real GDP'!BC55&lt;&gt;"",(IF('[1]T15 Wine import vol'!BC55&lt;&gt;"",('[1]T15 Wine import vol'!BC55/'[1]T61 Real GDP'!BC55*1000),"")),"")</f>
        <v/>
      </c>
    </row>
    <row r="25" spans="1:54" x14ac:dyDescent="0.5">
      <c r="A25" s="7">
        <f>'[1]T15 Wine import vol'!A56</f>
        <v>1888</v>
      </c>
      <c r="B25" s="9">
        <f>IF('[1]T61 Real GDP'!B56&lt;&gt;"",(IF('[1]T15 Wine import vol'!B56&lt;&gt;"",('[1]T15 Wine import vol'!B56/'[1]T61 Real GDP'!B56*1000),"")),"")</f>
        <v>13322.28477230592</v>
      </c>
      <c r="C25" s="9">
        <f>IF('[1]T61 Real GDP'!C56&lt;&gt;"",(IF('[1]T15 Wine import vol'!C56&lt;&gt;"",('[1]T15 Wine import vol'!C56/'[1]T61 Real GDP'!C56*1000),"")),"")</f>
        <v>74.286298092962056</v>
      </c>
      <c r="D25" s="9">
        <f>IF('[1]T61 Real GDP'!D56&lt;&gt;"",(IF('[1]T15 Wine import vol'!D56&lt;&gt;"",('[1]T15 Wine import vol'!D56/'[1]T61 Real GDP'!D56*1000),"")),"")</f>
        <v>17.166395075140322</v>
      </c>
      <c r="E25" s="9">
        <f>IF('[1]T61 Real GDP'!E56&lt;&gt;"",(IF('[1]T15 Wine import vol'!E56&lt;&gt;"",('[1]T15 Wine import vol'!E56/'[1]T61 Real GDP'!E56*1000),"")),"")</f>
        <v>75.969470404984449</v>
      </c>
      <c r="F25" s="9">
        <f>IF('[1]T61 Real GDP'!F56&lt;&gt;"",(IF('[1]T15 Wine import vol'!F56&lt;&gt;"",('[1]T15 Wine import vol'!F56/'[1]T61 Real GDP'!F56*1000),"")),"")</f>
        <v>203.76268226131239</v>
      </c>
      <c r="G25" s="9"/>
      <c r="H25" s="9">
        <f>IF('[1]T61 Real GDP'!G56&lt;&gt;"",(IF('[1]T15 Wine import vol'!G56&lt;&gt;"",('[1]T15 Wine import vol'!G56/'[1]T61 Real GDP'!G56*1000),"")),"")</f>
        <v>1035.6190933503465</v>
      </c>
      <c r="I25" s="9">
        <f>IF('[1]T61 Real GDP'!H56&lt;&gt;"",(IF('[1]T15 Wine import vol'!H56&lt;&gt;"",('[1]T15 Wine import vol'!H56/'[1]T61 Real GDP'!H56*1000),"")),"")</f>
        <v>669.79007853043845</v>
      </c>
      <c r="J25" s="9" t="str">
        <f>IF('[1]T61 Real GDP'!I56&lt;&gt;"",(IF('[1]T15 Wine import vol'!I56&lt;&gt;"",('[1]T15 Wine import vol'!I56/'[1]T61 Real GDP'!I56*1000),"")),"")</f>
        <v/>
      </c>
      <c r="K25" s="9">
        <f>IF('[1]T61 Real GDP'!J56&lt;&gt;"",(IF('[1]T15 Wine import vol'!J56&lt;&gt;"",('[1]T15 Wine import vol'!J56/'[1]T61 Real GDP'!J56*1000),"")),"")</f>
        <v>618.5593243583985</v>
      </c>
      <c r="L25" s="9" t="str">
        <f>IF('[1]T61 Real GDP'!K56&lt;&gt;"",(IF('[1]T15 Wine import vol'!K56&lt;&gt;"",('[1]T15 Wine import vol'!K56/'[1]T61 Real GDP'!K56*1000),"")),"")</f>
        <v/>
      </c>
      <c r="M25" s="9" t="str">
        <f>IF('[1]T61 Real GDP'!L56&lt;&gt;"",(IF('[1]T15 Wine import vol'!L56&lt;&gt;"",('[1]T15 Wine import vol'!L56/'[1]T61 Real GDP'!L56*1000),"")),"")</f>
        <v/>
      </c>
      <c r="N25" s="9">
        <f>IF('[1]T61 Real GDP'!M56&lt;&gt;"",(IF('[1]T15 Wine import vol'!M56&lt;&gt;"",('[1]T15 Wine import vol'!M56/'[1]T61 Real GDP'!M56*1000),"")),"")</f>
        <v>605.01046175025635</v>
      </c>
      <c r="O25" s="9" t="str">
        <f>IF('[1]T61 Real GDP'!N56&lt;&gt;"",(IF('[1]T15 Wine import vol'!N56&lt;&gt;"",('[1]T15 Wine import vol'!N56/'[1]T61 Real GDP'!N56*1000),"")),"")</f>
        <v/>
      </c>
      <c r="P25" s="9">
        <f>IF('[1]T61 Real GDP'!O56&lt;&gt;"",(IF('[1]T15 Wine import vol'!O56&lt;&gt;"",('[1]T15 Wine import vol'!O56/'[1]T61 Real GDP'!O56*1000),"")),"")</f>
        <v>8272.317524958964</v>
      </c>
      <c r="Q25" s="9">
        <f>IF('[1]T61 Real GDP'!P56&lt;&gt;"",(IF('[1]T15 Wine import vol'!P56&lt;&gt;"",('[1]T15 Wine import vol'!P56/'[1]T61 Real GDP'!P56*1000),"")),"")</f>
        <v>472.1968091287419</v>
      </c>
      <c r="R25" s="9" t="str">
        <f>IF('[1]T61 Real GDP'!Q56&lt;&gt;"",(IF('[1]T15 Wine import vol'!Q56&lt;&gt;"",('[1]T15 Wine import vol'!Q56/'[1]T61 Real GDP'!Q56*1000),"")),"")</f>
        <v/>
      </c>
      <c r="S25" s="9" t="str">
        <f>IF('[1]T61 Real GDP'!R56&lt;&gt;"",(IF('[1]T15 Wine import vol'!R56&lt;&gt;"",('[1]T15 Wine import vol'!R56/'[1]T61 Real GDP'!R56*1000),"")),"")</f>
        <v/>
      </c>
      <c r="T25" s="9" t="str">
        <f>IF('[1]T61 Real GDP'!S56&lt;&gt;"",(IF('[1]T15 Wine import vol'!S56&lt;&gt;"",('[1]T15 Wine import vol'!S56/'[1]T61 Real GDP'!S56*1000),"")),"")</f>
        <v/>
      </c>
      <c r="U25" s="9" t="str">
        <f>IF('[1]T61 Real GDP'!T56&lt;&gt;"",(IF('[1]T15 Wine import vol'!T56&lt;&gt;"",('[1]T15 Wine import vol'!T56/'[1]T61 Real GDP'!T56*1000),"")),"")</f>
        <v/>
      </c>
      <c r="V25" s="9" t="str">
        <f>IF('[1]T61 Real GDP'!U56&lt;&gt;"",(IF('[1]T15 Wine import vol'!U56&lt;&gt;"",('[1]T15 Wine import vol'!U56/'[1]T61 Real GDP'!U56*1000),"")),"")</f>
        <v/>
      </c>
      <c r="W25" s="9" t="str">
        <f>IF('[1]T61 Real GDP'!V56&lt;&gt;"",(IF('[1]T15 Wine import vol'!V56&lt;&gt;"",('[1]T15 Wine import vol'!V56/'[1]T61 Real GDP'!V56*1000),"")),"")</f>
        <v/>
      </c>
      <c r="X25" s="9" t="str">
        <f>IF('[1]T61 Real GDP'!W56&lt;&gt;"",(IF('[1]T15 Wine import vol'!W56&lt;&gt;"",('[1]T15 Wine import vol'!W56/'[1]T61 Real GDP'!W56*1000),"")),"")</f>
        <v/>
      </c>
      <c r="Y25" s="9" t="str">
        <f>IF('[1]T61 Real GDP'!X56&lt;&gt;"",(IF('[1]T15 Wine import vol'!X56&lt;&gt;"",('[1]T15 Wine import vol'!X56/'[1]T61 Real GDP'!X56*1000),"")),"")</f>
        <v/>
      </c>
      <c r="Z25" s="9" t="str">
        <f>IF('[1]T61 Real GDP'!Y56&lt;&gt;"",(IF('[1]T15 Wine import vol'!Y56&lt;&gt;"",('[1]T15 Wine import vol'!Y56/'[1]T61 Real GDP'!Y56*1000),"")),"")</f>
        <v/>
      </c>
      <c r="AA25" s="9" t="str">
        <f>IF('[1]T61 Real GDP'!Z56&lt;&gt;"",(IF('[1]T15 Wine import vol'!Z56&lt;&gt;"",('[1]T15 Wine import vol'!Z56/'[1]T61 Real GDP'!Z56*1000),"")),"")</f>
        <v/>
      </c>
      <c r="AB25" s="9">
        <f>IF('[1]T61 Real GDP'!AA56&lt;&gt;"",(IF('[1]T15 Wine import vol'!AA56&lt;&gt;"",('[1]T15 Wine import vol'!AA56/'[1]T61 Real GDP'!AA56*1000),"")),"")</f>
        <v>95.151637373590646</v>
      </c>
      <c r="AC25" s="9" t="str">
        <f>IF('[1]T61 Real GDP'!AB56&lt;&gt;"",(IF('[1]T15 Wine import vol'!AB56&lt;&gt;"",('[1]T15 Wine import vol'!AB56/'[1]T61 Real GDP'!AB56*1000),"")),"")</f>
        <v/>
      </c>
      <c r="AD25" s="9" t="str">
        <f>IF('[1]T61 Real GDP'!AC56&lt;&gt;"",(IF('[1]T15 Wine import vol'!AC56&lt;&gt;"",('[1]T15 Wine import vol'!AC56/'[1]T61 Real GDP'!AC56*1000),"")),"")</f>
        <v/>
      </c>
      <c r="AE25" s="9">
        <f>IF('[1]T61 Real GDP'!AD56&lt;&gt;"",(IF('[1]T15 Wine import vol'!AD56&lt;&gt;"",('[1]T15 Wine import vol'!AD56/'[1]T61 Real GDP'!AD56*1000),"")),"")</f>
        <v>88.385415098694438</v>
      </c>
      <c r="AF25" s="9">
        <f>IF('[1]T61 Real GDP'!AE56&lt;&gt;"",(IF('[1]T15 Wine import vol'!AE56&lt;&gt;"",('[1]T15 Wine import vol'!AE56/'[1]T61 Real GDP'!AE56*1000),"")),"")</f>
        <v>9478.7835923090843</v>
      </c>
      <c r="AG25" s="9" t="str">
        <f>IF('[1]T61 Real GDP'!AF56&lt;&gt;"",(IF('[1]T15 Wine import vol'!AF56&lt;&gt;"",('[1]T15 Wine import vol'!AF56/'[1]T61 Real GDP'!AF56*1000),"")),"")</f>
        <v/>
      </c>
      <c r="AH25" s="9" t="str">
        <f>IF('[1]T61 Real GDP'!AG56&lt;&gt;"",(IF('[1]T15 Wine import vol'!AG56&lt;&gt;"",('[1]T15 Wine import vol'!AG56/'[1]T61 Real GDP'!AG56*1000),"")),"")</f>
        <v/>
      </c>
      <c r="AI25" s="9" t="str">
        <f>IF('[1]T61 Real GDP'!AH56&lt;&gt;"",(IF('[1]T15 Wine import vol'!AH56&lt;&gt;"",('[1]T15 Wine import vol'!AH56/'[1]T61 Real GDP'!AH56*1000),"")),"")</f>
        <v/>
      </c>
      <c r="AJ25" s="9" t="str">
        <f>IF('[1]T61 Real GDP'!AI56&lt;&gt;"",(IF('[1]T15 Wine import vol'!AI56&lt;&gt;"",('[1]T15 Wine import vol'!AI56/'[1]T61 Real GDP'!AI56*1000),"")),"")</f>
        <v/>
      </c>
      <c r="AK25" s="9" t="str">
        <f>IF('[1]T61 Real GDP'!AJ56&lt;&gt;"",(IF('[1]T15 Wine import vol'!AJ56&lt;&gt;"",('[1]T15 Wine import vol'!AJ56/'[1]T61 Real GDP'!AJ56*1000),"")),"")</f>
        <v/>
      </c>
      <c r="AL25" s="9" t="str">
        <f>IF('[1]T61 Real GDP'!AK56&lt;&gt;"",(IF('[1]T15 Wine import vol'!AK56&lt;&gt;"",('[1]T15 Wine import vol'!AK56/'[1]T61 Real GDP'!AK56*1000),"")),"")</f>
        <v/>
      </c>
      <c r="AM25" s="9" t="str">
        <f>IF('[1]T61 Real GDP'!AL56&lt;&gt;"",(IF('[1]T15 Wine import vol'!AL56&lt;&gt;"",('[1]T15 Wine import vol'!AL56/'[1]T61 Real GDP'!AL56*1000),"")),"")</f>
        <v/>
      </c>
      <c r="AN25" s="9" t="str">
        <f>IF('[1]T61 Real GDP'!AM56&lt;&gt;"",(IF('[1]T15 Wine import vol'!AM56&lt;&gt;"",('[1]T15 Wine import vol'!AM56/'[1]T61 Real GDP'!AM56*1000),"")),"")</f>
        <v/>
      </c>
      <c r="AO25" s="9" t="str">
        <f>IF('[1]T61 Real GDP'!AN56&lt;&gt;"",(IF('[1]T15 Wine import vol'!AN56&lt;&gt;"",('[1]T15 Wine import vol'!AN56/'[1]T61 Real GDP'!AN56*1000),"")),"")</f>
        <v/>
      </c>
      <c r="AP25" s="9" t="str">
        <f>IF('[1]T61 Real GDP'!AO56&lt;&gt;"",(IF('[1]T15 Wine import vol'!AO56&lt;&gt;"",('[1]T15 Wine import vol'!AO56/'[1]T61 Real GDP'!AO56*1000),"")),"")</f>
        <v/>
      </c>
      <c r="AQ25" s="9" t="str">
        <f>IF('[1]T61 Real GDP'!AP56&lt;&gt;"",(IF('[1]T15 Wine import vol'!AP56&lt;&gt;"",('[1]T15 Wine import vol'!AP56/'[1]T61 Real GDP'!AP56*1000),"")),"")</f>
        <v/>
      </c>
      <c r="AR25" s="9" t="str">
        <f>IF('[1]T61 Real GDP'!AQ56&lt;&gt;"",(IF('[1]T15 Wine import vol'!AQ56&lt;&gt;"",('[1]T15 Wine import vol'!AQ56/'[1]T61 Real GDP'!AQ56*1000),"")),"")</f>
        <v/>
      </c>
      <c r="AS25" s="9" t="str">
        <f>IF('[1]T61 Real GDP'!AR56&lt;&gt;"",(IF('[1]T15 Wine import vol'!AR56&lt;&gt;"",('[1]T15 Wine import vol'!AR56/'[1]T61 Real GDP'!AR56*1000),"")),"")</f>
        <v/>
      </c>
      <c r="AT25" s="9" t="str">
        <f>IF('[1]T61 Real GDP'!AS56&lt;&gt;"",(IF('[1]T15 Wine import vol'!AS56&lt;&gt;"",('[1]T15 Wine import vol'!AS56/'[1]T61 Real GDP'!AS56*1000),"")),"")</f>
        <v/>
      </c>
      <c r="AU25" s="9" t="str">
        <f>IF('[1]T61 Real GDP'!AT56&lt;&gt;"",(IF('[1]T15 Wine import vol'!AT56&lt;&gt;"",('[1]T15 Wine import vol'!AT56/'[1]T61 Real GDP'!AT56*1000),"")),"")</f>
        <v/>
      </c>
      <c r="AV25" s="9" t="str">
        <f>IF('[1]T61 Real GDP'!AU56&lt;&gt;"",(IF('[1]T15 Wine import vol'!AU56&lt;&gt;"",('[1]T15 Wine import vol'!AU56/'[1]T61 Real GDP'!AU56*1000),"")),"")</f>
        <v/>
      </c>
      <c r="AW25" s="9" t="str">
        <f>IF('[1]T61 Real GDP'!AV56&lt;&gt;"",(IF('[1]T15 Wine import vol'!AV56&lt;&gt;"",('[1]T15 Wine import vol'!AV56/'[1]T61 Real GDP'!AV56*1000),"")),"")</f>
        <v/>
      </c>
      <c r="AX25" s="9" t="str">
        <f>IF('[1]T61 Real GDP'!AW56&lt;&gt;"",(IF('[1]T15 Wine import vol'!AW56&lt;&gt;"",('[1]T15 Wine import vol'!AW56/'[1]T61 Real GDP'!AW56*1000),"")),"")</f>
        <v/>
      </c>
      <c r="AY25" s="9" t="str">
        <f>IF('[1]T61 Real GDP'!AX56&lt;&gt;"",(IF('[1]T15 Wine import vol'!AX56&lt;&gt;"",('[1]T15 Wine import vol'!AX56/'[1]T61 Real GDP'!AX56*1000),"")),"")</f>
        <v/>
      </c>
      <c r="AZ25" s="9" t="str">
        <f>IF('[1]T61 Real GDP'!AY56&lt;&gt;"",(IF('[1]T15 Wine import vol'!AY56&lt;&gt;"",('[1]T15 Wine import vol'!AY56/'[1]T61 Real GDP'!AY56*1000),"")),"")</f>
        <v/>
      </c>
      <c r="BA25" s="9" t="str">
        <f>IF('[1]T61 Real GDP'!AZ56&lt;&gt;"",(IF('[1]T15 Wine import vol'!AZ56&lt;&gt;"",('[1]T15 Wine import vol'!AZ56/'[1]T61 Real GDP'!AZ56*1000),"")),"")</f>
        <v/>
      </c>
      <c r="BB25" s="8" t="str">
        <f>IF('[1]T61 Real GDP'!BC56&lt;&gt;"",(IF('[1]T15 Wine import vol'!BC56&lt;&gt;"",('[1]T15 Wine import vol'!BC56/'[1]T61 Real GDP'!BC56*1000),"")),"")</f>
        <v/>
      </c>
    </row>
    <row r="26" spans="1:54" x14ac:dyDescent="0.5">
      <c r="A26" s="7">
        <f>'[1]T15 Wine import vol'!A57</f>
        <v>1889</v>
      </c>
      <c r="B26" s="9">
        <f>IF('[1]T61 Real GDP'!B57&lt;&gt;"",(IF('[1]T15 Wine import vol'!B57&lt;&gt;"",('[1]T15 Wine import vol'!B57/'[1]T61 Real GDP'!B57*1000),"")),"")</f>
        <v>11269.593867817133</v>
      </c>
      <c r="C26" s="9">
        <f>IF('[1]T61 Real GDP'!C57&lt;&gt;"",(IF('[1]T15 Wine import vol'!C57&lt;&gt;"",('[1]T15 Wine import vol'!C57/'[1]T61 Real GDP'!C57*1000),"")),"")</f>
        <v>30.991614022901171</v>
      </c>
      <c r="D26" s="9">
        <f>IF('[1]T61 Real GDP'!D57&lt;&gt;"",(IF('[1]T15 Wine import vol'!D57&lt;&gt;"",('[1]T15 Wine import vol'!D57/'[1]T61 Real GDP'!D57*1000),"")),"")</f>
        <v>22.927188940092165</v>
      </c>
      <c r="E26" s="9">
        <f>IF('[1]T61 Real GDP'!E57&lt;&gt;"",(IF('[1]T15 Wine import vol'!E57&lt;&gt;"",('[1]T15 Wine import vol'!E57/'[1]T61 Real GDP'!E57*1000),"")),"")</f>
        <v>82.904659473337261</v>
      </c>
      <c r="F26" s="9">
        <f>IF('[1]T61 Real GDP'!F57&lt;&gt;"",(IF('[1]T15 Wine import vol'!F57&lt;&gt;"",('[1]T15 Wine import vol'!F57/'[1]T61 Real GDP'!F57*1000),"")),"")</f>
        <v>187.32924657161078</v>
      </c>
      <c r="G26" s="9"/>
      <c r="H26" s="9">
        <f>IF('[1]T61 Real GDP'!G57&lt;&gt;"",(IF('[1]T15 Wine import vol'!G57&lt;&gt;"",('[1]T15 Wine import vol'!G57/'[1]T61 Real GDP'!G57*1000),"")),"")</f>
        <v>997.88175140378496</v>
      </c>
      <c r="I26" s="9">
        <f>IF('[1]T61 Real GDP'!H57&lt;&gt;"",(IF('[1]T15 Wine import vol'!H57&lt;&gt;"",('[1]T15 Wine import vol'!H57/'[1]T61 Real GDP'!H57*1000),"")),"")</f>
        <v>666.76920147357157</v>
      </c>
      <c r="J26" s="9" t="str">
        <f>IF('[1]T61 Real GDP'!I57&lt;&gt;"",(IF('[1]T15 Wine import vol'!I57&lt;&gt;"",('[1]T15 Wine import vol'!I57/'[1]T61 Real GDP'!I57*1000),"")),"")</f>
        <v/>
      </c>
      <c r="K26" s="9">
        <f>IF('[1]T61 Real GDP'!J57&lt;&gt;"",(IF('[1]T15 Wine import vol'!J57&lt;&gt;"",('[1]T15 Wine import vol'!J57/'[1]T61 Real GDP'!J57*1000),"")),"")</f>
        <v>665.55553873326846</v>
      </c>
      <c r="L26" s="9" t="str">
        <f>IF('[1]T61 Real GDP'!K57&lt;&gt;"",(IF('[1]T15 Wine import vol'!K57&lt;&gt;"",('[1]T15 Wine import vol'!K57/'[1]T61 Real GDP'!K57*1000),"")),"")</f>
        <v/>
      </c>
      <c r="M26" s="9" t="str">
        <f>IF('[1]T61 Real GDP'!L57&lt;&gt;"",(IF('[1]T15 Wine import vol'!L57&lt;&gt;"",('[1]T15 Wine import vol'!L57/'[1]T61 Real GDP'!L57*1000),"")),"")</f>
        <v/>
      </c>
      <c r="N26" s="9">
        <f>IF('[1]T61 Real GDP'!M57&lt;&gt;"",(IF('[1]T15 Wine import vol'!M57&lt;&gt;"",('[1]T15 Wine import vol'!M57/'[1]T61 Real GDP'!M57*1000),"")),"")</f>
        <v>597.86330229311477</v>
      </c>
      <c r="O26" s="9" t="str">
        <f>IF('[1]T61 Real GDP'!N57&lt;&gt;"",(IF('[1]T15 Wine import vol'!N57&lt;&gt;"",('[1]T15 Wine import vol'!N57/'[1]T61 Real GDP'!N57*1000),"")),"")</f>
        <v/>
      </c>
      <c r="P26" s="9">
        <f>IF('[1]T61 Real GDP'!O57&lt;&gt;"",(IF('[1]T15 Wine import vol'!O57&lt;&gt;"",('[1]T15 Wine import vol'!O57/'[1]T61 Real GDP'!O57*1000),"")),"")</f>
        <v>8349.586037631072</v>
      </c>
      <c r="Q26" s="9">
        <f>IF('[1]T61 Real GDP'!P57&lt;&gt;"",(IF('[1]T15 Wine import vol'!P57&lt;&gt;"",('[1]T15 Wine import vol'!P57/'[1]T61 Real GDP'!P57*1000),"")),"")</f>
        <v>483.20782695101951</v>
      </c>
      <c r="R26" s="9" t="str">
        <f>IF('[1]T61 Real GDP'!Q57&lt;&gt;"",(IF('[1]T15 Wine import vol'!Q57&lt;&gt;"",('[1]T15 Wine import vol'!Q57/'[1]T61 Real GDP'!Q57*1000),"")),"")</f>
        <v/>
      </c>
      <c r="S26" s="9" t="str">
        <f>IF('[1]T61 Real GDP'!R57&lt;&gt;"",(IF('[1]T15 Wine import vol'!R57&lt;&gt;"",('[1]T15 Wine import vol'!R57/'[1]T61 Real GDP'!R57*1000),"")),"")</f>
        <v/>
      </c>
      <c r="T26" s="9" t="str">
        <f>IF('[1]T61 Real GDP'!S57&lt;&gt;"",(IF('[1]T15 Wine import vol'!S57&lt;&gt;"",('[1]T15 Wine import vol'!S57/'[1]T61 Real GDP'!S57*1000),"")),"")</f>
        <v/>
      </c>
      <c r="U26" s="9" t="str">
        <f>IF('[1]T61 Real GDP'!T57&lt;&gt;"",(IF('[1]T15 Wine import vol'!T57&lt;&gt;"",('[1]T15 Wine import vol'!T57/'[1]T61 Real GDP'!T57*1000),"")),"")</f>
        <v/>
      </c>
      <c r="V26" s="9" t="str">
        <f>IF('[1]T61 Real GDP'!U57&lt;&gt;"",(IF('[1]T15 Wine import vol'!U57&lt;&gt;"",('[1]T15 Wine import vol'!U57/'[1]T61 Real GDP'!U57*1000),"")),"")</f>
        <v/>
      </c>
      <c r="W26" s="9" t="str">
        <f>IF('[1]T61 Real GDP'!V57&lt;&gt;"",(IF('[1]T15 Wine import vol'!V57&lt;&gt;"",('[1]T15 Wine import vol'!V57/'[1]T61 Real GDP'!V57*1000),"")),"")</f>
        <v/>
      </c>
      <c r="X26" s="9" t="str">
        <f>IF('[1]T61 Real GDP'!W57&lt;&gt;"",(IF('[1]T15 Wine import vol'!W57&lt;&gt;"",('[1]T15 Wine import vol'!W57/'[1]T61 Real GDP'!W57*1000),"")),"")</f>
        <v/>
      </c>
      <c r="Y26" s="9" t="str">
        <f>IF('[1]T61 Real GDP'!X57&lt;&gt;"",(IF('[1]T15 Wine import vol'!X57&lt;&gt;"",('[1]T15 Wine import vol'!X57/'[1]T61 Real GDP'!X57*1000),"")),"")</f>
        <v/>
      </c>
      <c r="Z26" s="9" t="str">
        <f>IF('[1]T61 Real GDP'!Y57&lt;&gt;"",(IF('[1]T15 Wine import vol'!Y57&lt;&gt;"",('[1]T15 Wine import vol'!Y57/'[1]T61 Real GDP'!Y57*1000),"")),"")</f>
        <v/>
      </c>
      <c r="AA26" s="9" t="str">
        <f>IF('[1]T61 Real GDP'!Z57&lt;&gt;"",(IF('[1]T15 Wine import vol'!Z57&lt;&gt;"",('[1]T15 Wine import vol'!Z57/'[1]T61 Real GDP'!Z57*1000),"")),"")</f>
        <v/>
      </c>
      <c r="AB26" s="9">
        <f>IF('[1]T61 Real GDP'!AA57&lt;&gt;"",(IF('[1]T15 Wine import vol'!AA57&lt;&gt;"",('[1]T15 Wine import vol'!AA57/'[1]T61 Real GDP'!AA57*1000),"")),"")</f>
        <v>238.81730190168372</v>
      </c>
      <c r="AC26" s="9" t="str">
        <f>IF('[1]T61 Real GDP'!AB57&lt;&gt;"",(IF('[1]T15 Wine import vol'!AB57&lt;&gt;"",('[1]T15 Wine import vol'!AB57/'[1]T61 Real GDP'!AB57*1000),"")),"")</f>
        <v/>
      </c>
      <c r="AD26" s="9" t="str">
        <f>IF('[1]T61 Real GDP'!AC57&lt;&gt;"",(IF('[1]T15 Wine import vol'!AC57&lt;&gt;"",('[1]T15 Wine import vol'!AC57/'[1]T61 Real GDP'!AC57*1000),"")),"")</f>
        <v/>
      </c>
      <c r="AE26" s="9">
        <f>IF('[1]T61 Real GDP'!AD57&lt;&gt;"",(IF('[1]T15 Wine import vol'!AD57&lt;&gt;"",('[1]T15 Wine import vol'!AD57/'[1]T61 Real GDP'!AD57*1000),"")),"")</f>
        <v>81.107909182815419</v>
      </c>
      <c r="AF26" s="9">
        <f>IF('[1]T61 Real GDP'!AE57&lt;&gt;"",(IF('[1]T15 Wine import vol'!AE57&lt;&gt;"",('[1]T15 Wine import vol'!AE57/'[1]T61 Real GDP'!AE57*1000),"")),"")</f>
        <v>11656.343997079466</v>
      </c>
      <c r="AG26" s="9" t="str">
        <f>IF('[1]T61 Real GDP'!AF57&lt;&gt;"",(IF('[1]T15 Wine import vol'!AF57&lt;&gt;"",('[1]T15 Wine import vol'!AF57/'[1]T61 Real GDP'!AF57*1000),"")),"")</f>
        <v/>
      </c>
      <c r="AH26" s="9" t="str">
        <f>IF('[1]T61 Real GDP'!AG57&lt;&gt;"",(IF('[1]T15 Wine import vol'!AG57&lt;&gt;"",('[1]T15 Wine import vol'!AG57/'[1]T61 Real GDP'!AG57*1000),"")),"")</f>
        <v/>
      </c>
      <c r="AI26" s="9" t="str">
        <f>IF('[1]T61 Real GDP'!AH57&lt;&gt;"",(IF('[1]T15 Wine import vol'!AH57&lt;&gt;"",('[1]T15 Wine import vol'!AH57/'[1]T61 Real GDP'!AH57*1000),"")),"")</f>
        <v/>
      </c>
      <c r="AJ26" s="9" t="str">
        <f>IF('[1]T61 Real GDP'!AI57&lt;&gt;"",(IF('[1]T15 Wine import vol'!AI57&lt;&gt;"",('[1]T15 Wine import vol'!AI57/'[1]T61 Real GDP'!AI57*1000),"")),"")</f>
        <v/>
      </c>
      <c r="AK26" s="9" t="str">
        <f>IF('[1]T61 Real GDP'!AJ57&lt;&gt;"",(IF('[1]T15 Wine import vol'!AJ57&lt;&gt;"",('[1]T15 Wine import vol'!AJ57/'[1]T61 Real GDP'!AJ57*1000),"")),"")</f>
        <v/>
      </c>
      <c r="AL26" s="9" t="str">
        <f>IF('[1]T61 Real GDP'!AK57&lt;&gt;"",(IF('[1]T15 Wine import vol'!AK57&lt;&gt;"",('[1]T15 Wine import vol'!AK57/'[1]T61 Real GDP'!AK57*1000),"")),"")</f>
        <v/>
      </c>
      <c r="AM26" s="9" t="str">
        <f>IF('[1]T61 Real GDP'!AL57&lt;&gt;"",(IF('[1]T15 Wine import vol'!AL57&lt;&gt;"",('[1]T15 Wine import vol'!AL57/'[1]T61 Real GDP'!AL57*1000),"")),"")</f>
        <v/>
      </c>
      <c r="AN26" s="9" t="str">
        <f>IF('[1]T61 Real GDP'!AM57&lt;&gt;"",(IF('[1]T15 Wine import vol'!AM57&lt;&gt;"",('[1]T15 Wine import vol'!AM57/'[1]T61 Real GDP'!AM57*1000),"")),"")</f>
        <v/>
      </c>
      <c r="AO26" s="9" t="str">
        <f>IF('[1]T61 Real GDP'!AN57&lt;&gt;"",(IF('[1]T15 Wine import vol'!AN57&lt;&gt;"",('[1]T15 Wine import vol'!AN57/'[1]T61 Real GDP'!AN57*1000),"")),"")</f>
        <v/>
      </c>
      <c r="AP26" s="9" t="str">
        <f>IF('[1]T61 Real GDP'!AO57&lt;&gt;"",(IF('[1]T15 Wine import vol'!AO57&lt;&gt;"",('[1]T15 Wine import vol'!AO57/'[1]T61 Real GDP'!AO57*1000),"")),"")</f>
        <v/>
      </c>
      <c r="AQ26" s="9" t="str">
        <f>IF('[1]T61 Real GDP'!AP57&lt;&gt;"",(IF('[1]T15 Wine import vol'!AP57&lt;&gt;"",('[1]T15 Wine import vol'!AP57/'[1]T61 Real GDP'!AP57*1000),"")),"")</f>
        <v/>
      </c>
      <c r="AR26" s="9" t="str">
        <f>IF('[1]T61 Real GDP'!AQ57&lt;&gt;"",(IF('[1]T15 Wine import vol'!AQ57&lt;&gt;"",('[1]T15 Wine import vol'!AQ57/'[1]T61 Real GDP'!AQ57*1000),"")),"")</f>
        <v/>
      </c>
      <c r="AS26" s="9" t="str">
        <f>IF('[1]T61 Real GDP'!AR57&lt;&gt;"",(IF('[1]T15 Wine import vol'!AR57&lt;&gt;"",('[1]T15 Wine import vol'!AR57/'[1]T61 Real GDP'!AR57*1000),"")),"")</f>
        <v/>
      </c>
      <c r="AT26" s="9" t="str">
        <f>IF('[1]T61 Real GDP'!AS57&lt;&gt;"",(IF('[1]T15 Wine import vol'!AS57&lt;&gt;"",('[1]T15 Wine import vol'!AS57/'[1]T61 Real GDP'!AS57*1000),"")),"")</f>
        <v/>
      </c>
      <c r="AU26" s="9" t="str">
        <f>IF('[1]T61 Real GDP'!AT57&lt;&gt;"",(IF('[1]T15 Wine import vol'!AT57&lt;&gt;"",('[1]T15 Wine import vol'!AT57/'[1]T61 Real GDP'!AT57*1000),"")),"")</f>
        <v/>
      </c>
      <c r="AV26" s="9" t="str">
        <f>IF('[1]T61 Real GDP'!AU57&lt;&gt;"",(IF('[1]T15 Wine import vol'!AU57&lt;&gt;"",('[1]T15 Wine import vol'!AU57/'[1]T61 Real GDP'!AU57*1000),"")),"")</f>
        <v/>
      </c>
      <c r="AW26" s="9" t="str">
        <f>IF('[1]T61 Real GDP'!AV57&lt;&gt;"",(IF('[1]T15 Wine import vol'!AV57&lt;&gt;"",('[1]T15 Wine import vol'!AV57/'[1]T61 Real GDP'!AV57*1000),"")),"")</f>
        <v/>
      </c>
      <c r="AX26" s="9" t="str">
        <f>IF('[1]T61 Real GDP'!AW57&lt;&gt;"",(IF('[1]T15 Wine import vol'!AW57&lt;&gt;"",('[1]T15 Wine import vol'!AW57/'[1]T61 Real GDP'!AW57*1000),"")),"")</f>
        <v/>
      </c>
      <c r="AY26" s="9" t="str">
        <f>IF('[1]T61 Real GDP'!AX57&lt;&gt;"",(IF('[1]T15 Wine import vol'!AX57&lt;&gt;"",('[1]T15 Wine import vol'!AX57/'[1]T61 Real GDP'!AX57*1000),"")),"")</f>
        <v/>
      </c>
      <c r="AZ26" s="9" t="str">
        <f>IF('[1]T61 Real GDP'!AY57&lt;&gt;"",(IF('[1]T15 Wine import vol'!AY57&lt;&gt;"",('[1]T15 Wine import vol'!AY57/'[1]T61 Real GDP'!AY57*1000),"")),"")</f>
        <v/>
      </c>
      <c r="BA26" s="9" t="str">
        <f>IF('[1]T61 Real GDP'!AZ57&lt;&gt;"",(IF('[1]T15 Wine import vol'!AZ57&lt;&gt;"",('[1]T15 Wine import vol'!AZ57/'[1]T61 Real GDP'!AZ57*1000),"")),"")</f>
        <v/>
      </c>
      <c r="BB26" s="8" t="str">
        <f>IF('[1]T61 Real GDP'!BC57&lt;&gt;"",(IF('[1]T15 Wine import vol'!BC57&lt;&gt;"",('[1]T15 Wine import vol'!BC57/'[1]T61 Real GDP'!BC57*1000),"")),"")</f>
        <v/>
      </c>
    </row>
    <row r="27" spans="1:54" x14ac:dyDescent="0.5">
      <c r="A27" s="7">
        <f>'[1]T15 Wine import vol'!A58</f>
        <v>1890</v>
      </c>
      <c r="B27" s="9">
        <f>IF('[1]T61 Real GDP'!B58&lt;&gt;"",(IF('[1]T15 Wine import vol'!B58&lt;&gt;"",('[1]T15 Wine import vol'!B58/'[1]T61 Real GDP'!B58*1000),"")),"")</f>
        <v>11391.630847635968</v>
      </c>
      <c r="C27" s="9">
        <f>IF('[1]T61 Real GDP'!C58&lt;&gt;"",(IF('[1]T15 Wine import vol'!C58&lt;&gt;"",('[1]T15 Wine import vol'!C58/'[1]T61 Real GDP'!C58*1000),"")),"")</f>
        <v>30.633589022274588</v>
      </c>
      <c r="D27" s="9">
        <f>IF('[1]T61 Real GDP'!D58&lt;&gt;"",(IF('[1]T15 Wine import vol'!D58&lt;&gt;"",('[1]T15 Wine import vol'!D58/'[1]T61 Real GDP'!D58*1000),"")),"")</f>
        <v>14.595309469229415</v>
      </c>
      <c r="E27" s="9">
        <f>IF('[1]T61 Real GDP'!E58&lt;&gt;"",(IF('[1]T15 Wine import vol'!E58&lt;&gt;"",('[1]T15 Wine import vol'!E58/'[1]T61 Real GDP'!E58*1000),"")),"")</f>
        <v>59.286833801449426</v>
      </c>
      <c r="F27" s="9">
        <f>IF('[1]T61 Real GDP'!F58&lt;&gt;"",(IF('[1]T15 Wine import vol'!F58&lt;&gt;"",('[1]T15 Wine import vol'!F58/'[1]T61 Real GDP'!F58*1000),"")),"")</f>
        <v>304.20816874012007</v>
      </c>
      <c r="G27" s="9"/>
      <c r="H27" s="9">
        <f>IF('[1]T61 Real GDP'!G58&lt;&gt;"",(IF('[1]T15 Wine import vol'!G58&lt;&gt;"",('[1]T15 Wine import vol'!G58/'[1]T61 Real GDP'!G58*1000),"")),"")</f>
        <v>1028.8970768890476</v>
      </c>
      <c r="I27" s="9">
        <f>IF('[1]T61 Real GDP'!H58&lt;&gt;"",(IF('[1]T15 Wine import vol'!H58&lt;&gt;"",('[1]T15 Wine import vol'!H58/'[1]T61 Real GDP'!H58*1000),"")),"")</f>
        <v>634.10454155955438</v>
      </c>
      <c r="J27" s="9" t="str">
        <f>IF('[1]T61 Real GDP'!I58&lt;&gt;"",(IF('[1]T15 Wine import vol'!I58&lt;&gt;"",('[1]T15 Wine import vol'!I58/'[1]T61 Real GDP'!I58*1000),"")),"")</f>
        <v/>
      </c>
      <c r="K27" s="9">
        <f>IF('[1]T61 Real GDP'!J58&lt;&gt;"",(IF('[1]T15 Wine import vol'!J58&lt;&gt;"",('[1]T15 Wine import vol'!J58/'[1]T61 Real GDP'!J58*1000),"")),"")</f>
        <v>637.76227522584998</v>
      </c>
      <c r="L27" s="9" t="str">
        <f>IF('[1]T61 Real GDP'!K58&lt;&gt;"",(IF('[1]T15 Wine import vol'!K58&lt;&gt;"",('[1]T15 Wine import vol'!K58/'[1]T61 Real GDP'!K58*1000),"")),"")</f>
        <v/>
      </c>
      <c r="M27" s="9" t="str">
        <f>IF('[1]T61 Real GDP'!L58&lt;&gt;"",(IF('[1]T15 Wine import vol'!L58&lt;&gt;"",('[1]T15 Wine import vol'!L58/'[1]T61 Real GDP'!L58*1000),"")),"")</f>
        <v/>
      </c>
      <c r="N27" s="9">
        <f>IF('[1]T61 Real GDP'!M58&lt;&gt;"",(IF('[1]T15 Wine import vol'!M58&lt;&gt;"",('[1]T15 Wine import vol'!M58/'[1]T61 Real GDP'!M58*1000),"")),"")</f>
        <v>643.62270882209225</v>
      </c>
      <c r="O27" s="9" t="str">
        <f>IF('[1]T61 Real GDP'!N58&lt;&gt;"",(IF('[1]T15 Wine import vol'!N58&lt;&gt;"",('[1]T15 Wine import vol'!N58/'[1]T61 Real GDP'!N58*1000),"")),"")</f>
        <v/>
      </c>
      <c r="P27" s="9">
        <f>IF('[1]T61 Real GDP'!O58&lt;&gt;"",(IF('[1]T15 Wine import vol'!O58&lt;&gt;"",('[1]T15 Wine import vol'!O58/'[1]T61 Real GDP'!O58*1000),"")),"")</f>
        <v>7716.0344689467638</v>
      </c>
      <c r="Q27" s="9">
        <f>IF('[1]T61 Real GDP'!P58&lt;&gt;"",(IF('[1]T15 Wine import vol'!P58&lt;&gt;"",('[1]T15 Wine import vol'!P58/'[1]T61 Real GDP'!P58*1000),"")),"")</f>
        <v>489.91585440518236</v>
      </c>
      <c r="R27" s="9" t="str">
        <f>IF('[1]T61 Real GDP'!Q58&lt;&gt;"",(IF('[1]T15 Wine import vol'!Q58&lt;&gt;"",('[1]T15 Wine import vol'!Q58/'[1]T61 Real GDP'!Q58*1000),"")),"")</f>
        <v/>
      </c>
      <c r="S27" s="9" t="str">
        <f>IF('[1]T61 Real GDP'!R58&lt;&gt;"",(IF('[1]T15 Wine import vol'!R58&lt;&gt;"",('[1]T15 Wine import vol'!R58/'[1]T61 Real GDP'!R58*1000),"")),"")</f>
        <v/>
      </c>
      <c r="T27" s="9" t="str">
        <f>IF('[1]T61 Real GDP'!S58&lt;&gt;"",(IF('[1]T15 Wine import vol'!S58&lt;&gt;"",('[1]T15 Wine import vol'!S58/'[1]T61 Real GDP'!S58*1000),"")),"")</f>
        <v/>
      </c>
      <c r="U27" s="9" t="str">
        <f>IF('[1]T61 Real GDP'!T58&lt;&gt;"",(IF('[1]T15 Wine import vol'!T58&lt;&gt;"",('[1]T15 Wine import vol'!T58/'[1]T61 Real GDP'!T58*1000),"")),"")</f>
        <v/>
      </c>
      <c r="V27" s="9" t="str">
        <f>IF('[1]T61 Real GDP'!U58&lt;&gt;"",(IF('[1]T15 Wine import vol'!U58&lt;&gt;"",('[1]T15 Wine import vol'!U58/'[1]T61 Real GDP'!U58*1000),"")),"")</f>
        <v/>
      </c>
      <c r="W27" s="9" t="str">
        <f>IF('[1]T61 Real GDP'!V58&lt;&gt;"",(IF('[1]T15 Wine import vol'!V58&lt;&gt;"",('[1]T15 Wine import vol'!V58/'[1]T61 Real GDP'!V58*1000),"")),"")</f>
        <v/>
      </c>
      <c r="X27" s="9" t="str">
        <f>IF('[1]T61 Real GDP'!W58&lt;&gt;"",(IF('[1]T15 Wine import vol'!W58&lt;&gt;"",('[1]T15 Wine import vol'!W58/'[1]T61 Real GDP'!W58*1000),"")),"")</f>
        <v/>
      </c>
      <c r="Y27" s="9" t="str">
        <f>IF('[1]T61 Real GDP'!X58&lt;&gt;"",(IF('[1]T15 Wine import vol'!X58&lt;&gt;"",('[1]T15 Wine import vol'!X58/'[1]T61 Real GDP'!X58*1000),"")),"")</f>
        <v/>
      </c>
      <c r="Z27" s="9" t="str">
        <f>IF('[1]T61 Real GDP'!Y58&lt;&gt;"",(IF('[1]T15 Wine import vol'!Y58&lt;&gt;"",('[1]T15 Wine import vol'!Y58/'[1]T61 Real GDP'!Y58*1000),"")),"")</f>
        <v/>
      </c>
      <c r="AA27" s="9" t="str">
        <f>IF('[1]T61 Real GDP'!Z58&lt;&gt;"",(IF('[1]T15 Wine import vol'!Z58&lt;&gt;"",('[1]T15 Wine import vol'!Z58/'[1]T61 Real GDP'!Z58*1000),"")),"")</f>
        <v/>
      </c>
      <c r="AB27" s="9">
        <f>IF('[1]T61 Real GDP'!AA58&lt;&gt;"",(IF('[1]T15 Wine import vol'!AA58&lt;&gt;"",('[1]T15 Wine import vol'!AA58/'[1]T61 Real GDP'!AA58*1000),"")),"")</f>
        <v>104.24247226780453</v>
      </c>
      <c r="AC27" s="9" t="str">
        <f>IF('[1]T61 Real GDP'!AB58&lt;&gt;"",(IF('[1]T15 Wine import vol'!AB58&lt;&gt;"",('[1]T15 Wine import vol'!AB58/'[1]T61 Real GDP'!AB58*1000),"")),"")</f>
        <v/>
      </c>
      <c r="AD27" s="9" t="str">
        <f>IF('[1]T61 Real GDP'!AC58&lt;&gt;"",(IF('[1]T15 Wine import vol'!AC58&lt;&gt;"",('[1]T15 Wine import vol'!AC58/'[1]T61 Real GDP'!AC58*1000),"")),"")</f>
        <v/>
      </c>
      <c r="AE27" s="9">
        <f>IF('[1]T61 Real GDP'!AD58&lt;&gt;"",(IF('[1]T15 Wine import vol'!AD58&lt;&gt;"",('[1]T15 Wine import vol'!AD58/'[1]T61 Real GDP'!AD58*1000),"")),"")</f>
        <v>89.02193101617128</v>
      </c>
      <c r="AF27" s="9">
        <f>IF('[1]T61 Real GDP'!AE58&lt;&gt;"",(IF('[1]T15 Wine import vol'!AE58&lt;&gt;"",('[1]T15 Wine import vol'!AE58/'[1]T61 Real GDP'!AE58*1000),"")),"")</f>
        <v>10201.039166117071</v>
      </c>
      <c r="AG27" s="9" t="str">
        <f>IF('[1]T61 Real GDP'!AF58&lt;&gt;"",(IF('[1]T15 Wine import vol'!AF58&lt;&gt;"",('[1]T15 Wine import vol'!AF58/'[1]T61 Real GDP'!AF58*1000),"")),"")</f>
        <v/>
      </c>
      <c r="AH27" s="9" t="str">
        <f>IF('[1]T61 Real GDP'!AG58&lt;&gt;"",(IF('[1]T15 Wine import vol'!AG58&lt;&gt;"",('[1]T15 Wine import vol'!AG58/'[1]T61 Real GDP'!AG58*1000),"")),"")</f>
        <v/>
      </c>
      <c r="AI27" s="9" t="str">
        <f>IF('[1]T61 Real GDP'!AH58&lt;&gt;"",(IF('[1]T15 Wine import vol'!AH58&lt;&gt;"",('[1]T15 Wine import vol'!AH58/'[1]T61 Real GDP'!AH58*1000),"")),"")</f>
        <v/>
      </c>
      <c r="AJ27" s="9" t="str">
        <f>IF('[1]T61 Real GDP'!AI58&lt;&gt;"",(IF('[1]T15 Wine import vol'!AI58&lt;&gt;"",('[1]T15 Wine import vol'!AI58/'[1]T61 Real GDP'!AI58*1000),"")),"")</f>
        <v/>
      </c>
      <c r="AK27" s="9" t="str">
        <f>IF('[1]T61 Real GDP'!AJ58&lt;&gt;"",(IF('[1]T15 Wine import vol'!AJ58&lt;&gt;"",('[1]T15 Wine import vol'!AJ58/'[1]T61 Real GDP'!AJ58*1000),"")),"")</f>
        <v/>
      </c>
      <c r="AL27" s="9" t="str">
        <f>IF('[1]T61 Real GDP'!AK58&lt;&gt;"",(IF('[1]T15 Wine import vol'!AK58&lt;&gt;"",('[1]T15 Wine import vol'!AK58/'[1]T61 Real GDP'!AK58*1000),"")),"")</f>
        <v/>
      </c>
      <c r="AM27" s="9" t="str">
        <f>IF('[1]T61 Real GDP'!AL58&lt;&gt;"",(IF('[1]T15 Wine import vol'!AL58&lt;&gt;"",('[1]T15 Wine import vol'!AL58/'[1]T61 Real GDP'!AL58*1000),"")),"")</f>
        <v/>
      </c>
      <c r="AN27" s="9" t="str">
        <f>IF('[1]T61 Real GDP'!AM58&lt;&gt;"",(IF('[1]T15 Wine import vol'!AM58&lt;&gt;"",('[1]T15 Wine import vol'!AM58/'[1]T61 Real GDP'!AM58*1000),"")),"")</f>
        <v/>
      </c>
      <c r="AO27" s="9" t="str">
        <f>IF('[1]T61 Real GDP'!AN58&lt;&gt;"",(IF('[1]T15 Wine import vol'!AN58&lt;&gt;"",('[1]T15 Wine import vol'!AN58/'[1]T61 Real GDP'!AN58*1000),"")),"")</f>
        <v/>
      </c>
      <c r="AP27" s="9" t="str">
        <f>IF('[1]T61 Real GDP'!AO58&lt;&gt;"",(IF('[1]T15 Wine import vol'!AO58&lt;&gt;"",('[1]T15 Wine import vol'!AO58/'[1]T61 Real GDP'!AO58*1000),"")),"")</f>
        <v/>
      </c>
      <c r="AQ27" s="9" t="str">
        <f>IF('[1]T61 Real GDP'!AP58&lt;&gt;"",(IF('[1]T15 Wine import vol'!AP58&lt;&gt;"",('[1]T15 Wine import vol'!AP58/'[1]T61 Real GDP'!AP58*1000),"")),"")</f>
        <v/>
      </c>
      <c r="AR27" s="9" t="str">
        <f>IF('[1]T61 Real GDP'!AQ58&lt;&gt;"",(IF('[1]T15 Wine import vol'!AQ58&lt;&gt;"",('[1]T15 Wine import vol'!AQ58/'[1]T61 Real GDP'!AQ58*1000),"")),"")</f>
        <v/>
      </c>
      <c r="AS27" s="9" t="str">
        <f>IF('[1]T61 Real GDP'!AR58&lt;&gt;"",(IF('[1]T15 Wine import vol'!AR58&lt;&gt;"",('[1]T15 Wine import vol'!AR58/'[1]T61 Real GDP'!AR58*1000),"")),"")</f>
        <v/>
      </c>
      <c r="AT27" s="9" t="str">
        <f>IF('[1]T61 Real GDP'!AS58&lt;&gt;"",(IF('[1]T15 Wine import vol'!AS58&lt;&gt;"",('[1]T15 Wine import vol'!AS58/'[1]T61 Real GDP'!AS58*1000),"")),"")</f>
        <v/>
      </c>
      <c r="AU27" s="9" t="str">
        <f>IF('[1]T61 Real GDP'!AT58&lt;&gt;"",(IF('[1]T15 Wine import vol'!AT58&lt;&gt;"",('[1]T15 Wine import vol'!AT58/'[1]T61 Real GDP'!AT58*1000),"")),"")</f>
        <v/>
      </c>
      <c r="AV27" s="9" t="str">
        <f>IF('[1]T61 Real GDP'!AU58&lt;&gt;"",(IF('[1]T15 Wine import vol'!AU58&lt;&gt;"",('[1]T15 Wine import vol'!AU58/'[1]T61 Real GDP'!AU58*1000),"")),"")</f>
        <v/>
      </c>
      <c r="AW27" s="9" t="str">
        <f>IF('[1]T61 Real GDP'!AV58&lt;&gt;"",(IF('[1]T15 Wine import vol'!AV58&lt;&gt;"",('[1]T15 Wine import vol'!AV58/'[1]T61 Real GDP'!AV58*1000),"")),"")</f>
        <v/>
      </c>
      <c r="AX27" s="9" t="str">
        <f>IF('[1]T61 Real GDP'!AW58&lt;&gt;"",(IF('[1]T15 Wine import vol'!AW58&lt;&gt;"",('[1]T15 Wine import vol'!AW58/'[1]T61 Real GDP'!AW58*1000),"")),"")</f>
        <v/>
      </c>
      <c r="AY27" s="9" t="str">
        <f>IF('[1]T61 Real GDP'!AX58&lt;&gt;"",(IF('[1]T15 Wine import vol'!AX58&lt;&gt;"",('[1]T15 Wine import vol'!AX58/'[1]T61 Real GDP'!AX58*1000),"")),"")</f>
        <v/>
      </c>
      <c r="AZ27" s="9" t="str">
        <f>IF('[1]T61 Real GDP'!AY58&lt;&gt;"",(IF('[1]T15 Wine import vol'!AY58&lt;&gt;"",('[1]T15 Wine import vol'!AY58/'[1]T61 Real GDP'!AY58*1000),"")),"")</f>
        <v/>
      </c>
      <c r="BA27" s="9" t="str">
        <f>IF('[1]T61 Real GDP'!AZ58&lt;&gt;"",(IF('[1]T15 Wine import vol'!AZ58&lt;&gt;"",('[1]T15 Wine import vol'!AZ58/'[1]T61 Real GDP'!AZ58*1000),"")),"")</f>
        <v/>
      </c>
      <c r="BB27" s="8" t="str">
        <f>IF('[1]T61 Real GDP'!BC58&lt;&gt;"",(IF('[1]T15 Wine import vol'!BC58&lt;&gt;"",('[1]T15 Wine import vol'!BC58/'[1]T61 Real GDP'!BC58*1000),"")),"")</f>
        <v/>
      </c>
    </row>
    <row r="28" spans="1:54" x14ac:dyDescent="0.5">
      <c r="A28" s="7">
        <f>'[1]T15 Wine import vol'!A59</f>
        <v>1891</v>
      </c>
      <c r="B28" s="9">
        <f>IF('[1]T61 Real GDP'!B59&lt;&gt;"",(IF('[1]T15 Wine import vol'!B59&lt;&gt;"",('[1]T15 Wine import vol'!B59/'[1]T61 Real GDP'!B59*1000),"")),"")</f>
        <v>12629.082125636654</v>
      </c>
      <c r="C28" s="9">
        <f>IF('[1]T61 Real GDP'!C59&lt;&gt;"",(IF('[1]T15 Wine import vol'!C59&lt;&gt;"",('[1]T15 Wine import vol'!C59/'[1]T61 Real GDP'!C59*1000),"")),"")</f>
        <v>19.317745711359592</v>
      </c>
      <c r="D28" s="9">
        <f>IF('[1]T61 Real GDP'!D59&lt;&gt;"",(IF('[1]T15 Wine import vol'!D59&lt;&gt;"",('[1]T15 Wine import vol'!D59/'[1]T61 Real GDP'!D59*1000),"")),"")</f>
        <v>13.106604450825557</v>
      </c>
      <c r="E28" s="9">
        <f>IF('[1]T61 Real GDP'!E59&lt;&gt;"",(IF('[1]T15 Wine import vol'!E59&lt;&gt;"",('[1]T15 Wine import vol'!E59/'[1]T61 Real GDP'!E59*1000),"")),"")</f>
        <v>48.063400576368878</v>
      </c>
      <c r="F28" s="9">
        <f>IF('[1]T61 Real GDP'!F59&lt;&gt;"",(IF('[1]T15 Wine import vol'!F59&lt;&gt;"",('[1]T15 Wine import vol'!F59/'[1]T61 Real GDP'!F59*1000),"")),"")</f>
        <v>376.28360428654264</v>
      </c>
      <c r="G28" s="9"/>
      <c r="H28" s="9">
        <f>IF('[1]T61 Real GDP'!G59&lt;&gt;"",(IF('[1]T15 Wine import vol'!G59&lt;&gt;"",('[1]T15 Wine import vol'!G59/'[1]T61 Real GDP'!G59*1000),"")),"")</f>
        <v>1194.5428123905049</v>
      </c>
      <c r="I28" s="9">
        <f>IF('[1]T61 Real GDP'!H59&lt;&gt;"",(IF('[1]T15 Wine import vol'!H59&lt;&gt;"",('[1]T15 Wine import vol'!H59/'[1]T61 Real GDP'!H59*1000),"")),"")</f>
        <v>626.17908152724294</v>
      </c>
      <c r="J28" s="9" t="str">
        <f>IF('[1]T61 Real GDP'!I59&lt;&gt;"",(IF('[1]T15 Wine import vol'!I59&lt;&gt;"",('[1]T15 Wine import vol'!I59/'[1]T61 Real GDP'!I59*1000),"")),"")</f>
        <v/>
      </c>
      <c r="K28" s="9">
        <f>IF('[1]T61 Real GDP'!J59&lt;&gt;"",(IF('[1]T15 Wine import vol'!J59&lt;&gt;"",('[1]T15 Wine import vol'!J59/'[1]T61 Real GDP'!J59*1000),"")),"")</f>
        <v>631.809278440252</v>
      </c>
      <c r="L28" s="9" t="str">
        <f>IF('[1]T61 Real GDP'!K59&lt;&gt;"",(IF('[1]T15 Wine import vol'!K59&lt;&gt;"",('[1]T15 Wine import vol'!K59/'[1]T61 Real GDP'!K59*1000),"")),"")</f>
        <v/>
      </c>
      <c r="M28" s="9" t="str">
        <f>IF('[1]T61 Real GDP'!L59&lt;&gt;"",(IF('[1]T15 Wine import vol'!L59&lt;&gt;"",('[1]T15 Wine import vol'!L59/'[1]T61 Real GDP'!L59*1000),"")),"")</f>
        <v/>
      </c>
      <c r="N28" s="9">
        <f>IF('[1]T61 Real GDP'!M59&lt;&gt;"",(IF('[1]T15 Wine import vol'!M59&lt;&gt;"",('[1]T15 Wine import vol'!M59/'[1]T61 Real GDP'!M59*1000),"")),"")</f>
        <v>635.28297132695138</v>
      </c>
      <c r="O28" s="9" t="str">
        <f>IF('[1]T61 Real GDP'!N59&lt;&gt;"",(IF('[1]T15 Wine import vol'!N59&lt;&gt;"",('[1]T15 Wine import vol'!N59/'[1]T61 Real GDP'!N59*1000),"")),"")</f>
        <v/>
      </c>
      <c r="P28" s="9">
        <f>IF('[1]T61 Real GDP'!O59&lt;&gt;"",(IF('[1]T15 Wine import vol'!O59&lt;&gt;"",('[1]T15 Wine import vol'!O59/'[1]T61 Real GDP'!O59*1000),"")),"")</f>
        <v>7988.3726696531203</v>
      </c>
      <c r="Q28" s="9">
        <f>IF('[1]T61 Real GDP'!P59&lt;&gt;"",(IF('[1]T15 Wine import vol'!P59&lt;&gt;"",('[1]T15 Wine import vol'!P59/'[1]T61 Real GDP'!P59*1000),"")),"")</f>
        <v>507.72030872291384</v>
      </c>
      <c r="R28" s="9" t="str">
        <f>IF('[1]T61 Real GDP'!Q59&lt;&gt;"",(IF('[1]T15 Wine import vol'!Q59&lt;&gt;"",('[1]T15 Wine import vol'!Q59/'[1]T61 Real GDP'!Q59*1000),"")),"")</f>
        <v/>
      </c>
      <c r="S28" s="9" t="str">
        <f>IF('[1]T61 Real GDP'!R59&lt;&gt;"",(IF('[1]T15 Wine import vol'!R59&lt;&gt;"",('[1]T15 Wine import vol'!R59/'[1]T61 Real GDP'!R59*1000),"")),"")</f>
        <v/>
      </c>
      <c r="T28" s="9" t="str">
        <f>IF('[1]T61 Real GDP'!S59&lt;&gt;"",(IF('[1]T15 Wine import vol'!S59&lt;&gt;"",('[1]T15 Wine import vol'!S59/'[1]T61 Real GDP'!S59*1000),"")),"")</f>
        <v/>
      </c>
      <c r="U28" s="9" t="str">
        <f>IF('[1]T61 Real GDP'!T59&lt;&gt;"",(IF('[1]T15 Wine import vol'!T59&lt;&gt;"",('[1]T15 Wine import vol'!T59/'[1]T61 Real GDP'!T59*1000),"")),"")</f>
        <v/>
      </c>
      <c r="V28" s="9" t="str">
        <f>IF('[1]T61 Real GDP'!U59&lt;&gt;"",(IF('[1]T15 Wine import vol'!U59&lt;&gt;"",('[1]T15 Wine import vol'!U59/'[1]T61 Real GDP'!U59*1000),"")),"")</f>
        <v/>
      </c>
      <c r="W28" s="9" t="str">
        <f>IF('[1]T61 Real GDP'!V59&lt;&gt;"",(IF('[1]T15 Wine import vol'!V59&lt;&gt;"",('[1]T15 Wine import vol'!V59/'[1]T61 Real GDP'!V59*1000),"")),"")</f>
        <v/>
      </c>
      <c r="X28" s="9" t="str">
        <f>IF('[1]T61 Real GDP'!W59&lt;&gt;"",(IF('[1]T15 Wine import vol'!W59&lt;&gt;"",('[1]T15 Wine import vol'!W59/'[1]T61 Real GDP'!W59*1000),"")),"")</f>
        <v/>
      </c>
      <c r="Y28" s="9" t="str">
        <f>IF('[1]T61 Real GDP'!X59&lt;&gt;"",(IF('[1]T15 Wine import vol'!X59&lt;&gt;"",('[1]T15 Wine import vol'!X59/'[1]T61 Real GDP'!X59*1000),"")),"")</f>
        <v/>
      </c>
      <c r="Z28" s="9" t="str">
        <f>IF('[1]T61 Real GDP'!Y59&lt;&gt;"",(IF('[1]T15 Wine import vol'!Y59&lt;&gt;"",('[1]T15 Wine import vol'!Y59/'[1]T61 Real GDP'!Y59*1000),"")),"")</f>
        <v/>
      </c>
      <c r="AA28" s="9" t="str">
        <f>IF('[1]T61 Real GDP'!Z59&lt;&gt;"",(IF('[1]T15 Wine import vol'!Z59&lt;&gt;"",('[1]T15 Wine import vol'!Z59/'[1]T61 Real GDP'!Z59*1000),"")),"")</f>
        <v/>
      </c>
      <c r="AB28" s="9">
        <f>IF('[1]T61 Real GDP'!AA59&lt;&gt;"",(IF('[1]T15 Wine import vol'!AA59&lt;&gt;"",('[1]T15 Wine import vol'!AA59/'[1]T61 Real GDP'!AA59*1000),"")),"")</f>
        <v>90.942237007326781</v>
      </c>
      <c r="AC28" s="9" t="str">
        <f>IF('[1]T61 Real GDP'!AB59&lt;&gt;"",(IF('[1]T15 Wine import vol'!AB59&lt;&gt;"",('[1]T15 Wine import vol'!AB59/'[1]T61 Real GDP'!AB59*1000),"")),"")</f>
        <v/>
      </c>
      <c r="AD28" s="9" t="str">
        <f>IF('[1]T61 Real GDP'!AC59&lt;&gt;"",(IF('[1]T15 Wine import vol'!AC59&lt;&gt;"",('[1]T15 Wine import vol'!AC59/'[1]T61 Real GDP'!AC59*1000),"")),"")</f>
        <v/>
      </c>
      <c r="AE28" s="9">
        <f>IF('[1]T61 Real GDP'!AD59&lt;&gt;"",(IF('[1]T15 Wine import vol'!AD59&lt;&gt;"",('[1]T15 Wine import vol'!AD59/'[1]T61 Real GDP'!AD59*1000),"")),"")</f>
        <v>89.511283958258247</v>
      </c>
      <c r="AF28" s="9">
        <f>IF('[1]T61 Real GDP'!AE59&lt;&gt;"",(IF('[1]T15 Wine import vol'!AE59&lt;&gt;"",('[1]T15 Wine import vol'!AE59/'[1]T61 Real GDP'!AE59*1000),"")),"")</f>
        <v>3965.9634400287869</v>
      </c>
      <c r="AG28" s="9" t="str">
        <f>IF('[1]T61 Real GDP'!AF59&lt;&gt;"",(IF('[1]T15 Wine import vol'!AF59&lt;&gt;"",('[1]T15 Wine import vol'!AF59/'[1]T61 Real GDP'!AF59*1000),"")),"")</f>
        <v/>
      </c>
      <c r="AH28" s="9" t="str">
        <f>IF('[1]T61 Real GDP'!AG59&lt;&gt;"",(IF('[1]T15 Wine import vol'!AG59&lt;&gt;"",('[1]T15 Wine import vol'!AG59/'[1]T61 Real GDP'!AG59*1000),"")),"")</f>
        <v/>
      </c>
      <c r="AI28" s="9" t="str">
        <f>IF('[1]T61 Real GDP'!AH59&lt;&gt;"",(IF('[1]T15 Wine import vol'!AH59&lt;&gt;"",('[1]T15 Wine import vol'!AH59/'[1]T61 Real GDP'!AH59*1000),"")),"")</f>
        <v/>
      </c>
      <c r="AJ28" s="9" t="str">
        <f>IF('[1]T61 Real GDP'!AI59&lt;&gt;"",(IF('[1]T15 Wine import vol'!AI59&lt;&gt;"",('[1]T15 Wine import vol'!AI59/'[1]T61 Real GDP'!AI59*1000),"")),"")</f>
        <v/>
      </c>
      <c r="AK28" s="9" t="str">
        <f>IF('[1]T61 Real GDP'!AJ59&lt;&gt;"",(IF('[1]T15 Wine import vol'!AJ59&lt;&gt;"",('[1]T15 Wine import vol'!AJ59/'[1]T61 Real GDP'!AJ59*1000),"")),"")</f>
        <v/>
      </c>
      <c r="AL28" s="9" t="str">
        <f>IF('[1]T61 Real GDP'!AK59&lt;&gt;"",(IF('[1]T15 Wine import vol'!AK59&lt;&gt;"",('[1]T15 Wine import vol'!AK59/'[1]T61 Real GDP'!AK59*1000),"")),"")</f>
        <v/>
      </c>
      <c r="AM28" s="9" t="str">
        <f>IF('[1]T61 Real GDP'!AL59&lt;&gt;"",(IF('[1]T15 Wine import vol'!AL59&lt;&gt;"",('[1]T15 Wine import vol'!AL59/'[1]T61 Real GDP'!AL59*1000),"")),"")</f>
        <v/>
      </c>
      <c r="AN28" s="9" t="str">
        <f>IF('[1]T61 Real GDP'!AM59&lt;&gt;"",(IF('[1]T15 Wine import vol'!AM59&lt;&gt;"",('[1]T15 Wine import vol'!AM59/'[1]T61 Real GDP'!AM59*1000),"")),"")</f>
        <v/>
      </c>
      <c r="AO28" s="9" t="str">
        <f>IF('[1]T61 Real GDP'!AN59&lt;&gt;"",(IF('[1]T15 Wine import vol'!AN59&lt;&gt;"",('[1]T15 Wine import vol'!AN59/'[1]T61 Real GDP'!AN59*1000),"")),"")</f>
        <v/>
      </c>
      <c r="AP28" s="9" t="str">
        <f>IF('[1]T61 Real GDP'!AO59&lt;&gt;"",(IF('[1]T15 Wine import vol'!AO59&lt;&gt;"",('[1]T15 Wine import vol'!AO59/'[1]T61 Real GDP'!AO59*1000),"")),"")</f>
        <v/>
      </c>
      <c r="AQ28" s="9" t="str">
        <f>IF('[1]T61 Real GDP'!AP59&lt;&gt;"",(IF('[1]T15 Wine import vol'!AP59&lt;&gt;"",('[1]T15 Wine import vol'!AP59/'[1]T61 Real GDP'!AP59*1000),"")),"")</f>
        <v/>
      </c>
      <c r="AR28" s="9" t="str">
        <f>IF('[1]T61 Real GDP'!AQ59&lt;&gt;"",(IF('[1]T15 Wine import vol'!AQ59&lt;&gt;"",('[1]T15 Wine import vol'!AQ59/'[1]T61 Real GDP'!AQ59*1000),"")),"")</f>
        <v/>
      </c>
      <c r="AS28" s="9" t="str">
        <f>IF('[1]T61 Real GDP'!AR59&lt;&gt;"",(IF('[1]T15 Wine import vol'!AR59&lt;&gt;"",('[1]T15 Wine import vol'!AR59/'[1]T61 Real GDP'!AR59*1000),"")),"")</f>
        <v/>
      </c>
      <c r="AT28" s="9" t="str">
        <f>IF('[1]T61 Real GDP'!AS59&lt;&gt;"",(IF('[1]T15 Wine import vol'!AS59&lt;&gt;"",('[1]T15 Wine import vol'!AS59/'[1]T61 Real GDP'!AS59*1000),"")),"")</f>
        <v/>
      </c>
      <c r="AU28" s="9" t="str">
        <f>IF('[1]T61 Real GDP'!AT59&lt;&gt;"",(IF('[1]T15 Wine import vol'!AT59&lt;&gt;"",('[1]T15 Wine import vol'!AT59/'[1]T61 Real GDP'!AT59*1000),"")),"")</f>
        <v/>
      </c>
      <c r="AV28" s="9" t="str">
        <f>IF('[1]T61 Real GDP'!AU59&lt;&gt;"",(IF('[1]T15 Wine import vol'!AU59&lt;&gt;"",('[1]T15 Wine import vol'!AU59/'[1]T61 Real GDP'!AU59*1000),"")),"")</f>
        <v/>
      </c>
      <c r="AW28" s="9" t="str">
        <f>IF('[1]T61 Real GDP'!AV59&lt;&gt;"",(IF('[1]T15 Wine import vol'!AV59&lt;&gt;"",('[1]T15 Wine import vol'!AV59/'[1]T61 Real GDP'!AV59*1000),"")),"")</f>
        <v/>
      </c>
      <c r="AX28" s="9" t="str">
        <f>IF('[1]T61 Real GDP'!AW59&lt;&gt;"",(IF('[1]T15 Wine import vol'!AW59&lt;&gt;"",('[1]T15 Wine import vol'!AW59/'[1]T61 Real GDP'!AW59*1000),"")),"")</f>
        <v/>
      </c>
      <c r="AY28" s="9" t="str">
        <f>IF('[1]T61 Real GDP'!AX59&lt;&gt;"",(IF('[1]T15 Wine import vol'!AX59&lt;&gt;"",('[1]T15 Wine import vol'!AX59/'[1]T61 Real GDP'!AX59*1000),"")),"")</f>
        <v/>
      </c>
      <c r="AZ28" s="9" t="str">
        <f>IF('[1]T61 Real GDP'!AY59&lt;&gt;"",(IF('[1]T15 Wine import vol'!AY59&lt;&gt;"",('[1]T15 Wine import vol'!AY59/'[1]T61 Real GDP'!AY59*1000),"")),"")</f>
        <v/>
      </c>
      <c r="BA28" s="9" t="str">
        <f>IF('[1]T61 Real GDP'!AZ59&lt;&gt;"",(IF('[1]T15 Wine import vol'!AZ59&lt;&gt;"",('[1]T15 Wine import vol'!AZ59/'[1]T61 Real GDP'!AZ59*1000),"")),"")</f>
        <v/>
      </c>
      <c r="BB28" s="8" t="str">
        <f>IF('[1]T61 Real GDP'!BC59&lt;&gt;"",(IF('[1]T15 Wine import vol'!BC59&lt;&gt;"",('[1]T15 Wine import vol'!BC59/'[1]T61 Real GDP'!BC59*1000),"")),"")</f>
        <v/>
      </c>
    </row>
    <row r="29" spans="1:54" x14ac:dyDescent="0.5">
      <c r="A29" s="7">
        <f>'[1]T15 Wine import vol'!A60</f>
        <v>1892</v>
      </c>
      <c r="B29" s="9">
        <f>IF('[1]T61 Real GDP'!B60&lt;&gt;"",(IF('[1]T15 Wine import vol'!B60&lt;&gt;"",('[1]T15 Wine import vol'!B60/'[1]T61 Real GDP'!B60*1000),"")),"")</f>
        <v>9425.8577028229702</v>
      </c>
      <c r="C29" s="9">
        <f>IF('[1]T61 Real GDP'!C60&lt;&gt;"",(IF('[1]T15 Wine import vol'!C60&lt;&gt;"",('[1]T15 Wine import vol'!C60/'[1]T61 Real GDP'!C60*1000),"")),"")</f>
        <v>18.709072196792967</v>
      </c>
      <c r="D29" s="9">
        <f>IF('[1]T61 Real GDP'!D60&lt;&gt;"",(IF('[1]T15 Wine import vol'!D60&lt;&gt;"",('[1]T15 Wine import vol'!D60/'[1]T61 Real GDP'!D60*1000),"")),"")</f>
        <v>8.7472963229992793</v>
      </c>
      <c r="E29" s="9">
        <f>IF('[1]T61 Real GDP'!E60&lt;&gt;"",(IF('[1]T15 Wine import vol'!E60&lt;&gt;"",('[1]T15 Wine import vol'!E60/'[1]T61 Real GDP'!E60*1000),"")),"")</f>
        <v>29.236383133062098</v>
      </c>
      <c r="F29" s="9">
        <f>IF('[1]T61 Real GDP'!F60&lt;&gt;"",(IF('[1]T15 Wine import vol'!F60&lt;&gt;"",('[1]T15 Wine import vol'!F60/'[1]T61 Real GDP'!F60*1000),"")),"")</f>
        <v>3800.1998803871047</v>
      </c>
      <c r="G29" s="9"/>
      <c r="H29" s="9">
        <f>IF('[1]T61 Real GDP'!G60&lt;&gt;"",(IF('[1]T15 Wine import vol'!G60&lt;&gt;"",('[1]T15 Wine import vol'!G60/'[1]T61 Real GDP'!G60*1000),"")),"")</f>
        <v>1109.7609020136613</v>
      </c>
      <c r="I29" s="9">
        <f>IF('[1]T61 Real GDP'!H60&lt;&gt;"",(IF('[1]T15 Wine import vol'!H60&lt;&gt;"",('[1]T15 Wine import vol'!H60/'[1]T61 Real GDP'!H60*1000),"")),"")</f>
        <v>615.90786526519173</v>
      </c>
      <c r="J29" s="9" t="str">
        <f>IF('[1]T61 Real GDP'!I60&lt;&gt;"",(IF('[1]T15 Wine import vol'!I60&lt;&gt;"",('[1]T15 Wine import vol'!I60/'[1]T61 Real GDP'!I60*1000),"")),"")</f>
        <v/>
      </c>
      <c r="K29" s="9">
        <f>IF('[1]T61 Real GDP'!J60&lt;&gt;"",(IF('[1]T15 Wine import vol'!J60&lt;&gt;"",('[1]T15 Wine import vol'!J60/'[1]T61 Real GDP'!J60*1000),"")),"")</f>
        <v>706.62008204647066</v>
      </c>
      <c r="L29" s="9" t="str">
        <f>IF('[1]T61 Real GDP'!K60&lt;&gt;"",(IF('[1]T15 Wine import vol'!K60&lt;&gt;"",('[1]T15 Wine import vol'!K60/'[1]T61 Real GDP'!K60*1000),"")),"")</f>
        <v/>
      </c>
      <c r="M29" s="9" t="str">
        <f>IF('[1]T61 Real GDP'!L60&lt;&gt;"",(IF('[1]T15 Wine import vol'!L60&lt;&gt;"",('[1]T15 Wine import vol'!L60/'[1]T61 Real GDP'!L60*1000),"")),"")</f>
        <v/>
      </c>
      <c r="N29" s="9">
        <f>IF('[1]T61 Real GDP'!M60&lt;&gt;"",(IF('[1]T15 Wine import vol'!M60&lt;&gt;"",('[1]T15 Wine import vol'!M60/'[1]T61 Real GDP'!M60*1000),"")),"")</f>
        <v>617.07400819181464</v>
      </c>
      <c r="O29" s="9" t="str">
        <f>IF('[1]T61 Real GDP'!N60&lt;&gt;"",(IF('[1]T15 Wine import vol'!N60&lt;&gt;"",('[1]T15 Wine import vol'!N60/'[1]T61 Real GDP'!N60*1000),"")),"")</f>
        <v/>
      </c>
      <c r="P29" s="9">
        <f>IF('[1]T61 Real GDP'!O60&lt;&gt;"",(IF('[1]T15 Wine import vol'!O60&lt;&gt;"",('[1]T15 Wine import vol'!O60/'[1]T61 Real GDP'!O60*1000),"")),"")</f>
        <v>7438.3393561003595</v>
      </c>
      <c r="Q29" s="9">
        <f>IF('[1]T61 Real GDP'!P60&lt;&gt;"",(IF('[1]T15 Wine import vol'!P60&lt;&gt;"",('[1]T15 Wine import vol'!P60/'[1]T61 Real GDP'!P60*1000),"")),"")</f>
        <v>536.79961972817921</v>
      </c>
      <c r="R29" s="9" t="str">
        <f>IF('[1]T61 Real GDP'!Q60&lt;&gt;"",(IF('[1]T15 Wine import vol'!Q60&lt;&gt;"",('[1]T15 Wine import vol'!Q60/'[1]T61 Real GDP'!Q60*1000),"")),"")</f>
        <v/>
      </c>
      <c r="S29" s="9" t="str">
        <f>IF('[1]T61 Real GDP'!R60&lt;&gt;"",(IF('[1]T15 Wine import vol'!R60&lt;&gt;"",('[1]T15 Wine import vol'!R60/'[1]T61 Real GDP'!R60*1000),"")),"")</f>
        <v/>
      </c>
      <c r="T29" s="9" t="str">
        <f>IF('[1]T61 Real GDP'!S60&lt;&gt;"",(IF('[1]T15 Wine import vol'!S60&lt;&gt;"",('[1]T15 Wine import vol'!S60/'[1]T61 Real GDP'!S60*1000),"")),"")</f>
        <v/>
      </c>
      <c r="U29" s="9" t="str">
        <f>IF('[1]T61 Real GDP'!T60&lt;&gt;"",(IF('[1]T15 Wine import vol'!T60&lt;&gt;"",('[1]T15 Wine import vol'!T60/'[1]T61 Real GDP'!T60*1000),"")),"")</f>
        <v/>
      </c>
      <c r="V29" s="9" t="str">
        <f>IF('[1]T61 Real GDP'!U60&lt;&gt;"",(IF('[1]T15 Wine import vol'!U60&lt;&gt;"",('[1]T15 Wine import vol'!U60/'[1]T61 Real GDP'!U60*1000),"")),"")</f>
        <v/>
      </c>
      <c r="W29" s="9" t="str">
        <f>IF('[1]T61 Real GDP'!V60&lt;&gt;"",(IF('[1]T15 Wine import vol'!V60&lt;&gt;"",('[1]T15 Wine import vol'!V60/'[1]T61 Real GDP'!V60*1000),"")),"")</f>
        <v/>
      </c>
      <c r="X29" s="9" t="str">
        <f>IF('[1]T61 Real GDP'!W60&lt;&gt;"",(IF('[1]T15 Wine import vol'!W60&lt;&gt;"",('[1]T15 Wine import vol'!W60/'[1]T61 Real GDP'!W60*1000),"")),"")</f>
        <v/>
      </c>
      <c r="Y29" s="9" t="str">
        <f>IF('[1]T61 Real GDP'!X60&lt;&gt;"",(IF('[1]T15 Wine import vol'!X60&lt;&gt;"",('[1]T15 Wine import vol'!X60/'[1]T61 Real GDP'!X60*1000),"")),"")</f>
        <v/>
      </c>
      <c r="Z29" s="9" t="str">
        <f>IF('[1]T61 Real GDP'!Y60&lt;&gt;"",(IF('[1]T15 Wine import vol'!Y60&lt;&gt;"",('[1]T15 Wine import vol'!Y60/'[1]T61 Real GDP'!Y60*1000),"")),"")</f>
        <v/>
      </c>
      <c r="AA29" s="9" t="str">
        <f>IF('[1]T61 Real GDP'!Z60&lt;&gt;"",(IF('[1]T15 Wine import vol'!Z60&lt;&gt;"",('[1]T15 Wine import vol'!Z60/'[1]T61 Real GDP'!Z60*1000),"")),"")</f>
        <v/>
      </c>
      <c r="AB29" s="9">
        <f>IF('[1]T61 Real GDP'!AA60&lt;&gt;"",(IF('[1]T15 Wine import vol'!AA60&lt;&gt;"",('[1]T15 Wine import vol'!AA60/'[1]T61 Real GDP'!AA60*1000),"")),"")</f>
        <v>134.81697465442576</v>
      </c>
      <c r="AC29" s="9" t="str">
        <f>IF('[1]T61 Real GDP'!AB60&lt;&gt;"",(IF('[1]T15 Wine import vol'!AB60&lt;&gt;"",('[1]T15 Wine import vol'!AB60/'[1]T61 Real GDP'!AB60*1000),"")),"")</f>
        <v/>
      </c>
      <c r="AD29" s="9" t="str">
        <f>IF('[1]T61 Real GDP'!AC60&lt;&gt;"",(IF('[1]T15 Wine import vol'!AC60&lt;&gt;"",('[1]T15 Wine import vol'!AC60/'[1]T61 Real GDP'!AC60*1000),"")),"")</f>
        <v/>
      </c>
      <c r="AE29" s="9">
        <f>IF('[1]T61 Real GDP'!AD60&lt;&gt;"",(IF('[1]T15 Wine import vol'!AD60&lt;&gt;"",('[1]T15 Wine import vol'!AD60/'[1]T61 Real GDP'!AD60*1000),"")),"")</f>
        <v>83.691192018292071</v>
      </c>
      <c r="AF29" s="9">
        <f>IF('[1]T61 Real GDP'!AE60&lt;&gt;"",(IF('[1]T15 Wine import vol'!AE60&lt;&gt;"",('[1]T15 Wine import vol'!AE60/'[1]T61 Real GDP'!AE60*1000),"")),"")</f>
        <v>5269.4127817219251</v>
      </c>
      <c r="AG29" s="9" t="str">
        <f>IF('[1]T61 Real GDP'!AF60&lt;&gt;"",(IF('[1]T15 Wine import vol'!AF60&lt;&gt;"",('[1]T15 Wine import vol'!AF60/'[1]T61 Real GDP'!AF60*1000),"")),"")</f>
        <v/>
      </c>
      <c r="AH29" s="9" t="str">
        <f>IF('[1]T61 Real GDP'!AG60&lt;&gt;"",(IF('[1]T15 Wine import vol'!AG60&lt;&gt;"",('[1]T15 Wine import vol'!AG60/'[1]T61 Real GDP'!AG60*1000),"")),"")</f>
        <v/>
      </c>
      <c r="AI29" s="9" t="str">
        <f>IF('[1]T61 Real GDP'!AH60&lt;&gt;"",(IF('[1]T15 Wine import vol'!AH60&lt;&gt;"",('[1]T15 Wine import vol'!AH60/'[1]T61 Real GDP'!AH60*1000),"")),"")</f>
        <v/>
      </c>
      <c r="AJ29" s="9" t="str">
        <f>IF('[1]T61 Real GDP'!AI60&lt;&gt;"",(IF('[1]T15 Wine import vol'!AI60&lt;&gt;"",('[1]T15 Wine import vol'!AI60/'[1]T61 Real GDP'!AI60*1000),"")),"")</f>
        <v/>
      </c>
      <c r="AK29" s="9" t="str">
        <f>IF('[1]T61 Real GDP'!AJ60&lt;&gt;"",(IF('[1]T15 Wine import vol'!AJ60&lt;&gt;"",('[1]T15 Wine import vol'!AJ60/'[1]T61 Real GDP'!AJ60*1000),"")),"")</f>
        <v/>
      </c>
      <c r="AL29" s="9" t="str">
        <f>IF('[1]T61 Real GDP'!AK60&lt;&gt;"",(IF('[1]T15 Wine import vol'!AK60&lt;&gt;"",('[1]T15 Wine import vol'!AK60/'[1]T61 Real GDP'!AK60*1000),"")),"")</f>
        <v/>
      </c>
      <c r="AM29" s="9" t="str">
        <f>IF('[1]T61 Real GDP'!AL60&lt;&gt;"",(IF('[1]T15 Wine import vol'!AL60&lt;&gt;"",('[1]T15 Wine import vol'!AL60/'[1]T61 Real GDP'!AL60*1000),"")),"")</f>
        <v/>
      </c>
      <c r="AN29" s="9" t="str">
        <f>IF('[1]T61 Real GDP'!AM60&lt;&gt;"",(IF('[1]T15 Wine import vol'!AM60&lt;&gt;"",('[1]T15 Wine import vol'!AM60/'[1]T61 Real GDP'!AM60*1000),"")),"")</f>
        <v/>
      </c>
      <c r="AO29" s="9" t="str">
        <f>IF('[1]T61 Real GDP'!AN60&lt;&gt;"",(IF('[1]T15 Wine import vol'!AN60&lt;&gt;"",('[1]T15 Wine import vol'!AN60/'[1]T61 Real GDP'!AN60*1000),"")),"")</f>
        <v/>
      </c>
      <c r="AP29" s="9" t="str">
        <f>IF('[1]T61 Real GDP'!AO60&lt;&gt;"",(IF('[1]T15 Wine import vol'!AO60&lt;&gt;"",('[1]T15 Wine import vol'!AO60/'[1]T61 Real GDP'!AO60*1000),"")),"")</f>
        <v/>
      </c>
      <c r="AQ29" s="9" t="str">
        <f>IF('[1]T61 Real GDP'!AP60&lt;&gt;"",(IF('[1]T15 Wine import vol'!AP60&lt;&gt;"",('[1]T15 Wine import vol'!AP60/'[1]T61 Real GDP'!AP60*1000),"")),"")</f>
        <v/>
      </c>
      <c r="AR29" s="9" t="str">
        <f>IF('[1]T61 Real GDP'!AQ60&lt;&gt;"",(IF('[1]T15 Wine import vol'!AQ60&lt;&gt;"",('[1]T15 Wine import vol'!AQ60/'[1]T61 Real GDP'!AQ60*1000),"")),"")</f>
        <v/>
      </c>
      <c r="AS29" s="9" t="str">
        <f>IF('[1]T61 Real GDP'!AR60&lt;&gt;"",(IF('[1]T15 Wine import vol'!AR60&lt;&gt;"",('[1]T15 Wine import vol'!AR60/'[1]T61 Real GDP'!AR60*1000),"")),"")</f>
        <v/>
      </c>
      <c r="AT29" s="9" t="str">
        <f>IF('[1]T61 Real GDP'!AS60&lt;&gt;"",(IF('[1]T15 Wine import vol'!AS60&lt;&gt;"",('[1]T15 Wine import vol'!AS60/'[1]T61 Real GDP'!AS60*1000),"")),"")</f>
        <v/>
      </c>
      <c r="AU29" s="9" t="str">
        <f>IF('[1]T61 Real GDP'!AT60&lt;&gt;"",(IF('[1]T15 Wine import vol'!AT60&lt;&gt;"",('[1]T15 Wine import vol'!AT60/'[1]T61 Real GDP'!AT60*1000),"")),"")</f>
        <v/>
      </c>
      <c r="AV29" s="9" t="str">
        <f>IF('[1]T61 Real GDP'!AU60&lt;&gt;"",(IF('[1]T15 Wine import vol'!AU60&lt;&gt;"",('[1]T15 Wine import vol'!AU60/'[1]T61 Real GDP'!AU60*1000),"")),"")</f>
        <v/>
      </c>
      <c r="AW29" s="9" t="str">
        <f>IF('[1]T61 Real GDP'!AV60&lt;&gt;"",(IF('[1]T15 Wine import vol'!AV60&lt;&gt;"",('[1]T15 Wine import vol'!AV60/'[1]T61 Real GDP'!AV60*1000),"")),"")</f>
        <v/>
      </c>
      <c r="AX29" s="9" t="str">
        <f>IF('[1]T61 Real GDP'!AW60&lt;&gt;"",(IF('[1]T15 Wine import vol'!AW60&lt;&gt;"",('[1]T15 Wine import vol'!AW60/'[1]T61 Real GDP'!AW60*1000),"")),"")</f>
        <v/>
      </c>
      <c r="AY29" s="9" t="str">
        <f>IF('[1]T61 Real GDP'!AX60&lt;&gt;"",(IF('[1]T15 Wine import vol'!AX60&lt;&gt;"",('[1]T15 Wine import vol'!AX60/'[1]T61 Real GDP'!AX60*1000),"")),"")</f>
        <v/>
      </c>
      <c r="AZ29" s="9" t="str">
        <f>IF('[1]T61 Real GDP'!AY60&lt;&gt;"",(IF('[1]T15 Wine import vol'!AY60&lt;&gt;"",('[1]T15 Wine import vol'!AY60/'[1]T61 Real GDP'!AY60*1000),"")),"")</f>
        <v/>
      </c>
      <c r="BA29" s="9" t="str">
        <f>IF('[1]T61 Real GDP'!AZ60&lt;&gt;"",(IF('[1]T15 Wine import vol'!AZ60&lt;&gt;"",('[1]T15 Wine import vol'!AZ60/'[1]T61 Real GDP'!AZ60*1000),"")),"")</f>
        <v/>
      </c>
      <c r="BB29" s="8" t="str">
        <f>IF('[1]T61 Real GDP'!BC60&lt;&gt;"",(IF('[1]T15 Wine import vol'!BC60&lt;&gt;"",('[1]T15 Wine import vol'!BC60/'[1]T61 Real GDP'!BC60*1000),"")),"")</f>
        <v/>
      </c>
    </row>
    <row r="30" spans="1:54" x14ac:dyDescent="0.5">
      <c r="A30" s="7">
        <f>'[1]T15 Wine import vol'!A61</f>
        <v>1893</v>
      </c>
      <c r="B30" s="9">
        <f>IF('[1]T61 Real GDP'!B61&lt;&gt;"",(IF('[1]T15 Wine import vol'!B61&lt;&gt;"",('[1]T15 Wine import vol'!B61/'[1]T61 Real GDP'!B61*1000),"")),"")</f>
        <v>5821.9792912399271</v>
      </c>
      <c r="C30" s="9">
        <f>IF('[1]T61 Real GDP'!C61&lt;&gt;"",(IF('[1]T15 Wine import vol'!C61&lt;&gt;"",('[1]T15 Wine import vol'!C61/'[1]T61 Real GDP'!C61*1000),"")),"")</f>
        <v>45.974736605978457</v>
      </c>
      <c r="D30" s="9">
        <f>IF('[1]T61 Real GDP'!D61&lt;&gt;"",(IF('[1]T15 Wine import vol'!D61&lt;&gt;"",('[1]T15 Wine import vol'!D61/'[1]T61 Real GDP'!D61*1000),"")),"")</f>
        <v>4.3268551236749113</v>
      </c>
      <c r="E30" s="9">
        <f>IF('[1]T61 Real GDP'!E61&lt;&gt;"",(IF('[1]T15 Wine import vol'!E61&lt;&gt;"",('[1]T15 Wine import vol'!E61/'[1]T61 Real GDP'!E61*1000),"")),"")</f>
        <v>7.0012419518253424</v>
      </c>
      <c r="F30" s="9">
        <f>IF('[1]T61 Real GDP'!F61&lt;&gt;"",(IF('[1]T15 Wine import vol'!F61&lt;&gt;"",('[1]T15 Wine import vol'!F61/'[1]T61 Real GDP'!F61*1000),"")),"")</f>
        <v>8700.2636620427384</v>
      </c>
      <c r="G30" s="9"/>
      <c r="H30" s="9">
        <f>IF('[1]T61 Real GDP'!G61&lt;&gt;"",(IF('[1]T15 Wine import vol'!G61&lt;&gt;"",('[1]T15 Wine import vol'!G61/'[1]T61 Real GDP'!G61*1000),"")),"")</f>
        <v>969.24458317452945</v>
      </c>
      <c r="I30" s="9">
        <f>IF('[1]T61 Real GDP'!H61&lt;&gt;"",(IF('[1]T15 Wine import vol'!H61&lt;&gt;"",('[1]T15 Wine import vol'!H61/'[1]T61 Real GDP'!H61*1000),"")),"")</f>
        <v>608.65726675495307</v>
      </c>
      <c r="J30" s="9" t="str">
        <f>IF('[1]T61 Real GDP'!I61&lt;&gt;"",(IF('[1]T15 Wine import vol'!I61&lt;&gt;"",('[1]T15 Wine import vol'!I61/'[1]T61 Real GDP'!I61*1000),"")),"")</f>
        <v/>
      </c>
      <c r="K30" s="9">
        <f>IF('[1]T61 Real GDP'!J61&lt;&gt;"",(IF('[1]T15 Wine import vol'!J61&lt;&gt;"",('[1]T15 Wine import vol'!J61/'[1]T61 Real GDP'!J61*1000),"")),"")</f>
        <v>620.73445915061473</v>
      </c>
      <c r="L30" s="9" t="str">
        <f>IF('[1]T61 Real GDP'!K61&lt;&gt;"",(IF('[1]T15 Wine import vol'!K61&lt;&gt;"",('[1]T15 Wine import vol'!K61/'[1]T61 Real GDP'!K61*1000),"")),"")</f>
        <v/>
      </c>
      <c r="M30" s="9" t="str">
        <f>IF('[1]T61 Real GDP'!L61&lt;&gt;"",(IF('[1]T15 Wine import vol'!L61&lt;&gt;"",('[1]T15 Wine import vol'!L61/'[1]T61 Real GDP'!L61*1000),"")),"")</f>
        <v/>
      </c>
      <c r="N30" s="9">
        <f>IF('[1]T61 Real GDP'!M61&lt;&gt;"",(IF('[1]T15 Wine import vol'!M61&lt;&gt;"",('[1]T15 Wine import vol'!M61/'[1]T61 Real GDP'!M61*1000),"")),"")</f>
        <v>630.44988502932699</v>
      </c>
      <c r="O30" s="9" t="str">
        <f>IF('[1]T61 Real GDP'!N61&lt;&gt;"",(IF('[1]T15 Wine import vol'!N61&lt;&gt;"",('[1]T15 Wine import vol'!N61/'[1]T61 Real GDP'!N61*1000),"")),"")</f>
        <v/>
      </c>
      <c r="P30" s="9">
        <f>IF('[1]T61 Real GDP'!O61&lt;&gt;"",(IF('[1]T15 Wine import vol'!O61&lt;&gt;"",('[1]T15 Wine import vol'!O61/'[1]T61 Real GDP'!O61*1000),"")),"")</f>
        <v>7251.0720062571745</v>
      </c>
      <c r="Q30" s="9">
        <f>IF('[1]T61 Real GDP'!P61&lt;&gt;"",(IF('[1]T15 Wine import vol'!P61&lt;&gt;"",('[1]T15 Wine import vol'!P61/'[1]T61 Real GDP'!P61*1000),"")),"")</f>
        <v>454.8429676158579</v>
      </c>
      <c r="R30" s="9" t="str">
        <f>IF('[1]T61 Real GDP'!Q61&lt;&gt;"",(IF('[1]T15 Wine import vol'!Q61&lt;&gt;"",('[1]T15 Wine import vol'!Q61/'[1]T61 Real GDP'!Q61*1000),"")),"")</f>
        <v/>
      </c>
      <c r="S30" s="9" t="str">
        <f>IF('[1]T61 Real GDP'!R61&lt;&gt;"",(IF('[1]T15 Wine import vol'!R61&lt;&gt;"",('[1]T15 Wine import vol'!R61/'[1]T61 Real GDP'!R61*1000),"")),"")</f>
        <v/>
      </c>
      <c r="T30" s="9" t="str">
        <f>IF('[1]T61 Real GDP'!S61&lt;&gt;"",(IF('[1]T15 Wine import vol'!S61&lt;&gt;"",('[1]T15 Wine import vol'!S61/'[1]T61 Real GDP'!S61*1000),"")),"")</f>
        <v/>
      </c>
      <c r="U30" s="9" t="str">
        <f>IF('[1]T61 Real GDP'!T61&lt;&gt;"",(IF('[1]T15 Wine import vol'!T61&lt;&gt;"",('[1]T15 Wine import vol'!T61/'[1]T61 Real GDP'!T61*1000),"")),"")</f>
        <v/>
      </c>
      <c r="V30" s="9" t="str">
        <f>IF('[1]T61 Real GDP'!U61&lt;&gt;"",(IF('[1]T15 Wine import vol'!U61&lt;&gt;"",('[1]T15 Wine import vol'!U61/'[1]T61 Real GDP'!U61*1000),"")),"")</f>
        <v/>
      </c>
      <c r="W30" s="9" t="str">
        <f>IF('[1]T61 Real GDP'!V61&lt;&gt;"",(IF('[1]T15 Wine import vol'!V61&lt;&gt;"",('[1]T15 Wine import vol'!V61/'[1]T61 Real GDP'!V61*1000),"")),"")</f>
        <v/>
      </c>
      <c r="X30" s="9" t="str">
        <f>IF('[1]T61 Real GDP'!W61&lt;&gt;"",(IF('[1]T15 Wine import vol'!W61&lt;&gt;"",('[1]T15 Wine import vol'!W61/'[1]T61 Real GDP'!W61*1000),"")),"")</f>
        <v/>
      </c>
      <c r="Y30" s="9" t="str">
        <f>IF('[1]T61 Real GDP'!X61&lt;&gt;"",(IF('[1]T15 Wine import vol'!X61&lt;&gt;"",('[1]T15 Wine import vol'!X61/'[1]T61 Real GDP'!X61*1000),"")),"")</f>
        <v/>
      </c>
      <c r="Z30" s="9" t="str">
        <f>IF('[1]T61 Real GDP'!Y61&lt;&gt;"",(IF('[1]T15 Wine import vol'!Y61&lt;&gt;"",('[1]T15 Wine import vol'!Y61/'[1]T61 Real GDP'!Y61*1000),"")),"")</f>
        <v/>
      </c>
      <c r="AA30" s="9" t="str">
        <f>IF('[1]T61 Real GDP'!Z61&lt;&gt;"",(IF('[1]T15 Wine import vol'!Z61&lt;&gt;"",('[1]T15 Wine import vol'!Z61/'[1]T61 Real GDP'!Z61*1000),"")),"")</f>
        <v/>
      </c>
      <c r="AB30" s="9">
        <f>IF('[1]T61 Real GDP'!AA61&lt;&gt;"",(IF('[1]T15 Wine import vol'!AA61&lt;&gt;"",('[1]T15 Wine import vol'!AA61/'[1]T61 Real GDP'!AA61*1000),"")),"")</f>
        <v>64.519134517804019</v>
      </c>
      <c r="AC30" s="9" t="str">
        <f>IF('[1]T61 Real GDP'!AB61&lt;&gt;"",(IF('[1]T15 Wine import vol'!AB61&lt;&gt;"",('[1]T15 Wine import vol'!AB61/'[1]T61 Real GDP'!AB61*1000),"")),"")</f>
        <v/>
      </c>
      <c r="AD30" s="9" t="str">
        <f>IF('[1]T61 Real GDP'!AC61&lt;&gt;"",(IF('[1]T15 Wine import vol'!AC61&lt;&gt;"",('[1]T15 Wine import vol'!AC61/'[1]T61 Real GDP'!AC61*1000),"")),"")</f>
        <v/>
      </c>
      <c r="AE30" s="9">
        <f>IF('[1]T61 Real GDP'!AD61&lt;&gt;"",(IF('[1]T15 Wine import vol'!AD61&lt;&gt;"",('[1]T15 Wine import vol'!AD61/'[1]T61 Real GDP'!AD61*1000),"")),"")</f>
        <v>90.587985357691664</v>
      </c>
      <c r="AF30" s="9">
        <f>IF('[1]T61 Real GDP'!AE61&lt;&gt;"",(IF('[1]T15 Wine import vol'!AE61&lt;&gt;"",('[1]T15 Wine import vol'!AE61/'[1]T61 Real GDP'!AE61*1000),"")),"")</f>
        <v>6594.0791269242945</v>
      </c>
      <c r="AG30" s="9" t="str">
        <f>IF('[1]T61 Real GDP'!AF61&lt;&gt;"",(IF('[1]T15 Wine import vol'!AF61&lt;&gt;"",('[1]T15 Wine import vol'!AF61/'[1]T61 Real GDP'!AF61*1000),"")),"")</f>
        <v/>
      </c>
      <c r="AH30" s="9" t="str">
        <f>IF('[1]T61 Real GDP'!AG61&lt;&gt;"",(IF('[1]T15 Wine import vol'!AG61&lt;&gt;"",('[1]T15 Wine import vol'!AG61/'[1]T61 Real GDP'!AG61*1000),"")),"")</f>
        <v/>
      </c>
      <c r="AI30" s="9" t="str">
        <f>IF('[1]T61 Real GDP'!AH61&lt;&gt;"",(IF('[1]T15 Wine import vol'!AH61&lt;&gt;"",('[1]T15 Wine import vol'!AH61/'[1]T61 Real GDP'!AH61*1000),"")),"")</f>
        <v/>
      </c>
      <c r="AJ30" s="9" t="str">
        <f>IF('[1]T61 Real GDP'!AI61&lt;&gt;"",(IF('[1]T15 Wine import vol'!AI61&lt;&gt;"",('[1]T15 Wine import vol'!AI61/'[1]T61 Real GDP'!AI61*1000),"")),"")</f>
        <v/>
      </c>
      <c r="AK30" s="9" t="str">
        <f>IF('[1]T61 Real GDP'!AJ61&lt;&gt;"",(IF('[1]T15 Wine import vol'!AJ61&lt;&gt;"",('[1]T15 Wine import vol'!AJ61/'[1]T61 Real GDP'!AJ61*1000),"")),"")</f>
        <v/>
      </c>
      <c r="AL30" s="9" t="str">
        <f>IF('[1]T61 Real GDP'!AK61&lt;&gt;"",(IF('[1]T15 Wine import vol'!AK61&lt;&gt;"",('[1]T15 Wine import vol'!AK61/'[1]T61 Real GDP'!AK61*1000),"")),"")</f>
        <v/>
      </c>
      <c r="AM30" s="9" t="str">
        <f>IF('[1]T61 Real GDP'!AL61&lt;&gt;"",(IF('[1]T15 Wine import vol'!AL61&lt;&gt;"",('[1]T15 Wine import vol'!AL61/'[1]T61 Real GDP'!AL61*1000),"")),"")</f>
        <v/>
      </c>
      <c r="AN30" s="9" t="str">
        <f>IF('[1]T61 Real GDP'!AM61&lt;&gt;"",(IF('[1]T15 Wine import vol'!AM61&lt;&gt;"",('[1]T15 Wine import vol'!AM61/'[1]T61 Real GDP'!AM61*1000),"")),"")</f>
        <v/>
      </c>
      <c r="AO30" s="9" t="str">
        <f>IF('[1]T61 Real GDP'!AN61&lt;&gt;"",(IF('[1]T15 Wine import vol'!AN61&lt;&gt;"",('[1]T15 Wine import vol'!AN61/'[1]T61 Real GDP'!AN61*1000),"")),"")</f>
        <v/>
      </c>
      <c r="AP30" s="9" t="str">
        <f>IF('[1]T61 Real GDP'!AO61&lt;&gt;"",(IF('[1]T15 Wine import vol'!AO61&lt;&gt;"",('[1]T15 Wine import vol'!AO61/'[1]T61 Real GDP'!AO61*1000),"")),"")</f>
        <v/>
      </c>
      <c r="AQ30" s="9" t="str">
        <f>IF('[1]T61 Real GDP'!AP61&lt;&gt;"",(IF('[1]T15 Wine import vol'!AP61&lt;&gt;"",('[1]T15 Wine import vol'!AP61/'[1]T61 Real GDP'!AP61*1000),"")),"")</f>
        <v/>
      </c>
      <c r="AR30" s="9" t="str">
        <f>IF('[1]T61 Real GDP'!AQ61&lt;&gt;"",(IF('[1]T15 Wine import vol'!AQ61&lt;&gt;"",('[1]T15 Wine import vol'!AQ61/'[1]T61 Real GDP'!AQ61*1000),"")),"")</f>
        <v/>
      </c>
      <c r="AS30" s="9" t="str">
        <f>IF('[1]T61 Real GDP'!AR61&lt;&gt;"",(IF('[1]T15 Wine import vol'!AR61&lt;&gt;"",('[1]T15 Wine import vol'!AR61/'[1]T61 Real GDP'!AR61*1000),"")),"")</f>
        <v/>
      </c>
      <c r="AT30" s="9" t="str">
        <f>IF('[1]T61 Real GDP'!AS61&lt;&gt;"",(IF('[1]T15 Wine import vol'!AS61&lt;&gt;"",('[1]T15 Wine import vol'!AS61/'[1]T61 Real GDP'!AS61*1000),"")),"")</f>
        <v/>
      </c>
      <c r="AU30" s="9" t="str">
        <f>IF('[1]T61 Real GDP'!AT61&lt;&gt;"",(IF('[1]T15 Wine import vol'!AT61&lt;&gt;"",('[1]T15 Wine import vol'!AT61/'[1]T61 Real GDP'!AT61*1000),"")),"")</f>
        <v/>
      </c>
      <c r="AV30" s="9" t="str">
        <f>IF('[1]T61 Real GDP'!AU61&lt;&gt;"",(IF('[1]T15 Wine import vol'!AU61&lt;&gt;"",('[1]T15 Wine import vol'!AU61/'[1]T61 Real GDP'!AU61*1000),"")),"")</f>
        <v/>
      </c>
      <c r="AW30" s="9" t="str">
        <f>IF('[1]T61 Real GDP'!AV61&lt;&gt;"",(IF('[1]T15 Wine import vol'!AV61&lt;&gt;"",('[1]T15 Wine import vol'!AV61/'[1]T61 Real GDP'!AV61*1000),"")),"")</f>
        <v/>
      </c>
      <c r="AX30" s="9" t="str">
        <f>IF('[1]T61 Real GDP'!AW61&lt;&gt;"",(IF('[1]T15 Wine import vol'!AW61&lt;&gt;"",('[1]T15 Wine import vol'!AW61/'[1]T61 Real GDP'!AW61*1000),"")),"")</f>
        <v/>
      </c>
      <c r="AY30" s="9" t="str">
        <f>IF('[1]T61 Real GDP'!AX61&lt;&gt;"",(IF('[1]T15 Wine import vol'!AX61&lt;&gt;"",('[1]T15 Wine import vol'!AX61/'[1]T61 Real GDP'!AX61*1000),"")),"")</f>
        <v/>
      </c>
      <c r="AZ30" s="9" t="str">
        <f>IF('[1]T61 Real GDP'!AY61&lt;&gt;"",(IF('[1]T15 Wine import vol'!AY61&lt;&gt;"",('[1]T15 Wine import vol'!AY61/'[1]T61 Real GDP'!AY61*1000),"")),"")</f>
        <v/>
      </c>
      <c r="BA30" s="9" t="str">
        <f>IF('[1]T61 Real GDP'!AZ61&lt;&gt;"",(IF('[1]T15 Wine import vol'!AZ61&lt;&gt;"",('[1]T15 Wine import vol'!AZ61/'[1]T61 Real GDP'!AZ61*1000),"")),"")</f>
        <v/>
      </c>
      <c r="BB30" s="8" t="str">
        <f>IF('[1]T61 Real GDP'!BC61&lt;&gt;"",(IF('[1]T15 Wine import vol'!BC61&lt;&gt;"",('[1]T15 Wine import vol'!BC61/'[1]T61 Real GDP'!BC61*1000),"")),"")</f>
        <v/>
      </c>
    </row>
    <row r="31" spans="1:54" x14ac:dyDescent="0.5">
      <c r="A31" s="7">
        <f>'[1]T15 Wine import vol'!A62</f>
        <v>1894</v>
      </c>
      <c r="B31" s="9">
        <f>IF('[1]T61 Real GDP'!B62&lt;&gt;"",(IF('[1]T15 Wine import vol'!B62&lt;&gt;"",('[1]T15 Wine import vol'!B62/'[1]T61 Real GDP'!B62*1000),"")),"")</f>
        <v>4274.5782237196809</v>
      </c>
      <c r="C31" s="9">
        <f>IF('[1]T61 Real GDP'!C62&lt;&gt;"",(IF('[1]T15 Wine import vol'!C62&lt;&gt;"",('[1]T15 Wine import vol'!C62/'[1]T61 Real GDP'!C62*1000),"")),"")</f>
        <v>110.94350116104164</v>
      </c>
      <c r="D31" s="9">
        <f>IF('[1]T61 Real GDP'!D62&lt;&gt;"",(IF('[1]T15 Wine import vol'!D62&lt;&gt;"",('[1]T15 Wine import vol'!D62/'[1]T61 Real GDP'!D62*1000),"")),"")</f>
        <v>5.0671201002326827</v>
      </c>
      <c r="E31" s="9">
        <f>IF('[1]T61 Real GDP'!E62&lt;&gt;"",(IF('[1]T15 Wine import vol'!E62&lt;&gt;"",('[1]T15 Wine import vol'!E62/'[1]T61 Real GDP'!E62*1000),"")),"")</f>
        <v>8.0336791751511036</v>
      </c>
      <c r="F31" s="9">
        <f>IF('[1]T61 Real GDP'!F62&lt;&gt;"",(IF('[1]T15 Wine import vol'!F62&lt;&gt;"",('[1]T15 Wine import vol'!F62/'[1]T61 Real GDP'!F62*1000),"")),"")</f>
        <v>6148.1978599044096</v>
      </c>
      <c r="G31" s="9"/>
      <c r="H31" s="9">
        <f>IF('[1]T61 Real GDP'!G62&lt;&gt;"",(IF('[1]T15 Wine import vol'!G62&lt;&gt;"",('[1]T15 Wine import vol'!G62/'[1]T61 Real GDP'!G62*1000),"")),"")</f>
        <v>1118.0011262390292</v>
      </c>
      <c r="I31" s="9">
        <f>IF('[1]T61 Real GDP'!H62&lt;&gt;"",(IF('[1]T15 Wine import vol'!H62&lt;&gt;"",('[1]T15 Wine import vol'!H62/'[1]T61 Real GDP'!H62*1000),"")),"")</f>
        <v>604.12105950115506</v>
      </c>
      <c r="J31" s="9" t="str">
        <f>IF('[1]T61 Real GDP'!I62&lt;&gt;"",(IF('[1]T15 Wine import vol'!I62&lt;&gt;"",('[1]T15 Wine import vol'!I62/'[1]T61 Real GDP'!I62*1000),"")),"")</f>
        <v/>
      </c>
      <c r="K31" s="9">
        <f>IF('[1]T61 Real GDP'!J62&lt;&gt;"",(IF('[1]T15 Wine import vol'!J62&lt;&gt;"",('[1]T15 Wine import vol'!J62/'[1]T61 Real GDP'!J62*1000),"")),"")</f>
        <v>566.18223317844161</v>
      </c>
      <c r="L31" s="9" t="str">
        <f>IF('[1]T61 Real GDP'!K62&lt;&gt;"",(IF('[1]T15 Wine import vol'!K62&lt;&gt;"",('[1]T15 Wine import vol'!K62/'[1]T61 Real GDP'!K62*1000),"")),"")</f>
        <v/>
      </c>
      <c r="M31" s="9" t="str">
        <f>IF('[1]T61 Real GDP'!L62&lt;&gt;"",(IF('[1]T15 Wine import vol'!L62&lt;&gt;"",('[1]T15 Wine import vol'!L62/'[1]T61 Real GDP'!L62*1000),"")),"")</f>
        <v/>
      </c>
      <c r="N31" s="9">
        <f>IF('[1]T61 Real GDP'!M62&lt;&gt;"",(IF('[1]T15 Wine import vol'!M62&lt;&gt;"",('[1]T15 Wine import vol'!M62/'[1]T61 Real GDP'!M62*1000),"")),"")</f>
        <v>582.76891989505236</v>
      </c>
      <c r="O31" s="9" t="str">
        <f>IF('[1]T61 Real GDP'!N62&lt;&gt;"",(IF('[1]T15 Wine import vol'!N62&lt;&gt;"",('[1]T15 Wine import vol'!N62/'[1]T61 Real GDP'!N62*1000),"")),"")</f>
        <v/>
      </c>
      <c r="P31" s="9">
        <f>IF('[1]T61 Real GDP'!O62&lt;&gt;"",(IF('[1]T15 Wine import vol'!O62&lt;&gt;"",('[1]T15 Wine import vol'!O62/'[1]T61 Real GDP'!O62*1000),"")),"")</f>
        <v>7594.1642194123888</v>
      </c>
      <c r="Q31" s="9">
        <f>IF('[1]T61 Real GDP'!P62&lt;&gt;"",(IF('[1]T15 Wine import vol'!P62&lt;&gt;"",('[1]T15 Wine import vol'!P62/'[1]T61 Real GDP'!P62*1000),"")),"")</f>
        <v>417.21007108258254</v>
      </c>
      <c r="R31" s="9" t="str">
        <f>IF('[1]T61 Real GDP'!Q62&lt;&gt;"",(IF('[1]T15 Wine import vol'!Q62&lt;&gt;"",('[1]T15 Wine import vol'!Q62/'[1]T61 Real GDP'!Q62*1000),"")),"")</f>
        <v/>
      </c>
      <c r="S31" s="9" t="str">
        <f>IF('[1]T61 Real GDP'!R62&lt;&gt;"",(IF('[1]T15 Wine import vol'!R62&lt;&gt;"",('[1]T15 Wine import vol'!R62/'[1]T61 Real GDP'!R62*1000),"")),"")</f>
        <v/>
      </c>
      <c r="T31" s="9" t="str">
        <f>IF('[1]T61 Real GDP'!S62&lt;&gt;"",(IF('[1]T15 Wine import vol'!S62&lt;&gt;"",('[1]T15 Wine import vol'!S62/'[1]T61 Real GDP'!S62*1000),"")),"")</f>
        <v/>
      </c>
      <c r="U31" s="9" t="str">
        <f>IF('[1]T61 Real GDP'!T62&lt;&gt;"",(IF('[1]T15 Wine import vol'!T62&lt;&gt;"",('[1]T15 Wine import vol'!T62/'[1]T61 Real GDP'!T62*1000),"")),"")</f>
        <v/>
      </c>
      <c r="V31" s="9" t="str">
        <f>IF('[1]T61 Real GDP'!U62&lt;&gt;"",(IF('[1]T15 Wine import vol'!U62&lt;&gt;"",('[1]T15 Wine import vol'!U62/'[1]T61 Real GDP'!U62*1000),"")),"")</f>
        <v/>
      </c>
      <c r="W31" s="9" t="str">
        <f>IF('[1]T61 Real GDP'!V62&lt;&gt;"",(IF('[1]T15 Wine import vol'!V62&lt;&gt;"",('[1]T15 Wine import vol'!V62/'[1]T61 Real GDP'!V62*1000),"")),"")</f>
        <v/>
      </c>
      <c r="X31" s="9" t="str">
        <f>IF('[1]T61 Real GDP'!W62&lt;&gt;"",(IF('[1]T15 Wine import vol'!W62&lt;&gt;"",('[1]T15 Wine import vol'!W62/'[1]T61 Real GDP'!W62*1000),"")),"")</f>
        <v/>
      </c>
      <c r="Y31" s="9" t="str">
        <f>IF('[1]T61 Real GDP'!X62&lt;&gt;"",(IF('[1]T15 Wine import vol'!X62&lt;&gt;"",('[1]T15 Wine import vol'!X62/'[1]T61 Real GDP'!X62*1000),"")),"")</f>
        <v/>
      </c>
      <c r="Z31" s="9" t="str">
        <f>IF('[1]T61 Real GDP'!Y62&lt;&gt;"",(IF('[1]T15 Wine import vol'!Y62&lt;&gt;"",('[1]T15 Wine import vol'!Y62/'[1]T61 Real GDP'!Y62*1000),"")),"")</f>
        <v/>
      </c>
      <c r="AA31" s="9" t="str">
        <f>IF('[1]T61 Real GDP'!Z62&lt;&gt;"",(IF('[1]T15 Wine import vol'!Z62&lt;&gt;"",('[1]T15 Wine import vol'!Z62/'[1]T61 Real GDP'!Z62*1000),"")),"")</f>
        <v/>
      </c>
      <c r="AB31" s="9">
        <f>IF('[1]T61 Real GDP'!AA62&lt;&gt;"",(IF('[1]T15 Wine import vol'!AA62&lt;&gt;"",('[1]T15 Wine import vol'!AA62/'[1]T61 Real GDP'!AA62*1000),"")),"")</f>
        <v>0</v>
      </c>
      <c r="AC31" s="9" t="str">
        <f>IF('[1]T61 Real GDP'!AB62&lt;&gt;"",(IF('[1]T15 Wine import vol'!AB62&lt;&gt;"",('[1]T15 Wine import vol'!AB62/'[1]T61 Real GDP'!AB62*1000),"")),"")</f>
        <v/>
      </c>
      <c r="AD31" s="9" t="str">
        <f>IF('[1]T61 Real GDP'!AC62&lt;&gt;"",(IF('[1]T15 Wine import vol'!AC62&lt;&gt;"",('[1]T15 Wine import vol'!AC62/'[1]T61 Real GDP'!AC62*1000),"")),"")</f>
        <v/>
      </c>
      <c r="AE31" s="9">
        <f>IF('[1]T61 Real GDP'!AD62&lt;&gt;"",(IF('[1]T15 Wine import vol'!AD62&lt;&gt;"",('[1]T15 Wine import vol'!AD62/'[1]T61 Real GDP'!AD62*1000),"")),"")</f>
        <v>54.20923420112144</v>
      </c>
      <c r="AF31" s="9">
        <f>IF('[1]T61 Real GDP'!AE62&lt;&gt;"",(IF('[1]T15 Wine import vol'!AE62&lt;&gt;"",('[1]T15 Wine import vol'!AE62/'[1]T61 Real GDP'!AE62*1000),"")),"")</f>
        <v>4379.8186225369091</v>
      </c>
      <c r="AG31" s="9" t="str">
        <f>IF('[1]T61 Real GDP'!AF62&lt;&gt;"",(IF('[1]T15 Wine import vol'!AF62&lt;&gt;"",('[1]T15 Wine import vol'!AF62/'[1]T61 Real GDP'!AF62*1000),"")),"")</f>
        <v/>
      </c>
      <c r="AH31" s="9" t="str">
        <f>IF('[1]T61 Real GDP'!AG62&lt;&gt;"",(IF('[1]T15 Wine import vol'!AG62&lt;&gt;"",('[1]T15 Wine import vol'!AG62/'[1]T61 Real GDP'!AG62*1000),"")),"")</f>
        <v/>
      </c>
      <c r="AI31" s="9" t="str">
        <f>IF('[1]T61 Real GDP'!AH62&lt;&gt;"",(IF('[1]T15 Wine import vol'!AH62&lt;&gt;"",('[1]T15 Wine import vol'!AH62/'[1]T61 Real GDP'!AH62*1000),"")),"")</f>
        <v/>
      </c>
      <c r="AJ31" s="9" t="str">
        <f>IF('[1]T61 Real GDP'!AI62&lt;&gt;"",(IF('[1]T15 Wine import vol'!AI62&lt;&gt;"",('[1]T15 Wine import vol'!AI62/'[1]T61 Real GDP'!AI62*1000),"")),"")</f>
        <v/>
      </c>
      <c r="AK31" s="9" t="str">
        <f>IF('[1]T61 Real GDP'!AJ62&lt;&gt;"",(IF('[1]T15 Wine import vol'!AJ62&lt;&gt;"",('[1]T15 Wine import vol'!AJ62/'[1]T61 Real GDP'!AJ62*1000),"")),"")</f>
        <v/>
      </c>
      <c r="AL31" s="9" t="str">
        <f>IF('[1]T61 Real GDP'!AK62&lt;&gt;"",(IF('[1]T15 Wine import vol'!AK62&lt;&gt;"",('[1]T15 Wine import vol'!AK62/'[1]T61 Real GDP'!AK62*1000),"")),"")</f>
        <v/>
      </c>
      <c r="AM31" s="9" t="str">
        <f>IF('[1]T61 Real GDP'!AL62&lt;&gt;"",(IF('[1]T15 Wine import vol'!AL62&lt;&gt;"",('[1]T15 Wine import vol'!AL62/'[1]T61 Real GDP'!AL62*1000),"")),"")</f>
        <v/>
      </c>
      <c r="AN31" s="9" t="str">
        <f>IF('[1]T61 Real GDP'!AM62&lt;&gt;"",(IF('[1]T15 Wine import vol'!AM62&lt;&gt;"",('[1]T15 Wine import vol'!AM62/'[1]T61 Real GDP'!AM62*1000),"")),"")</f>
        <v/>
      </c>
      <c r="AO31" s="9" t="str">
        <f>IF('[1]T61 Real GDP'!AN62&lt;&gt;"",(IF('[1]T15 Wine import vol'!AN62&lt;&gt;"",('[1]T15 Wine import vol'!AN62/'[1]T61 Real GDP'!AN62*1000),"")),"")</f>
        <v/>
      </c>
      <c r="AP31" s="9" t="str">
        <f>IF('[1]T61 Real GDP'!AO62&lt;&gt;"",(IF('[1]T15 Wine import vol'!AO62&lt;&gt;"",('[1]T15 Wine import vol'!AO62/'[1]T61 Real GDP'!AO62*1000),"")),"")</f>
        <v/>
      </c>
      <c r="AQ31" s="9" t="str">
        <f>IF('[1]T61 Real GDP'!AP62&lt;&gt;"",(IF('[1]T15 Wine import vol'!AP62&lt;&gt;"",('[1]T15 Wine import vol'!AP62/'[1]T61 Real GDP'!AP62*1000),"")),"")</f>
        <v/>
      </c>
      <c r="AR31" s="9" t="str">
        <f>IF('[1]T61 Real GDP'!AQ62&lt;&gt;"",(IF('[1]T15 Wine import vol'!AQ62&lt;&gt;"",('[1]T15 Wine import vol'!AQ62/'[1]T61 Real GDP'!AQ62*1000),"")),"")</f>
        <v/>
      </c>
      <c r="AS31" s="9" t="str">
        <f>IF('[1]T61 Real GDP'!AR62&lt;&gt;"",(IF('[1]T15 Wine import vol'!AR62&lt;&gt;"",('[1]T15 Wine import vol'!AR62/'[1]T61 Real GDP'!AR62*1000),"")),"")</f>
        <v/>
      </c>
      <c r="AT31" s="9" t="str">
        <f>IF('[1]T61 Real GDP'!AS62&lt;&gt;"",(IF('[1]T15 Wine import vol'!AS62&lt;&gt;"",('[1]T15 Wine import vol'!AS62/'[1]T61 Real GDP'!AS62*1000),"")),"")</f>
        <v/>
      </c>
      <c r="AU31" s="9" t="str">
        <f>IF('[1]T61 Real GDP'!AT62&lt;&gt;"",(IF('[1]T15 Wine import vol'!AT62&lt;&gt;"",('[1]T15 Wine import vol'!AT62/'[1]T61 Real GDP'!AT62*1000),"")),"")</f>
        <v/>
      </c>
      <c r="AV31" s="9" t="str">
        <f>IF('[1]T61 Real GDP'!AU62&lt;&gt;"",(IF('[1]T15 Wine import vol'!AU62&lt;&gt;"",('[1]T15 Wine import vol'!AU62/'[1]T61 Real GDP'!AU62*1000),"")),"")</f>
        <v/>
      </c>
      <c r="AW31" s="9" t="str">
        <f>IF('[1]T61 Real GDP'!AV62&lt;&gt;"",(IF('[1]T15 Wine import vol'!AV62&lt;&gt;"",('[1]T15 Wine import vol'!AV62/'[1]T61 Real GDP'!AV62*1000),"")),"")</f>
        <v/>
      </c>
      <c r="AX31" s="9" t="str">
        <f>IF('[1]T61 Real GDP'!AW62&lt;&gt;"",(IF('[1]T15 Wine import vol'!AW62&lt;&gt;"",('[1]T15 Wine import vol'!AW62/'[1]T61 Real GDP'!AW62*1000),"")),"")</f>
        <v/>
      </c>
      <c r="AY31" s="9" t="str">
        <f>IF('[1]T61 Real GDP'!AX62&lt;&gt;"",(IF('[1]T15 Wine import vol'!AX62&lt;&gt;"",('[1]T15 Wine import vol'!AX62/'[1]T61 Real GDP'!AX62*1000),"")),"")</f>
        <v/>
      </c>
      <c r="AZ31" s="9" t="str">
        <f>IF('[1]T61 Real GDP'!AY62&lt;&gt;"",(IF('[1]T15 Wine import vol'!AY62&lt;&gt;"",('[1]T15 Wine import vol'!AY62/'[1]T61 Real GDP'!AY62*1000),"")),"")</f>
        <v/>
      </c>
      <c r="BA31" s="9" t="str">
        <f>IF('[1]T61 Real GDP'!AZ62&lt;&gt;"",(IF('[1]T15 Wine import vol'!AZ62&lt;&gt;"",('[1]T15 Wine import vol'!AZ62/'[1]T61 Real GDP'!AZ62*1000),"")),"")</f>
        <v/>
      </c>
      <c r="BB31" s="8" t="str">
        <f>IF('[1]T61 Real GDP'!BC62&lt;&gt;"",(IF('[1]T15 Wine import vol'!BC62&lt;&gt;"",('[1]T15 Wine import vol'!BC62/'[1]T61 Real GDP'!BC62*1000),"")),"")</f>
        <v/>
      </c>
    </row>
    <row r="32" spans="1:54" x14ac:dyDescent="0.5">
      <c r="A32" s="7">
        <f>'[1]T15 Wine import vol'!A63</f>
        <v>1895</v>
      </c>
      <c r="B32" s="9">
        <f>IF('[1]T61 Real GDP'!B63&lt;&gt;"",(IF('[1]T15 Wine import vol'!B63&lt;&gt;"",('[1]T15 Wine import vol'!B63/'[1]T61 Real GDP'!B63*1000),"")),"")</f>
        <v>6150.7266450455672</v>
      </c>
      <c r="C32" s="9">
        <f>IF('[1]T61 Real GDP'!C63&lt;&gt;"",(IF('[1]T15 Wine import vol'!C63&lt;&gt;"",('[1]T15 Wine import vol'!C63/'[1]T61 Real GDP'!C63*1000),"")),"")</f>
        <v>203.0702051058249</v>
      </c>
      <c r="D32" s="9">
        <f>IF('[1]T61 Real GDP'!D63&lt;&gt;"",(IF('[1]T15 Wine import vol'!D63&lt;&gt;"",('[1]T15 Wine import vol'!D63/'[1]T61 Real GDP'!D63*1000),"")),"")</f>
        <v>4.5460785996224482</v>
      </c>
      <c r="E32" s="9">
        <f>IF('[1]T61 Real GDP'!E63&lt;&gt;"",(IF('[1]T15 Wine import vol'!E63&lt;&gt;"",('[1]T15 Wine import vol'!E63/'[1]T61 Real GDP'!E63*1000),"")),"")</f>
        <v>8.573007695317596</v>
      </c>
      <c r="F32" s="9">
        <f>IF('[1]T61 Real GDP'!F63&lt;&gt;"",(IF('[1]T15 Wine import vol'!F63&lt;&gt;"",('[1]T15 Wine import vol'!F63/'[1]T61 Real GDP'!F63*1000),"")),"")</f>
        <v>5324.8918996441971</v>
      </c>
      <c r="G32" s="9"/>
      <c r="H32" s="9">
        <f>IF('[1]T61 Real GDP'!G63&lt;&gt;"",(IF('[1]T15 Wine import vol'!G63&lt;&gt;"",('[1]T15 Wine import vol'!G63/'[1]T61 Real GDP'!G63*1000),"")),"")</f>
        <v>1167.5963874037045</v>
      </c>
      <c r="I32" s="9">
        <f>IF('[1]T61 Real GDP'!H63&lt;&gt;"",(IF('[1]T15 Wine import vol'!H63&lt;&gt;"",('[1]T15 Wine import vol'!H63/'[1]T61 Real GDP'!H63*1000),"")),"")</f>
        <v>557.20961472720069</v>
      </c>
      <c r="J32" s="9" t="str">
        <f>IF('[1]T61 Real GDP'!I63&lt;&gt;"",(IF('[1]T15 Wine import vol'!I63&lt;&gt;"",('[1]T15 Wine import vol'!I63/'[1]T61 Real GDP'!I63*1000),"")),"")</f>
        <v/>
      </c>
      <c r="K32" s="9">
        <f>IF('[1]T61 Real GDP'!J63&lt;&gt;"",(IF('[1]T15 Wine import vol'!J63&lt;&gt;"",('[1]T15 Wine import vol'!J63/'[1]T61 Real GDP'!J63*1000),"")),"")</f>
        <v>518.47570994633043</v>
      </c>
      <c r="L32" s="9" t="str">
        <f>IF('[1]T61 Real GDP'!K63&lt;&gt;"",(IF('[1]T15 Wine import vol'!K63&lt;&gt;"",('[1]T15 Wine import vol'!K63/'[1]T61 Real GDP'!K63*1000),"")),"")</f>
        <v/>
      </c>
      <c r="M32" s="9" t="str">
        <f>IF('[1]T61 Real GDP'!L63&lt;&gt;"",(IF('[1]T15 Wine import vol'!L63&lt;&gt;"",('[1]T15 Wine import vol'!L63/'[1]T61 Real GDP'!L63*1000),"")),"")</f>
        <v/>
      </c>
      <c r="N32" s="9">
        <f>IF('[1]T61 Real GDP'!M63&lt;&gt;"",(IF('[1]T15 Wine import vol'!M63&lt;&gt;"",('[1]T15 Wine import vol'!M63/'[1]T61 Real GDP'!M63*1000),"")),"")</f>
        <v>579.3572364547756</v>
      </c>
      <c r="O32" s="9" t="str">
        <f>IF('[1]T61 Real GDP'!N63&lt;&gt;"",(IF('[1]T15 Wine import vol'!N63&lt;&gt;"",('[1]T15 Wine import vol'!N63/'[1]T61 Real GDP'!N63*1000),"")),"")</f>
        <v/>
      </c>
      <c r="P32" s="9">
        <f>IF('[1]T61 Real GDP'!O63&lt;&gt;"",(IF('[1]T15 Wine import vol'!O63&lt;&gt;"",('[1]T15 Wine import vol'!O63/'[1]T61 Real GDP'!O63*1000),"")),"")</f>
        <v>7581.7036829736226</v>
      </c>
      <c r="Q32" s="9">
        <f>IF('[1]T61 Real GDP'!P63&lt;&gt;"",(IF('[1]T15 Wine import vol'!P63&lt;&gt;"",('[1]T15 Wine import vol'!P63/'[1]T61 Real GDP'!P63*1000),"")),"")</f>
        <v>446.56367939877185</v>
      </c>
      <c r="R32" s="9" t="str">
        <f>IF('[1]T61 Real GDP'!Q63&lt;&gt;"",(IF('[1]T15 Wine import vol'!Q63&lt;&gt;"",('[1]T15 Wine import vol'!Q63/'[1]T61 Real GDP'!Q63*1000),"")),"")</f>
        <v/>
      </c>
      <c r="S32" s="9" t="str">
        <f>IF('[1]T61 Real GDP'!R63&lt;&gt;"",(IF('[1]T15 Wine import vol'!R63&lt;&gt;"",('[1]T15 Wine import vol'!R63/'[1]T61 Real GDP'!R63*1000),"")),"")</f>
        <v/>
      </c>
      <c r="T32" s="9" t="str">
        <f>IF('[1]T61 Real GDP'!S63&lt;&gt;"",(IF('[1]T15 Wine import vol'!S63&lt;&gt;"",('[1]T15 Wine import vol'!S63/'[1]T61 Real GDP'!S63*1000),"")),"")</f>
        <v/>
      </c>
      <c r="U32" s="9" t="str">
        <f>IF('[1]T61 Real GDP'!T63&lt;&gt;"",(IF('[1]T15 Wine import vol'!T63&lt;&gt;"",('[1]T15 Wine import vol'!T63/'[1]T61 Real GDP'!T63*1000),"")),"")</f>
        <v/>
      </c>
      <c r="V32" s="9" t="str">
        <f>IF('[1]T61 Real GDP'!U63&lt;&gt;"",(IF('[1]T15 Wine import vol'!U63&lt;&gt;"",('[1]T15 Wine import vol'!U63/'[1]T61 Real GDP'!U63*1000),"")),"")</f>
        <v/>
      </c>
      <c r="W32" s="9" t="str">
        <f>IF('[1]T61 Real GDP'!V63&lt;&gt;"",(IF('[1]T15 Wine import vol'!V63&lt;&gt;"",('[1]T15 Wine import vol'!V63/'[1]T61 Real GDP'!V63*1000),"")),"")</f>
        <v/>
      </c>
      <c r="X32" s="9" t="str">
        <f>IF('[1]T61 Real GDP'!W63&lt;&gt;"",(IF('[1]T15 Wine import vol'!W63&lt;&gt;"",('[1]T15 Wine import vol'!W63/'[1]T61 Real GDP'!W63*1000),"")),"")</f>
        <v/>
      </c>
      <c r="Y32" s="9" t="str">
        <f>IF('[1]T61 Real GDP'!X63&lt;&gt;"",(IF('[1]T15 Wine import vol'!X63&lt;&gt;"",('[1]T15 Wine import vol'!X63/'[1]T61 Real GDP'!X63*1000),"")),"")</f>
        <v/>
      </c>
      <c r="Z32" s="9" t="str">
        <f>IF('[1]T61 Real GDP'!Y63&lt;&gt;"",(IF('[1]T15 Wine import vol'!Y63&lt;&gt;"",('[1]T15 Wine import vol'!Y63/'[1]T61 Real GDP'!Y63*1000),"")),"")</f>
        <v/>
      </c>
      <c r="AA32" s="9" t="str">
        <f>IF('[1]T61 Real GDP'!Z63&lt;&gt;"",(IF('[1]T15 Wine import vol'!Z63&lt;&gt;"",('[1]T15 Wine import vol'!Z63/'[1]T61 Real GDP'!Z63*1000),"")),"")</f>
        <v/>
      </c>
      <c r="AB32" s="9">
        <f>IF('[1]T61 Real GDP'!AA63&lt;&gt;"",(IF('[1]T15 Wine import vol'!AA63&lt;&gt;"",('[1]T15 Wine import vol'!AA63/'[1]T61 Real GDP'!AA63*1000),"")),"")</f>
        <v>0</v>
      </c>
      <c r="AC32" s="9" t="str">
        <f>IF('[1]T61 Real GDP'!AB63&lt;&gt;"",(IF('[1]T15 Wine import vol'!AB63&lt;&gt;"",('[1]T15 Wine import vol'!AB63/'[1]T61 Real GDP'!AB63*1000),"")),"")</f>
        <v/>
      </c>
      <c r="AD32" s="9" t="str">
        <f>IF('[1]T61 Real GDP'!AC63&lt;&gt;"",(IF('[1]T15 Wine import vol'!AC63&lt;&gt;"",('[1]T15 Wine import vol'!AC63/'[1]T61 Real GDP'!AC63*1000),"")),"")</f>
        <v/>
      </c>
      <c r="AE32" s="9">
        <f>IF('[1]T61 Real GDP'!AD63&lt;&gt;"",(IF('[1]T15 Wine import vol'!AD63&lt;&gt;"",('[1]T15 Wine import vol'!AD63/'[1]T61 Real GDP'!AD63*1000),"")),"")</f>
        <v>45.410643801499504</v>
      </c>
      <c r="AF32" s="9">
        <f>IF('[1]T61 Real GDP'!AE63&lt;&gt;"",(IF('[1]T15 Wine import vol'!AE63&lt;&gt;"",('[1]T15 Wine import vol'!AE63/'[1]T61 Real GDP'!AE63*1000),"")),"")</f>
        <v>4780.0888997589209</v>
      </c>
      <c r="AG32" s="9" t="str">
        <f>IF('[1]T61 Real GDP'!AF63&lt;&gt;"",(IF('[1]T15 Wine import vol'!AF63&lt;&gt;"",('[1]T15 Wine import vol'!AF63/'[1]T61 Real GDP'!AF63*1000),"")),"")</f>
        <v/>
      </c>
      <c r="AH32" s="9" t="str">
        <f>IF('[1]T61 Real GDP'!AG63&lt;&gt;"",(IF('[1]T15 Wine import vol'!AG63&lt;&gt;"",('[1]T15 Wine import vol'!AG63/'[1]T61 Real GDP'!AG63*1000),"")),"")</f>
        <v/>
      </c>
      <c r="AI32" s="9" t="str">
        <f>IF('[1]T61 Real GDP'!AH63&lt;&gt;"",(IF('[1]T15 Wine import vol'!AH63&lt;&gt;"",('[1]T15 Wine import vol'!AH63/'[1]T61 Real GDP'!AH63*1000),"")),"")</f>
        <v/>
      </c>
      <c r="AJ32" s="9" t="str">
        <f>IF('[1]T61 Real GDP'!AI63&lt;&gt;"",(IF('[1]T15 Wine import vol'!AI63&lt;&gt;"",('[1]T15 Wine import vol'!AI63/'[1]T61 Real GDP'!AI63*1000),"")),"")</f>
        <v/>
      </c>
      <c r="AK32" s="9" t="str">
        <f>IF('[1]T61 Real GDP'!AJ63&lt;&gt;"",(IF('[1]T15 Wine import vol'!AJ63&lt;&gt;"",('[1]T15 Wine import vol'!AJ63/'[1]T61 Real GDP'!AJ63*1000),"")),"")</f>
        <v/>
      </c>
      <c r="AL32" s="9" t="str">
        <f>IF('[1]T61 Real GDP'!AK63&lt;&gt;"",(IF('[1]T15 Wine import vol'!AK63&lt;&gt;"",('[1]T15 Wine import vol'!AK63/'[1]T61 Real GDP'!AK63*1000),"")),"")</f>
        <v/>
      </c>
      <c r="AM32" s="9" t="str">
        <f>IF('[1]T61 Real GDP'!AL63&lt;&gt;"",(IF('[1]T15 Wine import vol'!AL63&lt;&gt;"",('[1]T15 Wine import vol'!AL63/'[1]T61 Real GDP'!AL63*1000),"")),"")</f>
        <v/>
      </c>
      <c r="AN32" s="9" t="str">
        <f>IF('[1]T61 Real GDP'!AM63&lt;&gt;"",(IF('[1]T15 Wine import vol'!AM63&lt;&gt;"",('[1]T15 Wine import vol'!AM63/'[1]T61 Real GDP'!AM63*1000),"")),"")</f>
        <v/>
      </c>
      <c r="AO32" s="9" t="str">
        <f>IF('[1]T61 Real GDP'!AN63&lt;&gt;"",(IF('[1]T15 Wine import vol'!AN63&lt;&gt;"",('[1]T15 Wine import vol'!AN63/'[1]T61 Real GDP'!AN63*1000),"")),"")</f>
        <v/>
      </c>
      <c r="AP32" s="9" t="str">
        <f>IF('[1]T61 Real GDP'!AO63&lt;&gt;"",(IF('[1]T15 Wine import vol'!AO63&lt;&gt;"",('[1]T15 Wine import vol'!AO63/'[1]T61 Real GDP'!AO63*1000),"")),"")</f>
        <v/>
      </c>
      <c r="AQ32" s="9" t="str">
        <f>IF('[1]T61 Real GDP'!AP63&lt;&gt;"",(IF('[1]T15 Wine import vol'!AP63&lt;&gt;"",('[1]T15 Wine import vol'!AP63/'[1]T61 Real GDP'!AP63*1000),"")),"")</f>
        <v/>
      </c>
      <c r="AR32" s="9" t="str">
        <f>IF('[1]T61 Real GDP'!AQ63&lt;&gt;"",(IF('[1]T15 Wine import vol'!AQ63&lt;&gt;"",('[1]T15 Wine import vol'!AQ63/'[1]T61 Real GDP'!AQ63*1000),"")),"")</f>
        <v/>
      </c>
      <c r="AS32" s="9" t="str">
        <f>IF('[1]T61 Real GDP'!AR63&lt;&gt;"",(IF('[1]T15 Wine import vol'!AR63&lt;&gt;"",('[1]T15 Wine import vol'!AR63/'[1]T61 Real GDP'!AR63*1000),"")),"")</f>
        <v/>
      </c>
      <c r="AT32" s="9" t="str">
        <f>IF('[1]T61 Real GDP'!AS63&lt;&gt;"",(IF('[1]T15 Wine import vol'!AS63&lt;&gt;"",('[1]T15 Wine import vol'!AS63/'[1]T61 Real GDP'!AS63*1000),"")),"")</f>
        <v/>
      </c>
      <c r="AU32" s="9" t="str">
        <f>IF('[1]T61 Real GDP'!AT63&lt;&gt;"",(IF('[1]T15 Wine import vol'!AT63&lt;&gt;"",('[1]T15 Wine import vol'!AT63/'[1]T61 Real GDP'!AT63*1000),"")),"")</f>
        <v/>
      </c>
      <c r="AV32" s="9" t="str">
        <f>IF('[1]T61 Real GDP'!AU63&lt;&gt;"",(IF('[1]T15 Wine import vol'!AU63&lt;&gt;"",('[1]T15 Wine import vol'!AU63/'[1]T61 Real GDP'!AU63*1000),"")),"")</f>
        <v/>
      </c>
      <c r="AW32" s="9" t="str">
        <f>IF('[1]T61 Real GDP'!AV63&lt;&gt;"",(IF('[1]T15 Wine import vol'!AV63&lt;&gt;"",('[1]T15 Wine import vol'!AV63/'[1]T61 Real GDP'!AV63*1000),"")),"")</f>
        <v/>
      </c>
      <c r="AX32" s="9" t="str">
        <f>IF('[1]T61 Real GDP'!AW63&lt;&gt;"",(IF('[1]T15 Wine import vol'!AW63&lt;&gt;"",('[1]T15 Wine import vol'!AW63/'[1]T61 Real GDP'!AW63*1000),"")),"")</f>
        <v/>
      </c>
      <c r="AY32" s="9" t="str">
        <f>IF('[1]T61 Real GDP'!AX63&lt;&gt;"",(IF('[1]T15 Wine import vol'!AX63&lt;&gt;"",('[1]T15 Wine import vol'!AX63/'[1]T61 Real GDP'!AX63*1000),"")),"")</f>
        <v/>
      </c>
      <c r="AZ32" s="9" t="str">
        <f>IF('[1]T61 Real GDP'!AY63&lt;&gt;"",(IF('[1]T15 Wine import vol'!AY63&lt;&gt;"",('[1]T15 Wine import vol'!AY63/'[1]T61 Real GDP'!AY63*1000),"")),"")</f>
        <v/>
      </c>
      <c r="BA32" s="9" t="str">
        <f>IF('[1]T61 Real GDP'!AZ63&lt;&gt;"",(IF('[1]T15 Wine import vol'!AZ63&lt;&gt;"",('[1]T15 Wine import vol'!AZ63/'[1]T61 Real GDP'!AZ63*1000),"")),"")</f>
        <v/>
      </c>
      <c r="BB32" s="8" t="str">
        <f>IF('[1]T61 Real GDP'!BC63&lt;&gt;"",(IF('[1]T15 Wine import vol'!BC63&lt;&gt;"",('[1]T15 Wine import vol'!BC63/'[1]T61 Real GDP'!BC63*1000),"")),"")</f>
        <v/>
      </c>
    </row>
    <row r="33" spans="1:54" x14ac:dyDescent="0.5">
      <c r="A33" s="7">
        <f>'[1]T15 Wine import vol'!A64</f>
        <v>1896</v>
      </c>
      <c r="B33" s="9">
        <f>IF('[1]T61 Real GDP'!B64&lt;&gt;"",(IF('[1]T15 Wine import vol'!B64&lt;&gt;"",('[1]T15 Wine import vol'!B64/'[1]T61 Real GDP'!B64*1000),"")),"")</f>
        <v>8166.5550745825076</v>
      </c>
      <c r="C33" s="9">
        <f>IF('[1]T61 Real GDP'!C64&lt;&gt;"",(IF('[1]T15 Wine import vol'!C64&lt;&gt;"",('[1]T15 Wine import vol'!C64/'[1]T61 Real GDP'!C64*1000),"")),"")</f>
        <v>230.11937240288123</v>
      </c>
      <c r="D33" s="9">
        <f>IF('[1]T61 Real GDP'!D64&lt;&gt;"",(IF('[1]T15 Wine import vol'!D64&lt;&gt;"",('[1]T15 Wine import vol'!D64/'[1]T61 Real GDP'!D64*1000),"")),"")</f>
        <v>4.1503046716316865</v>
      </c>
      <c r="E33" s="9">
        <f>IF('[1]T61 Real GDP'!E64&lt;&gt;"",(IF('[1]T15 Wine import vol'!E64&lt;&gt;"",('[1]T15 Wine import vol'!E64/'[1]T61 Real GDP'!E64*1000),"")),"")</f>
        <v>8.6535926870748305</v>
      </c>
      <c r="F33" s="9">
        <f>IF('[1]T61 Real GDP'!F64&lt;&gt;"",(IF('[1]T15 Wine import vol'!F64&lt;&gt;"",('[1]T15 Wine import vol'!F64/'[1]T61 Real GDP'!F64*1000),"")),"")</f>
        <v>5732.3375079373354</v>
      </c>
      <c r="G33" s="9"/>
      <c r="H33" s="9">
        <f>IF('[1]T61 Real GDP'!G64&lt;&gt;"",(IF('[1]T15 Wine import vol'!G64&lt;&gt;"",('[1]T15 Wine import vol'!G64/'[1]T61 Real GDP'!G64*1000),"")),"")</f>
        <v>1326.7768588089596</v>
      </c>
      <c r="I33" s="9">
        <f>IF('[1]T61 Real GDP'!H64&lt;&gt;"",(IF('[1]T15 Wine import vol'!H64&lt;&gt;"",('[1]T15 Wine import vol'!H64/'[1]T61 Real GDP'!H64*1000),"")),"")</f>
        <v>580.94781636239532</v>
      </c>
      <c r="J33" s="9" t="str">
        <f>IF('[1]T61 Real GDP'!I64&lt;&gt;"",(IF('[1]T15 Wine import vol'!I64&lt;&gt;"",('[1]T15 Wine import vol'!I64/'[1]T61 Real GDP'!I64*1000),"")),"")</f>
        <v/>
      </c>
      <c r="K33" s="9">
        <f>IF('[1]T61 Real GDP'!J64&lt;&gt;"",(IF('[1]T15 Wine import vol'!J64&lt;&gt;"",('[1]T15 Wine import vol'!J64/'[1]T61 Real GDP'!J64*1000),"")),"")</f>
        <v>477.04038710558348</v>
      </c>
      <c r="L33" s="9" t="str">
        <f>IF('[1]T61 Real GDP'!K64&lt;&gt;"",(IF('[1]T15 Wine import vol'!K64&lt;&gt;"",('[1]T15 Wine import vol'!K64/'[1]T61 Real GDP'!K64*1000),"")),"")</f>
        <v/>
      </c>
      <c r="M33" s="9" t="str">
        <f>IF('[1]T61 Real GDP'!L64&lt;&gt;"",(IF('[1]T15 Wine import vol'!L64&lt;&gt;"",('[1]T15 Wine import vol'!L64/'[1]T61 Real GDP'!L64*1000),"")),"")</f>
        <v/>
      </c>
      <c r="N33" s="9">
        <f>IF('[1]T61 Real GDP'!M64&lt;&gt;"",(IF('[1]T15 Wine import vol'!M64&lt;&gt;"",('[1]T15 Wine import vol'!M64/'[1]T61 Real GDP'!M64*1000),"")),"")</f>
        <v>568.44242238438892</v>
      </c>
      <c r="O33" s="9" t="str">
        <f>IF('[1]T61 Real GDP'!N64&lt;&gt;"",(IF('[1]T15 Wine import vol'!N64&lt;&gt;"",('[1]T15 Wine import vol'!N64/'[1]T61 Real GDP'!N64*1000),"")),"")</f>
        <v/>
      </c>
      <c r="P33" s="9">
        <f>IF('[1]T61 Real GDP'!O64&lt;&gt;"",(IF('[1]T15 Wine import vol'!O64&lt;&gt;"",('[1]T15 Wine import vol'!O64/'[1]T61 Real GDP'!O64*1000),"")),"")</f>
        <v>5500.1281958599584</v>
      </c>
      <c r="Q33" s="9">
        <f>IF('[1]T61 Real GDP'!P64&lt;&gt;"",(IF('[1]T15 Wine import vol'!P64&lt;&gt;"",('[1]T15 Wine import vol'!P64/'[1]T61 Real GDP'!P64*1000),"")),"")</f>
        <v>451.1329805532111</v>
      </c>
      <c r="R33" s="9" t="str">
        <f>IF('[1]T61 Real GDP'!Q64&lt;&gt;"",(IF('[1]T15 Wine import vol'!Q64&lt;&gt;"",('[1]T15 Wine import vol'!Q64/'[1]T61 Real GDP'!Q64*1000),"")),"")</f>
        <v/>
      </c>
      <c r="S33" s="9" t="str">
        <f>IF('[1]T61 Real GDP'!R64&lt;&gt;"",(IF('[1]T15 Wine import vol'!R64&lt;&gt;"",('[1]T15 Wine import vol'!R64/'[1]T61 Real GDP'!R64*1000),"")),"")</f>
        <v/>
      </c>
      <c r="T33" s="9" t="str">
        <f>IF('[1]T61 Real GDP'!S64&lt;&gt;"",(IF('[1]T15 Wine import vol'!S64&lt;&gt;"",('[1]T15 Wine import vol'!S64/'[1]T61 Real GDP'!S64*1000),"")),"")</f>
        <v/>
      </c>
      <c r="U33" s="9" t="str">
        <f>IF('[1]T61 Real GDP'!T64&lt;&gt;"",(IF('[1]T15 Wine import vol'!T64&lt;&gt;"",('[1]T15 Wine import vol'!T64/'[1]T61 Real GDP'!T64*1000),"")),"")</f>
        <v/>
      </c>
      <c r="V33" s="9" t="str">
        <f>IF('[1]T61 Real GDP'!U64&lt;&gt;"",(IF('[1]T15 Wine import vol'!U64&lt;&gt;"",('[1]T15 Wine import vol'!U64/'[1]T61 Real GDP'!U64*1000),"")),"")</f>
        <v/>
      </c>
      <c r="W33" s="9" t="str">
        <f>IF('[1]T61 Real GDP'!V64&lt;&gt;"",(IF('[1]T15 Wine import vol'!V64&lt;&gt;"",('[1]T15 Wine import vol'!V64/'[1]T61 Real GDP'!V64*1000),"")),"")</f>
        <v/>
      </c>
      <c r="X33" s="9" t="str">
        <f>IF('[1]T61 Real GDP'!W64&lt;&gt;"",(IF('[1]T15 Wine import vol'!W64&lt;&gt;"",('[1]T15 Wine import vol'!W64/'[1]T61 Real GDP'!W64*1000),"")),"")</f>
        <v/>
      </c>
      <c r="Y33" s="9" t="str">
        <f>IF('[1]T61 Real GDP'!X64&lt;&gt;"",(IF('[1]T15 Wine import vol'!X64&lt;&gt;"",('[1]T15 Wine import vol'!X64/'[1]T61 Real GDP'!X64*1000),"")),"")</f>
        <v/>
      </c>
      <c r="Z33" s="9" t="str">
        <f>IF('[1]T61 Real GDP'!Y64&lt;&gt;"",(IF('[1]T15 Wine import vol'!Y64&lt;&gt;"",('[1]T15 Wine import vol'!Y64/'[1]T61 Real GDP'!Y64*1000),"")),"")</f>
        <v/>
      </c>
      <c r="AA33" s="9" t="str">
        <f>IF('[1]T61 Real GDP'!Z64&lt;&gt;"",(IF('[1]T15 Wine import vol'!Z64&lt;&gt;"",('[1]T15 Wine import vol'!Z64/'[1]T61 Real GDP'!Z64*1000),"")),"")</f>
        <v/>
      </c>
      <c r="AB33" s="9">
        <f>IF('[1]T61 Real GDP'!AA64&lt;&gt;"",(IF('[1]T15 Wine import vol'!AA64&lt;&gt;"",('[1]T15 Wine import vol'!AA64/'[1]T61 Real GDP'!AA64*1000),"")),"")</f>
        <v>74.430258679850112</v>
      </c>
      <c r="AC33" s="9" t="str">
        <f>IF('[1]T61 Real GDP'!AB64&lt;&gt;"",(IF('[1]T15 Wine import vol'!AB64&lt;&gt;"",('[1]T15 Wine import vol'!AB64/'[1]T61 Real GDP'!AB64*1000),"")),"")</f>
        <v/>
      </c>
      <c r="AD33" s="9" t="str">
        <f>IF('[1]T61 Real GDP'!AC64&lt;&gt;"",(IF('[1]T15 Wine import vol'!AC64&lt;&gt;"",('[1]T15 Wine import vol'!AC64/'[1]T61 Real GDP'!AC64*1000),"")),"")</f>
        <v/>
      </c>
      <c r="AE33" s="9">
        <f>IF('[1]T61 Real GDP'!AD64&lt;&gt;"",(IF('[1]T15 Wine import vol'!AD64&lt;&gt;"",('[1]T15 Wine import vol'!AD64/'[1]T61 Real GDP'!AD64*1000),"")),"")</f>
        <v>62.259029549631848</v>
      </c>
      <c r="AF33" s="9">
        <f>IF('[1]T61 Real GDP'!AE64&lt;&gt;"",(IF('[1]T15 Wine import vol'!AE64&lt;&gt;"",('[1]T15 Wine import vol'!AE64/'[1]T61 Real GDP'!AE64*1000),"")),"")</f>
        <v>3928.2693379550296</v>
      </c>
      <c r="AG33" s="9" t="str">
        <f>IF('[1]T61 Real GDP'!AF64&lt;&gt;"",(IF('[1]T15 Wine import vol'!AF64&lt;&gt;"",('[1]T15 Wine import vol'!AF64/'[1]T61 Real GDP'!AF64*1000),"")),"")</f>
        <v/>
      </c>
      <c r="AH33" s="9" t="str">
        <f>IF('[1]T61 Real GDP'!AG64&lt;&gt;"",(IF('[1]T15 Wine import vol'!AG64&lt;&gt;"",('[1]T15 Wine import vol'!AG64/'[1]T61 Real GDP'!AG64*1000),"")),"")</f>
        <v/>
      </c>
      <c r="AI33" s="9" t="str">
        <f>IF('[1]T61 Real GDP'!AH64&lt;&gt;"",(IF('[1]T15 Wine import vol'!AH64&lt;&gt;"",('[1]T15 Wine import vol'!AH64/'[1]T61 Real GDP'!AH64*1000),"")),"")</f>
        <v/>
      </c>
      <c r="AJ33" s="9" t="str">
        <f>IF('[1]T61 Real GDP'!AI64&lt;&gt;"",(IF('[1]T15 Wine import vol'!AI64&lt;&gt;"",('[1]T15 Wine import vol'!AI64/'[1]T61 Real GDP'!AI64*1000),"")),"")</f>
        <v/>
      </c>
      <c r="AK33" s="9" t="str">
        <f>IF('[1]T61 Real GDP'!AJ64&lt;&gt;"",(IF('[1]T15 Wine import vol'!AJ64&lt;&gt;"",('[1]T15 Wine import vol'!AJ64/'[1]T61 Real GDP'!AJ64*1000),"")),"")</f>
        <v/>
      </c>
      <c r="AL33" s="9" t="str">
        <f>IF('[1]T61 Real GDP'!AK64&lt;&gt;"",(IF('[1]T15 Wine import vol'!AK64&lt;&gt;"",('[1]T15 Wine import vol'!AK64/'[1]T61 Real GDP'!AK64*1000),"")),"")</f>
        <v/>
      </c>
      <c r="AM33" s="9" t="str">
        <f>IF('[1]T61 Real GDP'!AL64&lt;&gt;"",(IF('[1]T15 Wine import vol'!AL64&lt;&gt;"",('[1]T15 Wine import vol'!AL64/'[1]T61 Real GDP'!AL64*1000),"")),"")</f>
        <v/>
      </c>
      <c r="AN33" s="9" t="str">
        <f>IF('[1]T61 Real GDP'!AM64&lt;&gt;"",(IF('[1]T15 Wine import vol'!AM64&lt;&gt;"",('[1]T15 Wine import vol'!AM64/'[1]T61 Real GDP'!AM64*1000),"")),"")</f>
        <v/>
      </c>
      <c r="AO33" s="9" t="str">
        <f>IF('[1]T61 Real GDP'!AN64&lt;&gt;"",(IF('[1]T15 Wine import vol'!AN64&lt;&gt;"",('[1]T15 Wine import vol'!AN64/'[1]T61 Real GDP'!AN64*1000),"")),"")</f>
        <v/>
      </c>
      <c r="AP33" s="9" t="str">
        <f>IF('[1]T61 Real GDP'!AO64&lt;&gt;"",(IF('[1]T15 Wine import vol'!AO64&lt;&gt;"",('[1]T15 Wine import vol'!AO64/'[1]T61 Real GDP'!AO64*1000),"")),"")</f>
        <v/>
      </c>
      <c r="AQ33" s="9" t="str">
        <f>IF('[1]T61 Real GDP'!AP64&lt;&gt;"",(IF('[1]T15 Wine import vol'!AP64&lt;&gt;"",('[1]T15 Wine import vol'!AP64/'[1]T61 Real GDP'!AP64*1000),"")),"")</f>
        <v/>
      </c>
      <c r="AR33" s="9" t="str">
        <f>IF('[1]T61 Real GDP'!AQ64&lt;&gt;"",(IF('[1]T15 Wine import vol'!AQ64&lt;&gt;"",('[1]T15 Wine import vol'!AQ64/'[1]T61 Real GDP'!AQ64*1000),"")),"")</f>
        <v/>
      </c>
      <c r="AS33" s="9" t="str">
        <f>IF('[1]T61 Real GDP'!AR64&lt;&gt;"",(IF('[1]T15 Wine import vol'!AR64&lt;&gt;"",('[1]T15 Wine import vol'!AR64/'[1]T61 Real GDP'!AR64*1000),"")),"")</f>
        <v/>
      </c>
      <c r="AT33" s="9" t="str">
        <f>IF('[1]T61 Real GDP'!AS64&lt;&gt;"",(IF('[1]T15 Wine import vol'!AS64&lt;&gt;"",('[1]T15 Wine import vol'!AS64/'[1]T61 Real GDP'!AS64*1000),"")),"")</f>
        <v/>
      </c>
      <c r="AU33" s="9" t="str">
        <f>IF('[1]T61 Real GDP'!AT64&lt;&gt;"",(IF('[1]T15 Wine import vol'!AT64&lt;&gt;"",('[1]T15 Wine import vol'!AT64/'[1]T61 Real GDP'!AT64*1000),"")),"")</f>
        <v/>
      </c>
      <c r="AV33" s="9" t="str">
        <f>IF('[1]T61 Real GDP'!AU64&lt;&gt;"",(IF('[1]T15 Wine import vol'!AU64&lt;&gt;"",('[1]T15 Wine import vol'!AU64/'[1]T61 Real GDP'!AU64*1000),"")),"")</f>
        <v/>
      </c>
      <c r="AW33" s="9" t="str">
        <f>IF('[1]T61 Real GDP'!AV64&lt;&gt;"",(IF('[1]T15 Wine import vol'!AV64&lt;&gt;"",('[1]T15 Wine import vol'!AV64/'[1]T61 Real GDP'!AV64*1000),"")),"")</f>
        <v/>
      </c>
      <c r="AX33" s="9" t="str">
        <f>IF('[1]T61 Real GDP'!AW64&lt;&gt;"",(IF('[1]T15 Wine import vol'!AW64&lt;&gt;"",('[1]T15 Wine import vol'!AW64/'[1]T61 Real GDP'!AW64*1000),"")),"")</f>
        <v/>
      </c>
      <c r="AY33" s="9" t="str">
        <f>IF('[1]T61 Real GDP'!AX64&lt;&gt;"",(IF('[1]T15 Wine import vol'!AX64&lt;&gt;"",('[1]T15 Wine import vol'!AX64/'[1]T61 Real GDP'!AX64*1000),"")),"")</f>
        <v/>
      </c>
      <c r="AZ33" s="9" t="str">
        <f>IF('[1]T61 Real GDP'!AY64&lt;&gt;"",(IF('[1]T15 Wine import vol'!AY64&lt;&gt;"",('[1]T15 Wine import vol'!AY64/'[1]T61 Real GDP'!AY64*1000),"")),"")</f>
        <v/>
      </c>
      <c r="BA33" s="9" t="str">
        <f>IF('[1]T61 Real GDP'!AZ64&lt;&gt;"",(IF('[1]T15 Wine import vol'!AZ64&lt;&gt;"",('[1]T15 Wine import vol'!AZ64/'[1]T61 Real GDP'!AZ64*1000),"")),"")</f>
        <v/>
      </c>
      <c r="BB33" s="8" t="str">
        <f>IF('[1]T61 Real GDP'!BC64&lt;&gt;"",(IF('[1]T15 Wine import vol'!BC64&lt;&gt;"",('[1]T15 Wine import vol'!BC64/'[1]T61 Real GDP'!BC64*1000),"")),"")</f>
        <v/>
      </c>
    </row>
    <row r="34" spans="1:54" x14ac:dyDescent="0.5">
      <c r="A34" s="7">
        <f>'[1]T15 Wine import vol'!A65</f>
        <v>1897</v>
      </c>
      <c r="B34" s="9">
        <f>IF('[1]T61 Real GDP'!B65&lt;&gt;"",(IF('[1]T15 Wine import vol'!B65&lt;&gt;"",('[1]T15 Wine import vol'!B65/'[1]T61 Real GDP'!B65*1000),"")),"")</f>
        <v>7071.7256480713331</v>
      </c>
      <c r="C34" s="9">
        <f>IF('[1]T61 Real GDP'!C65&lt;&gt;"",(IF('[1]T15 Wine import vol'!C65&lt;&gt;"",('[1]T15 Wine import vol'!C65/'[1]T61 Real GDP'!C65*1000),"")),"")</f>
        <v>405.45244366443092</v>
      </c>
      <c r="D34" s="9">
        <f>IF('[1]T61 Real GDP'!D65&lt;&gt;"",(IF('[1]T15 Wine import vol'!D65&lt;&gt;"",('[1]T15 Wine import vol'!D65/'[1]T61 Real GDP'!D65*1000),"")),"")</f>
        <v>4.3001119820828668</v>
      </c>
      <c r="E34" s="9">
        <f>IF('[1]T61 Real GDP'!E65&lt;&gt;"",(IF('[1]T15 Wine import vol'!E65&lt;&gt;"",('[1]T15 Wine import vol'!E65/'[1]T61 Real GDP'!E65*1000),"")),"")</f>
        <v>7.5348123672409724</v>
      </c>
      <c r="F34" s="9">
        <f>IF('[1]T61 Real GDP'!F65&lt;&gt;"",(IF('[1]T15 Wine import vol'!F65&lt;&gt;"",('[1]T15 Wine import vol'!F65/'[1]T61 Real GDP'!F65*1000),"")),"")</f>
        <v>9100.7159135597158</v>
      </c>
      <c r="G34" s="9"/>
      <c r="H34" s="9">
        <f>IF('[1]T61 Real GDP'!G65&lt;&gt;"",(IF('[1]T15 Wine import vol'!G65&lt;&gt;"",('[1]T15 Wine import vol'!G65/'[1]T61 Real GDP'!G65*1000),"")),"")</f>
        <v>1098.6239862319421</v>
      </c>
      <c r="I34" s="9">
        <f>IF('[1]T61 Real GDP'!H65&lt;&gt;"",(IF('[1]T15 Wine import vol'!H65&lt;&gt;"",('[1]T15 Wine import vol'!H65/'[1]T61 Real GDP'!H65*1000),"")),"")</f>
        <v>56.748213849969076</v>
      </c>
      <c r="J34" s="9" t="str">
        <f>IF('[1]T61 Real GDP'!I65&lt;&gt;"",(IF('[1]T15 Wine import vol'!I65&lt;&gt;"",('[1]T15 Wine import vol'!I65/'[1]T61 Real GDP'!I65*1000),"")),"")</f>
        <v/>
      </c>
      <c r="K34" s="9">
        <f>IF('[1]T61 Real GDP'!J65&lt;&gt;"",(IF('[1]T15 Wine import vol'!J65&lt;&gt;"",('[1]T15 Wine import vol'!J65/'[1]T61 Real GDP'!J65*1000),"")),"")</f>
        <v>486.61491749120665</v>
      </c>
      <c r="L34" s="9" t="str">
        <f>IF('[1]T61 Real GDP'!K65&lt;&gt;"",(IF('[1]T15 Wine import vol'!K65&lt;&gt;"",('[1]T15 Wine import vol'!K65/'[1]T61 Real GDP'!K65*1000),"")),"")</f>
        <v/>
      </c>
      <c r="M34" s="9" t="str">
        <f>IF('[1]T61 Real GDP'!L65&lt;&gt;"",(IF('[1]T15 Wine import vol'!L65&lt;&gt;"",('[1]T15 Wine import vol'!L65/'[1]T61 Real GDP'!L65*1000),"")),"")</f>
        <v/>
      </c>
      <c r="N34" s="9">
        <f>IF('[1]T61 Real GDP'!M65&lt;&gt;"",(IF('[1]T15 Wine import vol'!M65&lt;&gt;"",('[1]T15 Wine import vol'!M65/'[1]T61 Real GDP'!M65*1000),"")),"")</f>
        <v>536.29470460576056</v>
      </c>
      <c r="O34" s="9" t="str">
        <f>IF('[1]T61 Real GDP'!N65&lt;&gt;"",(IF('[1]T15 Wine import vol'!N65&lt;&gt;"",('[1]T15 Wine import vol'!N65/'[1]T61 Real GDP'!N65*1000),"")),"")</f>
        <v/>
      </c>
      <c r="P34" s="9">
        <f>IF('[1]T61 Real GDP'!O65&lt;&gt;"",(IF('[1]T15 Wine import vol'!O65&lt;&gt;"",('[1]T15 Wine import vol'!O65/'[1]T61 Real GDP'!O65*1000),"")),"")</f>
        <v>7177.2370652769532</v>
      </c>
      <c r="Q34" s="9">
        <f>IF('[1]T61 Real GDP'!P65&lt;&gt;"",(IF('[1]T15 Wine import vol'!P65&lt;&gt;"",('[1]T15 Wine import vol'!P65/'[1]T61 Real GDP'!P65*1000),"")),"")</f>
        <v>468.22920708184972</v>
      </c>
      <c r="R34" s="9" t="str">
        <f>IF('[1]T61 Real GDP'!Q65&lt;&gt;"",(IF('[1]T15 Wine import vol'!Q65&lt;&gt;"",('[1]T15 Wine import vol'!Q65/'[1]T61 Real GDP'!Q65*1000),"")),"")</f>
        <v/>
      </c>
      <c r="S34" s="9" t="str">
        <f>IF('[1]T61 Real GDP'!R65&lt;&gt;"",(IF('[1]T15 Wine import vol'!R65&lt;&gt;"",('[1]T15 Wine import vol'!R65/'[1]T61 Real GDP'!R65*1000),"")),"")</f>
        <v/>
      </c>
      <c r="T34" s="9" t="str">
        <f>IF('[1]T61 Real GDP'!S65&lt;&gt;"",(IF('[1]T15 Wine import vol'!S65&lt;&gt;"",('[1]T15 Wine import vol'!S65/'[1]T61 Real GDP'!S65*1000),"")),"")</f>
        <v/>
      </c>
      <c r="U34" s="9" t="str">
        <f>IF('[1]T61 Real GDP'!T65&lt;&gt;"",(IF('[1]T15 Wine import vol'!T65&lt;&gt;"",('[1]T15 Wine import vol'!T65/'[1]T61 Real GDP'!T65*1000),"")),"")</f>
        <v/>
      </c>
      <c r="V34" s="9" t="str">
        <f>IF('[1]T61 Real GDP'!U65&lt;&gt;"",(IF('[1]T15 Wine import vol'!U65&lt;&gt;"",('[1]T15 Wine import vol'!U65/'[1]T61 Real GDP'!U65*1000),"")),"")</f>
        <v/>
      </c>
      <c r="W34" s="9" t="str">
        <f>IF('[1]T61 Real GDP'!V65&lt;&gt;"",(IF('[1]T15 Wine import vol'!V65&lt;&gt;"",('[1]T15 Wine import vol'!V65/'[1]T61 Real GDP'!V65*1000),"")),"")</f>
        <v/>
      </c>
      <c r="X34" s="9" t="str">
        <f>IF('[1]T61 Real GDP'!W65&lt;&gt;"",(IF('[1]T15 Wine import vol'!W65&lt;&gt;"",('[1]T15 Wine import vol'!W65/'[1]T61 Real GDP'!W65*1000),"")),"")</f>
        <v/>
      </c>
      <c r="Y34" s="9" t="str">
        <f>IF('[1]T61 Real GDP'!X65&lt;&gt;"",(IF('[1]T15 Wine import vol'!X65&lt;&gt;"",('[1]T15 Wine import vol'!X65/'[1]T61 Real GDP'!X65*1000),"")),"")</f>
        <v/>
      </c>
      <c r="Z34" s="9" t="str">
        <f>IF('[1]T61 Real GDP'!Y65&lt;&gt;"",(IF('[1]T15 Wine import vol'!Y65&lt;&gt;"",('[1]T15 Wine import vol'!Y65/'[1]T61 Real GDP'!Y65*1000),"")),"")</f>
        <v/>
      </c>
      <c r="AA34" s="9" t="str">
        <f>IF('[1]T61 Real GDP'!Z65&lt;&gt;"",(IF('[1]T15 Wine import vol'!Z65&lt;&gt;"",('[1]T15 Wine import vol'!Z65/'[1]T61 Real GDP'!Z65*1000),"")),"")</f>
        <v/>
      </c>
      <c r="AB34" s="9">
        <f>IF('[1]T61 Real GDP'!AA65&lt;&gt;"",(IF('[1]T15 Wine import vol'!AA65&lt;&gt;"",('[1]T15 Wine import vol'!AA65/'[1]T61 Real GDP'!AA65*1000),"")),"")</f>
        <v>182.50585935183568</v>
      </c>
      <c r="AC34" s="9" t="str">
        <f>IF('[1]T61 Real GDP'!AB65&lt;&gt;"",(IF('[1]T15 Wine import vol'!AB65&lt;&gt;"",('[1]T15 Wine import vol'!AB65/'[1]T61 Real GDP'!AB65*1000),"")),"")</f>
        <v/>
      </c>
      <c r="AD34" s="9" t="str">
        <f>IF('[1]T61 Real GDP'!AC65&lt;&gt;"",(IF('[1]T15 Wine import vol'!AC65&lt;&gt;"",('[1]T15 Wine import vol'!AC65/'[1]T61 Real GDP'!AC65*1000),"")),"")</f>
        <v/>
      </c>
      <c r="AE34" s="9">
        <f>IF('[1]T61 Real GDP'!AD65&lt;&gt;"",(IF('[1]T15 Wine import vol'!AD65&lt;&gt;"",('[1]T15 Wine import vol'!AD65/'[1]T61 Real GDP'!AD65*1000),"")),"")</f>
        <v>60.00783942427271</v>
      </c>
      <c r="AF34" s="9">
        <f>IF('[1]T61 Real GDP'!AE65&lt;&gt;"",(IF('[1]T15 Wine import vol'!AE65&lt;&gt;"",('[1]T15 Wine import vol'!AE65/'[1]T61 Real GDP'!AE65*1000),"")),"")</f>
        <v>4315.5097422753124</v>
      </c>
      <c r="AG34" s="9" t="str">
        <f>IF('[1]T61 Real GDP'!AF65&lt;&gt;"",(IF('[1]T15 Wine import vol'!AF65&lt;&gt;"",('[1]T15 Wine import vol'!AF65/'[1]T61 Real GDP'!AF65*1000),"")),"")</f>
        <v/>
      </c>
      <c r="AH34" s="9" t="str">
        <f>IF('[1]T61 Real GDP'!AG65&lt;&gt;"",(IF('[1]T15 Wine import vol'!AG65&lt;&gt;"",('[1]T15 Wine import vol'!AG65/'[1]T61 Real GDP'!AG65*1000),"")),"")</f>
        <v/>
      </c>
      <c r="AI34" s="9" t="str">
        <f>IF('[1]T61 Real GDP'!AH65&lt;&gt;"",(IF('[1]T15 Wine import vol'!AH65&lt;&gt;"",('[1]T15 Wine import vol'!AH65/'[1]T61 Real GDP'!AH65*1000),"")),"")</f>
        <v/>
      </c>
      <c r="AJ34" s="9" t="str">
        <f>IF('[1]T61 Real GDP'!AI65&lt;&gt;"",(IF('[1]T15 Wine import vol'!AI65&lt;&gt;"",('[1]T15 Wine import vol'!AI65/'[1]T61 Real GDP'!AI65*1000),"")),"")</f>
        <v/>
      </c>
      <c r="AK34" s="9" t="str">
        <f>IF('[1]T61 Real GDP'!AJ65&lt;&gt;"",(IF('[1]T15 Wine import vol'!AJ65&lt;&gt;"",('[1]T15 Wine import vol'!AJ65/'[1]T61 Real GDP'!AJ65*1000),"")),"")</f>
        <v/>
      </c>
      <c r="AL34" s="9" t="str">
        <f>IF('[1]T61 Real GDP'!AK65&lt;&gt;"",(IF('[1]T15 Wine import vol'!AK65&lt;&gt;"",('[1]T15 Wine import vol'!AK65/'[1]T61 Real GDP'!AK65*1000),"")),"")</f>
        <v/>
      </c>
      <c r="AM34" s="9" t="str">
        <f>IF('[1]T61 Real GDP'!AL65&lt;&gt;"",(IF('[1]T15 Wine import vol'!AL65&lt;&gt;"",('[1]T15 Wine import vol'!AL65/'[1]T61 Real GDP'!AL65*1000),"")),"")</f>
        <v/>
      </c>
      <c r="AN34" s="9" t="str">
        <f>IF('[1]T61 Real GDP'!AM65&lt;&gt;"",(IF('[1]T15 Wine import vol'!AM65&lt;&gt;"",('[1]T15 Wine import vol'!AM65/'[1]T61 Real GDP'!AM65*1000),"")),"")</f>
        <v/>
      </c>
      <c r="AO34" s="9" t="str">
        <f>IF('[1]T61 Real GDP'!AN65&lt;&gt;"",(IF('[1]T15 Wine import vol'!AN65&lt;&gt;"",('[1]T15 Wine import vol'!AN65/'[1]T61 Real GDP'!AN65*1000),"")),"")</f>
        <v/>
      </c>
      <c r="AP34" s="9" t="str">
        <f>IF('[1]T61 Real GDP'!AO65&lt;&gt;"",(IF('[1]T15 Wine import vol'!AO65&lt;&gt;"",('[1]T15 Wine import vol'!AO65/'[1]T61 Real GDP'!AO65*1000),"")),"")</f>
        <v/>
      </c>
      <c r="AQ34" s="9" t="str">
        <f>IF('[1]T61 Real GDP'!AP65&lt;&gt;"",(IF('[1]T15 Wine import vol'!AP65&lt;&gt;"",('[1]T15 Wine import vol'!AP65/'[1]T61 Real GDP'!AP65*1000),"")),"")</f>
        <v/>
      </c>
      <c r="AR34" s="9" t="str">
        <f>IF('[1]T61 Real GDP'!AQ65&lt;&gt;"",(IF('[1]T15 Wine import vol'!AQ65&lt;&gt;"",('[1]T15 Wine import vol'!AQ65/'[1]T61 Real GDP'!AQ65*1000),"")),"")</f>
        <v/>
      </c>
      <c r="AS34" s="9" t="str">
        <f>IF('[1]T61 Real GDP'!AR65&lt;&gt;"",(IF('[1]T15 Wine import vol'!AR65&lt;&gt;"",('[1]T15 Wine import vol'!AR65/'[1]T61 Real GDP'!AR65*1000),"")),"")</f>
        <v/>
      </c>
      <c r="AT34" s="9" t="str">
        <f>IF('[1]T61 Real GDP'!AS65&lt;&gt;"",(IF('[1]T15 Wine import vol'!AS65&lt;&gt;"",('[1]T15 Wine import vol'!AS65/'[1]T61 Real GDP'!AS65*1000),"")),"")</f>
        <v/>
      </c>
      <c r="AU34" s="9" t="str">
        <f>IF('[1]T61 Real GDP'!AT65&lt;&gt;"",(IF('[1]T15 Wine import vol'!AT65&lt;&gt;"",('[1]T15 Wine import vol'!AT65/'[1]T61 Real GDP'!AT65*1000),"")),"")</f>
        <v/>
      </c>
      <c r="AV34" s="9" t="str">
        <f>IF('[1]T61 Real GDP'!AU65&lt;&gt;"",(IF('[1]T15 Wine import vol'!AU65&lt;&gt;"",('[1]T15 Wine import vol'!AU65/'[1]T61 Real GDP'!AU65*1000),"")),"")</f>
        <v/>
      </c>
      <c r="AW34" s="9" t="str">
        <f>IF('[1]T61 Real GDP'!AV65&lt;&gt;"",(IF('[1]T15 Wine import vol'!AV65&lt;&gt;"",('[1]T15 Wine import vol'!AV65/'[1]T61 Real GDP'!AV65*1000),"")),"")</f>
        <v/>
      </c>
      <c r="AX34" s="9" t="str">
        <f>IF('[1]T61 Real GDP'!AW65&lt;&gt;"",(IF('[1]T15 Wine import vol'!AW65&lt;&gt;"",('[1]T15 Wine import vol'!AW65/'[1]T61 Real GDP'!AW65*1000),"")),"")</f>
        <v/>
      </c>
      <c r="AY34" s="9" t="str">
        <f>IF('[1]T61 Real GDP'!AX65&lt;&gt;"",(IF('[1]T15 Wine import vol'!AX65&lt;&gt;"",('[1]T15 Wine import vol'!AX65/'[1]T61 Real GDP'!AX65*1000),"")),"")</f>
        <v/>
      </c>
      <c r="AZ34" s="9" t="str">
        <f>IF('[1]T61 Real GDP'!AY65&lt;&gt;"",(IF('[1]T15 Wine import vol'!AY65&lt;&gt;"",('[1]T15 Wine import vol'!AY65/'[1]T61 Real GDP'!AY65*1000),"")),"")</f>
        <v/>
      </c>
      <c r="BA34" s="9" t="str">
        <f>IF('[1]T61 Real GDP'!AZ65&lt;&gt;"",(IF('[1]T15 Wine import vol'!AZ65&lt;&gt;"",('[1]T15 Wine import vol'!AZ65/'[1]T61 Real GDP'!AZ65*1000),"")),"")</f>
        <v/>
      </c>
      <c r="BB34" s="8" t="str">
        <f>IF('[1]T61 Real GDP'!BC65&lt;&gt;"",(IF('[1]T15 Wine import vol'!BC65&lt;&gt;"",('[1]T15 Wine import vol'!BC65/'[1]T61 Real GDP'!BC65*1000),"")),"")</f>
        <v/>
      </c>
    </row>
    <row r="35" spans="1:54" x14ac:dyDescent="0.5">
      <c r="A35" s="7">
        <f>'[1]T15 Wine import vol'!A66</f>
        <v>1898</v>
      </c>
      <c r="B35" s="9">
        <f>IF('[1]T61 Real GDP'!B66&lt;&gt;"",(IF('[1]T15 Wine import vol'!B66&lt;&gt;"",('[1]T15 Wine import vol'!B66/'[1]T61 Real GDP'!B66*1000),"")),"")</f>
        <v>7702.9673480965366</v>
      </c>
      <c r="C35" s="9">
        <f>IF('[1]T61 Real GDP'!C66&lt;&gt;"",(IF('[1]T15 Wine import vol'!C66&lt;&gt;"",('[1]T15 Wine import vol'!C66/'[1]T61 Real GDP'!C66*1000),"")),"")</f>
        <v>141.1226546209742</v>
      </c>
      <c r="D35" s="9">
        <f>IF('[1]T61 Real GDP'!D66&lt;&gt;"",(IF('[1]T15 Wine import vol'!D66&lt;&gt;"",('[1]T15 Wine import vol'!D66/'[1]T61 Real GDP'!D66*1000),"")),"")</f>
        <v>3.8723141134642143</v>
      </c>
      <c r="E35" s="9">
        <f>IF('[1]T61 Real GDP'!E66&lt;&gt;"",(IF('[1]T15 Wine import vol'!E66&lt;&gt;"",('[1]T15 Wine import vol'!E66/'[1]T61 Real GDP'!E66*1000),"")),"")</f>
        <v>4.3119424010017218</v>
      </c>
      <c r="F35" s="9">
        <f>IF('[1]T61 Real GDP'!F66&lt;&gt;"",(IF('[1]T15 Wine import vol'!F66&lt;&gt;"",('[1]T15 Wine import vol'!F66/'[1]T61 Real GDP'!F66*1000),"")),"")</f>
        <v>8492.5370036882123</v>
      </c>
      <c r="G35" s="9"/>
      <c r="H35" s="9">
        <f>IF('[1]T61 Real GDP'!G66&lt;&gt;"",(IF('[1]T15 Wine import vol'!G66&lt;&gt;"",('[1]T15 Wine import vol'!G66/'[1]T61 Real GDP'!G66*1000),"")),"")</f>
        <v>1093.3271604333195</v>
      </c>
      <c r="I35" s="9">
        <f>IF('[1]T61 Real GDP'!H66&lt;&gt;"",(IF('[1]T15 Wine import vol'!H66&lt;&gt;"",('[1]T15 Wine import vol'!H66/'[1]T61 Real GDP'!H66*1000),"")),"")</f>
        <v>586.1517463135242</v>
      </c>
      <c r="J35" s="9" t="str">
        <f>IF('[1]T61 Real GDP'!I66&lt;&gt;"",(IF('[1]T15 Wine import vol'!I66&lt;&gt;"",('[1]T15 Wine import vol'!I66/'[1]T61 Real GDP'!I66*1000),"")),"")</f>
        <v/>
      </c>
      <c r="K35" s="9">
        <f>IF('[1]T61 Real GDP'!J66&lt;&gt;"",(IF('[1]T15 Wine import vol'!J66&lt;&gt;"",('[1]T15 Wine import vol'!J66/'[1]T61 Real GDP'!J66*1000),"")),"")</f>
        <v>474.58198351345987</v>
      </c>
      <c r="L35" s="9" t="str">
        <f>IF('[1]T61 Real GDP'!K66&lt;&gt;"",(IF('[1]T15 Wine import vol'!K66&lt;&gt;"",('[1]T15 Wine import vol'!K66/'[1]T61 Real GDP'!K66*1000),"")),"")</f>
        <v/>
      </c>
      <c r="M35" s="9" t="str">
        <f>IF('[1]T61 Real GDP'!L66&lt;&gt;"",(IF('[1]T15 Wine import vol'!L66&lt;&gt;"",('[1]T15 Wine import vol'!L66/'[1]T61 Real GDP'!L66*1000),"")),"")</f>
        <v/>
      </c>
      <c r="N35" s="9">
        <f>IF('[1]T61 Real GDP'!M66&lt;&gt;"",(IF('[1]T15 Wine import vol'!M66&lt;&gt;"",('[1]T15 Wine import vol'!M66/'[1]T61 Real GDP'!M66*1000),"")),"")</f>
        <v>539.73461169737141</v>
      </c>
      <c r="O35" s="9" t="str">
        <f>IF('[1]T61 Real GDP'!N66&lt;&gt;"",(IF('[1]T15 Wine import vol'!N66&lt;&gt;"",('[1]T15 Wine import vol'!N66/'[1]T61 Real GDP'!N66*1000),"")),"")</f>
        <v/>
      </c>
      <c r="P35" s="9">
        <f>IF('[1]T61 Real GDP'!O66&lt;&gt;"",(IF('[1]T15 Wine import vol'!O66&lt;&gt;"",('[1]T15 Wine import vol'!O66/'[1]T61 Real GDP'!O66*1000),"")),"")</f>
        <v>7990.8893494912463</v>
      </c>
      <c r="Q35" s="9">
        <f>IF('[1]T61 Real GDP'!P66&lt;&gt;"",(IF('[1]T15 Wine import vol'!P66&lt;&gt;"",('[1]T15 Wine import vol'!P66/'[1]T61 Real GDP'!P66*1000),"")),"")</f>
        <v>461.2213011958529</v>
      </c>
      <c r="R35" s="9" t="str">
        <f>IF('[1]T61 Real GDP'!Q66&lt;&gt;"",(IF('[1]T15 Wine import vol'!Q66&lt;&gt;"",('[1]T15 Wine import vol'!Q66/'[1]T61 Real GDP'!Q66*1000),"")),"")</f>
        <v/>
      </c>
      <c r="S35" s="9" t="str">
        <f>IF('[1]T61 Real GDP'!R66&lt;&gt;"",(IF('[1]T15 Wine import vol'!R66&lt;&gt;"",('[1]T15 Wine import vol'!R66/'[1]T61 Real GDP'!R66*1000),"")),"")</f>
        <v/>
      </c>
      <c r="T35" s="9" t="str">
        <f>IF('[1]T61 Real GDP'!S66&lt;&gt;"",(IF('[1]T15 Wine import vol'!S66&lt;&gt;"",('[1]T15 Wine import vol'!S66/'[1]T61 Real GDP'!S66*1000),"")),"")</f>
        <v/>
      </c>
      <c r="U35" s="9" t="str">
        <f>IF('[1]T61 Real GDP'!T66&lt;&gt;"",(IF('[1]T15 Wine import vol'!T66&lt;&gt;"",('[1]T15 Wine import vol'!T66/'[1]T61 Real GDP'!T66*1000),"")),"")</f>
        <v/>
      </c>
      <c r="V35" s="9" t="str">
        <f>IF('[1]T61 Real GDP'!U66&lt;&gt;"",(IF('[1]T15 Wine import vol'!U66&lt;&gt;"",('[1]T15 Wine import vol'!U66/'[1]T61 Real GDP'!U66*1000),"")),"")</f>
        <v/>
      </c>
      <c r="W35" s="9" t="str">
        <f>IF('[1]T61 Real GDP'!V66&lt;&gt;"",(IF('[1]T15 Wine import vol'!V66&lt;&gt;"",('[1]T15 Wine import vol'!V66/'[1]T61 Real GDP'!V66*1000),"")),"")</f>
        <v/>
      </c>
      <c r="X35" s="9" t="str">
        <f>IF('[1]T61 Real GDP'!W66&lt;&gt;"",(IF('[1]T15 Wine import vol'!W66&lt;&gt;"",('[1]T15 Wine import vol'!W66/'[1]T61 Real GDP'!W66*1000),"")),"")</f>
        <v/>
      </c>
      <c r="Y35" s="9" t="str">
        <f>IF('[1]T61 Real GDP'!X66&lt;&gt;"",(IF('[1]T15 Wine import vol'!X66&lt;&gt;"",('[1]T15 Wine import vol'!X66/'[1]T61 Real GDP'!X66*1000),"")),"")</f>
        <v/>
      </c>
      <c r="Z35" s="9" t="str">
        <f>IF('[1]T61 Real GDP'!Y66&lt;&gt;"",(IF('[1]T15 Wine import vol'!Y66&lt;&gt;"",('[1]T15 Wine import vol'!Y66/'[1]T61 Real GDP'!Y66*1000),"")),"")</f>
        <v/>
      </c>
      <c r="AA35" s="9" t="str">
        <f>IF('[1]T61 Real GDP'!Z66&lt;&gt;"",(IF('[1]T15 Wine import vol'!Z66&lt;&gt;"",('[1]T15 Wine import vol'!Z66/'[1]T61 Real GDP'!Z66*1000),"")),"")</f>
        <v/>
      </c>
      <c r="AB35" s="9">
        <f>IF('[1]T61 Real GDP'!AA66&lt;&gt;"",(IF('[1]T15 Wine import vol'!AA66&lt;&gt;"",('[1]T15 Wine import vol'!AA66/'[1]T61 Real GDP'!AA66*1000),"")),"")</f>
        <v>133.25271053036712</v>
      </c>
      <c r="AC35" s="9" t="str">
        <f>IF('[1]T61 Real GDP'!AB66&lt;&gt;"",(IF('[1]T15 Wine import vol'!AB66&lt;&gt;"",('[1]T15 Wine import vol'!AB66/'[1]T61 Real GDP'!AB66*1000),"")),"")</f>
        <v/>
      </c>
      <c r="AD35" s="9" t="str">
        <f>IF('[1]T61 Real GDP'!AC66&lt;&gt;"",(IF('[1]T15 Wine import vol'!AC66&lt;&gt;"",('[1]T15 Wine import vol'!AC66/'[1]T61 Real GDP'!AC66*1000),"")),"")</f>
        <v/>
      </c>
      <c r="AE35" s="9">
        <f>IF('[1]T61 Real GDP'!AD66&lt;&gt;"",(IF('[1]T15 Wine import vol'!AD66&lt;&gt;"",('[1]T15 Wine import vol'!AD66/'[1]T61 Real GDP'!AD66*1000),"")),"")</f>
        <v>42.265262650492609</v>
      </c>
      <c r="AF35" s="9">
        <f>IF('[1]T61 Real GDP'!AE66&lt;&gt;"",(IF('[1]T15 Wine import vol'!AE66&lt;&gt;"",('[1]T15 Wine import vol'!AE66/'[1]T61 Real GDP'!AE66*1000),"")),"")</f>
        <v>4248.9252745783706</v>
      </c>
      <c r="AG35" s="9" t="str">
        <f>IF('[1]T61 Real GDP'!AF66&lt;&gt;"",(IF('[1]T15 Wine import vol'!AF66&lt;&gt;"",('[1]T15 Wine import vol'!AF66/'[1]T61 Real GDP'!AF66*1000),"")),"")</f>
        <v/>
      </c>
      <c r="AH35" s="9" t="str">
        <f>IF('[1]T61 Real GDP'!AG66&lt;&gt;"",(IF('[1]T15 Wine import vol'!AG66&lt;&gt;"",('[1]T15 Wine import vol'!AG66/'[1]T61 Real GDP'!AG66*1000),"")),"")</f>
        <v/>
      </c>
      <c r="AI35" s="9" t="str">
        <f>IF('[1]T61 Real GDP'!AH66&lt;&gt;"",(IF('[1]T15 Wine import vol'!AH66&lt;&gt;"",('[1]T15 Wine import vol'!AH66/'[1]T61 Real GDP'!AH66*1000),"")),"")</f>
        <v/>
      </c>
      <c r="AJ35" s="9" t="str">
        <f>IF('[1]T61 Real GDP'!AI66&lt;&gt;"",(IF('[1]T15 Wine import vol'!AI66&lt;&gt;"",('[1]T15 Wine import vol'!AI66/'[1]T61 Real GDP'!AI66*1000),"")),"")</f>
        <v/>
      </c>
      <c r="AK35" s="9" t="str">
        <f>IF('[1]T61 Real GDP'!AJ66&lt;&gt;"",(IF('[1]T15 Wine import vol'!AJ66&lt;&gt;"",('[1]T15 Wine import vol'!AJ66/'[1]T61 Real GDP'!AJ66*1000),"")),"")</f>
        <v/>
      </c>
      <c r="AL35" s="9" t="str">
        <f>IF('[1]T61 Real GDP'!AK66&lt;&gt;"",(IF('[1]T15 Wine import vol'!AK66&lt;&gt;"",('[1]T15 Wine import vol'!AK66/'[1]T61 Real GDP'!AK66*1000),"")),"")</f>
        <v/>
      </c>
      <c r="AM35" s="9" t="str">
        <f>IF('[1]T61 Real GDP'!AL66&lt;&gt;"",(IF('[1]T15 Wine import vol'!AL66&lt;&gt;"",('[1]T15 Wine import vol'!AL66/'[1]T61 Real GDP'!AL66*1000),"")),"")</f>
        <v/>
      </c>
      <c r="AN35" s="9" t="str">
        <f>IF('[1]T61 Real GDP'!AM66&lt;&gt;"",(IF('[1]T15 Wine import vol'!AM66&lt;&gt;"",('[1]T15 Wine import vol'!AM66/'[1]T61 Real GDP'!AM66*1000),"")),"")</f>
        <v/>
      </c>
      <c r="AO35" s="9" t="str">
        <f>IF('[1]T61 Real GDP'!AN66&lt;&gt;"",(IF('[1]T15 Wine import vol'!AN66&lt;&gt;"",('[1]T15 Wine import vol'!AN66/'[1]T61 Real GDP'!AN66*1000),"")),"")</f>
        <v/>
      </c>
      <c r="AP35" s="9" t="str">
        <f>IF('[1]T61 Real GDP'!AO66&lt;&gt;"",(IF('[1]T15 Wine import vol'!AO66&lt;&gt;"",('[1]T15 Wine import vol'!AO66/'[1]T61 Real GDP'!AO66*1000),"")),"")</f>
        <v/>
      </c>
      <c r="AQ35" s="9" t="str">
        <f>IF('[1]T61 Real GDP'!AP66&lt;&gt;"",(IF('[1]T15 Wine import vol'!AP66&lt;&gt;"",('[1]T15 Wine import vol'!AP66/'[1]T61 Real GDP'!AP66*1000),"")),"")</f>
        <v/>
      </c>
      <c r="AR35" s="9" t="str">
        <f>IF('[1]T61 Real GDP'!AQ66&lt;&gt;"",(IF('[1]T15 Wine import vol'!AQ66&lt;&gt;"",('[1]T15 Wine import vol'!AQ66/'[1]T61 Real GDP'!AQ66*1000),"")),"")</f>
        <v/>
      </c>
      <c r="AS35" s="9" t="str">
        <f>IF('[1]T61 Real GDP'!AR66&lt;&gt;"",(IF('[1]T15 Wine import vol'!AR66&lt;&gt;"",('[1]T15 Wine import vol'!AR66/'[1]T61 Real GDP'!AR66*1000),"")),"")</f>
        <v/>
      </c>
      <c r="AT35" s="9" t="str">
        <f>IF('[1]T61 Real GDP'!AS66&lt;&gt;"",(IF('[1]T15 Wine import vol'!AS66&lt;&gt;"",('[1]T15 Wine import vol'!AS66/'[1]T61 Real GDP'!AS66*1000),"")),"")</f>
        <v/>
      </c>
      <c r="AU35" s="9" t="str">
        <f>IF('[1]T61 Real GDP'!AT66&lt;&gt;"",(IF('[1]T15 Wine import vol'!AT66&lt;&gt;"",('[1]T15 Wine import vol'!AT66/'[1]T61 Real GDP'!AT66*1000),"")),"")</f>
        <v/>
      </c>
      <c r="AV35" s="9" t="str">
        <f>IF('[1]T61 Real GDP'!AU66&lt;&gt;"",(IF('[1]T15 Wine import vol'!AU66&lt;&gt;"",('[1]T15 Wine import vol'!AU66/'[1]T61 Real GDP'!AU66*1000),"")),"")</f>
        <v/>
      </c>
      <c r="AW35" s="9" t="str">
        <f>IF('[1]T61 Real GDP'!AV66&lt;&gt;"",(IF('[1]T15 Wine import vol'!AV66&lt;&gt;"",('[1]T15 Wine import vol'!AV66/'[1]T61 Real GDP'!AV66*1000),"")),"")</f>
        <v/>
      </c>
      <c r="AX35" s="9" t="str">
        <f>IF('[1]T61 Real GDP'!AW66&lt;&gt;"",(IF('[1]T15 Wine import vol'!AW66&lt;&gt;"",('[1]T15 Wine import vol'!AW66/'[1]T61 Real GDP'!AW66*1000),"")),"")</f>
        <v/>
      </c>
      <c r="AY35" s="9" t="str">
        <f>IF('[1]T61 Real GDP'!AX66&lt;&gt;"",(IF('[1]T15 Wine import vol'!AX66&lt;&gt;"",('[1]T15 Wine import vol'!AX66/'[1]T61 Real GDP'!AX66*1000),"")),"")</f>
        <v/>
      </c>
      <c r="AZ35" s="9" t="str">
        <f>IF('[1]T61 Real GDP'!AY66&lt;&gt;"",(IF('[1]T15 Wine import vol'!AY66&lt;&gt;"",('[1]T15 Wine import vol'!AY66/'[1]T61 Real GDP'!AY66*1000),"")),"")</f>
        <v/>
      </c>
      <c r="BA35" s="9" t="str">
        <f>IF('[1]T61 Real GDP'!AZ66&lt;&gt;"",(IF('[1]T15 Wine import vol'!AZ66&lt;&gt;"",('[1]T15 Wine import vol'!AZ66/'[1]T61 Real GDP'!AZ66*1000),"")),"")</f>
        <v/>
      </c>
      <c r="BB35" s="8" t="str">
        <f>IF('[1]T61 Real GDP'!BC66&lt;&gt;"",(IF('[1]T15 Wine import vol'!BC66&lt;&gt;"",('[1]T15 Wine import vol'!BC66/'[1]T61 Real GDP'!BC66*1000),"")),"")</f>
        <v/>
      </c>
    </row>
    <row r="36" spans="1:54" x14ac:dyDescent="0.5">
      <c r="A36" s="7">
        <f>'[1]T15 Wine import vol'!A67</f>
        <v>1899</v>
      </c>
      <c r="B36" s="9">
        <f>IF('[1]T61 Real GDP'!B67&lt;&gt;"",(IF('[1]T15 Wine import vol'!B67&lt;&gt;"",('[1]T15 Wine import vol'!B67/'[1]T61 Real GDP'!B67*1000),"")),"")</f>
        <v>7171.5437156223697</v>
      </c>
      <c r="C36" s="9">
        <f>IF('[1]T61 Real GDP'!C67&lt;&gt;"",(IF('[1]T15 Wine import vol'!C67&lt;&gt;"",('[1]T15 Wine import vol'!C67/'[1]T61 Real GDP'!C67*1000),"")),"")</f>
        <v>248.71650605231929</v>
      </c>
      <c r="D36" s="9">
        <f>IF('[1]T61 Real GDP'!D67&lt;&gt;"",(IF('[1]T15 Wine import vol'!D67&lt;&gt;"",('[1]T15 Wine import vol'!D67/'[1]T61 Real GDP'!D67*1000),"")),"")</f>
        <v>3.2741381883301002</v>
      </c>
      <c r="E36" s="9">
        <f>IF('[1]T61 Real GDP'!E67&lt;&gt;"",(IF('[1]T15 Wine import vol'!E67&lt;&gt;"",('[1]T15 Wine import vol'!E67/'[1]T61 Real GDP'!E67*1000),"")),"")</f>
        <v>6.945219829312629</v>
      </c>
      <c r="F36" s="9">
        <f>IF('[1]T61 Real GDP'!F67&lt;&gt;"",(IF('[1]T15 Wine import vol'!F67&lt;&gt;"",('[1]T15 Wine import vol'!F67/'[1]T61 Real GDP'!F67*1000),"")),"")</f>
        <v>8200.4047719795417</v>
      </c>
      <c r="G36" s="9"/>
      <c r="H36" s="9">
        <f>IF('[1]T61 Real GDP'!G67&lt;&gt;"",(IF('[1]T15 Wine import vol'!G67&lt;&gt;"",('[1]T15 Wine import vol'!G67/'[1]T61 Real GDP'!G67*1000),"")),"")</f>
        <v>1157.7642193460676</v>
      </c>
      <c r="I36" s="9">
        <f>IF('[1]T61 Real GDP'!H67&lt;&gt;"",(IF('[1]T15 Wine import vol'!H67&lt;&gt;"",('[1]T15 Wine import vol'!H67/'[1]T61 Real GDP'!H67*1000),"")),"")</f>
        <v>589.11739502999137</v>
      </c>
      <c r="J36" s="9" t="str">
        <f>IF('[1]T61 Real GDP'!I67&lt;&gt;"",(IF('[1]T15 Wine import vol'!I67&lt;&gt;"",('[1]T15 Wine import vol'!I67/'[1]T61 Real GDP'!I67*1000),"")),"")</f>
        <v/>
      </c>
      <c r="K36" s="9">
        <f>IF('[1]T61 Real GDP'!J67&lt;&gt;"",(IF('[1]T15 Wine import vol'!J67&lt;&gt;"",('[1]T15 Wine import vol'!J67/'[1]T61 Real GDP'!J67*1000),"")),"")</f>
        <v>482.04187979132251</v>
      </c>
      <c r="L36" s="9" t="str">
        <f>IF('[1]T61 Real GDP'!K67&lt;&gt;"",(IF('[1]T15 Wine import vol'!K67&lt;&gt;"",('[1]T15 Wine import vol'!K67/'[1]T61 Real GDP'!K67*1000),"")),"")</f>
        <v/>
      </c>
      <c r="M36" s="9" t="str">
        <f>IF('[1]T61 Real GDP'!L67&lt;&gt;"",(IF('[1]T15 Wine import vol'!L67&lt;&gt;"",('[1]T15 Wine import vol'!L67/'[1]T61 Real GDP'!L67*1000),"")),"")</f>
        <v/>
      </c>
      <c r="N36" s="9">
        <f>IF('[1]T61 Real GDP'!M67&lt;&gt;"",(IF('[1]T15 Wine import vol'!M67&lt;&gt;"",('[1]T15 Wine import vol'!M67/'[1]T61 Real GDP'!M67*1000),"")),"")</f>
        <v>532.06881648104752</v>
      </c>
      <c r="O36" s="9" t="str">
        <f>IF('[1]T61 Real GDP'!N67&lt;&gt;"",(IF('[1]T15 Wine import vol'!N67&lt;&gt;"",('[1]T15 Wine import vol'!N67/'[1]T61 Real GDP'!N67*1000),"")),"")</f>
        <v/>
      </c>
      <c r="P36" s="9">
        <f>IF('[1]T61 Real GDP'!O67&lt;&gt;"",(IF('[1]T15 Wine import vol'!O67&lt;&gt;"",('[1]T15 Wine import vol'!O67/'[1]T61 Real GDP'!O67*1000),"")),"")</f>
        <v>7023.189126992037</v>
      </c>
      <c r="Q36" s="9">
        <f>IF('[1]T61 Real GDP'!P67&lt;&gt;"",(IF('[1]T15 Wine import vol'!P67&lt;&gt;"",('[1]T15 Wine import vol'!P67/'[1]T61 Real GDP'!P67*1000),"")),"")</f>
        <v>424.50438450844302</v>
      </c>
      <c r="R36" s="9" t="str">
        <f>IF('[1]T61 Real GDP'!Q67&lt;&gt;"",(IF('[1]T15 Wine import vol'!Q67&lt;&gt;"",('[1]T15 Wine import vol'!Q67/'[1]T61 Real GDP'!Q67*1000),"")),"")</f>
        <v/>
      </c>
      <c r="S36" s="9" t="str">
        <f>IF('[1]T61 Real GDP'!R67&lt;&gt;"",(IF('[1]T15 Wine import vol'!R67&lt;&gt;"",('[1]T15 Wine import vol'!R67/'[1]T61 Real GDP'!R67*1000),"")),"")</f>
        <v/>
      </c>
      <c r="T36" s="9" t="str">
        <f>IF('[1]T61 Real GDP'!S67&lt;&gt;"",(IF('[1]T15 Wine import vol'!S67&lt;&gt;"",('[1]T15 Wine import vol'!S67/'[1]T61 Real GDP'!S67*1000),"")),"")</f>
        <v/>
      </c>
      <c r="U36" s="9" t="str">
        <f>IF('[1]T61 Real GDP'!T67&lt;&gt;"",(IF('[1]T15 Wine import vol'!T67&lt;&gt;"",('[1]T15 Wine import vol'!T67/'[1]T61 Real GDP'!T67*1000),"")),"")</f>
        <v/>
      </c>
      <c r="V36" s="9" t="str">
        <f>IF('[1]T61 Real GDP'!U67&lt;&gt;"",(IF('[1]T15 Wine import vol'!U67&lt;&gt;"",('[1]T15 Wine import vol'!U67/'[1]T61 Real GDP'!U67*1000),"")),"")</f>
        <v/>
      </c>
      <c r="W36" s="9" t="str">
        <f>IF('[1]T61 Real GDP'!V67&lt;&gt;"",(IF('[1]T15 Wine import vol'!V67&lt;&gt;"",('[1]T15 Wine import vol'!V67/'[1]T61 Real GDP'!V67*1000),"")),"")</f>
        <v/>
      </c>
      <c r="X36" s="9" t="str">
        <f>IF('[1]T61 Real GDP'!W67&lt;&gt;"",(IF('[1]T15 Wine import vol'!W67&lt;&gt;"",('[1]T15 Wine import vol'!W67/'[1]T61 Real GDP'!W67*1000),"")),"")</f>
        <v/>
      </c>
      <c r="Y36" s="9" t="str">
        <f>IF('[1]T61 Real GDP'!X67&lt;&gt;"",(IF('[1]T15 Wine import vol'!X67&lt;&gt;"",('[1]T15 Wine import vol'!X67/'[1]T61 Real GDP'!X67*1000),"")),"")</f>
        <v/>
      </c>
      <c r="Z36" s="9" t="str">
        <f>IF('[1]T61 Real GDP'!Y67&lt;&gt;"",(IF('[1]T15 Wine import vol'!Y67&lt;&gt;"",('[1]T15 Wine import vol'!Y67/'[1]T61 Real GDP'!Y67*1000),"")),"")</f>
        <v/>
      </c>
      <c r="AA36" s="9" t="str">
        <f>IF('[1]T61 Real GDP'!Z67&lt;&gt;"",(IF('[1]T15 Wine import vol'!Z67&lt;&gt;"",('[1]T15 Wine import vol'!Z67/'[1]T61 Real GDP'!Z67*1000),"")),"")</f>
        <v/>
      </c>
      <c r="AB36" s="9">
        <f>IF('[1]T61 Real GDP'!AA67&lt;&gt;"",(IF('[1]T15 Wine import vol'!AA67&lt;&gt;"",('[1]T15 Wine import vol'!AA67/'[1]T61 Real GDP'!AA67*1000),"")),"")</f>
        <v>114.28861487440017</v>
      </c>
      <c r="AC36" s="9" t="str">
        <f>IF('[1]T61 Real GDP'!AB67&lt;&gt;"",(IF('[1]T15 Wine import vol'!AB67&lt;&gt;"",('[1]T15 Wine import vol'!AB67/'[1]T61 Real GDP'!AB67*1000),"")),"")</f>
        <v/>
      </c>
      <c r="AD36" s="9" t="str">
        <f>IF('[1]T61 Real GDP'!AC67&lt;&gt;"",(IF('[1]T15 Wine import vol'!AC67&lt;&gt;"",('[1]T15 Wine import vol'!AC67/'[1]T61 Real GDP'!AC67*1000),"")),"")</f>
        <v/>
      </c>
      <c r="AE36" s="9">
        <f>IF('[1]T61 Real GDP'!AD67&lt;&gt;"",(IF('[1]T15 Wine import vol'!AD67&lt;&gt;"",('[1]T15 Wine import vol'!AD67/'[1]T61 Real GDP'!AD67*1000),"")),"")</f>
        <v>43.856657013296157</v>
      </c>
      <c r="AF36" s="9">
        <f>IF('[1]T61 Real GDP'!AE67&lt;&gt;"",(IF('[1]T15 Wine import vol'!AE67&lt;&gt;"",('[1]T15 Wine import vol'!AE67/'[1]T61 Real GDP'!AE67*1000),"")),"")</f>
        <v>2968.9373263985376</v>
      </c>
      <c r="AG36" s="9" t="str">
        <f>IF('[1]T61 Real GDP'!AF67&lt;&gt;"",(IF('[1]T15 Wine import vol'!AF67&lt;&gt;"",('[1]T15 Wine import vol'!AF67/'[1]T61 Real GDP'!AF67*1000),"")),"")</f>
        <v/>
      </c>
      <c r="AH36" s="9" t="str">
        <f>IF('[1]T61 Real GDP'!AG67&lt;&gt;"",(IF('[1]T15 Wine import vol'!AG67&lt;&gt;"",('[1]T15 Wine import vol'!AG67/'[1]T61 Real GDP'!AG67*1000),"")),"")</f>
        <v/>
      </c>
      <c r="AI36" s="9" t="str">
        <f>IF('[1]T61 Real GDP'!AH67&lt;&gt;"",(IF('[1]T15 Wine import vol'!AH67&lt;&gt;"",('[1]T15 Wine import vol'!AH67/'[1]T61 Real GDP'!AH67*1000),"")),"")</f>
        <v/>
      </c>
      <c r="AJ36" s="9" t="str">
        <f>IF('[1]T61 Real GDP'!AI67&lt;&gt;"",(IF('[1]T15 Wine import vol'!AI67&lt;&gt;"",('[1]T15 Wine import vol'!AI67/'[1]T61 Real GDP'!AI67*1000),"")),"")</f>
        <v/>
      </c>
      <c r="AK36" s="9" t="str">
        <f>IF('[1]T61 Real GDP'!AJ67&lt;&gt;"",(IF('[1]T15 Wine import vol'!AJ67&lt;&gt;"",('[1]T15 Wine import vol'!AJ67/'[1]T61 Real GDP'!AJ67*1000),"")),"")</f>
        <v/>
      </c>
      <c r="AL36" s="9" t="str">
        <f>IF('[1]T61 Real GDP'!AK67&lt;&gt;"",(IF('[1]T15 Wine import vol'!AK67&lt;&gt;"",('[1]T15 Wine import vol'!AK67/'[1]T61 Real GDP'!AK67*1000),"")),"")</f>
        <v/>
      </c>
      <c r="AM36" s="9" t="str">
        <f>IF('[1]T61 Real GDP'!AL67&lt;&gt;"",(IF('[1]T15 Wine import vol'!AL67&lt;&gt;"",('[1]T15 Wine import vol'!AL67/'[1]T61 Real GDP'!AL67*1000),"")),"")</f>
        <v/>
      </c>
      <c r="AN36" s="9" t="str">
        <f>IF('[1]T61 Real GDP'!AM67&lt;&gt;"",(IF('[1]T15 Wine import vol'!AM67&lt;&gt;"",('[1]T15 Wine import vol'!AM67/'[1]T61 Real GDP'!AM67*1000),"")),"")</f>
        <v/>
      </c>
      <c r="AO36" s="9" t="str">
        <f>IF('[1]T61 Real GDP'!AN67&lt;&gt;"",(IF('[1]T15 Wine import vol'!AN67&lt;&gt;"",('[1]T15 Wine import vol'!AN67/'[1]T61 Real GDP'!AN67*1000),"")),"")</f>
        <v/>
      </c>
      <c r="AP36" s="9" t="str">
        <f>IF('[1]T61 Real GDP'!AO67&lt;&gt;"",(IF('[1]T15 Wine import vol'!AO67&lt;&gt;"",('[1]T15 Wine import vol'!AO67/'[1]T61 Real GDP'!AO67*1000),"")),"")</f>
        <v/>
      </c>
      <c r="AQ36" s="9" t="str">
        <f>IF('[1]T61 Real GDP'!AP67&lt;&gt;"",(IF('[1]T15 Wine import vol'!AP67&lt;&gt;"",('[1]T15 Wine import vol'!AP67/'[1]T61 Real GDP'!AP67*1000),"")),"")</f>
        <v/>
      </c>
      <c r="AR36" s="9" t="str">
        <f>IF('[1]T61 Real GDP'!AQ67&lt;&gt;"",(IF('[1]T15 Wine import vol'!AQ67&lt;&gt;"",('[1]T15 Wine import vol'!AQ67/'[1]T61 Real GDP'!AQ67*1000),"")),"")</f>
        <v/>
      </c>
      <c r="AS36" s="9" t="str">
        <f>IF('[1]T61 Real GDP'!AR67&lt;&gt;"",(IF('[1]T15 Wine import vol'!AR67&lt;&gt;"",('[1]T15 Wine import vol'!AR67/'[1]T61 Real GDP'!AR67*1000),"")),"")</f>
        <v/>
      </c>
      <c r="AT36" s="9" t="str">
        <f>IF('[1]T61 Real GDP'!AS67&lt;&gt;"",(IF('[1]T15 Wine import vol'!AS67&lt;&gt;"",('[1]T15 Wine import vol'!AS67/'[1]T61 Real GDP'!AS67*1000),"")),"")</f>
        <v/>
      </c>
      <c r="AU36" s="9" t="str">
        <f>IF('[1]T61 Real GDP'!AT67&lt;&gt;"",(IF('[1]T15 Wine import vol'!AT67&lt;&gt;"",('[1]T15 Wine import vol'!AT67/'[1]T61 Real GDP'!AT67*1000),"")),"")</f>
        <v/>
      </c>
      <c r="AV36" s="9" t="str">
        <f>IF('[1]T61 Real GDP'!AU67&lt;&gt;"",(IF('[1]T15 Wine import vol'!AU67&lt;&gt;"",('[1]T15 Wine import vol'!AU67/'[1]T61 Real GDP'!AU67*1000),"")),"")</f>
        <v/>
      </c>
      <c r="AW36" s="9" t="str">
        <f>IF('[1]T61 Real GDP'!AV67&lt;&gt;"",(IF('[1]T15 Wine import vol'!AV67&lt;&gt;"",('[1]T15 Wine import vol'!AV67/'[1]T61 Real GDP'!AV67*1000),"")),"")</f>
        <v/>
      </c>
      <c r="AX36" s="9" t="str">
        <f>IF('[1]T61 Real GDP'!AW67&lt;&gt;"",(IF('[1]T15 Wine import vol'!AW67&lt;&gt;"",('[1]T15 Wine import vol'!AW67/'[1]T61 Real GDP'!AW67*1000),"")),"")</f>
        <v/>
      </c>
      <c r="AY36" s="9" t="str">
        <f>IF('[1]T61 Real GDP'!AX67&lt;&gt;"",(IF('[1]T15 Wine import vol'!AX67&lt;&gt;"",('[1]T15 Wine import vol'!AX67/'[1]T61 Real GDP'!AX67*1000),"")),"")</f>
        <v/>
      </c>
      <c r="AZ36" s="9" t="str">
        <f>IF('[1]T61 Real GDP'!AY67&lt;&gt;"",(IF('[1]T15 Wine import vol'!AY67&lt;&gt;"",('[1]T15 Wine import vol'!AY67/'[1]T61 Real GDP'!AY67*1000),"")),"")</f>
        <v/>
      </c>
      <c r="BA36" s="9" t="str">
        <f>IF('[1]T61 Real GDP'!AZ67&lt;&gt;"",(IF('[1]T15 Wine import vol'!AZ67&lt;&gt;"",('[1]T15 Wine import vol'!AZ67/'[1]T61 Real GDP'!AZ67*1000),"")),"")</f>
        <v/>
      </c>
      <c r="BB36" s="8" t="str">
        <f>IF('[1]T61 Real GDP'!BC67&lt;&gt;"",(IF('[1]T15 Wine import vol'!BC67&lt;&gt;"",('[1]T15 Wine import vol'!BC67/'[1]T61 Real GDP'!BC67*1000),"")),"")</f>
        <v/>
      </c>
    </row>
    <row r="37" spans="1:54" x14ac:dyDescent="0.5">
      <c r="A37" s="7">
        <f>'[1]T15 Wine import vol'!A68</f>
        <v>1900</v>
      </c>
      <c r="B37" s="9">
        <f>IF('[1]T61 Real GDP'!B68&lt;&gt;"",(IF('[1]T15 Wine import vol'!B68&lt;&gt;"",('[1]T15 Wine import vol'!B68/'[1]T61 Real GDP'!B68*1000),"")),"")</f>
        <v>4468.2510005044069</v>
      </c>
      <c r="C37" s="9">
        <f>IF('[1]T61 Real GDP'!C68&lt;&gt;"",(IF('[1]T15 Wine import vol'!C68&lt;&gt;"",('[1]T15 Wine import vol'!C68/'[1]T61 Real GDP'!C68*1000),"")),"")</f>
        <v>210.68521370074163</v>
      </c>
      <c r="D37" s="9">
        <f>IF('[1]T61 Real GDP'!D68&lt;&gt;"",(IF('[1]T15 Wine import vol'!D68&lt;&gt;"",('[1]T15 Wine import vol'!D68/'[1]T61 Real GDP'!D68*1000),"")),"")</f>
        <v>3.7686514139548102</v>
      </c>
      <c r="E37" s="9">
        <f>IF('[1]T61 Real GDP'!E68&lt;&gt;"",(IF('[1]T15 Wine import vol'!E68&lt;&gt;"",('[1]T15 Wine import vol'!E68/'[1]T61 Real GDP'!E68*1000),"")),"")</f>
        <v>7.099234109275117</v>
      </c>
      <c r="F37" s="9">
        <f>IF('[1]T61 Real GDP'!F68&lt;&gt;"",(IF('[1]T15 Wine import vol'!F68&lt;&gt;"",('[1]T15 Wine import vol'!F68/'[1]T61 Real GDP'!F68*1000),"")),"")</f>
        <v>8017.1804691723719</v>
      </c>
      <c r="G37" s="9"/>
      <c r="H37" s="9">
        <f>IF('[1]T61 Real GDP'!G68&lt;&gt;"",(IF('[1]T15 Wine import vol'!G68&lt;&gt;"",('[1]T15 Wine import vol'!G68/'[1]T61 Real GDP'!G68*1000),"")),"")</f>
        <v>1334.2965920522472</v>
      </c>
      <c r="I37" s="9">
        <f>IF('[1]T61 Real GDP'!H68&lt;&gt;"",(IF('[1]T15 Wine import vol'!H68&lt;&gt;"",('[1]T15 Wine import vol'!H68/'[1]T61 Real GDP'!H68*1000),"")),"")</f>
        <v>569.53947555769571</v>
      </c>
      <c r="J37" s="9" t="str">
        <f>IF('[1]T61 Real GDP'!I68&lt;&gt;"",(IF('[1]T15 Wine import vol'!I68&lt;&gt;"",('[1]T15 Wine import vol'!I68/'[1]T61 Real GDP'!I68*1000),"")),"")</f>
        <v/>
      </c>
      <c r="K37" s="9">
        <f>IF('[1]T61 Real GDP'!J68&lt;&gt;"",(IF('[1]T15 Wine import vol'!J68&lt;&gt;"",('[1]T15 Wine import vol'!J68/'[1]T61 Real GDP'!J68*1000),"")),"")</f>
        <v>494.63120382205966</v>
      </c>
      <c r="L37" s="9" t="str">
        <f>IF('[1]T61 Real GDP'!K68&lt;&gt;"",(IF('[1]T15 Wine import vol'!K68&lt;&gt;"",('[1]T15 Wine import vol'!K68/'[1]T61 Real GDP'!K68*1000),"")),"")</f>
        <v/>
      </c>
      <c r="M37" s="9" t="str">
        <f>IF('[1]T61 Real GDP'!L68&lt;&gt;"",(IF('[1]T15 Wine import vol'!L68&lt;&gt;"",('[1]T15 Wine import vol'!L68/'[1]T61 Real GDP'!L68*1000),"")),"")</f>
        <v/>
      </c>
      <c r="N37" s="9">
        <f>IF('[1]T61 Real GDP'!M68&lt;&gt;"",(IF('[1]T15 Wine import vol'!M68&lt;&gt;"",('[1]T15 Wine import vol'!M68/'[1]T61 Real GDP'!M68*1000),"")),"")</f>
        <v>529.48286232746727</v>
      </c>
      <c r="O37" s="9">
        <f>IF('[1]T61 Real GDP'!N68&lt;&gt;"",(IF('[1]T15 Wine import vol'!N68&lt;&gt;"",('[1]T15 Wine import vol'!N68/'[1]T61 Real GDP'!N68*1000),"")),"")</f>
        <v>275.82706827937739</v>
      </c>
      <c r="P37" s="9">
        <f>IF('[1]T61 Real GDP'!O68&lt;&gt;"",(IF('[1]T15 Wine import vol'!O68&lt;&gt;"",('[1]T15 Wine import vol'!O68/'[1]T61 Real GDP'!O68*1000),"")),"")</f>
        <v>1333.1540622411694</v>
      </c>
      <c r="Q37" s="9">
        <f>IF('[1]T61 Real GDP'!P68&lt;&gt;"",(IF('[1]T15 Wine import vol'!P68&lt;&gt;"",('[1]T15 Wine import vol'!P68/'[1]T61 Real GDP'!P68*1000),"")),"")</f>
        <v>413.23956101655062</v>
      </c>
      <c r="R37" s="9" t="str">
        <f>IF('[1]T61 Real GDP'!Q68&lt;&gt;"",(IF('[1]T15 Wine import vol'!Q68&lt;&gt;"",('[1]T15 Wine import vol'!Q68/'[1]T61 Real GDP'!Q68*1000),"")),"")</f>
        <v/>
      </c>
      <c r="S37" s="9" t="str">
        <f>IF('[1]T61 Real GDP'!R68&lt;&gt;"",(IF('[1]T15 Wine import vol'!R68&lt;&gt;"",('[1]T15 Wine import vol'!R68/'[1]T61 Real GDP'!R68*1000),"")),"")</f>
        <v/>
      </c>
      <c r="T37" s="9" t="str">
        <f>IF('[1]T61 Real GDP'!S68&lt;&gt;"",(IF('[1]T15 Wine import vol'!S68&lt;&gt;"",('[1]T15 Wine import vol'!S68/'[1]T61 Real GDP'!S68*1000),"")),"")</f>
        <v/>
      </c>
      <c r="U37" s="9" t="str">
        <f>IF('[1]T61 Real GDP'!T68&lt;&gt;"",(IF('[1]T15 Wine import vol'!T68&lt;&gt;"",('[1]T15 Wine import vol'!T68/'[1]T61 Real GDP'!T68*1000),"")),"")</f>
        <v/>
      </c>
      <c r="V37" s="9" t="str">
        <f>IF('[1]T61 Real GDP'!U68&lt;&gt;"",(IF('[1]T15 Wine import vol'!U68&lt;&gt;"",('[1]T15 Wine import vol'!U68/'[1]T61 Real GDP'!U68*1000),"")),"")</f>
        <v/>
      </c>
      <c r="W37" s="9" t="str">
        <f>IF('[1]T61 Real GDP'!V68&lt;&gt;"",(IF('[1]T15 Wine import vol'!V68&lt;&gt;"",('[1]T15 Wine import vol'!V68/'[1]T61 Real GDP'!V68*1000),"")),"")</f>
        <v/>
      </c>
      <c r="X37" s="9" t="str">
        <f>IF('[1]T61 Real GDP'!W68&lt;&gt;"",(IF('[1]T15 Wine import vol'!W68&lt;&gt;"",('[1]T15 Wine import vol'!W68/'[1]T61 Real GDP'!W68*1000),"")),"")</f>
        <v/>
      </c>
      <c r="Y37" s="9" t="str">
        <f>IF('[1]T61 Real GDP'!X68&lt;&gt;"",(IF('[1]T15 Wine import vol'!X68&lt;&gt;"",('[1]T15 Wine import vol'!X68/'[1]T61 Real GDP'!X68*1000),"")),"")</f>
        <v/>
      </c>
      <c r="Z37" s="9" t="str">
        <f>IF('[1]T61 Real GDP'!Y68&lt;&gt;"",(IF('[1]T15 Wine import vol'!Y68&lt;&gt;"",('[1]T15 Wine import vol'!Y68/'[1]T61 Real GDP'!Y68*1000),"")),"")</f>
        <v/>
      </c>
      <c r="AA37" s="9" t="str">
        <f>IF('[1]T61 Real GDP'!Z68&lt;&gt;"",(IF('[1]T15 Wine import vol'!Z68&lt;&gt;"",('[1]T15 Wine import vol'!Z68/'[1]T61 Real GDP'!Z68*1000),"")),"")</f>
        <v/>
      </c>
      <c r="AB37" s="9">
        <f>IF('[1]T61 Real GDP'!AA68&lt;&gt;"",(IF('[1]T15 Wine import vol'!AA68&lt;&gt;"",('[1]T15 Wine import vol'!AA68/'[1]T61 Real GDP'!AA68*1000),"")),"")</f>
        <v>252.08760308560485</v>
      </c>
      <c r="AC37" s="9" t="str">
        <f>IF('[1]T61 Real GDP'!AB68&lt;&gt;"",(IF('[1]T15 Wine import vol'!AB68&lt;&gt;"",('[1]T15 Wine import vol'!AB68/'[1]T61 Real GDP'!AB68*1000),"")),"")</f>
        <v/>
      </c>
      <c r="AD37" s="9" t="str">
        <f>IF('[1]T61 Real GDP'!AC68&lt;&gt;"",(IF('[1]T15 Wine import vol'!AC68&lt;&gt;"",('[1]T15 Wine import vol'!AC68/'[1]T61 Real GDP'!AC68*1000),"")),"")</f>
        <v/>
      </c>
      <c r="AE37" s="9">
        <f>IF('[1]T61 Real GDP'!AD68&lt;&gt;"",(IF('[1]T15 Wine import vol'!AD68&lt;&gt;"",('[1]T15 Wine import vol'!AD68/'[1]T61 Real GDP'!AD68*1000),"")),"")</f>
        <v>45.371648986436874</v>
      </c>
      <c r="AF37" s="9">
        <f>IF('[1]T61 Real GDP'!AE68&lt;&gt;"",(IF('[1]T15 Wine import vol'!AE68&lt;&gt;"",('[1]T15 Wine import vol'!AE68/'[1]T61 Real GDP'!AE68*1000),"")),"")</f>
        <v>3362.9490210281606</v>
      </c>
      <c r="AG37" s="9" t="str">
        <f>IF('[1]T61 Real GDP'!AF68&lt;&gt;"",(IF('[1]T15 Wine import vol'!AF68&lt;&gt;"",('[1]T15 Wine import vol'!AF68/'[1]T61 Real GDP'!AF68*1000),"")),"")</f>
        <v/>
      </c>
      <c r="AH37" s="9" t="str">
        <f>IF('[1]T61 Real GDP'!AG68&lt;&gt;"",(IF('[1]T15 Wine import vol'!AG68&lt;&gt;"",('[1]T15 Wine import vol'!AG68/'[1]T61 Real GDP'!AG68*1000),"")),"")</f>
        <v/>
      </c>
      <c r="AI37" s="9" t="str">
        <f>IF('[1]T61 Real GDP'!AH68&lt;&gt;"",(IF('[1]T15 Wine import vol'!AH68&lt;&gt;"",('[1]T15 Wine import vol'!AH68/'[1]T61 Real GDP'!AH68*1000),"")),"")</f>
        <v/>
      </c>
      <c r="AJ37" s="9" t="str">
        <f>IF('[1]T61 Real GDP'!AI68&lt;&gt;"",(IF('[1]T15 Wine import vol'!AI68&lt;&gt;"",('[1]T15 Wine import vol'!AI68/'[1]T61 Real GDP'!AI68*1000),"")),"")</f>
        <v/>
      </c>
      <c r="AK37" s="9" t="str">
        <f>IF('[1]T61 Real GDP'!AJ68&lt;&gt;"",(IF('[1]T15 Wine import vol'!AJ68&lt;&gt;"",('[1]T15 Wine import vol'!AJ68/'[1]T61 Real GDP'!AJ68*1000),"")),"")</f>
        <v/>
      </c>
      <c r="AL37" s="9" t="str">
        <f>IF('[1]T61 Real GDP'!AK68&lt;&gt;"",(IF('[1]T15 Wine import vol'!AK68&lt;&gt;"",('[1]T15 Wine import vol'!AK68/'[1]T61 Real GDP'!AK68*1000),"")),"")</f>
        <v/>
      </c>
      <c r="AM37" s="9" t="str">
        <f>IF('[1]T61 Real GDP'!AL68&lt;&gt;"",(IF('[1]T15 Wine import vol'!AL68&lt;&gt;"",('[1]T15 Wine import vol'!AL68/'[1]T61 Real GDP'!AL68*1000),"")),"")</f>
        <v/>
      </c>
      <c r="AN37" s="9" t="str">
        <f>IF('[1]T61 Real GDP'!AM68&lt;&gt;"",(IF('[1]T15 Wine import vol'!AM68&lt;&gt;"",('[1]T15 Wine import vol'!AM68/'[1]T61 Real GDP'!AM68*1000),"")),"")</f>
        <v/>
      </c>
      <c r="AO37" s="9" t="str">
        <f>IF('[1]T61 Real GDP'!AN68&lt;&gt;"",(IF('[1]T15 Wine import vol'!AN68&lt;&gt;"",('[1]T15 Wine import vol'!AN68/'[1]T61 Real GDP'!AN68*1000),"")),"")</f>
        <v/>
      </c>
      <c r="AP37" s="9" t="str">
        <f>IF('[1]T61 Real GDP'!AO68&lt;&gt;"",(IF('[1]T15 Wine import vol'!AO68&lt;&gt;"",('[1]T15 Wine import vol'!AO68/'[1]T61 Real GDP'!AO68*1000),"")),"")</f>
        <v/>
      </c>
      <c r="AQ37" s="9" t="str">
        <f>IF('[1]T61 Real GDP'!AP68&lt;&gt;"",(IF('[1]T15 Wine import vol'!AP68&lt;&gt;"",('[1]T15 Wine import vol'!AP68/'[1]T61 Real GDP'!AP68*1000),"")),"")</f>
        <v/>
      </c>
      <c r="AR37" s="9" t="str">
        <f>IF('[1]T61 Real GDP'!AQ68&lt;&gt;"",(IF('[1]T15 Wine import vol'!AQ68&lt;&gt;"",('[1]T15 Wine import vol'!AQ68/'[1]T61 Real GDP'!AQ68*1000),"")),"")</f>
        <v/>
      </c>
      <c r="AS37" s="9" t="str">
        <f>IF('[1]T61 Real GDP'!AR68&lt;&gt;"",(IF('[1]T15 Wine import vol'!AR68&lt;&gt;"",('[1]T15 Wine import vol'!AR68/'[1]T61 Real GDP'!AR68*1000),"")),"")</f>
        <v/>
      </c>
      <c r="AT37" s="9" t="str">
        <f>IF('[1]T61 Real GDP'!AS68&lt;&gt;"",(IF('[1]T15 Wine import vol'!AS68&lt;&gt;"",('[1]T15 Wine import vol'!AS68/'[1]T61 Real GDP'!AS68*1000),"")),"")</f>
        <v/>
      </c>
      <c r="AU37" s="9" t="str">
        <f>IF('[1]T61 Real GDP'!AT68&lt;&gt;"",(IF('[1]T15 Wine import vol'!AT68&lt;&gt;"",('[1]T15 Wine import vol'!AT68/'[1]T61 Real GDP'!AT68*1000),"")),"")</f>
        <v/>
      </c>
      <c r="AV37" s="9" t="str">
        <f>IF('[1]T61 Real GDP'!AU68&lt;&gt;"",(IF('[1]T15 Wine import vol'!AU68&lt;&gt;"",('[1]T15 Wine import vol'!AU68/'[1]T61 Real GDP'!AU68*1000),"")),"")</f>
        <v/>
      </c>
      <c r="AW37" s="9" t="str">
        <f>IF('[1]T61 Real GDP'!AV68&lt;&gt;"",(IF('[1]T15 Wine import vol'!AV68&lt;&gt;"",('[1]T15 Wine import vol'!AV68/'[1]T61 Real GDP'!AV68*1000),"")),"")</f>
        <v/>
      </c>
      <c r="AX37" s="9" t="str">
        <f>IF('[1]T61 Real GDP'!AW68&lt;&gt;"",(IF('[1]T15 Wine import vol'!AW68&lt;&gt;"",('[1]T15 Wine import vol'!AW68/'[1]T61 Real GDP'!AW68*1000),"")),"")</f>
        <v/>
      </c>
      <c r="AY37" s="9" t="str">
        <f>IF('[1]T61 Real GDP'!AX68&lt;&gt;"",(IF('[1]T15 Wine import vol'!AX68&lt;&gt;"",('[1]T15 Wine import vol'!AX68/'[1]T61 Real GDP'!AX68*1000),"")),"")</f>
        <v/>
      </c>
      <c r="AZ37" s="9" t="str">
        <f>IF('[1]T61 Real GDP'!AY68&lt;&gt;"",(IF('[1]T15 Wine import vol'!AY68&lt;&gt;"",('[1]T15 Wine import vol'!AY68/'[1]T61 Real GDP'!AY68*1000),"")),"")</f>
        <v/>
      </c>
      <c r="BA37" s="9" t="str">
        <f>IF('[1]T61 Real GDP'!AZ68&lt;&gt;"",(IF('[1]T15 Wine import vol'!AZ68&lt;&gt;"",('[1]T15 Wine import vol'!AZ68/'[1]T61 Real GDP'!AZ68*1000),"")),"")</f>
        <v/>
      </c>
      <c r="BB37" s="8" t="str">
        <f>IF('[1]T61 Real GDP'!BC68&lt;&gt;"",(IF('[1]T15 Wine import vol'!BC68&lt;&gt;"",('[1]T15 Wine import vol'!BC68/'[1]T61 Real GDP'!BC68*1000),"")),"")</f>
        <v/>
      </c>
    </row>
    <row r="38" spans="1:54" x14ac:dyDescent="0.5">
      <c r="A38" s="7">
        <f>'[1]T15 Wine import vol'!A69</f>
        <v>1901</v>
      </c>
      <c r="B38" s="9">
        <f>IF('[1]T61 Real GDP'!B69&lt;&gt;"",(IF('[1]T15 Wine import vol'!B69&lt;&gt;"",('[1]T15 Wine import vol'!B69/'[1]T61 Real GDP'!B69*1000),"")),"")</f>
        <v>3228.110202813637</v>
      </c>
      <c r="C38" s="9">
        <f>IF('[1]T61 Real GDP'!C69&lt;&gt;"",(IF('[1]T15 Wine import vol'!C69&lt;&gt;"",('[1]T15 Wine import vol'!C69/'[1]T61 Real GDP'!C69*1000),"")),"")</f>
        <v>289.1818788698269</v>
      </c>
      <c r="D38" s="9">
        <f>IF('[1]T61 Real GDP'!D69&lt;&gt;"",(IF('[1]T15 Wine import vol'!D69&lt;&gt;"",('[1]T15 Wine import vol'!D69/'[1]T61 Real GDP'!D69*1000),"")),"")</f>
        <v>4.8004049754122073</v>
      </c>
      <c r="E38" s="9">
        <f>IF('[1]T61 Real GDP'!E69&lt;&gt;"",(IF('[1]T15 Wine import vol'!E69&lt;&gt;"",('[1]T15 Wine import vol'!E69/'[1]T61 Real GDP'!E69*1000),"")),"")</f>
        <v>8.1873079416988528</v>
      </c>
      <c r="F38" s="9">
        <f>IF('[1]T61 Real GDP'!F69&lt;&gt;"",(IF('[1]T15 Wine import vol'!F69&lt;&gt;"",('[1]T15 Wine import vol'!F69/'[1]T61 Real GDP'!F69*1000),"")),"")</f>
        <v>7868.8280254327474</v>
      </c>
      <c r="G38" s="9"/>
      <c r="H38" s="9">
        <f>IF('[1]T61 Real GDP'!G69&lt;&gt;"",(IF('[1]T15 Wine import vol'!G69&lt;&gt;"",('[1]T15 Wine import vol'!G69/'[1]T61 Real GDP'!G69*1000),"")),"")</f>
        <v>868.44260064892558</v>
      </c>
      <c r="I38" s="9">
        <f>IF('[1]T61 Real GDP'!H69&lt;&gt;"",(IF('[1]T15 Wine import vol'!H69&lt;&gt;"",('[1]T15 Wine import vol'!H69/'[1]T61 Real GDP'!H69*1000),"")),"")</f>
        <v>509.17129267414276</v>
      </c>
      <c r="J38" s="9" t="str">
        <f>IF('[1]T61 Real GDP'!I69&lt;&gt;"",(IF('[1]T15 Wine import vol'!I69&lt;&gt;"",('[1]T15 Wine import vol'!I69/'[1]T61 Real GDP'!I69*1000),"")),"")</f>
        <v/>
      </c>
      <c r="K38" s="9">
        <f>IF('[1]T61 Real GDP'!J69&lt;&gt;"",(IF('[1]T15 Wine import vol'!J69&lt;&gt;"",('[1]T15 Wine import vol'!J69/'[1]T61 Real GDP'!J69*1000),"")),"")</f>
        <v>503.53929526550189</v>
      </c>
      <c r="L38" s="9" t="str">
        <f>IF('[1]T61 Real GDP'!K69&lt;&gt;"",(IF('[1]T15 Wine import vol'!K69&lt;&gt;"",('[1]T15 Wine import vol'!K69/'[1]T61 Real GDP'!K69*1000),"")),"")</f>
        <v/>
      </c>
      <c r="M38" s="9" t="str">
        <f>IF('[1]T61 Real GDP'!L69&lt;&gt;"",(IF('[1]T15 Wine import vol'!L69&lt;&gt;"",('[1]T15 Wine import vol'!L69/'[1]T61 Real GDP'!L69*1000),"")),"")</f>
        <v/>
      </c>
      <c r="N38" s="9">
        <f>IF('[1]T61 Real GDP'!M69&lt;&gt;"",(IF('[1]T15 Wine import vol'!M69&lt;&gt;"",('[1]T15 Wine import vol'!M69/'[1]T61 Real GDP'!M69*1000),"")),"")</f>
        <v>515.70853126900931</v>
      </c>
      <c r="O38" s="9">
        <f>IF('[1]T61 Real GDP'!N69&lt;&gt;"",(IF('[1]T15 Wine import vol'!N69&lt;&gt;"",('[1]T15 Wine import vol'!N69/'[1]T61 Real GDP'!N69*1000),"")),"")</f>
        <v>266.81653138258156</v>
      </c>
      <c r="P38" s="9">
        <f>IF('[1]T61 Real GDP'!O69&lt;&gt;"",(IF('[1]T15 Wine import vol'!O69&lt;&gt;"",('[1]T15 Wine import vol'!O69/'[1]T61 Real GDP'!O69*1000),"")),"")</f>
        <v>6968.084903867134</v>
      </c>
      <c r="Q38" s="9">
        <f>IF('[1]T61 Real GDP'!P69&lt;&gt;"",(IF('[1]T15 Wine import vol'!P69&lt;&gt;"",('[1]T15 Wine import vol'!P69/'[1]T61 Real GDP'!P69*1000),"")),"")</f>
        <v>406.90409929364404</v>
      </c>
      <c r="R38" s="9" t="str">
        <f>IF('[1]T61 Real GDP'!Q69&lt;&gt;"",(IF('[1]T15 Wine import vol'!Q69&lt;&gt;"",('[1]T15 Wine import vol'!Q69/'[1]T61 Real GDP'!Q69*1000),"")),"")</f>
        <v/>
      </c>
      <c r="S38" s="9" t="str">
        <f>IF('[1]T61 Real GDP'!R69&lt;&gt;"",(IF('[1]T15 Wine import vol'!R69&lt;&gt;"",('[1]T15 Wine import vol'!R69/'[1]T61 Real GDP'!R69*1000),"")),"")</f>
        <v/>
      </c>
      <c r="T38" s="9" t="str">
        <f>IF('[1]T61 Real GDP'!S69&lt;&gt;"",(IF('[1]T15 Wine import vol'!S69&lt;&gt;"",('[1]T15 Wine import vol'!S69/'[1]T61 Real GDP'!S69*1000),"")),"")</f>
        <v/>
      </c>
      <c r="U38" s="9" t="str">
        <f>IF('[1]T61 Real GDP'!T69&lt;&gt;"",(IF('[1]T15 Wine import vol'!T69&lt;&gt;"",('[1]T15 Wine import vol'!T69/'[1]T61 Real GDP'!T69*1000),"")),"")</f>
        <v/>
      </c>
      <c r="V38" s="9" t="str">
        <f>IF('[1]T61 Real GDP'!U69&lt;&gt;"",(IF('[1]T15 Wine import vol'!U69&lt;&gt;"",('[1]T15 Wine import vol'!U69/'[1]T61 Real GDP'!U69*1000),"")),"")</f>
        <v/>
      </c>
      <c r="W38" s="9" t="str">
        <f>IF('[1]T61 Real GDP'!V69&lt;&gt;"",(IF('[1]T15 Wine import vol'!V69&lt;&gt;"",('[1]T15 Wine import vol'!V69/'[1]T61 Real GDP'!V69*1000),"")),"")</f>
        <v/>
      </c>
      <c r="X38" s="9" t="str">
        <f>IF('[1]T61 Real GDP'!W69&lt;&gt;"",(IF('[1]T15 Wine import vol'!W69&lt;&gt;"",('[1]T15 Wine import vol'!W69/'[1]T61 Real GDP'!W69*1000),"")),"")</f>
        <v/>
      </c>
      <c r="Y38" s="9" t="str">
        <f>IF('[1]T61 Real GDP'!X69&lt;&gt;"",(IF('[1]T15 Wine import vol'!X69&lt;&gt;"",('[1]T15 Wine import vol'!X69/'[1]T61 Real GDP'!X69*1000),"")),"")</f>
        <v/>
      </c>
      <c r="Z38" s="9" t="str">
        <f>IF('[1]T61 Real GDP'!Y69&lt;&gt;"",(IF('[1]T15 Wine import vol'!Y69&lt;&gt;"",('[1]T15 Wine import vol'!Y69/'[1]T61 Real GDP'!Y69*1000),"")),"")</f>
        <v/>
      </c>
      <c r="AA38" s="9" t="str">
        <f>IF('[1]T61 Real GDP'!Z69&lt;&gt;"",(IF('[1]T15 Wine import vol'!Z69&lt;&gt;"",('[1]T15 Wine import vol'!Z69/'[1]T61 Real GDP'!Z69*1000),"")),"")</f>
        <v/>
      </c>
      <c r="AB38" s="9">
        <f>IF('[1]T61 Real GDP'!AA69&lt;&gt;"",(IF('[1]T15 Wine import vol'!AA69&lt;&gt;"",('[1]T15 Wine import vol'!AA69/'[1]T61 Real GDP'!AA69*1000),"")),"")</f>
        <v>66.17243272926963</v>
      </c>
      <c r="AC38" s="9" t="str">
        <f>IF('[1]T61 Real GDP'!AB69&lt;&gt;"",(IF('[1]T15 Wine import vol'!AB69&lt;&gt;"",('[1]T15 Wine import vol'!AB69/'[1]T61 Real GDP'!AB69*1000),"")),"")</f>
        <v/>
      </c>
      <c r="AD38" s="9" t="str">
        <f>IF('[1]T61 Real GDP'!AC69&lt;&gt;"",(IF('[1]T15 Wine import vol'!AC69&lt;&gt;"",('[1]T15 Wine import vol'!AC69/'[1]T61 Real GDP'!AC69*1000),"")),"")</f>
        <v/>
      </c>
      <c r="AE38" s="9">
        <f>IF('[1]T61 Real GDP'!AD69&lt;&gt;"",(IF('[1]T15 Wine import vol'!AD69&lt;&gt;"",('[1]T15 Wine import vol'!AD69/'[1]T61 Real GDP'!AD69*1000),"")),"")</f>
        <v>47.769541731220031</v>
      </c>
      <c r="AF38" s="9">
        <f>IF('[1]T61 Real GDP'!AE69&lt;&gt;"",(IF('[1]T15 Wine import vol'!AE69&lt;&gt;"",('[1]T15 Wine import vol'!AE69/'[1]T61 Real GDP'!AE69*1000),"")),"")</f>
        <v>3233.6133142337931</v>
      </c>
      <c r="AG38" s="9" t="str">
        <f>IF('[1]T61 Real GDP'!AF69&lt;&gt;"",(IF('[1]T15 Wine import vol'!AF69&lt;&gt;"",('[1]T15 Wine import vol'!AF69/'[1]T61 Real GDP'!AF69*1000),"")),"")</f>
        <v/>
      </c>
      <c r="AH38" s="9" t="str">
        <f>IF('[1]T61 Real GDP'!AG69&lt;&gt;"",(IF('[1]T15 Wine import vol'!AG69&lt;&gt;"",('[1]T15 Wine import vol'!AG69/'[1]T61 Real GDP'!AG69*1000),"")),"")</f>
        <v/>
      </c>
      <c r="AI38" s="9" t="str">
        <f>IF('[1]T61 Real GDP'!AH69&lt;&gt;"",(IF('[1]T15 Wine import vol'!AH69&lt;&gt;"",('[1]T15 Wine import vol'!AH69/'[1]T61 Real GDP'!AH69*1000),"")),"")</f>
        <v/>
      </c>
      <c r="AJ38" s="9" t="str">
        <f>IF('[1]T61 Real GDP'!AI69&lt;&gt;"",(IF('[1]T15 Wine import vol'!AI69&lt;&gt;"",('[1]T15 Wine import vol'!AI69/'[1]T61 Real GDP'!AI69*1000),"")),"")</f>
        <v/>
      </c>
      <c r="AK38" s="9" t="str">
        <f>IF('[1]T61 Real GDP'!AJ69&lt;&gt;"",(IF('[1]T15 Wine import vol'!AJ69&lt;&gt;"",('[1]T15 Wine import vol'!AJ69/'[1]T61 Real GDP'!AJ69*1000),"")),"")</f>
        <v/>
      </c>
      <c r="AL38" s="9" t="str">
        <f>IF('[1]T61 Real GDP'!AK69&lt;&gt;"",(IF('[1]T15 Wine import vol'!AK69&lt;&gt;"",('[1]T15 Wine import vol'!AK69/'[1]T61 Real GDP'!AK69*1000),"")),"")</f>
        <v/>
      </c>
      <c r="AM38" s="9" t="str">
        <f>IF('[1]T61 Real GDP'!AL69&lt;&gt;"",(IF('[1]T15 Wine import vol'!AL69&lt;&gt;"",('[1]T15 Wine import vol'!AL69/'[1]T61 Real GDP'!AL69*1000),"")),"")</f>
        <v/>
      </c>
      <c r="AN38" s="9" t="str">
        <f>IF('[1]T61 Real GDP'!AM69&lt;&gt;"",(IF('[1]T15 Wine import vol'!AM69&lt;&gt;"",('[1]T15 Wine import vol'!AM69/'[1]T61 Real GDP'!AM69*1000),"")),"")</f>
        <v/>
      </c>
      <c r="AO38" s="9" t="str">
        <f>IF('[1]T61 Real GDP'!AN69&lt;&gt;"",(IF('[1]T15 Wine import vol'!AN69&lt;&gt;"",('[1]T15 Wine import vol'!AN69/'[1]T61 Real GDP'!AN69*1000),"")),"")</f>
        <v/>
      </c>
      <c r="AP38" s="9" t="str">
        <f>IF('[1]T61 Real GDP'!AO69&lt;&gt;"",(IF('[1]T15 Wine import vol'!AO69&lt;&gt;"",('[1]T15 Wine import vol'!AO69/'[1]T61 Real GDP'!AO69*1000),"")),"")</f>
        <v/>
      </c>
      <c r="AQ38" s="9" t="str">
        <f>IF('[1]T61 Real GDP'!AP69&lt;&gt;"",(IF('[1]T15 Wine import vol'!AP69&lt;&gt;"",('[1]T15 Wine import vol'!AP69/'[1]T61 Real GDP'!AP69*1000),"")),"")</f>
        <v/>
      </c>
      <c r="AR38" s="9" t="str">
        <f>IF('[1]T61 Real GDP'!AQ69&lt;&gt;"",(IF('[1]T15 Wine import vol'!AQ69&lt;&gt;"",('[1]T15 Wine import vol'!AQ69/'[1]T61 Real GDP'!AQ69*1000),"")),"")</f>
        <v/>
      </c>
      <c r="AS38" s="9" t="str">
        <f>IF('[1]T61 Real GDP'!AR69&lt;&gt;"",(IF('[1]T15 Wine import vol'!AR69&lt;&gt;"",('[1]T15 Wine import vol'!AR69/'[1]T61 Real GDP'!AR69*1000),"")),"")</f>
        <v/>
      </c>
      <c r="AT38" s="9" t="str">
        <f>IF('[1]T61 Real GDP'!AS69&lt;&gt;"",(IF('[1]T15 Wine import vol'!AS69&lt;&gt;"",('[1]T15 Wine import vol'!AS69/'[1]T61 Real GDP'!AS69*1000),"")),"")</f>
        <v/>
      </c>
      <c r="AU38" s="9" t="str">
        <f>IF('[1]T61 Real GDP'!AT69&lt;&gt;"",(IF('[1]T15 Wine import vol'!AT69&lt;&gt;"",('[1]T15 Wine import vol'!AT69/'[1]T61 Real GDP'!AT69*1000),"")),"")</f>
        <v/>
      </c>
      <c r="AV38" s="9" t="str">
        <f>IF('[1]T61 Real GDP'!AU69&lt;&gt;"",(IF('[1]T15 Wine import vol'!AU69&lt;&gt;"",('[1]T15 Wine import vol'!AU69/'[1]T61 Real GDP'!AU69*1000),"")),"")</f>
        <v/>
      </c>
      <c r="AW38" s="9" t="str">
        <f>IF('[1]T61 Real GDP'!AV69&lt;&gt;"",(IF('[1]T15 Wine import vol'!AV69&lt;&gt;"",('[1]T15 Wine import vol'!AV69/'[1]T61 Real GDP'!AV69*1000),"")),"")</f>
        <v/>
      </c>
      <c r="AX38" s="9" t="str">
        <f>IF('[1]T61 Real GDP'!AW69&lt;&gt;"",(IF('[1]T15 Wine import vol'!AW69&lt;&gt;"",('[1]T15 Wine import vol'!AW69/'[1]T61 Real GDP'!AW69*1000),"")),"")</f>
        <v/>
      </c>
      <c r="AY38" s="9" t="str">
        <f>IF('[1]T61 Real GDP'!AX69&lt;&gt;"",(IF('[1]T15 Wine import vol'!AX69&lt;&gt;"",('[1]T15 Wine import vol'!AX69/'[1]T61 Real GDP'!AX69*1000),"")),"")</f>
        <v/>
      </c>
      <c r="AZ38" s="9" t="str">
        <f>IF('[1]T61 Real GDP'!AY69&lt;&gt;"",(IF('[1]T15 Wine import vol'!AY69&lt;&gt;"",('[1]T15 Wine import vol'!AY69/'[1]T61 Real GDP'!AY69*1000),"")),"")</f>
        <v/>
      </c>
      <c r="BA38" s="9" t="str">
        <f>IF('[1]T61 Real GDP'!AZ69&lt;&gt;"",(IF('[1]T15 Wine import vol'!AZ69&lt;&gt;"",('[1]T15 Wine import vol'!AZ69/'[1]T61 Real GDP'!AZ69*1000),"")),"")</f>
        <v/>
      </c>
      <c r="BB38" s="8" t="str">
        <f>IF('[1]T61 Real GDP'!BC69&lt;&gt;"",(IF('[1]T15 Wine import vol'!BC69&lt;&gt;"",('[1]T15 Wine import vol'!BC69/'[1]T61 Real GDP'!BC69*1000),"")),"")</f>
        <v/>
      </c>
    </row>
    <row r="39" spans="1:54" x14ac:dyDescent="0.5">
      <c r="A39" s="7">
        <f>'[1]T15 Wine import vol'!A70</f>
        <v>1902</v>
      </c>
      <c r="B39" s="9">
        <f>IF('[1]T61 Real GDP'!B70&lt;&gt;"",(IF('[1]T15 Wine import vol'!B70&lt;&gt;"",('[1]T15 Wine import vol'!B70/'[1]T61 Real GDP'!B70*1000),"")),"")</f>
        <v>3935.6583202760285</v>
      </c>
      <c r="C39" s="9">
        <f>IF('[1]T61 Real GDP'!C70&lt;&gt;"",(IF('[1]T15 Wine import vol'!C70&lt;&gt;"",('[1]T15 Wine import vol'!C70/'[1]T61 Real GDP'!C70*1000),"")),"")</f>
        <v>216.81039577641357</v>
      </c>
      <c r="D39" s="9">
        <f>IF('[1]T61 Real GDP'!D70&lt;&gt;"",(IF('[1]T15 Wine import vol'!D70&lt;&gt;"",('[1]T15 Wine import vol'!D70/'[1]T61 Real GDP'!D70*1000),"")),"")</f>
        <v>4.3327581248202467</v>
      </c>
      <c r="E39" s="9">
        <f>IF('[1]T61 Real GDP'!E70&lt;&gt;"",(IF('[1]T15 Wine import vol'!E70&lt;&gt;"",('[1]T15 Wine import vol'!E70/'[1]T61 Real GDP'!E70*1000),"")),"")</f>
        <v>8.9334494773519157</v>
      </c>
      <c r="F39" s="9">
        <f>IF('[1]T61 Real GDP'!F70&lt;&gt;"",(IF('[1]T15 Wine import vol'!F70&lt;&gt;"",('[1]T15 Wine import vol'!F70/'[1]T61 Real GDP'!F70*1000),"")),"")</f>
        <v>7459.5849152941864</v>
      </c>
      <c r="G39" s="9"/>
      <c r="H39" s="9">
        <f>IF('[1]T61 Real GDP'!G70&lt;&gt;"",(IF('[1]T15 Wine import vol'!G70&lt;&gt;"",('[1]T15 Wine import vol'!G70/'[1]T61 Real GDP'!G70*1000),"")),"")</f>
        <v>913.57510287254684</v>
      </c>
      <c r="I39" s="9">
        <f>IF('[1]T61 Real GDP'!H70&lt;&gt;"",(IF('[1]T15 Wine import vol'!H70&lt;&gt;"",('[1]T15 Wine import vol'!H70/'[1]T61 Real GDP'!H70*1000),"")),"")</f>
        <v>509.76936577408469</v>
      </c>
      <c r="J39" s="9" t="str">
        <f>IF('[1]T61 Real GDP'!I70&lt;&gt;"",(IF('[1]T15 Wine import vol'!I70&lt;&gt;"",('[1]T15 Wine import vol'!I70/'[1]T61 Real GDP'!I70*1000),"")),"")</f>
        <v/>
      </c>
      <c r="K39" s="9">
        <f>IF('[1]T61 Real GDP'!J70&lt;&gt;"",(IF('[1]T15 Wine import vol'!J70&lt;&gt;"",('[1]T15 Wine import vol'!J70/'[1]T61 Real GDP'!J70*1000),"")),"")</f>
        <v>468.03806211014592</v>
      </c>
      <c r="L39" s="9" t="str">
        <f>IF('[1]T61 Real GDP'!K70&lt;&gt;"",(IF('[1]T15 Wine import vol'!K70&lt;&gt;"",('[1]T15 Wine import vol'!K70/'[1]T61 Real GDP'!K70*1000),"")),"")</f>
        <v/>
      </c>
      <c r="M39" s="9" t="str">
        <f>IF('[1]T61 Real GDP'!L70&lt;&gt;"",(IF('[1]T15 Wine import vol'!L70&lt;&gt;"",('[1]T15 Wine import vol'!L70/'[1]T61 Real GDP'!L70*1000),"")),"")</f>
        <v/>
      </c>
      <c r="N39" s="9">
        <f>IF('[1]T61 Real GDP'!M70&lt;&gt;"",(IF('[1]T15 Wine import vol'!M70&lt;&gt;"",('[1]T15 Wine import vol'!M70/'[1]T61 Real GDP'!M70*1000),"")),"")</f>
        <v>494.3476923820736</v>
      </c>
      <c r="O39" s="9">
        <f>IF('[1]T61 Real GDP'!N70&lt;&gt;"",(IF('[1]T15 Wine import vol'!N70&lt;&gt;"",('[1]T15 Wine import vol'!N70/'[1]T61 Real GDP'!N70*1000),"")),"")</f>
        <v>268.76217536171418</v>
      </c>
      <c r="P39" s="9">
        <f>IF('[1]T61 Real GDP'!O70&lt;&gt;"",(IF('[1]T15 Wine import vol'!O70&lt;&gt;"",('[1]T15 Wine import vol'!O70/'[1]T61 Real GDP'!O70*1000),"")),"")</f>
        <v>7539.2971604343338</v>
      </c>
      <c r="Q39" s="9">
        <f>IF('[1]T61 Real GDP'!P70&lt;&gt;"",(IF('[1]T15 Wine import vol'!P70&lt;&gt;"",('[1]T15 Wine import vol'!P70/'[1]T61 Real GDP'!P70*1000),"")),"")</f>
        <v>394.00300422246102</v>
      </c>
      <c r="R39" s="9" t="str">
        <f>IF('[1]T61 Real GDP'!Q70&lt;&gt;"",(IF('[1]T15 Wine import vol'!Q70&lt;&gt;"",('[1]T15 Wine import vol'!Q70/'[1]T61 Real GDP'!Q70*1000),"")),"")</f>
        <v/>
      </c>
      <c r="S39" s="9" t="str">
        <f>IF('[1]T61 Real GDP'!R70&lt;&gt;"",(IF('[1]T15 Wine import vol'!R70&lt;&gt;"",('[1]T15 Wine import vol'!R70/'[1]T61 Real GDP'!R70*1000),"")),"")</f>
        <v/>
      </c>
      <c r="T39" s="9" t="str">
        <f>IF('[1]T61 Real GDP'!S70&lt;&gt;"",(IF('[1]T15 Wine import vol'!S70&lt;&gt;"",('[1]T15 Wine import vol'!S70/'[1]T61 Real GDP'!S70*1000),"")),"")</f>
        <v/>
      </c>
      <c r="U39" s="9" t="str">
        <f>IF('[1]T61 Real GDP'!T70&lt;&gt;"",(IF('[1]T15 Wine import vol'!T70&lt;&gt;"",('[1]T15 Wine import vol'!T70/'[1]T61 Real GDP'!T70*1000),"")),"")</f>
        <v/>
      </c>
      <c r="V39" s="9" t="str">
        <f>IF('[1]T61 Real GDP'!U70&lt;&gt;"",(IF('[1]T15 Wine import vol'!U70&lt;&gt;"",('[1]T15 Wine import vol'!U70/'[1]T61 Real GDP'!U70*1000),"")),"")</f>
        <v/>
      </c>
      <c r="W39" s="9" t="str">
        <f>IF('[1]T61 Real GDP'!V70&lt;&gt;"",(IF('[1]T15 Wine import vol'!V70&lt;&gt;"",('[1]T15 Wine import vol'!V70/'[1]T61 Real GDP'!V70*1000),"")),"")</f>
        <v/>
      </c>
      <c r="X39" s="9" t="str">
        <f>IF('[1]T61 Real GDP'!W70&lt;&gt;"",(IF('[1]T15 Wine import vol'!W70&lt;&gt;"",('[1]T15 Wine import vol'!W70/'[1]T61 Real GDP'!W70*1000),"")),"")</f>
        <v/>
      </c>
      <c r="Y39" s="9" t="str">
        <f>IF('[1]T61 Real GDP'!X70&lt;&gt;"",(IF('[1]T15 Wine import vol'!X70&lt;&gt;"",('[1]T15 Wine import vol'!X70/'[1]T61 Real GDP'!X70*1000),"")),"")</f>
        <v/>
      </c>
      <c r="Z39" s="9" t="str">
        <f>IF('[1]T61 Real GDP'!Y70&lt;&gt;"",(IF('[1]T15 Wine import vol'!Y70&lt;&gt;"",('[1]T15 Wine import vol'!Y70/'[1]T61 Real GDP'!Y70*1000),"")),"")</f>
        <v/>
      </c>
      <c r="AA39" s="9" t="str">
        <f>IF('[1]T61 Real GDP'!Z70&lt;&gt;"",(IF('[1]T15 Wine import vol'!Z70&lt;&gt;"",('[1]T15 Wine import vol'!Z70/'[1]T61 Real GDP'!Z70*1000),"")),"")</f>
        <v/>
      </c>
      <c r="AB39" s="9">
        <f>IF('[1]T61 Real GDP'!AA70&lt;&gt;"",(IF('[1]T15 Wine import vol'!AA70&lt;&gt;"",('[1]T15 Wine import vol'!AA70/'[1]T61 Real GDP'!AA70*1000),"")),"")</f>
        <v>68.220425358429026</v>
      </c>
      <c r="AC39" s="9" t="str">
        <f>IF('[1]T61 Real GDP'!AB70&lt;&gt;"",(IF('[1]T15 Wine import vol'!AB70&lt;&gt;"",('[1]T15 Wine import vol'!AB70/'[1]T61 Real GDP'!AB70*1000),"")),"")</f>
        <v/>
      </c>
      <c r="AD39" s="9" t="str">
        <f>IF('[1]T61 Real GDP'!AC70&lt;&gt;"",(IF('[1]T15 Wine import vol'!AC70&lt;&gt;"",('[1]T15 Wine import vol'!AC70/'[1]T61 Real GDP'!AC70*1000),"")),"")</f>
        <v/>
      </c>
      <c r="AE39" s="9">
        <f>IF('[1]T61 Real GDP'!AD70&lt;&gt;"",(IF('[1]T15 Wine import vol'!AD70&lt;&gt;"",('[1]T15 Wine import vol'!AD70/'[1]T61 Real GDP'!AD70*1000),"")),"")</f>
        <v>54.086349723964958</v>
      </c>
      <c r="AF39" s="9">
        <f>IF('[1]T61 Real GDP'!AE70&lt;&gt;"",(IF('[1]T15 Wine import vol'!AE70&lt;&gt;"",('[1]T15 Wine import vol'!AE70/'[1]T61 Real GDP'!AE70*1000),"")),"")</f>
        <v>2294.256834244024</v>
      </c>
      <c r="AG39" s="9" t="str">
        <f>IF('[1]T61 Real GDP'!AF70&lt;&gt;"",(IF('[1]T15 Wine import vol'!AF70&lt;&gt;"",('[1]T15 Wine import vol'!AF70/'[1]T61 Real GDP'!AF70*1000),"")),"")</f>
        <v/>
      </c>
      <c r="AH39" s="9" t="str">
        <f>IF('[1]T61 Real GDP'!AG70&lt;&gt;"",(IF('[1]T15 Wine import vol'!AG70&lt;&gt;"",('[1]T15 Wine import vol'!AG70/'[1]T61 Real GDP'!AG70*1000),"")),"")</f>
        <v/>
      </c>
      <c r="AI39" s="9" t="str">
        <f>IF('[1]T61 Real GDP'!AH70&lt;&gt;"",(IF('[1]T15 Wine import vol'!AH70&lt;&gt;"",('[1]T15 Wine import vol'!AH70/'[1]T61 Real GDP'!AH70*1000),"")),"")</f>
        <v/>
      </c>
      <c r="AJ39" s="9" t="str">
        <f>IF('[1]T61 Real GDP'!AI70&lt;&gt;"",(IF('[1]T15 Wine import vol'!AI70&lt;&gt;"",('[1]T15 Wine import vol'!AI70/'[1]T61 Real GDP'!AI70*1000),"")),"")</f>
        <v/>
      </c>
      <c r="AK39" s="9" t="str">
        <f>IF('[1]T61 Real GDP'!AJ70&lt;&gt;"",(IF('[1]T15 Wine import vol'!AJ70&lt;&gt;"",('[1]T15 Wine import vol'!AJ70/'[1]T61 Real GDP'!AJ70*1000),"")),"")</f>
        <v/>
      </c>
      <c r="AL39" s="9" t="str">
        <f>IF('[1]T61 Real GDP'!AK70&lt;&gt;"",(IF('[1]T15 Wine import vol'!AK70&lt;&gt;"",('[1]T15 Wine import vol'!AK70/'[1]T61 Real GDP'!AK70*1000),"")),"")</f>
        <v/>
      </c>
      <c r="AM39" s="9" t="str">
        <f>IF('[1]T61 Real GDP'!AL70&lt;&gt;"",(IF('[1]T15 Wine import vol'!AL70&lt;&gt;"",('[1]T15 Wine import vol'!AL70/'[1]T61 Real GDP'!AL70*1000),"")),"")</f>
        <v/>
      </c>
      <c r="AN39" s="9" t="str">
        <f>IF('[1]T61 Real GDP'!AM70&lt;&gt;"",(IF('[1]T15 Wine import vol'!AM70&lt;&gt;"",('[1]T15 Wine import vol'!AM70/'[1]T61 Real GDP'!AM70*1000),"")),"")</f>
        <v/>
      </c>
      <c r="AO39" s="9" t="str">
        <f>IF('[1]T61 Real GDP'!AN70&lt;&gt;"",(IF('[1]T15 Wine import vol'!AN70&lt;&gt;"",('[1]T15 Wine import vol'!AN70/'[1]T61 Real GDP'!AN70*1000),"")),"")</f>
        <v/>
      </c>
      <c r="AP39" s="9" t="str">
        <f>IF('[1]T61 Real GDP'!AO70&lt;&gt;"",(IF('[1]T15 Wine import vol'!AO70&lt;&gt;"",('[1]T15 Wine import vol'!AO70/'[1]T61 Real GDP'!AO70*1000),"")),"")</f>
        <v/>
      </c>
      <c r="AQ39" s="9" t="str">
        <f>IF('[1]T61 Real GDP'!AP70&lt;&gt;"",(IF('[1]T15 Wine import vol'!AP70&lt;&gt;"",('[1]T15 Wine import vol'!AP70/'[1]T61 Real GDP'!AP70*1000),"")),"")</f>
        <v/>
      </c>
      <c r="AR39" s="9" t="str">
        <f>IF('[1]T61 Real GDP'!AQ70&lt;&gt;"",(IF('[1]T15 Wine import vol'!AQ70&lt;&gt;"",('[1]T15 Wine import vol'!AQ70/'[1]T61 Real GDP'!AQ70*1000),"")),"")</f>
        <v/>
      </c>
      <c r="AS39" s="9" t="str">
        <f>IF('[1]T61 Real GDP'!AR70&lt;&gt;"",(IF('[1]T15 Wine import vol'!AR70&lt;&gt;"",('[1]T15 Wine import vol'!AR70/'[1]T61 Real GDP'!AR70*1000),"")),"")</f>
        <v/>
      </c>
      <c r="AT39" s="9" t="str">
        <f>IF('[1]T61 Real GDP'!AS70&lt;&gt;"",(IF('[1]T15 Wine import vol'!AS70&lt;&gt;"",('[1]T15 Wine import vol'!AS70/'[1]T61 Real GDP'!AS70*1000),"")),"")</f>
        <v/>
      </c>
      <c r="AU39" s="9" t="str">
        <f>IF('[1]T61 Real GDP'!AT70&lt;&gt;"",(IF('[1]T15 Wine import vol'!AT70&lt;&gt;"",('[1]T15 Wine import vol'!AT70/'[1]T61 Real GDP'!AT70*1000),"")),"")</f>
        <v/>
      </c>
      <c r="AV39" s="9" t="str">
        <f>IF('[1]T61 Real GDP'!AU70&lt;&gt;"",(IF('[1]T15 Wine import vol'!AU70&lt;&gt;"",('[1]T15 Wine import vol'!AU70/'[1]T61 Real GDP'!AU70*1000),"")),"")</f>
        <v/>
      </c>
      <c r="AW39" s="9" t="str">
        <f>IF('[1]T61 Real GDP'!AV70&lt;&gt;"",(IF('[1]T15 Wine import vol'!AV70&lt;&gt;"",('[1]T15 Wine import vol'!AV70/'[1]T61 Real GDP'!AV70*1000),"")),"")</f>
        <v/>
      </c>
      <c r="AX39" s="9" t="str">
        <f>IF('[1]T61 Real GDP'!AW70&lt;&gt;"",(IF('[1]T15 Wine import vol'!AW70&lt;&gt;"",('[1]T15 Wine import vol'!AW70/'[1]T61 Real GDP'!AW70*1000),"")),"")</f>
        <v/>
      </c>
      <c r="AY39" s="9" t="str">
        <f>IF('[1]T61 Real GDP'!AX70&lt;&gt;"",(IF('[1]T15 Wine import vol'!AX70&lt;&gt;"",('[1]T15 Wine import vol'!AX70/'[1]T61 Real GDP'!AX70*1000),"")),"")</f>
        <v/>
      </c>
      <c r="AZ39" s="9" t="str">
        <f>IF('[1]T61 Real GDP'!AY70&lt;&gt;"",(IF('[1]T15 Wine import vol'!AY70&lt;&gt;"",('[1]T15 Wine import vol'!AY70/'[1]T61 Real GDP'!AY70*1000),"")),"")</f>
        <v/>
      </c>
      <c r="BA39" s="9" t="str">
        <f>IF('[1]T61 Real GDP'!AZ70&lt;&gt;"",(IF('[1]T15 Wine import vol'!AZ70&lt;&gt;"",('[1]T15 Wine import vol'!AZ70/'[1]T61 Real GDP'!AZ70*1000),"")),"")</f>
        <v/>
      </c>
      <c r="BB39" s="8" t="str">
        <f>IF('[1]T61 Real GDP'!BC70&lt;&gt;"",(IF('[1]T15 Wine import vol'!BC70&lt;&gt;"",('[1]T15 Wine import vol'!BC70/'[1]T61 Real GDP'!BC70*1000),"")),"")</f>
        <v/>
      </c>
    </row>
    <row r="40" spans="1:54" x14ac:dyDescent="0.5">
      <c r="A40" s="7">
        <f>'[1]T15 Wine import vol'!A71</f>
        <v>1903</v>
      </c>
      <c r="B40" s="9">
        <f>IF('[1]T61 Real GDP'!B71&lt;&gt;"",(IF('[1]T15 Wine import vol'!B71&lt;&gt;"",('[1]T15 Wine import vol'!B71/'[1]T61 Real GDP'!B71*1000),"")),"")</f>
        <v>5361.1843476424365</v>
      </c>
      <c r="C40" s="9">
        <f>IF('[1]T61 Real GDP'!C71&lt;&gt;"",(IF('[1]T15 Wine import vol'!C71&lt;&gt;"",('[1]T15 Wine import vol'!C71/'[1]T61 Real GDP'!C71*1000),"")),"")</f>
        <v>190.62262949107</v>
      </c>
      <c r="D40" s="9">
        <f>IF('[1]T61 Real GDP'!D71&lt;&gt;"",(IF('[1]T15 Wine import vol'!D71&lt;&gt;"",('[1]T15 Wine import vol'!D71/'[1]T61 Real GDP'!D71*1000),"")),"")</f>
        <v>5.4252906152537559</v>
      </c>
      <c r="E40" s="9">
        <f>IF('[1]T61 Real GDP'!E71&lt;&gt;"",(IF('[1]T15 Wine import vol'!E71&lt;&gt;"",('[1]T15 Wine import vol'!E71/'[1]T61 Real GDP'!E71*1000),"")),"")</f>
        <v>7.4011849710982665</v>
      </c>
      <c r="F40" s="9">
        <f>IF('[1]T61 Real GDP'!F71&lt;&gt;"",(IF('[1]T15 Wine import vol'!F71&lt;&gt;"",('[1]T15 Wine import vol'!F71/'[1]T61 Real GDP'!F71*1000),"")),"")</f>
        <v>7281.7048324537654</v>
      </c>
      <c r="G40" s="9"/>
      <c r="H40" s="9">
        <f>IF('[1]T61 Real GDP'!G71&lt;&gt;"",(IF('[1]T15 Wine import vol'!G71&lt;&gt;"",('[1]T15 Wine import vol'!G71/'[1]T61 Real GDP'!G71*1000),"")),"")</f>
        <v>1041.7251431885513</v>
      </c>
      <c r="I40" s="9">
        <f>IF('[1]T61 Real GDP'!H71&lt;&gt;"",(IF('[1]T15 Wine import vol'!H71&lt;&gt;"",('[1]T15 Wine import vol'!H71/'[1]T61 Real GDP'!H71*1000),"")),"")</f>
        <v>458.23424017889465</v>
      </c>
      <c r="J40" s="9" t="str">
        <f>IF('[1]T61 Real GDP'!I71&lt;&gt;"",(IF('[1]T15 Wine import vol'!I71&lt;&gt;"",('[1]T15 Wine import vol'!I71/'[1]T61 Real GDP'!I71*1000),"")),"")</f>
        <v/>
      </c>
      <c r="K40" s="9">
        <f>IF('[1]T61 Real GDP'!J71&lt;&gt;"",(IF('[1]T15 Wine import vol'!J71&lt;&gt;"",('[1]T15 Wine import vol'!J71/'[1]T61 Real GDP'!J71*1000),"")),"")</f>
        <v>436.66403616229962</v>
      </c>
      <c r="L40" s="9" t="str">
        <f>IF('[1]T61 Real GDP'!K71&lt;&gt;"",(IF('[1]T15 Wine import vol'!K71&lt;&gt;"",('[1]T15 Wine import vol'!K71/'[1]T61 Real GDP'!K71*1000),"")),"")</f>
        <v/>
      </c>
      <c r="M40" s="9" t="str">
        <f>IF('[1]T61 Real GDP'!L71&lt;&gt;"",(IF('[1]T15 Wine import vol'!L71&lt;&gt;"",('[1]T15 Wine import vol'!L71/'[1]T61 Real GDP'!L71*1000),"")),"")</f>
        <v/>
      </c>
      <c r="N40" s="9">
        <f>IF('[1]T61 Real GDP'!M71&lt;&gt;"",(IF('[1]T15 Wine import vol'!M71&lt;&gt;"",('[1]T15 Wine import vol'!M71/'[1]T61 Real GDP'!M71*1000),"")),"")</f>
        <v>488.90041374442541</v>
      </c>
      <c r="O40" s="9">
        <f>IF('[1]T61 Real GDP'!N71&lt;&gt;"",(IF('[1]T15 Wine import vol'!N71&lt;&gt;"",('[1]T15 Wine import vol'!N71/'[1]T61 Real GDP'!N71*1000),"")),"")</f>
        <v>254.22839945672087</v>
      </c>
      <c r="P40" s="9">
        <f>IF('[1]T61 Real GDP'!O71&lt;&gt;"",(IF('[1]T15 Wine import vol'!O71&lt;&gt;"",('[1]T15 Wine import vol'!O71/'[1]T61 Real GDP'!O71*1000),"")),"")</f>
        <v>10116.892589780802</v>
      </c>
      <c r="Q40" s="9">
        <f>IF('[1]T61 Real GDP'!P71&lt;&gt;"",(IF('[1]T15 Wine import vol'!P71&lt;&gt;"",('[1]T15 Wine import vol'!P71/'[1]T61 Real GDP'!P71*1000),"")),"")</f>
        <v>356.56361995356809</v>
      </c>
      <c r="R40" s="9" t="str">
        <f>IF('[1]T61 Real GDP'!Q71&lt;&gt;"",(IF('[1]T15 Wine import vol'!Q71&lt;&gt;"",('[1]T15 Wine import vol'!Q71/'[1]T61 Real GDP'!Q71*1000),"")),"")</f>
        <v/>
      </c>
      <c r="S40" s="9" t="str">
        <f>IF('[1]T61 Real GDP'!R71&lt;&gt;"",(IF('[1]T15 Wine import vol'!R71&lt;&gt;"",('[1]T15 Wine import vol'!R71/'[1]T61 Real GDP'!R71*1000),"")),"")</f>
        <v/>
      </c>
      <c r="T40" s="9" t="str">
        <f>IF('[1]T61 Real GDP'!S71&lt;&gt;"",(IF('[1]T15 Wine import vol'!S71&lt;&gt;"",('[1]T15 Wine import vol'!S71/'[1]T61 Real GDP'!S71*1000),"")),"")</f>
        <v/>
      </c>
      <c r="U40" s="9" t="str">
        <f>IF('[1]T61 Real GDP'!T71&lt;&gt;"",(IF('[1]T15 Wine import vol'!T71&lt;&gt;"",('[1]T15 Wine import vol'!T71/'[1]T61 Real GDP'!T71*1000),"")),"")</f>
        <v/>
      </c>
      <c r="V40" s="9" t="str">
        <f>IF('[1]T61 Real GDP'!U71&lt;&gt;"",(IF('[1]T15 Wine import vol'!U71&lt;&gt;"",('[1]T15 Wine import vol'!U71/'[1]T61 Real GDP'!U71*1000),"")),"")</f>
        <v/>
      </c>
      <c r="W40" s="9" t="str">
        <f>IF('[1]T61 Real GDP'!V71&lt;&gt;"",(IF('[1]T15 Wine import vol'!V71&lt;&gt;"",('[1]T15 Wine import vol'!V71/'[1]T61 Real GDP'!V71*1000),"")),"")</f>
        <v/>
      </c>
      <c r="X40" s="9" t="str">
        <f>IF('[1]T61 Real GDP'!W71&lt;&gt;"",(IF('[1]T15 Wine import vol'!W71&lt;&gt;"",('[1]T15 Wine import vol'!W71/'[1]T61 Real GDP'!W71*1000),"")),"")</f>
        <v/>
      </c>
      <c r="Y40" s="9" t="str">
        <f>IF('[1]T61 Real GDP'!X71&lt;&gt;"",(IF('[1]T15 Wine import vol'!X71&lt;&gt;"",('[1]T15 Wine import vol'!X71/'[1]T61 Real GDP'!X71*1000),"")),"")</f>
        <v/>
      </c>
      <c r="Z40" s="9" t="str">
        <f>IF('[1]T61 Real GDP'!Y71&lt;&gt;"",(IF('[1]T15 Wine import vol'!Y71&lt;&gt;"",('[1]T15 Wine import vol'!Y71/'[1]T61 Real GDP'!Y71*1000),"")),"")</f>
        <v/>
      </c>
      <c r="AA40" s="9" t="str">
        <f>IF('[1]T61 Real GDP'!Z71&lt;&gt;"",(IF('[1]T15 Wine import vol'!Z71&lt;&gt;"",('[1]T15 Wine import vol'!Z71/'[1]T61 Real GDP'!Z71*1000),"")),"")</f>
        <v/>
      </c>
      <c r="AB40" s="9">
        <f>IF('[1]T61 Real GDP'!AA71&lt;&gt;"",(IF('[1]T15 Wine import vol'!AA71&lt;&gt;"",('[1]T15 Wine import vol'!AA71/'[1]T61 Real GDP'!AA71*1000),"")),"")</f>
        <v>51.885901391600029</v>
      </c>
      <c r="AC40" s="9" t="str">
        <f>IF('[1]T61 Real GDP'!AB71&lt;&gt;"",(IF('[1]T15 Wine import vol'!AB71&lt;&gt;"",('[1]T15 Wine import vol'!AB71/'[1]T61 Real GDP'!AB71*1000),"")),"")</f>
        <v/>
      </c>
      <c r="AD40" s="9" t="str">
        <f>IF('[1]T61 Real GDP'!AC71&lt;&gt;"",(IF('[1]T15 Wine import vol'!AC71&lt;&gt;"",('[1]T15 Wine import vol'!AC71/'[1]T61 Real GDP'!AC71*1000),"")),"")</f>
        <v/>
      </c>
      <c r="AE40" s="9">
        <f>IF('[1]T61 Real GDP'!AD71&lt;&gt;"",(IF('[1]T15 Wine import vol'!AD71&lt;&gt;"",('[1]T15 Wine import vol'!AD71/'[1]T61 Real GDP'!AD71*1000),"")),"")</f>
        <v>57.590301531994847</v>
      </c>
      <c r="AF40" s="9">
        <f>IF('[1]T61 Real GDP'!AE71&lt;&gt;"",(IF('[1]T15 Wine import vol'!AE71&lt;&gt;"",('[1]T15 Wine import vol'!AE71/'[1]T61 Real GDP'!AE71*1000),"")),"")</f>
        <v>2426.1694682048665</v>
      </c>
      <c r="AG40" s="9" t="str">
        <f>IF('[1]T61 Real GDP'!AF71&lt;&gt;"",(IF('[1]T15 Wine import vol'!AF71&lt;&gt;"",('[1]T15 Wine import vol'!AF71/'[1]T61 Real GDP'!AF71*1000),"")),"")</f>
        <v/>
      </c>
      <c r="AH40" s="9" t="str">
        <f>IF('[1]T61 Real GDP'!AG71&lt;&gt;"",(IF('[1]T15 Wine import vol'!AG71&lt;&gt;"",('[1]T15 Wine import vol'!AG71/'[1]T61 Real GDP'!AG71*1000),"")),"")</f>
        <v/>
      </c>
      <c r="AI40" s="9" t="str">
        <f>IF('[1]T61 Real GDP'!AH71&lt;&gt;"",(IF('[1]T15 Wine import vol'!AH71&lt;&gt;"",('[1]T15 Wine import vol'!AH71/'[1]T61 Real GDP'!AH71*1000),"")),"")</f>
        <v/>
      </c>
      <c r="AJ40" s="9" t="str">
        <f>IF('[1]T61 Real GDP'!AI71&lt;&gt;"",(IF('[1]T15 Wine import vol'!AI71&lt;&gt;"",('[1]T15 Wine import vol'!AI71/'[1]T61 Real GDP'!AI71*1000),"")),"")</f>
        <v/>
      </c>
      <c r="AK40" s="9" t="str">
        <f>IF('[1]T61 Real GDP'!AJ71&lt;&gt;"",(IF('[1]T15 Wine import vol'!AJ71&lt;&gt;"",('[1]T15 Wine import vol'!AJ71/'[1]T61 Real GDP'!AJ71*1000),"")),"")</f>
        <v/>
      </c>
      <c r="AL40" s="9" t="str">
        <f>IF('[1]T61 Real GDP'!AK71&lt;&gt;"",(IF('[1]T15 Wine import vol'!AK71&lt;&gt;"",('[1]T15 Wine import vol'!AK71/'[1]T61 Real GDP'!AK71*1000),"")),"")</f>
        <v/>
      </c>
      <c r="AM40" s="9" t="str">
        <f>IF('[1]T61 Real GDP'!AL71&lt;&gt;"",(IF('[1]T15 Wine import vol'!AL71&lt;&gt;"",('[1]T15 Wine import vol'!AL71/'[1]T61 Real GDP'!AL71*1000),"")),"")</f>
        <v/>
      </c>
      <c r="AN40" s="9" t="str">
        <f>IF('[1]T61 Real GDP'!AM71&lt;&gt;"",(IF('[1]T15 Wine import vol'!AM71&lt;&gt;"",('[1]T15 Wine import vol'!AM71/'[1]T61 Real GDP'!AM71*1000),"")),"")</f>
        <v/>
      </c>
      <c r="AO40" s="9" t="str">
        <f>IF('[1]T61 Real GDP'!AN71&lt;&gt;"",(IF('[1]T15 Wine import vol'!AN71&lt;&gt;"",('[1]T15 Wine import vol'!AN71/'[1]T61 Real GDP'!AN71*1000),"")),"")</f>
        <v/>
      </c>
      <c r="AP40" s="9" t="str">
        <f>IF('[1]T61 Real GDP'!AO71&lt;&gt;"",(IF('[1]T15 Wine import vol'!AO71&lt;&gt;"",('[1]T15 Wine import vol'!AO71/'[1]T61 Real GDP'!AO71*1000),"")),"")</f>
        <v/>
      </c>
      <c r="AQ40" s="9" t="str">
        <f>IF('[1]T61 Real GDP'!AP71&lt;&gt;"",(IF('[1]T15 Wine import vol'!AP71&lt;&gt;"",('[1]T15 Wine import vol'!AP71/'[1]T61 Real GDP'!AP71*1000),"")),"")</f>
        <v/>
      </c>
      <c r="AR40" s="9" t="str">
        <f>IF('[1]T61 Real GDP'!AQ71&lt;&gt;"",(IF('[1]T15 Wine import vol'!AQ71&lt;&gt;"",('[1]T15 Wine import vol'!AQ71/'[1]T61 Real GDP'!AQ71*1000),"")),"")</f>
        <v/>
      </c>
      <c r="AS40" s="9" t="str">
        <f>IF('[1]T61 Real GDP'!AR71&lt;&gt;"",(IF('[1]T15 Wine import vol'!AR71&lt;&gt;"",('[1]T15 Wine import vol'!AR71/'[1]T61 Real GDP'!AR71*1000),"")),"")</f>
        <v/>
      </c>
      <c r="AT40" s="9" t="str">
        <f>IF('[1]T61 Real GDP'!AS71&lt;&gt;"",(IF('[1]T15 Wine import vol'!AS71&lt;&gt;"",('[1]T15 Wine import vol'!AS71/'[1]T61 Real GDP'!AS71*1000),"")),"")</f>
        <v/>
      </c>
      <c r="AU40" s="9" t="str">
        <f>IF('[1]T61 Real GDP'!AT71&lt;&gt;"",(IF('[1]T15 Wine import vol'!AT71&lt;&gt;"",('[1]T15 Wine import vol'!AT71/'[1]T61 Real GDP'!AT71*1000),"")),"")</f>
        <v/>
      </c>
      <c r="AV40" s="9" t="str">
        <f>IF('[1]T61 Real GDP'!AU71&lt;&gt;"",(IF('[1]T15 Wine import vol'!AU71&lt;&gt;"",('[1]T15 Wine import vol'!AU71/'[1]T61 Real GDP'!AU71*1000),"")),"")</f>
        <v/>
      </c>
      <c r="AW40" s="9" t="str">
        <f>IF('[1]T61 Real GDP'!AV71&lt;&gt;"",(IF('[1]T15 Wine import vol'!AV71&lt;&gt;"",('[1]T15 Wine import vol'!AV71/'[1]T61 Real GDP'!AV71*1000),"")),"")</f>
        <v/>
      </c>
      <c r="AX40" s="9" t="str">
        <f>IF('[1]T61 Real GDP'!AW71&lt;&gt;"",(IF('[1]T15 Wine import vol'!AW71&lt;&gt;"",('[1]T15 Wine import vol'!AW71/'[1]T61 Real GDP'!AW71*1000),"")),"")</f>
        <v/>
      </c>
      <c r="AY40" s="9" t="str">
        <f>IF('[1]T61 Real GDP'!AX71&lt;&gt;"",(IF('[1]T15 Wine import vol'!AX71&lt;&gt;"",('[1]T15 Wine import vol'!AX71/'[1]T61 Real GDP'!AX71*1000),"")),"")</f>
        <v/>
      </c>
      <c r="AZ40" s="9" t="str">
        <f>IF('[1]T61 Real GDP'!AY71&lt;&gt;"",(IF('[1]T15 Wine import vol'!AY71&lt;&gt;"",('[1]T15 Wine import vol'!AY71/'[1]T61 Real GDP'!AY71*1000),"")),"")</f>
        <v/>
      </c>
      <c r="BA40" s="9" t="str">
        <f>IF('[1]T61 Real GDP'!AZ71&lt;&gt;"",(IF('[1]T15 Wine import vol'!AZ71&lt;&gt;"",('[1]T15 Wine import vol'!AZ71/'[1]T61 Real GDP'!AZ71*1000),"")),"")</f>
        <v/>
      </c>
      <c r="BB40" s="8" t="str">
        <f>IF('[1]T61 Real GDP'!BC71&lt;&gt;"",(IF('[1]T15 Wine import vol'!BC71&lt;&gt;"",('[1]T15 Wine import vol'!BC71/'[1]T61 Real GDP'!BC71*1000),"")),"")</f>
        <v/>
      </c>
    </row>
    <row r="41" spans="1:54" x14ac:dyDescent="0.5">
      <c r="A41" s="7">
        <f>'[1]T15 Wine import vol'!A72</f>
        <v>1904</v>
      </c>
      <c r="B41" s="9">
        <f>IF('[1]T61 Real GDP'!B72&lt;&gt;"",(IF('[1]T15 Wine import vol'!B72&lt;&gt;"",('[1]T15 Wine import vol'!B72/'[1]T61 Real GDP'!B72*1000),"")),"")</f>
        <v>5748.3083777488018</v>
      </c>
      <c r="C41" s="9">
        <f>IF('[1]T61 Real GDP'!C72&lt;&gt;"",(IF('[1]T15 Wine import vol'!C72&lt;&gt;"",('[1]T15 Wine import vol'!C72/'[1]T61 Real GDP'!C72*1000),"")),"")</f>
        <v>102.8215841491127</v>
      </c>
      <c r="D41" s="9">
        <f>IF('[1]T61 Real GDP'!D72&lt;&gt;"",(IF('[1]T15 Wine import vol'!D72&lt;&gt;"",('[1]T15 Wine import vol'!D72/'[1]T61 Real GDP'!D72*1000),"")),"")</f>
        <v>5.2518186905428097</v>
      </c>
      <c r="E41" s="9">
        <f>IF('[1]T61 Real GDP'!E72&lt;&gt;"",(IF('[1]T15 Wine import vol'!E72&lt;&gt;"",('[1]T15 Wine import vol'!E72/'[1]T61 Real GDP'!E72*1000),"")),"")</f>
        <v>6.9242859214151089</v>
      </c>
      <c r="F41" s="9">
        <f>IF('[1]T61 Real GDP'!F72&lt;&gt;"",(IF('[1]T15 Wine import vol'!F72&lt;&gt;"",('[1]T15 Wine import vol'!F72/'[1]T61 Real GDP'!F72*1000),"")),"")</f>
        <v>7061.7498418575442</v>
      </c>
      <c r="G41" s="9"/>
      <c r="H41" s="9">
        <f>IF('[1]T61 Real GDP'!G72&lt;&gt;"",(IF('[1]T15 Wine import vol'!G72&lt;&gt;"",('[1]T15 Wine import vol'!G72/'[1]T61 Real GDP'!G72*1000),"")),"")</f>
        <v>945.94605409839755</v>
      </c>
      <c r="I41" s="9">
        <f>IF('[1]T61 Real GDP'!H72&lt;&gt;"",(IF('[1]T15 Wine import vol'!H72&lt;&gt;"",('[1]T15 Wine import vol'!H72/'[1]T61 Real GDP'!H72*1000),"")),"")</f>
        <v>437.42176879904179</v>
      </c>
      <c r="J41" s="9" t="str">
        <f>IF('[1]T61 Real GDP'!I72&lt;&gt;"",(IF('[1]T15 Wine import vol'!I72&lt;&gt;"",('[1]T15 Wine import vol'!I72/'[1]T61 Real GDP'!I72*1000),"")),"")</f>
        <v/>
      </c>
      <c r="K41" s="9">
        <f>IF('[1]T61 Real GDP'!J72&lt;&gt;"",(IF('[1]T15 Wine import vol'!J72&lt;&gt;"",('[1]T15 Wine import vol'!J72/'[1]T61 Real GDP'!J72*1000),"")),"")</f>
        <v>396.05841978390805</v>
      </c>
      <c r="L41" s="9" t="str">
        <f>IF('[1]T61 Real GDP'!K72&lt;&gt;"",(IF('[1]T15 Wine import vol'!K72&lt;&gt;"",('[1]T15 Wine import vol'!K72/'[1]T61 Real GDP'!K72*1000),"")),"")</f>
        <v/>
      </c>
      <c r="M41" s="9" t="str">
        <f>IF('[1]T61 Real GDP'!L72&lt;&gt;"",(IF('[1]T15 Wine import vol'!L72&lt;&gt;"",('[1]T15 Wine import vol'!L72/'[1]T61 Real GDP'!L72*1000),"")),"")</f>
        <v/>
      </c>
      <c r="N41" s="9">
        <f>IF('[1]T61 Real GDP'!M72&lt;&gt;"",(IF('[1]T15 Wine import vol'!M72&lt;&gt;"",('[1]T15 Wine import vol'!M72/'[1]T61 Real GDP'!M72*1000),"")),"")</f>
        <v>471.42041837830124</v>
      </c>
      <c r="O41" s="9">
        <f>IF('[1]T61 Real GDP'!N72&lt;&gt;"",(IF('[1]T15 Wine import vol'!N72&lt;&gt;"",('[1]T15 Wine import vol'!N72/'[1]T61 Real GDP'!N72*1000),"")),"")</f>
        <v>248.45149061852521</v>
      </c>
      <c r="P41" s="9">
        <f>IF('[1]T61 Real GDP'!O72&lt;&gt;"",(IF('[1]T15 Wine import vol'!O72&lt;&gt;"",('[1]T15 Wine import vol'!O72/'[1]T61 Real GDP'!O72*1000),"")),"")</f>
        <v>5264.0124038819913</v>
      </c>
      <c r="Q41" s="9">
        <f>IF('[1]T61 Real GDP'!P72&lt;&gt;"",(IF('[1]T15 Wine import vol'!P72&lt;&gt;"",('[1]T15 Wine import vol'!P72/'[1]T61 Real GDP'!P72*1000),"")),"")</f>
        <v>297.49690994668623</v>
      </c>
      <c r="R41" s="9" t="str">
        <f>IF('[1]T61 Real GDP'!Q72&lt;&gt;"",(IF('[1]T15 Wine import vol'!Q72&lt;&gt;"",('[1]T15 Wine import vol'!Q72/'[1]T61 Real GDP'!Q72*1000),"")),"")</f>
        <v/>
      </c>
      <c r="S41" s="9" t="str">
        <f>IF('[1]T61 Real GDP'!R72&lt;&gt;"",(IF('[1]T15 Wine import vol'!R72&lt;&gt;"",('[1]T15 Wine import vol'!R72/'[1]T61 Real GDP'!R72*1000),"")),"")</f>
        <v/>
      </c>
      <c r="T41" s="9" t="str">
        <f>IF('[1]T61 Real GDP'!S72&lt;&gt;"",(IF('[1]T15 Wine import vol'!S72&lt;&gt;"",('[1]T15 Wine import vol'!S72/'[1]T61 Real GDP'!S72*1000),"")),"")</f>
        <v/>
      </c>
      <c r="U41" s="9" t="str">
        <f>IF('[1]T61 Real GDP'!T72&lt;&gt;"",(IF('[1]T15 Wine import vol'!T72&lt;&gt;"",('[1]T15 Wine import vol'!T72/'[1]T61 Real GDP'!T72*1000),"")),"")</f>
        <v/>
      </c>
      <c r="V41" s="9" t="str">
        <f>IF('[1]T61 Real GDP'!U72&lt;&gt;"",(IF('[1]T15 Wine import vol'!U72&lt;&gt;"",('[1]T15 Wine import vol'!U72/'[1]T61 Real GDP'!U72*1000),"")),"")</f>
        <v/>
      </c>
      <c r="W41" s="9" t="str">
        <f>IF('[1]T61 Real GDP'!V72&lt;&gt;"",(IF('[1]T15 Wine import vol'!V72&lt;&gt;"",('[1]T15 Wine import vol'!V72/'[1]T61 Real GDP'!V72*1000),"")),"")</f>
        <v/>
      </c>
      <c r="X41" s="9" t="str">
        <f>IF('[1]T61 Real GDP'!W72&lt;&gt;"",(IF('[1]T15 Wine import vol'!W72&lt;&gt;"",('[1]T15 Wine import vol'!W72/'[1]T61 Real GDP'!W72*1000),"")),"")</f>
        <v/>
      </c>
      <c r="Y41" s="9" t="str">
        <f>IF('[1]T61 Real GDP'!X72&lt;&gt;"",(IF('[1]T15 Wine import vol'!X72&lt;&gt;"",('[1]T15 Wine import vol'!X72/'[1]T61 Real GDP'!X72*1000),"")),"")</f>
        <v/>
      </c>
      <c r="Z41" s="9" t="str">
        <f>IF('[1]T61 Real GDP'!Y72&lt;&gt;"",(IF('[1]T15 Wine import vol'!Y72&lt;&gt;"",('[1]T15 Wine import vol'!Y72/'[1]T61 Real GDP'!Y72*1000),"")),"")</f>
        <v/>
      </c>
      <c r="AA41" s="9" t="str">
        <f>IF('[1]T61 Real GDP'!Z72&lt;&gt;"",(IF('[1]T15 Wine import vol'!Z72&lt;&gt;"",('[1]T15 Wine import vol'!Z72/'[1]T61 Real GDP'!Z72*1000),"")),"")</f>
        <v/>
      </c>
      <c r="AB41" s="9">
        <f>IF('[1]T61 Real GDP'!AA72&lt;&gt;"",(IF('[1]T15 Wine import vol'!AA72&lt;&gt;"",('[1]T15 Wine import vol'!AA72/'[1]T61 Real GDP'!AA72*1000),"")),"")</f>
        <v>32.867174131114652</v>
      </c>
      <c r="AC41" s="9" t="str">
        <f>IF('[1]T61 Real GDP'!AB72&lt;&gt;"",(IF('[1]T15 Wine import vol'!AB72&lt;&gt;"",('[1]T15 Wine import vol'!AB72/'[1]T61 Real GDP'!AB72*1000),"")),"")</f>
        <v/>
      </c>
      <c r="AD41" s="9" t="str">
        <f>IF('[1]T61 Real GDP'!AC72&lt;&gt;"",(IF('[1]T15 Wine import vol'!AC72&lt;&gt;"",('[1]T15 Wine import vol'!AC72/'[1]T61 Real GDP'!AC72*1000),"")),"")</f>
        <v/>
      </c>
      <c r="AE41" s="9">
        <f>IF('[1]T61 Real GDP'!AD72&lt;&gt;"",(IF('[1]T15 Wine import vol'!AD72&lt;&gt;"",('[1]T15 Wine import vol'!AD72/'[1]T61 Real GDP'!AD72*1000),"")),"")</f>
        <v>60.065448816956028</v>
      </c>
      <c r="AF41" s="9">
        <f>IF('[1]T61 Real GDP'!AE72&lt;&gt;"",(IF('[1]T15 Wine import vol'!AE72&lt;&gt;"",('[1]T15 Wine import vol'!AE72/'[1]T61 Real GDP'!AE72*1000),"")),"")</f>
        <v>2218.2886815295292</v>
      </c>
      <c r="AG41" s="9" t="str">
        <f>IF('[1]T61 Real GDP'!AF72&lt;&gt;"",(IF('[1]T15 Wine import vol'!AF72&lt;&gt;"",('[1]T15 Wine import vol'!AF72/'[1]T61 Real GDP'!AF72*1000),"")),"")</f>
        <v/>
      </c>
      <c r="AH41" s="9" t="str">
        <f>IF('[1]T61 Real GDP'!AG72&lt;&gt;"",(IF('[1]T15 Wine import vol'!AG72&lt;&gt;"",('[1]T15 Wine import vol'!AG72/'[1]T61 Real GDP'!AG72*1000),"")),"")</f>
        <v/>
      </c>
      <c r="AI41" s="9" t="str">
        <f>IF('[1]T61 Real GDP'!AH72&lt;&gt;"",(IF('[1]T15 Wine import vol'!AH72&lt;&gt;"",('[1]T15 Wine import vol'!AH72/'[1]T61 Real GDP'!AH72*1000),"")),"")</f>
        <v/>
      </c>
      <c r="AJ41" s="9" t="str">
        <f>IF('[1]T61 Real GDP'!AI72&lt;&gt;"",(IF('[1]T15 Wine import vol'!AI72&lt;&gt;"",('[1]T15 Wine import vol'!AI72/'[1]T61 Real GDP'!AI72*1000),"")),"")</f>
        <v/>
      </c>
      <c r="AK41" s="9" t="str">
        <f>IF('[1]T61 Real GDP'!AJ72&lt;&gt;"",(IF('[1]T15 Wine import vol'!AJ72&lt;&gt;"",('[1]T15 Wine import vol'!AJ72/'[1]T61 Real GDP'!AJ72*1000),"")),"")</f>
        <v/>
      </c>
      <c r="AL41" s="9" t="str">
        <f>IF('[1]T61 Real GDP'!AK72&lt;&gt;"",(IF('[1]T15 Wine import vol'!AK72&lt;&gt;"",('[1]T15 Wine import vol'!AK72/'[1]T61 Real GDP'!AK72*1000),"")),"")</f>
        <v/>
      </c>
      <c r="AM41" s="9" t="str">
        <f>IF('[1]T61 Real GDP'!AL72&lt;&gt;"",(IF('[1]T15 Wine import vol'!AL72&lt;&gt;"",('[1]T15 Wine import vol'!AL72/'[1]T61 Real GDP'!AL72*1000),"")),"")</f>
        <v/>
      </c>
      <c r="AN41" s="9" t="str">
        <f>IF('[1]T61 Real GDP'!AM72&lt;&gt;"",(IF('[1]T15 Wine import vol'!AM72&lt;&gt;"",('[1]T15 Wine import vol'!AM72/'[1]T61 Real GDP'!AM72*1000),"")),"")</f>
        <v/>
      </c>
      <c r="AO41" s="9" t="str">
        <f>IF('[1]T61 Real GDP'!AN72&lt;&gt;"",(IF('[1]T15 Wine import vol'!AN72&lt;&gt;"",('[1]T15 Wine import vol'!AN72/'[1]T61 Real GDP'!AN72*1000),"")),"")</f>
        <v/>
      </c>
      <c r="AP41" s="9" t="str">
        <f>IF('[1]T61 Real GDP'!AO72&lt;&gt;"",(IF('[1]T15 Wine import vol'!AO72&lt;&gt;"",('[1]T15 Wine import vol'!AO72/'[1]T61 Real GDP'!AO72*1000),"")),"")</f>
        <v/>
      </c>
      <c r="AQ41" s="9" t="str">
        <f>IF('[1]T61 Real GDP'!AP72&lt;&gt;"",(IF('[1]T15 Wine import vol'!AP72&lt;&gt;"",('[1]T15 Wine import vol'!AP72/'[1]T61 Real GDP'!AP72*1000),"")),"")</f>
        <v/>
      </c>
      <c r="AR41" s="9" t="str">
        <f>IF('[1]T61 Real GDP'!AQ72&lt;&gt;"",(IF('[1]T15 Wine import vol'!AQ72&lt;&gt;"",('[1]T15 Wine import vol'!AQ72/'[1]T61 Real GDP'!AQ72*1000),"")),"")</f>
        <v/>
      </c>
      <c r="AS41" s="9" t="str">
        <f>IF('[1]T61 Real GDP'!AR72&lt;&gt;"",(IF('[1]T15 Wine import vol'!AR72&lt;&gt;"",('[1]T15 Wine import vol'!AR72/'[1]T61 Real GDP'!AR72*1000),"")),"")</f>
        <v/>
      </c>
      <c r="AT41" s="9" t="str">
        <f>IF('[1]T61 Real GDP'!AS72&lt;&gt;"",(IF('[1]T15 Wine import vol'!AS72&lt;&gt;"",('[1]T15 Wine import vol'!AS72/'[1]T61 Real GDP'!AS72*1000),"")),"")</f>
        <v/>
      </c>
      <c r="AU41" s="9" t="str">
        <f>IF('[1]T61 Real GDP'!AT72&lt;&gt;"",(IF('[1]T15 Wine import vol'!AT72&lt;&gt;"",('[1]T15 Wine import vol'!AT72/'[1]T61 Real GDP'!AT72*1000),"")),"")</f>
        <v/>
      </c>
      <c r="AV41" s="9" t="str">
        <f>IF('[1]T61 Real GDP'!AU72&lt;&gt;"",(IF('[1]T15 Wine import vol'!AU72&lt;&gt;"",('[1]T15 Wine import vol'!AU72/'[1]T61 Real GDP'!AU72*1000),"")),"")</f>
        <v/>
      </c>
      <c r="AW41" s="9" t="str">
        <f>IF('[1]T61 Real GDP'!AV72&lt;&gt;"",(IF('[1]T15 Wine import vol'!AV72&lt;&gt;"",('[1]T15 Wine import vol'!AV72/'[1]T61 Real GDP'!AV72*1000),"")),"")</f>
        <v/>
      </c>
      <c r="AX41" s="9" t="str">
        <f>IF('[1]T61 Real GDP'!AW72&lt;&gt;"",(IF('[1]T15 Wine import vol'!AW72&lt;&gt;"",('[1]T15 Wine import vol'!AW72/'[1]T61 Real GDP'!AW72*1000),"")),"")</f>
        <v/>
      </c>
      <c r="AY41" s="9" t="str">
        <f>IF('[1]T61 Real GDP'!AX72&lt;&gt;"",(IF('[1]T15 Wine import vol'!AX72&lt;&gt;"",('[1]T15 Wine import vol'!AX72/'[1]T61 Real GDP'!AX72*1000),"")),"")</f>
        <v/>
      </c>
      <c r="AZ41" s="9" t="str">
        <f>IF('[1]T61 Real GDP'!AY72&lt;&gt;"",(IF('[1]T15 Wine import vol'!AY72&lt;&gt;"",('[1]T15 Wine import vol'!AY72/'[1]T61 Real GDP'!AY72*1000),"")),"")</f>
        <v/>
      </c>
      <c r="BA41" s="9" t="str">
        <f>IF('[1]T61 Real GDP'!AZ72&lt;&gt;"",(IF('[1]T15 Wine import vol'!AZ72&lt;&gt;"",('[1]T15 Wine import vol'!AZ72/'[1]T61 Real GDP'!AZ72*1000),"")),"")</f>
        <v/>
      </c>
      <c r="BB41" s="8" t="str">
        <f>IF('[1]T61 Real GDP'!BC72&lt;&gt;"",(IF('[1]T15 Wine import vol'!BC72&lt;&gt;"",('[1]T15 Wine import vol'!BC72/'[1]T61 Real GDP'!BC72*1000),"")),"")</f>
        <v/>
      </c>
    </row>
    <row r="42" spans="1:54" x14ac:dyDescent="0.5">
      <c r="A42" s="7">
        <f>'[1]T15 Wine import vol'!A73</f>
        <v>1905</v>
      </c>
      <c r="B42" s="9">
        <f>IF('[1]T61 Real GDP'!B73&lt;&gt;"",(IF('[1]T15 Wine import vol'!B73&lt;&gt;"",('[1]T15 Wine import vol'!B73/'[1]T61 Real GDP'!B73*1000),"")),"")</f>
        <v>4373.0052803407862</v>
      </c>
      <c r="C42" s="9">
        <f>IF('[1]T61 Real GDP'!C73&lt;&gt;"",(IF('[1]T15 Wine import vol'!C73&lt;&gt;"",('[1]T15 Wine import vol'!C73/'[1]T61 Real GDP'!C73*1000),"")),"")</f>
        <v>38.014012375697291</v>
      </c>
      <c r="D42" s="9">
        <f>IF('[1]T61 Real GDP'!D73&lt;&gt;"",(IF('[1]T15 Wine import vol'!D73&lt;&gt;"",('[1]T15 Wine import vol'!D73/'[1]T61 Real GDP'!D73*1000),"")),"")</f>
        <v>6.2762589928057544</v>
      </c>
      <c r="E42" s="9">
        <f>IF('[1]T61 Real GDP'!E73&lt;&gt;"",(IF('[1]T15 Wine import vol'!E73&lt;&gt;"",('[1]T15 Wine import vol'!E73/'[1]T61 Real GDP'!E73*1000),"")),"")</f>
        <v>7.4681370386707844</v>
      </c>
      <c r="F42" s="9">
        <f>IF('[1]T61 Real GDP'!F73&lt;&gt;"",(IF('[1]T15 Wine import vol'!F73&lt;&gt;"",('[1]T15 Wine import vol'!F73/'[1]T61 Real GDP'!F73*1000),"")),"")</f>
        <v>6584.0644345350838</v>
      </c>
      <c r="G42" s="9"/>
      <c r="H42" s="9">
        <f>IF('[1]T61 Real GDP'!G73&lt;&gt;"",(IF('[1]T15 Wine import vol'!G73&lt;&gt;"",('[1]T15 Wine import vol'!G73/'[1]T61 Real GDP'!G73*1000),"")),"")</f>
        <v>1099.6258731858966</v>
      </c>
      <c r="I42" s="9">
        <f>IF('[1]T61 Real GDP'!H73&lt;&gt;"",(IF('[1]T15 Wine import vol'!H73&lt;&gt;"",('[1]T15 Wine import vol'!H73/'[1]T61 Real GDP'!H73*1000),"")),"")</f>
        <v>419.07496920350388</v>
      </c>
      <c r="J42" s="9" t="str">
        <f>IF('[1]T61 Real GDP'!I73&lt;&gt;"",(IF('[1]T15 Wine import vol'!I73&lt;&gt;"",('[1]T15 Wine import vol'!I73/'[1]T61 Real GDP'!I73*1000),"")),"")</f>
        <v/>
      </c>
      <c r="K42" s="9">
        <f>IF('[1]T61 Real GDP'!J73&lt;&gt;"",(IF('[1]T15 Wine import vol'!J73&lt;&gt;"",('[1]T15 Wine import vol'!J73/'[1]T61 Real GDP'!J73*1000),"")),"")</f>
        <v>443.0005257709393</v>
      </c>
      <c r="L42" s="9" t="str">
        <f>IF('[1]T61 Real GDP'!K73&lt;&gt;"",(IF('[1]T15 Wine import vol'!K73&lt;&gt;"",('[1]T15 Wine import vol'!K73/'[1]T61 Real GDP'!K73*1000),"")),"")</f>
        <v/>
      </c>
      <c r="M42" s="9" t="str">
        <f>IF('[1]T61 Real GDP'!L73&lt;&gt;"",(IF('[1]T15 Wine import vol'!L73&lt;&gt;"",('[1]T15 Wine import vol'!L73/'[1]T61 Real GDP'!L73*1000),"")),"")</f>
        <v/>
      </c>
      <c r="N42" s="9">
        <f>IF('[1]T61 Real GDP'!M73&lt;&gt;"",(IF('[1]T15 Wine import vol'!M73&lt;&gt;"",('[1]T15 Wine import vol'!M73/'[1]T61 Real GDP'!M73*1000),"")),"")</f>
        <v>559.81187736077572</v>
      </c>
      <c r="O42" s="9">
        <f>IF('[1]T61 Real GDP'!N73&lt;&gt;"",(IF('[1]T15 Wine import vol'!N73&lt;&gt;"",('[1]T15 Wine import vol'!N73/'[1]T61 Real GDP'!N73*1000),"")),"")</f>
        <v>250.30370917316515</v>
      </c>
      <c r="P42" s="9">
        <f>IF('[1]T61 Real GDP'!O73&lt;&gt;"",(IF('[1]T15 Wine import vol'!O73&lt;&gt;"",('[1]T15 Wine import vol'!O73/'[1]T61 Real GDP'!O73*1000),"")),"")</f>
        <v>9458.7456160569873</v>
      </c>
      <c r="Q42" s="9">
        <f>IF('[1]T61 Real GDP'!P73&lt;&gt;"",(IF('[1]T15 Wine import vol'!P73&lt;&gt;"",('[1]T15 Wine import vol'!P73/'[1]T61 Real GDP'!P73*1000),"")),"")</f>
        <v>297.88016769845905</v>
      </c>
      <c r="R42" s="9" t="str">
        <f>IF('[1]T61 Real GDP'!Q73&lt;&gt;"",(IF('[1]T15 Wine import vol'!Q73&lt;&gt;"",('[1]T15 Wine import vol'!Q73/'[1]T61 Real GDP'!Q73*1000),"")),"")</f>
        <v/>
      </c>
      <c r="S42" s="9" t="str">
        <f>IF('[1]T61 Real GDP'!R73&lt;&gt;"",(IF('[1]T15 Wine import vol'!R73&lt;&gt;"",('[1]T15 Wine import vol'!R73/'[1]T61 Real GDP'!R73*1000),"")),"")</f>
        <v/>
      </c>
      <c r="T42" s="9" t="str">
        <f>IF('[1]T61 Real GDP'!S73&lt;&gt;"",(IF('[1]T15 Wine import vol'!S73&lt;&gt;"",('[1]T15 Wine import vol'!S73/'[1]T61 Real GDP'!S73*1000),"")),"")</f>
        <v/>
      </c>
      <c r="U42" s="9" t="str">
        <f>IF('[1]T61 Real GDP'!T73&lt;&gt;"",(IF('[1]T15 Wine import vol'!T73&lt;&gt;"",('[1]T15 Wine import vol'!T73/'[1]T61 Real GDP'!T73*1000),"")),"")</f>
        <v/>
      </c>
      <c r="V42" s="9" t="str">
        <f>IF('[1]T61 Real GDP'!U73&lt;&gt;"",(IF('[1]T15 Wine import vol'!U73&lt;&gt;"",('[1]T15 Wine import vol'!U73/'[1]T61 Real GDP'!U73*1000),"")),"")</f>
        <v/>
      </c>
      <c r="W42" s="9" t="str">
        <f>IF('[1]T61 Real GDP'!V73&lt;&gt;"",(IF('[1]T15 Wine import vol'!V73&lt;&gt;"",('[1]T15 Wine import vol'!V73/'[1]T61 Real GDP'!V73*1000),"")),"")</f>
        <v/>
      </c>
      <c r="X42" s="9" t="str">
        <f>IF('[1]T61 Real GDP'!W73&lt;&gt;"",(IF('[1]T15 Wine import vol'!W73&lt;&gt;"",('[1]T15 Wine import vol'!W73/'[1]T61 Real GDP'!W73*1000),"")),"")</f>
        <v/>
      </c>
      <c r="Y42" s="9" t="str">
        <f>IF('[1]T61 Real GDP'!X73&lt;&gt;"",(IF('[1]T15 Wine import vol'!X73&lt;&gt;"",('[1]T15 Wine import vol'!X73/'[1]T61 Real GDP'!X73*1000),"")),"")</f>
        <v/>
      </c>
      <c r="Z42" s="9" t="str">
        <f>IF('[1]T61 Real GDP'!Y73&lt;&gt;"",(IF('[1]T15 Wine import vol'!Y73&lt;&gt;"",('[1]T15 Wine import vol'!Y73/'[1]T61 Real GDP'!Y73*1000),"")),"")</f>
        <v/>
      </c>
      <c r="AA42" s="9" t="str">
        <f>IF('[1]T61 Real GDP'!Z73&lt;&gt;"",(IF('[1]T15 Wine import vol'!Z73&lt;&gt;"",('[1]T15 Wine import vol'!Z73/'[1]T61 Real GDP'!Z73*1000),"")),"")</f>
        <v/>
      </c>
      <c r="AB42" s="9">
        <f>IF('[1]T61 Real GDP'!AA73&lt;&gt;"",(IF('[1]T15 Wine import vol'!AA73&lt;&gt;"",('[1]T15 Wine import vol'!AA73/'[1]T61 Real GDP'!AA73*1000),"")),"")</f>
        <v>29.104695246427532</v>
      </c>
      <c r="AC42" s="9" t="str">
        <f>IF('[1]T61 Real GDP'!AB73&lt;&gt;"",(IF('[1]T15 Wine import vol'!AB73&lt;&gt;"",('[1]T15 Wine import vol'!AB73/'[1]T61 Real GDP'!AB73*1000),"")),"")</f>
        <v/>
      </c>
      <c r="AD42" s="9" t="str">
        <f>IF('[1]T61 Real GDP'!AC73&lt;&gt;"",(IF('[1]T15 Wine import vol'!AC73&lt;&gt;"",('[1]T15 Wine import vol'!AC73/'[1]T61 Real GDP'!AC73*1000),"")),"")</f>
        <v/>
      </c>
      <c r="AE42" s="9">
        <f>IF('[1]T61 Real GDP'!AD73&lt;&gt;"",(IF('[1]T15 Wine import vol'!AD73&lt;&gt;"",('[1]T15 Wine import vol'!AD73/'[1]T61 Real GDP'!AD73*1000),"")),"")</f>
        <v>55.133941854314124</v>
      </c>
      <c r="AF42" s="9">
        <f>IF('[1]T61 Real GDP'!AE73&lt;&gt;"",(IF('[1]T15 Wine import vol'!AE73&lt;&gt;"",('[1]T15 Wine import vol'!AE73/'[1]T61 Real GDP'!AE73*1000),"")),"")</f>
        <v>2267.2776069861802</v>
      </c>
      <c r="AG42" s="9" t="str">
        <f>IF('[1]T61 Real GDP'!AF73&lt;&gt;"",(IF('[1]T15 Wine import vol'!AF73&lt;&gt;"",('[1]T15 Wine import vol'!AF73/'[1]T61 Real GDP'!AF73*1000),"")),"")</f>
        <v/>
      </c>
      <c r="AH42" s="9" t="str">
        <f>IF('[1]T61 Real GDP'!AG73&lt;&gt;"",(IF('[1]T15 Wine import vol'!AG73&lt;&gt;"",('[1]T15 Wine import vol'!AG73/'[1]T61 Real GDP'!AG73*1000),"")),"")</f>
        <v/>
      </c>
      <c r="AI42" s="9" t="str">
        <f>IF('[1]T61 Real GDP'!AH73&lt;&gt;"",(IF('[1]T15 Wine import vol'!AH73&lt;&gt;"",('[1]T15 Wine import vol'!AH73/'[1]T61 Real GDP'!AH73*1000),"")),"")</f>
        <v/>
      </c>
      <c r="AJ42" s="9" t="str">
        <f>IF('[1]T61 Real GDP'!AI73&lt;&gt;"",(IF('[1]T15 Wine import vol'!AI73&lt;&gt;"",('[1]T15 Wine import vol'!AI73/'[1]T61 Real GDP'!AI73*1000),"")),"")</f>
        <v/>
      </c>
      <c r="AK42" s="9" t="str">
        <f>IF('[1]T61 Real GDP'!AJ73&lt;&gt;"",(IF('[1]T15 Wine import vol'!AJ73&lt;&gt;"",('[1]T15 Wine import vol'!AJ73/'[1]T61 Real GDP'!AJ73*1000),"")),"")</f>
        <v/>
      </c>
      <c r="AL42" s="9" t="str">
        <f>IF('[1]T61 Real GDP'!AK73&lt;&gt;"",(IF('[1]T15 Wine import vol'!AK73&lt;&gt;"",('[1]T15 Wine import vol'!AK73/'[1]T61 Real GDP'!AK73*1000),"")),"")</f>
        <v/>
      </c>
      <c r="AM42" s="9" t="str">
        <f>IF('[1]T61 Real GDP'!AL73&lt;&gt;"",(IF('[1]T15 Wine import vol'!AL73&lt;&gt;"",('[1]T15 Wine import vol'!AL73/'[1]T61 Real GDP'!AL73*1000),"")),"")</f>
        <v/>
      </c>
      <c r="AN42" s="9" t="str">
        <f>IF('[1]T61 Real GDP'!AM73&lt;&gt;"",(IF('[1]T15 Wine import vol'!AM73&lt;&gt;"",('[1]T15 Wine import vol'!AM73/'[1]T61 Real GDP'!AM73*1000),"")),"")</f>
        <v/>
      </c>
      <c r="AO42" s="9" t="str">
        <f>IF('[1]T61 Real GDP'!AN73&lt;&gt;"",(IF('[1]T15 Wine import vol'!AN73&lt;&gt;"",('[1]T15 Wine import vol'!AN73/'[1]T61 Real GDP'!AN73*1000),"")),"")</f>
        <v/>
      </c>
      <c r="AP42" s="9" t="str">
        <f>IF('[1]T61 Real GDP'!AO73&lt;&gt;"",(IF('[1]T15 Wine import vol'!AO73&lt;&gt;"",('[1]T15 Wine import vol'!AO73/'[1]T61 Real GDP'!AO73*1000),"")),"")</f>
        <v/>
      </c>
      <c r="AQ42" s="9" t="str">
        <f>IF('[1]T61 Real GDP'!AP73&lt;&gt;"",(IF('[1]T15 Wine import vol'!AP73&lt;&gt;"",('[1]T15 Wine import vol'!AP73/'[1]T61 Real GDP'!AP73*1000),"")),"")</f>
        <v/>
      </c>
      <c r="AR42" s="9" t="str">
        <f>IF('[1]T61 Real GDP'!AQ73&lt;&gt;"",(IF('[1]T15 Wine import vol'!AQ73&lt;&gt;"",('[1]T15 Wine import vol'!AQ73/'[1]T61 Real GDP'!AQ73*1000),"")),"")</f>
        <v/>
      </c>
      <c r="AS42" s="9" t="str">
        <f>IF('[1]T61 Real GDP'!AR73&lt;&gt;"",(IF('[1]T15 Wine import vol'!AR73&lt;&gt;"",('[1]T15 Wine import vol'!AR73/'[1]T61 Real GDP'!AR73*1000),"")),"")</f>
        <v/>
      </c>
      <c r="AT42" s="9" t="str">
        <f>IF('[1]T61 Real GDP'!AS73&lt;&gt;"",(IF('[1]T15 Wine import vol'!AS73&lt;&gt;"",('[1]T15 Wine import vol'!AS73/'[1]T61 Real GDP'!AS73*1000),"")),"")</f>
        <v/>
      </c>
      <c r="AU42" s="9" t="str">
        <f>IF('[1]T61 Real GDP'!AT73&lt;&gt;"",(IF('[1]T15 Wine import vol'!AT73&lt;&gt;"",('[1]T15 Wine import vol'!AT73/'[1]T61 Real GDP'!AT73*1000),"")),"")</f>
        <v/>
      </c>
      <c r="AV42" s="9" t="str">
        <f>IF('[1]T61 Real GDP'!AU73&lt;&gt;"",(IF('[1]T15 Wine import vol'!AU73&lt;&gt;"",('[1]T15 Wine import vol'!AU73/'[1]T61 Real GDP'!AU73*1000),"")),"")</f>
        <v/>
      </c>
      <c r="AW42" s="9" t="str">
        <f>IF('[1]T61 Real GDP'!AV73&lt;&gt;"",(IF('[1]T15 Wine import vol'!AV73&lt;&gt;"",('[1]T15 Wine import vol'!AV73/'[1]T61 Real GDP'!AV73*1000),"")),"")</f>
        <v/>
      </c>
      <c r="AX42" s="9" t="str">
        <f>IF('[1]T61 Real GDP'!AW73&lt;&gt;"",(IF('[1]T15 Wine import vol'!AW73&lt;&gt;"",('[1]T15 Wine import vol'!AW73/'[1]T61 Real GDP'!AW73*1000),"")),"")</f>
        <v/>
      </c>
      <c r="AY42" s="9" t="str">
        <f>IF('[1]T61 Real GDP'!AX73&lt;&gt;"",(IF('[1]T15 Wine import vol'!AX73&lt;&gt;"",('[1]T15 Wine import vol'!AX73/'[1]T61 Real GDP'!AX73*1000),"")),"")</f>
        <v/>
      </c>
      <c r="AZ42" s="9" t="str">
        <f>IF('[1]T61 Real GDP'!AY73&lt;&gt;"",(IF('[1]T15 Wine import vol'!AY73&lt;&gt;"",('[1]T15 Wine import vol'!AY73/'[1]T61 Real GDP'!AY73*1000),"")),"")</f>
        <v/>
      </c>
      <c r="BA42" s="9" t="str">
        <f>IF('[1]T61 Real GDP'!AZ73&lt;&gt;"",(IF('[1]T15 Wine import vol'!AZ73&lt;&gt;"",('[1]T15 Wine import vol'!AZ73/'[1]T61 Real GDP'!AZ73*1000),"")),"")</f>
        <v/>
      </c>
      <c r="BB42" s="8" t="str">
        <f>IF('[1]T61 Real GDP'!BC73&lt;&gt;"",(IF('[1]T15 Wine import vol'!BC73&lt;&gt;"",('[1]T15 Wine import vol'!BC73/'[1]T61 Real GDP'!BC73*1000),"")),"")</f>
        <v/>
      </c>
    </row>
    <row r="43" spans="1:54" x14ac:dyDescent="0.5">
      <c r="A43" s="7">
        <f>'[1]T15 Wine import vol'!A74</f>
        <v>1906</v>
      </c>
      <c r="B43" s="9">
        <f>IF('[1]T61 Real GDP'!B74&lt;&gt;"",(IF('[1]T15 Wine import vol'!B74&lt;&gt;"",('[1]T15 Wine import vol'!B74/'[1]T61 Real GDP'!B74*1000),"")),"")</f>
        <v>4783.6995648586289</v>
      </c>
      <c r="C43" s="9">
        <f>IF('[1]T61 Real GDP'!C74&lt;&gt;"",(IF('[1]T15 Wine import vol'!C74&lt;&gt;"",('[1]T15 Wine import vol'!C74/'[1]T61 Real GDP'!C74*1000),"")),"")</f>
        <v>44.444658525034981</v>
      </c>
      <c r="D43" s="9">
        <f>IF('[1]T61 Real GDP'!D74&lt;&gt;"",(IF('[1]T15 Wine import vol'!D74&lt;&gt;"",('[1]T15 Wine import vol'!D74/'[1]T61 Real GDP'!D74*1000),"")),"")</f>
        <v>5.6024010290124329</v>
      </c>
      <c r="E43" s="9">
        <f>IF('[1]T61 Real GDP'!E74&lt;&gt;"",(IF('[1]T15 Wine import vol'!E74&lt;&gt;"",('[1]T15 Wine import vol'!E74/'[1]T61 Real GDP'!E74*1000),"")),"")</f>
        <v>7.9555648769574949</v>
      </c>
      <c r="F43" s="9">
        <f>IF('[1]T61 Real GDP'!F74&lt;&gt;"",(IF('[1]T15 Wine import vol'!F74&lt;&gt;"",('[1]T15 Wine import vol'!F74/'[1]T61 Real GDP'!F74*1000),"")),"")</f>
        <v>6240.3080216039461</v>
      </c>
      <c r="G43" s="9"/>
      <c r="H43" s="9">
        <f>IF('[1]T61 Real GDP'!G74&lt;&gt;"",(IF('[1]T15 Wine import vol'!G74&lt;&gt;"",('[1]T15 Wine import vol'!G74/'[1]T61 Real GDP'!G74*1000),"")),"")</f>
        <v>1246.4345309997971</v>
      </c>
      <c r="I43" s="9">
        <f>IF('[1]T61 Real GDP'!H74&lt;&gt;"",(IF('[1]T15 Wine import vol'!H74&lt;&gt;"",('[1]T15 Wine import vol'!H74/'[1]T61 Real GDP'!H74*1000),"")),"")</f>
        <v>407.53598381867653</v>
      </c>
      <c r="J43" s="9" t="str">
        <f>IF('[1]T61 Real GDP'!I74&lt;&gt;"",(IF('[1]T15 Wine import vol'!I74&lt;&gt;"",('[1]T15 Wine import vol'!I74/'[1]T61 Real GDP'!I74*1000),"")),"")</f>
        <v/>
      </c>
      <c r="K43" s="9">
        <f>IF('[1]T61 Real GDP'!J74&lt;&gt;"",(IF('[1]T15 Wine import vol'!J74&lt;&gt;"",('[1]T15 Wine import vol'!J74/'[1]T61 Real GDP'!J74*1000),"")),"")</f>
        <v>294.54012719883713</v>
      </c>
      <c r="L43" s="9" t="str">
        <f>IF('[1]T61 Real GDP'!K74&lt;&gt;"",(IF('[1]T15 Wine import vol'!K74&lt;&gt;"",('[1]T15 Wine import vol'!K74/'[1]T61 Real GDP'!K74*1000),"")),"")</f>
        <v/>
      </c>
      <c r="M43" s="9" t="str">
        <f>IF('[1]T61 Real GDP'!L74&lt;&gt;"",(IF('[1]T15 Wine import vol'!L74&lt;&gt;"",('[1]T15 Wine import vol'!L74/'[1]T61 Real GDP'!L74*1000),"")),"")</f>
        <v/>
      </c>
      <c r="N43" s="9">
        <f>IF('[1]T61 Real GDP'!M74&lt;&gt;"",(IF('[1]T15 Wine import vol'!M74&lt;&gt;"",('[1]T15 Wine import vol'!M74/'[1]T61 Real GDP'!M74*1000),"")),"")</f>
        <v>515.00270790171828</v>
      </c>
      <c r="O43" s="9">
        <f>IF('[1]T61 Real GDP'!N74&lt;&gt;"",(IF('[1]T15 Wine import vol'!N74&lt;&gt;"",('[1]T15 Wine import vol'!N74/'[1]T61 Real GDP'!N74*1000),"")),"")</f>
        <v>230.15052589270124</v>
      </c>
      <c r="P43" s="9">
        <f>IF('[1]T61 Real GDP'!O74&lt;&gt;"",(IF('[1]T15 Wine import vol'!O74&lt;&gt;"",('[1]T15 Wine import vol'!O74/'[1]T61 Real GDP'!O74*1000),"")),"")</f>
        <v>2708.1331696143293</v>
      </c>
      <c r="Q43" s="9">
        <f>IF('[1]T61 Real GDP'!P74&lt;&gt;"",(IF('[1]T15 Wine import vol'!P74&lt;&gt;"",('[1]T15 Wine import vol'!P74/'[1]T61 Real GDP'!P74*1000),"")),"")</f>
        <v>296.64482158135019</v>
      </c>
      <c r="R43" s="9" t="str">
        <f>IF('[1]T61 Real GDP'!Q74&lt;&gt;"",(IF('[1]T15 Wine import vol'!Q74&lt;&gt;"",('[1]T15 Wine import vol'!Q74/'[1]T61 Real GDP'!Q74*1000),"")),"")</f>
        <v/>
      </c>
      <c r="S43" s="9" t="str">
        <f>IF('[1]T61 Real GDP'!R74&lt;&gt;"",(IF('[1]T15 Wine import vol'!R74&lt;&gt;"",('[1]T15 Wine import vol'!R74/'[1]T61 Real GDP'!R74*1000),"")),"")</f>
        <v/>
      </c>
      <c r="T43" s="9" t="str">
        <f>IF('[1]T61 Real GDP'!S74&lt;&gt;"",(IF('[1]T15 Wine import vol'!S74&lt;&gt;"",('[1]T15 Wine import vol'!S74/'[1]T61 Real GDP'!S74*1000),"")),"")</f>
        <v/>
      </c>
      <c r="U43" s="9" t="str">
        <f>IF('[1]T61 Real GDP'!T74&lt;&gt;"",(IF('[1]T15 Wine import vol'!T74&lt;&gt;"",('[1]T15 Wine import vol'!T74/'[1]T61 Real GDP'!T74*1000),"")),"")</f>
        <v/>
      </c>
      <c r="V43" s="9" t="str">
        <f>IF('[1]T61 Real GDP'!U74&lt;&gt;"",(IF('[1]T15 Wine import vol'!U74&lt;&gt;"",('[1]T15 Wine import vol'!U74/'[1]T61 Real GDP'!U74*1000),"")),"")</f>
        <v/>
      </c>
      <c r="W43" s="9" t="str">
        <f>IF('[1]T61 Real GDP'!V74&lt;&gt;"",(IF('[1]T15 Wine import vol'!V74&lt;&gt;"",('[1]T15 Wine import vol'!V74/'[1]T61 Real GDP'!V74*1000),"")),"")</f>
        <v/>
      </c>
      <c r="X43" s="9" t="str">
        <f>IF('[1]T61 Real GDP'!W74&lt;&gt;"",(IF('[1]T15 Wine import vol'!W74&lt;&gt;"",('[1]T15 Wine import vol'!W74/'[1]T61 Real GDP'!W74*1000),"")),"")</f>
        <v/>
      </c>
      <c r="Y43" s="9" t="str">
        <f>IF('[1]T61 Real GDP'!X74&lt;&gt;"",(IF('[1]T15 Wine import vol'!X74&lt;&gt;"",('[1]T15 Wine import vol'!X74/'[1]T61 Real GDP'!X74*1000),"")),"")</f>
        <v/>
      </c>
      <c r="Z43" s="9" t="str">
        <f>IF('[1]T61 Real GDP'!Y74&lt;&gt;"",(IF('[1]T15 Wine import vol'!Y74&lt;&gt;"",('[1]T15 Wine import vol'!Y74/'[1]T61 Real GDP'!Y74*1000),"")),"")</f>
        <v/>
      </c>
      <c r="AA43" s="9" t="str">
        <f>IF('[1]T61 Real GDP'!Z74&lt;&gt;"",(IF('[1]T15 Wine import vol'!Z74&lt;&gt;"",('[1]T15 Wine import vol'!Z74/'[1]T61 Real GDP'!Z74*1000),"")),"")</f>
        <v/>
      </c>
      <c r="AB43" s="9">
        <f>IF('[1]T61 Real GDP'!AA74&lt;&gt;"",(IF('[1]T15 Wine import vol'!AA74&lt;&gt;"",('[1]T15 Wine import vol'!AA74/'[1]T61 Real GDP'!AA74*1000),"")),"")</f>
        <v>28.12824294063029</v>
      </c>
      <c r="AC43" s="9" t="str">
        <f>IF('[1]T61 Real GDP'!AB74&lt;&gt;"",(IF('[1]T15 Wine import vol'!AB74&lt;&gt;"",('[1]T15 Wine import vol'!AB74/'[1]T61 Real GDP'!AB74*1000),"")),"")</f>
        <v/>
      </c>
      <c r="AD43" s="9" t="str">
        <f>IF('[1]T61 Real GDP'!AC74&lt;&gt;"",(IF('[1]T15 Wine import vol'!AC74&lt;&gt;"",('[1]T15 Wine import vol'!AC74/'[1]T61 Real GDP'!AC74*1000),"")),"")</f>
        <v/>
      </c>
      <c r="AE43" s="9">
        <f>IF('[1]T61 Real GDP'!AD74&lt;&gt;"",(IF('[1]T15 Wine import vol'!AD74&lt;&gt;"",('[1]T15 Wine import vol'!AD74/'[1]T61 Real GDP'!AD74*1000),"")),"")</f>
        <v>57.673842314484197</v>
      </c>
      <c r="AF43" s="9">
        <f>IF('[1]T61 Real GDP'!AE74&lt;&gt;"",(IF('[1]T15 Wine import vol'!AE74&lt;&gt;"",('[1]T15 Wine import vol'!AE74/'[1]T61 Real GDP'!AE74*1000),"")),"")</f>
        <v>2877.1567862478241</v>
      </c>
      <c r="AG43" s="9" t="str">
        <f>IF('[1]T61 Real GDP'!AF74&lt;&gt;"",(IF('[1]T15 Wine import vol'!AF74&lt;&gt;"",('[1]T15 Wine import vol'!AF74/'[1]T61 Real GDP'!AF74*1000),"")),"")</f>
        <v/>
      </c>
      <c r="AH43" s="9" t="str">
        <f>IF('[1]T61 Real GDP'!AG74&lt;&gt;"",(IF('[1]T15 Wine import vol'!AG74&lt;&gt;"",('[1]T15 Wine import vol'!AG74/'[1]T61 Real GDP'!AG74*1000),"")),"")</f>
        <v/>
      </c>
      <c r="AI43" s="9" t="str">
        <f>IF('[1]T61 Real GDP'!AH74&lt;&gt;"",(IF('[1]T15 Wine import vol'!AH74&lt;&gt;"",('[1]T15 Wine import vol'!AH74/'[1]T61 Real GDP'!AH74*1000),"")),"")</f>
        <v/>
      </c>
      <c r="AJ43" s="9" t="str">
        <f>IF('[1]T61 Real GDP'!AI74&lt;&gt;"",(IF('[1]T15 Wine import vol'!AI74&lt;&gt;"",('[1]T15 Wine import vol'!AI74/'[1]T61 Real GDP'!AI74*1000),"")),"")</f>
        <v/>
      </c>
      <c r="AK43" s="9" t="str">
        <f>IF('[1]T61 Real GDP'!AJ74&lt;&gt;"",(IF('[1]T15 Wine import vol'!AJ74&lt;&gt;"",('[1]T15 Wine import vol'!AJ74/'[1]T61 Real GDP'!AJ74*1000),"")),"")</f>
        <v/>
      </c>
      <c r="AL43" s="9" t="str">
        <f>IF('[1]T61 Real GDP'!AK74&lt;&gt;"",(IF('[1]T15 Wine import vol'!AK74&lt;&gt;"",('[1]T15 Wine import vol'!AK74/'[1]T61 Real GDP'!AK74*1000),"")),"")</f>
        <v/>
      </c>
      <c r="AM43" s="9" t="str">
        <f>IF('[1]T61 Real GDP'!AL74&lt;&gt;"",(IF('[1]T15 Wine import vol'!AL74&lt;&gt;"",('[1]T15 Wine import vol'!AL74/'[1]T61 Real GDP'!AL74*1000),"")),"")</f>
        <v/>
      </c>
      <c r="AN43" s="9" t="str">
        <f>IF('[1]T61 Real GDP'!AM74&lt;&gt;"",(IF('[1]T15 Wine import vol'!AM74&lt;&gt;"",('[1]T15 Wine import vol'!AM74/'[1]T61 Real GDP'!AM74*1000),"")),"")</f>
        <v/>
      </c>
      <c r="AO43" s="9" t="str">
        <f>IF('[1]T61 Real GDP'!AN74&lt;&gt;"",(IF('[1]T15 Wine import vol'!AN74&lt;&gt;"",('[1]T15 Wine import vol'!AN74/'[1]T61 Real GDP'!AN74*1000),"")),"")</f>
        <v/>
      </c>
      <c r="AP43" s="9" t="str">
        <f>IF('[1]T61 Real GDP'!AO74&lt;&gt;"",(IF('[1]T15 Wine import vol'!AO74&lt;&gt;"",('[1]T15 Wine import vol'!AO74/'[1]T61 Real GDP'!AO74*1000),"")),"")</f>
        <v/>
      </c>
      <c r="AQ43" s="9" t="str">
        <f>IF('[1]T61 Real GDP'!AP74&lt;&gt;"",(IF('[1]T15 Wine import vol'!AP74&lt;&gt;"",('[1]T15 Wine import vol'!AP74/'[1]T61 Real GDP'!AP74*1000),"")),"")</f>
        <v/>
      </c>
      <c r="AR43" s="9" t="str">
        <f>IF('[1]T61 Real GDP'!AQ74&lt;&gt;"",(IF('[1]T15 Wine import vol'!AQ74&lt;&gt;"",('[1]T15 Wine import vol'!AQ74/'[1]T61 Real GDP'!AQ74*1000),"")),"")</f>
        <v/>
      </c>
      <c r="AS43" s="9" t="str">
        <f>IF('[1]T61 Real GDP'!AR74&lt;&gt;"",(IF('[1]T15 Wine import vol'!AR74&lt;&gt;"",('[1]T15 Wine import vol'!AR74/'[1]T61 Real GDP'!AR74*1000),"")),"")</f>
        <v/>
      </c>
      <c r="AT43" s="9" t="str">
        <f>IF('[1]T61 Real GDP'!AS74&lt;&gt;"",(IF('[1]T15 Wine import vol'!AS74&lt;&gt;"",('[1]T15 Wine import vol'!AS74/'[1]T61 Real GDP'!AS74*1000),"")),"")</f>
        <v/>
      </c>
      <c r="AU43" s="9" t="str">
        <f>IF('[1]T61 Real GDP'!AT74&lt;&gt;"",(IF('[1]T15 Wine import vol'!AT74&lt;&gt;"",('[1]T15 Wine import vol'!AT74/'[1]T61 Real GDP'!AT74*1000),"")),"")</f>
        <v/>
      </c>
      <c r="AV43" s="9" t="str">
        <f>IF('[1]T61 Real GDP'!AU74&lt;&gt;"",(IF('[1]T15 Wine import vol'!AU74&lt;&gt;"",('[1]T15 Wine import vol'!AU74/'[1]T61 Real GDP'!AU74*1000),"")),"")</f>
        <v/>
      </c>
      <c r="AW43" s="9" t="str">
        <f>IF('[1]T61 Real GDP'!AV74&lt;&gt;"",(IF('[1]T15 Wine import vol'!AV74&lt;&gt;"",('[1]T15 Wine import vol'!AV74/'[1]T61 Real GDP'!AV74*1000),"")),"")</f>
        <v/>
      </c>
      <c r="AX43" s="9" t="str">
        <f>IF('[1]T61 Real GDP'!AW74&lt;&gt;"",(IF('[1]T15 Wine import vol'!AW74&lt;&gt;"",('[1]T15 Wine import vol'!AW74/'[1]T61 Real GDP'!AW74*1000),"")),"")</f>
        <v/>
      </c>
      <c r="AY43" s="9" t="str">
        <f>IF('[1]T61 Real GDP'!AX74&lt;&gt;"",(IF('[1]T15 Wine import vol'!AX74&lt;&gt;"",('[1]T15 Wine import vol'!AX74/'[1]T61 Real GDP'!AX74*1000),"")),"")</f>
        <v/>
      </c>
      <c r="AZ43" s="9" t="str">
        <f>IF('[1]T61 Real GDP'!AY74&lt;&gt;"",(IF('[1]T15 Wine import vol'!AY74&lt;&gt;"",('[1]T15 Wine import vol'!AY74/'[1]T61 Real GDP'!AY74*1000),"")),"")</f>
        <v/>
      </c>
      <c r="BA43" s="9" t="str">
        <f>IF('[1]T61 Real GDP'!AZ74&lt;&gt;"",(IF('[1]T15 Wine import vol'!AZ74&lt;&gt;"",('[1]T15 Wine import vol'!AZ74/'[1]T61 Real GDP'!AZ74*1000),"")),"")</f>
        <v/>
      </c>
      <c r="BB43" s="8" t="str">
        <f>IF('[1]T61 Real GDP'!BC74&lt;&gt;"",(IF('[1]T15 Wine import vol'!BC74&lt;&gt;"",('[1]T15 Wine import vol'!BC74/'[1]T61 Real GDP'!BC74*1000),"")),"")</f>
        <v/>
      </c>
    </row>
    <row r="44" spans="1:54" x14ac:dyDescent="0.5">
      <c r="A44" s="7">
        <f>'[1]T15 Wine import vol'!A75</f>
        <v>1907</v>
      </c>
      <c r="B44" s="9">
        <f>IF('[1]T61 Real GDP'!B75&lt;&gt;"",(IF('[1]T15 Wine import vol'!B75&lt;&gt;"",('[1]T15 Wine import vol'!B75/'[1]T61 Real GDP'!B75*1000),"")),"")</f>
        <v>4712.0915938157968</v>
      </c>
      <c r="C44" s="9">
        <f>IF('[1]T61 Real GDP'!C75&lt;&gt;"",(IF('[1]T15 Wine import vol'!C75&lt;&gt;"",('[1]T15 Wine import vol'!C75/'[1]T61 Real GDP'!C75*1000),"")),"")</f>
        <v>52.352888424193523</v>
      </c>
      <c r="D44" s="9">
        <f>IF('[1]T61 Real GDP'!D75&lt;&gt;"",(IF('[1]T15 Wine import vol'!D75&lt;&gt;"",('[1]T15 Wine import vol'!D75/'[1]T61 Real GDP'!D75*1000),"")),"")</f>
        <v>5.6999302163293795</v>
      </c>
      <c r="E44" s="9">
        <f>IF('[1]T61 Real GDP'!E75&lt;&gt;"",(IF('[1]T15 Wine import vol'!E75&lt;&gt;"",('[1]T15 Wine import vol'!E75/'[1]T61 Real GDP'!E75*1000),"")),"")</f>
        <v>6.9700420225023736</v>
      </c>
      <c r="F44" s="9">
        <f>IF('[1]T61 Real GDP'!F75&lt;&gt;"",(IF('[1]T15 Wine import vol'!F75&lt;&gt;"",('[1]T15 Wine import vol'!F75/'[1]T61 Real GDP'!F75*1000),"")),"")</f>
        <v>5785.1433227269263</v>
      </c>
      <c r="G44" s="9"/>
      <c r="H44" s="9">
        <f>IF('[1]T61 Real GDP'!G75&lt;&gt;"",(IF('[1]T15 Wine import vol'!G75&lt;&gt;"",('[1]T15 Wine import vol'!G75/'[1]T61 Real GDP'!G75*1000),"")),"")</f>
        <v>1115.5671354077754</v>
      </c>
      <c r="I44" s="9">
        <f>IF('[1]T61 Real GDP'!H75&lt;&gt;"",(IF('[1]T15 Wine import vol'!H75&lt;&gt;"",('[1]T15 Wine import vol'!H75/'[1]T61 Real GDP'!H75*1000),"")),"")</f>
        <v>423.79757773842994</v>
      </c>
      <c r="J44" s="9" t="str">
        <f>IF('[1]T61 Real GDP'!I75&lt;&gt;"",(IF('[1]T15 Wine import vol'!I75&lt;&gt;"",('[1]T15 Wine import vol'!I75/'[1]T61 Real GDP'!I75*1000),"")),"")</f>
        <v/>
      </c>
      <c r="K44" s="9">
        <f>IF('[1]T61 Real GDP'!J75&lt;&gt;"",(IF('[1]T15 Wine import vol'!J75&lt;&gt;"",('[1]T15 Wine import vol'!J75/'[1]T61 Real GDP'!J75*1000),"")),"")</f>
        <v>464.56307711636794</v>
      </c>
      <c r="L44" s="9" t="str">
        <f>IF('[1]T61 Real GDP'!K75&lt;&gt;"",(IF('[1]T15 Wine import vol'!K75&lt;&gt;"",('[1]T15 Wine import vol'!K75/'[1]T61 Real GDP'!K75*1000),"")),"")</f>
        <v/>
      </c>
      <c r="M44" s="9" t="str">
        <f>IF('[1]T61 Real GDP'!L75&lt;&gt;"",(IF('[1]T15 Wine import vol'!L75&lt;&gt;"",('[1]T15 Wine import vol'!L75/'[1]T61 Real GDP'!L75*1000),"")),"")</f>
        <v/>
      </c>
      <c r="N44" s="9">
        <f>IF('[1]T61 Real GDP'!M75&lt;&gt;"",(IF('[1]T15 Wine import vol'!M75&lt;&gt;"",('[1]T15 Wine import vol'!M75/'[1]T61 Real GDP'!M75*1000),"")),"")</f>
        <v>512.66440119803099</v>
      </c>
      <c r="O44" s="9">
        <f>IF('[1]T61 Real GDP'!N75&lt;&gt;"",(IF('[1]T15 Wine import vol'!N75&lt;&gt;"",('[1]T15 Wine import vol'!N75/'[1]T61 Real GDP'!N75*1000),"")),"")</f>
        <v>214.09829006600634</v>
      </c>
      <c r="P44" s="9">
        <f>IF('[1]T61 Real GDP'!O75&lt;&gt;"",(IF('[1]T15 Wine import vol'!O75&lt;&gt;"",('[1]T15 Wine import vol'!O75/'[1]T61 Real GDP'!O75*1000),"")),"")</f>
        <v>5438.2816323248635</v>
      </c>
      <c r="Q44" s="9">
        <f>IF('[1]T61 Real GDP'!P75&lt;&gt;"",(IF('[1]T15 Wine import vol'!P75&lt;&gt;"",('[1]T15 Wine import vol'!P75/'[1]T61 Real GDP'!P75*1000),"")),"")</f>
        <v>292.78495452476903</v>
      </c>
      <c r="R44" s="9" t="str">
        <f>IF('[1]T61 Real GDP'!Q75&lt;&gt;"",(IF('[1]T15 Wine import vol'!Q75&lt;&gt;"",('[1]T15 Wine import vol'!Q75/'[1]T61 Real GDP'!Q75*1000),"")),"")</f>
        <v/>
      </c>
      <c r="S44" s="9" t="str">
        <f>IF('[1]T61 Real GDP'!R75&lt;&gt;"",(IF('[1]T15 Wine import vol'!R75&lt;&gt;"",('[1]T15 Wine import vol'!R75/'[1]T61 Real GDP'!R75*1000),"")),"")</f>
        <v/>
      </c>
      <c r="T44" s="9" t="str">
        <f>IF('[1]T61 Real GDP'!S75&lt;&gt;"",(IF('[1]T15 Wine import vol'!S75&lt;&gt;"",('[1]T15 Wine import vol'!S75/'[1]T61 Real GDP'!S75*1000),"")),"")</f>
        <v/>
      </c>
      <c r="U44" s="9" t="str">
        <f>IF('[1]T61 Real GDP'!T75&lt;&gt;"",(IF('[1]T15 Wine import vol'!T75&lt;&gt;"",('[1]T15 Wine import vol'!T75/'[1]T61 Real GDP'!T75*1000),"")),"")</f>
        <v/>
      </c>
      <c r="V44" s="9" t="str">
        <f>IF('[1]T61 Real GDP'!U75&lt;&gt;"",(IF('[1]T15 Wine import vol'!U75&lt;&gt;"",('[1]T15 Wine import vol'!U75/'[1]T61 Real GDP'!U75*1000),"")),"")</f>
        <v/>
      </c>
      <c r="W44" s="9" t="str">
        <f>IF('[1]T61 Real GDP'!V75&lt;&gt;"",(IF('[1]T15 Wine import vol'!V75&lt;&gt;"",('[1]T15 Wine import vol'!V75/'[1]T61 Real GDP'!V75*1000),"")),"")</f>
        <v/>
      </c>
      <c r="X44" s="9" t="str">
        <f>IF('[1]T61 Real GDP'!W75&lt;&gt;"",(IF('[1]T15 Wine import vol'!W75&lt;&gt;"",('[1]T15 Wine import vol'!W75/'[1]T61 Real GDP'!W75*1000),"")),"")</f>
        <v/>
      </c>
      <c r="Y44" s="9" t="str">
        <f>IF('[1]T61 Real GDP'!X75&lt;&gt;"",(IF('[1]T15 Wine import vol'!X75&lt;&gt;"",('[1]T15 Wine import vol'!X75/'[1]T61 Real GDP'!X75*1000),"")),"")</f>
        <v/>
      </c>
      <c r="Z44" s="9" t="str">
        <f>IF('[1]T61 Real GDP'!Y75&lt;&gt;"",(IF('[1]T15 Wine import vol'!Y75&lt;&gt;"",('[1]T15 Wine import vol'!Y75/'[1]T61 Real GDP'!Y75*1000),"")),"")</f>
        <v/>
      </c>
      <c r="AA44" s="9" t="str">
        <f>IF('[1]T61 Real GDP'!Z75&lt;&gt;"",(IF('[1]T15 Wine import vol'!Z75&lt;&gt;"",('[1]T15 Wine import vol'!Z75/'[1]T61 Real GDP'!Z75*1000),"")),"")</f>
        <v/>
      </c>
      <c r="AB44" s="9">
        <f>IF('[1]T61 Real GDP'!AA75&lt;&gt;"",(IF('[1]T15 Wine import vol'!AA75&lt;&gt;"",('[1]T15 Wine import vol'!AA75/'[1]T61 Real GDP'!AA75*1000),"")),"")</f>
        <v>27.503674154944363</v>
      </c>
      <c r="AC44" s="9" t="str">
        <f>IF('[1]T61 Real GDP'!AB75&lt;&gt;"",(IF('[1]T15 Wine import vol'!AB75&lt;&gt;"",('[1]T15 Wine import vol'!AB75/'[1]T61 Real GDP'!AB75*1000),"")),"")</f>
        <v/>
      </c>
      <c r="AD44" s="9" t="str">
        <f>IF('[1]T61 Real GDP'!AC75&lt;&gt;"",(IF('[1]T15 Wine import vol'!AC75&lt;&gt;"",('[1]T15 Wine import vol'!AC75/'[1]T61 Real GDP'!AC75*1000),"")),"")</f>
        <v/>
      </c>
      <c r="AE44" s="9">
        <f>IF('[1]T61 Real GDP'!AD75&lt;&gt;"",(IF('[1]T15 Wine import vol'!AD75&lt;&gt;"",('[1]T15 Wine import vol'!AD75/'[1]T61 Real GDP'!AD75*1000),"")),"")</f>
        <v>65.541501130752579</v>
      </c>
      <c r="AF44" s="9">
        <f>IF('[1]T61 Real GDP'!AE75&lt;&gt;"",(IF('[1]T15 Wine import vol'!AE75&lt;&gt;"",('[1]T15 Wine import vol'!AE75/'[1]T61 Real GDP'!AE75*1000),"")),"")</f>
        <v>2864.1384958882131</v>
      </c>
      <c r="AG44" s="9" t="str">
        <f>IF('[1]T61 Real GDP'!AF75&lt;&gt;"",(IF('[1]T15 Wine import vol'!AF75&lt;&gt;"",('[1]T15 Wine import vol'!AF75/'[1]T61 Real GDP'!AF75*1000),"")),"")</f>
        <v/>
      </c>
      <c r="AH44" s="9" t="str">
        <f>IF('[1]T61 Real GDP'!AG75&lt;&gt;"",(IF('[1]T15 Wine import vol'!AG75&lt;&gt;"",('[1]T15 Wine import vol'!AG75/'[1]T61 Real GDP'!AG75*1000),"")),"")</f>
        <v/>
      </c>
      <c r="AI44" s="9" t="str">
        <f>IF('[1]T61 Real GDP'!AH75&lt;&gt;"",(IF('[1]T15 Wine import vol'!AH75&lt;&gt;"",('[1]T15 Wine import vol'!AH75/'[1]T61 Real GDP'!AH75*1000),"")),"")</f>
        <v/>
      </c>
      <c r="AJ44" s="9" t="str">
        <f>IF('[1]T61 Real GDP'!AI75&lt;&gt;"",(IF('[1]T15 Wine import vol'!AI75&lt;&gt;"",('[1]T15 Wine import vol'!AI75/'[1]T61 Real GDP'!AI75*1000),"")),"")</f>
        <v/>
      </c>
      <c r="AK44" s="9" t="str">
        <f>IF('[1]T61 Real GDP'!AJ75&lt;&gt;"",(IF('[1]T15 Wine import vol'!AJ75&lt;&gt;"",('[1]T15 Wine import vol'!AJ75/'[1]T61 Real GDP'!AJ75*1000),"")),"")</f>
        <v/>
      </c>
      <c r="AL44" s="9" t="str">
        <f>IF('[1]T61 Real GDP'!AK75&lt;&gt;"",(IF('[1]T15 Wine import vol'!AK75&lt;&gt;"",('[1]T15 Wine import vol'!AK75/'[1]T61 Real GDP'!AK75*1000),"")),"")</f>
        <v/>
      </c>
      <c r="AM44" s="9" t="str">
        <f>IF('[1]T61 Real GDP'!AL75&lt;&gt;"",(IF('[1]T15 Wine import vol'!AL75&lt;&gt;"",('[1]T15 Wine import vol'!AL75/'[1]T61 Real GDP'!AL75*1000),"")),"")</f>
        <v/>
      </c>
      <c r="AN44" s="9" t="str">
        <f>IF('[1]T61 Real GDP'!AM75&lt;&gt;"",(IF('[1]T15 Wine import vol'!AM75&lt;&gt;"",('[1]T15 Wine import vol'!AM75/'[1]T61 Real GDP'!AM75*1000),"")),"")</f>
        <v/>
      </c>
      <c r="AO44" s="9" t="str">
        <f>IF('[1]T61 Real GDP'!AN75&lt;&gt;"",(IF('[1]T15 Wine import vol'!AN75&lt;&gt;"",('[1]T15 Wine import vol'!AN75/'[1]T61 Real GDP'!AN75*1000),"")),"")</f>
        <v/>
      </c>
      <c r="AP44" s="9" t="str">
        <f>IF('[1]T61 Real GDP'!AO75&lt;&gt;"",(IF('[1]T15 Wine import vol'!AO75&lt;&gt;"",('[1]T15 Wine import vol'!AO75/'[1]T61 Real GDP'!AO75*1000),"")),"")</f>
        <v/>
      </c>
      <c r="AQ44" s="9" t="str">
        <f>IF('[1]T61 Real GDP'!AP75&lt;&gt;"",(IF('[1]T15 Wine import vol'!AP75&lt;&gt;"",('[1]T15 Wine import vol'!AP75/'[1]T61 Real GDP'!AP75*1000),"")),"")</f>
        <v/>
      </c>
      <c r="AR44" s="9" t="str">
        <f>IF('[1]T61 Real GDP'!AQ75&lt;&gt;"",(IF('[1]T15 Wine import vol'!AQ75&lt;&gt;"",('[1]T15 Wine import vol'!AQ75/'[1]T61 Real GDP'!AQ75*1000),"")),"")</f>
        <v/>
      </c>
      <c r="AS44" s="9" t="str">
        <f>IF('[1]T61 Real GDP'!AR75&lt;&gt;"",(IF('[1]T15 Wine import vol'!AR75&lt;&gt;"",('[1]T15 Wine import vol'!AR75/'[1]T61 Real GDP'!AR75*1000),"")),"")</f>
        <v/>
      </c>
      <c r="AT44" s="9" t="str">
        <f>IF('[1]T61 Real GDP'!AS75&lt;&gt;"",(IF('[1]T15 Wine import vol'!AS75&lt;&gt;"",('[1]T15 Wine import vol'!AS75/'[1]T61 Real GDP'!AS75*1000),"")),"")</f>
        <v/>
      </c>
      <c r="AU44" s="9" t="str">
        <f>IF('[1]T61 Real GDP'!AT75&lt;&gt;"",(IF('[1]T15 Wine import vol'!AT75&lt;&gt;"",('[1]T15 Wine import vol'!AT75/'[1]T61 Real GDP'!AT75*1000),"")),"")</f>
        <v/>
      </c>
      <c r="AV44" s="9" t="str">
        <f>IF('[1]T61 Real GDP'!AU75&lt;&gt;"",(IF('[1]T15 Wine import vol'!AU75&lt;&gt;"",('[1]T15 Wine import vol'!AU75/'[1]T61 Real GDP'!AU75*1000),"")),"")</f>
        <v/>
      </c>
      <c r="AW44" s="9" t="str">
        <f>IF('[1]T61 Real GDP'!AV75&lt;&gt;"",(IF('[1]T15 Wine import vol'!AV75&lt;&gt;"",('[1]T15 Wine import vol'!AV75/'[1]T61 Real GDP'!AV75*1000),"")),"")</f>
        <v/>
      </c>
      <c r="AX44" s="9" t="str">
        <f>IF('[1]T61 Real GDP'!AW75&lt;&gt;"",(IF('[1]T15 Wine import vol'!AW75&lt;&gt;"",('[1]T15 Wine import vol'!AW75/'[1]T61 Real GDP'!AW75*1000),"")),"")</f>
        <v/>
      </c>
      <c r="AY44" s="9" t="str">
        <f>IF('[1]T61 Real GDP'!AX75&lt;&gt;"",(IF('[1]T15 Wine import vol'!AX75&lt;&gt;"",('[1]T15 Wine import vol'!AX75/'[1]T61 Real GDP'!AX75*1000),"")),"")</f>
        <v/>
      </c>
      <c r="AZ44" s="9" t="str">
        <f>IF('[1]T61 Real GDP'!AY75&lt;&gt;"",(IF('[1]T15 Wine import vol'!AY75&lt;&gt;"",('[1]T15 Wine import vol'!AY75/'[1]T61 Real GDP'!AY75*1000),"")),"")</f>
        <v/>
      </c>
      <c r="BA44" s="9" t="str">
        <f>IF('[1]T61 Real GDP'!AZ75&lt;&gt;"",(IF('[1]T15 Wine import vol'!AZ75&lt;&gt;"",('[1]T15 Wine import vol'!AZ75/'[1]T61 Real GDP'!AZ75*1000),"")),"")</f>
        <v/>
      </c>
      <c r="BB44" s="8" t="str">
        <f>IF('[1]T61 Real GDP'!BC75&lt;&gt;"",(IF('[1]T15 Wine import vol'!BC75&lt;&gt;"",('[1]T15 Wine import vol'!BC75/'[1]T61 Real GDP'!BC75*1000),"")),"")</f>
        <v/>
      </c>
    </row>
    <row r="45" spans="1:54" x14ac:dyDescent="0.5">
      <c r="A45" s="7">
        <f>'[1]T15 Wine import vol'!A76</f>
        <v>1908</v>
      </c>
      <c r="B45" s="9">
        <f>IF('[1]T61 Real GDP'!B76&lt;&gt;"",(IF('[1]T15 Wine import vol'!B76&lt;&gt;"",('[1]T15 Wine import vol'!B76/'[1]T61 Real GDP'!B76*1000),"")),"")</f>
        <v>5515.5027702370844</v>
      </c>
      <c r="C45" s="9">
        <f>IF('[1]T61 Real GDP'!C76&lt;&gt;"",(IF('[1]T15 Wine import vol'!C76&lt;&gt;"",('[1]T15 Wine import vol'!C76/'[1]T61 Real GDP'!C76*1000),"")),"")</f>
        <v>21.203469392373112</v>
      </c>
      <c r="D45" s="9">
        <f>IF('[1]T61 Real GDP'!D76&lt;&gt;"",(IF('[1]T15 Wine import vol'!D76&lt;&gt;"",('[1]T15 Wine import vol'!D76/'[1]T61 Real GDP'!D76*1000),"")),"")</f>
        <v>4.7249007373794667</v>
      </c>
      <c r="E45" s="9">
        <f>IF('[1]T61 Real GDP'!E76&lt;&gt;"",(IF('[1]T15 Wine import vol'!E76&lt;&gt;"",('[1]T15 Wine import vol'!E76/'[1]T61 Real GDP'!E76*1000),"")),"")</f>
        <v>6.2796431087109656</v>
      </c>
      <c r="F45" s="9">
        <f>IF('[1]T61 Real GDP'!F76&lt;&gt;"",(IF('[1]T15 Wine import vol'!F76&lt;&gt;"",('[1]T15 Wine import vol'!F76/'[1]T61 Real GDP'!F76*1000),"")),"")</f>
        <v>5667.033537411573</v>
      </c>
      <c r="G45" s="9"/>
      <c r="H45" s="9">
        <f>IF('[1]T61 Real GDP'!G76&lt;&gt;"",(IF('[1]T15 Wine import vol'!G76&lt;&gt;"",('[1]T15 Wine import vol'!G76/'[1]T61 Real GDP'!G76*1000),"")),"")</f>
        <v>883.21670842581739</v>
      </c>
      <c r="I45" s="9">
        <f>IF('[1]T61 Real GDP'!H76&lt;&gt;"",(IF('[1]T15 Wine import vol'!H76&lt;&gt;"",('[1]T15 Wine import vol'!H76/'[1]T61 Real GDP'!H76*1000),"")),"")</f>
        <v>641.42074695450424</v>
      </c>
      <c r="J45" s="9" t="str">
        <f>IF('[1]T61 Real GDP'!I76&lt;&gt;"",(IF('[1]T15 Wine import vol'!I76&lt;&gt;"",('[1]T15 Wine import vol'!I76/'[1]T61 Real GDP'!I76*1000),"")),"")</f>
        <v/>
      </c>
      <c r="K45" s="9">
        <f>IF('[1]T61 Real GDP'!J76&lt;&gt;"",(IF('[1]T15 Wine import vol'!J76&lt;&gt;"",('[1]T15 Wine import vol'!J76/'[1]T61 Real GDP'!J76*1000),"")),"")</f>
        <v>492.51826828907537</v>
      </c>
      <c r="L45" s="9" t="str">
        <f>IF('[1]T61 Real GDP'!K76&lt;&gt;"",(IF('[1]T15 Wine import vol'!K76&lt;&gt;"",('[1]T15 Wine import vol'!K76/'[1]T61 Real GDP'!K76*1000),"")),"")</f>
        <v/>
      </c>
      <c r="M45" s="9" t="str">
        <f>IF('[1]T61 Real GDP'!L76&lt;&gt;"",(IF('[1]T15 Wine import vol'!L76&lt;&gt;"",('[1]T15 Wine import vol'!L76/'[1]T61 Real GDP'!L76*1000),"")),"")</f>
        <v/>
      </c>
      <c r="N45" s="9">
        <f>IF('[1]T61 Real GDP'!M76&lt;&gt;"",(IF('[1]T15 Wine import vol'!M76&lt;&gt;"",('[1]T15 Wine import vol'!M76/'[1]T61 Real GDP'!M76*1000),"")),"")</f>
        <v>462.56958440433522</v>
      </c>
      <c r="O45" s="9">
        <f>IF('[1]T61 Real GDP'!N76&lt;&gt;"",(IF('[1]T15 Wine import vol'!N76&lt;&gt;"",('[1]T15 Wine import vol'!N76/'[1]T61 Real GDP'!N76*1000),"")),"")</f>
        <v>218.98267432610717</v>
      </c>
      <c r="P45" s="9">
        <f>IF('[1]T61 Real GDP'!O76&lt;&gt;"",(IF('[1]T15 Wine import vol'!O76&lt;&gt;"",('[1]T15 Wine import vol'!O76/'[1]T61 Real GDP'!O76*1000),"")),"")</f>
        <v>5937.6308189684351</v>
      </c>
      <c r="Q45" s="9">
        <f>IF('[1]T61 Real GDP'!P76&lt;&gt;"",(IF('[1]T15 Wine import vol'!P76&lt;&gt;"",('[1]T15 Wine import vol'!P76/'[1]T61 Real GDP'!P76*1000),"")),"")</f>
        <v>275.03911687680352</v>
      </c>
      <c r="R45" s="9" t="str">
        <f>IF('[1]T61 Real GDP'!Q76&lt;&gt;"",(IF('[1]T15 Wine import vol'!Q76&lt;&gt;"",('[1]T15 Wine import vol'!Q76/'[1]T61 Real GDP'!Q76*1000),"")),"")</f>
        <v/>
      </c>
      <c r="S45" s="9" t="str">
        <f>IF('[1]T61 Real GDP'!R76&lt;&gt;"",(IF('[1]T15 Wine import vol'!R76&lt;&gt;"",('[1]T15 Wine import vol'!R76/'[1]T61 Real GDP'!R76*1000),"")),"")</f>
        <v/>
      </c>
      <c r="T45" s="9" t="str">
        <f>IF('[1]T61 Real GDP'!S76&lt;&gt;"",(IF('[1]T15 Wine import vol'!S76&lt;&gt;"",('[1]T15 Wine import vol'!S76/'[1]T61 Real GDP'!S76*1000),"")),"")</f>
        <v/>
      </c>
      <c r="U45" s="9" t="str">
        <f>IF('[1]T61 Real GDP'!T76&lt;&gt;"",(IF('[1]T15 Wine import vol'!T76&lt;&gt;"",('[1]T15 Wine import vol'!T76/'[1]T61 Real GDP'!T76*1000),"")),"")</f>
        <v/>
      </c>
      <c r="V45" s="9" t="str">
        <f>IF('[1]T61 Real GDP'!U76&lt;&gt;"",(IF('[1]T15 Wine import vol'!U76&lt;&gt;"",('[1]T15 Wine import vol'!U76/'[1]T61 Real GDP'!U76*1000),"")),"")</f>
        <v/>
      </c>
      <c r="W45" s="9" t="str">
        <f>IF('[1]T61 Real GDP'!V76&lt;&gt;"",(IF('[1]T15 Wine import vol'!V76&lt;&gt;"",('[1]T15 Wine import vol'!V76/'[1]T61 Real GDP'!V76*1000),"")),"")</f>
        <v/>
      </c>
      <c r="X45" s="9" t="str">
        <f>IF('[1]T61 Real GDP'!W76&lt;&gt;"",(IF('[1]T15 Wine import vol'!W76&lt;&gt;"",('[1]T15 Wine import vol'!W76/'[1]T61 Real GDP'!W76*1000),"")),"")</f>
        <v/>
      </c>
      <c r="Y45" s="9" t="str">
        <f>IF('[1]T61 Real GDP'!X76&lt;&gt;"",(IF('[1]T15 Wine import vol'!X76&lt;&gt;"",('[1]T15 Wine import vol'!X76/'[1]T61 Real GDP'!X76*1000),"")),"")</f>
        <v/>
      </c>
      <c r="Z45" s="9" t="str">
        <f>IF('[1]T61 Real GDP'!Y76&lt;&gt;"",(IF('[1]T15 Wine import vol'!Y76&lt;&gt;"",('[1]T15 Wine import vol'!Y76/'[1]T61 Real GDP'!Y76*1000),"")),"")</f>
        <v/>
      </c>
      <c r="AA45" s="9" t="str">
        <f>IF('[1]T61 Real GDP'!Z76&lt;&gt;"",(IF('[1]T15 Wine import vol'!Z76&lt;&gt;"",('[1]T15 Wine import vol'!Z76/'[1]T61 Real GDP'!Z76*1000),"")),"")</f>
        <v/>
      </c>
      <c r="AB45" s="9">
        <f>IF('[1]T61 Real GDP'!AA76&lt;&gt;"",(IF('[1]T15 Wine import vol'!AA76&lt;&gt;"",('[1]T15 Wine import vol'!AA76/'[1]T61 Real GDP'!AA76*1000),"")),"")</f>
        <v>27.313804132609029</v>
      </c>
      <c r="AC45" s="9" t="str">
        <f>IF('[1]T61 Real GDP'!AB76&lt;&gt;"",(IF('[1]T15 Wine import vol'!AB76&lt;&gt;"",('[1]T15 Wine import vol'!AB76/'[1]T61 Real GDP'!AB76*1000),"")),"")</f>
        <v/>
      </c>
      <c r="AD45" s="9" t="str">
        <f>IF('[1]T61 Real GDP'!AC76&lt;&gt;"",(IF('[1]T15 Wine import vol'!AC76&lt;&gt;"",('[1]T15 Wine import vol'!AC76/'[1]T61 Real GDP'!AC76*1000),"")),"")</f>
        <v/>
      </c>
      <c r="AE45" s="9">
        <f>IF('[1]T61 Real GDP'!AD76&lt;&gt;"",(IF('[1]T15 Wine import vol'!AD76&lt;&gt;"",('[1]T15 Wine import vol'!AD76/'[1]T61 Real GDP'!AD76*1000),"")),"")</f>
        <v>71.758738869187212</v>
      </c>
      <c r="AF45" s="9">
        <f>IF('[1]T61 Real GDP'!AE76&lt;&gt;"",(IF('[1]T15 Wine import vol'!AE76&lt;&gt;"",('[1]T15 Wine import vol'!AE76/'[1]T61 Real GDP'!AE76*1000),"")),"")</f>
        <v>2505.2229521571539</v>
      </c>
      <c r="AG45" s="9" t="str">
        <f>IF('[1]T61 Real GDP'!AF76&lt;&gt;"",(IF('[1]T15 Wine import vol'!AF76&lt;&gt;"",('[1]T15 Wine import vol'!AF76/'[1]T61 Real GDP'!AF76*1000),"")),"")</f>
        <v/>
      </c>
      <c r="AH45" s="9">
        <f>IF('[1]T61 Real GDP'!AG76&lt;&gt;"",(IF('[1]T15 Wine import vol'!AG76&lt;&gt;"",('[1]T15 Wine import vol'!AG76/'[1]T61 Real GDP'!AG76*1000),"")),"")</f>
        <v>16.567378384010283</v>
      </c>
      <c r="AI45" s="9" t="str">
        <f>IF('[1]T61 Real GDP'!AH76&lt;&gt;"",(IF('[1]T15 Wine import vol'!AH76&lt;&gt;"",('[1]T15 Wine import vol'!AH76/'[1]T61 Real GDP'!AH76*1000),"")),"")</f>
        <v/>
      </c>
      <c r="AJ45" s="9" t="str">
        <f>IF('[1]T61 Real GDP'!AI76&lt;&gt;"",(IF('[1]T15 Wine import vol'!AI76&lt;&gt;"",('[1]T15 Wine import vol'!AI76/'[1]T61 Real GDP'!AI76*1000),"")),"")</f>
        <v/>
      </c>
      <c r="AK45" s="9" t="str">
        <f>IF('[1]T61 Real GDP'!AJ76&lt;&gt;"",(IF('[1]T15 Wine import vol'!AJ76&lt;&gt;"",('[1]T15 Wine import vol'!AJ76/'[1]T61 Real GDP'!AJ76*1000),"")),"")</f>
        <v/>
      </c>
      <c r="AL45" s="9" t="str">
        <f>IF('[1]T61 Real GDP'!AK76&lt;&gt;"",(IF('[1]T15 Wine import vol'!AK76&lt;&gt;"",('[1]T15 Wine import vol'!AK76/'[1]T61 Real GDP'!AK76*1000),"")),"")</f>
        <v/>
      </c>
      <c r="AM45" s="9" t="str">
        <f>IF('[1]T61 Real GDP'!AL76&lt;&gt;"",(IF('[1]T15 Wine import vol'!AL76&lt;&gt;"",('[1]T15 Wine import vol'!AL76/'[1]T61 Real GDP'!AL76*1000),"")),"")</f>
        <v/>
      </c>
      <c r="AN45" s="9" t="str">
        <f>IF('[1]T61 Real GDP'!AM76&lt;&gt;"",(IF('[1]T15 Wine import vol'!AM76&lt;&gt;"",('[1]T15 Wine import vol'!AM76/'[1]T61 Real GDP'!AM76*1000),"")),"")</f>
        <v/>
      </c>
      <c r="AO45" s="9" t="str">
        <f>IF('[1]T61 Real GDP'!AN76&lt;&gt;"",(IF('[1]T15 Wine import vol'!AN76&lt;&gt;"",('[1]T15 Wine import vol'!AN76/'[1]T61 Real GDP'!AN76*1000),"")),"")</f>
        <v/>
      </c>
      <c r="AP45" s="9" t="str">
        <f>IF('[1]T61 Real GDP'!AO76&lt;&gt;"",(IF('[1]T15 Wine import vol'!AO76&lt;&gt;"",('[1]T15 Wine import vol'!AO76/'[1]T61 Real GDP'!AO76*1000),"")),"")</f>
        <v/>
      </c>
      <c r="AQ45" s="9" t="str">
        <f>IF('[1]T61 Real GDP'!AP76&lt;&gt;"",(IF('[1]T15 Wine import vol'!AP76&lt;&gt;"",('[1]T15 Wine import vol'!AP76/'[1]T61 Real GDP'!AP76*1000),"")),"")</f>
        <v/>
      </c>
      <c r="AR45" s="9" t="str">
        <f>IF('[1]T61 Real GDP'!AQ76&lt;&gt;"",(IF('[1]T15 Wine import vol'!AQ76&lt;&gt;"",('[1]T15 Wine import vol'!AQ76/'[1]T61 Real GDP'!AQ76*1000),"")),"")</f>
        <v/>
      </c>
      <c r="AS45" s="9" t="str">
        <f>IF('[1]T61 Real GDP'!AR76&lt;&gt;"",(IF('[1]T15 Wine import vol'!AR76&lt;&gt;"",('[1]T15 Wine import vol'!AR76/'[1]T61 Real GDP'!AR76*1000),"")),"")</f>
        <v/>
      </c>
      <c r="AT45" s="9" t="str">
        <f>IF('[1]T61 Real GDP'!AS76&lt;&gt;"",(IF('[1]T15 Wine import vol'!AS76&lt;&gt;"",('[1]T15 Wine import vol'!AS76/'[1]T61 Real GDP'!AS76*1000),"")),"")</f>
        <v/>
      </c>
      <c r="AU45" s="9" t="str">
        <f>IF('[1]T61 Real GDP'!AT76&lt;&gt;"",(IF('[1]T15 Wine import vol'!AT76&lt;&gt;"",('[1]T15 Wine import vol'!AT76/'[1]T61 Real GDP'!AT76*1000),"")),"")</f>
        <v/>
      </c>
      <c r="AV45" s="9" t="str">
        <f>IF('[1]T61 Real GDP'!AU76&lt;&gt;"",(IF('[1]T15 Wine import vol'!AU76&lt;&gt;"",('[1]T15 Wine import vol'!AU76/'[1]T61 Real GDP'!AU76*1000),"")),"")</f>
        <v/>
      </c>
      <c r="AW45" s="9" t="str">
        <f>IF('[1]T61 Real GDP'!AV76&lt;&gt;"",(IF('[1]T15 Wine import vol'!AV76&lt;&gt;"",('[1]T15 Wine import vol'!AV76/'[1]T61 Real GDP'!AV76*1000),"")),"")</f>
        <v/>
      </c>
      <c r="AX45" s="9" t="str">
        <f>IF('[1]T61 Real GDP'!AW76&lt;&gt;"",(IF('[1]T15 Wine import vol'!AW76&lt;&gt;"",('[1]T15 Wine import vol'!AW76/'[1]T61 Real GDP'!AW76*1000),"")),"")</f>
        <v/>
      </c>
      <c r="AY45" s="9" t="str">
        <f>IF('[1]T61 Real GDP'!AX76&lt;&gt;"",(IF('[1]T15 Wine import vol'!AX76&lt;&gt;"",('[1]T15 Wine import vol'!AX76/'[1]T61 Real GDP'!AX76*1000),"")),"")</f>
        <v/>
      </c>
      <c r="AZ45" s="9" t="str">
        <f>IF('[1]T61 Real GDP'!AY76&lt;&gt;"",(IF('[1]T15 Wine import vol'!AY76&lt;&gt;"",('[1]T15 Wine import vol'!AY76/'[1]T61 Real GDP'!AY76*1000),"")),"")</f>
        <v/>
      </c>
      <c r="BA45" s="9" t="str">
        <f>IF('[1]T61 Real GDP'!AZ76&lt;&gt;"",(IF('[1]T15 Wine import vol'!AZ76&lt;&gt;"",('[1]T15 Wine import vol'!AZ76/'[1]T61 Real GDP'!AZ76*1000),"")),"")</f>
        <v/>
      </c>
      <c r="BB45" s="8" t="str">
        <f>IF('[1]T61 Real GDP'!BC76&lt;&gt;"",(IF('[1]T15 Wine import vol'!BC76&lt;&gt;"",('[1]T15 Wine import vol'!BC76/'[1]T61 Real GDP'!BC76*1000),"")),"")</f>
        <v/>
      </c>
    </row>
    <row r="46" spans="1:54" x14ac:dyDescent="0.5">
      <c r="A46" s="7">
        <f>'[1]T15 Wine import vol'!A77</f>
        <v>1909</v>
      </c>
      <c r="B46" s="9">
        <f>IF('[1]T61 Real GDP'!B77&lt;&gt;"",(IF('[1]T15 Wine import vol'!B77&lt;&gt;"",('[1]T15 Wine import vol'!B77/'[1]T61 Real GDP'!B77*1000),"")),"")</f>
        <v>4749.251080709716</v>
      </c>
      <c r="C46" s="9">
        <f>IF('[1]T61 Real GDP'!C77&lt;&gt;"",(IF('[1]T15 Wine import vol'!C77&lt;&gt;"",('[1]T15 Wine import vol'!C77/'[1]T61 Real GDP'!C77*1000),"")),"")</f>
        <v>17.725835067266825</v>
      </c>
      <c r="D46" s="9">
        <f>IF('[1]T61 Real GDP'!D77&lt;&gt;"",(IF('[1]T15 Wine import vol'!D77&lt;&gt;"",('[1]T15 Wine import vol'!D77/'[1]T61 Real GDP'!D77*1000),"")),"")</f>
        <v>5.2823496027241781</v>
      </c>
      <c r="E46" s="9">
        <f>IF('[1]T61 Real GDP'!E77&lt;&gt;"",(IF('[1]T15 Wine import vol'!E77&lt;&gt;"",('[1]T15 Wine import vol'!E77/'[1]T61 Real GDP'!E77*1000),"")),"")</f>
        <v>6.5281809323555038</v>
      </c>
      <c r="F46" s="9">
        <f>IF('[1]T61 Real GDP'!F77&lt;&gt;"",(IF('[1]T15 Wine import vol'!F77&lt;&gt;"",('[1]T15 Wine import vol'!F77/'[1]T61 Real GDP'!F77*1000),"")),"")</f>
        <v>5592.4071887598211</v>
      </c>
      <c r="G46" s="9"/>
      <c r="H46" s="9">
        <f>IF('[1]T61 Real GDP'!G77&lt;&gt;"",(IF('[1]T15 Wine import vol'!G77&lt;&gt;"",('[1]T15 Wine import vol'!G77/'[1]T61 Real GDP'!G77*1000),"")),"")</f>
        <v>1137.4139572998597</v>
      </c>
      <c r="I46" s="9">
        <f>IF('[1]T61 Real GDP'!H77&lt;&gt;"",(IF('[1]T15 Wine import vol'!H77&lt;&gt;"",('[1]T15 Wine import vol'!H77/'[1]T61 Real GDP'!H77*1000),"")),"")</f>
        <v>250.89356708893985</v>
      </c>
      <c r="J46" s="9">
        <f>IF('[1]T61 Real GDP'!I77&lt;&gt;"",(IF('[1]T15 Wine import vol'!I77&lt;&gt;"",('[1]T15 Wine import vol'!I77/'[1]T61 Real GDP'!I77*1000),"")),"")</f>
        <v>5.3820574287495218</v>
      </c>
      <c r="K46" s="9">
        <f>IF('[1]T61 Real GDP'!J77&lt;&gt;"",(IF('[1]T15 Wine import vol'!J77&lt;&gt;"",('[1]T15 Wine import vol'!J77/'[1]T61 Real GDP'!J77*1000),"")),"")</f>
        <v>435.71179290956593</v>
      </c>
      <c r="L46" s="9">
        <f>IF('[1]T61 Real GDP'!K77&lt;&gt;"",(IF('[1]T15 Wine import vol'!K77&lt;&gt;"",('[1]T15 Wine import vol'!K77/'[1]T61 Real GDP'!K77*1000),"")),"")</f>
        <v>114.24566547439399</v>
      </c>
      <c r="M46" s="9" t="str">
        <f>IF('[1]T61 Real GDP'!L77&lt;&gt;"",(IF('[1]T15 Wine import vol'!L77&lt;&gt;"",('[1]T15 Wine import vol'!L77/'[1]T61 Real GDP'!L77*1000),"")),"")</f>
        <v/>
      </c>
      <c r="N46" s="9">
        <f>IF('[1]T61 Real GDP'!M77&lt;&gt;"",(IF('[1]T15 Wine import vol'!M77&lt;&gt;"",('[1]T15 Wine import vol'!M77/'[1]T61 Real GDP'!M77*1000),"")),"")</f>
        <v>462.34141989479792</v>
      </c>
      <c r="O46" s="9">
        <f>IF('[1]T61 Real GDP'!N77&lt;&gt;"",(IF('[1]T15 Wine import vol'!N77&lt;&gt;"",('[1]T15 Wine import vol'!N77/'[1]T61 Real GDP'!N77*1000),"")),"")</f>
        <v>215.89271406645005</v>
      </c>
      <c r="P46" s="9">
        <f>IF('[1]T61 Real GDP'!O77&lt;&gt;"",(IF('[1]T15 Wine import vol'!O77&lt;&gt;"",('[1]T15 Wine import vol'!O77/'[1]T61 Real GDP'!O77*1000),"")),"")</f>
        <v>6294.0206046795483</v>
      </c>
      <c r="Q46" s="9">
        <f>IF('[1]T61 Real GDP'!P77&lt;&gt;"",(IF('[1]T15 Wine import vol'!P77&lt;&gt;"",('[1]T15 Wine import vol'!P77/'[1]T61 Real GDP'!P77*1000),"")),"")</f>
        <v>279.2393080695511</v>
      </c>
      <c r="R46" s="9" t="str">
        <f>IF('[1]T61 Real GDP'!Q77&lt;&gt;"",(IF('[1]T15 Wine import vol'!Q77&lt;&gt;"",('[1]T15 Wine import vol'!Q77/'[1]T61 Real GDP'!Q77*1000),"")),"")</f>
        <v/>
      </c>
      <c r="S46" s="9" t="str">
        <f>IF('[1]T61 Real GDP'!R77&lt;&gt;"",(IF('[1]T15 Wine import vol'!R77&lt;&gt;"",('[1]T15 Wine import vol'!R77/'[1]T61 Real GDP'!R77*1000),"")),"")</f>
        <v/>
      </c>
      <c r="T46" s="9" t="str">
        <f>IF('[1]T61 Real GDP'!S77&lt;&gt;"",(IF('[1]T15 Wine import vol'!S77&lt;&gt;"",('[1]T15 Wine import vol'!S77/'[1]T61 Real GDP'!S77*1000),"")),"")</f>
        <v/>
      </c>
      <c r="U46" s="9" t="str">
        <f>IF('[1]T61 Real GDP'!T77&lt;&gt;"",(IF('[1]T15 Wine import vol'!T77&lt;&gt;"",('[1]T15 Wine import vol'!T77/'[1]T61 Real GDP'!T77*1000),"")),"")</f>
        <v/>
      </c>
      <c r="V46" s="9" t="str">
        <f>IF('[1]T61 Real GDP'!U77&lt;&gt;"",(IF('[1]T15 Wine import vol'!U77&lt;&gt;"",('[1]T15 Wine import vol'!U77/'[1]T61 Real GDP'!U77*1000),"")),"")</f>
        <v/>
      </c>
      <c r="W46" s="9" t="str">
        <f>IF('[1]T61 Real GDP'!V77&lt;&gt;"",(IF('[1]T15 Wine import vol'!V77&lt;&gt;"",('[1]T15 Wine import vol'!V77/'[1]T61 Real GDP'!V77*1000),"")),"")</f>
        <v/>
      </c>
      <c r="X46" s="9" t="str">
        <f>IF('[1]T61 Real GDP'!W77&lt;&gt;"",(IF('[1]T15 Wine import vol'!W77&lt;&gt;"",('[1]T15 Wine import vol'!W77/'[1]T61 Real GDP'!W77*1000),"")),"")</f>
        <v/>
      </c>
      <c r="Y46" s="9" t="str">
        <f>IF('[1]T61 Real GDP'!X77&lt;&gt;"",(IF('[1]T15 Wine import vol'!X77&lt;&gt;"",('[1]T15 Wine import vol'!X77/'[1]T61 Real GDP'!X77*1000),"")),"")</f>
        <v/>
      </c>
      <c r="Z46" s="9" t="str">
        <f>IF('[1]T61 Real GDP'!Y77&lt;&gt;"",(IF('[1]T15 Wine import vol'!Y77&lt;&gt;"",('[1]T15 Wine import vol'!Y77/'[1]T61 Real GDP'!Y77*1000),"")),"")</f>
        <v/>
      </c>
      <c r="AA46" s="9" t="str">
        <f>IF('[1]T61 Real GDP'!Z77&lt;&gt;"",(IF('[1]T15 Wine import vol'!Z77&lt;&gt;"",('[1]T15 Wine import vol'!Z77/'[1]T61 Real GDP'!Z77*1000),"")),"")</f>
        <v/>
      </c>
      <c r="AB46" s="9">
        <f>IF('[1]T61 Real GDP'!AA77&lt;&gt;"",(IF('[1]T15 Wine import vol'!AA77&lt;&gt;"",('[1]T15 Wine import vol'!AA77/'[1]T61 Real GDP'!AA77*1000),"")),"")</f>
        <v>27.972027972027973</v>
      </c>
      <c r="AC46" s="9">
        <f>IF('[1]T61 Real GDP'!AB77&lt;&gt;"",(IF('[1]T15 Wine import vol'!AB77&lt;&gt;"",('[1]T15 Wine import vol'!AB77/'[1]T61 Real GDP'!AB77*1000),"")),"")</f>
        <v>137.58599124452783</v>
      </c>
      <c r="AD46" s="9">
        <f>IF('[1]T61 Real GDP'!AC77&lt;&gt;"",(IF('[1]T15 Wine import vol'!AC77&lt;&gt;"",('[1]T15 Wine import vol'!AC77/'[1]T61 Real GDP'!AC77*1000),"")),"")</f>
        <v>152.77726391403107</v>
      </c>
      <c r="AE46" s="9">
        <f>IF('[1]T61 Real GDP'!AD77&lt;&gt;"",(IF('[1]T15 Wine import vol'!AD77&lt;&gt;"",('[1]T15 Wine import vol'!AD77/'[1]T61 Real GDP'!AD77*1000),"")),"")</f>
        <v>67.842192874182061</v>
      </c>
      <c r="AF46" s="9">
        <f>IF('[1]T61 Real GDP'!AE77&lt;&gt;"",(IF('[1]T15 Wine import vol'!AE77&lt;&gt;"",('[1]T15 Wine import vol'!AE77/'[1]T61 Real GDP'!AE77*1000),"")),"")</f>
        <v>2245.9636321943644</v>
      </c>
      <c r="AG46" s="9" t="str">
        <f>IF('[1]T61 Real GDP'!AF77&lt;&gt;"",(IF('[1]T15 Wine import vol'!AF77&lt;&gt;"",('[1]T15 Wine import vol'!AF77/'[1]T61 Real GDP'!AF77*1000),"")),"")</f>
        <v/>
      </c>
      <c r="AH46" s="9">
        <f>IF('[1]T61 Real GDP'!AG77&lt;&gt;"",(IF('[1]T15 Wine import vol'!AG77&lt;&gt;"",('[1]T15 Wine import vol'!AG77/'[1]T61 Real GDP'!AG77*1000),"")),"")</f>
        <v>19.008224235249521</v>
      </c>
      <c r="AI46" s="9">
        <f>IF('[1]T61 Real GDP'!AH77&lt;&gt;"",(IF('[1]T15 Wine import vol'!AH77&lt;&gt;"",('[1]T15 Wine import vol'!AH77/'[1]T61 Real GDP'!AH77*1000),"")),"")</f>
        <v>353.67632250283174</v>
      </c>
      <c r="AJ46" s="9">
        <f>IF('[1]T61 Real GDP'!AI77&lt;&gt;"",(IF('[1]T15 Wine import vol'!AI77&lt;&gt;"",('[1]T15 Wine import vol'!AI77/'[1]T61 Real GDP'!AI77*1000),"")),"")</f>
        <v>3908.67582959836</v>
      </c>
      <c r="AK46" s="9" t="str">
        <f>IF('[1]T61 Real GDP'!AJ77&lt;&gt;"",(IF('[1]T15 Wine import vol'!AJ77&lt;&gt;"",('[1]T15 Wine import vol'!AJ77/'[1]T61 Real GDP'!AJ77*1000),"")),"")</f>
        <v/>
      </c>
      <c r="AL46" s="9" t="str">
        <f>IF('[1]T61 Real GDP'!AK77&lt;&gt;"",(IF('[1]T15 Wine import vol'!AK77&lt;&gt;"",('[1]T15 Wine import vol'!AK77/'[1]T61 Real GDP'!AK77*1000),"")),"")</f>
        <v/>
      </c>
      <c r="AM46" s="9" t="str">
        <f>IF('[1]T61 Real GDP'!AL77&lt;&gt;"",(IF('[1]T15 Wine import vol'!AL77&lt;&gt;"",('[1]T15 Wine import vol'!AL77/'[1]T61 Real GDP'!AL77*1000),"")),"")</f>
        <v/>
      </c>
      <c r="AN46" s="9">
        <f>IF('[1]T61 Real GDP'!AM77&lt;&gt;"",(IF('[1]T15 Wine import vol'!AM77&lt;&gt;"",('[1]T15 Wine import vol'!AM77/'[1]T61 Real GDP'!AM77*1000),"")),"")</f>
        <v>49.561203037478272</v>
      </c>
      <c r="AO46" s="9" t="str">
        <f>IF('[1]T61 Real GDP'!AN77&lt;&gt;"",(IF('[1]T15 Wine import vol'!AN77&lt;&gt;"",('[1]T15 Wine import vol'!AN77/'[1]T61 Real GDP'!AN77*1000),"")),"")</f>
        <v/>
      </c>
      <c r="AP46" s="9" t="str">
        <f>IF('[1]T61 Real GDP'!AO77&lt;&gt;"",(IF('[1]T15 Wine import vol'!AO77&lt;&gt;"",('[1]T15 Wine import vol'!AO77/'[1]T61 Real GDP'!AO77*1000),"")),"")</f>
        <v/>
      </c>
      <c r="AQ46" s="9" t="str">
        <f>IF('[1]T61 Real GDP'!AP77&lt;&gt;"",(IF('[1]T15 Wine import vol'!AP77&lt;&gt;"",('[1]T15 Wine import vol'!AP77/'[1]T61 Real GDP'!AP77*1000),"")),"")</f>
        <v/>
      </c>
      <c r="AR46" s="9" t="str">
        <f>IF('[1]T61 Real GDP'!AQ77&lt;&gt;"",(IF('[1]T15 Wine import vol'!AQ77&lt;&gt;"",('[1]T15 Wine import vol'!AQ77/'[1]T61 Real GDP'!AQ77*1000),"")),"")</f>
        <v/>
      </c>
      <c r="AS46" s="9" t="str">
        <f>IF('[1]T61 Real GDP'!AR77&lt;&gt;"",(IF('[1]T15 Wine import vol'!AR77&lt;&gt;"",('[1]T15 Wine import vol'!AR77/'[1]T61 Real GDP'!AR77*1000),"")),"")</f>
        <v/>
      </c>
      <c r="AT46" s="9">
        <f>IF('[1]T61 Real GDP'!AS77&lt;&gt;"",(IF('[1]T15 Wine import vol'!AS77&lt;&gt;"",('[1]T15 Wine import vol'!AS77/'[1]T61 Real GDP'!AS77*1000),"")),"")</f>
        <v>8.4992936677432098</v>
      </c>
      <c r="AU46" s="9">
        <f>IF('[1]T61 Real GDP'!AT77&lt;&gt;"",(IF('[1]T15 Wine import vol'!AT77&lt;&gt;"",('[1]T15 Wine import vol'!AT77/'[1]T61 Real GDP'!AT77*1000),"")),"")</f>
        <v>29.564380419090746</v>
      </c>
      <c r="AV46" s="9" t="str">
        <f>IF('[1]T61 Real GDP'!AU77&lt;&gt;"",(IF('[1]T15 Wine import vol'!AU77&lt;&gt;"",('[1]T15 Wine import vol'!AU77/'[1]T61 Real GDP'!AU77*1000),"")),"")</f>
        <v/>
      </c>
      <c r="AW46" s="9" t="str">
        <f>IF('[1]T61 Real GDP'!AV77&lt;&gt;"",(IF('[1]T15 Wine import vol'!AV77&lt;&gt;"",('[1]T15 Wine import vol'!AV77/'[1]T61 Real GDP'!AV77*1000),"")),"")</f>
        <v/>
      </c>
      <c r="AX46" s="9">
        <f>IF('[1]T61 Real GDP'!AW77&lt;&gt;"",(IF('[1]T15 Wine import vol'!AW77&lt;&gt;"",('[1]T15 Wine import vol'!AW77/'[1]T61 Real GDP'!AW77*1000),"")),"")</f>
        <v>189.20403920403919</v>
      </c>
      <c r="AY46" s="9" t="str">
        <f>IF('[1]T61 Real GDP'!AX77&lt;&gt;"",(IF('[1]T15 Wine import vol'!AX77&lt;&gt;"",('[1]T15 Wine import vol'!AX77/'[1]T61 Real GDP'!AX77*1000),"")),"")</f>
        <v/>
      </c>
      <c r="AZ46" s="9">
        <f>IF('[1]T61 Real GDP'!AY77&lt;&gt;"",(IF('[1]T15 Wine import vol'!AY77&lt;&gt;"",('[1]T15 Wine import vol'!AY77/'[1]T61 Real GDP'!AY77*1000),"")),"")</f>
        <v>34.82262677522322</v>
      </c>
      <c r="BA46" s="9" t="str">
        <f>IF('[1]T61 Real GDP'!AZ77&lt;&gt;"",(IF('[1]T15 Wine import vol'!AZ77&lt;&gt;"",('[1]T15 Wine import vol'!AZ77/'[1]T61 Real GDP'!AZ77*1000),"")),"")</f>
        <v/>
      </c>
      <c r="BB46" s="8" t="str">
        <f>IF('[1]T61 Real GDP'!BC77&lt;&gt;"",(IF('[1]T15 Wine import vol'!BC77&lt;&gt;"",('[1]T15 Wine import vol'!BC77/'[1]T61 Real GDP'!BC77*1000),"")),"")</f>
        <v/>
      </c>
    </row>
    <row r="47" spans="1:54" x14ac:dyDescent="0.5">
      <c r="A47" s="7">
        <f>'[1]T15 Wine import vol'!A78</f>
        <v>1910</v>
      </c>
      <c r="B47" s="9">
        <f>IF('[1]T61 Real GDP'!B78&lt;&gt;"",(IF('[1]T15 Wine import vol'!B78&lt;&gt;"",('[1]T15 Wine import vol'!B78/'[1]T61 Real GDP'!B78*1000),"")),"")</f>
        <v>6547.1081285286682</v>
      </c>
      <c r="C47" s="9">
        <f>IF('[1]T61 Real GDP'!C78&lt;&gt;"",(IF('[1]T15 Wine import vol'!C78&lt;&gt;"",('[1]T15 Wine import vol'!C78/'[1]T61 Real GDP'!C78*1000),"")),"")</f>
        <v>18.964056922031084</v>
      </c>
      <c r="D47" s="9">
        <f>IF('[1]T61 Real GDP'!D78&lt;&gt;"",(IF('[1]T15 Wine import vol'!D78&lt;&gt;"",('[1]T15 Wine import vol'!D78/'[1]T61 Real GDP'!D78*1000),"")),"")</f>
        <v>5.1778546712802758</v>
      </c>
      <c r="E47" s="9">
        <f>IF('[1]T61 Real GDP'!E78&lt;&gt;"",(IF('[1]T15 Wine import vol'!E78&lt;&gt;"",('[1]T15 Wine import vol'!E78/'[1]T61 Real GDP'!E78*1000),"")),"")</f>
        <v>7.4722716764541763</v>
      </c>
      <c r="F47" s="9">
        <f>IF('[1]T61 Real GDP'!F78&lt;&gt;"",(IF('[1]T15 Wine import vol'!F78&lt;&gt;"",('[1]T15 Wine import vol'!F78/'[1]T61 Real GDP'!F78*1000),"")),"")</f>
        <v>5422.1641897485442</v>
      </c>
      <c r="G47" s="9"/>
      <c r="H47" s="9">
        <f>IF('[1]T61 Real GDP'!G78&lt;&gt;"",(IF('[1]T15 Wine import vol'!G78&lt;&gt;"",('[1]T15 Wine import vol'!G78/'[1]T61 Real GDP'!G78*1000),"")),"")</f>
        <v>1550.7231865031067</v>
      </c>
      <c r="I47" s="9">
        <f>IF('[1]T61 Real GDP'!H78&lt;&gt;"",(IF('[1]T15 Wine import vol'!H78&lt;&gt;"",('[1]T15 Wine import vol'!H78/'[1]T61 Real GDP'!H78*1000),"")),"")</f>
        <v>337.14020818407857</v>
      </c>
      <c r="J47" s="9">
        <f>IF('[1]T61 Real GDP'!I78&lt;&gt;"",(IF('[1]T15 Wine import vol'!I78&lt;&gt;"",('[1]T15 Wine import vol'!I78/'[1]T61 Real GDP'!I78*1000),"")),"")</f>
        <v>5.265056180298445</v>
      </c>
      <c r="K47" s="9">
        <f>IF('[1]T61 Real GDP'!J78&lt;&gt;"",(IF('[1]T15 Wine import vol'!J78&lt;&gt;"",('[1]T15 Wine import vol'!J78/'[1]T61 Real GDP'!J78*1000),"")),"")</f>
        <v>652.76995479301434</v>
      </c>
      <c r="L47" s="9">
        <f>IF('[1]T61 Real GDP'!K78&lt;&gt;"",(IF('[1]T15 Wine import vol'!K78&lt;&gt;"",('[1]T15 Wine import vol'!K78/'[1]T61 Real GDP'!K78*1000),"")),"")</f>
        <v>113.89097044027299</v>
      </c>
      <c r="M47" s="9" t="str">
        <f>IF('[1]T61 Real GDP'!L78&lt;&gt;"",(IF('[1]T15 Wine import vol'!L78&lt;&gt;"",('[1]T15 Wine import vol'!L78/'[1]T61 Real GDP'!L78*1000),"")),"")</f>
        <v/>
      </c>
      <c r="N47" s="9">
        <f>IF('[1]T61 Real GDP'!M78&lt;&gt;"",(IF('[1]T15 Wine import vol'!M78&lt;&gt;"",('[1]T15 Wine import vol'!M78/'[1]T61 Real GDP'!M78*1000),"")),"")</f>
        <v>548.59671035329461</v>
      </c>
      <c r="O47" s="9">
        <f>IF('[1]T61 Real GDP'!N78&lt;&gt;"",(IF('[1]T15 Wine import vol'!N78&lt;&gt;"",('[1]T15 Wine import vol'!N78/'[1]T61 Real GDP'!N78*1000),"")),"")</f>
        <v>210.23029672413293</v>
      </c>
      <c r="P47" s="9">
        <f>IF('[1]T61 Real GDP'!O78&lt;&gt;"",(IF('[1]T15 Wine import vol'!O78&lt;&gt;"",('[1]T15 Wine import vol'!O78/'[1]T61 Real GDP'!O78*1000),"")),"")</f>
        <v>6547.0759316131307</v>
      </c>
      <c r="Q47" s="9">
        <f>IF('[1]T61 Real GDP'!P78&lt;&gt;"",(IF('[1]T15 Wine import vol'!P78&lt;&gt;"",('[1]T15 Wine import vol'!P78/'[1]T61 Real GDP'!P78*1000),"")),"")</f>
        <v>301.45090186087725</v>
      </c>
      <c r="R47" s="9" t="str">
        <f>IF('[1]T61 Real GDP'!Q78&lt;&gt;"",(IF('[1]T15 Wine import vol'!Q78&lt;&gt;"",('[1]T15 Wine import vol'!Q78/'[1]T61 Real GDP'!Q78*1000),"")),"")</f>
        <v/>
      </c>
      <c r="S47" s="9" t="str">
        <f>IF('[1]T61 Real GDP'!R78&lt;&gt;"",(IF('[1]T15 Wine import vol'!R78&lt;&gt;"",('[1]T15 Wine import vol'!R78/'[1]T61 Real GDP'!R78*1000),"")),"")</f>
        <v/>
      </c>
      <c r="T47" s="9" t="str">
        <f>IF('[1]T61 Real GDP'!S78&lt;&gt;"",(IF('[1]T15 Wine import vol'!S78&lt;&gt;"",('[1]T15 Wine import vol'!S78/'[1]T61 Real GDP'!S78*1000),"")),"")</f>
        <v/>
      </c>
      <c r="U47" s="9" t="str">
        <f>IF('[1]T61 Real GDP'!T78&lt;&gt;"",(IF('[1]T15 Wine import vol'!T78&lt;&gt;"",('[1]T15 Wine import vol'!T78/'[1]T61 Real GDP'!T78*1000),"")),"")</f>
        <v/>
      </c>
      <c r="V47" s="9">
        <f>IF('[1]T61 Real GDP'!U78&lt;&gt;"",(IF('[1]T15 Wine import vol'!U78&lt;&gt;"",('[1]T15 Wine import vol'!U78/'[1]T61 Real GDP'!U78*1000),"")),"")</f>
        <v>2236.1240817839889</v>
      </c>
      <c r="W47" s="9" t="str">
        <f>IF('[1]T61 Real GDP'!V78&lt;&gt;"",(IF('[1]T15 Wine import vol'!V78&lt;&gt;"",('[1]T15 Wine import vol'!V78/'[1]T61 Real GDP'!V78*1000),"")),"")</f>
        <v/>
      </c>
      <c r="X47" s="9">
        <f>IF('[1]T61 Real GDP'!W78&lt;&gt;"",(IF('[1]T15 Wine import vol'!W78&lt;&gt;"",('[1]T15 Wine import vol'!W78/'[1]T61 Real GDP'!W78*1000),"")),"")</f>
        <v>47.32967813991268</v>
      </c>
      <c r="Y47" s="9" t="str">
        <f>IF('[1]T61 Real GDP'!X78&lt;&gt;"",(IF('[1]T15 Wine import vol'!X78&lt;&gt;"",('[1]T15 Wine import vol'!X78/'[1]T61 Real GDP'!X78*1000),"")),"")</f>
        <v/>
      </c>
      <c r="Z47" s="9" t="str">
        <f>IF('[1]T61 Real GDP'!Y78&lt;&gt;"",(IF('[1]T15 Wine import vol'!Y78&lt;&gt;"",('[1]T15 Wine import vol'!Y78/'[1]T61 Real GDP'!Y78*1000),"")),"")</f>
        <v/>
      </c>
      <c r="AA47" s="9" t="str">
        <f>IF('[1]T61 Real GDP'!Z78&lt;&gt;"",(IF('[1]T15 Wine import vol'!Z78&lt;&gt;"",('[1]T15 Wine import vol'!Z78/'[1]T61 Real GDP'!Z78*1000),"")),"")</f>
        <v/>
      </c>
      <c r="AB47" s="9">
        <f>IF('[1]T61 Real GDP'!AA78&lt;&gt;"",(IF('[1]T15 Wine import vol'!AA78&lt;&gt;"",('[1]T15 Wine import vol'!AA78/'[1]T61 Real GDP'!AA78*1000),"")),"")</f>
        <v>21.673320756372572</v>
      </c>
      <c r="AC47" s="9">
        <f>IF('[1]T61 Real GDP'!AB78&lt;&gt;"",(IF('[1]T15 Wine import vol'!AB78&lt;&gt;"",('[1]T15 Wine import vol'!AB78/'[1]T61 Real GDP'!AB78*1000),"")),"")</f>
        <v>120.97831696319045</v>
      </c>
      <c r="AD47" s="9">
        <f>IF('[1]T61 Real GDP'!AC78&lt;&gt;"",(IF('[1]T15 Wine import vol'!AC78&lt;&gt;"",('[1]T15 Wine import vol'!AC78/'[1]T61 Real GDP'!AC78*1000),"")),"")</f>
        <v>140.73031120396411</v>
      </c>
      <c r="AE47" s="9">
        <f>IF('[1]T61 Real GDP'!AD78&lt;&gt;"",(IF('[1]T15 Wine import vol'!AD78&lt;&gt;"",('[1]T15 Wine import vol'!AD78/'[1]T61 Real GDP'!AD78*1000),"")),"")</f>
        <v>81.080568679621351</v>
      </c>
      <c r="AF47" s="9">
        <f>IF('[1]T61 Real GDP'!AE78&lt;&gt;"",(IF('[1]T15 Wine import vol'!AE78&lt;&gt;"",('[1]T15 Wine import vol'!AE78/'[1]T61 Real GDP'!AE78*1000),"")),"")</f>
        <v>2035.4713782127051</v>
      </c>
      <c r="AG47" s="9">
        <f>IF('[1]T61 Real GDP'!AF78&lt;&gt;"",(IF('[1]T15 Wine import vol'!AF78&lt;&gt;"",('[1]T15 Wine import vol'!AF78/'[1]T61 Real GDP'!AF78*1000),"")),"")</f>
        <v>3728.1414290956</v>
      </c>
      <c r="AH47" s="9">
        <f>IF('[1]T61 Real GDP'!AG78&lt;&gt;"",(IF('[1]T15 Wine import vol'!AG78&lt;&gt;"",('[1]T15 Wine import vol'!AG78/'[1]T61 Real GDP'!AG78*1000),"")),"")</f>
        <v>21.292590526497513</v>
      </c>
      <c r="AI47" s="9">
        <f>IF('[1]T61 Real GDP'!AH78&lt;&gt;"",(IF('[1]T15 Wine import vol'!AH78&lt;&gt;"",('[1]T15 Wine import vol'!AH78/'[1]T61 Real GDP'!AH78*1000),"")),"")</f>
        <v>347.07900010618755</v>
      </c>
      <c r="AJ47" s="9">
        <f>IF('[1]T61 Real GDP'!AI78&lt;&gt;"",(IF('[1]T15 Wine import vol'!AI78&lt;&gt;"",('[1]T15 Wine import vol'!AI78/'[1]T61 Real GDP'!AI78*1000),"")),"")</f>
        <v>3618.8992223458722</v>
      </c>
      <c r="AK47" s="9" t="str">
        <f>IF('[1]T61 Real GDP'!AJ78&lt;&gt;"",(IF('[1]T15 Wine import vol'!AJ78&lt;&gt;"",('[1]T15 Wine import vol'!AJ78/'[1]T61 Real GDP'!AJ78*1000),"")),"")</f>
        <v/>
      </c>
      <c r="AL47" s="9" t="str">
        <f>IF('[1]T61 Real GDP'!AK78&lt;&gt;"",(IF('[1]T15 Wine import vol'!AK78&lt;&gt;"",('[1]T15 Wine import vol'!AK78/'[1]T61 Real GDP'!AK78*1000),"")),"")</f>
        <v/>
      </c>
      <c r="AM47" s="9" t="str">
        <f>IF('[1]T61 Real GDP'!AL78&lt;&gt;"",(IF('[1]T15 Wine import vol'!AL78&lt;&gt;"",('[1]T15 Wine import vol'!AL78/'[1]T61 Real GDP'!AL78*1000),"")),"")</f>
        <v/>
      </c>
      <c r="AN47" s="9">
        <f>IF('[1]T61 Real GDP'!AM78&lt;&gt;"",(IF('[1]T15 Wine import vol'!AM78&lt;&gt;"",('[1]T15 Wine import vol'!AM78/'[1]T61 Real GDP'!AM78*1000),"")),"")</f>
        <v>63.538590957525955</v>
      </c>
      <c r="AO47" s="9" t="str">
        <f>IF('[1]T61 Real GDP'!AN78&lt;&gt;"",(IF('[1]T15 Wine import vol'!AN78&lt;&gt;"",('[1]T15 Wine import vol'!AN78/'[1]T61 Real GDP'!AN78*1000),"")),"")</f>
        <v/>
      </c>
      <c r="AP47" s="9" t="str">
        <f>IF('[1]T61 Real GDP'!AO78&lt;&gt;"",(IF('[1]T15 Wine import vol'!AO78&lt;&gt;"",('[1]T15 Wine import vol'!AO78/'[1]T61 Real GDP'!AO78*1000),"")),"")</f>
        <v/>
      </c>
      <c r="AQ47" s="9" t="str">
        <f>IF('[1]T61 Real GDP'!AP78&lt;&gt;"",(IF('[1]T15 Wine import vol'!AP78&lt;&gt;"",('[1]T15 Wine import vol'!AP78/'[1]T61 Real GDP'!AP78*1000),"")),"")</f>
        <v/>
      </c>
      <c r="AR47" s="9" t="str">
        <f>IF('[1]T61 Real GDP'!AQ78&lt;&gt;"",(IF('[1]T15 Wine import vol'!AQ78&lt;&gt;"",('[1]T15 Wine import vol'!AQ78/'[1]T61 Real GDP'!AQ78*1000),"")),"")</f>
        <v/>
      </c>
      <c r="AS47" s="9" t="str">
        <f>IF('[1]T61 Real GDP'!AR78&lt;&gt;"",(IF('[1]T15 Wine import vol'!AR78&lt;&gt;"",('[1]T15 Wine import vol'!AR78/'[1]T61 Real GDP'!AR78*1000),"")),"")</f>
        <v/>
      </c>
      <c r="AT47" s="9">
        <f>IF('[1]T61 Real GDP'!AS78&lt;&gt;"",(IF('[1]T15 Wine import vol'!AS78&lt;&gt;"",('[1]T15 Wine import vol'!AS78/'[1]T61 Real GDP'!AS78*1000),"")),"")</f>
        <v>8.4912967653334199</v>
      </c>
      <c r="AU47" s="9">
        <f>IF('[1]T61 Real GDP'!AT78&lt;&gt;"",(IF('[1]T15 Wine import vol'!AT78&lt;&gt;"",('[1]T15 Wine import vol'!AT78/'[1]T61 Real GDP'!AT78*1000),"")),"")</f>
        <v>29.105000479171473</v>
      </c>
      <c r="AV47" s="9" t="str">
        <f>IF('[1]T61 Real GDP'!AU78&lt;&gt;"",(IF('[1]T15 Wine import vol'!AU78&lt;&gt;"",('[1]T15 Wine import vol'!AU78/'[1]T61 Real GDP'!AU78*1000),"")),"")</f>
        <v/>
      </c>
      <c r="AW47" s="9" t="str">
        <f>IF('[1]T61 Real GDP'!AV78&lt;&gt;"",(IF('[1]T15 Wine import vol'!AV78&lt;&gt;"",('[1]T15 Wine import vol'!AV78/'[1]T61 Real GDP'!AV78*1000),"")),"")</f>
        <v/>
      </c>
      <c r="AX47" s="9">
        <f>IF('[1]T61 Real GDP'!AW78&lt;&gt;"",(IF('[1]T15 Wine import vol'!AW78&lt;&gt;"",('[1]T15 Wine import vol'!AW78/'[1]T61 Real GDP'!AW78*1000),"")),"")</f>
        <v>164.4636633535562</v>
      </c>
      <c r="AY47" s="9" t="str">
        <f>IF('[1]T61 Real GDP'!AX78&lt;&gt;"",(IF('[1]T15 Wine import vol'!AX78&lt;&gt;"",('[1]T15 Wine import vol'!AX78/'[1]T61 Real GDP'!AX78*1000),"")),"")</f>
        <v/>
      </c>
      <c r="AZ47" s="9">
        <f>IF('[1]T61 Real GDP'!AY78&lt;&gt;"",(IF('[1]T15 Wine import vol'!AY78&lt;&gt;"",('[1]T15 Wine import vol'!AY78/'[1]T61 Real GDP'!AY78*1000),"")),"")</f>
        <v>33.726178981184702</v>
      </c>
      <c r="BA47" s="9" t="str">
        <f>IF('[1]T61 Real GDP'!AZ78&lt;&gt;"",(IF('[1]T15 Wine import vol'!AZ78&lt;&gt;"",('[1]T15 Wine import vol'!AZ78/'[1]T61 Real GDP'!AZ78*1000),"")),"")</f>
        <v/>
      </c>
      <c r="BB47" s="8" t="str">
        <f>IF('[1]T61 Real GDP'!BC78&lt;&gt;"",(IF('[1]T15 Wine import vol'!BC78&lt;&gt;"",('[1]T15 Wine import vol'!BC78/'[1]T61 Real GDP'!BC78*1000),"")),"")</f>
        <v/>
      </c>
    </row>
    <row r="48" spans="1:54" x14ac:dyDescent="0.5">
      <c r="A48" s="7">
        <f>'[1]T15 Wine import vol'!A79</f>
        <v>1911</v>
      </c>
      <c r="B48" s="9">
        <f>IF('[1]T61 Real GDP'!B79&lt;&gt;"",(IF('[1]T15 Wine import vol'!B79&lt;&gt;"",('[1]T15 Wine import vol'!B79/'[1]T61 Real GDP'!B79*1000),"")),"")</f>
        <v>6877.2105155616855</v>
      </c>
      <c r="C48" s="9">
        <f>IF('[1]T61 Real GDP'!C79&lt;&gt;"",(IF('[1]T15 Wine import vol'!C79&lt;&gt;"",('[1]T15 Wine import vol'!C79/'[1]T61 Real GDP'!C79*1000),"")),"")</f>
        <v>28.60653020704299</v>
      </c>
      <c r="D48" s="9">
        <f>IF('[1]T61 Real GDP'!D79&lt;&gt;"",(IF('[1]T15 Wine import vol'!D79&lt;&gt;"",('[1]T15 Wine import vol'!D79/'[1]T61 Real GDP'!D79*1000),"")),"")</f>
        <v>4.6017098656534126</v>
      </c>
      <c r="E48" s="9">
        <f>IF('[1]T61 Real GDP'!E79&lt;&gt;"",(IF('[1]T15 Wine import vol'!E79&lt;&gt;"",('[1]T15 Wine import vol'!E79/'[1]T61 Real GDP'!E79*1000),"")),"")</f>
        <v>7.6204254686105335</v>
      </c>
      <c r="F48" s="9">
        <f>IF('[1]T61 Real GDP'!F79&lt;&gt;"",(IF('[1]T15 Wine import vol'!F79&lt;&gt;"",('[1]T15 Wine import vol'!F79/'[1]T61 Real GDP'!F79*1000),"")),"")</f>
        <v>5168.739977490136</v>
      </c>
      <c r="G48" s="9"/>
      <c r="H48" s="9">
        <f>IF('[1]T61 Real GDP'!G79&lt;&gt;"",(IF('[1]T15 Wine import vol'!G79&lt;&gt;"",('[1]T15 Wine import vol'!G79/'[1]T61 Real GDP'!G79*1000),"")),"")</f>
        <v>639.92223054513579</v>
      </c>
      <c r="I48" s="9">
        <f>IF('[1]T61 Real GDP'!H79&lt;&gt;"",(IF('[1]T15 Wine import vol'!H79&lt;&gt;"",('[1]T15 Wine import vol'!H79/'[1]T61 Real GDP'!H79*1000),"")),"")</f>
        <v>337.78138077917282</v>
      </c>
      <c r="J48" s="9">
        <f>IF('[1]T61 Real GDP'!I79&lt;&gt;"",(IF('[1]T15 Wine import vol'!I79&lt;&gt;"",('[1]T15 Wine import vol'!I79/'[1]T61 Real GDP'!I79*1000),"")),"")</f>
        <v>5.1186419372423142</v>
      </c>
      <c r="K48" s="9">
        <f>IF('[1]T61 Real GDP'!J79&lt;&gt;"",(IF('[1]T15 Wine import vol'!J79&lt;&gt;"",('[1]T15 Wine import vol'!J79/'[1]T61 Real GDP'!J79*1000),"")),"")</f>
        <v>641.1076799758772</v>
      </c>
      <c r="L48" s="9">
        <f>IF('[1]T61 Real GDP'!K79&lt;&gt;"",(IF('[1]T15 Wine import vol'!K79&lt;&gt;"",('[1]T15 Wine import vol'!K79/'[1]T61 Real GDP'!K79*1000),"")),"")</f>
        <v>90.721193569704965</v>
      </c>
      <c r="M48" s="9" t="str">
        <f>IF('[1]T61 Real GDP'!L79&lt;&gt;"",(IF('[1]T15 Wine import vol'!L79&lt;&gt;"",('[1]T15 Wine import vol'!L79/'[1]T61 Real GDP'!L79*1000),"")),"")</f>
        <v/>
      </c>
      <c r="N48" s="9">
        <f>IF('[1]T61 Real GDP'!M79&lt;&gt;"",(IF('[1]T15 Wine import vol'!M79&lt;&gt;"",('[1]T15 Wine import vol'!M79/'[1]T61 Real GDP'!M79*1000),"")),"")</f>
        <v>454.69451164224915</v>
      </c>
      <c r="O48" s="9">
        <f>IF('[1]T61 Real GDP'!N79&lt;&gt;"",(IF('[1]T15 Wine import vol'!N79&lt;&gt;"",('[1]T15 Wine import vol'!N79/'[1]T61 Real GDP'!N79*1000),"")),"")</f>
        <v>203.53465368579285</v>
      </c>
      <c r="P48" s="9">
        <f>IF('[1]T61 Real GDP'!O79&lt;&gt;"",(IF('[1]T15 Wine import vol'!O79&lt;&gt;"",('[1]T15 Wine import vol'!O79/'[1]T61 Real GDP'!O79*1000),"")),"")</f>
        <v>5203.1769771660511</v>
      </c>
      <c r="Q48" s="9">
        <f>IF('[1]T61 Real GDP'!P79&lt;&gt;"",(IF('[1]T15 Wine import vol'!P79&lt;&gt;"",('[1]T15 Wine import vol'!P79/'[1]T61 Real GDP'!P79*1000),"")),"")</f>
        <v>268.08583706357854</v>
      </c>
      <c r="R48" s="9" t="str">
        <f>IF('[1]T61 Real GDP'!Q79&lt;&gt;"",(IF('[1]T15 Wine import vol'!Q79&lt;&gt;"",('[1]T15 Wine import vol'!Q79/'[1]T61 Real GDP'!Q79*1000),"")),"")</f>
        <v/>
      </c>
      <c r="S48" s="9">
        <f>IF('[1]T61 Real GDP'!R79&lt;&gt;"",(IF('[1]T15 Wine import vol'!R79&lt;&gt;"",('[1]T15 Wine import vol'!R79/'[1]T61 Real GDP'!R79*1000),"")),"")</f>
        <v>63.925851941388984</v>
      </c>
      <c r="T48" s="9" t="str">
        <f>IF('[1]T61 Real GDP'!S79&lt;&gt;"",(IF('[1]T15 Wine import vol'!S79&lt;&gt;"",('[1]T15 Wine import vol'!S79/'[1]T61 Real GDP'!S79*1000),"")),"")</f>
        <v/>
      </c>
      <c r="U48" s="9" t="str">
        <f>IF('[1]T61 Real GDP'!T79&lt;&gt;"",(IF('[1]T15 Wine import vol'!T79&lt;&gt;"",('[1]T15 Wine import vol'!T79/'[1]T61 Real GDP'!T79*1000),"")),"")</f>
        <v/>
      </c>
      <c r="V48" s="9" t="str">
        <f>IF('[1]T61 Real GDP'!U79&lt;&gt;"",(IF('[1]T15 Wine import vol'!U79&lt;&gt;"",('[1]T15 Wine import vol'!U79/'[1]T61 Real GDP'!U79*1000),"")),"")</f>
        <v/>
      </c>
      <c r="W48" s="9" t="str">
        <f>IF('[1]T61 Real GDP'!V79&lt;&gt;"",(IF('[1]T15 Wine import vol'!V79&lt;&gt;"",('[1]T15 Wine import vol'!V79/'[1]T61 Real GDP'!V79*1000),"")),"")</f>
        <v/>
      </c>
      <c r="X48" s="9" t="str">
        <f>IF('[1]T61 Real GDP'!W79&lt;&gt;"",(IF('[1]T15 Wine import vol'!W79&lt;&gt;"",('[1]T15 Wine import vol'!W79/'[1]T61 Real GDP'!W79*1000),"")),"")</f>
        <v/>
      </c>
      <c r="Y48" s="9" t="str">
        <f>IF('[1]T61 Real GDP'!X79&lt;&gt;"",(IF('[1]T15 Wine import vol'!X79&lt;&gt;"",('[1]T15 Wine import vol'!X79/'[1]T61 Real GDP'!X79*1000),"")),"")</f>
        <v/>
      </c>
      <c r="Z48" s="9" t="str">
        <f>IF('[1]T61 Real GDP'!Y79&lt;&gt;"",(IF('[1]T15 Wine import vol'!Y79&lt;&gt;"",('[1]T15 Wine import vol'!Y79/'[1]T61 Real GDP'!Y79*1000),"")),"")</f>
        <v/>
      </c>
      <c r="AA48" s="9" t="str">
        <f>IF('[1]T61 Real GDP'!Z79&lt;&gt;"",(IF('[1]T15 Wine import vol'!Z79&lt;&gt;"",('[1]T15 Wine import vol'!Z79/'[1]T61 Real GDP'!Z79*1000),"")),"")</f>
        <v/>
      </c>
      <c r="AB48" s="9">
        <f>IF('[1]T61 Real GDP'!AA79&lt;&gt;"",(IF('[1]T15 Wine import vol'!AA79&lt;&gt;"",('[1]T15 Wine import vol'!AA79/'[1]T61 Real GDP'!AA79*1000),"")),"")</f>
        <v>24.121565724735486</v>
      </c>
      <c r="AC48" s="9">
        <f>IF('[1]T61 Real GDP'!AB79&lt;&gt;"",(IF('[1]T15 Wine import vol'!AB79&lt;&gt;"",('[1]T15 Wine import vol'!AB79/'[1]T61 Real GDP'!AB79*1000),"")),"")</f>
        <v>114.65499270377319</v>
      </c>
      <c r="AD48" s="9">
        <f>IF('[1]T61 Real GDP'!AC79&lt;&gt;"",(IF('[1]T15 Wine import vol'!AC79&lt;&gt;"",('[1]T15 Wine import vol'!AC79/'[1]T61 Real GDP'!AC79*1000),"")),"")</f>
        <v>131.75757324129526</v>
      </c>
      <c r="AE48" s="9">
        <f>IF('[1]T61 Real GDP'!AD79&lt;&gt;"",(IF('[1]T15 Wine import vol'!AD79&lt;&gt;"",('[1]T15 Wine import vol'!AD79/'[1]T61 Real GDP'!AD79*1000),"")),"")</f>
        <v>57.34716087908869</v>
      </c>
      <c r="AF48" s="9">
        <f>IF('[1]T61 Real GDP'!AE79&lt;&gt;"",(IF('[1]T15 Wine import vol'!AE79&lt;&gt;"",('[1]T15 Wine import vol'!AE79/'[1]T61 Real GDP'!AE79*1000),"")),"")</f>
        <v>1679.326899660319</v>
      </c>
      <c r="AG48" s="9">
        <f>IF('[1]T61 Real GDP'!AF79&lt;&gt;"",(IF('[1]T15 Wine import vol'!AF79&lt;&gt;"",('[1]T15 Wine import vol'!AF79/'[1]T61 Real GDP'!AF79*1000),"")),"")</f>
        <v>3334.1750458895663</v>
      </c>
      <c r="AH48" s="9">
        <f>IF('[1]T61 Real GDP'!AG79&lt;&gt;"",(IF('[1]T15 Wine import vol'!AG79&lt;&gt;"",('[1]T15 Wine import vol'!AG79/'[1]T61 Real GDP'!AG79*1000),"")),"")</f>
        <v>34.177021288291286</v>
      </c>
      <c r="AI48" s="9">
        <f>IF('[1]T61 Real GDP'!AH79&lt;&gt;"",(IF('[1]T15 Wine import vol'!AH79&lt;&gt;"",('[1]T15 Wine import vol'!AH79/'[1]T61 Real GDP'!AH79*1000),"")),"")</f>
        <v>346.15138034041831</v>
      </c>
      <c r="AJ48" s="9">
        <f>IF('[1]T61 Real GDP'!AI79&lt;&gt;"",(IF('[1]T15 Wine import vol'!AI79&lt;&gt;"",('[1]T15 Wine import vol'!AI79/'[1]T61 Real GDP'!AI79*1000),"")),"")</f>
        <v>3731.1136315002755</v>
      </c>
      <c r="AK48" s="9" t="str">
        <f>IF('[1]T61 Real GDP'!AJ79&lt;&gt;"",(IF('[1]T15 Wine import vol'!AJ79&lt;&gt;"",('[1]T15 Wine import vol'!AJ79/'[1]T61 Real GDP'!AJ79*1000),"")),"")</f>
        <v/>
      </c>
      <c r="AL48" s="9" t="str">
        <f>IF('[1]T61 Real GDP'!AK79&lt;&gt;"",(IF('[1]T15 Wine import vol'!AK79&lt;&gt;"",('[1]T15 Wine import vol'!AK79/'[1]T61 Real GDP'!AK79*1000),"")),"")</f>
        <v/>
      </c>
      <c r="AM48" s="9" t="str">
        <f>IF('[1]T61 Real GDP'!AL79&lt;&gt;"",(IF('[1]T15 Wine import vol'!AL79&lt;&gt;"",('[1]T15 Wine import vol'!AL79/'[1]T61 Real GDP'!AL79*1000),"")),"")</f>
        <v/>
      </c>
      <c r="AN48" s="9" t="str">
        <f>IF('[1]T61 Real GDP'!AM79&lt;&gt;"",(IF('[1]T15 Wine import vol'!AM79&lt;&gt;"",('[1]T15 Wine import vol'!AM79/'[1]T61 Real GDP'!AM79*1000),"")),"")</f>
        <v/>
      </c>
      <c r="AO48" s="9" t="str">
        <f>IF('[1]T61 Real GDP'!AN79&lt;&gt;"",(IF('[1]T15 Wine import vol'!AN79&lt;&gt;"",('[1]T15 Wine import vol'!AN79/'[1]T61 Real GDP'!AN79*1000),"")),"")</f>
        <v/>
      </c>
      <c r="AP48" s="9" t="str">
        <f>IF('[1]T61 Real GDP'!AO79&lt;&gt;"",(IF('[1]T15 Wine import vol'!AO79&lt;&gt;"",('[1]T15 Wine import vol'!AO79/'[1]T61 Real GDP'!AO79*1000),"")),"")</f>
        <v/>
      </c>
      <c r="AQ48" s="9" t="str">
        <f>IF('[1]T61 Real GDP'!AP79&lt;&gt;"",(IF('[1]T15 Wine import vol'!AP79&lt;&gt;"",('[1]T15 Wine import vol'!AP79/'[1]T61 Real GDP'!AP79*1000),"")),"")</f>
        <v/>
      </c>
      <c r="AR48" s="9" t="str">
        <f>IF('[1]T61 Real GDP'!AQ79&lt;&gt;"",(IF('[1]T15 Wine import vol'!AQ79&lt;&gt;"",('[1]T15 Wine import vol'!AQ79/'[1]T61 Real GDP'!AQ79*1000),"")),"")</f>
        <v/>
      </c>
      <c r="AS48" s="9" t="str">
        <f>IF('[1]T61 Real GDP'!AR79&lt;&gt;"",(IF('[1]T15 Wine import vol'!AR79&lt;&gt;"",('[1]T15 Wine import vol'!AR79/'[1]T61 Real GDP'!AR79*1000),"")),"")</f>
        <v/>
      </c>
      <c r="AT48" s="9">
        <f>IF('[1]T61 Real GDP'!AS79&lt;&gt;"",(IF('[1]T15 Wine import vol'!AS79&lt;&gt;"",('[1]T15 Wine import vol'!AS79/'[1]T61 Real GDP'!AS79*1000),"")),"")</f>
        <v>8.5353038394298668</v>
      </c>
      <c r="AU48" s="9">
        <f>IF('[1]T61 Real GDP'!AT79&lt;&gt;"",(IF('[1]T15 Wine import vol'!AT79&lt;&gt;"",('[1]T15 Wine import vol'!AT79/'[1]T61 Real GDP'!AT79*1000),"")),"")</f>
        <v>27.603795191298406</v>
      </c>
      <c r="AV48" s="9">
        <f>IF('[1]T61 Real GDP'!AU79&lt;&gt;"",(IF('[1]T15 Wine import vol'!AU79&lt;&gt;"",('[1]T15 Wine import vol'!AU79/'[1]T61 Real GDP'!AU79*1000),"")),"")</f>
        <v>21.055462251036268</v>
      </c>
      <c r="AW48" s="9" t="str">
        <f>IF('[1]T61 Real GDP'!AV79&lt;&gt;"",(IF('[1]T15 Wine import vol'!AV79&lt;&gt;"",('[1]T15 Wine import vol'!AV79/'[1]T61 Real GDP'!AV79*1000),"")),"")</f>
        <v/>
      </c>
      <c r="AX48" s="9">
        <f>IF('[1]T61 Real GDP'!AW79&lt;&gt;"",(IF('[1]T15 Wine import vol'!AW79&lt;&gt;"",('[1]T15 Wine import vol'!AW79/'[1]T61 Real GDP'!AW79*1000),"")),"")</f>
        <v>154.56751182821787</v>
      </c>
      <c r="AY48" s="9" t="str">
        <f>IF('[1]T61 Real GDP'!AX79&lt;&gt;"",(IF('[1]T15 Wine import vol'!AX79&lt;&gt;"",('[1]T15 Wine import vol'!AX79/'[1]T61 Real GDP'!AX79*1000),"")),"")</f>
        <v/>
      </c>
      <c r="AZ48" s="9">
        <f>IF('[1]T61 Real GDP'!AY79&lt;&gt;"",(IF('[1]T15 Wine import vol'!AY79&lt;&gt;"",('[1]T15 Wine import vol'!AY79/'[1]T61 Real GDP'!AY79*1000),"")),"")</f>
        <v>35.331516936865313</v>
      </c>
      <c r="BA48" s="9" t="str">
        <f>IF('[1]T61 Real GDP'!AZ79&lt;&gt;"",(IF('[1]T15 Wine import vol'!AZ79&lt;&gt;"",('[1]T15 Wine import vol'!AZ79/'[1]T61 Real GDP'!AZ79*1000),"")),"")</f>
        <v/>
      </c>
      <c r="BB48" s="8" t="str">
        <f>IF('[1]T61 Real GDP'!BC79&lt;&gt;"",(IF('[1]T15 Wine import vol'!BC79&lt;&gt;"",('[1]T15 Wine import vol'!BC79/'[1]T61 Real GDP'!BC79*1000),"")),"")</f>
        <v/>
      </c>
    </row>
    <row r="49" spans="1:54" x14ac:dyDescent="0.5">
      <c r="A49" s="7">
        <f>'[1]T15 Wine import vol'!A80</f>
        <v>1912</v>
      </c>
      <c r="B49" s="9">
        <f>IF('[1]T61 Real GDP'!B80&lt;&gt;"",(IF('[1]T15 Wine import vol'!B80&lt;&gt;"",('[1]T15 Wine import vol'!B80/'[1]T61 Real GDP'!B80*1000),"")),"")</f>
        <v>6363.4464348734473</v>
      </c>
      <c r="C49" s="9">
        <f>IF('[1]T61 Real GDP'!C80&lt;&gt;"",(IF('[1]T15 Wine import vol'!C80&lt;&gt;"",('[1]T15 Wine import vol'!C80/'[1]T61 Real GDP'!C80*1000),"")),"")</f>
        <v>53.066773694571417</v>
      </c>
      <c r="D49" s="9">
        <f>IF('[1]T61 Real GDP'!D80&lt;&gt;"",(IF('[1]T15 Wine import vol'!D80&lt;&gt;"",('[1]T15 Wine import vol'!D80/'[1]T61 Real GDP'!D80*1000),"")),"")</f>
        <v>4.5689885241526556</v>
      </c>
      <c r="E49" s="9">
        <f>IF('[1]T61 Real GDP'!E80&lt;&gt;"",(IF('[1]T15 Wine import vol'!E80&lt;&gt;"",('[1]T15 Wine import vol'!E80/'[1]T61 Real GDP'!E80*1000),"")),"")</f>
        <v>7.8473068851803731</v>
      </c>
      <c r="F49" s="9">
        <f>IF('[1]T61 Real GDP'!F80&lt;&gt;"",(IF('[1]T15 Wine import vol'!F80&lt;&gt;"",('[1]T15 Wine import vol'!F80/'[1]T61 Real GDP'!F80*1000),"")),"")</f>
        <v>4837.014874457187</v>
      </c>
      <c r="G49" s="9"/>
      <c r="H49" s="9">
        <f>IF('[1]T61 Real GDP'!G80&lt;&gt;"",(IF('[1]T15 Wine import vol'!G80&lt;&gt;"",('[1]T15 Wine import vol'!G80/'[1]T61 Real GDP'!G80*1000),"")),"")</f>
        <v>927.62450977225103</v>
      </c>
      <c r="I49" s="9">
        <f>IF('[1]T61 Real GDP'!H80&lt;&gt;"",(IF('[1]T15 Wine import vol'!H80&lt;&gt;"",('[1]T15 Wine import vol'!H80/'[1]T61 Real GDP'!H80*1000),"")),"")</f>
        <v>337.78138077917288</v>
      </c>
      <c r="J49" s="9">
        <f>IF('[1]T61 Real GDP'!I80&lt;&gt;"",(IF('[1]T15 Wine import vol'!I80&lt;&gt;"",('[1]T15 Wine import vol'!I80/'[1]T61 Real GDP'!I80*1000),"")),"")</f>
        <v>4.8489558499271244</v>
      </c>
      <c r="K49" s="9">
        <f>IF('[1]T61 Real GDP'!J80&lt;&gt;"",(IF('[1]T15 Wine import vol'!J80&lt;&gt;"",('[1]T15 Wine import vol'!J80/'[1]T61 Real GDP'!J80*1000),"")),"")</f>
        <v>583.52510803176108</v>
      </c>
      <c r="L49" s="9">
        <f>IF('[1]T61 Real GDP'!K80&lt;&gt;"",(IF('[1]T15 Wine import vol'!K80&lt;&gt;"",('[1]T15 Wine import vol'!K80/'[1]T61 Real GDP'!K80*1000),"")),"")</f>
        <v>92.897798142177237</v>
      </c>
      <c r="M49" s="9" t="str">
        <f>IF('[1]T61 Real GDP'!L80&lt;&gt;"",(IF('[1]T15 Wine import vol'!L80&lt;&gt;"",('[1]T15 Wine import vol'!L80/'[1]T61 Real GDP'!L80*1000),"")),"")</f>
        <v/>
      </c>
      <c r="N49" s="9">
        <f>IF('[1]T61 Real GDP'!M80&lt;&gt;"",(IF('[1]T15 Wine import vol'!M80&lt;&gt;"",('[1]T15 Wine import vol'!M80/'[1]T61 Real GDP'!M80*1000),"")),"")</f>
        <v>514.41054827638322</v>
      </c>
      <c r="O49" s="9">
        <f>IF('[1]T61 Real GDP'!N80&lt;&gt;"",(IF('[1]T15 Wine import vol'!N80&lt;&gt;"",('[1]T15 Wine import vol'!N80/'[1]T61 Real GDP'!N80*1000),"")),"")</f>
        <v>201.93681366357956</v>
      </c>
      <c r="P49" s="9">
        <f>IF('[1]T61 Real GDP'!O80&lt;&gt;"",(IF('[1]T15 Wine import vol'!O80&lt;&gt;"",('[1]T15 Wine import vol'!O80/'[1]T61 Real GDP'!O80*1000),"")),"")</f>
        <v>5251.908586766629</v>
      </c>
      <c r="Q49" s="9">
        <f>IF('[1]T61 Real GDP'!P80&lt;&gt;"",(IF('[1]T15 Wine import vol'!P80&lt;&gt;"",('[1]T15 Wine import vol'!P80/'[1]T61 Real GDP'!P80*1000),"")),"")</f>
        <v>256.22074137240435</v>
      </c>
      <c r="R49" s="9" t="str">
        <f>IF('[1]T61 Real GDP'!Q80&lt;&gt;"",(IF('[1]T15 Wine import vol'!Q80&lt;&gt;"",('[1]T15 Wine import vol'!Q80/'[1]T61 Real GDP'!Q80*1000),"")),"")</f>
        <v/>
      </c>
      <c r="S49" s="9" t="str">
        <f>IF('[1]T61 Real GDP'!R80&lt;&gt;"",(IF('[1]T15 Wine import vol'!R80&lt;&gt;"",('[1]T15 Wine import vol'!R80/'[1]T61 Real GDP'!R80*1000),"")),"")</f>
        <v/>
      </c>
      <c r="T49" s="9" t="str">
        <f>IF('[1]T61 Real GDP'!S80&lt;&gt;"",(IF('[1]T15 Wine import vol'!S80&lt;&gt;"",('[1]T15 Wine import vol'!S80/'[1]T61 Real GDP'!S80*1000),"")),"")</f>
        <v/>
      </c>
      <c r="U49" s="9" t="str">
        <f>IF('[1]T61 Real GDP'!T80&lt;&gt;"",(IF('[1]T15 Wine import vol'!T80&lt;&gt;"",('[1]T15 Wine import vol'!T80/'[1]T61 Real GDP'!T80*1000),"")),"")</f>
        <v/>
      </c>
      <c r="V49" s="9" t="str">
        <f>IF('[1]T61 Real GDP'!U80&lt;&gt;"",(IF('[1]T15 Wine import vol'!U80&lt;&gt;"",('[1]T15 Wine import vol'!U80/'[1]T61 Real GDP'!U80*1000),"")),"")</f>
        <v/>
      </c>
      <c r="W49" s="9" t="str">
        <f>IF('[1]T61 Real GDP'!V80&lt;&gt;"",(IF('[1]T15 Wine import vol'!V80&lt;&gt;"",('[1]T15 Wine import vol'!V80/'[1]T61 Real GDP'!V80*1000),"")),"")</f>
        <v/>
      </c>
      <c r="X49" s="9" t="str">
        <f>IF('[1]T61 Real GDP'!W80&lt;&gt;"",(IF('[1]T15 Wine import vol'!W80&lt;&gt;"",('[1]T15 Wine import vol'!W80/'[1]T61 Real GDP'!W80*1000),"")),"")</f>
        <v/>
      </c>
      <c r="Y49" s="9" t="str">
        <f>IF('[1]T61 Real GDP'!X80&lt;&gt;"",(IF('[1]T15 Wine import vol'!X80&lt;&gt;"",('[1]T15 Wine import vol'!X80/'[1]T61 Real GDP'!X80*1000),"")),"")</f>
        <v/>
      </c>
      <c r="Z49" s="9" t="str">
        <f>IF('[1]T61 Real GDP'!Y80&lt;&gt;"",(IF('[1]T15 Wine import vol'!Y80&lt;&gt;"",('[1]T15 Wine import vol'!Y80/'[1]T61 Real GDP'!Y80*1000),"")),"")</f>
        <v/>
      </c>
      <c r="AA49" s="9" t="str">
        <f>IF('[1]T61 Real GDP'!Z80&lt;&gt;"",(IF('[1]T15 Wine import vol'!Z80&lt;&gt;"",('[1]T15 Wine import vol'!Z80/'[1]T61 Real GDP'!Z80*1000),"")),"")</f>
        <v/>
      </c>
      <c r="AB49" s="9">
        <f>IF('[1]T61 Real GDP'!AA80&lt;&gt;"",(IF('[1]T15 Wine import vol'!AA80&lt;&gt;"",('[1]T15 Wine import vol'!AA80/'[1]T61 Real GDP'!AA80*1000),"")),"")</f>
        <v>29.372159569096116</v>
      </c>
      <c r="AC49" s="9">
        <f>IF('[1]T61 Real GDP'!AB80&lt;&gt;"",(IF('[1]T15 Wine import vol'!AB80&lt;&gt;"",('[1]T15 Wine import vol'!AB80/'[1]T61 Real GDP'!AB80*1000),"")),"")</f>
        <v>118.15057174961994</v>
      </c>
      <c r="AD49" s="9">
        <f>IF('[1]T61 Real GDP'!AC80&lt;&gt;"",(IF('[1]T15 Wine import vol'!AC80&lt;&gt;"",('[1]T15 Wine import vol'!AC80/'[1]T61 Real GDP'!AC80*1000),"")),"")</f>
        <v>123.60049368071141</v>
      </c>
      <c r="AE49" s="9">
        <f>IF('[1]T61 Real GDP'!AD80&lt;&gt;"",(IF('[1]T15 Wine import vol'!AD80&lt;&gt;"",('[1]T15 Wine import vol'!AD80/'[1]T61 Real GDP'!AD80*1000),"")),"")</f>
        <v>44.144934946333528</v>
      </c>
      <c r="AF49" s="9">
        <f>IF('[1]T61 Real GDP'!AE80&lt;&gt;"",(IF('[1]T15 Wine import vol'!AE80&lt;&gt;"",('[1]T15 Wine import vol'!AE80/'[1]T61 Real GDP'!AE80*1000),"")),"")</f>
        <v>1599.9885084592734</v>
      </c>
      <c r="AG49" s="9">
        <f>IF('[1]T61 Real GDP'!AF80&lt;&gt;"",(IF('[1]T15 Wine import vol'!AF80&lt;&gt;"",('[1]T15 Wine import vol'!AF80/'[1]T61 Real GDP'!AF80*1000),"")),"")</f>
        <v>3347.7016630717744</v>
      </c>
      <c r="AH49" s="9">
        <f>IF('[1]T61 Real GDP'!AG80&lt;&gt;"",(IF('[1]T15 Wine import vol'!AG80&lt;&gt;"",('[1]T15 Wine import vol'!AG80/'[1]T61 Real GDP'!AG80*1000),"")),"")</f>
        <v>21.530068350484608</v>
      </c>
      <c r="AI49" s="9">
        <f>IF('[1]T61 Real GDP'!AH80&lt;&gt;"",(IF('[1]T15 Wine import vol'!AH80&lt;&gt;"",('[1]T15 Wine import vol'!AH80/'[1]T61 Real GDP'!AH80*1000),"")),"")</f>
        <v>345.57868416528521</v>
      </c>
      <c r="AJ49" s="9" t="str">
        <f>IF('[1]T61 Real GDP'!AI80&lt;&gt;"",(IF('[1]T15 Wine import vol'!AI80&lt;&gt;"",('[1]T15 Wine import vol'!AI80/'[1]T61 Real GDP'!AI80*1000),"")),"")</f>
        <v/>
      </c>
      <c r="AK49" s="9" t="str">
        <f>IF('[1]T61 Real GDP'!AJ80&lt;&gt;"",(IF('[1]T15 Wine import vol'!AJ80&lt;&gt;"",('[1]T15 Wine import vol'!AJ80/'[1]T61 Real GDP'!AJ80*1000),"")),"")</f>
        <v/>
      </c>
      <c r="AL49" s="9" t="str">
        <f>IF('[1]T61 Real GDP'!AK80&lt;&gt;"",(IF('[1]T15 Wine import vol'!AK80&lt;&gt;"",('[1]T15 Wine import vol'!AK80/'[1]T61 Real GDP'!AK80*1000),"")),"")</f>
        <v/>
      </c>
      <c r="AM49" s="9" t="str">
        <f>IF('[1]T61 Real GDP'!AL80&lt;&gt;"",(IF('[1]T15 Wine import vol'!AL80&lt;&gt;"",('[1]T15 Wine import vol'!AL80/'[1]T61 Real GDP'!AL80*1000),"")),"")</f>
        <v/>
      </c>
      <c r="AN49" s="9" t="str">
        <f>IF('[1]T61 Real GDP'!AM80&lt;&gt;"",(IF('[1]T15 Wine import vol'!AM80&lt;&gt;"",('[1]T15 Wine import vol'!AM80/'[1]T61 Real GDP'!AM80*1000),"")),"")</f>
        <v/>
      </c>
      <c r="AO49" s="9" t="str">
        <f>IF('[1]T61 Real GDP'!AN80&lt;&gt;"",(IF('[1]T15 Wine import vol'!AN80&lt;&gt;"",('[1]T15 Wine import vol'!AN80/'[1]T61 Real GDP'!AN80*1000),"")),"")</f>
        <v/>
      </c>
      <c r="AP49" s="9" t="str">
        <f>IF('[1]T61 Real GDP'!AO80&lt;&gt;"",(IF('[1]T15 Wine import vol'!AO80&lt;&gt;"",('[1]T15 Wine import vol'!AO80/'[1]T61 Real GDP'!AO80*1000),"")),"")</f>
        <v/>
      </c>
      <c r="AQ49" s="9" t="str">
        <f>IF('[1]T61 Real GDP'!AP80&lt;&gt;"",(IF('[1]T15 Wine import vol'!AP80&lt;&gt;"",('[1]T15 Wine import vol'!AP80/'[1]T61 Real GDP'!AP80*1000),"")),"")</f>
        <v/>
      </c>
      <c r="AR49" s="9" t="str">
        <f>IF('[1]T61 Real GDP'!AQ80&lt;&gt;"",(IF('[1]T15 Wine import vol'!AQ80&lt;&gt;"",('[1]T15 Wine import vol'!AQ80/'[1]T61 Real GDP'!AQ80*1000),"")),"")</f>
        <v/>
      </c>
      <c r="AS49" s="9" t="str">
        <f>IF('[1]T61 Real GDP'!AR80&lt;&gt;"",(IF('[1]T15 Wine import vol'!AR80&lt;&gt;"",('[1]T15 Wine import vol'!AR80/'[1]T61 Real GDP'!AR80*1000),"")),"")</f>
        <v/>
      </c>
      <c r="AT49" s="9">
        <f>IF('[1]T61 Real GDP'!AS80&lt;&gt;"",(IF('[1]T15 Wine import vol'!AS80&lt;&gt;"",('[1]T15 Wine import vol'!AS80/'[1]T61 Real GDP'!AS80*1000),"")),"")</f>
        <v>8.5519703655489945</v>
      </c>
      <c r="AU49" s="9">
        <f>IF('[1]T61 Real GDP'!AT80&lt;&gt;"",(IF('[1]T15 Wine import vol'!AT80&lt;&gt;"",('[1]T15 Wine import vol'!AT80/'[1]T61 Real GDP'!AT80*1000),"")),"")</f>
        <v>26.650005520054368</v>
      </c>
      <c r="AV49" s="9">
        <f>IF('[1]T61 Real GDP'!AU80&lt;&gt;"",(IF('[1]T15 Wine import vol'!AU80&lt;&gt;"",('[1]T15 Wine import vol'!AU80/'[1]T61 Real GDP'!AU80*1000),"")),"")</f>
        <v>20.030119453966801</v>
      </c>
      <c r="AW49" s="9" t="str">
        <f>IF('[1]T61 Real GDP'!AV80&lt;&gt;"",(IF('[1]T15 Wine import vol'!AV80&lt;&gt;"",('[1]T15 Wine import vol'!AV80/'[1]T61 Real GDP'!AV80*1000),"")),"")</f>
        <v/>
      </c>
      <c r="AX49" s="9">
        <f>IF('[1]T61 Real GDP'!AW80&lt;&gt;"",(IF('[1]T15 Wine import vol'!AW80&lt;&gt;"",('[1]T15 Wine import vol'!AW80/'[1]T61 Real GDP'!AW80*1000),"")),"")</f>
        <v>151.85935637663883</v>
      </c>
      <c r="AY49" s="9" t="str">
        <f>IF('[1]T61 Real GDP'!AX80&lt;&gt;"",(IF('[1]T15 Wine import vol'!AX80&lt;&gt;"",('[1]T15 Wine import vol'!AX80/'[1]T61 Real GDP'!AX80*1000),"")),"")</f>
        <v/>
      </c>
      <c r="AZ49" s="9">
        <f>IF('[1]T61 Real GDP'!AY80&lt;&gt;"",(IF('[1]T15 Wine import vol'!AY80&lt;&gt;"",('[1]T15 Wine import vol'!AY80/'[1]T61 Real GDP'!AY80*1000),"")),"")</f>
        <v>36.838912957680641</v>
      </c>
      <c r="BA49" s="9" t="str">
        <f>IF('[1]T61 Real GDP'!AZ80&lt;&gt;"",(IF('[1]T15 Wine import vol'!AZ80&lt;&gt;"",('[1]T15 Wine import vol'!AZ80/'[1]T61 Real GDP'!AZ80*1000),"")),"")</f>
        <v/>
      </c>
      <c r="BB49" s="8" t="str">
        <f>IF('[1]T61 Real GDP'!BC80&lt;&gt;"",(IF('[1]T15 Wine import vol'!BC80&lt;&gt;"",('[1]T15 Wine import vol'!BC80/'[1]T61 Real GDP'!BC80*1000),"")),"")</f>
        <v/>
      </c>
    </row>
    <row r="50" spans="1:54" x14ac:dyDescent="0.5">
      <c r="A50" s="7">
        <f>'[1]T15 Wine import vol'!A81</f>
        <v>1913</v>
      </c>
      <c r="B50" s="9">
        <f>IF('[1]T61 Real GDP'!B81&lt;&gt;"",(IF('[1]T15 Wine import vol'!B81&lt;&gt;"",('[1]T15 Wine import vol'!B81/'[1]T61 Real GDP'!B81*1000),"")),"")</f>
        <v>5266.5254794482626</v>
      </c>
      <c r="C50" s="9">
        <f>IF('[1]T61 Real GDP'!C81&lt;&gt;"",(IF('[1]T15 Wine import vol'!C81&lt;&gt;"",('[1]T15 Wine import vol'!C81/'[1]T61 Real GDP'!C81*1000),"")),"")</f>
        <v>34.703938756061035</v>
      </c>
      <c r="D50" s="9">
        <f>IF('[1]T61 Real GDP'!D81&lt;&gt;"",(IF('[1]T15 Wine import vol'!D81&lt;&gt;"",('[1]T15 Wine import vol'!D81/'[1]T61 Real GDP'!D81*1000),"")),"")</f>
        <v>4.9845989018347394</v>
      </c>
      <c r="E50" s="9">
        <f>IF('[1]T61 Real GDP'!E81&lt;&gt;"",(IF('[1]T15 Wine import vol'!E81&lt;&gt;"",('[1]T15 Wine import vol'!E81/'[1]T61 Real GDP'!E81*1000),"")),"")</f>
        <v>7.0156531342280273</v>
      </c>
      <c r="F50" s="9">
        <f>IF('[1]T61 Real GDP'!F81&lt;&gt;"",(IF('[1]T15 Wine import vol'!F81&lt;&gt;"",('[1]T15 Wine import vol'!F81/'[1]T61 Real GDP'!F81*1000),"")),"")</f>
        <v>4775.9157392008865</v>
      </c>
      <c r="G50" s="9"/>
      <c r="H50" s="9">
        <f>IF('[1]T61 Real GDP'!G81&lt;&gt;"",(IF('[1]T15 Wine import vol'!G81&lt;&gt;"",('[1]T15 Wine import vol'!G81/'[1]T61 Real GDP'!G81*1000),"")),"")</f>
        <v>1092.527900578106</v>
      </c>
      <c r="I50" s="9">
        <f>IF('[1]T61 Real GDP'!H81&lt;&gt;"",(IF('[1]T15 Wine import vol'!H81&lt;&gt;"",('[1]T15 Wine import vol'!H81/'[1]T61 Real GDP'!H81*1000),"")),"")</f>
        <v>327.33504712939157</v>
      </c>
      <c r="J50" s="9">
        <f>IF('[1]T61 Real GDP'!I81&lt;&gt;"",(IF('[1]T15 Wine import vol'!I81&lt;&gt;"",('[1]T15 Wine import vol'!I81/'[1]T61 Real GDP'!I81*1000),"")),"")</f>
        <v>4.601659101580843</v>
      </c>
      <c r="K50" s="9">
        <f>IF('[1]T61 Real GDP'!J81&lt;&gt;"",(IF('[1]T15 Wine import vol'!J81&lt;&gt;"",('[1]T15 Wine import vol'!J81/'[1]T61 Real GDP'!J81*1000),"")),"")</f>
        <v>549.43118690273536</v>
      </c>
      <c r="L50" s="9">
        <f>IF('[1]T61 Real GDP'!K81&lt;&gt;"",(IF('[1]T15 Wine import vol'!K81&lt;&gt;"",('[1]T15 Wine import vol'!K81/'[1]T61 Real GDP'!K81*1000),"")),"")</f>
        <v>154.23717607545939</v>
      </c>
      <c r="M50" s="9" t="str">
        <f>IF('[1]T61 Real GDP'!L81&lt;&gt;"",(IF('[1]T15 Wine import vol'!L81&lt;&gt;"",('[1]T15 Wine import vol'!L81/'[1]T61 Real GDP'!L81*1000),"")),"")</f>
        <v/>
      </c>
      <c r="N50" s="9">
        <f>IF('[1]T61 Real GDP'!M81&lt;&gt;"",(IF('[1]T15 Wine import vol'!M81&lt;&gt;"",('[1]T15 Wine import vol'!M81/'[1]T61 Real GDP'!M81*1000),"")),"")</f>
        <v>481.66700060108195</v>
      </c>
      <c r="O50" s="9">
        <f>IF('[1]T61 Real GDP'!N81&lt;&gt;"",(IF('[1]T15 Wine import vol'!N81&lt;&gt;"",('[1]T15 Wine import vol'!N81/'[1]T61 Real GDP'!N81*1000),"")),"")</f>
        <v>199.31665280215577</v>
      </c>
      <c r="P50" s="9">
        <f>IF('[1]T61 Real GDP'!O81&lt;&gt;"",(IF('[1]T15 Wine import vol'!O81&lt;&gt;"",('[1]T15 Wine import vol'!O81/'[1]T61 Real GDP'!O81*1000),"")),"")</f>
        <v>6136.2805006742101</v>
      </c>
      <c r="Q50" s="9">
        <f>IF('[1]T61 Real GDP'!P81&lt;&gt;"",(IF('[1]T15 Wine import vol'!P81&lt;&gt;"",('[1]T15 Wine import vol'!P81/'[1]T61 Real GDP'!P81*1000),"")),"")</f>
        <v>249.60834801342725</v>
      </c>
      <c r="R50" s="9" t="str">
        <f>IF('[1]T61 Real GDP'!Q81&lt;&gt;"",(IF('[1]T15 Wine import vol'!Q81&lt;&gt;"",('[1]T15 Wine import vol'!Q81/'[1]T61 Real GDP'!Q81*1000),"")),"")</f>
        <v/>
      </c>
      <c r="S50" s="9" t="str">
        <f>IF('[1]T61 Real GDP'!R81&lt;&gt;"",(IF('[1]T15 Wine import vol'!R81&lt;&gt;"",('[1]T15 Wine import vol'!R81/'[1]T61 Real GDP'!R81*1000),"")),"")</f>
        <v/>
      </c>
      <c r="T50" s="9" t="str">
        <f>IF('[1]T61 Real GDP'!S81&lt;&gt;"",(IF('[1]T15 Wine import vol'!S81&lt;&gt;"",('[1]T15 Wine import vol'!S81/'[1]T61 Real GDP'!S81*1000),"")),"")</f>
        <v/>
      </c>
      <c r="U50" s="9" t="str">
        <f>IF('[1]T61 Real GDP'!T81&lt;&gt;"",(IF('[1]T15 Wine import vol'!T81&lt;&gt;"",('[1]T15 Wine import vol'!T81/'[1]T61 Real GDP'!T81*1000),"")),"")</f>
        <v/>
      </c>
      <c r="V50" s="9">
        <f>IF('[1]T61 Real GDP'!U81&lt;&gt;"",(IF('[1]T15 Wine import vol'!U81&lt;&gt;"",('[1]T15 Wine import vol'!U81/'[1]T61 Real GDP'!U81*1000),"")),"")</f>
        <v>2059.1547854458386</v>
      </c>
      <c r="W50" s="9" t="str">
        <f>IF('[1]T61 Real GDP'!V81&lt;&gt;"",(IF('[1]T15 Wine import vol'!V81&lt;&gt;"",('[1]T15 Wine import vol'!V81/'[1]T61 Real GDP'!V81*1000),"")),"")</f>
        <v/>
      </c>
      <c r="X50" s="9">
        <f>IF('[1]T61 Real GDP'!W81&lt;&gt;"",(IF('[1]T15 Wine import vol'!W81&lt;&gt;"",('[1]T15 Wine import vol'!W81/'[1]T61 Real GDP'!W81*1000),"")),"")</f>
        <v>42.746446584135711</v>
      </c>
      <c r="Y50" s="9" t="str">
        <f>IF('[1]T61 Real GDP'!X81&lt;&gt;"",(IF('[1]T15 Wine import vol'!X81&lt;&gt;"",('[1]T15 Wine import vol'!X81/'[1]T61 Real GDP'!X81*1000),"")),"")</f>
        <v/>
      </c>
      <c r="Z50" s="9" t="str">
        <f>IF('[1]T61 Real GDP'!Y81&lt;&gt;"",(IF('[1]T15 Wine import vol'!Y81&lt;&gt;"",('[1]T15 Wine import vol'!Y81/'[1]T61 Real GDP'!Y81*1000),"")),"")</f>
        <v/>
      </c>
      <c r="AA50" s="9" t="str">
        <f>IF('[1]T61 Real GDP'!Z81&lt;&gt;"",(IF('[1]T15 Wine import vol'!Z81&lt;&gt;"",('[1]T15 Wine import vol'!Z81/'[1]T61 Real GDP'!Z81*1000),"")),"")</f>
        <v/>
      </c>
      <c r="AB50" s="9">
        <f>IF('[1]T61 Real GDP'!AA81&lt;&gt;"",(IF('[1]T15 Wine import vol'!AA81&lt;&gt;"",('[1]T15 Wine import vol'!AA81/'[1]T61 Real GDP'!AA81*1000),"")),"")</f>
        <v>28.11632677687945</v>
      </c>
      <c r="AC50" s="9">
        <f>IF('[1]T61 Real GDP'!AB81&lt;&gt;"",(IF('[1]T15 Wine import vol'!AB81&lt;&gt;"",('[1]T15 Wine import vol'!AB81/'[1]T61 Real GDP'!AB81*1000),"")),"")</f>
        <v>116.26016260162602</v>
      </c>
      <c r="AD50" s="9">
        <f>IF('[1]T61 Real GDP'!AC81&lt;&gt;"",(IF('[1]T15 Wine import vol'!AC81&lt;&gt;"",('[1]T15 Wine import vol'!AC81/'[1]T61 Real GDP'!AC81*1000),"")),"")</f>
        <v>117.79127047771796</v>
      </c>
      <c r="AE50" s="9">
        <f>IF('[1]T61 Real GDP'!AD81&lt;&gt;"",(IF('[1]T15 Wine import vol'!AD81&lt;&gt;"",('[1]T15 Wine import vol'!AD81/'[1]T61 Real GDP'!AD81*1000),"")),"")</f>
        <v>48.605269210623469</v>
      </c>
      <c r="AF50" s="9">
        <f>IF('[1]T61 Real GDP'!AE81&lt;&gt;"",(IF('[1]T15 Wine import vol'!AE81&lt;&gt;"",('[1]T15 Wine import vol'!AE81/'[1]T61 Real GDP'!AE81*1000),"")),"")</f>
        <v>1390.519103033799</v>
      </c>
      <c r="AG50" s="9">
        <f>IF('[1]T61 Real GDP'!AF81&lt;&gt;"",(IF('[1]T15 Wine import vol'!AF81&lt;&gt;"",('[1]T15 Wine import vol'!AF81/'[1]T61 Real GDP'!AF81*1000),"")),"")</f>
        <v>3247.4183772740976</v>
      </c>
      <c r="AH50" s="9" t="str">
        <f>IF('[1]T61 Real GDP'!AG81&lt;&gt;"",(IF('[1]T15 Wine import vol'!AG81&lt;&gt;"",('[1]T15 Wine import vol'!AG81/'[1]T61 Real GDP'!AG81*1000),"")),"")</f>
        <v/>
      </c>
      <c r="AI50" s="9">
        <f>IF('[1]T61 Real GDP'!AH81&lt;&gt;"",(IF('[1]T15 Wine import vol'!AH81&lt;&gt;"",('[1]T15 Wine import vol'!AH81/'[1]T61 Real GDP'!AH81*1000),"")),"")</f>
        <v>344.69743868399769</v>
      </c>
      <c r="AJ50" s="9" t="str">
        <f>IF('[1]T61 Real GDP'!AI81&lt;&gt;"",(IF('[1]T15 Wine import vol'!AI81&lt;&gt;"",('[1]T15 Wine import vol'!AI81/'[1]T61 Real GDP'!AI81*1000),"")),"")</f>
        <v/>
      </c>
      <c r="AK50" s="9" t="str">
        <f>IF('[1]T61 Real GDP'!AJ81&lt;&gt;"",(IF('[1]T15 Wine import vol'!AJ81&lt;&gt;"",('[1]T15 Wine import vol'!AJ81/'[1]T61 Real GDP'!AJ81*1000),"")),"")</f>
        <v/>
      </c>
      <c r="AL50" s="9">
        <f>IF('[1]T61 Real GDP'!AK81&lt;&gt;"",(IF('[1]T15 Wine import vol'!AK81&lt;&gt;"",('[1]T15 Wine import vol'!AK81/'[1]T61 Real GDP'!AK81*1000),"")),"")</f>
        <v>393.04603491870574</v>
      </c>
      <c r="AM50" s="9">
        <f>IF('[1]T61 Real GDP'!AL81&lt;&gt;"",(IF('[1]T15 Wine import vol'!AL81&lt;&gt;"",('[1]T15 Wine import vol'!AL81/'[1]T61 Real GDP'!AL81*1000),"")),"")</f>
        <v>1109.1976468675091</v>
      </c>
      <c r="AN50" s="9" t="str">
        <f>IF('[1]T61 Real GDP'!AM81&lt;&gt;"",(IF('[1]T15 Wine import vol'!AM81&lt;&gt;"",('[1]T15 Wine import vol'!AM81/'[1]T61 Real GDP'!AM81*1000),"")),"")</f>
        <v/>
      </c>
      <c r="AO50" s="9">
        <f>IF('[1]T61 Real GDP'!AN81&lt;&gt;"",(IF('[1]T15 Wine import vol'!AN81&lt;&gt;"",('[1]T15 Wine import vol'!AN81/'[1]T61 Real GDP'!AN81*1000),"")),"")</f>
        <v>113.89416437257937</v>
      </c>
      <c r="AP50" s="9" t="str">
        <f>IF('[1]T61 Real GDP'!AO81&lt;&gt;"",(IF('[1]T15 Wine import vol'!AO81&lt;&gt;"",('[1]T15 Wine import vol'!AO81/'[1]T61 Real GDP'!AO81*1000),"")),"")</f>
        <v/>
      </c>
      <c r="AQ50" s="9" t="str">
        <f>IF('[1]T61 Real GDP'!AP81&lt;&gt;"",(IF('[1]T15 Wine import vol'!AP81&lt;&gt;"",('[1]T15 Wine import vol'!AP81/'[1]T61 Real GDP'!AP81*1000),"")),"")</f>
        <v/>
      </c>
      <c r="AR50" s="9" t="str">
        <f>IF('[1]T61 Real GDP'!AQ81&lt;&gt;"",(IF('[1]T15 Wine import vol'!AQ81&lt;&gt;"",('[1]T15 Wine import vol'!AQ81/'[1]T61 Real GDP'!AQ81*1000),"")),"")</f>
        <v/>
      </c>
      <c r="AS50" s="9" t="str">
        <f>IF('[1]T61 Real GDP'!AR81&lt;&gt;"",(IF('[1]T15 Wine import vol'!AR81&lt;&gt;"",('[1]T15 Wine import vol'!AR81/'[1]T61 Real GDP'!AR81*1000),"")),"")</f>
        <v/>
      </c>
      <c r="AT50" s="9">
        <f>IF('[1]T61 Real GDP'!AS81&lt;&gt;"",(IF('[1]T15 Wine import vol'!AS81&lt;&gt;"",('[1]T15 Wine import vol'!AS81/'[1]T61 Real GDP'!AS81*1000),"")),"")</f>
        <v>8.7489350868087872</v>
      </c>
      <c r="AU50" s="9">
        <f>IF('[1]T61 Real GDP'!AT81&lt;&gt;"",(IF('[1]T15 Wine import vol'!AT81&lt;&gt;"",('[1]T15 Wine import vol'!AT81/'[1]T61 Real GDP'!AT81*1000),"")),"")</f>
        <v>26.223605431733493</v>
      </c>
      <c r="AV50" s="9">
        <f>IF('[1]T61 Real GDP'!AU81&lt;&gt;"",(IF('[1]T15 Wine import vol'!AU81&lt;&gt;"",('[1]T15 Wine import vol'!AU81/'[1]T61 Real GDP'!AU81*1000),"")),"")</f>
        <v>19.122824232121896</v>
      </c>
      <c r="AW50" s="9" t="str">
        <f>IF('[1]T61 Real GDP'!AV81&lt;&gt;"",(IF('[1]T15 Wine import vol'!AV81&lt;&gt;"",('[1]T15 Wine import vol'!AV81/'[1]T61 Real GDP'!AV81*1000),"")),"")</f>
        <v/>
      </c>
      <c r="AX50" s="9">
        <f>IF('[1]T61 Real GDP'!AW81&lt;&gt;"",(IF('[1]T15 Wine import vol'!AW81&lt;&gt;"",('[1]T15 Wine import vol'!AW81/'[1]T61 Real GDP'!AW81*1000),"")),"")</f>
        <v>137.41371872303711</v>
      </c>
      <c r="AY50" s="9" t="str">
        <f>IF('[1]T61 Real GDP'!AX81&lt;&gt;"",(IF('[1]T15 Wine import vol'!AX81&lt;&gt;"",('[1]T15 Wine import vol'!AX81/'[1]T61 Real GDP'!AX81*1000),"")),"")</f>
        <v/>
      </c>
      <c r="AZ50" s="9">
        <f>IF('[1]T61 Real GDP'!AY81&lt;&gt;"",(IF('[1]T15 Wine import vol'!AY81&lt;&gt;"",('[1]T15 Wine import vol'!AY81/'[1]T61 Real GDP'!AY81*1000),"")),"")</f>
        <v>33.249109258857537</v>
      </c>
      <c r="BA50" s="9" t="str">
        <f>IF('[1]T61 Real GDP'!AZ81&lt;&gt;"",(IF('[1]T15 Wine import vol'!AZ81&lt;&gt;"",('[1]T15 Wine import vol'!AZ81/'[1]T61 Real GDP'!AZ81*1000),"")),"")</f>
        <v/>
      </c>
      <c r="BB50" s="8">
        <f>IF('[1]T61 Real GDP'!BC81&lt;&gt;"",(IF('[1]T15 Wine import vol'!BC81&lt;&gt;"",('[1]T15 Wine import vol'!BC81/'[1]T61 Real GDP'!BC81*1000),"")),"")</f>
        <v>547.20872180261995</v>
      </c>
    </row>
    <row r="51" spans="1:54" x14ac:dyDescent="0.5">
      <c r="A51" s="7">
        <f>'[1]T15 Wine import vol'!A82</f>
        <v>1914</v>
      </c>
      <c r="B51" s="9">
        <f>IF('[1]T61 Real GDP'!B82&lt;&gt;"",(IF('[1]T15 Wine import vol'!B82&lt;&gt;"",('[1]T15 Wine import vol'!B82/'[1]T61 Real GDP'!B82*1000),"")),"")</f>
        <v>5118.0240023486203</v>
      </c>
      <c r="C51" s="9">
        <f>IF('[1]T61 Real GDP'!C82&lt;&gt;"",(IF('[1]T15 Wine import vol'!C82&lt;&gt;"",('[1]T15 Wine import vol'!C82/'[1]T61 Real GDP'!C82*1000),"")),"")</f>
        <v>16.340612943434007</v>
      </c>
      <c r="D51" s="9">
        <f>IF('[1]T61 Real GDP'!D82&lt;&gt;"",(IF('[1]T15 Wine import vol'!D82&lt;&gt;"",('[1]T15 Wine import vol'!D82/'[1]T61 Real GDP'!D82*1000),"")),"")</f>
        <v>3.6023936170212769</v>
      </c>
      <c r="E51" s="9">
        <f>IF('[1]T61 Real GDP'!E82&lt;&gt;"",(IF('[1]T15 Wine import vol'!E82&lt;&gt;"",('[1]T15 Wine import vol'!E82/'[1]T61 Real GDP'!E82*1000),"")),"")</f>
        <v>5.3678393183201463</v>
      </c>
      <c r="F51" s="9">
        <f>IF('[1]T61 Real GDP'!F82&lt;&gt;"",(IF('[1]T15 Wine import vol'!F82&lt;&gt;"",('[1]T15 Wine import vol'!F82/'[1]T61 Real GDP'!F82*1000),"")),"")</f>
        <v>5620.4075157490743</v>
      </c>
      <c r="G51" s="9"/>
      <c r="H51" s="9">
        <f>IF('[1]T61 Real GDP'!G82&lt;&gt;"",(IF('[1]T15 Wine import vol'!G82&lt;&gt;"",('[1]T15 Wine import vol'!G82/'[1]T61 Real GDP'!G82*1000),"")),"")</f>
        <v>573.84722556998724</v>
      </c>
      <c r="I51" s="9">
        <f>IF('[1]T61 Real GDP'!H82&lt;&gt;"",(IF('[1]T15 Wine import vol'!H82&lt;&gt;"",('[1]T15 Wine import vol'!H82/'[1]T61 Real GDP'!H82*1000),"")),"")</f>
        <v>220.40683744175146</v>
      </c>
      <c r="J51" s="9" t="str">
        <f>IF('[1]T61 Real GDP'!I82&lt;&gt;"",(IF('[1]T15 Wine import vol'!I82&lt;&gt;"",('[1]T15 Wine import vol'!I82/'[1]T61 Real GDP'!I82*1000),"")),"")</f>
        <v/>
      </c>
      <c r="K51" s="9" t="str">
        <f>IF('[1]T61 Real GDP'!J82&lt;&gt;"",(IF('[1]T15 Wine import vol'!J82&lt;&gt;"",('[1]T15 Wine import vol'!J82/'[1]T61 Real GDP'!J82*1000),"")),"")</f>
        <v/>
      </c>
      <c r="L51" s="9" t="str">
        <f>IF('[1]T61 Real GDP'!K82&lt;&gt;"",(IF('[1]T15 Wine import vol'!K82&lt;&gt;"",('[1]T15 Wine import vol'!K82/'[1]T61 Real GDP'!K82*1000),"")),"")</f>
        <v/>
      </c>
      <c r="M51" s="9" t="str">
        <f>IF('[1]T61 Real GDP'!L82&lt;&gt;"",(IF('[1]T15 Wine import vol'!L82&lt;&gt;"",('[1]T15 Wine import vol'!L82/'[1]T61 Real GDP'!L82*1000),"")),"")</f>
        <v/>
      </c>
      <c r="N51" s="9">
        <f>IF('[1]T61 Real GDP'!M82&lt;&gt;"",(IF('[1]T15 Wine import vol'!M82&lt;&gt;"",('[1]T15 Wine import vol'!M82/'[1]T61 Real GDP'!M82*1000),"")),"")</f>
        <v>395.36736526570024</v>
      </c>
      <c r="O51" s="9">
        <f>IF('[1]T61 Real GDP'!N82&lt;&gt;"",(IF('[1]T15 Wine import vol'!N82&lt;&gt;"",('[1]T15 Wine import vol'!N82/'[1]T61 Real GDP'!N82*1000),"")),"")</f>
        <v>184.83352764420124</v>
      </c>
      <c r="P51" s="9">
        <f>IF('[1]T61 Real GDP'!O82&lt;&gt;"",(IF('[1]T15 Wine import vol'!O82&lt;&gt;"",('[1]T15 Wine import vol'!O82/'[1]T61 Real GDP'!O82*1000),"")),"")</f>
        <v>4848.2763656394318</v>
      </c>
      <c r="Q51" s="9">
        <f>IF('[1]T61 Real GDP'!P82&lt;&gt;"",(IF('[1]T15 Wine import vol'!P82&lt;&gt;"",('[1]T15 Wine import vol'!P82/'[1]T61 Real GDP'!P82*1000),"")),"")</f>
        <v>229.99276754302952</v>
      </c>
      <c r="R51" s="9" t="str">
        <f>IF('[1]T61 Real GDP'!Q82&lt;&gt;"",(IF('[1]T15 Wine import vol'!Q82&lt;&gt;"",('[1]T15 Wine import vol'!Q82/'[1]T61 Real GDP'!Q82*1000),"")),"")</f>
        <v/>
      </c>
      <c r="S51" s="9" t="str">
        <f>IF('[1]T61 Real GDP'!R82&lt;&gt;"",(IF('[1]T15 Wine import vol'!R82&lt;&gt;"",('[1]T15 Wine import vol'!R82/'[1]T61 Real GDP'!R82*1000),"")),"")</f>
        <v/>
      </c>
      <c r="T51" s="9" t="str">
        <f>IF('[1]T61 Real GDP'!S82&lt;&gt;"",(IF('[1]T15 Wine import vol'!S82&lt;&gt;"",('[1]T15 Wine import vol'!S82/'[1]T61 Real GDP'!S82*1000),"")),"")</f>
        <v/>
      </c>
      <c r="U51" s="9" t="str">
        <f>IF('[1]T61 Real GDP'!T82&lt;&gt;"",(IF('[1]T15 Wine import vol'!T82&lt;&gt;"",('[1]T15 Wine import vol'!T82/'[1]T61 Real GDP'!T82*1000),"")),"")</f>
        <v/>
      </c>
      <c r="V51" s="9" t="str">
        <f>IF('[1]T61 Real GDP'!U82&lt;&gt;"",(IF('[1]T15 Wine import vol'!U82&lt;&gt;"",('[1]T15 Wine import vol'!U82/'[1]T61 Real GDP'!U82*1000),"")),"")</f>
        <v/>
      </c>
      <c r="W51" s="9" t="str">
        <f>IF('[1]T61 Real GDP'!V82&lt;&gt;"",(IF('[1]T15 Wine import vol'!V82&lt;&gt;"",('[1]T15 Wine import vol'!V82/'[1]T61 Real GDP'!V82*1000),"")),"")</f>
        <v/>
      </c>
      <c r="X51" s="9" t="str">
        <f>IF('[1]T61 Real GDP'!W82&lt;&gt;"",(IF('[1]T15 Wine import vol'!W82&lt;&gt;"",('[1]T15 Wine import vol'!W82/'[1]T61 Real GDP'!W82*1000),"")),"")</f>
        <v/>
      </c>
      <c r="Y51" s="9" t="str">
        <f>IF('[1]T61 Real GDP'!X82&lt;&gt;"",(IF('[1]T15 Wine import vol'!X82&lt;&gt;"",('[1]T15 Wine import vol'!X82/'[1]T61 Real GDP'!X82*1000),"")),"")</f>
        <v/>
      </c>
      <c r="Z51" s="9" t="str">
        <f>IF('[1]T61 Real GDP'!Y82&lt;&gt;"",(IF('[1]T15 Wine import vol'!Y82&lt;&gt;"",('[1]T15 Wine import vol'!Y82/'[1]T61 Real GDP'!Y82*1000),"")),"")</f>
        <v/>
      </c>
      <c r="AA51" s="9" t="str">
        <f>IF('[1]T61 Real GDP'!Z82&lt;&gt;"",(IF('[1]T15 Wine import vol'!Z82&lt;&gt;"",('[1]T15 Wine import vol'!Z82/'[1]T61 Real GDP'!Z82*1000),"")),"")</f>
        <v/>
      </c>
      <c r="AB51" s="9">
        <f>IF('[1]T61 Real GDP'!AA82&lt;&gt;"",(IF('[1]T15 Wine import vol'!AA82&lt;&gt;"",('[1]T15 Wine import vol'!AA82/'[1]T61 Real GDP'!AA82*1000),"")),"")</f>
        <v>27.503327015364764</v>
      </c>
      <c r="AC51" s="9" t="str">
        <f>IF('[1]T61 Real GDP'!AB82&lt;&gt;"",(IF('[1]T15 Wine import vol'!AB82&lt;&gt;"",('[1]T15 Wine import vol'!AB82/'[1]T61 Real GDP'!AB82*1000),"")),"")</f>
        <v/>
      </c>
      <c r="AD51" s="9" t="str">
        <f>IF('[1]T61 Real GDP'!AC82&lt;&gt;"",(IF('[1]T15 Wine import vol'!AC82&lt;&gt;"",('[1]T15 Wine import vol'!AC82/'[1]T61 Real GDP'!AC82*1000),"")),"")</f>
        <v/>
      </c>
      <c r="AE51" s="9">
        <f>IF('[1]T61 Real GDP'!AD82&lt;&gt;"",(IF('[1]T15 Wine import vol'!AD82&lt;&gt;"",('[1]T15 Wine import vol'!AD82/'[1]T61 Real GDP'!AD82*1000),"")),"")</f>
        <v>59.008792832753528</v>
      </c>
      <c r="AF51" s="9">
        <f>IF('[1]T61 Real GDP'!AE82&lt;&gt;"",(IF('[1]T15 Wine import vol'!AE82&lt;&gt;"",('[1]T15 Wine import vol'!AE82/'[1]T61 Real GDP'!AE82*1000),"")),"")</f>
        <v>1050.1816601483995</v>
      </c>
      <c r="AG51" s="9" t="str">
        <f>IF('[1]T61 Real GDP'!AF82&lt;&gt;"",(IF('[1]T15 Wine import vol'!AF82&lt;&gt;"",('[1]T15 Wine import vol'!AF82/'[1]T61 Real GDP'!AF82*1000),"")),"")</f>
        <v/>
      </c>
      <c r="AH51" s="9" t="str">
        <f>IF('[1]T61 Real GDP'!AG82&lt;&gt;"",(IF('[1]T15 Wine import vol'!AG82&lt;&gt;"",('[1]T15 Wine import vol'!AG82/'[1]T61 Real GDP'!AG82*1000),"")),"")</f>
        <v/>
      </c>
      <c r="AI51" s="9" t="str">
        <f>IF('[1]T61 Real GDP'!AH82&lt;&gt;"",(IF('[1]T15 Wine import vol'!AH82&lt;&gt;"",('[1]T15 Wine import vol'!AH82/'[1]T61 Real GDP'!AH82*1000),"")),"")</f>
        <v/>
      </c>
      <c r="AJ51" s="9" t="str">
        <f>IF('[1]T61 Real GDP'!AI82&lt;&gt;"",(IF('[1]T15 Wine import vol'!AI82&lt;&gt;"",('[1]T15 Wine import vol'!AI82/'[1]T61 Real GDP'!AI82*1000),"")),"")</f>
        <v/>
      </c>
      <c r="AK51" s="9" t="str">
        <f>IF('[1]T61 Real GDP'!AJ82&lt;&gt;"",(IF('[1]T15 Wine import vol'!AJ82&lt;&gt;"",('[1]T15 Wine import vol'!AJ82/'[1]T61 Real GDP'!AJ82*1000),"")),"")</f>
        <v/>
      </c>
      <c r="AL51" s="9" t="str">
        <f>IF('[1]T61 Real GDP'!AK82&lt;&gt;"",(IF('[1]T15 Wine import vol'!AK82&lt;&gt;"",('[1]T15 Wine import vol'!AK82/'[1]T61 Real GDP'!AK82*1000),"")),"")</f>
        <v/>
      </c>
      <c r="AM51" s="9" t="str">
        <f>IF('[1]T61 Real GDP'!AL82&lt;&gt;"",(IF('[1]T15 Wine import vol'!AL82&lt;&gt;"",('[1]T15 Wine import vol'!AL82/'[1]T61 Real GDP'!AL82*1000),"")),"")</f>
        <v/>
      </c>
      <c r="AN51" s="9" t="str">
        <f>IF('[1]T61 Real GDP'!AM82&lt;&gt;"",(IF('[1]T15 Wine import vol'!AM82&lt;&gt;"",('[1]T15 Wine import vol'!AM82/'[1]T61 Real GDP'!AM82*1000),"")),"")</f>
        <v/>
      </c>
      <c r="AO51" s="9" t="str">
        <f>IF('[1]T61 Real GDP'!AN82&lt;&gt;"",(IF('[1]T15 Wine import vol'!AN82&lt;&gt;"",('[1]T15 Wine import vol'!AN82/'[1]T61 Real GDP'!AN82*1000),"")),"")</f>
        <v/>
      </c>
      <c r="AP51" s="9" t="str">
        <f>IF('[1]T61 Real GDP'!AO82&lt;&gt;"",(IF('[1]T15 Wine import vol'!AO82&lt;&gt;"",('[1]T15 Wine import vol'!AO82/'[1]T61 Real GDP'!AO82*1000),"")),"")</f>
        <v/>
      </c>
      <c r="AQ51" s="9" t="str">
        <f>IF('[1]T61 Real GDP'!AP82&lt;&gt;"",(IF('[1]T15 Wine import vol'!AP82&lt;&gt;"",('[1]T15 Wine import vol'!AP82/'[1]T61 Real GDP'!AP82*1000),"")),"")</f>
        <v/>
      </c>
      <c r="AR51" s="9" t="str">
        <f>IF('[1]T61 Real GDP'!AQ82&lt;&gt;"",(IF('[1]T15 Wine import vol'!AQ82&lt;&gt;"",('[1]T15 Wine import vol'!AQ82/'[1]T61 Real GDP'!AQ82*1000),"")),"")</f>
        <v/>
      </c>
      <c r="AS51" s="9" t="str">
        <f>IF('[1]T61 Real GDP'!AR82&lt;&gt;"",(IF('[1]T15 Wine import vol'!AR82&lt;&gt;"",('[1]T15 Wine import vol'!AR82/'[1]T61 Real GDP'!AR82*1000),"")),"")</f>
        <v/>
      </c>
      <c r="AT51" s="9" t="str">
        <f>IF('[1]T61 Real GDP'!AS82&lt;&gt;"",(IF('[1]T15 Wine import vol'!AS82&lt;&gt;"",('[1]T15 Wine import vol'!AS82/'[1]T61 Real GDP'!AS82*1000),"")),"")</f>
        <v/>
      </c>
      <c r="AU51" s="9" t="str">
        <f>IF('[1]T61 Real GDP'!AT82&lt;&gt;"",(IF('[1]T15 Wine import vol'!AT82&lt;&gt;"",('[1]T15 Wine import vol'!AT82/'[1]T61 Real GDP'!AT82*1000),"")),"")</f>
        <v/>
      </c>
      <c r="AV51" s="9" t="str">
        <f>IF('[1]T61 Real GDP'!AU82&lt;&gt;"",(IF('[1]T15 Wine import vol'!AU82&lt;&gt;"",('[1]T15 Wine import vol'!AU82/'[1]T61 Real GDP'!AU82*1000),"")),"")</f>
        <v/>
      </c>
      <c r="AW51" s="9" t="str">
        <f>IF('[1]T61 Real GDP'!AV82&lt;&gt;"",(IF('[1]T15 Wine import vol'!AV82&lt;&gt;"",('[1]T15 Wine import vol'!AV82/'[1]T61 Real GDP'!AV82*1000),"")),"")</f>
        <v/>
      </c>
      <c r="AX51" s="9" t="str">
        <f>IF('[1]T61 Real GDP'!AW82&lt;&gt;"",(IF('[1]T15 Wine import vol'!AW82&lt;&gt;"",('[1]T15 Wine import vol'!AW82/'[1]T61 Real GDP'!AW82*1000),"")),"")</f>
        <v/>
      </c>
      <c r="AY51" s="9" t="str">
        <f>IF('[1]T61 Real GDP'!AX82&lt;&gt;"",(IF('[1]T15 Wine import vol'!AX82&lt;&gt;"",('[1]T15 Wine import vol'!AX82/'[1]T61 Real GDP'!AX82*1000),"")),"")</f>
        <v/>
      </c>
      <c r="AZ51" s="9" t="str">
        <f>IF('[1]T61 Real GDP'!AY82&lt;&gt;"",(IF('[1]T15 Wine import vol'!AY82&lt;&gt;"",('[1]T15 Wine import vol'!AY82/'[1]T61 Real GDP'!AY82*1000),"")),"")</f>
        <v/>
      </c>
      <c r="BA51" s="9" t="str">
        <f>IF('[1]T61 Real GDP'!AZ82&lt;&gt;"",(IF('[1]T15 Wine import vol'!AZ82&lt;&gt;"",('[1]T15 Wine import vol'!AZ82/'[1]T61 Real GDP'!AZ82*1000),"")),"")</f>
        <v/>
      </c>
      <c r="BB51" s="8" t="str">
        <f>IF('[1]T61 Real GDP'!BC82&lt;&gt;"",(IF('[1]T15 Wine import vol'!BC82&lt;&gt;"",('[1]T15 Wine import vol'!BC82/'[1]T61 Real GDP'!BC82*1000),"")),"")</f>
        <v/>
      </c>
    </row>
    <row r="52" spans="1:54" x14ac:dyDescent="0.5">
      <c r="A52" s="7">
        <f>'[1]T15 Wine import vol'!A83</f>
        <v>1915</v>
      </c>
      <c r="B52" s="9">
        <f>IF('[1]T61 Real GDP'!B83&lt;&gt;"",(IF('[1]T15 Wine import vol'!B83&lt;&gt;"",('[1]T15 Wine import vol'!B83/'[1]T61 Real GDP'!B83*1000),"")),"")</f>
        <v>6390.9888117267237</v>
      </c>
      <c r="C52" s="9">
        <f>IF('[1]T61 Real GDP'!C83&lt;&gt;"",(IF('[1]T15 Wine import vol'!C83&lt;&gt;"",('[1]T15 Wine import vol'!C83/'[1]T61 Real GDP'!C83*1000),"")),"")</f>
        <v>5.5429792115804171</v>
      </c>
      <c r="D52" s="9">
        <f>IF('[1]T61 Real GDP'!D83&lt;&gt;"",(IF('[1]T15 Wine import vol'!D83&lt;&gt;"",('[1]T15 Wine import vol'!D83/'[1]T61 Real GDP'!D83*1000),"")),"")</f>
        <v>2.5720892274211096</v>
      </c>
      <c r="E52" s="9">
        <f>IF('[1]T61 Real GDP'!E83&lt;&gt;"",(IF('[1]T15 Wine import vol'!E83&lt;&gt;"",('[1]T15 Wine import vol'!E83/'[1]T61 Real GDP'!E83*1000),"")),"")</f>
        <v>5.7650313802520001</v>
      </c>
      <c r="F52" s="9">
        <f>IF('[1]T61 Real GDP'!F83&lt;&gt;"",(IF('[1]T15 Wine import vol'!F83&lt;&gt;"",('[1]T15 Wine import vol'!F83/'[1]T61 Real GDP'!F83*1000),"")),"")</f>
        <v>5948.9631370374582</v>
      </c>
      <c r="G52" s="9"/>
      <c r="H52" s="9">
        <f>IF('[1]T61 Real GDP'!G83&lt;&gt;"",(IF('[1]T15 Wine import vol'!G83&lt;&gt;"",('[1]T15 Wine import vol'!G83/'[1]T61 Real GDP'!G83*1000),"")),"")</f>
        <v>379.30691432079607</v>
      </c>
      <c r="I52" s="9">
        <f>IF('[1]T61 Real GDP'!H83&lt;&gt;"",(IF('[1]T15 Wine import vol'!H83&lt;&gt;"",('[1]T15 Wine import vol'!H83/'[1]T61 Real GDP'!H83*1000),"")),"")</f>
        <v>344.53824796581489</v>
      </c>
      <c r="J52" s="9" t="str">
        <f>IF('[1]T61 Real GDP'!I83&lt;&gt;"",(IF('[1]T15 Wine import vol'!I83&lt;&gt;"",('[1]T15 Wine import vol'!I83/'[1]T61 Real GDP'!I83*1000),"")),"")</f>
        <v/>
      </c>
      <c r="K52" s="9" t="str">
        <f>IF('[1]T61 Real GDP'!J83&lt;&gt;"",(IF('[1]T15 Wine import vol'!J83&lt;&gt;"",('[1]T15 Wine import vol'!J83/'[1]T61 Real GDP'!J83*1000),"")),"")</f>
        <v/>
      </c>
      <c r="L52" s="9" t="str">
        <f>IF('[1]T61 Real GDP'!K83&lt;&gt;"",(IF('[1]T15 Wine import vol'!K83&lt;&gt;"",('[1]T15 Wine import vol'!K83/'[1]T61 Real GDP'!K83*1000),"")),"")</f>
        <v/>
      </c>
      <c r="M52" s="9" t="str">
        <f>IF('[1]T61 Real GDP'!L83&lt;&gt;"",(IF('[1]T15 Wine import vol'!L83&lt;&gt;"",('[1]T15 Wine import vol'!L83/'[1]T61 Real GDP'!L83*1000),"")),"")</f>
        <v/>
      </c>
      <c r="N52" s="9">
        <f>IF('[1]T61 Real GDP'!M83&lt;&gt;"",(IF('[1]T15 Wine import vol'!M83&lt;&gt;"",('[1]T15 Wine import vol'!M83/'[1]T61 Real GDP'!M83*1000),"")),"")</f>
        <v>320.65670493170012</v>
      </c>
      <c r="O52" s="9">
        <f>IF('[1]T61 Real GDP'!N83&lt;&gt;"",(IF('[1]T15 Wine import vol'!N83&lt;&gt;"",('[1]T15 Wine import vol'!N83/'[1]T61 Real GDP'!N83*1000),"")),"")</f>
        <v>177.46954379040329</v>
      </c>
      <c r="P52" s="9">
        <f>IF('[1]T61 Real GDP'!O83&lt;&gt;"",(IF('[1]T15 Wine import vol'!O83&lt;&gt;"",('[1]T15 Wine import vol'!O83/'[1]T61 Real GDP'!O83*1000),"")),"")</f>
        <v>4089.6783698334762</v>
      </c>
      <c r="Q52" s="9">
        <f>IF('[1]T61 Real GDP'!P83&lt;&gt;"",(IF('[1]T15 Wine import vol'!P83&lt;&gt;"",('[1]T15 Wine import vol'!P83/'[1]T61 Real GDP'!P83*1000),"")),"")</f>
        <v>206.93347190613522</v>
      </c>
      <c r="R52" s="9" t="str">
        <f>IF('[1]T61 Real GDP'!Q83&lt;&gt;"",(IF('[1]T15 Wine import vol'!Q83&lt;&gt;"",('[1]T15 Wine import vol'!Q83/'[1]T61 Real GDP'!Q83*1000),"")),"")</f>
        <v/>
      </c>
      <c r="S52" s="9" t="str">
        <f>IF('[1]T61 Real GDP'!R83&lt;&gt;"",(IF('[1]T15 Wine import vol'!R83&lt;&gt;"",('[1]T15 Wine import vol'!R83/'[1]T61 Real GDP'!R83*1000),"")),"")</f>
        <v/>
      </c>
      <c r="T52" s="9" t="str">
        <f>IF('[1]T61 Real GDP'!S83&lt;&gt;"",(IF('[1]T15 Wine import vol'!S83&lt;&gt;"",('[1]T15 Wine import vol'!S83/'[1]T61 Real GDP'!S83*1000),"")),"")</f>
        <v/>
      </c>
      <c r="U52" s="9" t="str">
        <f>IF('[1]T61 Real GDP'!T83&lt;&gt;"",(IF('[1]T15 Wine import vol'!T83&lt;&gt;"",('[1]T15 Wine import vol'!T83/'[1]T61 Real GDP'!T83*1000),"")),"")</f>
        <v/>
      </c>
      <c r="V52" s="9" t="str">
        <f>IF('[1]T61 Real GDP'!U83&lt;&gt;"",(IF('[1]T15 Wine import vol'!U83&lt;&gt;"",('[1]T15 Wine import vol'!U83/'[1]T61 Real GDP'!U83*1000),"")),"")</f>
        <v/>
      </c>
      <c r="W52" s="9" t="str">
        <f>IF('[1]T61 Real GDP'!V83&lt;&gt;"",(IF('[1]T15 Wine import vol'!V83&lt;&gt;"",('[1]T15 Wine import vol'!V83/'[1]T61 Real GDP'!V83*1000),"")),"")</f>
        <v/>
      </c>
      <c r="X52" s="9" t="str">
        <f>IF('[1]T61 Real GDP'!W83&lt;&gt;"",(IF('[1]T15 Wine import vol'!W83&lt;&gt;"",('[1]T15 Wine import vol'!W83/'[1]T61 Real GDP'!W83*1000),"")),"")</f>
        <v/>
      </c>
      <c r="Y52" s="9" t="str">
        <f>IF('[1]T61 Real GDP'!X83&lt;&gt;"",(IF('[1]T15 Wine import vol'!X83&lt;&gt;"",('[1]T15 Wine import vol'!X83/'[1]T61 Real GDP'!X83*1000),"")),"")</f>
        <v/>
      </c>
      <c r="Z52" s="9" t="str">
        <f>IF('[1]T61 Real GDP'!Y83&lt;&gt;"",(IF('[1]T15 Wine import vol'!Y83&lt;&gt;"",('[1]T15 Wine import vol'!Y83/'[1]T61 Real GDP'!Y83*1000),"")),"")</f>
        <v/>
      </c>
      <c r="AA52" s="9" t="str">
        <f>IF('[1]T61 Real GDP'!Z83&lt;&gt;"",(IF('[1]T15 Wine import vol'!Z83&lt;&gt;"",('[1]T15 Wine import vol'!Z83/'[1]T61 Real GDP'!Z83*1000),"")),"")</f>
        <v/>
      </c>
      <c r="AB52" s="9">
        <f>IF('[1]T61 Real GDP'!AA83&lt;&gt;"",(IF('[1]T15 Wine import vol'!AA83&lt;&gt;"",('[1]T15 Wine import vol'!AA83/'[1]T61 Real GDP'!AA83*1000),"")),"")</f>
        <v>18.65165769689002</v>
      </c>
      <c r="AC52" s="9" t="str">
        <f>IF('[1]T61 Real GDP'!AB83&lt;&gt;"",(IF('[1]T15 Wine import vol'!AB83&lt;&gt;"",('[1]T15 Wine import vol'!AB83/'[1]T61 Real GDP'!AB83*1000),"")),"")</f>
        <v/>
      </c>
      <c r="AD52" s="9" t="str">
        <f>IF('[1]T61 Real GDP'!AC83&lt;&gt;"",(IF('[1]T15 Wine import vol'!AC83&lt;&gt;"",('[1]T15 Wine import vol'!AC83/'[1]T61 Real GDP'!AC83*1000),"")),"")</f>
        <v/>
      </c>
      <c r="AE52" s="9">
        <f>IF('[1]T61 Real GDP'!AD83&lt;&gt;"",(IF('[1]T15 Wine import vol'!AD83&lt;&gt;"",('[1]T15 Wine import vol'!AD83/'[1]T61 Real GDP'!AD83*1000),"")),"")</f>
        <v>43.601046929732796</v>
      </c>
      <c r="AF52" s="9">
        <f>IF('[1]T61 Real GDP'!AE83&lt;&gt;"",(IF('[1]T15 Wine import vol'!AE83&lt;&gt;"",('[1]T15 Wine import vol'!AE83/'[1]T61 Real GDP'!AE83*1000),"")),"")</f>
        <v>664.02956309248202</v>
      </c>
      <c r="AG52" s="9" t="str">
        <f>IF('[1]T61 Real GDP'!AF83&lt;&gt;"",(IF('[1]T15 Wine import vol'!AF83&lt;&gt;"",('[1]T15 Wine import vol'!AF83/'[1]T61 Real GDP'!AF83*1000),"")),"")</f>
        <v/>
      </c>
      <c r="AH52" s="9" t="str">
        <f>IF('[1]T61 Real GDP'!AG83&lt;&gt;"",(IF('[1]T15 Wine import vol'!AG83&lt;&gt;"",('[1]T15 Wine import vol'!AG83/'[1]T61 Real GDP'!AG83*1000),"")),"")</f>
        <v/>
      </c>
      <c r="AI52" s="9" t="str">
        <f>IF('[1]T61 Real GDP'!AH83&lt;&gt;"",(IF('[1]T15 Wine import vol'!AH83&lt;&gt;"",('[1]T15 Wine import vol'!AH83/'[1]T61 Real GDP'!AH83*1000),"")),"")</f>
        <v/>
      </c>
      <c r="AJ52" s="9" t="str">
        <f>IF('[1]T61 Real GDP'!AI83&lt;&gt;"",(IF('[1]T15 Wine import vol'!AI83&lt;&gt;"",('[1]T15 Wine import vol'!AI83/'[1]T61 Real GDP'!AI83*1000),"")),"")</f>
        <v/>
      </c>
      <c r="AK52" s="9" t="str">
        <f>IF('[1]T61 Real GDP'!AJ83&lt;&gt;"",(IF('[1]T15 Wine import vol'!AJ83&lt;&gt;"",('[1]T15 Wine import vol'!AJ83/'[1]T61 Real GDP'!AJ83*1000),"")),"")</f>
        <v/>
      </c>
      <c r="AL52" s="9" t="str">
        <f>IF('[1]T61 Real GDP'!AK83&lt;&gt;"",(IF('[1]T15 Wine import vol'!AK83&lt;&gt;"",('[1]T15 Wine import vol'!AK83/'[1]T61 Real GDP'!AK83*1000),"")),"")</f>
        <v/>
      </c>
      <c r="AM52" s="9" t="str">
        <f>IF('[1]T61 Real GDP'!AL83&lt;&gt;"",(IF('[1]T15 Wine import vol'!AL83&lt;&gt;"",('[1]T15 Wine import vol'!AL83/'[1]T61 Real GDP'!AL83*1000),"")),"")</f>
        <v/>
      </c>
      <c r="AN52" s="9" t="str">
        <f>IF('[1]T61 Real GDP'!AM83&lt;&gt;"",(IF('[1]T15 Wine import vol'!AM83&lt;&gt;"",('[1]T15 Wine import vol'!AM83/'[1]T61 Real GDP'!AM83*1000),"")),"")</f>
        <v/>
      </c>
      <c r="AO52" s="9" t="str">
        <f>IF('[1]T61 Real GDP'!AN83&lt;&gt;"",(IF('[1]T15 Wine import vol'!AN83&lt;&gt;"",('[1]T15 Wine import vol'!AN83/'[1]T61 Real GDP'!AN83*1000),"")),"")</f>
        <v/>
      </c>
      <c r="AP52" s="9" t="str">
        <f>IF('[1]T61 Real GDP'!AO83&lt;&gt;"",(IF('[1]T15 Wine import vol'!AO83&lt;&gt;"",('[1]T15 Wine import vol'!AO83/'[1]T61 Real GDP'!AO83*1000),"")),"")</f>
        <v/>
      </c>
      <c r="AQ52" s="9" t="str">
        <f>IF('[1]T61 Real GDP'!AP83&lt;&gt;"",(IF('[1]T15 Wine import vol'!AP83&lt;&gt;"",('[1]T15 Wine import vol'!AP83/'[1]T61 Real GDP'!AP83*1000),"")),"")</f>
        <v/>
      </c>
      <c r="AR52" s="9" t="str">
        <f>IF('[1]T61 Real GDP'!AQ83&lt;&gt;"",(IF('[1]T15 Wine import vol'!AQ83&lt;&gt;"",('[1]T15 Wine import vol'!AQ83/'[1]T61 Real GDP'!AQ83*1000),"")),"")</f>
        <v/>
      </c>
      <c r="AS52" s="9" t="str">
        <f>IF('[1]T61 Real GDP'!AR83&lt;&gt;"",(IF('[1]T15 Wine import vol'!AR83&lt;&gt;"",('[1]T15 Wine import vol'!AR83/'[1]T61 Real GDP'!AR83*1000),"")),"")</f>
        <v/>
      </c>
      <c r="AT52" s="9" t="str">
        <f>IF('[1]T61 Real GDP'!AS83&lt;&gt;"",(IF('[1]T15 Wine import vol'!AS83&lt;&gt;"",('[1]T15 Wine import vol'!AS83/'[1]T61 Real GDP'!AS83*1000),"")),"")</f>
        <v/>
      </c>
      <c r="AU52" s="9" t="str">
        <f>IF('[1]T61 Real GDP'!AT83&lt;&gt;"",(IF('[1]T15 Wine import vol'!AT83&lt;&gt;"",('[1]T15 Wine import vol'!AT83/'[1]T61 Real GDP'!AT83*1000),"")),"")</f>
        <v/>
      </c>
      <c r="AV52" s="9" t="str">
        <f>IF('[1]T61 Real GDP'!AU83&lt;&gt;"",(IF('[1]T15 Wine import vol'!AU83&lt;&gt;"",('[1]T15 Wine import vol'!AU83/'[1]T61 Real GDP'!AU83*1000),"")),"")</f>
        <v/>
      </c>
      <c r="AW52" s="9" t="str">
        <f>IF('[1]T61 Real GDP'!AV83&lt;&gt;"",(IF('[1]T15 Wine import vol'!AV83&lt;&gt;"",('[1]T15 Wine import vol'!AV83/'[1]T61 Real GDP'!AV83*1000),"")),"")</f>
        <v/>
      </c>
      <c r="AX52" s="9" t="str">
        <f>IF('[1]T61 Real GDP'!AW83&lt;&gt;"",(IF('[1]T15 Wine import vol'!AW83&lt;&gt;"",('[1]T15 Wine import vol'!AW83/'[1]T61 Real GDP'!AW83*1000),"")),"")</f>
        <v/>
      </c>
      <c r="AY52" s="9" t="str">
        <f>IF('[1]T61 Real GDP'!AX83&lt;&gt;"",(IF('[1]T15 Wine import vol'!AX83&lt;&gt;"",('[1]T15 Wine import vol'!AX83/'[1]T61 Real GDP'!AX83*1000),"")),"")</f>
        <v/>
      </c>
      <c r="AZ52" s="9" t="str">
        <f>IF('[1]T61 Real GDP'!AY83&lt;&gt;"",(IF('[1]T15 Wine import vol'!AY83&lt;&gt;"",('[1]T15 Wine import vol'!AY83/'[1]T61 Real GDP'!AY83*1000),"")),"")</f>
        <v/>
      </c>
      <c r="BA52" s="9" t="str">
        <f>IF('[1]T61 Real GDP'!AZ83&lt;&gt;"",(IF('[1]T15 Wine import vol'!AZ83&lt;&gt;"",('[1]T15 Wine import vol'!AZ83/'[1]T61 Real GDP'!AZ83*1000),"")),"")</f>
        <v/>
      </c>
      <c r="BB52" s="8" t="str">
        <f>IF('[1]T61 Real GDP'!BC83&lt;&gt;"",(IF('[1]T15 Wine import vol'!BC83&lt;&gt;"",('[1]T15 Wine import vol'!BC83/'[1]T61 Real GDP'!BC83*1000),"")),"")</f>
        <v/>
      </c>
    </row>
    <row r="53" spans="1:54" x14ac:dyDescent="0.5">
      <c r="A53" s="7">
        <f>'[1]T15 Wine import vol'!A84</f>
        <v>1916</v>
      </c>
      <c r="B53" s="9">
        <f>IF('[1]T61 Real GDP'!B84&lt;&gt;"",(IF('[1]T15 Wine import vol'!B84&lt;&gt;"",('[1]T15 Wine import vol'!B84/'[1]T61 Real GDP'!B84*1000),"")),"")</f>
        <v>6142.6915532160656</v>
      </c>
      <c r="C53" s="9">
        <f>IF('[1]T61 Real GDP'!C84&lt;&gt;"",(IF('[1]T15 Wine import vol'!C84&lt;&gt;"",('[1]T15 Wine import vol'!C84/'[1]T61 Real GDP'!C84*1000),"")),"")</f>
        <v>15.629087182917489</v>
      </c>
      <c r="D53" s="9">
        <f>IF('[1]T61 Real GDP'!D84&lt;&gt;"",(IF('[1]T15 Wine import vol'!D84&lt;&gt;"",('[1]T15 Wine import vol'!D84/'[1]T61 Real GDP'!D84*1000),"")),"")</f>
        <v>3.4797891036906856</v>
      </c>
      <c r="E53" s="9">
        <f>IF('[1]T61 Real GDP'!E84&lt;&gt;"",(IF('[1]T15 Wine import vol'!E84&lt;&gt;"",('[1]T15 Wine import vol'!E84/'[1]T61 Real GDP'!E84*1000),"")),"")</f>
        <v>6.816673152196306</v>
      </c>
      <c r="F53" s="9">
        <f>IF('[1]T61 Real GDP'!F84&lt;&gt;"",(IF('[1]T15 Wine import vol'!F84&lt;&gt;"",('[1]T15 Wine import vol'!F84/'[1]T61 Real GDP'!F84*1000),"")),"")</f>
        <v>5910.7868059416915</v>
      </c>
      <c r="G53" s="9"/>
      <c r="H53" s="9">
        <f>IF('[1]T61 Real GDP'!G84&lt;&gt;"",(IF('[1]T15 Wine import vol'!G84&lt;&gt;"",('[1]T15 Wine import vol'!G84/'[1]T61 Real GDP'!G84*1000),"")),"")</f>
        <v>141.50051427862456</v>
      </c>
      <c r="I53" s="9">
        <f>IF('[1]T61 Real GDP'!H84&lt;&gt;"",(IF('[1]T15 Wine import vol'!H84&lt;&gt;"",('[1]T15 Wine import vol'!H84/'[1]T61 Real GDP'!H84*1000),"")),"")</f>
        <v>494.21005011771081</v>
      </c>
      <c r="J53" s="9" t="str">
        <f>IF('[1]T61 Real GDP'!I84&lt;&gt;"",(IF('[1]T15 Wine import vol'!I84&lt;&gt;"",('[1]T15 Wine import vol'!I84/'[1]T61 Real GDP'!I84*1000),"")),"")</f>
        <v/>
      </c>
      <c r="K53" s="9" t="str">
        <f>IF('[1]T61 Real GDP'!J84&lt;&gt;"",(IF('[1]T15 Wine import vol'!J84&lt;&gt;"",('[1]T15 Wine import vol'!J84/'[1]T61 Real GDP'!J84*1000),"")),"")</f>
        <v/>
      </c>
      <c r="L53" s="9" t="str">
        <f>IF('[1]T61 Real GDP'!K84&lt;&gt;"",(IF('[1]T15 Wine import vol'!K84&lt;&gt;"",('[1]T15 Wine import vol'!K84/'[1]T61 Real GDP'!K84*1000),"")),"")</f>
        <v/>
      </c>
      <c r="M53" s="9" t="str">
        <f>IF('[1]T61 Real GDP'!L84&lt;&gt;"",(IF('[1]T15 Wine import vol'!L84&lt;&gt;"",('[1]T15 Wine import vol'!L84/'[1]T61 Real GDP'!L84*1000),"")),"")</f>
        <v/>
      </c>
      <c r="N53" s="9">
        <f>IF('[1]T61 Real GDP'!M84&lt;&gt;"",(IF('[1]T15 Wine import vol'!M84&lt;&gt;"",('[1]T15 Wine import vol'!M84/'[1]T61 Real GDP'!M84*1000),"")),"")</f>
        <v>448.43545099475278</v>
      </c>
      <c r="O53" s="9">
        <f>IF('[1]T61 Real GDP'!N84&lt;&gt;"",(IF('[1]T15 Wine import vol'!N84&lt;&gt;"",('[1]T15 Wine import vol'!N84/'[1]T61 Real GDP'!N84*1000),"")),"")</f>
        <v>166.9974822612923</v>
      </c>
      <c r="P53" s="9">
        <f>IF('[1]T61 Real GDP'!O84&lt;&gt;"",(IF('[1]T15 Wine import vol'!O84&lt;&gt;"",('[1]T15 Wine import vol'!O84/'[1]T61 Real GDP'!O84*1000),"")),"")</f>
        <v>2920.7174988635611</v>
      </c>
      <c r="Q53" s="9">
        <f>IF('[1]T61 Real GDP'!P84&lt;&gt;"",(IF('[1]T15 Wine import vol'!P84&lt;&gt;"",('[1]T15 Wine import vol'!P84/'[1]T61 Real GDP'!P84*1000),"")),"")</f>
        <v>235.24167225252617</v>
      </c>
      <c r="R53" s="9" t="str">
        <f>IF('[1]T61 Real GDP'!Q84&lt;&gt;"",(IF('[1]T15 Wine import vol'!Q84&lt;&gt;"",('[1]T15 Wine import vol'!Q84/'[1]T61 Real GDP'!Q84*1000),"")),"")</f>
        <v/>
      </c>
      <c r="S53" s="9" t="str">
        <f>IF('[1]T61 Real GDP'!R84&lt;&gt;"",(IF('[1]T15 Wine import vol'!R84&lt;&gt;"",('[1]T15 Wine import vol'!R84/'[1]T61 Real GDP'!R84*1000),"")),"")</f>
        <v/>
      </c>
      <c r="T53" s="9" t="str">
        <f>IF('[1]T61 Real GDP'!S84&lt;&gt;"",(IF('[1]T15 Wine import vol'!S84&lt;&gt;"",('[1]T15 Wine import vol'!S84/'[1]T61 Real GDP'!S84*1000),"")),"")</f>
        <v/>
      </c>
      <c r="U53" s="9" t="str">
        <f>IF('[1]T61 Real GDP'!T84&lt;&gt;"",(IF('[1]T15 Wine import vol'!T84&lt;&gt;"",('[1]T15 Wine import vol'!T84/'[1]T61 Real GDP'!T84*1000),"")),"")</f>
        <v/>
      </c>
      <c r="V53" s="9" t="str">
        <f>IF('[1]T61 Real GDP'!U84&lt;&gt;"",(IF('[1]T15 Wine import vol'!U84&lt;&gt;"",('[1]T15 Wine import vol'!U84/'[1]T61 Real GDP'!U84*1000),"")),"")</f>
        <v/>
      </c>
      <c r="W53" s="9" t="str">
        <f>IF('[1]T61 Real GDP'!V84&lt;&gt;"",(IF('[1]T15 Wine import vol'!V84&lt;&gt;"",('[1]T15 Wine import vol'!V84/'[1]T61 Real GDP'!V84*1000),"")),"")</f>
        <v/>
      </c>
      <c r="X53" s="9" t="str">
        <f>IF('[1]T61 Real GDP'!W84&lt;&gt;"",(IF('[1]T15 Wine import vol'!W84&lt;&gt;"",('[1]T15 Wine import vol'!W84/'[1]T61 Real GDP'!W84*1000),"")),"")</f>
        <v/>
      </c>
      <c r="Y53" s="9" t="str">
        <f>IF('[1]T61 Real GDP'!X84&lt;&gt;"",(IF('[1]T15 Wine import vol'!X84&lt;&gt;"",('[1]T15 Wine import vol'!X84/'[1]T61 Real GDP'!X84*1000),"")),"")</f>
        <v/>
      </c>
      <c r="Z53" s="9" t="str">
        <f>IF('[1]T61 Real GDP'!Y84&lt;&gt;"",(IF('[1]T15 Wine import vol'!Y84&lt;&gt;"",('[1]T15 Wine import vol'!Y84/'[1]T61 Real GDP'!Y84*1000),"")),"")</f>
        <v/>
      </c>
      <c r="AA53" s="9" t="str">
        <f>IF('[1]T61 Real GDP'!Z84&lt;&gt;"",(IF('[1]T15 Wine import vol'!Z84&lt;&gt;"",('[1]T15 Wine import vol'!Z84/'[1]T61 Real GDP'!Z84*1000),"")),"")</f>
        <v/>
      </c>
      <c r="AB53" s="9">
        <f>IF('[1]T61 Real GDP'!AA84&lt;&gt;"",(IF('[1]T15 Wine import vol'!AA84&lt;&gt;"",('[1]T15 Wine import vol'!AA84/'[1]T61 Real GDP'!AA84*1000),"")),"")</f>
        <v>16.754923051464505</v>
      </c>
      <c r="AC53" s="9" t="str">
        <f>IF('[1]T61 Real GDP'!AB84&lt;&gt;"",(IF('[1]T15 Wine import vol'!AB84&lt;&gt;"",('[1]T15 Wine import vol'!AB84/'[1]T61 Real GDP'!AB84*1000),"")),"")</f>
        <v/>
      </c>
      <c r="AD53" s="9" t="str">
        <f>IF('[1]T61 Real GDP'!AC84&lt;&gt;"",(IF('[1]T15 Wine import vol'!AC84&lt;&gt;"",('[1]T15 Wine import vol'!AC84/'[1]T61 Real GDP'!AC84*1000),"")),"")</f>
        <v/>
      </c>
      <c r="AE53" s="9">
        <f>IF('[1]T61 Real GDP'!AD84&lt;&gt;"",(IF('[1]T15 Wine import vol'!AD84&lt;&gt;"",('[1]T15 Wine import vol'!AD84/'[1]T61 Real GDP'!AD84*1000),"")),"")</f>
        <v>36.293820159447748</v>
      </c>
      <c r="AF53" s="9">
        <f>IF('[1]T61 Real GDP'!AE84&lt;&gt;"",(IF('[1]T15 Wine import vol'!AE84&lt;&gt;"",('[1]T15 Wine import vol'!AE84/'[1]T61 Real GDP'!AE84*1000),"")),"")</f>
        <v>446.29562777158486</v>
      </c>
      <c r="AG53" s="9" t="str">
        <f>IF('[1]T61 Real GDP'!AF84&lt;&gt;"",(IF('[1]T15 Wine import vol'!AF84&lt;&gt;"",('[1]T15 Wine import vol'!AF84/'[1]T61 Real GDP'!AF84*1000),"")),"")</f>
        <v/>
      </c>
      <c r="AH53" s="9" t="str">
        <f>IF('[1]T61 Real GDP'!AG84&lt;&gt;"",(IF('[1]T15 Wine import vol'!AG84&lt;&gt;"",('[1]T15 Wine import vol'!AG84/'[1]T61 Real GDP'!AG84*1000),"")),"")</f>
        <v/>
      </c>
      <c r="AI53" s="9" t="str">
        <f>IF('[1]T61 Real GDP'!AH84&lt;&gt;"",(IF('[1]T15 Wine import vol'!AH84&lt;&gt;"",('[1]T15 Wine import vol'!AH84/'[1]T61 Real GDP'!AH84*1000),"")),"")</f>
        <v/>
      </c>
      <c r="AJ53" s="9" t="str">
        <f>IF('[1]T61 Real GDP'!AI84&lt;&gt;"",(IF('[1]T15 Wine import vol'!AI84&lt;&gt;"",('[1]T15 Wine import vol'!AI84/'[1]T61 Real GDP'!AI84*1000),"")),"")</f>
        <v/>
      </c>
      <c r="AK53" s="9" t="str">
        <f>IF('[1]T61 Real GDP'!AJ84&lt;&gt;"",(IF('[1]T15 Wine import vol'!AJ84&lt;&gt;"",('[1]T15 Wine import vol'!AJ84/'[1]T61 Real GDP'!AJ84*1000),"")),"")</f>
        <v/>
      </c>
      <c r="AL53" s="9" t="str">
        <f>IF('[1]T61 Real GDP'!AK84&lt;&gt;"",(IF('[1]T15 Wine import vol'!AK84&lt;&gt;"",('[1]T15 Wine import vol'!AK84/'[1]T61 Real GDP'!AK84*1000),"")),"")</f>
        <v/>
      </c>
      <c r="AM53" s="9" t="str">
        <f>IF('[1]T61 Real GDP'!AL84&lt;&gt;"",(IF('[1]T15 Wine import vol'!AL84&lt;&gt;"",('[1]T15 Wine import vol'!AL84/'[1]T61 Real GDP'!AL84*1000),"")),"")</f>
        <v/>
      </c>
      <c r="AN53" s="9" t="str">
        <f>IF('[1]T61 Real GDP'!AM84&lt;&gt;"",(IF('[1]T15 Wine import vol'!AM84&lt;&gt;"",('[1]T15 Wine import vol'!AM84/'[1]T61 Real GDP'!AM84*1000),"")),"")</f>
        <v/>
      </c>
      <c r="AO53" s="9" t="str">
        <f>IF('[1]T61 Real GDP'!AN84&lt;&gt;"",(IF('[1]T15 Wine import vol'!AN84&lt;&gt;"",('[1]T15 Wine import vol'!AN84/'[1]T61 Real GDP'!AN84*1000),"")),"")</f>
        <v/>
      </c>
      <c r="AP53" s="9" t="str">
        <f>IF('[1]T61 Real GDP'!AO84&lt;&gt;"",(IF('[1]T15 Wine import vol'!AO84&lt;&gt;"",('[1]T15 Wine import vol'!AO84/'[1]T61 Real GDP'!AO84*1000),"")),"")</f>
        <v/>
      </c>
      <c r="AQ53" s="9" t="str">
        <f>IF('[1]T61 Real GDP'!AP84&lt;&gt;"",(IF('[1]T15 Wine import vol'!AP84&lt;&gt;"",('[1]T15 Wine import vol'!AP84/'[1]T61 Real GDP'!AP84*1000),"")),"")</f>
        <v/>
      </c>
      <c r="AR53" s="9" t="str">
        <f>IF('[1]T61 Real GDP'!AQ84&lt;&gt;"",(IF('[1]T15 Wine import vol'!AQ84&lt;&gt;"",('[1]T15 Wine import vol'!AQ84/'[1]T61 Real GDP'!AQ84*1000),"")),"")</f>
        <v/>
      </c>
      <c r="AS53" s="9" t="str">
        <f>IF('[1]T61 Real GDP'!AR84&lt;&gt;"",(IF('[1]T15 Wine import vol'!AR84&lt;&gt;"",('[1]T15 Wine import vol'!AR84/'[1]T61 Real GDP'!AR84*1000),"")),"")</f>
        <v/>
      </c>
      <c r="AT53" s="9" t="str">
        <f>IF('[1]T61 Real GDP'!AS84&lt;&gt;"",(IF('[1]T15 Wine import vol'!AS84&lt;&gt;"",('[1]T15 Wine import vol'!AS84/'[1]T61 Real GDP'!AS84*1000),"")),"")</f>
        <v/>
      </c>
      <c r="AU53" s="9" t="str">
        <f>IF('[1]T61 Real GDP'!AT84&lt;&gt;"",(IF('[1]T15 Wine import vol'!AT84&lt;&gt;"",('[1]T15 Wine import vol'!AT84/'[1]T61 Real GDP'!AT84*1000),"")),"")</f>
        <v/>
      </c>
      <c r="AV53" s="9" t="str">
        <f>IF('[1]T61 Real GDP'!AU84&lt;&gt;"",(IF('[1]T15 Wine import vol'!AU84&lt;&gt;"",('[1]T15 Wine import vol'!AU84/'[1]T61 Real GDP'!AU84*1000),"")),"")</f>
        <v/>
      </c>
      <c r="AW53" s="9" t="str">
        <f>IF('[1]T61 Real GDP'!AV84&lt;&gt;"",(IF('[1]T15 Wine import vol'!AV84&lt;&gt;"",('[1]T15 Wine import vol'!AV84/'[1]T61 Real GDP'!AV84*1000),"")),"")</f>
        <v/>
      </c>
      <c r="AX53" s="9" t="str">
        <f>IF('[1]T61 Real GDP'!AW84&lt;&gt;"",(IF('[1]T15 Wine import vol'!AW84&lt;&gt;"",('[1]T15 Wine import vol'!AW84/'[1]T61 Real GDP'!AW84*1000),"")),"")</f>
        <v/>
      </c>
      <c r="AY53" s="9" t="str">
        <f>IF('[1]T61 Real GDP'!AX84&lt;&gt;"",(IF('[1]T15 Wine import vol'!AX84&lt;&gt;"",('[1]T15 Wine import vol'!AX84/'[1]T61 Real GDP'!AX84*1000),"")),"")</f>
        <v/>
      </c>
      <c r="AZ53" s="9" t="str">
        <f>IF('[1]T61 Real GDP'!AY84&lt;&gt;"",(IF('[1]T15 Wine import vol'!AY84&lt;&gt;"",('[1]T15 Wine import vol'!AY84/'[1]T61 Real GDP'!AY84*1000),"")),"")</f>
        <v/>
      </c>
      <c r="BA53" s="9" t="str">
        <f>IF('[1]T61 Real GDP'!AZ84&lt;&gt;"",(IF('[1]T15 Wine import vol'!AZ84&lt;&gt;"",('[1]T15 Wine import vol'!AZ84/'[1]T61 Real GDP'!AZ84*1000),"")),"")</f>
        <v/>
      </c>
      <c r="BB53" s="8" t="str">
        <f>IF('[1]T61 Real GDP'!BC84&lt;&gt;"",(IF('[1]T15 Wine import vol'!BC84&lt;&gt;"",('[1]T15 Wine import vol'!BC84/'[1]T61 Real GDP'!BC84*1000),"")),"")</f>
        <v/>
      </c>
    </row>
    <row r="54" spans="1:54" x14ac:dyDescent="0.5">
      <c r="A54" s="7">
        <f>'[1]T15 Wine import vol'!A85</f>
        <v>1917</v>
      </c>
      <c r="B54" s="9">
        <f>IF('[1]T61 Real GDP'!B85&lt;&gt;"",(IF('[1]T15 Wine import vol'!B85&lt;&gt;"",('[1]T15 Wine import vol'!B85/'[1]T61 Real GDP'!B85*1000),"")),"")</f>
        <v>8922.4409325362794</v>
      </c>
      <c r="C54" s="9">
        <f>IF('[1]T61 Real GDP'!C85&lt;&gt;"",(IF('[1]T15 Wine import vol'!C85&lt;&gt;"",('[1]T15 Wine import vol'!C85/'[1]T61 Real GDP'!C85*1000),"")),"")</f>
        <v>3.7457177166789335</v>
      </c>
      <c r="D54" s="9">
        <f>IF('[1]T61 Real GDP'!D85&lt;&gt;"",(IF('[1]T15 Wine import vol'!D85&lt;&gt;"",('[1]T15 Wine import vol'!D85/'[1]T61 Real GDP'!D85*1000),"")),"")</f>
        <v>4.079110012360939</v>
      </c>
      <c r="E54" s="9">
        <f>IF('[1]T61 Real GDP'!E85&lt;&gt;"",(IF('[1]T15 Wine import vol'!E85&lt;&gt;"",('[1]T15 Wine import vol'!E85/'[1]T61 Real GDP'!E85*1000),"")),"")</f>
        <v>8.816940903823868</v>
      </c>
      <c r="F54" s="9">
        <f>IF('[1]T61 Real GDP'!F85&lt;&gt;"",(IF('[1]T15 Wine import vol'!F85&lt;&gt;"",('[1]T15 Wine import vol'!F85/'[1]T61 Real GDP'!F85*1000),"")),"")</f>
        <v>5926.5850142813597</v>
      </c>
      <c r="G54" s="9"/>
      <c r="H54" s="9">
        <f>IF('[1]T61 Real GDP'!G85&lt;&gt;"",(IF('[1]T15 Wine import vol'!G85&lt;&gt;"",('[1]T15 Wine import vol'!G85/'[1]T61 Real GDP'!G85*1000),"")),"")</f>
        <v>184.32086735700312</v>
      </c>
      <c r="I54" s="9">
        <f>IF('[1]T61 Real GDP'!H85&lt;&gt;"",(IF('[1]T15 Wine import vol'!H85&lt;&gt;"",('[1]T15 Wine import vol'!H85/'[1]T61 Real GDP'!H85*1000),"")),"")</f>
        <v>24.771034616824817</v>
      </c>
      <c r="J54" s="9" t="str">
        <f>IF('[1]T61 Real GDP'!I85&lt;&gt;"",(IF('[1]T15 Wine import vol'!I85&lt;&gt;"",('[1]T15 Wine import vol'!I85/'[1]T61 Real GDP'!I85*1000),"")),"")</f>
        <v/>
      </c>
      <c r="K54" s="9" t="str">
        <f>IF('[1]T61 Real GDP'!J85&lt;&gt;"",(IF('[1]T15 Wine import vol'!J85&lt;&gt;"",('[1]T15 Wine import vol'!J85/'[1]T61 Real GDP'!J85*1000),"")),"")</f>
        <v/>
      </c>
      <c r="L54" s="9" t="str">
        <f>IF('[1]T61 Real GDP'!K85&lt;&gt;"",(IF('[1]T15 Wine import vol'!K85&lt;&gt;"",('[1]T15 Wine import vol'!K85/'[1]T61 Real GDP'!K85*1000),"")),"")</f>
        <v/>
      </c>
      <c r="M54" s="9" t="str">
        <f>IF('[1]T61 Real GDP'!L85&lt;&gt;"",(IF('[1]T15 Wine import vol'!L85&lt;&gt;"",('[1]T15 Wine import vol'!L85/'[1]T61 Real GDP'!L85*1000),"")),"")</f>
        <v/>
      </c>
      <c r="N54" s="9">
        <f>IF('[1]T61 Real GDP'!M85&lt;&gt;"",(IF('[1]T15 Wine import vol'!M85&lt;&gt;"",('[1]T15 Wine import vol'!M85/'[1]T61 Real GDP'!M85*1000),"")),"")</f>
        <v>147.11071448773254</v>
      </c>
      <c r="O54" s="9">
        <f>IF('[1]T61 Real GDP'!N85&lt;&gt;"",(IF('[1]T15 Wine import vol'!N85&lt;&gt;"",('[1]T15 Wine import vol'!N85/'[1]T61 Real GDP'!N85*1000),"")),"")</f>
        <v>176.45882720045543</v>
      </c>
      <c r="P54" s="9">
        <f>IF('[1]T61 Real GDP'!O85&lt;&gt;"",(IF('[1]T15 Wine import vol'!O85&lt;&gt;"",('[1]T15 Wine import vol'!O85/'[1]T61 Real GDP'!O85*1000),"")),"")</f>
        <v>4315.8172949048694</v>
      </c>
      <c r="Q54" s="9">
        <f>IF('[1]T61 Real GDP'!P85&lt;&gt;"",(IF('[1]T15 Wine import vol'!P85&lt;&gt;"",('[1]T15 Wine import vol'!P85/'[1]T61 Real GDP'!P85*1000),"")),"")</f>
        <v>186.61609191308506</v>
      </c>
      <c r="R54" s="9" t="str">
        <f>IF('[1]T61 Real GDP'!Q85&lt;&gt;"",(IF('[1]T15 Wine import vol'!Q85&lt;&gt;"",('[1]T15 Wine import vol'!Q85/'[1]T61 Real GDP'!Q85*1000),"")),"")</f>
        <v/>
      </c>
      <c r="S54" s="9" t="str">
        <f>IF('[1]T61 Real GDP'!R85&lt;&gt;"",(IF('[1]T15 Wine import vol'!R85&lt;&gt;"",('[1]T15 Wine import vol'!R85/'[1]T61 Real GDP'!R85*1000),"")),"")</f>
        <v/>
      </c>
      <c r="T54" s="9" t="str">
        <f>IF('[1]T61 Real GDP'!S85&lt;&gt;"",(IF('[1]T15 Wine import vol'!S85&lt;&gt;"",('[1]T15 Wine import vol'!S85/'[1]T61 Real GDP'!S85*1000),"")),"")</f>
        <v/>
      </c>
      <c r="U54" s="9" t="str">
        <f>IF('[1]T61 Real GDP'!T85&lt;&gt;"",(IF('[1]T15 Wine import vol'!T85&lt;&gt;"",('[1]T15 Wine import vol'!T85/'[1]T61 Real GDP'!T85*1000),"")),"")</f>
        <v/>
      </c>
      <c r="V54" s="9" t="str">
        <f>IF('[1]T61 Real GDP'!U85&lt;&gt;"",(IF('[1]T15 Wine import vol'!U85&lt;&gt;"",('[1]T15 Wine import vol'!U85/'[1]T61 Real GDP'!U85*1000),"")),"")</f>
        <v/>
      </c>
      <c r="W54" s="9" t="str">
        <f>IF('[1]T61 Real GDP'!V85&lt;&gt;"",(IF('[1]T15 Wine import vol'!V85&lt;&gt;"",('[1]T15 Wine import vol'!V85/'[1]T61 Real GDP'!V85*1000),"")),"")</f>
        <v/>
      </c>
      <c r="X54" s="9" t="str">
        <f>IF('[1]T61 Real GDP'!W85&lt;&gt;"",(IF('[1]T15 Wine import vol'!W85&lt;&gt;"",('[1]T15 Wine import vol'!W85/'[1]T61 Real GDP'!W85*1000),"")),"")</f>
        <v/>
      </c>
      <c r="Y54" s="9" t="str">
        <f>IF('[1]T61 Real GDP'!X85&lt;&gt;"",(IF('[1]T15 Wine import vol'!X85&lt;&gt;"",('[1]T15 Wine import vol'!X85/'[1]T61 Real GDP'!X85*1000),"")),"")</f>
        <v/>
      </c>
      <c r="Z54" s="9" t="str">
        <f>IF('[1]T61 Real GDP'!Y85&lt;&gt;"",(IF('[1]T15 Wine import vol'!Y85&lt;&gt;"",('[1]T15 Wine import vol'!Y85/'[1]T61 Real GDP'!Y85*1000),"")),"")</f>
        <v/>
      </c>
      <c r="AA54" s="9" t="str">
        <f>IF('[1]T61 Real GDP'!Z85&lt;&gt;"",(IF('[1]T15 Wine import vol'!Z85&lt;&gt;"",('[1]T15 Wine import vol'!Z85/'[1]T61 Real GDP'!Z85*1000),"")),"")</f>
        <v/>
      </c>
      <c r="AB54" s="9">
        <f>IF('[1]T61 Real GDP'!AA85&lt;&gt;"",(IF('[1]T15 Wine import vol'!AA85&lt;&gt;"",('[1]T15 Wine import vol'!AA85/'[1]T61 Real GDP'!AA85*1000),"")),"")</f>
        <v>12.734019227525721</v>
      </c>
      <c r="AC54" s="9" t="str">
        <f>IF('[1]T61 Real GDP'!AB85&lt;&gt;"",(IF('[1]T15 Wine import vol'!AB85&lt;&gt;"",('[1]T15 Wine import vol'!AB85/'[1]T61 Real GDP'!AB85*1000),"")),"")</f>
        <v/>
      </c>
      <c r="AD54" s="9" t="str">
        <f>IF('[1]T61 Real GDP'!AC85&lt;&gt;"",(IF('[1]T15 Wine import vol'!AC85&lt;&gt;"",('[1]T15 Wine import vol'!AC85/'[1]T61 Real GDP'!AC85*1000),"")),"")</f>
        <v/>
      </c>
      <c r="AE54" s="9">
        <f>IF('[1]T61 Real GDP'!AD85&lt;&gt;"",(IF('[1]T15 Wine import vol'!AD85&lt;&gt;"",('[1]T15 Wine import vol'!AD85/'[1]T61 Real GDP'!AD85*1000),"")),"")</f>
        <v>35.31388249930091</v>
      </c>
      <c r="AF54" s="9">
        <f>IF('[1]T61 Real GDP'!AE85&lt;&gt;"",(IF('[1]T15 Wine import vol'!AE85&lt;&gt;"",('[1]T15 Wine import vol'!AE85/'[1]T61 Real GDP'!AE85*1000),"")),"")</f>
        <v>308.2460508917884</v>
      </c>
      <c r="AG54" s="9" t="str">
        <f>IF('[1]T61 Real GDP'!AF85&lt;&gt;"",(IF('[1]T15 Wine import vol'!AF85&lt;&gt;"",('[1]T15 Wine import vol'!AF85/'[1]T61 Real GDP'!AF85*1000),"")),"")</f>
        <v/>
      </c>
      <c r="AH54" s="9" t="str">
        <f>IF('[1]T61 Real GDP'!AG85&lt;&gt;"",(IF('[1]T15 Wine import vol'!AG85&lt;&gt;"",('[1]T15 Wine import vol'!AG85/'[1]T61 Real GDP'!AG85*1000),"")),"")</f>
        <v/>
      </c>
      <c r="AI54" s="9" t="str">
        <f>IF('[1]T61 Real GDP'!AH85&lt;&gt;"",(IF('[1]T15 Wine import vol'!AH85&lt;&gt;"",('[1]T15 Wine import vol'!AH85/'[1]T61 Real GDP'!AH85*1000),"")),"")</f>
        <v/>
      </c>
      <c r="AJ54" s="9" t="str">
        <f>IF('[1]T61 Real GDP'!AI85&lt;&gt;"",(IF('[1]T15 Wine import vol'!AI85&lt;&gt;"",('[1]T15 Wine import vol'!AI85/'[1]T61 Real GDP'!AI85*1000),"")),"")</f>
        <v/>
      </c>
      <c r="AK54" s="9" t="str">
        <f>IF('[1]T61 Real GDP'!AJ85&lt;&gt;"",(IF('[1]T15 Wine import vol'!AJ85&lt;&gt;"",('[1]T15 Wine import vol'!AJ85/'[1]T61 Real GDP'!AJ85*1000),"")),"")</f>
        <v/>
      </c>
      <c r="AL54" s="9" t="str">
        <f>IF('[1]T61 Real GDP'!AK85&lt;&gt;"",(IF('[1]T15 Wine import vol'!AK85&lt;&gt;"",('[1]T15 Wine import vol'!AK85/'[1]T61 Real GDP'!AK85*1000),"")),"")</f>
        <v/>
      </c>
      <c r="AM54" s="9" t="str">
        <f>IF('[1]T61 Real GDP'!AL85&lt;&gt;"",(IF('[1]T15 Wine import vol'!AL85&lt;&gt;"",('[1]T15 Wine import vol'!AL85/'[1]T61 Real GDP'!AL85*1000),"")),"")</f>
        <v/>
      </c>
      <c r="AN54" s="9" t="str">
        <f>IF('[1]T61 Real GDP'!AM85&lt;&gt;"",(IF('[1]T15 Wine import vol'!AM85&lt;&gt;"",('[1]T15 Wine import vol'!AM85/'[1]T61 Real GDP'!AM85*1000),"")),"")</f>
        <v/>
      </c>
      <c r="AO54" s="9" t="str">
        <f>IF('[1]T61 Real GDP'!AN85&lt;&gt;"",(IF('[1]T15 Wine import vol'!AN85&lt;&gt;"",('[1]T15 Wine import vol'!AN85/'[1]T61 Real GDP'!AN85*1000),"")),"")</f>
        <v/>
      </c>
      <c r="AP54" s="9" t="str">
        <f>IF('[1]T61 Real GDP'!AO85&lt;&gt;"",(IF('[1]T15 Wine import vol'!AO85&lt;&gt;"",('[1]T15 Wine import vol'!AO85/'[1]T61 Real GDP'!AO85*1000),"")),"")</f>
        <v/>
      </c>
      <c r="AQ54" s="9" t="str">
        <f>IF('[1]T61 Real GDP'!AP85&lt;&gt;"",(IF('[1]T15 Wine import vol'!AP85&lt;&gt;"",('[1]T15 Wine import vol'!AP85/'[1]T61 Real GDP'!AP85*1000),"")),"")</f>
        <v/>
      </c>
      <c r="AR54" s="9" t="str">
        <f>IF('[1]T61 Real GDP'!AQ85&lt;&gt;"",(IF('[1]T15 Wine import vol'!AQ85&lt;&gt;"",('[1]T15 Wine import vol'!AQ85/'[1]T61 Real GDP'!AQ85*1000),"")),"")</f>
        <v/>
      </c>
      <c r="AS54" s="9" t="str">
        <f>IF('[1]T61 Real GDP'!AR85&lt;&gt;"",(IF('[1]T15 Wine import vol'!AR85&lt;&gt;"",('[1]T15 Wine import vol'!AR85/'[1]T61 Real GDP'!AR85*1000),"")),"")</f>
        <v/>
      </c>
      <c r="AT54" s="9" t="str">
        <f>IF('[1]T61 Real GDP'!AS85&lt;&gt;"",(IF('[1]T15 Wine import vol'!AS85&lt;&gt;"",('[1]T15 Wine import vol'!AS85/'[1]T61 Real GDP'!AS85*1000),"")),"")</f>
        <v/>
      </c>
      <c r="AU54" s="9" t="str">
        <f>IF('[1]T61 Real GDP'!AT85&lt;&gt;"",(IF('[1]T15 Wine import vol'!AT85&lt;&gt;"",('[1]T15 Wine import vol'!AT85/'[1]T61 Real GDP'!AT85*1000),"")),"")</f>
        <v/>
      </c>
      <c r="AV54" s="9" t="str">
        <f>IF('[1]T61 Real GDP'!AU85&lt;&gt;"",(IF('[1]T15 Wine import vol'!AU85&lt;&gt;"",('[1]T15 Wine import vol'!AU85/'[1]T61 Real GDP'!AU85*1000),"")),"")</f>
        <v/>
      </c>
      <c r="AW54" s="9" t="str">
        <f>IF('[1]T61 Real GDP'!AV85&lt;&gt;"",(IF('[1]T15 Wine import vol'!AV85&lt;&gt;"",('[1]T15 Wine import vol'!AV85/'[1]T61 Real GDP'!AV85*1000),"")),"")</f>
        <v/>
      </c>
      <c r="AX54" s="9" t="str">
        <f>IF('[1]T61 Real GDP'!AW85&lt;&gt;"",(IF('[1]T15 Wine import vol'!AW85&lt;&gt;"",('[1]T15 Wine import vol'!AW85/'[1]T61 Real GDP'!AW85*1000),"")),"")</f>
        <v/>
      </c>
      <c r="AY54" s="9" t="str">
        <f>IF('[1]T61 Real GDP'!AX85&lt;&gt;"",(IF('[1]T15 Wine import vol'!AX85&lt;&gt;"",('[1]T15 Wine import vol'!AX85/'[1]T61 Real GDP'!AX85*1000),"")),"")</f>
        <v/>
      </c>
      <c r="AZ54" s="9" t="str">
        <f>IF('[1]T61 Real GDP'!AY85&lt;&gt;"",(IF('[1]T15 Wine import vol'!AY85&lt;&gt;"",('[1]T15 Wine import vol'!AY85/'[1]T61 Real GDP'!AY85*1000),"")),"")</f>
        <v/>
      </c>
      <c r="BA54" s="9" t="str">
        <f>IF('[1]T61 Real GDP'!AZ85&lt;&gt;"",(IF('[1]T15 Wine import vol'!AZ85&lt;&gt;"",('[1]T15 Wine import vol'!AZ85/'[1]T61 Real GDP'!AZ85*1000),"")),"")</f>
        <v/>
      </c>
      <c r="BB54" s="8" t="str">
        <f>IF('[1]T61 Real GDP'!BC85&lt;&gt;"",(IF('[1]T15 Wine import vol'!BC85&lt;&gt;"",('[1]T15 Wine import vol'!BC85/'[1]T61 Real GDP'!BC85*1000),"")),"")</f>
        <v/>
      </c>
    </row>
    <row r="55" spans="1:54" x14ac:dyDescent="0.5">
      <c r="A55" s="7">
        <f>'[1]T15 Wine import vol'!A86</f>
        <v>1918</v>
      </c>
      <c r="B55" s="9">
        <f>IF('[1]T61 Real GDP'!B86&lt;&gt;"",(IF('[1]T15 Wine import vol'!B86&lt;&gt;"",('[1]T15 Wine import vol'!B86/'[1]T61 Real GDP'!B86*1000),"")),"")</f>
        <v>6414.3930207617113</v>
      </c>
      <c r="C55" s="9">
        <f>IF('[1]T61 Real GDP'!C86&lt;&gt;"",(IF('[1]T15 Wine import vol'!C86&lt;&gt;"",('[1]T15 Wine import vol'!C86/'[1]T61 Real GDP'!C86*1000),"")),"")</f>
        <v>2.0481454077191272</v>
      </c>
      <c r="D55" s="9">
        <f>IF('[1]T61 Real GDP'!D86&lt;&gt;"",(IF('[1]T15 Wine import vol'!D86&lt;&gt;"",('[1]T15 Wine import vol'!D86/'[1]T61 Real GDP'!D86*1000),"")),"")</f>
        <v>3.0927238536091419</v>
      </c>
      <c r="E55" s="9">
        <f>IF('[1]T61 Real GDP'!E86&lt;&gt;"",(IF('[1]T15 Wine import vol'!E86&lt;&gt;"",('[1]T15 Wine import vol'!E86/'[1]T61 Real GDP'!E86*1000),"")),"")</f>
        <v>7.9760526561478873</v>
      </c>
      <c r="F55" s="9">
        <f>IF('[1]T61 Real GDP'!F86&lt;&gt;"",(IF('[1]T15 Wine import vol'!F86&lt;&gt;"",('[1]T15 Wine import vol'!F86/'[1]T61 Real GDP'!F86*1000),"")),"")</f>
        <v>5934.9830092408674</v>
      </c>
      <c r="G55" s="9"/>
      <c r="H55" s="9">
        <f>IF('[1]T61 Real GDP'!G86&lt;&gt;"",(IF('[1]T15 Wine import vol'!G86&lt;&gt;"",('[1]T15 Wine import vol'!G86/'[1]T61 Real GDP'!G86*1000),"")),"")</f>
        <v>78.975808632371724</v>
      </c>
      <c r="I55" s="9">
        <f>IF('[1]T61 Real GDP'!H86&lt;&gt;"",(IF('[1]T15 Wine import vol'!H86&lt;&gt;"",('[1]T15 Wine import vol'!H86/'[1]T61 Real GDP'!H86*1000),"")),"")</f>
        <v>676.82943342832846</v>
      </c>
      <c r="J55" s="9" t="str">
        <f>IF('[1]T61 Real GDP'!I86&lt;&gt;"",(IF('[1]T15 Wine import vol'!I86&lt;&gt;"",('[1]T15 Wine import vol'!I86/'[1]T61 Real GDP'!I86*1000),"")),"")</f>
        <v/>
      </c>
      <c r="K55" s="9" t="str">
        <f>IF('[1]T61 Real GDP'!J86&lt;&gt;"",(IF('[1]T15 Wine import vol'!J86&lt;&gt;"",('[1]T15 Wine import vol'!J86/'[1]T61 Real GDP'!J86*1000),"")),"")</f>
        <v/>
      </c>
      <c r="L55" s="9" t="str">
        <f>IF('[1]T61 Real GDP'!K86&lt;&gt;"",(IF('[1]T15 Wine import vol'!K86&lt;&gt;"",('[1]T15 Wine import vol'!K86/'[1]T61 Real GDP'!K86*1000),"")),"")</f>
        <v/>
      </c>
      <c r="M55" s="9" t="str">
        <f>IF('[1]T61 Real GDP'!L86&lt;&gt;"",(IF('[1]T15 Wine import vol'!L86&lt;&gt;"",('[1]T15 Wine import vol'!L86/'[1]T61 Real GDP'!L86*1000),"")),"")</f>
        <v/>
      </c>
      <c r="N55" s="9">
        <f>IF('[1]T61 Real GDP'!M86&lt;&gt;"",(IF('[1]T15 Wine import vol'!M86&lt;&gt;"",('[1]T15 Wine import vol'!M86/'[1]T61 Real GDP'!M86*1000),"")),"")</f>
        <v>112.21963591797098</v>
      </c>
      <c r="O55" s="9">
        <f>IF('[1]T61 Real GDP'!N86&lt;&gt;"",(IF('[1]T15 Wine import vol'!N86&lt;&gt;"",('[1]T15 Wine import vol'!N86/'[1]T61 Real GDP'!N86*1000),"")),"")</f>
        <v>190.01643137523533</v>
      </c>
      <c r="P55" s="9">
        <f>IF('[1]T61 Real GDP'!O86&lt;&gt;"",(IF('[1]T15 Wine import vol'!O86&lt;&gt;"",('[1]T15 Wine import vol'!O86/'[1]T61 Real GDP'!O86*1000),"")),"")</f>
        <v>3918.7221726747593</v>
      </c>
      <c r="Q55" s="9">
        <f>IF('[1]T61 Real GDP'!P86&lt;&gt;"",(IF('[1]T15 Wine import vol'!P86&lt;&gt;"",('[1]T15 Wine import vol'!P86/'[1]T61 Real GDP'!P86*1000),"")),"")</f>
        <v>235.21390308294758</v>
      </c>
      <c r="R55" s="9" t="str">
        <f>IF('[1]T61 Real GDP'!Q86&lt;&gt;"",(IF('[1]T15 Wine import vol'!Q86&lt;&gt;"",('[1]T15 Wine import vol'!Q86/'[1]T61 Real GDP'!Q86*1000),"")),"")</f>
        <v/>
      </c>
      <c r="S55" s="9" t="str">
        <f>IF('[1]T61 Real GDP'!R86&lt;&gt;"",(IF('[1]T15 Wine import vol'!R86&lt;&gt;"",('[1]T15 Wine import vol'!R86/'[1]T61 Real GDP'!R86*1000),"")),"")</f>
        <v/>
      </c>
      <c r="T55" s="9" t="str">
        <f>IF('[1]T61 Real GDP'!S86&lt;&gt;"",(IF('[1]T15 Wine import vol'!S86&lt;&gt;"",('[1]T15 Wine import vol'!S86/'[1]T61 Real GDP'!S86*1000),"")),"")</f>
        <v/>
      </c>
      <c r="U55" s="9" t="str">
        <f>IF('[1]T61 Real GDP'!T86&lt;&gt;"",(IF('[1]T15 Wine import vol'!T86&lt;&gt;"",('[1]T15 Wine import vol'!T86/'[1]T61 Real GDP'!T86*1000),"")),"")</f>
        <v/>
      </c>
      <c r="V55" s="9" t="str">
        <f>IF('[1]T61 Real GDP'!U86&lt;&gt;"",(IF('[1]T15 Wine import vol'!U86&lt;&gt;"",('[1]T15 Wine import vol'!U86/'[1]T61 Real GDP'!U86*1000),"")),"")</f>
        <v/>
      </c>
      <c r="W55" s="9" t="str">
        <f>IF('[1]T61 Real GDP'!V86&lt;&gt;"",(IF('[1]T15 Wine import vol'!V86&lt;&gt;"",('[1]T15 Wine import vol'!V86/'[1]T61 Real GDP'!V86*1000),"")),"")</f>
        <v/>
      </c>
      <c r="X55" s="9" t="str">
        <f>IF('[1]T61 Real GDP'!W86&lt;&gt;"",(IF('[1]T15 Wine import vol'!W86&lt;&gt;"",('[1]T15 Wine import vol'!W86/'[1]T61 Real GDP'!W86*1000),"")),"")</f>
        <v/>
      </c>
      <c r="Y55" s="9" t="str">
        <f>IF('[1]T61 Real GDP'!X86&lt;&gt;"",(IF('[1]T15 Wine import vol'!X86&lt;&gt;"",('[1]T15 Wine import vol'!X86/'[1]T61 Real GDP'!X86*1000),"")),"")</f>
        <v/>
      </c>
      <c r="Z55" s="9" t="str">
        <f>IF('[1]T61 Real GDP'!Y86&lt;&gt;"",(IF('[1]T15 Wine import vol'!Y86&lt;&gt;"",('[1]T15 Wine import vol'!Y86/'[1]T61 Real GDP'!Y86*1000),"")),"")</f>
        <v/>
      </c>
      <c r="AA55" s="9" t="str">
        <f>IF('[1]T61 Real GDP'!Z86&lt;&gt;"",(IF('[1]T15 Wine import vol'!Z86&lt;&gt;"",('[1]T15 Wine import vol'!Z86/'[1]T61 Real GDP'!Z86*1000),"")),"")</f>
        <v/>
      </c>
      <c r="AB55" s="9">
        <f>IF('[1]T61 Real GDP'!AA86&lt;&gt;"",(IF('[1]T15 Wine import vol'!AA86&lt;&gt;"",('[1]T15 Wine import vol'!AA86/'[1]T61 Real GDP'!AA86*1000),"")),"")</f>
        <v>8.0760095011876487</v>
      </c>
      <c r="AC55" s="9" t="str">
        <f>IF('[1]T61 Real GDP'!AB86&lt;&gt;"",(IF('[1]T15 Wine import vol'!AB86&lt;&gt;"",('[1]T15 Wine import vol'!AB86/'[1]T61 Real GDP'!AB86*1000),"")),"")</f>
        <v/>
      </c>
      <c r="AD55" s="9" t="str">
        <f>IF('[1]T61 Real GDP'!AC86&lt;&gt;"",(IF('[1]T15 Wine import vol'!AC86&lt;&gt;"",('[1]T15 Wine import vol'!AC86/'[1]T61 Real GDP'!AC86*1000),"")),"")</f>
        <v/>
      </c>
      <c r="AE55" s="9">
        <f>IF('[1]T61 Real GDP'!AD86&lt;&gt;"",(IF('[1]T15 Wine import vol'!AD86&lt;&gt;"",('[1]T15 Wine import vol'!AD86/'[1]T61 Real GDP'!AD86*1000),"")),"")</f>
        <v>21.246012690738052</v>
      </c>
      <c r="AF55" s="9">
        <f>IF('[1]T61 Real GDP'!AE86&lt;&gt;"",(IF('[1]T15 Wine import vol'!AE86&lt;&gt;"",('[1]T15 Wine import vol'!AE86/'[1]T61 Real GDP'!AE86*1000),"")),"")</f>
        <v>171.34520223798165</v>
      </c>
      <c r="AG55" s="9" t="str">
        <f>IF('[1]T61 Real GDP'!AF86&lt;&gt;"",(IF('[1]T15 Wine import vol'!AF86&lt;&gt;"",('[1]T15 Wine import vol'!AF86/'[1]T61 Real GDP'!AF86*1000),"")),"")</f>
        <v/>
      </c>
      <c r="AH55" s="9" t="str">
        <f>IF('[1]T61 Real GDP'!AG86&lt;&gt;"",(IF('[1]T15 Wine import vol'!AG86&lt;&gt;"",('[1]T15 Wine import vol'!AG86/'[1]T61 Real GDP'!AG86*1000),"")),"")</f>
        <v/>
      </c>
      <c r="AI55" s="9" t="str">
        <f>IF('[1]T61 Real GDP'!AH86&lt;&gt;"",(IF('[1]T15 Wine import vol'!AH86&lt;&gt;"",('[1]T15 Wine import vol'!AH86/'[1]T61 Real GDP'!AH86*1000),"")),"")</f>
        <v/>
      </c>
      <c r="AJ55" s="9" t="str">
        <f>IF('[1]T61 Real GDP'!AI86&lt;&gt;"",(IF('[1]T15 Wine import vol'!AI86&lt;&gt;"",('[1]T15 Wine import vol'!AI86/'[1]T61 Real GDP'!AI86*1000),"")),"")</f>
        <v/>
      </c>
      <c r="AK55" s="9" t="str">
        <f>IF('[1]T61 Real GDP'!AJ86&lt;&gt;"",(IF('[1]T15 Wine import vol'!AJ86&lt;&gt;"",('[1]T15 Wine import vol'!AJ86/'[1]T61 Real GDP'!AJ86*1000),"")),"")</f>
        <v/>
      </c>
      <c r="AL55" s="9" t="str">
        <f>IF('[1]T61 Real GDP'!AK86&lt;&gt;"",(IF('[1]T15 Wine import vol'!AK86&lt;&gt;"",('[1]T15 Wine import vol'!AK86/'[1]T61 Real GDP'!AK86*1000),"")),"")</f>
        <v/>
      </c>
      <c r="AM55" s="9" t="str">
        <f>IF('[1]T61 Real GDP'!AL86&lt;&gt;"",(IF('[1]T15 Wine import vol'!AL86&lt;&gt;"",('[1]T15 Wine import vol'!AL86/'[1]T61 Real GDP'!AL86*1000),"")),"")</f>
        <v/>
      </c>
      <c r="AN55" s="9" t="str">
        <f>IF('[1]T61 Real GDP'!AM86&lt;&gt;"",(IF('[1]T15 Wine import vol'!AM86&lt;&gt;"",('[1]T15 Wine import vol'!AM86/'[1]T61 Real GDP'!AM86*1000),"")),"")</f>
        <v/>
      </c>
      <c r="AO55" s="9" t="str">
        <f>IF('[1]T61 Real GDP'!AN86&lt;&gt;"",(IF('[1]T15 Wine import vol'!AN86&lt;&gt;"",('[1]T15 Wine import vol'!AN86/'[1]T61 Real GDP'!AN86*1000),"")),"")</f>
        <v/>
      </c>
      <c r="AP55" s="9" t="str">
        <f>IF('[1]T61 Real GDP'!AO86&lt;&gt;"",(IF('[1]T15 Wine import vol'!AO86&lt;&gt;"",('[1]T15 Wine import vol'!AO86/'[1]T61 Real GDP'!AO86*1000),"")),"")</f>
        <v/>
      </c>
      <c r="AQ55" s="9" t="str">
        <f>IF('[1]T61 Real GDP'!AP86&lt;&gt;"",(IF('[1]T15 Wine import vol'!AP86&lt;&gt;"",('[1]T15 Wine import vol'!AP86/'[1]T61 Real GDP'!AP86*1000),"")),"")</f>
        <v/>
      </c>
      <c r="AR55" s="9" t="str">
        <f>IF('[1]T61 Real GDP'!AQ86&lt;&gt;"",(IF('[1]T15 Wine import vol'!AQ86&lt;&gt;"",('[1]T15 Wine import vol'!AQ86/'[1]T61 Real GDP'!AQ86*1000),"")),"")</f>
        <v/>
      </c>
      <c r="AS55" s="9" t="str">
        <f>IF('[1]T61 Real GDP'!AR86&lt;&gt;"",(IF('[1]T15 Wine import vol'!AR86&lt;&gt;"",('[1]T15 Wine import vol'!AR86/'[1]T61 Real GDP'!AR86*1000),"")),"")</f>
        <v/>
      </c>
      <c r="AT55" s="9" t="str">
        <f>IF('[1]T61 Real GDP'!AS86&lt;&gt;"",(IF('[1]T15 Wine import vol'!AS86&lt;&gt;"",('[1]T15 Wine import vol'!AS86/'[1]T61 Real GDP'!AS86*1000),"")),"")</f>
        <v/>
      </c>
      <c r="AU55" s="9" t="str">
        <f>IF('[1]T61 Real GDP'!AT86&lt;&gt;"",(IF('[1]T15 Wine import vol'!AT86&lt;&gt;"",('[1]T15 Wine import vol'!AT86/'[1]T61 Real GDP'!AT86*1000),"")),"")</f>
        <v/>
      </c>
      <c r="AV55" s="9" t="str">
        <f>IF('[1]T61 Real GDP'!AU86&lt;&gt;"",(IF('[1]T15 Wine import vol'!AU86&lt;&gt;"",('[1]T15 Wine import vol'!AU86/'[1]T61 Real GDP'!AU86*1000),"")),"")</f>
        <v/>
      </c>
      <c r="AW55" s="9" t="str">
        <f>IF('[1]T61 Real GDP'!AV86&lt;&gt;"",(IF('[1]T15 Wine import vol'!AV86&lt;&gt;"",('[1]T15 Wine import vol'!AV86/'[1]T61 Real GDP'!AV86*1000),"")),"")</f>
        <v/>
      </c>
      <c r="AX55" s="9" t="str">
        <f>IF('[1]T61 Real GDP'!AW86&lt;&gt;"",(IF('[1]T15 Wine import vol'!AW86&lt;&gt;"",('[1]T15 Wine import vol'!AW86/'[1]T61 Real GDP'!AW86*1000),"")),"")</f>
        <v/>
      </c>
      <c r="AY55" s="9" t="str">
        <f>IF('[1]T61 Real GDP'!AX86&lt;&gt;"",(IF('[1]T15 Wine import vol'!AX86&lt;&gt;"",('[1]T15 Wine import vol'!AX86/'[1]T61 Real GDP'!AX86*1000),"")),"")</f>
        <v/>
      </c>
      <c r="AZ55" s="9" t="str">
        <f>IF('[1]T61 Real GDP'!AY86&lt;&gt;"",(IF('[1]T15 Wine import vol'!AY86&lt;&gt;"",('[1]T15 Wine import vol'!AY86/'[1]T61 Real GDP'!AY86*1000),"")),"")</f>
        <v/>
      </c>
      <c r="BA55" s="9" t="str">
        <f>IF('[1]T61 Real GDP'!AZ86&lt;&gt;"",(IF('[1]T15 Wine import vol'!AZ86&lt;&gt;"",('[1]T15 Wine import vol'!AZ86/'[1]T61 Real GDP'!AZ86*1000),"")),"")</f>
        <v/>
      </c>
      <c r="BB55" s="8" t="str">
        <f>IF('[1]T61 Real GDP'!BC86&lt;&gt;"",(IF('[1]T15 Wine import vol'!BC86&lt;&gt;"",('[1]T15 Wine import vol'!BC86/'[1]T61 Real GDP'!BC86*1000),"")),"")</f>
        <v/>
      </c>
    </row>
    <row r="56" spans="1:54" x14ac:dyDescent="0.5">
      <c r="A56" s="7">
        <f>'[1]T15 Wine import vol'!A87</f>
        <v>1919</v>
      </c>
      <c r="B56" s="9">
        <f>IF('[1]T61 Real GDP'!B87&lt;&gt;"",(IF('[1]T15 Wine import vol'!B87&lt;&gt;"",('[1]T15 Wine import vol'!B87/'[1]T61 Real GDP'!B87*1000),"")),"")</f>
        <v>5609.9171199263319</v>
      </c>
      <c r="C56" s="9">
        <f>IF('[1]T61 Real GDP'!C87&lt;&gt;"",(IF('[1]T15 Wine import vol'!C87&lt;&gt;"",('[1]T15 Wine import vol'!C87/'[1]T61 Real GDP'!C87*1000),"")),"")</f>
        <v>5.4576483026586731</v>
      </c>
      <c r="D56" s="9">
        <f>IF('[1]T61 Real GDP'!D87&lt;&gt;"",(IF('[1]T15 Wine import vol'!D87&lt;&gt;"",('[1]T15 Wine import vol'!D87/'[1]T61 Real GDP'!D87*1000),"")),"")</f>
        <v>5.1472253680634203</v>
      </c>
      <c r="E56" s="9">
        <f>IF('[1]T61 Real GDP'!E87&lt;&gt;"",(IF('[1]T15 Wine import vol'!E87&lt;&gt;"",('[1]T15 Wine import vol'!E87/'[1]T61 Real GDP'!E87*1000),"")),"")</f>
        <v>8.4659955464835797</v>
      </c>
      <c r="F56" s="9">
        <f>IF('[1]T61 Real GDP'!F87&lt;&gt;"",(IF('[1]T15 Wine import vol'!F87&lt;&gt;"",('[1]T15 Wine import vol'!F87/'[1]T61 Real GDP'!F87*1000),"")),"")</f>
        <v>6895.2352437065238</v>
      </c>
      <c r="G56" s="9"/>
      <c r="H56" s="9">
        <f>IF('[1]T61 Real GDP'!G87&lt;&gt;"",(IF('[1]T15 Wine import vol'!G87&lt;&gt;"",('[1]T15 Wine import vol'!G87/'[1]T61 Real GDP'!G87*1000),"")),"")</f>
        <v>1948.1386527400489</v>
      </c>
      <c r="I56" s="9">
        <f>IF('[1]T61 Real GDP'!H87&lt;&gt;"",(IF('[1]T15 Wine import vol'!H87&lt;&gt;"",('[1]T15 Wine import vol'!H87/'[1]T61 Real GDP'!H87*1000),"")),"")</f>
        <v>307.47993491135264</v>
      </c>
      <c r="J56" s="9" t="str">
        <f>IF('[1]T61 Real GDP'!I87&lt;&gt;"",(IF('[1]T15 Wine import vol'!I87&lt;&gt;"",('[1]T15 Wine import vol'!I87/'[1]T61 Real GDP'!I87*1000),"")),"")</f>
        <v/>
      </c>
      <c r="K56" s="9" t="str">
        <f>IF('[1]T61 Real GDP'!J87&lt;&gt;"",(IF('[1]T15 Wine import vol'!J87&lt;&gt;"",('[1]T15 Wine import vol'!J87/'[1]T61 Real GDP'!J87*1000),"")),"")</f>
        <v/>
      </c>
      <c r="L56" s="9" t="str">
        <f>IF('[1]T61 Real GDP'!K87&lt;&gt;"",(IF('[1]T15 Wine import vol'!K87&lt;&gt;"",('[1]T15 Wine import vol'!K87/'[1]T61 Real GDP'!K87*1000),"")),"")</f>
        <v/>
      </c>
      <c r="M56" s="9" t="str">
        <f>IF('[1]T61 Real GDP'!L87&lt;&gt;"",(IF('[1]T15 Wine import vol'!L87&lt;&gt;"",('[1]T15 Wine import vol'!L87/'[1]T61 Real GDP'!L87*1000),"")),"")</f>
        <v/>
      </c>
      <c r="N56" s="9">
        <f>IF('[1]T61 Real GDP'!M87&lt;&gt;"",(IF('[1]T15 Wine import vol'!M87&lt;&gt;"",('[1]T15 Wine import vol'!M87/'[1]T61 Real GDP'!M87*1000),"")),"")</f>
        <v>717.30538456766669</v>
      </c>
      <c r="O56" s="9">
        <f>IF('[1]T61 Real GDP'!N87&lt;&gt;"",(IF('[1]T15 Wine import vol'!N87&lt;&gt;"",('[1]T15 Wine import vol'!N87/'[1]T61 Real GDP'!N87*1000),"")),"")</f>
        <v>186.42507919509481</v>
      </c>
      <c r="P56" s="9">
        <f>IF('[1]T61 Real GDP'!O87&lt;&gt;"",(IF('[1]T15 Wine import vol'!O87&lt;&gt;"",('[1]T15 Wine import vol'!O87/'[1]T61 Real GDP'!O87*1000),"")),"")</f>
        <v>5755.8364900536899</v>
      </c>
      <c r="Q56" s="9">
        <f>IF('[1]T61 Real GDP'!P87&lt;&gt;"",(IF('[1]T15 Wine import vol'!P87&lt;&gt;"",('[1]T15 Wine import vol'!P87/'[1]T61 Real GDP'!P87*1000),"")),"")</f>
        <v>506.52949998566442</v>
      </c>
      <c r="R56" s="9" t="str">
        <f>IF('[1]T61 Real GDP'!Q87&lt;&gt;"",(IF('[1]T15 Wine import vol'!Q87&lt;&gt;"",('[1]T15 Wine import vol'!Q87/'[1]T61 Real GDP'!Q87*1000),"")),"")</f>
        <v/>
      </c>
      <c r="S56" s="9" t="str">
        <f>IF('[1]T61 Real GDP'!R87&lt;&gt;"",(IF('[1]T15 Wine import vol'!R87&lt;&gt;"",('[1]T15 Wine import vol'!R87/'[1]T61 Real GDP'!R87*1000),"")),"")</f>
        <v/>
      </c>
      <c r="T56" s="9" t="str">
        <f>IF('[1]T61 Real GDP'!S87&lt;&gt;"",(IF('[1]T15 Wine import vol'!S87&lt;&gt;"",('[1]T15 Wine import vol'!S87/'[1]T61 Real GDP'!S87*1000),"")),"")</f>
        <v/>
      </c>
      <c r="U56" s="9" t="str">
        <f>IF('[1]T61 Real GDP'!T87&lt;&gt;"",(IF('[1]T15 Wine import vol'!T87&lt;&gt;"",('[1]T15 Wine import vol'!T87/'[1]T61 Real GDP'!T87*1000),"")),"")</f>
        <v/>
      </c>
      <c r="V56" s="9" t="str">
        <f>IF('[1]T61 Real GDP'!U87&lt;&gt;"",(IF('[1]T15 Wine import vol'!U87&lt;&gt;"",('[1]T15 Wine import vol'!U87/'[1]T61 Real GDP'!U87*1000),"")),"")</f>
        <v/>
      </c>
      <c r="W56" s="9" t="str">
        <f>IF('[1]T61 Real GDP'!V87&lt;&gt;"",(IF('[1]T15 Wine import vol'!V87&lt;&gt;"",('[1]T15 Wine import vol'!V87/'[1]T61 Real GDP'!V87*1000),"")),"")</f>
        <v/>
      </c>
      <c r="X56" s="9" t="str">
        <f>IF('[1]T61 Real GDP'!W87&lt;&gt;"",(IF('[1]T15 Wine import vol'!W87&lt;&gt;"",('[1]T15 Wine import vol'!W87/'[1]T61 Real GDP'!W87*1000),"")),"")</f>
        <v/>
      </c>
      <c r="Y56" s="9" t="str">
        <f>IF('[1]T61 Real GDP'!X87&lt;&gt;"",(IF('[1]T15 Wine import vol'!X87&lt;&gt;"",('[1]T15 Wine import vol'!X87/'[1]T61 Real GDP'!X87*1000),"")),"")</f>
        <v/>
      </c>
      <c r="Z56" s="9" t="str">
        <f>IF('[1]T61 Real GDP'!Y87&lt;&gt;"",(IF('[1]T15 Wine import vol'!Y87&lt;&gt;"",('[1]T15 Wine import vol'!Y87/'[1]T61 Real GDP'!Y87*1000),"")),"")</f>
        <v/>
      </c>
      <c r="AA56" s="9" t="str">
        <f>IF('[1]T61 Real GDP'!Z87&lt;&gt;"",(IF('[1]T15 Wine import vol'!Z87&lt;&gt;"",('[1]T15 Wine import vol'!Z87/'[1]T61 Real GDP'!Z87*1000),"")),"")</f>
        <v/>
      </c>
      <c r="AB56" s="9">
        <f>IF('[1]T61 Real GDP'!AA87&lt;&gt;"",(IF('[1]T15 Wine import vol'!AA87&lt;&gt;"",('[1]T15 Wine import vol'!AA87/'[1]T61 Real GDP'!AA87*1000),"")),"")</f>
        <v>7.0646847435478604</v>
      </c>
      <c r="AC56" s="9" t="str">
        <f>IF('[1]T61 Real GDP'!AB87&lt;&gt;"",(IF('[1]T15 Wine import vol'!AB87&lt;&gt;"",('[1]T15 Wine import vol'!AB87/'[1]T61 Real GDP'!AB87*1000),"")),"")</f>
        <v/>
      </c>
      <c r="AD56" s="9" t="str">
        <f>IF('[1]T61 Real GDP'!AC87&lt;&gt;"",(IF('[1]T15 Wine import vol'!AC87&lt;&gt;"",('[1]T15 Wine import vol'!AC87/'[1]T61 Real GDP'!AC87*1000),"")),"")</f>
        <v/>
      </c>
      <c r="AE56" s="9">
        <f>IF('[1]T61 Real GDP'!AD87&lt;&gt;"",(IF('[1]T15 Wine import vol'!AD87&lt;&gt;"",('[1]T15 Wine import vol'!AD87/'[1]T61 Real GDP'!AD87*1000),"")),"")</f>
        <v>12.407567689946921</v>
      </c>
      <c r="AF56" s="9">
        <f>IF('[1]T61 Real GDP'!AE87&lt;&gt;"",(IF('[1]T15 Wine import vol'!AE87&lt;&gt;"",('[1]T15 Wine import vol'!AE87/'[1]T61 Real GDP'!AE87*1000),"")),"")</f>
        <v>123.61157963449557</v>
      </c>
      <c r="AG56" s="9" t="str">
        <f>IF('[1]T61 Real GDP'!AF87&lt;&gt;"",(IF('[1]T15 Wine import vol'!AF87&lt;&gt;"",('[1]T15 Wine import vol'!AF87/'[1]T61 Real GDP'!AF87*1000),"")),"")</f>
        <v/>
      </c>
      <c r="AH56" s="9" t="str">
        <f>IF('[1]T61 Real GDP'!AG87&lt;&gt;"",(IF('[1]T15 Wine import vol'!AG87&lt;&gt;"",('[1]T15 Wine import vol'!AG87/'[1]T61 Real GDP'!AG87*1000),"")),"")</f>
        <v/>
      </c>
      <c r="AI56" s="9" t="str">
        <f>IF('[1]T61 Real GDP'!AH87&lt;&gt;"",(IF('[1]T15 Wine import vol'!AH87&lt;&gt;"",('[1]T15 Wine import vol'!AH87/'[1]T61 Real GDP'!AH87*1000),"")),"")</f>
        <v/>
      </c>
      <c r="AJ56" s="9" t="str">
        <f>IF('[1]T61 Real GDP'!AI87&lt;&gt;"",(IF('[1]T15 Wine import vol'!AI87&lt;&gt;"",('[1]T15 Wine import vol'!AI87/'[1]T61 Real GDP'!AI87*1000),"")),"")</f>
        <v/>
      </c>
      <c r="AK56" s="9" t="str">
        <f>IF('[1]T61 Real GDP'!AJ87&lt;&gt;"",(IF('[1]T15 Wine import vol'!AJ87&lt;&gt;"",('[1]T15 Wine import vol'!AJ87/'[1]T61 Real GDP'!AJ87*1000),"")),"")</f>
        <v/>
      </c>
      <c r="AL56" s="9" t="str">
        <f>IF('[1]T61 Real GDP'!AK87&lt;&gt;"",(IF('[1]T15 Wine import vol'!AK87&lt;&gt;"",('[1]T15 Wine import vol'!AK87/'[1]T61 Real GDP'!AK87*1000),"")),"")</f>
        <v/>
      </c>
      <c r="AM56" s="9" t="str">
        <f>IF('[1]T61 Real GDP'!AL87&lt;&gt;"",(IF('[1]T15 Wine import vol'!AL87&lt;&gt;"",('[1]T15 Wine import vol'!AL87/'[1]T61 Real GDP'!AL87*1000),"")),"")</f>
        <v/>
      </c>
      <c r="AN56" s="9" t="str">
        <f>IF('[1]T61 Real GDP'!AM87&lt;&gt;"",(IF('[1]T15 Wine import vol'!AM87&lt;&gt;"",('[1]T15 Wine import vol'!AM87/'[1]T61 Real GDP'!AM87*1000),"")),"")</f>
        <v/>
      </c>
      <c r="AO56" s="9" t="str">
        <f>IF('[1]T61 Real GDP'!AN87&lt;&gt;"",(IF('[1]T15 Wine import vol'!AN87&lt;&gt;"",('[1]T15 Wine import vol'!AN87/'[1]T61 Real GDP'!AN87*1000),"")),"")</f>
        <v/>
      </c>
      <c r="AP56" s="9" t="str">
        <f>IF('[1]T61 Real GDP'!AO87&lt;&gt;"",(IF('[1]T15 Wine import vol'!AO87&lt;&gt;"",('[1]T15 Wine import vol'!AO87/'[1]T61 Real GDP'!AO87*1000),"")),"")</f>
        <v/>
      </c>
      <c r="AQ56" s="9" t="str">
        <f>IF('[1]T61 Real GDP'!AP87&lt;&gt;"",(IF('[1]T15 Wine import vol'!AP87&lt;&gt;"",('[1]T15 Wine import vol'!AP87/'[1]T61 Real GDP'!AP87*1000),"")),"")</f>
        <v/>
      </c>
      <c r="AR56" s="9" t="str">
        <f>IF('[1]T61 Real GDP'!AQ87&lt;&gt;"",(IF('[1]T15 Wine import vol'!AQ87&lt;&gt;"",('[1]T15 Wine import vol'!AQ87/'[1]T61 Real GDP'!AQ87*1000),"")),"")</f>
        <v/>
      </c>
      <c r="AS56" s="9" t="str">
        <f>IF('[1]T61 Real GDP'!AR87&lt;&gt;"",(IF('[1]T15 Wine import vol'!AR87&lt;&gt;"",('[1]T15 Wine import vol'!AR87/'[1]T61 Real GDP'!AR87*1000),"")),"")</f>
        <v/>
      </c>
      <c r="AT56" s="9" t="str">
        <f>IF('[1]T61 Real GDP'!AS87&lt;&gt;"",(IF('[1]T15 Wine import vol'!AS87&lt;&gt;"",('[1]T15 Wine import vol'!AS87/'[1]T61 Real GDP'!AS87*1000),"")),"")</f>
        <v/>
      </c>
      <c r="AU56" s="9" t="str">
        <f>IF('[1]T61 Real GDP'!AT87&lt;&gt;"",(IF('[1]T15 Wine import vol'!AT87&lt;&gt;"",('[1]T15 Wine import vol'!AT87/'[1]T61 Real GDP'!AT87*1000),"")),"")</f>
        <v/>
      </c>
      <c r="AV56" s="9" t="str">
        <f>IF('[1]T61 Real GDP'!AU87&lt;&gt;"",(IF('[1]T15 Wine import vol'!AU87&lt;&gt;"",('[1]T15 Wine import vol'!AU87/'[1]T61 Real GDP'!AU87*1000),"")),"")</f>
        <v/>
      </c>
      <c r="AW56" s="9" t="str">
        <f>IF('[1]T61 Real GDP'!AV87&lt;&gt;"",(IF('[1]T15 Wine import vol'!AV87&lt;&gt;"",('[1]T15 Wine import vol'!AV87/'[1]T61 Real GDP'!AV87*1000),"")),"")</f>
        <v/>
      </c>
      <c r="AX56" s="9" t="str">
        <f>IF('[1]T61 Real GDP'!AW87&lt;&gt;"",(IF('[1]T15 Wine import vol'!AW87&lt;&gt;"",('[1]T15 Wine import vol'!AW87/'[1]T61 Real GDP'!AW87*1000),"")),"")</f>
        <v/>
      </c>
      <c r="AY56" s="9" t="str">
        <f>IF('[1]T61 Real GDP'!AX87&lt;&gt;"",(IF('[1]T15 Wine import vol'!AX87&lt;&gt;"",('[1]T15 Wine import vol'!AX87/'[1]T61 Real GDP'!AX87*1000),"")),"")</f>
        <v/>
      </c>
      <c r="AZ56" s="9" t="str">
        <f>IF('[1]T61 Real GDP'!AY87&lt;&gt;"",(IF('[1]T15 Wine import vol'!AY87&lt;&gt;"",('[1]T15 Wine import vol'!AY87/'[1]T61 Real GDP'!AY87*1000),"")),"")</f>
        <v/>
      </c>
      <c r="BA56" s="9" t="str">
        <f>IF('[1]T61 Real GDP'!AZ87&lt;&gt;"",(IF('[1]T15 Wine import vol'!AZ87&lt;&gt;"",('[1]T15 Wine import vol'!AZ87/'[1]T61 Real GDP'!AZ87*1000),"")),"")</f>
        <v/>
      </c>
      <c r="BB56" s="8" t="str">
        <f>IF('[1]T61 Real GDP'!BC87&lt;&gt;"",(IF('[1]T15 Wine import vol'!BC87&lt;&gt;"",('[1]T15 Wine import vol'!BC87/'[1]T61 Real GDP'!BC87*1000),"")),"")</f>
        <v/>
      </c>
    </row>
    <row r="57" spans="1:54" x14ac:dyDescent="0.5">
      <c r="A57" s="7">
        <f>'[1]T15 Wine import vol'!A88</f>
        <v>1920</v>
      </c>
      <c r="B57" s="9">
        <f>IF('[1]T61 Real GDP'!B88&lt;&gt;"",(IF('[1]T15 Wine import vol'!B88&lt;&gt;"",('[1]T15 Wine import vol'!B88/'[1]T61 Real GDP'!B88*1000),"")),"")</f>
        <v>4282.5621524635244</v>
      </c>
      <c r="C57" s="9">
        <f>IF('[1]T61 Real GDP'!C88&lt;&gt;"",(IF('[1]T15 Wine import vol'!C88&lt;&gt;"",('[1]T15 Wine import vol'!C88/'[1]T61 Real GDP'!C88*1000),"")),"")</f>
        <v>11.933980159200097</v>
      </c>
      <c r="D57" s="9">
        <f>IF('[1]T61 Real GDP'!D88&lt;&gt;"",(IF('[1]T15 Wine import vol'!D88&lt;&gt;"",('[1]T15 Wine import vol'!D88/'[1]T61 Real GDP'!D88*1000),"")),"")</f>
        <v>3.4165429766563227</v>
      </c>
      <c r="E57" s="9">
        <f>IF('[1]T61 Real GDP'!E88&lt;&gt;"",(IF('[1]T15 Wine import vol'!E88&lt;&gt;"",('[1]T15 Wine import vol'!E88/'[1]T61 Real GDP'!E88*1000),"")),"")</f>
        <v>12.487409682862459</v>
      </c>
      <c r="F57" s="9">
        <f>IF('[1]T61 Real GDP'!F88&lt;&gt;"",(IF('[1]T15 Wine import vol'!F88&lt;&gt;"",('[1]T15 Wine import vol'!F88/'[1]T61 Real GDP'!F88*1000),"")),"")</f>
        <v>6506.9540025266724</v>
      </c>
      <c r="G57" s="9"/>
      <c r="H57" s="9">
        <f>IF('[1]T61 Real GDP'!G88&lt;&gt;"",(IF('[1]T15 Wine import vol'!G88&lt;&gt;"",('[1]T15 Wine import vol'!G88/'[1]T61 Real GDP'!G88*1000),"")),"")</f>
        <v>1588.9589617406923</v>
      </c>
      <c r="I57" s="9">
        <f>IF('[1]T61 Real GDP'!H88&lt;&gt;"",(IF('[1]T15 Wine import vol'!H88&lt;&gt;"",('[1]T15 Wine import vol'!H88/'[1]T61 Real GDP'!H88*1000),"")),"")</f>
        <v>301.34376137282942</v>
      </c>
      <c r="J57" s="9" t="str">
        <f>IF('[1]T61 Real GDP'!I88&lt;&gt;"",(IF('[1]T15 Wine import vol'!I88&lt;&gt;"",('[1]T15 Wine import vol'!I88/'[1]T61 Real GDP'!I88*1000),"")),"")</f>
        <v/>
      </c>
      <c r="K57" s="9">
        <f>IF('[1]T61 Real GDP'!J88&lt;&gt;"",(IF('[1]T15 Wine import vol'!J88&lt;&gt;"",('[1]T15 Wine import vol'!J88/'[1]T61 Real GDP'!J88*1000),"")),"")</f>
        <v>511.90137489352958</v>
      </c>
      <c r="L57" s="9" t="str">
        <f>IF('[1]T61 Real GDP'!K88&lt;&gt;"",(IF('[1]T15 Wine import vol'!K88&lt;&gt;"",('[1]T15 Wine import vol'!K88/'[1]T61 Real GDP'!K88*1000),"")),"")</f>
        <v/>
      </c>
      <c r="M57" s="9" t="str">
        <f>IF('[1]T61 Real GDP'!L88&lt;&gt;"",(IF('[1]T15 Wine import vol'!L88&lt;&gt;"",('[1]T15 Wine import vol'!L88/'[1]T61 Real GDP'!L88*1000),"")),"")</f>
        <v/>
      </c>
      <c r="N57" s="9">
        <f>IF('[1]T61 Real GDP'!M88&lt;&gt;"",(IF('[1]T15 Wine import vol'!M88&lt;&gt;"",('[1]T15 Wine import vol'!M88/'[1]T61 Real GDP'!M88*1000),"")),"")</f>
        <v>410.06454104434619</v>
      </c>
      <c r="O57" s="9">
        <f>IF('[1]T61 Real GDP'!N88&lt;&gt;"",(IF('[1]T15 Wine import vol'!N88&lt;&gt;"",('[1]T15 Wine import vol'!N88/'[1]T61 Real GDP'!N88*1000),"")),"")</f>
        <v>254.92159714995626</v>
      </c>
      <c r="P57" s="9">
        <f>IF('[1]T61 Real GDP'!O88&lt;&gt;"",(IF('[1]T15 Wine import vol'!O88&lt;&gt;"",('[1]T15 Wine import vol'!O88/'[1]T61 Real GDP'!O88*1000),"")),"")</f>
        <v>5690.7785377793971</v>
      </c>
      <c r="Q57" s="9">
        <f>IF('[1]T61 Real GDP'!P88&lt;&gt;"",(IF('[1]T15 Wine import vol'!P88&lt;&gt;"",('[1]T15 Wine import vol'!P88/'[1]T61 Real GDP'!P88*1000),"")),"")</f>
        <v>426.471827481091</v>
      </c>
      <c r="R57" s="9" t="str">
        <f>IF('[1]T61 Real GDP'!Q88&lt;&gt;"",(IF('[1]T15 Wine import vol'!Q88&lt;&gt;"",('[1]T15 Wine import vol'!Q88/'[1]T61 Real GDP'!Q88*1000),"")),"")</f>
        <v/>
      </c>
      <c r="S57" s="9" t="str">
        <f>IF('[1]T61 Real GDP'!R88&lt;&gt;"",(IF('[1]T15 Wine import vol'!R88&lt;&gt;"",('[1]T15 Wine import vol'!R88/'[1]T61 Real GDP'!R88*1000),"")),"")</f>
        <v/>
      </c>
      <c r="T57" s="9" t="str">
        <f>IF('[1]T61 Real GDP'!S88&lt;&gt;"",(IF('[1]T15 Wine import vol'!S88&lt;&gt;"",('[1]T15 Wine import vol'!S88/'[1]T61 Real GDP'!S88*1000),"")),"")</f>
        <v/>
      </c>
      <c r="U57" s="9" t="str">
        <f>IF('[1]T61 Real GDP'!T88&lt;&gt;"",(IF('[1]T15 Wine import vol'!T88&lt;&gt;"",('[1]T15 Wine import vol'!T88/'[1]T61 Real GDP'!T88*1000),"")),"")</f>
        <v/>
      </c>
      <c r="V57" s="9" t="str">
        <f>IF('[1]T61 Real GDP'!U88&lt;&gt;"",(IF('[1]T15 Wine import vol'!U88&lt;&gt;"",('[1]T15 Wine import vol'!U88/'[1]T61 Real GDP'!U88*1000),"")),"")</f>
        <v/>
      </c>
      <c r="W57" s="9" t="str">
        <f>IF('[1]T61 Real GDP'!V88&lt;&gt;"",(IF('[1]T15 Wine import vol'!V88&lt;&gt;"",('[1]T15 Wine import vol'!V88/'[1]T61 Real GDP'!V88*1000),"")),"")</f>
        <v/>
      </c>
      <c r="X57" s="9" t="str">
        <f>IF('[1]T61 Real GDP'!W88&lt;&gt;"",(IF('[1]T15 Wine import vol'!W88&lt;&gt;"",('[1]T15 Wine import vol'!W88/'[1]T61 Real GDP'!W88*1000),"")),"")</f>
        <v/>
      </c>
      <c r="Y57" s="9" t="str">
        <f>IF('[1]T61 Real GDP'!X88&lt;&gt;"",(IF('[1]T15 Wine import vol'!X88&lt;&gt;"",('[1]T15 Wine import vol'!X88/'[1]T61 Real GDP'!X88*1000),"")),"")</f>
        <v/>
      </c>
      <c r="Z57" s="9" t="str">
        <f>IF('[1]T61 Real GDP'!Y88&lt;&gt;"",(IF('[1]T15 Wine import vol'!Y88&lt;&gt;"",('[1]T15 Wine import vol'!Y88/'[1]T61 Real GDP'!Y88*1000),"")),"")</f>
        <v/>
      </c>
      <c r="AA57" s="9" t="str">
        <f>IF('[1]T61 Real GDP'!Z88&lt;&gt;"",(IF('[1]T15 Wine import vol'!Z88&lt;&gt;"",('[1]T15 Wine import vol'!Z88/'[1]T61 Real GDP'!Z88*1000),"")),"")</f>
        <v/>
      </c>
      <c r="AB57" s="9">
        <f>IF('[1]T61 Real GDP'!AA88&lt;&gt;"",(IF('[1]T15 Wine import vol'!AA88&lt;&gt;"",('[1]T15 Wine import vol'!AA88/'[1]T61 Real GDP'!AA88*1000),"")),"")</f>
        <v>16.292002819769717</v>
      </c>
      <c r="AC57" s="9" t="str">
        <f>IF('[1]T61 Real GDP'!AB88&lt;&gt;"",(IF('[1]T15 Wine import vol'!AB88&lt;&gt;"",('[1]T15 Wine import vol'!AB88/'[1]T61 Real GDP'!AB88*1000),"")),"")</f>
        <v/>
      </c>
      <c r="AD57" s="9" t="str">
        <f>IF('[1]T61 Real GDP'!AC88&lt;&gt;"",(IF('[1]T15 Wine import vol'!AC88&lt;&gt;"",('[1]T15 Wine import vol'!AC88/'[1]T61 Real GDP'!AC88*1000),"")),"")</f>
        <v/>
      </c>
      <c r="AE57" s="9" t="str">
        <f>IF('[1]T61 Real GDP'!AD88&lt;&gt;"",(IF('[1]T15 Wine import vol'!AD88&lt;&gt;"",('[1]T15 Wine import vol'!AD88/'[1]T61 Real GDP'!AD88*1000),"")),"")</f>
        <v/>
      </c>
      <c r="AF57" s="9">
        <f>IF('[1]T61 Real GDP'!AE88&lt;&gt;"",(IF('[1]T15 Wine import vol'!AE88&lt;&gt;"",('[1]T15 Wine import vol'!AE88/'[1]T61 Real GDP'!AE88*1000),"")),"")</f>
        <v>169.05234676610934</v>
      </c>
      <c r="AG57" s="9" t="str">
        <f>IF('[1]T61 Real GDP'!AF88&lt;&gt;"",(IF('[1]T15 Wine import vol'!AF88&lt;&gt;"",('[1]T15 Wine import vol'!AF88/'[1]T61 Real GDP'!AF88*1000),"")),"")</f>
        <v/>
      </c>
      <c r="AH57" s="9" t="str">
        <f>IF('[1]T61 Real GDP'!AG88&lt;&gt;"",(IF('[1]T15 Wine import vol'!AG88&lt;&gt;"",('[1]T15 Wine import vol'!AG88/'[1]T61 Real GDP'!AG88*1000),"")),"")</f>
        <v/>
      </c>
      <c r="AI57" s="9" t="str">
        <f>IF('[1]T61 Real GDP'!AH88&lt;&gt;"",(IF('[1]T15 Wine import vol'!AH88&lt;&gt;"",('[1]T15 Wine import vol'!AH88/'[1]T61 Real GDP'!AH88*1000),"")),"")</f>
        <v/>
      </c>
      <c r="AJ57" s="9" t="str">
        <f>IF('[1]T61 Real GDP'!AI88&lt;&gt;"",(IF('[1]T15 Wine import vol'!AI88&lt;&gt;"",('[1]T15 Wine import vol'!AI88/'[1]T61 Real GDP'!AI88*1000),"")),"")</f>
        <v/>
      </c>
      <c r="AK57" s="9" t="str">
        <f>IF('[1]T61 Real GDP'!AJ88&lt;&gt;"",(IF('[1]T15 Wine import vol'!AJ88&lt;&gt;"",('[1]T15 Wine import vol'!AJ88/'[1]T61 Real GDP'!AJ88*1000),"")),"")</f>
        <v/>
      </c>
      <c r="AL57" s="9" t="str">
        <f>IF('[1]T61 Real GDP'!AK88&lt;&gt;"",(IF('[1]T15 Wine import vol'!AK88&lt;&gt;"",('[1]T15 Wine import vol'!AK88/'[1]T61 Real GDP'!AK88*1000),"")),"")</f>
        <v/>
      </c>
      <c r="AM57" s="9" t="str">
        <f>IF('[1]T61 Real GDP'!AL88&lt;&gt;"",(IF('[1]T15 Wine import vol'!AL88&lt;&gt;"",('[1]T15 Wine import vol'!AL88/'[1]T61 Real GDP'!AL88*1000),"")),"")</f>
        <v/>
      </c>
      <c r="AN57" s="9" t="str">
        <f>IF('[1]T61 Real GDP'!AM88&lt;&gt;"",(IF('[1]T15 Wine import vol'!AM88&lt;&gt;"",('[1]T15 Wine import vol'!AM88/'[1]T61 Real GDP'!AM88*1000),"")),"")</f>
        <v/>
      </c>
      <c r="AO57" s="9" t="str">
        <f>IF('[1]T61 Real GDP'!AN88&lt;&gt;"",(IF('[1]T15 Wine import vol'!AN88&lt;&gt;"",('[1]T15 Wine import vol'!AN88/'[1]T61 Real GDP'!AN88*1000),"")),"")</f>
        <v/>
      </c>
      <c r="AP57" s="9" t="str">
        <f>IF('[1]T61 Real GDP'!AO88&lt;&gt;"",(IF('[1]T15 Wine import vol'!AO88&lt;&gt;"",('[1]T15 Wine import vol'!AO88/'[1]T61 Real GDP'!AO88*1000),"")),"")</f>
        <v/>
      </c>
      <c r="AQ57" s="9" t="str">
        <f>IF('[1]T61 Real GDP'!AP88&lt;&gt;"",(IF('[1]T15 Wine import vol'!AP88&lt;&gt;"",('[1]T15 Wine import vol'!AP88/'[1]T61 Real GDP'!AP88*1000),"")),"")</f>
        <v/>
      </c>
      <c r="AR57" s="9" t="str">
        <f>IF('[1]T61 Real GDP'!AQ88&lt;&gt;"",(IF('[1]T15 Wine import vol'!AQ88&lt;&gt;"",('[1]T15 Wine import vol'!AQ88/'[1]T61 Real GDP'!AQ88*1000),"")),"")</f>
        <v/>
      </c>
      <c r="AS57" s="9" t="str">
        <f>IF('[1]T61 Real GDP'!AR88&lt;&gt;"",(IF('[1]T15 Wine import vol'!AR88&lt;&gt;"",('[1]T15 Wine import vol'!AR88/'[1]T61 Real GDP'!AR88*1000),"")),"")</f>
        <v/>
      </c>
      <c r="AT57" s="9" t="str">
        <f>IF('[1]T61 Real GDP'!AS88&lt;&gt;"",(IF('[1]T15 Wine import vol'!AS88&lt;&gt;"",('[1]T15 Wine import vol'!AS88/'[1]T61 Real GDP'!AS88*1000),"")),"")</f>
        <v/>
      </c>
      <c r="AU57" s="9" t="str">
        <f>IF('[1]T61 Real GDP'!AT88&lt;&gt;"",(IF('[1]T15 Wine import vol'!AT88&lt;&gt;"",('[1]T15 Wine import vol'!AT88/'[1]T61 Real GDP'!AT88*1000),"")),"")</f>
        <v/>
      </c>
      <c r="AV57" s="9" t="str">
        <f>IF('[1]T61 Real GDP'!AU88&lt;&gt;"",(IF('[1]T15 Wine import vol'!AU88&lt;&gt;"",('[1]T15 Wine import vol'!AU88/'[1]T61 Real GDP'!AU88*1000),"")),"")</f>
        <v/>
      </c>
      <c r="AW57" s="9" t="str">
        <f>IF('[1]T61 Real GDP'!AV88&lt;&gt;"",(IF('[1]T15 Wine import vol'!AV88&lt;&gt;"",('[1]T15 Wine import vol'!AV88/'[1]T61 Real GDP'!AV88*1000),"")),"")</f>
        <v/>
      </c>
      <c r="AX57" s="9" t="str">
        <f>IF('[1]T61 Real GDP'!AW88&lt;&gt;"",(IF('[1]T15 Wine import vol'!AW88&lt;&gt;"",('[1]T15 Wine import vol'!AW88/'[1]T61 Real GDP'!AW88*1000),"")),"")</f>
        <v/>
      </c>
      <c r="AY57" s="9" t="str">
        <f>IF('[1]T61 Real GDP'!AX88&lt;&gt;"",(IF('[1]T15 Wine import vol'!AX88&lt;&gt;"",('[1]T15 Wine import vol'!AX88/'[1]T61 Real GDP'!AX88*1000),"")),"")</f>
        <v/>
      </c>
      <c r="AZ57" s="9" t="str">
        <f>IF('[1]T61 Real GDP'!AY88&lt;&gt;"",(IF('[1]T15 Wine import vol'!AY88&lt;&gt;"",('[1]T15 Wine import vol'!AY88/'[1]T61 Real GDP'!AY88*1000),"")),"")</f>
        <v/>
      </c>
      <c r="BA57" s="9" t="str">
        <f>IF('[1]T61 Real GDP'!AZ88&lt;&gt;"",(IF('[1]T15 Wine import vol'!AZ88&lt;&gt;"",('[1]T15 Wine import vol'!AZ88/'[1]T61 Real GDP'!AZ88*1000),"")),"")</f>
        <v/>
      </c>
      <c r="BB57" s="8" t="str">
        <f>IF('[1]T61 Real GDP'!BC88&lt;&gt;"",(IF('[1]T15 Wine import vol'!BC88&lt;&gt;"",('[1]T15 Wine import vol'!BC88/'[1]T61 Real GDP'!BC88*1000),"")),"")</f>
        <v/>
      </c>
    </row>
    <row r="58" spans="1:54" x14ac:dyDescent="0.5">
      <c r="A58" s="7">
        <f>'[1]T15 Wine import vol'!A89</f>
        <v>1921</v>
      </c>
      <c r="B58" s="9">
        <f>IF('[1]T61 Real GDP'!B89&lt;&gt;"",(IF('[1]T15 Wine import vol'!B89&lt;&gt;"",('[1]T15 Wine import vol'!B89/'[1]T61 Real GDP'!B89*1000),"")),"")</f>
        <v>4476.8640158795424</v>
      </c>
      <c r="C58" s="9">
        <f>IF('[1]T61 Real GDP'!C89&lt;&gt;"",(IF('[1]T15 Wine import vol'!C89&lt;&gt;"",('[1]T15 Wine import vol'!C89/'[1]T61 Real GDP'!C89*1000),"")),"")</f>
        <v>6.7359923422208583</v>
      </c>
      <c r="D58" s="9" t="str">
        <f>IF('[1]T61 Real GDP'!D89&lt;&gt;"",(IF('[1]T15 Wine import vol'!D89&lt;&gt;"",('[1]T15 Wine import vol'!D89/'[1]T61 Real GDP'!D89*1000),"")),"")</f>
        <v/>
      </c>
      <c r="E58" s="9">
        <f>IF('[1]T61 Real GDP'!E89&lt;&gt;"",(IF('[1]T15 Wine import vol'!E89&lt;&gt;"",('[1]T15 Wine import vol'!E89/'[1]T61 Real GDP'!E89*1000),"")),"")</f>
        <v>4.2852649356132577</v>
      </c>
      <c r="F58" s="9">
        <f>IF('[1]T61 Real GDP'!F89&lt;&gt;"",(IF('[1]T15 Wine import vol'!F89&lt;&gt;"",('[1]T15 Wine import vol'!F89/'[1]T61 Real GDP'!F89*1000),"")),"")</f>
        <v>5164.2083638282402</v>
      </c>
      <c r="G58" s="9"/>
      <c r="H58" s="9">
        <f>IF('[1]T61 Real GDP'!G89&lt;&gt;"",(IF('[1]T15 Wine import vol'!G89&lt;&gt;"",('[1]T15 Wine import vol'!G89/'[1]T61 Real GDP'!G89*1000),"")),"")</f>
        <v>1484.9601624940656</v>
      </c>
      <c r="I58" s="9">
        <f>IF('[1]T61 Real GDP'!H89&lt;&gt;"",(IF('[1]T15 Wine import vol'!H89&lt;&gt;"",('[1]T15 Wine import vol'!H89/'[1]T61 Real GDP'!H89*1000),"")),"")</f>
        <v>257.78547951679542</v>
      </c>
      <c r="J58" s="9" t="str">
        <f>IF('[1]T61 Real GDP'!I89&lt;&gt;"",(IF('[1]T15 Wine import vol'!I89&lt;&gt;"",('[1]T15 Wine import vol'!I89/'[1]T61 Real GDP'!I89*1000),"")),"")</f>
        <v/>
      </c>
      <c r="K58" s="9">
        <f>IF('[1]T61 Real GDP'!J89&lt;&gt;"",(IF('[1]T15 Wine import vol'!J89&lt;&gt;"",('[1]T15 Wine import vol'!J89/'[1]T61 Real GDP'!J89*1000),"")),"")</f>
        <v>395.22637475397204</v>
      </c>
      <c r="L58" s="9" t="str">
        <f>IF('[1]T61 Real GDP'!K89&lt;&gt;"",(IF('[1]T15 Wine import vol'!K89&lt;&gt;"",('[1]T15 Wine import vol'!K89/'[1]T61 Real GDP'!K89*1000),"")),"")</f>
        <v/>
      </c>
      <c r="M58" s="9" t="str">
        <f>IF('[1]T61 Real GDP'!L89&lt;&gt;"",(IF('[1]T15 Wine import vol'!L89&lt;&gt;"",('[1]T15 Wine import vol'!L89/'[1]T61 Real GDP'!L89*1000),"")),"")</f>
        <v/>
      </c>
      <c r="N58" s="9">
        <f>IF('[1]T61 Real GDP'!M89&lt;&gt;"",(IF('[1]T15 Wine import vol'!M89&lt;&gt;"",('[1]T15 Wine import vol'!M89/'[1]T61 Real GDP'!M89*1000),"")),"")</f>
        <v>409.5247768195934</v>
      </c>
      <c r="O58" s="9">
        <f>IF('[1]T61 Real GDP'!N89&lt;&gt;"",(IF('[1]T15 Wine import vol'!N89&lt;&gt;"",('[1]T15 Wine import vol'!N89/'[1]T61 Real GDP'!N89*1000),"")),"")</f>
        <v>169.28201766789456</v>
      </c>
      <c r="P58" s="9">
        <f>IF('[1]T61 Real GDP'!O89&lt;&gt;"",(IF('[1]T15 Wine import vol'!O89&lt;&gt;"",('[1]T15 Wine import vol'!O89/'[1]T61 Real GDP'!O89*1000),"")),"")</f>
        <v>6268.6405785384477</v>
      </c>
      <c r="Q58" s="9">
        <f>IF('[1]T61 Real GDP'!P89&lt;&gt;"",(IF('[1]T15 Wine import vol'!P89&lt;&gt;"",('[1]T15 Wine import vol'!P89/'[1]T61 Real GDP'!P89*1000),"")),"")</f>
        <v>294.90558272890286</v>
      </c>
      <c r="R58" s="9" t="str">
        <f>IF('[1]T61 Real GDP'!Q89&lt;&gt;"",(IF('[1]T15 Wine import vol'!Q89&lt;&gt;"",('[1]T15 Wine import vol'!Q89/'[1]T61 Real GDP'!Q89*1000),"")),"")</f>
        <v/>
      </c>
      <c r="S58" s="9" t="str">
        <f>IF('[1]T61 Real GDP'!R89&lt;&gt;"",(IF('[1]T15 Wine import vol'!R89&lt;&gt;"",('[1]T15 Wine import vol'!R89/'[1]T61 Real GDP'!R89*1000),"")),"")</f>
        <v/>
      </c>
      <c r="T58" s="9" t="str">
        <f>IF('[1]T61 Real GDP'!S89&lt;&gt;"",(IF('[1]T15 Wine import vol'!S89&lt;&gt;"",('[1]T15 Wine import vol'!S89/'[1]T61 Real GDP'!S89*1000),"")),"")</f>
        <v/>
      </c>
      <c r="U58" s="9" t="str">
        <f>IF('[1]T61 Real GDP'!T89&lt;&gt;"",(IF('[1]T15 Wine import vol'!T89&lt;&gt;"",('[1]T15 Wine import vol'!T89/'[1]T61 Real GDP'!T89*1000),"")),"")</f>
        <v/>
      </c>
      <c r="V58" s="9" t="str">
        <f>IF('[1]T61 Real GDP'!U89&lt;&gt;"",(IF('[1]T15 Wine import vol'!U89&lt;&gt;"",('[1]T15 Wine import vol'!U89/'[1]T61 Real GDP'!U89*1000),"")),"")</f>
        <v/>
      </c>
      <c r="W58" s="9" t="str">
        <f>IF('[1]T61 Real GDP'!V89&lt;&gt;"",(IF('[1]T15 Wine import vol'!V89&lt;&gt;"",('[1]T15 Wine import vol'!V89/'[1]T61 Real GDP'!V89*1000),"")),"")</f>
        <v/>
      </c>
      <c r="X58" s="9" t="str">
        <f>IF('[1]T61 Real GDP'!W89&lt;&gt;"",(IF('[1]T15 Wine import vol'!W89&lt;&gt;"",('[1]T15 Wine import vol'!W89/'[1]T61 Real GDP'!W89*1000),"")),"")</f>
        <v/>
      </c>
      <c r="Y58" s="9" t="str">
        <f>IF('[1]T61 Real GDP'!X89&lt;&gt;"",(IF('[1]T15 Wine import vol'!X89&lt;&gt;"",('[1]T15 Wine import vol'!X89/'[1]T61 Real GDP'!X89*1000),"")),"")</f>
        <v/>
      </c>
      <c r="Z58" s="9" t="str">
        <f>IF('[1]T61 Real GDP'!Y89&lt;&gt;"",(IF('[1]T15 Wine import vol'!Y89&lt;&gt;"",('[1]T15 Wine import vol'!Y89/'[1]T61 Real GDP'!Y89*1000),"")),"")</f>
        <v/>
      </c>
      <c r="AA58" s="9" t="str">
        <f>IF('[1]T61 Real GDP'!Z89&lt;&gt;"",(IF('[1]T15 Wine import vol'!Z89&lt;&gt;"",('[1]T15 Wine import vol'!Z89/'[1]T61 Real GDP'!Z89*1000),"")),"")</f>
        <v/>
      </c>
      <c r="AB58" s="9">
        <f>IF('[1]T61 Real GDP'!AA89&lt;&gt;"",(IF('[1]T15 Wine import vol'!AA89&lt;&gt;"",('[1]T15 Wine import vol'!AA89/'[1]T61 Real GDP'!AA89*1000),"")),"")</f>
        <v>17.52554254605116</v>
      </c>
      <c r="AC58" s="9" t="str">
        <f>IF('[1]T61 Real GDP'!AB89&lt;&gt;"",(IF('[1]T15 Wine import vol'!AB89&lt;&gt;"",('[1]T15 Wine import vol'!AB89/'[1]T61 Real GDP'!AB89*1000),"")),"")</f>
        <v/>
      </c>
      <c r="AD58" s="9" t="str">
        <f>IF('[1]T61 Real GDP'!AC89&lt;&gt;"",(IF('[1]T15 Wine import vol'!AC89&lt;&gt;"",('[1]T15 Wine import vol'!AC89/'[1]T61 Real GDP'!AC89*1000),"")),"")</f>
        <v/>
      </c>
      <c r="AE58" s="9" t="str">
        <f>IF('[1]T61 Real GDP'!AD89&lt;&gt;"",(IF('[1]T15 Wine import vol'!AD89&lt;&gt;"",('[1]T15 Wine import vol'!AD89/'[1]T61 Real GDP'!AD89*1000),"")),"")</f>
        <v/>
      </c>
      <c r="AF58" s="9">
        <f>IF('[1]T61 Real GDP'!AE89&lt;&gt;"",(IF('[1]T15 Wine import vol'!AE89&lt;&gt;"",('[1]T15 Wine import vol'!AE89/'[1]T61 Real GDP'!AE89*1000),"")),"")</f>
        <v>16.171653667800829</v>
      </c>
      <c r="AG58" s="9" t="str">
        <f>IF('[1]T61 Real GDP'!AF89&lt;&gt;"",(IF('[1]T15 Wine import vol'!AF89&lt;&gt;"",('[1]T15 Wine import vol'!AF89/'[1]T61 Real GDP'!AF89*1000),"")),"")</f>
        <v/>
      </c>
      <c r="AH58" s="9" t="str">
        <f>IF('[1]T61 Real GDP'!AG89&lt;&gt;"",(IF('[1]T15 Wine import vol'!AG89&lt;&gt;"",('[1]T15 Wine import vol'!AG89/'[1]T61 Real GDP'!AG89*1000),"")),"")</f>
        <v/>
      </c>
      <c r="AI58" s="9" t="str">
        <f>IF('[1]T61 Real GDP'!AH89&lt;&gt;"",(IF('[1]T15 Wine import vol'!AH89&lt;&gt;"",('[1]T15 Wine import vol'!AH89/'[1]T61 Real GDP'!AH89*1000),"")),"")</f>
        <v/>
      </c>
      <c r="AJ58" s="9" t="str">
        <f>IF('[1]T61 Real GDP'!AI89&lt;&gt;"",(IF('[1]T15 Wine import vol'!AI89&lt;&gt;"",('[1]T15 Wine import vol'!AI89/'[1]T61 Real GDP'!AI89*1000),"")),"")</f>
        <v/>
      </c>
      <c r="AK58" s="9" t="str">
        <f>IF('[1]T61 Real GDP'!AJ89&lt;&gt;"",(IF('[1]T15 Wine import vol'!AJ89&lt;&gt;"",('[1]T15 Wine import vol'!AJ89/'[1]T61 Real GDP'!AJ89*1000),"")),"")</f>
        <v/>
      </c>
      <c r="AL58" s="9" t="str">
        <f>IF('[1]T61 Real GDP'!AK89&lt;&gt;"",(IF('[1]T15 Wine import vol'!AK89&lt;&gt;"",('[1]T15 Wine import vol'!AK89/'[1]T61 Real GDP'!AK89*1000),"")),"")</f>
        <v/>
      </c>
      <c r="AM58" s="9" t="str">
        <f>IF('[1]T61 Real GDP'!AL89&lt;&gt;"",(IF('[1]T15 Wine import vol'!AL89&lt;&gt;"",('[1]T15 Wine import vol'!AL89/'[1]T61 Real GDP'!AL89*1000),"")),"")</f>
        <v/>
      </c>
      <c r="AN58" s="9" t="str">
        <f>IF('[1]T61 Real GDP'!AM89&lt;&gt;"",(IF('[1]T15 Wine import vol'!AM89&lt;&gt;"",('[1]T15 Wine import vol'!AM89/'[1]T61 Real GDP'!AM89*1000),"")),"")</f>
        <v/>
      </c>
      <c r="AO58" s="9" t="str">
        <f>IF('[1]T61 Real GDP'!AN89&lt;&gt;"",(IF('[1]T15 Wine import vol'!AN89&lt;&gt;"",('[1]T15 Wine import vol'!AN89/'[1]T61 Real GDP'!AN89*1000),"")),"")</f>
        <v/>
      </c>
      <c r="AP58" s="9" t="str">
        <f>IF('[1]T61 Real GDP'!AO89&lt;&gt;"",(IF('[1]T15 Wine import vol'!AO89&lt;&gt;"",('[1]T15 Wine import vol'!AO89/'[1]T61 Real GDP'!AO89*1000),"")),"")</f>
        <v/>
      </c>
      <c r="AQ58" s="9" t="str">
        <f>IF('[1]T61 Real GDP'!AP89&lt;&gt;"",(IF('[1]T15 Wine import vol'!AP89&lt;&gt;"",('[1]T15 Wine import vol'!AP89/'[1]T61 Real GDP'!AP89*1000),"")),"")</f>
        <v/>
      </c>
      <c r="AR58" s="9" t="str">
        <f>IF('[1]T61 Real GDP'!AQ89&lt;&gt;"",(IF('[1]T15 Wine import vol'!AQ89&lt;&gt;"",('[1]T15 Wine import vol'!AQ89/'[1]T61 Real GDP'!AQ89*1000),"")),"")</f>
        <v/>
      </c>
      <c r="AS58" s="9" t="str">
        <f>IF('[1]T61 Real GDP'!AR89&lt;&gt;"",(IF('[1]T15 Wine import vol'!AR89&lt;&gt;"",('[1]T15 Wine import vol'!AR89/'[1]T61 Real GDP'!AR89*1000),"")),"")</f>
        <v/>
      </c>
      <c r="AT58" s="9" t="str">
        <f>IF('[1]T61 Real GDP'!AS89&lt;&gt;"",(IF('[1]T15 Wine import vol'!AS89&lt;&gt;"",('[1]T15 Wine import vol'!AS89/'[1]T61 Real GDP'!AS89*1000),"")),"")</f>
        <v/>
      </c>
      <c r="AU58" s="9" t="str">
        <f>IF('[1]T61 Real GDP'!AT89&lt;&gt;"",(IF('[1]T15 Wine import vol'!AT89&lt;&gt;"",('[1]T15 Wine import vol'!AT89/'[1]T61 Real GDP'!AT89*1000),"")),"")</f>
        <v/>
      </c>
      <c r="AV58" s="9" t="str">
        <f>IF('[1]T61 Real GDP'!AU89&lt;&gt;"",(IF('[1]T15 Wine import vol'!AU89&lt;&gt;"",('[1]T15 Wine import vol'!AU89/'[1]T61 Real GDP'!AU89*1000),"")),"")</f>
        <v/>
      </c>
      <c r="AW58" s="9" t="str">
        <f>IF('[1]T61 Real GDP'!AV89&lt;&gt;"",(IF('[1]T15 Wine import vol'!AV89&lt;&gt;"",('[1]T15 Wine import vol'!AV89/'[1]T61 Real GDP'!AV89*1000),"")),"")</f>
        <v/>
      </c>
      <c r="AX58" s="9" t="str">
        <f>IF('[1]T61 Real GDP'!AW89&lt;&gt;"",(IF('[1]T15 Wine import vol'!AW89&lt;&gt;"",('[1]T15 Wine import vol'!AW89/'[1]T61 Real GDP'!AW89*1000),"")),"")</f>
        <v/>
      </c>
      <c r="AY58" s="9" t="str">
        <f>IF('[1]T61 Real GDP'!AX89&lt;&gt;"",(IF('[1]T15 Wine import vol'!AX89&lt;&gt;"",('[1]T15 Wine import vol'!AX89/'[1]T61 Real GDP'!AX89*1000),"")),"")</f>
        <v/>
      </c>
      <c r="AZ58" s="9" t="str">
        <f>IF('[1]T61 Real GDP'!AY89&lt;&gt;"",(IF('[1]T15 Wine import vol'!AY89&lt;&gt;"",('[1]T15 Wine import vol'!AY89/'[1]T61 Real GDP'!AY89*1000),"")),"")</f>
        <v/>
      </c>
      <c r="BA58" s="9" t="str">
        <f>IF('[1]T61 Real GDP'!AZ89&lt;&gt;"",(IF('[1]T15 Wine import vol'!AZ89&lt;&gt;"",('[1]T15 Wine import vol'!AZ89/'[1]T61 Real GDP'!AZ89*1000),"")),"")</f>
        <v/>
      </c>
      <c r="BB58" s="8" t="str">
        <f>IF('[1]T61 Real GDP'!BC89&lt;&gt;"",(IF('[1]T15 Wine import vol'!BC89&lt;&gt;"",('[1]T15 Wine import vol'!BC89/'[1]T61 Real GDP'!BC89*1000),"")),"")</f>
        <v/>
      </c>
    </row>
    <row r="59" spans="1:54" x14ac:dyDescent="0.5">
      <c r="A59" s="7">
        <f>'[1]T15 Wine import vol'!A90</f>
        <v>1922</v>
      </c>
      <c r="B59" s="9">
        <f>IF('[1]T61 Real GDP'!B90&lt;&gt;"",(IF('[1]T15 Wine import vol'!B90&lt;&gt;"",('[1]T15 Wine import vol'!B90/'[1]T61 Real GDP'!B90*1000),"")),"")</f>
        <v>5593.8370310662112</v>
      </c>
      <c r="C59" s="9">
        <f>IF('[1]T61 Real GDP'!C90&lt;&gt;"",(IF('[1]T15 Wine import vol'!C90&lt;&gt;"",('[1]T15 Wine import vol'!C90/'[1]T61 Real GDP'!C90*1000),"")),"")</f>
        <v>12.291171063119601</v>
      </c>
      <c r="D59" s="9" t="str">
        <f>IF('[1]T61 Real GDP'!D90&lt;&gt;"",(IF('[1]T15 Wine import vol'!D90&lt;&gt;"",('[1]T15 Wine import vol'!D90/'[1]T61 Real GDP'!D90*1000),"")),"")</f>
        <v/>
      </c>
      <c r="E59" s="9">
        <f>IF('[1]T61 Real GDP'!E90&lt;&gt;"",(IF('[1]T15 Wine import vol'!E90&lt;&gt;"",('[1]T15 Wine import vol'!E90/'[1]T61 Real GDP'!E90*1000),"")),"")</f>
        <v>3.8383073496659246</v>
      </c>
      <c r="F59" s="9">
        <f>IF('[1]T61 Real GDP'!F90&lt;&gt;"",(IF('[1]T15 Wine import vol'!F90&lt;&gt;"",('[1]T15 Wine import vol'!F90/'[1]T61 Real GDP'!F90*1000),"")),"")</f>
        <v>4859.9968132878976</v>
      </c>
      <c r="G59" s="9"/>
      <c r="H59" s="9">
        <f>IF('[1]T61 Real GDP'!G90&lt;&gt;"",(IF('[1]T15 Wine import vol'!G90&lt;&gt;"",('[1]T15 Wine import vol'!G90/'[1]T61 Real GDP'!G90*1000),"")),"")</f>
        <v>1524.4901075884802</v>
      </c>
      <c r="I59" s="9">
        <f>IF('[1]T61 Real GDP'!H90&lt;&gt;"",(IF('[1]T15 Wine import vol'!H90&lt;&gt;"",('[1]T15 Wine import vol'!H90/'[1]T61 Real GDP'!H90*1000),"")),"")</f>
        <v>377.87324556269863</v>
      </c>
      <c r="J59" s="9" t="str">
        <f>IF('[1]T61 Real GDP'!I90&lt;&gt;"",(IF('[1]T15 Wine import vol'!I90&lt;&gt;"",('[1]T15 Wine import vol'!I90/'[1]T61 Real GDP'!I90*1000),"")),"")</f>
        <v/>
      </c>
      <c r="K59" s="9">
        <f>IF('[1]T61 Real GDP'!J90&lt;&gt;"",(IF('[1]T15 Wine import vol'!J90&lt;&gt;"",('[1]T15 Wine import vol'!J90/'[1]T61 Real GDP'!J90*1000),"")),"")</f>
        <v>229.55296719983704</v>
      </c>
      <c r="L59" s="9" t="str">
        <f>IF('[1]T61 Real GDP'!K90&lt;&gt;"",(IF('[1]T15 Wine import vol'!K90&lt;&gt;"",('[1]T15 Wine import vol'!K90/'[1]T61 Real GDP'!K90*1000),"")),"")</f>
        <v/>
      </c>
      <c r="M59" s="9" t="str">
        <f>IF('[1]T61 Real GDP'!L90&lt;&gt;"",(IF('[1]T15 Wine import vol'!L90&lt;&gt;"",('[1]T15 Wine import vol'!L90/'[1]T61 Real GDP'!L90*1000),"")),"")</f>
        <v/>
      </c>
      <c r="N59" s="9">
        <f>IF('[1]T61 Real GDP'!M90&lt;&gt;"",(IF('[1]T15 Wine import vol'!M90&lt;&gt;"",('[1]T15 Wine import vol'!M90/'[1]T61 Real GDP'!M90*1000),"")),"")</f>
        <v>454.21264448847433</v>
      </c>
      <c r="O59" s="9">
        <f>IF('[1]T61 Real GDP'!N90&lt;&gt;"",(IF('[1]T15 Wine import vol'!N90&lt;&gt;"",('[1]T15 Wine import vol'!N90/'[1]T61 Real GDP'!N90*1000),"")),"")</f>
        <v>106.94727523284907</v>
      </c>
      <c r="P59" s="9">
        <f>IF('[1]T61 Real GDP'!O90&lt;&gt;"",(IF('[1]T15 Wine import vol'!O90&lt;&gt;"",('[1]T15 Wine import vol'!O90/'[1]T61 Real GDP'!O90*1000),"")),"")</f>
        <v>4536.4917970619153</v>
      </c>
      <c r="Q59" s="9">
        <f>IF('[1]T61 Real GDP'!P90&lt;&gt;"",(IF('[1]T15 Wine import vol'!P90&lt;&gt;"",('[1]T15 Wine import vol'!P90/'[1]T61 Real GDP'!P90*1000),"")),"")</f>
        <v>271.31517515219724</v>
      </c>
      <c r="R59" s="9" t="str">
        <f>IF('[1]T61 Real GDP'!Q90&lt;&gt;"",(IF('[1]T15 Wine import vol'!Q90&lt;&gt;"",('[1]T15 Wine import vol'!Q90/'[1]T61 Real GDP'!Q90*1000),"")),"")</f>
        <v/>
      </c>
      <c r="S59" s="9" t="str">
        <f>IF('[1]T61 Real GDP'!R90&lt;&gt;"",(IF('[1]T15 Wine import vol'!R90&lt;&gt;"",('[1]T15 Wine import vol'!R90/'[1]T61 Real GDP'!R90*1000),"")),"")</f>
        <v/>
      </c>
      <c r="T59" s="9" t="str">
        <f>IF('[1]T61 Real GDP'!S90&lt;&gt;"",(IF('[1]T15 Wine import vol'!S90&lt;&gt;"",('[1]T15 Wine import vol'!S90/'[1]T61 Real GDP'!S90*1000),"")),"")</f>
        <v/>
      </c>
      <c r="U59" s="9" t="str">
        <f>IF('[1]T61 Real GDP'!T90&lt;&gt;"",(IF('[1]T15 Wine import vol'!T90&lt;&gt;"",('[1]T15 Wine import vol'!T90/'[1]T61 Real GDP'!T90*1000),"")),"")</f>
        <v/>
      </c>
      <c r="V59" s="9" t="str">
        <f>IF('[1]T61 Real GDP'!U90&lt;&gt;"",(IF('[1]T15 Wine import vol'!U90&lt;&gt;"",('[1]T15 Wine import vol'!U90/'[1]T61 Real GDP'!U90*1000),"")),"")</f>
        <v/>
      </c>
      <c r="W59" s="9" t="str">
        <f>IF('[1]T61 Real GDP'!V90&lt;&gt;"",(IF('[1]T15 Wine import vol'!V90&lt;&gt;"",('[1]T15 Wine import vol'!V90/'[1]T61 Real GDP'!V90*1000),"")),"")</f>
        <v/>
      </c>
      <c r="X59" s="9" t="str">
        <f>IF('[1]T61 Real GDP'!W90&lt;&gt;"",(IF('[1]T15 Wine import vol'!W90&lt;&gt;"",('[1]T15 Wine import vol'!W90/'[1]T61 Real GDP'!W90*1000),"")),"")</f>
        <v/>
      </c>
      <c r="Y59" s="9" t="str">
        <f>IF('[1]T61 Real GDP'!X90&lt;&gt;"",(IF('[1]T15 Wine import vol'!X90&lt;&gt;"",('[1]T15 Wine import vol'!X90/'[1]T61 Real GDP'!X90*1000),"")),"")</f>
        <v/>
      </c>
      <c r="Z59" s="9" t="str">
        <f>IF('[1]T61 Real GDP'!Y90&lt;&gt;"",(IF('[1]T15 Wine import vol'!Y90&lt;&gt;"",('[1]T15 Wine import vol'!Y90/'[1]T61 Real GDP'!Y90*1000),"")),"")</f>
        <v/>
      </c>
      <c r="AA59" s="9" t="str">
        <f>IF('[1]T61 Real GDP'!Z90&lt;&gt;"",(IF('[1]T15 Wine import vol'!Z90&lt;&gt;"",('[1]T15 Wine import vol'!Z90/'[1]T61 Real GDP'!Z90*1000),"")),"")</f>
        <v/>
      </c>
      <c r="AB59" s="9">
        <f>IF('[1]T61 Real GDP'!AA90&lt;&gt;"",(IF('[1]T15 Wine import vol'!AA90&lt;&gt;"",('[1]T15 Wine import vol'!AA90/'[1]T61 Real GDP'!AA90*1000),"")),"")</f>
        <v>7.2984942426926489</v>
      </c>
      <c r="AC59" s="9" t="str">
        <f>IF('[1]T61 Real GDP'!AB90&lt;&gt;"",(IF('[1]T15 Wine import vol'!AB90&lt;&gt;"",('[1]T15 Wine import vol'!AB90/'[1]T61 Real GDP'!AB90*1000),"")),"")</f>
        <v/>
      </c>
      <c r="AD59" s="9" t="str">
        <f>IF('[1]T61 Real GDP'!AC90&lt;&gt;"",(IF('[1]T15 Wine import vol'!AC90&lt;&gt;"",('[1]T15 Wine import vol'!AC90/'[1]T61 Real GDP'!AC90*1000),"")),"")</f>
        <v/>
      </c>
      <c r="AE59" s="9" t="str">
        <f>IF('[1]T61 Real GDP'!AD90&lt;&gt;"",(IF('[1]T15 Wine import vol'!AD90&lt;&gt;"",('[1]T15 Wine import vol'!AD90/'[1]T61 Real GDP'!AD90*1000),"")),"")</f>
        <v/>
      </c>
      <c r="AF59" s="9">
        <f>IF('[1]T61 Real GDP'!AE90&lt;&gt;"",(IF('[1]T15 Wine import vol'!AE90&lt;&gt;"",('[1]T15 Wine import vol'!AE90/'[1]T61 Real GDP'!AE90*1000),"")),"")</f>
        <v>121.08043462831627</v>
      </c>
      <c r="AG59" s="9" t="str">
        <f>IF('[1]T61 Real GDP'!AF90&lt;&gt;"",(IF('[1]T15 Wine import vol'!AF90&lt;&gt;"",('[1]T15 Wine import vol'!AF90/'[1]T61 Real GDP'!AF90*1000),"")),"")</f>
        <v/>
      </c>
      <c r="AH59" s="9" t="str">
        <f>IF('[1]T61 Real GDP'!AG90&lt;&gt;"",(IF('[1]T15 Wine import vol'!AG90&lt;&gt;"",('[1]T15 Wine import vol'!AG90/'[1]T61 Real GDP'!AG90*1000),"")),"")</f>
        <v/>
      </c>
      <c r="AI59" s="9" t="str">
        <f>IF('[1]T61 Real GDP'!AH90&lt;&gt;"",(IF('[1]T15 Wine import vol'!AH90&lt;&gt;"",('[1]T15 Wine import vol'!AH90/'[1]T61 Real GDP'!AH90*1000),"")),"")</f>
        <v/>
      </c>
      <c r="AJ59" s="9" t="str">
        <f>IF('[1]T61 Real GDP'!AI90&lt;&gt;"",(IF('[1]T15 Wine import vol'!AI90&lt;&gt;"",('[1]T15 Wine import vol'!AI90/'[1]T61 Real GDP'!AI90*1000),"")),"")</f>
        <v/>
      </c>
      <c r="AK59" s="9" t="str">
        <f>IF('[1]T61 Real GDP'!AJ90&lt;&gt;"",(IF('[1]T15 Wine import vol'!AJ90&lt;&gt;"",('[1]T15 Wine import vol'!AJ90/'[1]T61 Real GDP'!AJ90*1000),"")),"")</f>
        <v/>
      </c>
      <c r="AL59" s="9" t="str">
        <f>IF('[1]T61 Real GDP'!AK90&lt;&gt;"",(IF('[1]T15 Wine import vol'!AK90&lt;&gt;"",('[1]T15 Wine import vol'!AK90/'[1]T61 Real GDP'!AK90*1000),"")),"")</f>
        <v/>
      </c>
      <c r="AM59" s="9" t="str">
        <f>IF('[1]T61 Real GDP'!AL90&lt;&gt;"",(IF('[1]T15 Wine import vol'!AL90&lt;&gt;"",('[1]T15 Wine import vol'!AL90/'[1]T61 Real GDP'!AL90*1000),"")),"")</f>
        <v/>
      </c>
      <c r="AN59" s="9" t="str">
        <f>IF('[1]T61 Real GDP'!AM90&lt;&gt;"",(IF('[1]T15 Wine import vol'!AM90&lt;&gt;"",('[1]T15 Wine import vol'!AM90/'[1]T61 Real GDP'!AM90*1000),"")),"")</f>
        <v/>
      </c>
      <c r="AO59" s="9" t="str">
        <f>IF('[1]T61 Real GDP'!AN90&lt;&gt;"",(IF('[1]T15 Wine import vol'!AN90&lt;&gt;"",('[1]T15 Wine import vol'!AN90/'[1]T61 Real GDP'!AN90*1000),"")),"")</f>
        <v/>
      </c>
      <c r="AP59" s="9" t="str">
        <f>IF('[1]T61 Real GDP'!AO90&lt;&gt;"",(IF('[1]T15 Wine import vol'!AO90&lt;&gt;"",('[1]T15 Wine import vol'!AO90/'[1]T61 Real GDP'!AO90*1000),"")),"")</f>
        <v/>
      </c>
      <c r="AQ59" s="9" t="str">
        <f>IF('[1]T61 Real GDP'!AP90&lt;&gt;"",(IF('[1]T15 Wine import vol'!AP90&lt;&gt;"",('[1]T15 Wine import vol'!AP90/'[1]T61 Real GDP'!AP90*1000),"")),"")</f>
        <v/>
      </c>
      <c r="AR59" s="9" t="str">
        <f>IF('[1]T61 Real GDP'!AQ90&lt;&gt;"",(IF('[1]T15 Wine import vol'!AQ90&lt;&gt;"",('[1]T15 Wine import vol'!AQ90/'[1]T61 Real GDP'!AQ90*1000),"")),"")</f>
        <v/>
      </c>
      <c r="AS59" s="9" t="str">
        <f>IF('[1]T61 Real GDP'!AR90&lt;&gt;"",(IF('[1]T15 Wine import vol'!AR90&lt;&gt;"",('[1]T15 Wine import vol'!AR90/'[1]T61 Real GDP'!AR90*1000),"")),"")</f>
        <v/>
      </c>
      <c r="AT59" s="9" t="str">
        <f>IF('[1]T61 Real GDP'!AS90&lt;&gt;"",(IF('[1]T15 Wine import vol'!AS90&lt;&gt;"",('[1]T15 Wine import vol'!AS90/'[1]T61 Real GDP'!AS90*1000),"")),"")</f>
        <v/>
      </c>
      <c r="AU59" s="9" t="str">
        <f>IF('[1]T61 Real GDP'!AT90&lt;&gt;"",(IF('[1]T15 Wine import vol'!AT90&lt;&gt;"",('[1]T15 Wine import vol'!AT90/'[1]T61 Real GDP'!AT90*1000),"")),"")</f>
        <v/>
      </c>
      <c r="AV59" s="9" t="str">
        <f>IF('[1]T61 Real GDP'!AU90&lt;&gt;"",(IF('[1]T15 Wine import vol'!AU90&lt;&gt;"",('[1]T15 Wine import vol'!AU90/'[1]T61 Real GDP'!AU90*1000),"")),"")</f>
        <v/>
      </c>
      <c r="AW59" s="9" t="str">
        <f>IF('[1]T61 Real GDP'!AV90&lt;&gt;"",(IF('[1]T15 Wine import vol'!AV90&lt;&gt;"",('[1]T15 Wine import vol'!AV90/'[1]T61 Real GDP'!AV90*1000),"")),"")</f>
        <v/>
      </c>
      <c r="AX59" s="9" t="str">
        <f>IF('[1]T61 Real GDP'!AW90&lt;&gt;"",(IF('[1]T15 Wine import vol'!AW90&lt;&gt;"",('[1]T15 Wine import vol'!AW90/'[1]T61 Real GDP'!AW90*1000),"")),"")</f>
        <v/>
      </c>
      <c r="AY59" s="9" t="str">
        <f>IF('[1]T61 Real GDP'!AX90&lt;&gt;"",(IF('[1]T15 Wine import vol'!AX90&lt;&gt;"",('[1]T15 Wine import vol'!AX90/'[1]T61 Real GDP'!AX90*1000),"")),"")</f>
        <v/>
      </c>
      <c r="AZ59" s="9" t="str">
        <f>IF('[1]T61 Real GDP'!AY90&lt;&gt;"",(IF('[1]T15 Wine import vol'!AY90&lt;&gt;"",('[1]T15 Wine import vol'!AY90/'[1]T61 Real GDP'!AY90*1000),"")),"")</f>
        <v/>
      </c>
      <c r="BA59" s="9" t="str">
        <f>IF('[1]T61 Real GDP'!AZ90&lt;&gt;"",(IF('[1]T15 Wine import vol'!AZ90&lt;&gt;"",('[1]T15 Wine import vol'!AZ90/'[1]T61 Real GDP'!AZ90*1000),"")),"")</f>
        <v/>
      </c>
      <c r="BB59" s="8" t="str">
        <f>IF('[1]T61 Real GDP'!BC90&lt;&gt;"",(IF('[1]T15 Wine import vol'!BC90&lt;&gt;"",('[1]T15 Wine import vol'!BC90/'[1]T61 Real GDP'!BC90*1000),"")),"")</f>
        <v/>
      </c>
    </row>
    <row r="60" spans="1:54" x14ac:dyDescent="0.5">
      <c r="A60" s="7">
        <f>'[1]T15 Wine import vol'!A91</f>
        <v>1923</v>
      </c>
      <c r="B60" s="9">
        <f>IF('[1]T61 Real GDP'!B91&lt;&gt;"",(IF('[1]T15 Wine import vol'!B91&lt;&gt;"",('[1]T15 Wine import vol'!B91/'[1]T61 Real GDP'!B91*1000),"")),"")</f>
        <v>5417.4696228762632</v>
      </c>
      <c r="C60" s="9">
        <f>IF('[1]T61 Real GDP'!C91&lt;&gt;"",(IF('[1]T15 Wine import vol'!C91&lt;&gt;"",('[1]T15 Wine import vol'!C91/'[1]T61 Real GDP'!C91*1000),"")),"")</f>
        <v>6.8086301977224997</v>
      </c>
      <c r="D60" s="9" t="str">
        <f>IF('[1]T61 Real GDP'!D91&lt;&gt;"",(IF('[1]T15 Wine import vol'!D91&lt;&gt;"",('[1]T15 Wine import vol'!D91/'[1]T61 Real GDP'!D91*1000),"")),"")</f>
        <v/>
      </c>
      <c r="E60" s="9">
        <f>IF('[1]T61 Real GDP'!E91&lt;&gt;"",(IF('[1]T15 Wine import vol'!E91&lt;&gt;"",('[1]T15 Wine import vol'!E91/'[1]T61 Real GDP'!E91*1000),"")),"")</f>
        <v>6.1840169505077149</v>
      </c>
      <c r="F60" s="9">
        <f>IF('[1]T61 Real GDP'!F91&lt;&gt;"",(IF('[1]T15 Wine import vol'!F91&lt;&gt;"",('[1]T15 Wine import vol'!F91/'[1]T61 Real GDP'!F91*1000),"")),"")</f>
        <v>719.76431445180708</v>
      </c>
      <c r="G60" s="9"/>
      <c r="H60" s="9">
        <f>IF('[1]T61 Real GDP'!G91&lt;&gt;"",(IF('[1]T15 Wine import vol'!G91&lt;&gt;"",('[1]T15 Wine import vol'!G91/'[1]T61 Real GDP'!G91*1000),"")),"")</f>
        <v>1580.6980901318614</v>
      </c>
      <c r="I60" s="9">
        <f>IF('[1]T61 Real GDP'!H91&lt;&gt;"",(IF('[1]T15 Wine import vol'!H91&lt;&gt;"",('[1]T15 Wine import vol'!H91/'[1]T61 Real GDP'!H91*1000),"")),"")</f>
        <v>331.3861943334922</v>
      </c>
      <c r="J60" s="9" t="str">
        <f>IF('[1]T61 Real GDP'!I91&lt;&gt;"",(IF('[1]T15 Wine import vol'!I91&lt;&gt;"",('[1]T15 Wine import vol'!I91/'[1]T61 Real GDP'!I91*1000),"")),"")</f>
        <v/>
      </c>
      <c r="K60" s="9">
        <f>IF('[1]T61 Real GDP'!J91&lt;&gt;"",(IF('[1]T15 Wine import vol'!J91&lt;&gt;"",('[1]T15 Wine import vol'!J91/'[1]T61 Real GDP'!J91*1000),"")),"")</f>
        <v>169.55019320795247</v>
      </c>
      <c r="L60" s="9" t="str">
        <f>IF('[1]T61 Real GDP'!K91&lt;&gt;"",(IF('[1]T15 Wine import vol'!K91&lt;&gt;"",('[1]T15 Wine import vol'!K91/'[1]T61 Real GDP'!K91*1000),"")),"")</f>
        <v/>
      </c>
      <c r="M60" s="9" t="str">
        <f>IF('[1]T61 Real GDP'!L91&lt;&gt;"",(IF('[1]T15 Wine import vol'!L91&lt;&gt;"",('[1]T15 Wine import vol'!L91/'[1]T61 Real GDP'!L91*1000),"")),"")</f>
        <v/>
      </c>
      <c r="N60" s="9">
        <f>IF('[1]T61 Real GDP'!M91&lt;&gt;"",(IF('[1]T15 Wine import vol'!M91&lt;&gt;"",('[1]T15 Wine import vol'!M91/'[1]T61 Real GDP'!M91*1000),"")),"")</f>
        <v>302.049713580831</v>
      </c>
      <c r="O60" s="9">
        <f>IF('[1]T61 Real GDP'!N91&lt;&gt;"",(IF('[1]T15 Wine import vol'!N91&lt;&gt;"",('[1]T15 Wine import vol'!N91/'[1]T61 Real GDP'!N91*1000),"")),"")</f>
        <v>129.1102188155763</v>
      </c>
      <c r="P60" s="9">
        <f>IF('[1]T61 Real GDP'!O91&lt;&gt;"",(IF('[1]T15 Wine import vol'!O91&lt;&gt;"",('[1]T15 Wine import vol'!O91/'[1]T61 Real GDP'!O91*1000),"")),"")</f>
        <v>4135.5865576112628</v>
      </c>
      <c r="Q60" s="9">
        <f>IF('[1]T61 Real GDP'!P91&lt;&gt;"",(IF('[1]T15 Wine import vol'!P91&lt;&gt;"",('[1]T15 Wine import vol'!P91/'[1]T61 Real GDP'!P91*1000),"")),"")</f>
        <v>283.50923586070945</v>
      </c>
      <c r="R60" s="9" t="str">
        <f>IF('[1]T61 Real GDP'!Q91&lt;&gt;"",(IF('[1]T15 Wine import vol'!Q91&lt;&gt;"",('[1]T15 Wine import vol'!Q91/'[1]T61 Real GDP'!Q91*1000),"")),"")</f>
        <v/>
      </c>
      <c r="S60" s="9" t="str">
        <f>IF('[1]T61 Real GDP'!R91&lt;&gt;"",(IF('[1]T15 Wine import vol'!R91&lt;&gt;"",('[1]T15 Wine import vol'!R91/'[1]T61 Real GDP'!R91*1000),"")),"")</f>
        <v/>
      </c>
      <c r="T60" s="9" t="str">
        <f>IF('[1]T61 Real GDP'!S91&lt;&gt;"",(IF('[1]T15 Wine import vol'!S91&lt;&gt;"",('[1]T15 Wine import vol'!S91/'[1]T61 Real GDP'!S91*1000),"")),"")</f>
        <v/>
      </c>
      <c r="U60" s="9" t="str">
        <f>IF('[1]T61 Real GDP'!T91&lt;&gt;"",(IF('[1]T15 Wine import vol'!T91&lt;&gt;"",('[1]T15 Wine import vol'!T91/'[1]T61 Real GDP'!T91*1000),"")),"")</f>
        <v/>
      </c>
      <c r="V60" s="9" t="str">
        <f>IF('[1]T61 Real GDP'!U91&lt;&gt;"",(IF('[1]T15 Wine import vol'!U91&lt;&gt;"",('[1]T15 Wine import vol'!U91/'[1]T61 Real GDP'!U91*1000),"")),"")</f>
        <v/>
      </c>
      <c r="W60" s="9" t="str">
        <f>IF('[1]T61 Real GDP'!V91&lt;&gt;"",(IF('[1]T15 Wine import vol'!V91&lt;&gt;"",('[1]T15 Wine import vol'!V91/'[1]T61 Real GDP'!V91*1000),"")),"")</f>
        <v/>
      </c>
      <c r="X60" s="9" t="str">
        <f>IF('[1]T61 Real GDP'!W91&lt;&gt;"",(IF('[1]T15 Wine import vol'!W91&lt;&gt;"",('[1]T15 Wine import vol'!W91/'[1]T61 Real GDP'!W91*1000),"")),"")</f>
        <v/>
      </c>
      <c r="Y60" s="9" t="str">
        <f>IF('[1]T61 Real GDP'!X91&lt;&gt;"",(IF('[1]T15 Wine import vol'!X91&lt;&gt;"",('[1]T15 Wine import vol'!X91/'[1]T61 Real GDP'!X91*1000),"")),"")</f>
        <v/>
      </c>
      <c r="Z60" s="9" t="str">
        <f>IF('[1]T61 Real GDP'!Y91&lt;&gt;"",(IF('[1]T15 Wine import vol'!Y91&lt;&gt;"",('[1]T15 Wine import vol'!Y91/'[1]T61 Real GDP'!Y91*1000),"")),"")</f>
        <v/>
      </c>
      <c r="AA60" s="9" t="str">
        <f>IF('[1]T61 Real GDP'!Z91&lt;&gt;"",(IF('[1]T15 Wine import vol'!Z91&lt;&gt;"",('[1]T15 Wine import vol'!Z91/'[1]T61 Real GDP'!Z91*1000),"")),"")</f>
        <v/>
      </c>
      <c r="AB60" s="9">
        <f>IF('[1]T61 Real GDP'!AA91&lt;&gt;"",(IF('[1]T15 Wine import vol'!AA91&lt;&gt;"",('[1]T15 Wine import vol'!AA91/'[1]T61 Real GDP'!AA91*1000),"")),"")</f>
        <v>8.9928665607356582</v>
      </c>
      <c r="AC60" s="9" t="str">
        <f>IF('[1]T61 Real GDP'!AB91&lt;&gt;"",(IF('[1]T15 Wine import vol'!AB91&lt;&gt;"",('[1]T15 Wine import vol'!AB91/'[1]T61 Real GDP'!AB91*1000),"")),"")</f>
        <v/>
      </c>
      <c r="AD60" s="9" t="str">
        <f>IF('[1]T61 Real GDP'!AC91&lt;&gt;"",(IF('[1]T15 Wine import vol'!AC91&lt;&gt;"",('[1]T15 Wine import vol'!AC91/'[1]T61 Real GDP'!AC91*1000),"")),"")</f>
        <v/>
      </c>
      <c r="AE60" s="9" t="str">
        <f>IF('[1]T61 Real GDP'!AD91&lt;&gt;"",(IF('[1]T15 Wine import vol'!AD91&lt;&gt;"",('[1]T15 Wine import vol'!AD91/'[1]T61 Real GDP'!AD91*1000),"")),"")</f>
        <v/>
      </c>
      <c r="AF60" s="9">
        <f>IF('[1]T61 Real GDP'!AE91&lt;&gt;"",(IF('[1]T15 Wine import vol'!AE91&lt;&gt;"",('[1]T15 Wine import vol'!AE91/'[1]T61 Real GDP'!AE91*1000),"")),"")</f>
        <v>105.93826116313477</v>
      </c>
      <c r="AG60" s="9" t="str">
        <f>IF('[1]T61 Real GDP'!AF91&lt;&gt;"",(IF('[1]T15 Wine import vol'!AF91&lt;&gt;"",('[1]T15 Wine import vol'!AF91/'[1]T61 Real GDP'!AF91*1000),"")),"")</f>
        <v/>
      </c>
      <c r="AH60" s="9" t="str">
        <f>IF('[1]T61 Real GDP'!AG91&lt;&gt;"",(IF('[1]T15 Wine import vol'!AG91&lt;&gt;"",('[1]T15 Wine import vol'!AG91/'[1]T61 Real GDP'!AG91*1000),"")),"")</f>
        <v/>
      </c>
      <c r="AI60" s="9" t="str">
        <f>IF('[1]T61 Real GDP'!AH91&lt;&gt;"",(IF('[1]T15 Wine import vol'!AH91&lt;&gt;"",('[1]T15 Wine import vol'!AH91/'[1]T61 Real GDP'!AH91*1000),"")),"")</f>
        <v/>
      </c>
      <c r="AJ60" s="9" t="str">
        <f>IF('[1]T61 Real GDP'!AI91&lt;&gt;"",(IF('[1]T15 Wine import vol'!AI91&lt;&gt;"",('[1]T15 Wine import vol'!AI91/'[1]T61 Real GDP'!AI91*1000),"")),"")</f>
        <v/>
      </c>
      <c r="AK60" s="9" t="str">
        <f>IF('[1]T61 Real GDP'!AJ91&lt;&gt;"",(IF('[1]T15 Wine import vol'!AJ91&lt;&gt;"",('[1]T15 Wine import vol'!AJ91/'[1]T61 Real GDP'!AJ91*1000),"")),"")</f>
        <v/>
      </c>
      <c r="AL60" s="9" t="str">
        <f>IF('[1]T61 Real GDP'!AK91&lt;&gt;"",(IF('[1]T15 Wine import vol'!AK91&lt;&gt;"",('[1]T15 Wine import vol'!AK91/'[1]T61 Real GDP'!AK91*1000),"")),"")</f>
        <v/>
      </c>
      <c r="AM60" s="9" t="str">
        <f>IF('[1]T61 Real GDP'!AL91&lt;&gt;"",(IF('[1]T15 Wine import vol'!AL91&lt;&gt;"",('[1]T15 Wine import vol'!AL91/'[1]T61 Real GDP'!AL91*1000),"")),"")</f>
        <v/>
      </c>
      <c r="AN60" s="9" t="str">
        <f>IF('[1]T61 Real GDP'!AM91&lt;&gt;"",(IF('[1]T15 Wine import vol'!AM91&lt;&gt;"",('[1]T15 Wine import vol'!AM91/'[1]T61 Real GDP'!AM91*1000),"")),"")</f>
        <v/>
      </c>
      <c r="AO60" s="9" t="str">
        <f>IF('[1]T61 Real GDP'!AN91&lt;&gt;"",(IF('[1]T15 Wine import vol'!AN91&lt;&gt;"",('[1]T15 Wine import vol'!AN91/'[1]T61 Real GDP'!AN91*1000),"")),"")</f>
        <v/>
      </c>
      <c r="AP60" s="9" t="str">
        <f>IF('[1]T61 Real GDP'!AO91&lt;&gt;"",(IF('[1]T15 Wine import vol'!AO91&lt;&gt;"",('[1]T15 Wine import vol'!AO91/'[1]T61 Real GDP'!AO91*1000),"")),"")</f>
        <v/>
      </c>
      <c r="AQ60" s="9" t="str">
        <f>IF('[1]T61 Real GDP'!AP91&lt;&gt;"",(IF('[1]T15 Wine import vol'!AP91&lt;&gt;"",('[1]T15 Wine import vol'!AP91/'[1]T61 Real GDP'!AP91*1000),"")),"")</f>
        <v/>
      </c>
      <c r="AR60" s="9" t="str">
        <f>IF('[1]T61 Real GDP'!AQ91&lt;&gt;"",(IF('[1]T15 Wine import vol'!AQ91&lt;&gt;"",('[1]T15 Wine import vol'!AQ91/'[1]T61 Real GDP'!AQ91*1000),"")),"")</f>
        <v/>
      </c>
      <c r="AS60" s="9" t="str">
        <f>IF('[1]T61 Real GDP'!AR91&lt;&gt;"",(IF('[1]T15 Wine import vol'!AR91&lt;&gt;"",('[1]T15 Wine import vol'!AR91/'[1]T61 Real GDP'!AR91*1000),"")),"")</f>
        <v/>
      </c>
      <c r="AT60" s="9" t="str">
        <f>IF('[1]T61 Real GDP'!AS91&lt;&gt;"",(IF('[1]T15 Wine import vol'!AS91&lt;&gt;"",('[1]T15 Wine import vol'!AS91/'[1]T61 Real GDP'!AS91*1000),"")),"")</f>
        <v/>
      </c>
      <c r="AU60" s="9" t="str">
        <f>IF('[1]T61 Real GDP'!AT91&lt;&gt;"",(IF('[1]T15 Wine import vol'!AT91&lt;&gt;"",('[1]T15 Wine import vol'!AT91/'[1]T61 Real GDP'!AT91*1000),"")),"")</f>
        <v/>
      </c>
      <c r="AV60" s="9" t="str">
        <f>IF('[1]T61 Real GDP'!AU91&lt;&gt;"",(IF('[1]T15 Wine import vol'!AU91&lt;&gt;"",('[1]T15 Wine import vol'!AU91/'[1]T61 Real GDP'!AU91*1000),"")),"")</f>
        <v/>
      </c>
      <c r="AW60" s="9" t="str">
        <f>IF('[1]T61 Real GDP'!AV91&lt;&gt;"",(IF('[1]T15 Wine import vol'!AV91&lt;&gt;"",('[1]T15 Wine import vol'!AV91/'[1]T61 Real GDP'!AV91*1000),"")),"")</f>
        <v/>
      </c>
      <c r="AX60" s="9" t="str">
        <f>IF('[1]T61 Real GDP'!AW91&lt;&gt;"",(IF('[1]T15 Wine import vol'!AW91&lt;&gt;"",('[1]T15 Wine import vol'!AW91/'[1]T61 Real GDP'!AW91*1000),"")),"")</f>
        <v/>
      </c>
      <c r="AY60" s="9" t="str">
        <f>IF('[1]T61 Real GDP'!AX91&lt;&gt;"",(IF('[1]T15 Wine import vol'!AX91&lt;&gt;"",('[1]T15 Wine import vol'!AX91/'[1]T61 Real GDP'!AX91*1000),"")),"")</f>
        <v/>
      </c>
      <c r="AZ60" s="9" t="str">
        <f>IF('[1]T61 Real GDP'!AY91&lt;&gt;"",(IF('[1]T15 Wine import vol'!AY91&lt;&gt;"",('[1]T15 Wine import vol'!AY91/'[1]T61 Real GDP'!AY91*1000),"")),"")</f>
        <v/>
      </c>
      <c r="BA60" s="9" t="str">
        <f>IF('[1]T61 Real GDP'!AZ91&lt;&gt;"",(IF('[1]T15 Wine import vol'!AZ91&lt;&gt;"",('[1]T15 Wine import vol'!AZ91/'[1]T61 Real GDP'!AZ91*1000),"")),"")</f>
        <v/>
      </c>
      <c r="BB60" s="8" t="str">
        <f>IF('[1]T61 Real GDP'!BC91&lt;&gt;"",(IF('[1]T15 Wine import vol'!BC91&lt;&gt;"",('[1]T15 Wine import vol'!BC91/'[1]T61 Real GDP'!BC91*1000),"")),"")</f>
        <v/>
      </c>
    </row>
    <row r="61" spans="1:54" x14ac:dyDescent="0.5">
      <c r="A61" s="7">
        <f>'[1]T15 Wine import vol'!A92</f>
        <v>1924</v>
      </c>
      <c r="B61" s="9">
        <f>IF('[1]T61 Real GDP'!B92&lt;&gt;"",(IF('[1]T15 Wine import vol'!B92&lt;&gt;"",('[1]T15 Wine import vol'!B92/'[1]T61 Real GDP'!B92*1000),"")),"")</f>
        <v>5403.1634545957186</v>
      </c>
      <c r="C61" s="9">
        <f>IF('[1]T61 Real GDP'!C92&lt;&gt;"",(IF('[1]T15 Wine import vol'!C92&lt;&gt;"",('[1]T15 Wine import vol'!C92/'[1]T61 Real GDP'!C92*1000),"")),"")</f>
        <v>22.71293014867409</v>
      </c>
      <c r="D61" s="9">
        <f>IF('[1]T61 Real GDP'!D92&lt;&gt;"",(IF('[1]T15 Wine import vol'!D92&lt;&gt;"",('[1]T15 Wine import vol'!D92/'[1]T61 Real GDP'!D92*1000),"")),"")</f>
        <v>3.6248300860897147</v>
      </c>
      <c r="E61" s="9">
        <f>IF('[1]T61 Real GDP'!E92&lt;&gt;"",(IF('[1]T15 Wine import vol'!E92&lt;&gt;"",('[1]T15 Wine import vol'!E92/'[1]T61 Real GDP'!E92*1000),"")),"")</f>
        <v>5.5071632680831222</v>
      </c>
      <c r="F61" s="9">
        <f>IF('[1]T61 Real GDP'!F92&lt;&gt;"",(IF('[1]T15 Wine import vol'!F92&lt;&gt;"",('[1]T15 Wine import vol'!F92/'[1]T61 Real GDP'!F92*1000),"")),"")</f>
        <v>1827.2262370848027</v>
      </c>
      <c r="G61" s="9"/>
      <c r="H61" s="9">
        <f>IF('[1]T61 Real GDP'!G92&lt;&gt;"",(IF('[1]T15 Wine import vol'!G92&lt;&gt;"",('[1]T15 Wine import vol'!G92/'[1]T61 Real GDP'!G92*1000),"")),"")</f>
        <v>1831.3852599785112</v>
      </c>
      <c r="I61" s="9">
        <f>IF('[1]T61 Real GDP'!H92&lt;&gt;"",(IF('[1]T15 Wine import vol'!H92&lt;&gt;"",('[1]T15 Wine import vol'!H92/'[1]T61 Real GDP'!H92*1000),"")),"")</f>
        <v>275.64096298396009</v>
      </c>
      <c r="J61" s="9" t="str">
        <f>IF('[1]T61 Real GDP'!I92&lt;&gt;"",(IF('[1]T15 Wine import vol'!I92&lt;&gt;"",('[1]T15 Wine import vol'!I92/'[1]T61 Real GDP'!I92*1000),"")),"")</f>
        <v/>
      </c>
      <c r="K61" s="9">
        <f>IF('[1]T61 Real GDP'!J92&lt;&gt;"",(IF('[1]T15 Wine import vol'!J92&lt;&gt;"",('[1]T15 Wine import vol'!J92/'[1]T61 Real GDP'!J92*1000),"")),"")</f>
        <v>372.90645552137295</v>
      </c>
      <c r="L61" s="9" t="str">
        <f>IF('[1]T61 Real GDP'!K92&lt;&gt;"",(IF('[1]T15 Wine import vol'!K92&lt;&gt;"",('[1]T15 Wine import vol'!K92/'[1]T61 Real GDP'!K92*1000),"")),"")</f>
        <v/>
      </c>
      <c r="M61" s="9" t="str">
        <f>IF('[1]T61 Real GDP'!L92&lt;&gt;"",(IF('[1]T15 Wine import vol'!L92&lt;&gt;"",('[1]T15 Wine import vol'!L92/'[1]T61 Real GDP'!L92*1000),"")),"")</f>
        <v/>
      </c>
      <c r="N61" s="9">
        <f>IF('[1]T61 Real GDP'!M92&lt;&gt;"",(IF('[1]T15 Wine import vol'!M92&lt;&gt;"",('[1]T15 Wine import vol'!M92/'[1]T61 Real GDP'!M92*1000),"")),"")</f>
        <v>352.35353460790827</v>
      </c>
      <c r="O61" s="9">
        <f>IF('[1]T61 Real GDP'!N92&lt;&gt;"",(IF('[1]T15 Wine import vol'!N92&lt;&gt;"",('[1]T15 Wine import vol'!N92/'[1]T61 Real GDP'!N92*1000),"")),"")</f>
        <v>173.6583129229702</v>
      </c>
      <c r="P61" s="9">
        <f>IF('[1]T61 Real GDP'!O92&lt;&gt;"",(IF('[1]T15 Wine import vol'!O92&lt;&gt;"",('[1]T15 Wine import vol'!O92/'[1]T61 Real GDP'!O92*1000),"")),"")</f>
        <v>4996.7977488511833</v>
      </c>
      <c r="Q61" s="9">
        <f>IF('[1]T61 Real GDP'!P92&lt;&gt;"",(IF('[1]T15 Wine import vol'!P92&lt;&gt;"",('[1]T15 Wine import vol'!P92/'[1]T61 Real GDP'!P92*1000),"")),"")</f>
        <v>363.04814377587002</v>
      </c>
      <c r="R61" s="9" t="str">
        <f>IF('[1]T61 Real GDP'!Q92&lt;&gt;"",(IF('[1]T15 Wine import vol'!Q92&lt;&gt;"",('[1]T15 Wine import vol'!Q92/'[1]T61 Real GDP'!Q92*1000),"")),"")</f>
        <v/>
      </c>
      <c r="S61" s="9" t="str">
        <f>IF('[1]T61 Real GDP'!R92&lt;&gt;"",(IF('[1]T15 Wine import vol'!R92&lt;&gt;"",('[1]T15 Wine import vol'!R92/'[1]T61 Real GDP'!R92*1000),"")),"")</f>
        <v/>
      </c>
      <c r="T61" s="9" t="str">
        <f>IF('[1]T61 Real GDP'!S92&lt;&gt;"",(IF('[1]T15 Wine import vol'!S92&lt;&gt;"",('[1]T15 Wine import vol'!S92/'[1]T61 Real GDP'!S92*1000),"")),"")</f>
        <v/>
      </c>
      <c r="U61" s="9" t="str">
        <f>IF('[1]T61 Real GDP'!T92&lt;&gt;"",(IF('[1]T15 Wine import vol'!T92&lt;&gt;"",('[1]T15 Wine import vol'!T92/'[1]T61 Real GDP'!T92*1000),"")),"")</f>
        <v/>
      </c>
      <c r="V61" s="9" t="str">
        <f>IF('[1]T61 Real GDP'!U92&lt;&gt;"",(IF('[1]T15 Wine import vol'!U92&lt;&gt;"",('[1]T15 Wine import vol'!U92/'[1]T61 Real GDP'!U92*1000),"")),"")</f>
        <v/>
      </c>
      <c r="W61" s="9" t="str">
        <f>IF('[1]T61 Real GDP'!V92&lt;&gt;"",(IF('[1]T15 Wine import vol'!V92&lt;&gt;"",('[1]T15 Wine import vol'!V92/'[1]T61 Real GDP'!V92*1000),"")),"")</f>
        <v/>
      </c>
      <c r="X61" s="9" t="str">
        <f>IF('[1]T61 Real GDP'!W92&lt;&gt;"",(IF('[1]T15 Wine import vol'!W92&lt;&gt;"",('[1]T15 Wine import vol'!W92/'[1]T61 Real GDP'!W92*1000),"")),"")</f>
        <v/>
      </c>
      <c r="Y61" s="9" t="str">
        <f>IF('[1]T61 Real GDP'!X92&lt;&gt;"",(IF('[1]T15 Wine import vol'!X92&lt;&gt;"",('[1]T15 Wine import vol'!X92/'[1]T61 Real GDP'!X92*1000),"")),"")</f>
        <v/>
      </c>
      <c r="Z61" s="9" t="str">
        <f>IF('[1]T61 Real GDP'!Y92&lt;&gt;"",(IF('[1]T15 Wine import vol'!Y92&lt;&gt;"",('[1]T15 Wine import vol'!Y92/'[1]T61 Real GDP'!Y92*1000),"")),"")</f>
        <v/>
      </c>
      <c r="AA61" s="9" t="str">
        <f>IF('[1]T61 Real GDP'!Z92&lt;&gt;"",(IF('[1]T15 Wine import vol'!Z92&lt;&gt;"",('[1]T15 Wine import vol'!Z92/'[1]T61 Real GDP'!Z92*1000),"")),"")</f>
        <v/>
      </c>
      <c r="AB61" s="9">
        <f>IF('[1]T61 Real GDP'!AA92&lt;&gt;"",(IF('[1]T15 Wine import vol'!AA92&lt;&gt;"",('[1]T15 Wine import vol'!AA92/'[1]T61 Real GDP'!AA92*1000),"")),"")</f>
        <v>11.070930085014592</v>
      </c>
      <c r="AC61" s="9" t="str">
        <f>IF('[1]T61 Real GDP'!AB92&lt;&gt;"",(IF('[1]T15 Wine import vol'!AB92&lt;&gt;"",('[1]T15 Wine import vol'!AB92/'[1]T61 Real GDP'!AB92*1000),"")),"")</f>
        <v/>
      </c>
      <c r="AD61" s="9" t="str">
        <f>IF('[1]T61 Real GDP'!AC92&lt;&gt;"",(IF('[1]T15 Wine import vol'!AC92&lt;&gt;"",('[1]T15 Wine import vol'!AC92/'[1]T61 Real GDP'!AC92*1000),"")),"")</f>
        <v/>
      </c>
      <c r="AE61" s="9" t="str">
        <f>IF('[1]T61 Real GDP'!AD92&lt;&gt;"",(IF('[1]T15 Wine import vol'!AD92&lt;&gt;"",('[1]T15 Wine import vol'!AD92/'[1]T61 Real GDP'!AD92*1000),"")),"")</f>
        <v/>
      </c>
      <c r="AF61" s="9">
        <f>IF('[1]T61 Real GDP'!AE92&lt;&gt;"",(IF('[1]T15 Wine import vol'!AE92&lt;&gt;"",('[1]T15 Wine import vol'!AE92/'[1]T61 Real GDP'!AE92*1000),"")),"")</f>
        <v>98.767600830567602</v>
      </c>
      <c r="AG61" s="9" t="str">
        <f>IF('[1]T61 Real GDP'!AF92&lt;&gt;"",(IF('[1]T15 Wine import vol'!AF92&lt;&gt;"",('[1]T15 Wine import vol'!AF92/'[1]T61 Real GDP'!AF92*1000),"")),"")</f>
        <v/>
      </c>
      <c r="AH61" s="9" t="str">
        <f>IF('[1]T61 Real GDP'!AG92&lt;&gt;"",(IF('[1]T15 Wine import vol'!AG92&lt;&gt;"",('[1]T15 Wine import vol'!AG92/'[1]T61 Real GDP'!AG92*1000),"")),"")</f>
        <v/>
      </c>
      <c r="AI61" s="9" t="str">
        <f>IF('[1]T61 Real GDP'!AH92&lt;&gt;"",(IF('[1]T15 Wine import vol'!AH92&lt;&gt;"",('[1]T15 Wine import vol'!AH92/'[1]T61 Real GDP'!AH92*1000),"")),"")</f>
        <v/>
      </c>
      <c r="AJ61" s="9" t="str">
        <f>IF('[1]T61 Real GDP'!AI92&lt;&gt;"",(IF('[1]T15 Wine import vol'!AI92&lt;&gt;"",('[1]T15 Wine import vol'!AI92/'[1]T61 Real GDP'!AI92*1000),"")),"")</f>
        <v/>
      </c>
      <c r="AK61" s="9" t="str">
        <f>IF('[1]T61 Real GDP'!AJ92&lt;&gt;"",(IF('[1]T15 Wine import vol'!AJ92&lt;&gt;"",('[1]T15 Wine import vol'!AJ92/'[1]T61 Real GDP'!AJ92*1000),"")),"")</f>
        <v/>
      </c>
      <c r="AL61" s="9" t="str">
        <f>IF('[1]T61 Real GDP'!AK92&lt;&gt;"",(IF('[1]T15 Wine import vol'!AK92&lt;&gt;"",('[1]T15 Wine import vol'!AK92/'[1]T61 Real GDP'!AK92*1000),"")),"")</f>
        <v/>
      </c>
      <c r="AM61" s="9" t="str">
        <f>IF('[1]T61 Real GDP'!AL92&lt;&gt;"",(IF('[1]T15 Wine import vol'!AL92&lt;&gt;"",('[1]T15 Wine import vol'!AL92/'[1]T61 Real GDP'!AL92*1000),"")),"")</f>
        <v/>
      </c>
      <c r="AN61" s="9" t="str">
        <f>IF('[1]T61 Real GDP'!AM92&lt;&gt;"",(IF('[1]T15 Wine import vol'!AM92&lt;&gt;"",('[1]T15 Wine import vol'!AM92/'[1]T61 Real GDP'!AM92*1000),"")),"")</f>
        <v/>
      </c>
      <c r="AO61" s="9" t="str">
        <f>IF('[1]T61 Real GDP'!AN92&lt;&gt;"",(IF('[1]T15 Wine import vol'!AN92&lt;&gt;"",('[1]T15 Wine import vol'!AN92/'[1]T61 Real GDP'!AN92*1000),"")),"")</f>
        <v/>
      </c>
      <c r="AP61" s="9" t="str">
        <f>IF('[1]T61 Real GDP'!AO92&lt;&gt;"",(IF('[1]T15 Wine import vol'!AO92&lt;&gt;"",('[1]T15 Wine import vol'!AO92/'[1]T61 Real GDP'!AO92*1000),"")),"")</f>
        <v/>
      </c>
      <c r="AQ61" s="9" t="str">
        <f>IF('[1]T61 Real GDP'!AP92&lt;&gt;"",(IF('[1]T15 Wine import vol'!AP92&lt;&gt;"",('[1]T15 Wine import vol'!AP92/'[1]T61 Real GDP'!AP92*1000),"")),"")</f>
        <v/>
      </c>
      <c r="AR61" s="9" t="str">
        <f>IF('[1]T61 Real GDP'!AQ92&lt;&gt;"",(IF('[1]T15 Wine import vol'!AQ92&lt;&gt;"",('[1]T15 Wine import vol'!AQ92/'[1]T61 Real GDP'!AQ92*1000),"")),"")</f>
        <v/>
      </c>
      <c r="AS61" s="9" t="str">
        <f>IF('[1]T61 Real GDP'!AR92&lt;&gt;"",(IF('[1]T15 Wine import vol'!AR92&lt;&gt;"",('[1]T15 Wine import vol'!AR92/'[1]T61 Real GDP'!AR92*1000),"")),"")</f>
        <v/>
      </c>
      <c r="AT61" s="9" t="str">
        <f>IF('[1]T61 Real GDP'!AS92&lt;&gt;"",(IF('[1]T15 Wine import vol'!AS92&lt;&gt;"",('[1]T15 Wine import vol'!AS92/'[1]T61 Real GDP'!AS92*1000),"")),"")</f>
        <v/>
      </c>
      <c r="AU61" s="9" t="str">
        <f>IF('[1]T61 Real GDP'!AT92&lt;&gt;"",(IF('[1]T15 Wine import vol'!AT92&lt;&gt;"",('[1]T15 Wine import vol'!AT92/'[1]T61 Real GDP'!AT92*1000),"")),"")</f>
        <v/>
      </c>
      <c r="AV61" s="9" t="str">
        <f>IF('[1]T61 Real GDP'!AU92&lt;&gt;"",(IF('[1]T15 Wine import vol'!AU92&lt;&gt;"",('[1]T15 Wine import vol'!AU92/'[1]T61 Real GDP'!AU92*1000),"")),"")</f>
        <v/>
      </c>
      <c r="AW61" s="9" t="str">
        <f>IF('[1]T61 Real GDP'!AV92&lt;&gt;"",(IF('[1]T15 Wine import vol'!AV92&lt;&gt;"",('[1]T15 Wine import vol'!AV92/'[1]T61 Real GDP'!AV92*1000),"")),"")</f>
        <v/>
      </c>
      <c r="AX61" s="9" t="str">
        <f>IF('[1]T61 Real GDP'!AW92&lt;&gt;"",(IF('[1]T15 Wine import vol'!AW92&lt;&gt;"",('[1]T15 Wine import vol'!AW92/'[1]T61 Real GDP'!AW92*1000),"")),"")</f>
        <v/>
      </c>
      <c r="AY61" s="9" t="str">
        <f>IF('[1]T61 Real GDP'!AX92&lt;&gt;"",(IF('[1]T15 Wine import vol'!AX92&lt;&gt;"",('[1]T15 Wine import vol'!AX92/'[1]T61 Real GDP'!AX92*1000),"")),"")</f>
        <v/>
      </c>
      <c r="AZ61" s="9" t="str">
        <f>IF('[1]T61 Real GDP'!AY92&lt;&gt;"",(IF('[1]T15 Wine import vol'!AY92&lt;&gt;"",('[1]T15 Wine import vol'!AY92/'[1]T61 Real GDP'!AY92*1000),"")),"")</f>
        <v/>
      </c>
      <c r="BA61" s="9" t="str">
        <f>IF('[1]T61 Real GDP'!AZ92&lt;&gt;"",(IF('[1]T15 Wine import vol'!AZ92&lt;&gt;"",('[1]T15 Wine import vol'!AZ92/'[1]T61 Real GDP'!AZ92*1000),"")),"")</f>
        <v/>
      </c>
      <c r="BB61" s="8" t="str">
        <f>IF('[1]T61 Real GDP'!BC92&lt;&gt;"",(IF('[1]T15 Wine import vol'!BC92&lt;&gt;"",('[1]T15 Wine import vol'!BC92/'[1]T61 Real GDP'!BC92*1000),"")),"")</f>
        <v/>
      </c>
    </row>
    <row r="62" spans="1:54" x14ac:dyDescent="0.5">
      <c r="A62" s="7">
        <f>'[1]T15 Wine import vol'!A93</f>
        <v>1925</v>
      </c>
      <c r="B62" s="9">
        <f>IF('[1]T61 Real GDP'!B93&lt;&gt;"",(IF('[1]T15 Wine import vol'!B93&lt;&gt;"",('[1]T15 Wine import vol'!B93/'[1]T61 Real GDP'!B93*1000),"")),"")</f>
        <v>5054.5915459457274</v>
      </c>
      <c r="C62" s="9">
        <f>IF('[1]T61 Real GDP'!C93&lt;&gt;"",(IF('[1]T15 Wine import vol'!C93&lt;&gt;"",('[1]T15 Wine import vol'!C93/'[1]T61 Real GDP'!C93*1000),"")),"")</f>
        <v>13.339563028109088</v>
      </c>
      <c r="D62" s="9">
        <f>IF('[1]T61 Real GDP'!D93&lt;&gt;"",(IF('[1]T15 Wine import vol'!D93&lt;&gt;"",('[1]T15 Wine import vol'!D93/'[1]T61 Real GDP'!D93*1000),"")),"")</f>
        <v>12.696519570638619</v>
      </c>
      <c r="E62" s="9">
        <f>IF('[1]T61 Real GDP'!E93&lt;&gt;"",(IF('[1]T15 Wine import vol'!E93&lt;&gt;"",('[1]T15 Wine import vol'!E93/'[1]T61 Real GDP'!E93*1000),"")),"")</f>
        <v>5.2134658685265531</v>
      </c>
      <c r="F62" s="9">
        <f>IF('[1]T61 Real GDP'!F93&lt;&gt;"",(IF('[1]T15 Wine import vol'!F93&lt;&gt;"",('[1]T15 Wine import vol'!F93/'[1]T61 Real GDP'!F93*1000),"")),"")</f>
        <v>1401.413597055574</v>
      </c>
      <c r="G62" s="9"/>
      <c r="H62" s="9">
        <f>IF('[1]T61 Real GDP'!G93&lt;&gt;"",(IF('[1]T15 Wine import vol'!G93&lt;&gt;"",('[1]T15 Wine import vol'!G93/'[1]T61 Real GDP'!G93*1000),"")),"")</f>
        <v>1379.9944639971627</v>
      </c>
      <c r="I62" s="9">
        <f>IF('[1]T61 Real GDP'!H93&lt;&gt;"",(IF('[1]T15 Wine import vol'!H93&lt;&gt;"",('[1]T15 Wine import vol'!H93/'[1]T61 Real GDP'!H93*1000),"")),"")</f>
        <v>311.09732961232862</v>
      </c>
      <c r="J62" s="9">
        <f>IF('[1]T61 Real GDP'!I93&lt;&gt;"",(IF('[1]T15 Wine import vol'!I93&lt;&gt;"",('[1]T15 Wine import vol'!I93/'[1]T61 Real GDP'!I93*1000),"")),"")</f>
        <v>13.480915339851666</v>
      </c>
      <c r="K62" s="9">
        <f>IF('[1]T61 Real GDP'!J93&lt;&gt;"",(IF('[1]T15 Wine import vol'!J93&lt;&gt;"",('[1]T15 Wine import vol'!J93/'[1]T61 Real GDP'!J93*1000),"")),"")</f>
        <v>594.27026833182413</v>
      </c>
      <c r="L62" s="9">
        <f>IF('[1]T61 Real GDP'!K93&lt;&gt;"",(IF('[1]T15 Wine import vol'!K93&lt;&gt;"",('[1]T15 Wine import vol'!K93/'[1]T61 Real GDP'!K93*1000),"")),"")</f>
        <v>9.7819265767179164</v>
      </c>
      <c r="M62" s="9">
        <f>IF('[1]T61 Real GDP'!L93&lt;&gt;"",(IF('[1]T15 Wine import vol'!L93&lt;&gt;"",('[1]T15 Wine import vol'!L93/'[1]T61 Real GDP'!L93*1000),"")),"")</f>
        <v>505.91145833333326</v>
      </c>
      <c r="N62" s="9">
        <f>IF('[1]T61 Real GDP'!M93&lt;&gt;"",(IF('[1]T15 Wine import vol'!M93&lt;&gt;"",('[1]T15 Wine import vol'!M93/'[1]T61 Real GDP'!M93*1000),"")),"")</f>
        <v>401.36623025823582</v>
      </c>
      <c r="O62" s="9">
        <f>IF('[1]T61 Real GDP'!N93&lt;&gt;"",(IF('[1]T15 Wine import vol'!N93&lt;&gt;"",('[1]T15 Wine import vol'!N93/'[1]T61 Real GDP'!N93*1000),"")),"")</f>
        <v>175.45062102975058</v>
      </c>
      <c r="P62" s="9">
        <f>IF('[1]T61 Real GDP'!O93&lt;&gt;"",(IF('[1]T15 Wine import vol'!O93&lt;&gt;"",('[1]T15 Wine import vol'!O93/'[1]T61 Real GDP'!O93*1000),"")),"")</f>
        <v>5055.0983319755733</v>
      </c>
      <c r="Q62" s="9">
        <f>IF('[1]T61 Real GDP'!P93&lt;&gt;"",(IF('[1]T15 Wine import vol'!P93&lt;&gt;"",('[1]T15 Wine import vol'!P93/'[1]T61 Real GDP'!P93*1000),"")),"")</f>
        <v>348.43566624500329</v>
      </c>
      <c r="R62" s="9" t="str">
        <f>IF('[1]T61 Real GDP'!Q93&lt;&gt;"",(IF('[1]T15 Wine import vol'!Q93&lt;&gt;"",('[1]T15 Wine import vol'!Q93/'[1]T61 Real GDP'!Q93*1000),"")),"")</f>
        <v/>
      </c>
      <c r="S62" s="9">
        <f>IF('[1]T61 Real GDP'!R93&lt;&gt;"",(IF('[1]T15 Wine import vol'!R93&lt;&gt;"",('[1]T15 Wine import vol'!R93/'[1]T61 Real GDP'!R93*1000),"")),"")</f>
        <v>1.4629262701909784E-2</v>
      </c>
      <c r="T62" s="9" t="str">
        <f>IF('[1]T61 Real GDP'!S93&lt;&gt;"",(IF('[1]T15 Wine import vol'!S93&lt;&gt;"",('[1]T15 Wine import vol'!S93/'[1]T61 Real GDP'!S93*1000),"")),"")</f>
        <v/>
      </c>
      <c r="U62" s="9" t="str">
        <f>IF('[1]T61 Real GDP'!T93&lt;&gt;"",(IF('[1]T15 Wine import vol'!F93&lt;&gt;"",('[1]T15 Wine import vol'!F93/'[1]T61 Real GDP'!T93*1000),"")),"")</f>
        <v/>
      </c>
      <c r="V62" s="9">
        <f>IF('[1]T61 Real GDP'!U93&lt;&gt;"",(IF('[1]T15 Wine import vol'!U93&lt;&gt;"",('[1]T15 Wine import vol'!U93/'[1]T61 Real GDP'!U93*1000),"")),"")</f>
        <v>20.412979224673379</v>
      </c>
      <c r="W62" s="9" t="str">
        <f>IF('[1]T61 Real GDP'!V93&lt;&gt;"",(IF('[1]T15 Wine import vol'!V93&lt;&gt;"",('[1]T15 Wine import vol'!V93/'[1]T61 Real GDP'!V93*1000),"")),"")</f>
        <v/>
      </c>
      <c r="X62" s="9" t="str">
        <f>IF('[1]T61 Real GDP'!W93&lt;&gt;"",(IF('[1]T15 Wine import vol'!W93&lt;&gt;"",('[1]T15 Wine import vol'!W93/'[1]T61 Real GDP'!W93*1000),"")),"")</f>
        <v/>
      </c>
      <c r="Y62" s="9" t="str">
        <f>IF('[1]T61 Real GDP'!X93&lt;&gt;"",(IF('[1]T15 Wine import vol'!X93&lt;&gt;"",('[1]T15 Wine import vol'!X93/'[1]T61 Real GDP'!X93*1000),"")),"")</f>
        <v/>
      </c>
      <c r="Z62" s="9" t="str">
        <f>IF('[1]T61 Real GDP'!Y93&lt;&gt;"",(IF('[1]T15 Wine import vol'!Y93&lt;&gt;"",('[1]T15 Wine import vol'!Y93/'[1]T61 Real GDP'!Y93*1000),"")),"")</f>
        <v/>
      </c>
      <c r="AA62" s="9" t="str">
        <f>IF('[1]T61 Real GDP'!Z93&lt;&gt;"",(IF('[1]T15 Wine import vol'!Z93&lt;&gt;"",('[1]T15 Wine import vol'!Z93/'[1]T61 Real GDP'!Z93*1000),"")),"")</f>
        <v/>
      </c>
      <c r="AB62" s="9">
        <f>IF('[1]T61 Real GDP'!AA93&lt;&gt;"",(IF('[1]T15 Wine import vol'!AA93&lt;&gt;"",('[1]T15 Wine import vol'!AA93/'[1]T61 Real GDP'!AA93*1000),"")),"")</f>
        <v>11.211441730804195</v>
      </c>
      <c r="AC62" s="9">
        <f>IF('[1]T61 Real GDP'!AB93&lt;&gt;"",(IF('[1]T15 Wine import vol'!AB93&lt;&gt;"",('[1]T15 Wine import vol'!AB93/'[1]T61 Real GDP'!AB93*1000),"")),"")</f>
        <v>149.73406819258673</v>
      </c>
      <c r="AD62" s="9">
        <f>IF('[1]T61 Real GDP'!AC93&lt;&gt;"",(IF('[1]T15 Wine import vol'!AC93&lt;&gt;"",('[1]T15 Wine import vol'!AC93/'[1]T61 Real GDP'!AC93*1000),"")),"")</f>
        <v>74.881846652208409</v>
      </c>
      <c r="AE62" s="9">
        <f>IF('[1]T61 Real GDP'!AD93&lt;&gt;"",(IF('[1]T15 Wine import vol'!AD93&lt;&gt;"",('[1]T15 Wine import vol'!AD93/'[1]T61 Real GDP'!AD93*1000),"")),"")</f>
        <v>0.39682713720952983</v>
      </c>
      <c r="AF62" s="9">
        <f>IF('[1]T61 Real GDP'!AE93&lt;&gt;"",(IF('[1]T15 Wine import vol'!AE93&lt;&gt;"",('[1]T15 Wine import vol'!AE93/'[1]T61 Real GDP'!AE93*1000),"")),"")</f>
        <v>106.43919255165964</v>
      </c>
      <c r="AG62" s="9">
        <f>IF('[1]T61 Real GDP'!AF93&lt;&gt;"",(IF('[1]T15 Wine import vol'!AF93&lt;&gt;"",('[1]T15 Wine import vol'!AF93/'[1]T61 Real GDP'!AF93*1000),"")),"")</f>
        <v>796.3759104642013</v>
      </c>
      <c r="AH62" s="9">
        <f>IF('[1]T61 Real GDP'!AG93&lt;&gt;"",(IF('[1]T15 Wine import vol'!AG93&lt;&gt;"",('[1]T15 Wine import vol'!AG93/'[1]T61 Real GDP'!AG93*1000),"")),"")</f>
        <v>6.4289804213655213</v>
      </c>
      <c r="AI62" s="9">
        <f>IF('[1]T61 Real GDP'!AH93&lt;&gt;"",(IF('[1]T15 Wine import vol'!AH93&lt;&gt;"",('[1]T15 Wine import vol'!AH93/'[1]T61 Real GDP'!AH93*1000),"")),"")</f>
        <v>163.92942961384509</v>
      </c>
      <c r="AJ62" s="9">
        <f>IF('[1]T61 Real GDP'!AI93&lt;&gt;"",(IF('[1]T15 Wine import vol'!AI93&lt;&gt;"",('[1]T15 Wine import vol'!AI93/'[1]T61 Real GDP'!AI93*1000),"")),"")</f>
        <v>737.34411409596191</v>
      </c>
      <c r="AK62" s="9" t="str">
        <f>IF('[1]T61 Real GDP'!AJ93&lt;&gt;"",(IF('[1]T15 Wine import vol'!AJ93&lt;&gt;"",('[1]T15 Wine import vol'!AJ93/'[1]T61 Real GDP'!AJ93*1000),"")),"")</f>
        <v/>
      </c>
      <c r="AL62" s="9" t="str">
        <f>IF('[1]T61 Real GDP'!AK93&lt;&gt;"",(IF('[1]T15 Wine import vol'!AK93&lt;&gt;"",('[1]T15 Wine import vol'!AK93/'[1]T61 Real GDP'!AK93*1000),"")),"")</f>
        <v/>
      </c>
      <c r="AM62" s="9" t="str">
        <f>IF('[1]T61 Real GDP'!AL93&lt;&gt;"",(IF('[1]T15 Wine import vol'!AL93&lt;&gt;"",('[1]T15 Wine import vol'!AL93/'[1]T61 Real GDP'!AL93*1000),"")),"")</f>
        <v/>
      </c>
      <c r="AN62" s="9">
        <f>IF('[1]T61 Real GDP'!AM93&lt;&gt;"",(IF('[1]T15 Wine import vol'!AM93&lt;&gt;"",('[1]T15 Wine import vol'!AM93/'[1]T61 Real GDP'!AM93*1000),"")),"")</f>
        <v>21.193020874458469</v>
      </c>
      <c r="AO62" s="9" t="str">
        <f>IF('[1]T61 Real GDP'!AN93&lt;&gt;"",(IF('[1]T15 Wine import vol'!AN93&lt;&gt;"",('[1]T15 Wine import vol'!AN93/'[1]T61 Real GDP'!AN93*1000),"")),"")</f>
        <v/>
      </c>
      <c r="AP62" s="9">
        <f>IF('[1]T61 Real GDP'!AO93&lt;&gt;"",(IF('[1]T15 Wine import vol'!AO93&lt;&gt;"",('[1]T15 Wine import vol'!AO93/'[1]T61 Real GDP'!AO93*1000),"")),"")</f>
        <v>0</v>
      </c>
      <c r="AQ62" s="9" t="str">
        <f>IF('[1]T61 Real GDP'!AP93&lt;&gt;"",(IF('[1]T15 Wine import vol'!AP93&lt;&gt;"",('[1]T15 Wine import vol'!AP93/'[1]T61 Real GDP'!AP93*1000),"")),"")</f>
        <v/>
      </c>
      <c r="AR62" s="9" t="str">
        <f>IF('[1]T61 Real GDP'!AQ93&lt;&gt;"",(IF('[1]T15 Wine import vol'!AQ93&lt;&gt;"",('[1]T15 Wine import vol'!AQ93/'[1]T61 Real GDP'!AQ93*1000),"")),"")</f>
        <v/>
      </c>
      <c r="AS62" s="9" t="str">
        <f>IF('[1]T61 Real GDP'!AR93&lt;&gt;"",(IF('[1]T15 Wine import vol'!AR93&lt;&gt;"",('[1]T15 Wine import vol'!AR93/'[1]T61 Real GDP'!AR93*1000),"")),"")</f>
        <v/>
      </c>
      <c r="AT62" s="9">
        <f>IF('[1]T61 Real GDP'!AS93&lt;&gt;"",(IF('[1]T15 Wine import vol'!AS93&lt;&gt;"",('[1]T15 Wine import vol'!AS93/'[1]T61 Real GDP'!AS93*1000),"")),"")</f>
        <v>7.0236149972020145</v>
      </c>
      <c r="AU62" s="9">
        <f>IF('[1]T61 Real GDP'!AT93&lt;&gt;"",(IF('[1]T15 Wine import vol'!AT93&lt;&gt;"",('[1]T15 Wine import vol'!AT93/'[1]T61 Real GDP'!AT93*1000),"")),"")</f>
        <v>27.089724443397824</v>
      </c>
      <c r="AV62" s="9">
        <f>IF('[1]T61 Real GDP'!AU93&lt;&gt;"",(IF('[1]T15 Wine import vol'!AU93&lt;&gt;"",('[1]T15 Wine import vol'!AU93/'[1]T61 Real GDP'!AU93*1000),"")),"")</f>
        <v>20.963664195358874</v>
      </c>
      <c r="AW62" s="9">
        <f>IF('[1]T61 Real GDP'!AV93&lt;&gt;"",(IF('[1]T15 Wine import vol'!AV93&lt;&gt;"",('[1]T15 Wine import vol'!AV93/'[1]T61 Real GDP'!AV93*1000),"")),"")</f>
        <v>96.774193548387089</v>
      </c>
      <c r="AX62" s="9">
        <f>IF('[1]T61 Real GDP'!AW93&lt;&gt;"",(IF('[1]T15 Wine import vol'!AW93&lt;&gt;"",('[1]T15 Wine import vol'!AW93/'[1]T61 Real GDP'!AW93*1000),"")),"")</f>
        <v>28.296087596849585</v>
      </c>
      <c r="AY62" s="9" t="str">
        <f>IF('[1]T61 Real GDP'!AX93&lt;&gt;"",(IF('[1]T15 Wine import vol'!AX93&lt;&gt;"",('[1]T15 Wine import vol'!AX93/'[1]T61 Real GDP'!AX93*1000),"")),"")</f>
        <v/>
      </c>
      <c r="AZ62" s="9">
        <f>IF('[1]T61 Real GDP'!AY93&lt;&gt;"",(IF('[1]T15 Wine import vol'!AY93&lt;&gt;"",('[1]T15 Wine import vol'!AY93/'[1]T61 Real GDP'!AY93*1000),"")),"")</f>
        <v>42.644811989222404</v>
      </c>
      <c r="BA62" s="9" t="str">
        <f>IF('[1]T61 Real GDP'!AZ93&lt;&gt;"",(IF('[1]T15 Wine import vol'!AZ93&lt;&gt;"",('[1]T15 Wine import vol'!AZ93/'[1]T61 Real GDP'!AZ93*1000),"")),"")</f>
        <v/>
      </c>
      <c r="BB62" s="8" t="str">
        <f>IF('[1]T61 Real GDP'!BC93&lt;&gt;"",(IF('[1]T15 Wine import vol'!BC93&lt;&gt;"",('[1]T15 Wine import vol'!BC93/'[1]T61 Real GDP'!BC93*1000),"")),"")</f>
        <v/>
      </c>
    </row>
    <row r="63" spans="1:54" x14ac:dyDescent="0.5">
      <c r="A63" s="7">
        <f>'[1]T15 Wine import vol'!A94</f>
        <v>1926</v>
      </c>
      <c r="B63" s="9">
        <f>IF('[1]T61 Real GDP'!B94&lt;&gt;"",(IF('[1]T15 Wine import vol'!B94&lt;&gt;"",('[1]T15 Wine import vol'!B94/'[1]T61 Real GDP'!B94*1000),"")),"")</f>
        <v>6070.7158599859558</v>
      </c>
      <c r="C63" s="9">
        <f>IF('[1]T61 Real GDP'!C94&lt;&gt;"",(IF('[1]T15 Wine import vol'!C94&lt;&gt;"",('[1]T15 Wine import vol'!C94/'[1]T61 Real GDP'!C94*1000),"")),"")</f>
        <v>10.851697098347508</v>
      </c>
      <c r="D63" s="9">
        <f>IF('[1]T61 Real GDP'!D94&lt;&gt;"",(IF('[1]T15 Wine import vol'!D94&lt;&gt;"",('[1]T15 Wine import vol'!D94/'[1]T61 Real GDP'!D94*1000),"")),"")</f>
        <v>11.601004037978829</v>
      </c>
      <c r="E63" s="9">
        <f>IF('[1]T61 Real GDP'!E94&lt;&gt;"",(IF('[1]T15 Wine import vol'!E94&lt;&gt;"",('[1]T15 Wine import vol'!E94/'[1]T61 Real GDP'!E94*1000),"")),"")</f>
        <v>6.5706306041452303</v>
      </c>
      <c r="F63" s="9">
        <f>IF('[1]T61 Real GDP'!F94&lt;&gt;"",(IF('[1]T15 Wine import vol'!F94&lt;&gt;"",('[1]T15 Wine import vol'!F94/'[1]T61 Real GDP'!F94*1000),"")),"")</f>
        <v>1452.5382945847057</v>
      </c>
      <c r="G63" s="9"/>
      <c r="H63" s="9">
        <f>IF('[1]T61 Real GDP'!G94&lt;&gt;"",(IF('[1]T15 Wine import vol'!G94&lt;&gt;"",('[1]T15 Wine import vol'!G94/'[1]T61 Real GDP'!G94*1000),"")),"")</f>
        <v>1692.6368484845902</v>
      </c>
      <c r="I63" s="9">
        <f>IF('[1]T61 Real GDP'!H94&lt;&gt;"",(IF('[1]T15 Wine import vol'!H94&lt;&gt;"",('[1]T15 Wine import vol'!H94/'[1]T61 Real GDP'!H94*1000),"")),"")</f>
        <v>329.22526337012954</v>
      </c>
      <c r="J63" s="9">
        <f>IF('[1]T61 Real GDP'!I94&lt;&gt;"",(IF('[1]T15 Wine import vol'!I94&lt;&gt;"",('[1]T15 Wine import vol'!I94/'[1]T61 Real GDP'!I94*1000),"")),"")</f>
        <v>32.242917514478002</v>
      </c>
      <c r="K63" s="9">
        <f>IF('[1]T61 Real GDP'!J94&lt;&gt;"",(IF('[1]T15 Wine import vol'!J94&lt;&gt;"",('[1]T15 Wine import vol'!J94/'[1]T61 Real GDP'!J94*1000),"")),"")</f>
        <v>303.213683113667</v>
      </c>
      <c r="L63" s="9">
        <f>IF('[1]T61 Real GDP'!K94&lt;&gt;"",(IF('[1]T15 Wine import vol'!K94&lt;&gt;"",('[1]T15 Wine import vol'!K94/'[1]T61 Real GDP'!K94*1000),"")),"")</f>
        <v>7.1151947756093854</v>
      </c>
      <c r="M63" s="9">
        <f>IF('[1]T61 Real GDP'!L94&lt;&gt;"",(IF('[1]T15 Wine import vol'!L94&lt;&gt;"",('[1]T15 Wine import vol'!L94/'[1]T61 Real GDP'!L94*1000),"")),"")</f>
        <v>424.14921465968587</v>
      </c>
      <c r="N63" s="9">
        <f>IF('[1]T61 Real GDP'!M94&lt;&gt;"",(IF('[1]T15 Wine import vol'!M94&lt;&gt;"",('[1]T15 Wine import vol'!M94/'[1]T61 Real GDP'!M94*1000),"")),"")</f>
        <v>401.74558594497529</v>
      </c>
      <c r="O63" s="9">
        <f>IF('[1]T61 Real GDP'!N94&lt;&gt;"",(IF('[1]T15 Wine import vol'!N94&lt;&gt;"",('[1]T15 Wine import vol'!N94/'[1]T61 Real GDP'!N94*1000),"")),"")</f>
        <v>192.02754222607311</v>
      </c>
      <c r="P63" s="9">
        <f>IF('[1]T61 Real GDP'!O94&lt;&gt;"",(IF('[1]T15 Wine import vol'!O94&lt;&gt;"",('[1]T15 Wine import vol'!O94/'[1]T61 Real GDP'!O94*1000),"")),"")</f>
        <v>4935.5982581260732</v>
      </c>
      <c r="Q63" s="9">
        <f>IF('[1]T61 Real GDP'!P94&lt;&gt;"",(IF('[1]T15 Wine import vol'!P94&lt;&gt;"",('[1]T15 Wine import vol'!P94/'[1]T61 Real GDP'!P94*1000),"")),"")</f>
        <v>366.8719168423894</v>
      </c>
      <c r="R63" s="9" t="str">
        <f>IF('[1]T61 Real GDP'!Q94&lt;&gt;"",(IF('[1]T15 Wine import vol'!Q94&lt;&gt;"",('[1]T15 Wine import vol'!Q94/'[1]T61 Real GDP'!Q94*1000),"")),"")</f>
        <v/>
      </c>
      <c r="S63" s="9">
        <f>IF('[1]T61 Real GDP'!R94&lt;&gt;"",(IF('[1]T15 Wine import vol'!R94&lt;&gt;"",('[1]T15 Wine import vol'!R94/'[1]T61 Real GDP'!R94*1000),"")),"")</f>
        <v>0.18366203759983585</v>
      </c>
      <c r="T63" s="9" t="str">
        <f>IF('[1]T61 Real GDP'!S94&lt;&gt;"",(IF('[1]T15 Wine import vol'!S94&lt;&gt;"",('[1]T15 Wine import vol'!S94/'[1]T61 Real GDP'!S94*1000),"")),"")</f>
        <v/>
      </c>
      <c r="U63" s="9" t="str">
        <f>IF('[1]T61 Real GDP'!T94&lt;&gt;"",(IF('[1]T15 Wine import vol'!F94&lt;&gt;"",('[1]T15 Wine import vol'!F94/'[1]T61 Real GDP'!T94*1000),"")),"")</f>
        <v/>
      </c>
      <c r="V63" s="9">
        <f>IF('[1]T61 Real GDP'!U94&lt;&gt;"",(IF('[1]T15 Wine import vol'!U94&lt;&gt;"",('[1]T15 Wine import vol'!U94/'[1]T61 Real GDP'!U94*1000),"")),"")</f>
        <v>14.874511974455654</v>
      </c>
      <c r="W63" s="9" t="str">
        <f>IF('[1]T61 Real GDP'!V94&lt;&gt;"",(IF('[1]T15 Wine import vol'!V94&lt;&gt;"",('[1]T15 Wine import vol'!V94/'[1]T61 Real GDP'!V94*1000),"")),"")</f>
        <v/>
      </c>
      <c r="X63" s="9">
        <f>IF('[1]T61 Real GDP'!W94&lt;&gt;"",(IF('[1]T15 Wine import vol'!W94&lt;&gt;"",('[1]T15 Wine import vol'!W94/'[1]T61 Real GDP'!W94*1000),"")),"")</f>
        <v>0.14243587755884951</v>
      </c>
      <c r="Y63" s="9" t="str">
        <f>IF('[1]T61 Real GDP'!X94&lt;&gt;"",(IF('[1]T15 Wine import vol'!X94&lt;&gt;"",('[1]T15 Wine import vol'!X94/'[1]T61 Real GDP'!X94*1000),"")),"")</f>
        <v/>
      </c>
      <c r="Z63" s="9" t="str">
        <f>IF('[1]T61 Real GDP'!Y94&lt;&gt;"",(IF('[1]T15 Wine import vol'!Y94&lt;&gt;"",('[1]T15 Wine import vol'!Y94/'[1]T61 Real GDP'!Y94*1000),"")),"")</f>
        <v/>
      </c>
      <c r="AA63" s="9" t="str">
        <f>IF('[1]T61 Real GDP'!Z94&lt;&gt;"",(IF('[1]T15 Wine import vol'!Z94&lt;&gt;"",('[1]T15 Wine import vol'!Z94/'[1]T61 Real GDP'!Z94*1000),"")),"")</f>
        <v/>
      </c>
      <c r="AB63" s="9">
        <f>IF('[1]T61 Real GDP'!AA94&lt;&gt;"",(IF('[1]T15 Wine import vol'!AA94&lt;&gt;"",('[1]T15 Wine import vol'!AA94/'[1]T61 Real GDP'!AA94*1000),"")),"")</f>
        <v>11.748342803030301</v>
      </c>
      <c r="AC63" s="9">
        <f>IF('[1]T61 Real GDP'!AB94&lt;&gt;"",(IF('[1]T15 Wine import vol'!AB94&lt;&gt;"",('[1]T15 Wine import vol'!AB94/'[1]T61 Real GDP'!AB94*1000),"")),"")</f>
        <v>168.74979604767103</v>
      </c>
      <c r="AD63" s="9">
        <f>IF('[1]T61 Real GDP'!AC94&lt;&gt;"",(IF('[1]T15 Wine import vol'!AC94&lt;&gt;"",('[1]T15 Wine import vol'!AC94/'[1]T61 Real GDP'!AC94*1000),"")),"")</f>
        <v>87.307860207423488</v>
      </c>
      <c r="AE63" s="9">
        <f>IF('[1]T61 Real GDP'!AD94&lt;&gt;"",(IF('[1]T15 Wine import vol'!AD94&lt;&gt;"",('[1]T15 Wine import vol'!AD94/'[1]T61 Real GDP'!AD94*1000),"")),"")</f>
        <v>0.23594603627314073</v>
      </c>
      <c r="AF63" s="9">
        <f>IF('[1]T61 Real GDP'!AE94&lt;&gt;"",(IF('[1]T15 Wine import vol'!AE94&lt;&gt;"",('[1]T15 Wine import vol'!AE94/'[1]T61 Real GDP'!AE94*1000),"")),"")</f>
        <v>92.053866188420287</v>
      </c>
      <c r="AG63" s="9">
        <f>IF('[1]T61 Real GDP'!AF94&lt;&gt;"",(IF('[1]T15 Wine import vol'!AF94&lt;&gt;"",('[1]T15 Wine import vol'!AF94/'[1]T61 Real GDP'!AF94*1000),"")),"")</f>
        <v>934.98494631729511</v>
      </c>
      <c r="AH63" s="9">
        <f>IF('[1]T61 Real GDP'!AG94&lt;&gt;"",(IF('[1]T15 Wine import vol'!AG94&lt;&gt;"",('[1]T15 Wine import vol'!AG94/'[1]T61 Real GDP'!AG94*1000),"")),"")</f>
        <v>6.6952002768798646</v>
      </c>
      <c r="AI63" s="9">
        <f>IF('[1]T61 Real GDP'!AH94&lt;&gt;"",(IF('[1]T15 Wine import vol'!AH94&lt;&gt;"",('[1]T15 Wine import vol'!AH94/'[1]T61 Real GDP'!AH94*1000),"")),"")</f>
        <v>148.70551505781444</v>
      </c>
      <c r="AJ63" s="9">
        <f>IF('[1]T61 Real GDP'!AI94&lt;&gt;"",(IF('[1]T15 Wine import vol'!AI94&lt;&gt;"",('[1]T15 Wine import vol'!AI94/'[1]T61 Real GDP'!AI94*1000),"")),"")</f>
        <v>850.33734862572339</v>
      </c>
      <c r="AK63" s="9" t="str">
        <f>IF('[1]T61 Real GDP'!AJ94&lt;&gt;"",(IF('[1]T15 Wine import vol'!AJ94&lt;&gt;"",('[1]T15 Wine import vol'!AJ94/'[1]T61 Real GDP'!AJ94*1000),"")),"")</f>
        <v/>
      </c>
      <c r="AL63" s="9" t="str">
        <f>IF('[1]T61 Real GDP'!AK94&lt;&gt;"",(IF('[1]T15 Wine import vol'!AK94&lt;&gt;"",('[1]T15 Wine import vol'!AK94/'[1]T61 Real GDP'!AK94*1000),"")),"")</f>
        <v/>
      </c>
      <c r="AM63" s="9" t="str">
        <f>IF('[1]T61 Real GDP'!AL94&lt;&gt;"",(IF('[1]T15 Wine import vol'!AL94&lt;&gt;"",('[1]T15 Wine import vol'!AL94/'[1]T61 Real GDP'!AL94*1000),"")),"")</f>
        <v/>
      </c>
      <c r="AN63" s="9">
        <f>IF('[1]T61 Real GDP'!AM94&lt;&gt;"",(IF('[1]T15 Wine import vol'!AM94&lt;&gt;"",('[1]T15 Wine import vol'!AM94/'[1]T61 Real GDP'!AM94*1000),"")),"")</f>
        <v>9.6427089838680775</v>
      </c>
      <c r="AO63" s="9" t="str">
        <f>IF('[1]T61 Real GDP'!AN94&lt;&gt;"",(IF('[1]T15 Wine import vol'!AN94&lt;&gt;"",('[1]T15 Wine import vol'!AN94/'[1]T61 Real GDP'!AN94*1000),"")),"")</f>
        <v/>
      </c>
      <c r="AP63" s="9">
        <f>IF('[1]T61 Real GDP'!AO94&lt;&gt;"",(IF('[1]T15 Wine import vol'!AO94&lt;&gt;"",('[1]T15 Wine import vol'!AO94/'[1]T61 Real GDP'!AO94*1000),"")),"")</f>
        <v>0</v>
      </c>
      <c r="AQ63" s="9" t="str">
        <f>IF('[1]T61 Real GDP'!AP94&lt;&gt;"",(IF('[1]T15 Wine import vol'!AP94&lt;&gt;"",('[1]T15 Wine import vol'!AP94/'[1]T61 Real GDP'!AP94*1000),"")),"")</f>
        <v/>
      </c>
      <c r="AR63" s="9" t="str">
        <f>IF('[1]T61 Real GDP'!AQ94&lt;&gt;"",(IF('[1]T15 Wine import vol'!AQ94&lt;&gt;"",('[1]T15 Wine import vol'!AQ94/'[1]T61 Real GDP'!AQ94*1000),"")),"")</f>
        <v/>
      </c>
      <c r="AS63" s="9" t="str">
        <f>IF('[1]T61 Real GDP'!AR94&lt;&gt;"",(IF('[1]T15 Wine import vol'!AR94&lt;&gt;"",('[1]T15 Wine import vol'!AR94/'[1]T61 Real GDP'!AR94*1000),"")),"")</f>
        <v/>
      </c>
      <c r="AT63" s="9">
        <f>IF('[1]T61 Real GDP'!AS94&lt;&gt;"",(IF('[1]T15 Wine import vol'!AS94&lt;&gt;"",('[1]T15 Wine import vol'!AS94/'[1]T61 Real GDP'!AS94*1000),"")),"")</f>
        <v>7.2028123779349853</v>
      </c>
      <c r="AU63" s="9">
        <f>IF('[1]T61 Real GDP'!AT94&lt;&gt;"",(IF('[1]T15 Wine import vol'!AT94&lt;&gt;"",('[1]T15 Wine import vol'!AT94/'[1]T61 Real GDP'!AT94*1000),"")),"")</f>
        <v>24.599038933594695</v>
      </c>
      <c r="AV63" s="9">
        <f>IF('[1]T61 Real GDP'!AU94&lt;&gt;"",(IF('[1]T15 Wine import vol'!AU94&lt;&gt;"",('[1]T15 Wine import vol'!AU94/'[1]T61 Real GDP'!AU94*1000),"")),"")</f>
        <v>19.942070921468151</v>
      </c>
      <c r="AW63" s="9">
        <f>IF('[1]T61 Real GDP'!AV94&lt;&gt;"",(IF('[1]T15 Wine import vol'!AV94&lt;&gt;"",('[1]T15 Wine import vol'!AV94/'[1]T61 Real GDP'!AV94*1000),"")),"")</f>
        <v>107.65613243039878</v>
      </c>
      <c r="AX63" s="9">
        <f>IF('[1]T61 Real GDP'!AW94&lt;&gt;"",(IF('[1]T15 Wine import vol'!AW94&lt;&gt;"",('[1]T15 Wine import vol'!AW94/'[1]T61 Real GDP'!AW94*1000),"")),"")</f>
        <v>28.166351606805293</v>
      </c>
      <c r="AY63" s="9" t="str">
        <f>IF('[1]T61 Real GDP'!AX94&lt;&gt;"",(IF('[1]T15 Wine import vol'!AX94&lt;&gt;"",('[1]T15 Wine import vol'!AX94/'[1]T61 Real GDP'!AX94*1000),"")),"")</f>
        <v/>
      </c>
      <c r="AZ63" s="9">
        <f>IF('[1]T61 Real GDP'!AY94&lt;&gt;"",(IF('[1]T15 Wine import vol'!AY94&lt;&gt;"",('[1]T15 Wine import vol'!AY94/'[1]T61 Real GDP'!AY94*1000),"")),"")</f>
        <v>44.067339066198016</v>
      </c>
      <c r="BA63" s="9" t="str">
        <f>IF('[1]T61 Real GDP'!AZ94&lt;&gt;"",(IF('[1]T15 Wine import vol'!AZ94&lt;&gt;"",('[1]T15 Wine import vol'!AZ94/'[1]T61 Real GDP'!AZ94*1000),"")),"")</f>
        <v/>
      </c>
      <c r="BB63" s="8" t="str">
        <f>IF('[1]T61 Real GDP'!BC94&lt;&gt;"",(IF('[1]T15 Wine import vol'!BC94&lt;&gt;"",('[1]T15 Wine import vol'!BC94/'[1]T61 Real GDP'!BC94*1000),"")),"")</f>
        <v/>
      </c>
    </row>
    <row r="64" spans="1:54" x14ac:dyDescent="0.5">
      <c r="A64" s="7">
        <f>'[1]T15 Wine import vol'!A95</f>
        <v>1927</v>
      </c>
      <c r="B64" s="9">
        <f>IF('[1]T61 Real GDP'!B95&lt;&gt;"",(IF('[1]T15 Wine import vol'!B95&lt;&gt;"",('[1]T15 Wine import vol'!B95/'[1]T61 Real GDP'!B95*1000),"")),"")</f>
        <v>6163.6287229633481</v>
      </c>
      <c r="C64" s="9">
        <f>IF('[1]T61 Real GDP'!C95&lt;&gt;"",(IF('[1]T15 Wine import vol'!C95&lt;&gt;"",('[1]T15 Wine import vol'!C95/'[1]T61 Real GDP'!C95*1000),"")),"")</f>
        <v>22.505776222997422</v>
      </c>
      <c r="D64" s="9">
        <f>IF('[1]T61 Real GDP'!D95&lt;&gt;"",(IF('[1]T15 Wine import vol'!D95&lt;&gt;"",('[1]T15 Wine import vol'!D95/'[1]T61 Real GDP'!D95*1000),"")),"")</f>
        <v>4.8830300779799476</v>
      </c>
      <c r="E64" s="9">
        <f>IF('[1]T61 Real GDP'!E95&lt;&gt;"",(IF('[1]T15 Wine import vol'!E95&lt;&gt;"",('[1]T15 Wine import vol'!E95/'[1]T61 Real GDP'!E95*1000),"")),"")</f>
        <v>6.2005410889414945</v>
      </c>
      <c r="F64" s="9">
        <f>IF('[1]T61 Real GDP'!F95&lt;&gt;"",(IF('[1]T15 Wine import vol'!F95&lt;&gt;"",('[1]T15 Wine import vol'!F95/'[1]T61 Real GDP'!F95*1000),"")),"")</f>
        <v>1847.3119752382891</v>
      </c>
      <c r="G64" s="9"/>
      <c r="H64" s="9">
        <f>IF('[1]T61 Real GDP'!G95&lt;&gt;"",(IF('[1]T15 Wine import vol'!G95&lt;&gt;"",('[1]T15 Wine import vol'!G95/'[1]T61 Real GDP'!G95*1000),"")),"")</f>
        <v>1112.345731645783</v>
      </c>
      <c r="I64" s="9">
        <f>IF('[1]T61 Real GDP'!H95&lt;&gt;"",(IF('[1]T15 Wine import vol'!H95&lt;&gt;"",('[1]T15 Wine import vol'!H95/'[1]T61 Real GDP'!H95*1000),"")),"")</f>
        <v>274.68925862566402</v>
      </c>
      <c r="J64" s="9">
        <f>IF('[1]T61 Real GDP'!I95&lt;&gt;"",(IF('[1]T15 Wine import vol'!I95&lt;&gt;"",('[1]T15 Wine import vol'!I95/'[1]T61 Real GDP'!I95*1000),"")),"")</f>
        <v>33.591210412183777</v>
      </c>
      <c r="K64" s="9">
        <f>IF('[1]T61 Real GDP'!J95&lt;&gt;"",(IF('[1]T15 Wine import vol'!J95&lt;&gt;"",('[1]T15 Wine import vol'!J95/'[1]T61 Real GDP'!J95*1000),"")),"")</f>
        <v>538.94047661510535</v>
      </c>
      <c r="L64" s="9">
        <f>IF('[1]T61 Real GDP'!K95&lt;&gt;"",(IF('[1]T15 Wine import vol'!K95&lt;&gt;"",('[1]T15 Wine import vol'!K95/'[1]T61 Real GDP'!K95*1000),"")),"")</f>
        <v>17.488789237668161</v>
      </c>
      <c r="M64" s="9">
        <f>IF('[1]T61 Real GDP'!L95&lt;&gt;"",(IF('[1]T15 Wine import vol'!L95&lt;&gt;"",('[1]T15 Wine import vol'!L95/'[1]T61 Real GDP'!L95*1000),"")),"")</f>
        <v>329.64945825366476</v>
      </c>
      <c r="N64" s="9">
        <f>IF('[1]T61 Real GDP'!M95&lt;&gt;"",(IF('[1]T15 Wine import vol'!M95&lt;&gt;"",('[1]T15 Wine import vol'!M95/'[1]T61 Real GDP'!M95*1000),"")),"")</f>
        <v>341.77617856965998</v>
      </c>
      <c r="O64" s="9">
        <f>IF('[1]T61 Real GDP'!N95&lt;&gt;"",(IF('[1]T15 Wine import vol'!N95&lt;&gt;"",('[1]T15 Wine import vol'!N95/'[1]T61 Real GDP'!N95*1000),"")),"")</f>
        <v>225.82055437934449</v>
      </c>
      <c r="P64" s="9">
        <f>IF('[1]T61 Real GDP'!O95&lt;&gt;"",(IF('[1]T15 Wine import vol'!O95&lt;&gt;"",('[1]T15 Wine import vol'!O95/'[1]T61 Real GDP'!O95*1000),"")),"")</f>
        <v>3827.854014523105</v>
      </c>
      <c r="Q64" s="9">
        <f>IF('[1]T61 Real GDP'!P95&lt;&gt;"",(IF('[1]T15 Wine import vol'!P95&lt;&gt;"",('[1]T15 Wine import vol'!P95/'[1]T61 Real GDP'!P95*1000),"")),"")</f>
        <v>349.11123180985794</v>
      </c>
      <c r="R64" s="9" t="str">
        <f>IF('[1]T61 Real GDP'!Q95&lt;&gt;"",(IF('[1]T15 Wine import vol'!Q95&lt;&gt;"",('[1]T15 Wine import vol'!Q95/'[1]T61 Real GDP'!Q95*1000),"")),"")</f>
        <v/>
      </c>
      <c r="S64" s="9">
        <f>IF('[1]T61 Real GDP'!R95&lt;&gt;"",(IF('[1]T15 Wine import vol'!R95&lt;&gt;"",('[1]T15 Wine import vol'!R95/'[1]T61 Real GDP'!R95*1000),"")),"")</f>
        <v>0.58372735456143798</v>
      </c>
      <c r="T64" s="9" t="str">
        <f>IF('[1]T61 Real GDP'!S95&lt;&gt;"",(IF('[1]T15 Wine import vol'!S95&lt;&gt;"",('[1]T15 Wine import vol'!S95/'[1]T61 Real GDP'!S95*1000),"")),"")</f>
        <v/>
      </c>
      <c r="U64" s="9" t="str">
        <f>IF('[1]T61 Real GDP'!T95&lt;&gt;"",(IF('[1]T15 Wine import vol'!F95&lt;&gt;"",('[1]T15 Wine import vol'!F95/'[1]T61 Real GDP'!T95*1000),"")),"")</f>
        <v/>
      </c>
      <c r="V64" s="9">
        <f>IF('[1]T61 Real GDP'!U95&lt;&gt;"",(IF('[1]T15 Wine import vol'!U95&lt;&gt;"",('[1]T15 Wine import vol'!U95/'[1]T61 Real GDP'!U95*1000),"")),"")</f>
        <v>15.263473458076156</v>
      </c>
      <c r="W64" s="9" t="str">
        <f>IF('[1]T61 Real GDP'!V95&lt;&gt;"",(IF('[1]T15 Wine import vol'!V95&lt;&gt;"",('[1]T15 Wine import vol'!V95/'[1]T61 Real GDP'!V95*1000),"")),"")</f>
        <v/>
      </c>
      <c r="X64" s="9">
        <f>IF('[1]T61 Real GDP'!W95&lt;&gt;"",(IF('[1]T15 Wine import vol'!W95&lt;&gt;"",('[1]T15 Wine import vol'!W95/'[1]T61 Real GDP'!W95*1000),"")),"")</f>
        <v>6.6529424476445955</v>
      </c>
      <c r="Y64" s="9" t="str">
        <f>IF('[1]T61 Real GDP'!X95&lt;&gt;"",(IF('[1]T15 Wine import vol'!X95&lt;&gt;"",('[1]T15 Wine import vol'!X95/'[1]T61 Real GDP'!X95*1000),"")),"")</f>
        <v/>
      </c>
      <c r="Z64" s="9" t="str">
        <f>IF('[1]T61 Real GDP'!Y95&lt;&gt;"",(IF('[1]T15 Wine import vol'!Y95&lt;&gt;"",('[1]T15 Wine import vol'!Y95/'[1]T61 Real GDP'!Y95*1000),"")),"")</f>
        <v/>
      </c>
      <c r="AA64" s="9" t="str">
        <f>IF('[1]T61 Real GDP'!Z95&lt;&gt;"",(IF('[1]T15 Wine import vol'!Z95&lt;&gt;"",('[1]T15 Wine import vol'!Z95/'[1]T61 Real GDP'!Z95*1000),"")),"")</f>
        <v/>
      </c>
      <c r="AB64" s="9">
        <f>IF('[1]T61 Real GDP'!AA95&lt;&gt;"",(IF('[1]T15 Wine import vol'!AA95&lt;&gt;"",('[1]T15 Wine import vol'!AA95/'[1]T61 Real GDP'!AA95*1000),"")),"")</f>
        <v>11.864159743477627</v>
      </c>
      <c r="AC64" s="9">
        <f>IF('[1]T61 Real GDP'!AB95&lt;&gt;"",(IF('[1]T15 Wine import vol'!AB95&lt;&gt;"",('[1]T15 Wine import vol'!AB95/'[1]T61 Real GDP'!AB95*1000),"")),"")</f>
        <v>134.78803355701908</v>
      </c>
      <c r="AD64" s="9">
        <f>IF('[1]T61 Real GDP'!AC95&lt;&gt;"",(IF('[1]T15 Wine import vol'!AC95&lt;&gt;"",('[1]T15 Wine import vol'!AC95/'[1]T61 Real GDP'!AC95*1000),"")),"")</f>
        <v>107.31001156021205</v>
      </c>
      <c r="AE64" s="9">
        <f>IF('[1]T61 Real GDP'!AD95&lt;&gt;"",(IF('[1]T15 Wine import vol'!AD95&lt;&gt;"",('[1]T15 Wine import vol'!AD95/'[1]T61 Real GDP'!AD95*1000),"")),"")</f>
        <v>0.13131361841817638</v>
      </c>
      <c r="AF64" s="9">
        <f>IF('[1]T61 Real GDP'!AE95&lt;&gt;"",(IF('[1]T15 Wine import vol'!AE95&lt;&gt;"",('[1]T15 Wine import vol'!AE95/'[1]T61 Real GDP'!AE95*1000),"")),"")</f>
        <v>99.580759468341526</v>
      </c>
      <c r="AG64" s="9">
        <f>IF('[1]T61 Real GDP'!AF95&lt;&gt;"",(IF('[1]T15 Wine import vol'!AF95&lt;&gt;"",('[1]T15 Wine import vol'!AF95/'[1]T61 Real GDP'!AF95*1000),"")),"")</f>
        <v>661.54006166212673</v>
      </c>
      <c r="AH64" s="9">
        <f>IF('[1]T61 Real GDP'!AG95&lt;&gt;"",(IF('[1]T15 Wine import vol'!AG95&lt;&gt;"",('[1]T15 Wine import vol'!AG95/'[1]T61 Real GDP'!AG95*1000),"")),"")</f>
        <v>4.9845498058534039</v>
      </c>
      <c r="AI64" s="9">
        <f>IF('[1]T61 Real GDP'!AH95&lt;&gt;"",(IF('[1]T15 Wine import vol'!AH95&lt;&gt;"",('[1]T15 Wine import vol'!AH95/'[1]T61 Real GDP'!AH95*1000),"")),"")</f>
        <v>122.43722561232026</v>
      </c>
      <c r="AJ64" s="9">
        <f>IF('[1]T61 Real GDP'!AI95&lt;&gt;"",(IF('[1]T15 Wine import vol'!AI95&lt;&gt;"",('[1]T15 Wine import vol'!AI95/'[1]T61 Real GDP'!AI95*1000),"")),"")</f>
        <v>355.07295197519869</v>
      </c>
      <c r="AK64" s="9" t="str">
        <f>IF('[1]T61 Real GDP'!AJ95&lt;&gt;"",(IF('[1]T15 Wine import vol'!AJ95&lt;&gt;"",('[1]T15 Wine import vol'!AJ95/'[1]T61 Real GDP'!AJ95*1000),"")),"")</f>
        <v/>
      </c>
      <c r="AL64" s="9" t="str">
        <f>IF('[1]T61 Real GDP'!AK95&lt;&gt;"",(IF('[1]T15 Wine import vol'!AK95&lt;&gt;"",('[1]T15 Wine import vol'!AK95/'[1]T61 Real GDP'!AK95*1000),"")),"")</f>
        <v/>
      </c>
      <c r="AM64" s="9" t="str">
        <f>IF('[1]T61 Real GDP'!AL95&lt;&gt;"",(IF('[1]T15 Wine import vol'!AL95&lt;&gt;"",('[1]T15 Wine import vol'!AL95/'[1]T61 Real GDP'!AL95*1000),"")),"")</f>
        <v/>
      </c>
      <c r="AN64" s="9">
        <f>IF('[1]T61 Real GDP'!AM95&lt;&gt;"",(IF('[1]T15 Wine import vol'!AM95&lt;&gt;"",('[1]T15 Wine import vol'!AM95/'[1]T61 Real GDP'!AM95*1000),"")),"")</f>
        <v>21.053924509755056</v>
      </c>
      <c r="AO64" s="9" t="str">
        <f>IF('[1]T61 Real GDP'!AN95&lt;&gt;"",(IF('[1]T15 Wine import vol'!AN95&lt;&gt;"",('[1]T15 Wine import vol'!AN95/'[1]T61 Real GDP'!AN95*1000),"")),"")</f>
        <v/>
      </c>
      <c r="AP64" s="9">
        <f>IF('[1]T61 Real GDP'!AO95&lt;&gt;"",(IF('[1]T15 Wine import vol'!AO95&lt;&gt;"",('[1]T15 Wine import vol'!AO95/'[1]T61 Real GDP'!AO95*1000),"")),"")</f>
        <v>0</v>
      </c>
      <c r="AQ64" s="9" t="str">
        <f>IF('[1]T61 Real GDP'!AP95&lt;&gt;"",(IF('[1]T15 Wine import vol'!AP95&lt;&gt;"",('[1]T15 Wine import vol'!AP95/'[1]T61 Real GDP'!AP95*1000),"")),"")</f>
        <v/>
      </c>
      <c r="AR64" s="9" t="str">
        <f>IF('[1]T61 Real GDP'!AQ95&lt;&gt;"",(IF('[1]T15 Wine import vol'!AQ95&lt;&gt;"",('[1]T15 Wine import vol'!AQ95/'[1]T61 Real GDP'!AQ95*1000),"")),"")</f>
        <v/>
      </c>
      <c r="AS64" s="9" t="str">
        <f>IF('[1]T61 Real GDP'!AR95&lt;&gt;"",(IF('[1]T15 Wine import vol'!AR95&lt;&gt;"",('[1]T15 Wine import vol'!AR95/'[1]T61 Real GDP'!AR95*1000),"")),"")</f>
        <v/>
      </c>
      <c r="AT64" s="9">
        <f>IF('[1]T61 Real GDP'!AS95&lt;&gt;"",(IF('[1]T15 Wine import vol'!AS95&lt;&gt;"",('[1]T15 Wine import vol'!AS95/'[1]T61 Real GDP'!AS95*1000),"")),"")</f>
        <v>7.2439742042998621</v>
      </c>
      <c r="AU64" s="9">
        <f>IF('[1]T61 Real GDP'!AT95&lt;&gt;"",(IF('[1]T15 Wine import vol'!AT95&lt;&gt;"",('[1]T15 Wine import vol'!AT95/'[1]T61 Real GDP'!AT95*1000),"")),"")</f>
        <v>18.413759687585621</v>
      </c>
      <c r="AV64" s="9">
        <f>IF('[1]T61 Real GDP'!AU95&lt;&gt;"",(IF('[1]T15 Wine import vol'!AU95&lt;&gt;"",('[1]T15 Wine import vol'!AU95/'[1]T61 Real GDP'!AU95*1000),"")),"")</f>
        <v>4.4341833307291125</v>
      </c>
      <c r="AW64" s="9">
        <f>IF('[1]T61 Real GDP'!AV95&lt;&gt;"",(IF('[1]T15 Wine import vol'!AV95&lt;&gt;"",('[1]T15 Wine import vol'!AV95/'[1]T61 Real GDP'!AV95*1000),"")),"")</f>
        <v>116.59244917715394</v>
      </c>
      <c r="AX64" s="9">
        <f>IF('[1]T61 Real GDP'!AW95&lt;&gt;"",(IF('[1]T15 Wine import vol'!AW95&lt;&gt;"",('[1]T15 Wine import vol'!AW95/'[1]T61 Real GDP'!AW95*1000),"")),"")</f>
        <v>35.738933841028086</v>
      </c>
      <c r="AY64" s="9" t="str">
        <f>IF('[1]T61 Real GDP'!AX95&lt;&gt;"",(IF('[1]T15 Wine import vol'!AX95&lt;&gt;"",('[1]T15 Wine import vol'!AX95/'[1]T61 Real GDP'!AX95*1000),"")),"")</f>
        <v/>
      </c>
      <c r="AZ64" s="9">
        <f>IF('[1]T61 Real GDP'!AY95&lt;&gt;"",(IF('[1]T15 Wine import vol'!AY95&lt;&gt;"",('[1]T15 Wine import vol'!AY95/'[1]T61 Real GDP'!AY95*1000),"")),"")</f>
        <v>52.964652567501361</v>
      </c>
      <c r="BA64" s="9" t="str">
        <f>IF('[1]T61 Real GDP'!AZ95&lt;&gt;"",(IF('[1]T15 Wine import vol'!AZ95&lt;&gt;"",('[1]T15 Wine import vol'!AZ95/'[1]T61 Real GDP'!AZ95*1000),"")),"")</f>
        <v/>
      </c>
      <c r="BB64" s="8" t="str">
        <f>IF('[1]T61 Real GDP'!BC95&lt;&gt;"",(IF('[1]T15 Wine import vol'!BC95&lt;&gt;"",('[1]T15 Wine import vol'!BC95/'[1]T61 Real GDP'!BC95*1000),"")),"")</f>
        <v/>
      </c>
    </row>
    <row r="65" spans="1:54" x14ac:dyDescent="0.5">
      <c r="A65" s="7">
        <f>'[1]T15 Wine import vol'!A96</f>
        <v>1928</v>
      </c>
      <c r="B65" s="9">
        <f>IF('[1]T61 Real GDP'!B96&lt;&gt;"",(IF('[1]T15 Wine import vol'!B96&lt;&gt;"",('[1]T15 Wine import vol'!B96/'[1]T61 Real GDP'!B96*1000),"")),"")</f>
        <v>6583.8058937742244</v>
      </c>
      <c r="C65" s="9">
        <f>IF('[1]T61 Real GDP'!C96&lt;&gt;"",(IF('[1]T15 Wine import vol'!C96&lt;&gt;"",('[1]T15 Wine import vol'!C96/'[1]T61 Real GDP'!C96*1000),"")),"")</f>
        <v>14.465183020346995</v>
      </c>
      <c r="D65" s="9">
        <f>IF('[1]T61 Real GDP'!D96&lt;&gt;"",(IF('[1]T15 Wine import vol'!D96&lt;&gt;"",('[1]T15 Wine import vol'!D96/'[1]T61 Real GDP'!D96*1000),"")),"")</f>
        <v>3.2881216605014383</v>
      </c>
      <c r="E65" s="9">
        <f>IF('[1]T61 Real GDP'!E96&lt;&gt;"",(IF('[1]T15 Wine import vol'!E96&lt;&gt;"",('[1]T15 Wine import vol'!E96/'[1]T61 Real GDP'!E96*1000),"")),"")</f>
        <v>3.7610954843273654</v>
      </c>
      <c r="F65" s="9">
        <f>IF('[1]T61 Real GDP'!F96&lt;&gt;"",(IF('[1]T15 Wine import vol'!F96&lt;&gt;"",('[1]T15 Wine import vol'!F96/'[1]T61 Real GDP'!F96*1000),"")),"")</f>
        <v>1984.347877913184</v>
      </c>
      <c r="G65" s="9"/>
      <c r="H65" s="9">
        <f>IF('[1]T61 Real GDP'!G96&lt;&gt;"",(IF('[1]T15 Wine import vol'!G96&lt;&gt;"",('[1]T15 Wine import vol'!G96/'[1]T61 Real GDP'!G96*1000),"")),"")</f>
        <v>1015.3621000865858</v>
      </c>
      <c r="I65" s="9">
        <f>IF('[1]T61 Real GDP'!H96&lt;&gt;"",(IF('[1]T15 Wine import vol'!H96&lt;&gt;"",('[1]T15 Wine import vol'!H96/'[1]T61 Real GDP'!H96*1000),"")),"")</f>
        <v>274.48822153622575</v>
      </c>
      <c r="J65" s="9">
        <f>IF('[1]T61 Real GDP'!I96&lt;&gt;"",(IF('[1]T15 Wine import vol'!I96&lt;&gt;"",('[1]T15 Wine import vol'!I96/'[1]T61 Real GDP'!I96*1000),"")),"")</f>
        <v>24.570983984700074</v>
      </c>
      <c r="K65" s="9">
        <f>IF('[1]T61 Real GDP'!J96&lt;&gt;"",(IF('[1]T15 Wine import vol'!J96&lt;&gt;"",('[1]T15 Wine import vol'!J96/'[1]T61 Real GDP'!J96*1000),"")),"")</f>
        <v>520.42966658693001</v>
      </c>
      <c r="L65" s="9">
        <f>IF('[1]T61 Real GDP'!K96&lt;&gt;"",(IF('[1]T15 Wine import vol'!K96&lt;&gt;"",('[1]T15 Wine import vol'!K96/'[1]T61 Real GDP'!K96*1000),"")),"")</f>
        <v>16.200230813618003</v>
      </c>
      <c r="M65" s="9">
        <f>IF('[1]T61 Real GDP'!L96&lt;&gt;"",(IF('[1]T15 Wine import vol'!L96&lt;&gt;"",('[1]T15 Wine import vol'!L96/'[1]T61 Real GDP'!L96*1000),"")),"")</f>
        <v>324.65872424919337</v>
      </c>
      <c r="N65" s="9">
        <f>IF('[1]T61 Real GDP'!M96&lt;&gt;"",(IF('[1]T15 Wine import vol'!M96&lt;&gt;"",('[1]T15 Wine import vol'!M96/'[1]T61 Real GDP'!M96*1000),"")),"")</f>
        <v>325.26729932059521</v>
      </c>
      <c r="O65" s="9">
        <f>IF('[1]T61 Real GDP'!N96&lt;&gt;"",(IF('[1]T15 Wine import vol'!N96&lt;&gt;"",('[1]T15 Wine import vol'!N96/'[1]T61 Real GDP'!N96*1000),"")),"")</f>
        <v>223.88444615263739</v>
      </c>
      <c r="P65" s="9">
        <f>IF('[1]T61 Real GDP'!O96&lt;&gt;"",(IF('[1]T15 Wine import vol'!O96&lt;&gt;"",('[1]T15 Wine import vol'!O96/'[1]T61 Real GDP'!O96*1000),"")),"")</f>
        <v>3717.5049402240725</v>
      </c>
      <c r="Q65" s="9">
        <f>IF('[1]T61 Real GDP'!P96&lt;&gt;"",(IF('[1]T15 Wine import vol'!P96&lt;&gt;"",('[1]T15 Wine import vol'!P96/'[1]T61 Real GDP'!P96*1000),"")),"")</f>
        <v>254.03939812098275</v>
      </c>
      <c r="R65" s="9" t="str">
        <f>IF('[1]T61 Real GDP'!Q96&lt;&gt;"",(IF('[1]T15 Wine import vol'!Q96&lt;&gt;"",('[1]T15 Wine import vol'!Q96/'[1]T61 Real GDP'!Q96*1000),"")),"")</f>
        <v/>
      </c>
      <c r="S65" s="9">
        <f>IF('[1]T61 Real GDP'!R96&lt;&gt;"",(IF('[1]T15 Wine import vol'!R96&lt;&gt;"",('[1]T15 Wine import vol'!R96/'[1]T61 Real GDP'!R96*1000),"")),"")</f>
        <v>7.0204401357367371E-2</v>
      </c>
      <c r="T65" s="9" t="str">
        <f>IF('[1]T61 Real GDP'!S96&lt;&gt;"",(IF('[1]T15 Wine import vol'!S96&lt;&gt;"",('[1]T15 Wine import vol'!S96/'[1]T61 Real GDP'!S96*1000),"")),"")</f>
        <v/>
      </c>
      <c r="U65" s="9" t="str">
        <f>IF('[1]T61 Real GDP'!T96&lt;&gt;"",(IF('[1]T15 Wine import vol'!F96&lt;&gt;"",('[1]T15 Wine import vol'!F96/'[1]T61 Real GDP'!T96*1000),"")),"")</f>
        <v/>
      </c>
      <c r="V65" s="9">
        <f>IF('[1]T61 Real GDP'!U96&lt;&gt;"",(IF('[1]T15 Wine import vol'!U96&lt;&gt;"",('[1]T15 Wine import vol'!U96/'[1]T61 Real GDP'!U96*1000),"")),"")</f>
        <v>8.6898971642211542</v>
      </c>
      <c r="W65" s="9" t="str">
        <f>IF('[1]T61 Real GDP'!V96&lt;&gt;"",(IF('[1]T15 Wine import vol'!V96&lt;&gt;"",('[1]T15 Wine import vol'!V96/'[1]T61 Real GDP'!V96*1000),"")),"")</f>
        <v/>
      </c>
      <c r="X65" s="9">
        <f>IF('[1]T61 Real GDP'!W96&lt;&gt;"",(IF('[1]T15 Wine import vol'!W96&lt;&gt;"",('[1]T15 Wine import vol'!W96/'[1]T61 Real GDP'!W96*1000),"")),"")</f>
        <v>5.0980174509604881</v>
      </c>
      <c r="Y65" s="9" t="str">
        <f>IF('[1]T61 Real GDP'!X96&lt;&gt;"",(IF('[1]T15 Wine import vol'!X96&lt;&gt;"",('[1]T15 Wine import vol'!X96/'[1]T61 Real GDP'!X96*1000),"")),"")</f>
        <v/>
      </c>
      <c r="Z65" s="9" t="str">
        <f>IF('[1]T61 Real GDP'!Y96&lt;&gt;"",(IF('[1]T15 Wine import vol'!Y96&lt;&gt;"",('[1]T15 Wine import vol'!Y96/'[1]T61 Real GDP'!Y96*1000),"")),"")</f>
        <v/>
      </c>
      <c r="AA65" s="9" t="str">
        <f>IF('[1]T61 Real GDP'!Z96&lt;&gt;"",(IF('[1]T15 Wine import vol'!Z96&lt;&gt;"",('[1]T15 Wine import vol'!Z96/'[1]T61 Real GDP'!Z96*1000),"")),"")</f>
        <v/>
      </c>
      <c r="AB65" s="9">
        <f>IF('[1]T61 Real GDP'!AA96&lt;&gt;"",(IF('[1]T15 Wine import vol'!AA96&lt;&gt;"",('[1]T15 Wine import vol'!AA96/'[1]T61 Real GDP'!AA96*1000),"")),"")</f>
        <v>10.067504655493481</v>
      </c>
      <c r="AC65" s="9">
        <f>IF('[1]T61 Real GDP'!AB96&lt;&gt;"",(IF('[1]T15 Wine import vol'!AB96&lt;&gt;"",('[1]T15 Wine import vol'!AB96/'[1]T61 Real GDP'!AB96*1000),"")),"")</f>
        <v>119.07958345022556</v>
      </c>
      <c r="AD65" s="9">
        <f>IF('[1]T61 Real GDP'!AC96&lt;&gt;"",(IF('[1]T15 Wine import vol'!AC96&lt;&gt;"",('[1]T15 Wine import vol'!AC96/'[1]T61 Real GDP'!AC96*1000),"")),"")</f>
        <v>103.86412263944393</v>
      </c>
      <c r="AE65" s="9">
        <f>IF('[1]T61 Real GDP'!AD96&lt;&gt;"",(IF('[1]T15 Wine import vol'!AD96&lt;&gt;"",('[1]T15 Wine import vol'!AD96/'[1]T61 Real GDP'!AD96*1000),"")),"")</f>
        <v>0.24160051644526395</v>
      </c>
      <c r="AF65" s="9">
        <f>IF('[1]T61 Real GDP'!AE96&lt;&gt;"",(IF('[1]T15 Wine import vol'!AE96&lt;&gt;"",('[1]T15 Wine import vol'!AE96/'[1]T61 Real GDP'!AE96*1000),"")),"")</f>
        <v>94.022065401413869</v>
      </c>
      <c r="AG65" s="9">
        <f>IF('[1]T61 Real GDP'!AF96&lt;&gt;"",(IF('[1]T15 Wine import vol'!AF96&lt;&gt;"",('[1]T15 Wine import vol'!AF96/'[1]T61 Real GDP'!AF96*1000),"")),"")</f>
        <v>207.78020355923684</v>
      </c>
      <c r="AH65" s="9">
        <f>IF('[1]T61 Real GDP'!AG96&lt;&gt;"",(IF('[1]T15 Wine import vol'!AG96&lt;&gt;"",('[1]T15 Wine import vol'!AG96/'[1]T61 Real GDP'!AG96*1000),"")),"")</f>
        <v>7.2846102752512421</v>
      </c>
      <c r="AI65" s="9">
        <f>IF('[1]T61 Real GDP'!AH96&lt;&gt;"",(IF('[1]T15 Wine import vol'!AH96&lt;&gt;"",('[1]T15 Wine import vol'!AH96/'[1]T61 Real GDP'!AH96*1000),"")),"")</f>
        <v>130.20383675982424</v>
      </c>
      <c r="AJ65" s="9">
        <f>IF('[1]T61 Real GDP'!AI96&lt;&gt;"",(IF('[1]T15 Wine import vol'!AI96&lt;&gt;"",('[1]T15 Wine import vol'!AI96/'[1]T61 Real GDP'!AI96*1000),"")),"")</f>
        <v>378.16786424875835</v>
      </c>
      <c r="AK65" s="9" t="str">
        <f>IF('[1]T61 Real GDP'!AJ96&lt;&gt;"",(IF('[1]T15 Wine import vol'!AJ96&lt;&gt;"",('[1]T15 Wine import vol'!AJ96/'[1]T61 Real GDP'!AJ96*1000),"")),"")</f>
        <v/>
      </c>
      <c r="AL65" s="9" t="str">
        <f>IF('[1]T61 Real GDP'!AK96&lt;&gt;"",(IF('[1]T15 Wine import vol'!AK96&lt;&gt;"",('[1]T15 Wine import vol'!AK96/'[1]T61 Real GDP'!AK96*1000),"")),"")</f>
        <v/>
      </c>
      <c r="AM65" s="9" t="str">
        <f>IF('[1]T61 Real GDP'!AL96&lt;&gt;"",(IF('[1]T15 Wine import vol'!AL96&lt;&gt;"",('[1]T15 Wine import vol'!AL96/'[1]T61 Real GDP'!AL96*1000),"")),"")</f>
        <v/>
      </c>
      <c r="AN65" s="9">
        <f>IF('[1]T61 Real GDP'!AM96&lt;&gt;"",(IF('[1]T15 Wine import vol'!AM96&lt;&gt;"",('[1]T15 Wine import vol'!AM96/'[1]T61 Real GDP'!AM96*1000),"")),"")</f>
        <v>20.853291858144647</v>
      </c>
      <c r="AO65" s="9" t="str">
        <f>IF('[1]T61 Real GDP'!AN96&lt;&gt;"",(IF('[1]T15 Wine import vol'!AN96&lt;&gt;"",('[1]T15 Wine import vol'!AN96/'[1]T61 Real GDP'!AN96*1000),"")),"")</f>
        <v/>
      </c>
      <c r="AP65" s="9">
        <f>IF('[1]T61 Real GDP'!AO96&lt;&gt;"",(IF('[1]T15 Wine import vol'!AO96&lt;&gt;"",('[1]T15 Wine import vol'!AO96/'[1]T61 Real GDP'!AO96*1000),"")),"")</f>
        <v>0</v>
      </c>
      <c r="AQ65" s="9" t="str">
        <f>IF('[1]T61 Real GDP'!AP96&lt;&gt;"",(IF('[1]T15 Wine import vol'!AP96&lt;&gt;"",('[1]T15 Wine import vol'!AP96/'[1]T61 Real GDP'!AP96*1000),"")),"")</f>
        <v/>
      </c>
      <c r="AR65" s="9" t="str">
        <f>IF('[1]T61 Real GDP'!AQ96&lt;&gt;"",(IF('[1]T15 Wine import vol'!AQ96&lt;&gt;"",('[1]T15 Wine import vol'!AQ96/'[1]T61 Real GDP'!AQ96*1000),"")),"")</f>
        <v/>
      </c>
      <c r="AS65" s="9" t="str">
        <f>IF('[1]T61 Real GDP'!AR96&lt;&gt;"",(IF('[1]T15 Wine import vol'!AR96&lt;&gt;"",('[1]T15 Wine import vol'!AR96/'[1]T61 Real GDP'!AR96*1000),"")),"")</f>
        <v/>
      </c>
      <c r="AT65" s="9">
        <f>IF('[1]T61 Real GDP'!AS96&lt;&gt;"",(IF('[1]T15 Wine import vol'!AS96&lt;&gt;"",('[1]T15 Wine import vol'!AS96/'[1]T61 Real GDP'!AS96*1000),"")),"")</f>
        <v>7.4751337300479079</v>
      </c>
      <c r="AU65" s="9">
        <f>IF('[1]T61 Real GDP'!AT96&lt;&gt;"",(IF('[1]T15 Wine import vol'!AT96&lt;&gt;"",('[1]T15 Wine import vol'!AT96/'[1]T61 Real GDP'!AT96*1000),"")),"")</f>
        <v>20.647697023610412</v>
      </c>
      <c r="AV65" s="9">
        <f>IF('[1]T61 Real GDP'!AU96&lt;&gt;"",(IF('[1]T15 Wine import vol'!AU96&lt;&gt;"",('[1]T15 Wine import vol'!AU96/'[1]T61 Real GDP'!AU96*1000),"")),"")</f>
        <v>2.6243439869836749</v>
      </c>
      <c r="AW65" s="9">
        <f>IF('[1]T61 Real GDP'!AV96&lt;&gt;"",(IF('[1]T15 Wine import vol'!AV96&lt;&gt;"",('[1]T15 Wine import vol'!AV96/'[1]T61 Real GDP'!AV96*1000),"")),"")</f>
        <v>79.812446717817565</v>
      </c>
      <c r="AX65" s="9">
        <f>IF('[1]T61 Real GDP'!AW96&lt;&gt;"",(IF('[1]T15 Wine import vol'!AW96&lt;&gt;"",('[1]T15 Wine import vol'!AW96/'[1]T61 Real GDP'!AW96*1000),"")),"")</f>
        <v>28.067361668003208</v>
      </c>
      <c r="AY65" s="9" t="str">
        <f>IF('[1]T61 Real GDP'!AX96&lt;&gt;"",(IF('[1]T15 Wine import vol'!AX96&lt;&gt;"",('[1]T15 Wine import vol'!AX96/'[1]T61 Real GDP'!AX96*1000),"")),"")</f>
        <v/>
      </c>
      <c r="AZ65" s="9">
        <f>IF('[1]T61 Real GDP'!AY96&lt;&gt;"",(IF('[1]T15 Wine import vol'!AY96&lt;&gt;"",('[1]T15 Wine import vol'!AY96/'[1]T61 Real GDP'!AY96*1000),"")),"")</f>
        <v>52.889887918545831</v>
      </c>
      <c r="BA65" s="9" t="str">
        <f>IF('[1]T61 Real GDP'!AZ96&lt;&gt;"",(IF('[1]T15 Wine import vol'!AZ96&lt;&gt;"",('[1]T15 Wine import vol'!AZ96/'[1]T61 Real GDP'!AZ96*1000),"")),"")</f>
        <v/>
      </c>
      <c r="BB65" s="8" t="str">
        <f>IF('[1]T61 Real GDP'!BC96&lt;&gt;"",(IF('[1]T15 Wine import vol'!BC96&lt;&gt;"",('[1]T15 Wine import vol'!BC96/'[1]T61 Real GDP'!BC96*1000),"")),"")</f>
        <v/>
      </c>
    </row>
    <row r="66" spans="1:54" x14ac:dyDescent="0.5">
      <c r="A66" s="7">
        <f>'[1]T15 Wine import vol'!A97</f>
        <v>1929</v>
      </c>
      <c r="B66" s="9">
        <f>IF('[1]T61 Real GDP'!B97&lt;&gt;"",(IF('[1]T15 Wine import vol'!B97&lt;&gt;"",('[1]T15 Wine import vol'!B97/'[1]T61 Real GDP'!B97*1000),"")),"")</f>
        <v>6193.8332593451678</v>
      </c>
      <c r="C66" s="9">
        <f>IF('[1]T61 Real GDP'!C97&lt;&gt;"",(IF('[1]T15 Wine import vol'!C97&lt;&gt;"",('[1]T15 Wine import vol'!C97/'[1]T61 Real GDP'!C97*1000),"")),"")</f>
        <v>20.290506788582618</v>
      </c>
      <c r="D66" s="9">
        <f>IF('[1]T61 Real GDP'!D97&lt;&gt;"",(IF('[1]T15 Wine import vol'!D97&lt;&gt;"",('[1]T15 Wine import vol'!D97/'[1]T61 Real GDP'!D97*1000),"")),"")</f>
        <v>6.0153860413384015</v>
      </c>
      <c r="E66" s="9">
        <f>IF('[1]T61 Real GDP'!E97&lt;&gt;"",(IF('[1]T15 Wine import vol'!E97&lt;&gt;"",('[1]T15 Wine import vol'!E97/'[1]T61 Real GDP'!E97*1000),"")),"")</f>
        <v>3.9169419537517705</v>
      </c>
      <c r="F66" s="9">
        <f>IF('[1]T61 Real GDP'!F97&lt;&gt;"",(IF('[1]T15 Wine import vol'!F97&lt;&gt;"",('[1]T15 Wine import vol'!F97/'[1]T61 Real GDP'!F97*1000),"")),"")</f>
        <v>1722.5868575247753</v>
      </c>
      <c r="G66" s="9"/>
      <c r="H66" s="9">
        <f>IF('[1]T61 Real GDP'!G97&lt;&gt;"",(IF('[1]T15 Wine import vol'!G97&lt;&gt;"",('[1]T15 Wine import vol'!G97/'[1]T61 Real GDP'!G97*1000),"")),"")</f>
        <v>1105.8545057412173</v>
      </c>
      <c r="I66" s="9">
        <f>IF('[1]T61 Real GDP'!H97&lt;&gt;"",(IF('[1]T15 Wine import vol'!H97&lt;&gt;"",('[1]T15 Wine import vol'!H97/'[1]T61 Real GDP'!H97*1000),"")),"")</f>
        <v>302.58021517661626</v>
      </c>
      <c r="J66" s="9">
        <f>IF('[1]T61 Real GDP'!I97&lt;&gt;"",(IF('[1]T15 Wine import vol'!I97&lt;&gt;"",('[1]T15 Wine import vol'!I97/'[1]T61 Real GDP'!I97*1000),"")),"")</f>
        <v>11.298179047435584</v>
      </c>
      <c r="K66" s="9">
        <f>IF('[1]T61 Real GDP'!J97&lt;&gt;"",(IF('[1]T15 Wine import vol'!J97&lt;&gt;"",('[1]T15 Wine import vol'!J97/'[1]T61 Real GDP'!J97*1000),"")),"")</f>
        <v>439.90864864040509</v>
      </c>
      <c r="L66" s="9">
        <f>IF('[1]T61 Real GDP'!K97&lt;&gt;"",(IF('[1]T15 Wine import vol'!K97&lt;&gt;"",('[1]T15 Wine import vol'!K97/'[1]T61 Real GDP'!K97*1000),"")),"")</f>
        <v>13.248502994011975</v>
      </c>
      <c r="M66" s="9">
        <f>IF('[1]T61 Real GDP'!L97&lt;&gt;"",(IF('[1]T15 Wine import vol'!L97&lt;&gt;"",('[1]T15 Wine import vol'!L97/'[1]T61 Real GDP'!L97*1000),"")),"")</f>
        <v>300.24113817217261</v>
      </c>
      <c r="N66" s="9">
        <f>IF('[1]T61 Real GDP'!M97&lt;&gt;"",(IF('[1]T15 Wine import vol'!M97&lt;&gt;"",('[1]T15 Wine import vol'!M97/'[1]T61 Real GDP'!M97*1000),"")),"")</f>
        <v>332.39086274120928</v>
      </c>
      <c r="O66" s="9">
        <f>IF('[1]T61 Real GDP'!N97&lt;&gt;"",(IF('[1]T15 Wine import vol'!N97&lt;&gt;"",('[1]T15 Wine import vol'!N97/'[1]T61 Real GDP'!N97*1000),"")),"")</f>
        <v>235.63088895201841</v>
      </c>
      <c r="P66" s="9">
        <f>IF('[1]T61 Real GDP'!O97&lt;&gt;"",(IF('[1]T15 Wine import vol'!O97&lt;&gt;"",('[1]T15 Wine import vol'!O97/'[1]T61 Real GDP'!O97*1000),"")),"")</f>
        <v>3367.3203483713141</v>
      </c>
      <c r="Q66" s="9">
        <f>IF('[1]T61 Real GDP'!P97&lt;&gt;"",(IF('[1]T15 Wine import vol'!P97&lt;&gt;"",('[1]T15 Wine import vol'!P97/'[1]T61 Real GDP'!P97*1000),"")),"")</f>
        <v>277.02081128766321</v>
      </c>
      <c r="R66" s="9" t="str">
        <f>IF('[1]T61 Real GDP'!Q97&lt;&gt;"",(IF('[1]T15 Wine import vol'!Q97&lt;&gt;"",('[1]T15 Wine import vol'!Q97/'[1]T61 Real GDP'!Q97*1000),"")),"")</f>
        <v/>
      </c>
      <c r="S66" s="9">
        <f>IF('[1]T61 Real GDP'!R97&lt;&gt;"",(IF('[1]T15 Wine import vol'!R97&lt;&gt;"",('[1]T15 Wine import vol'!R97/'[1]T61 Real GDP'!R97*1000),"")),"")</f>
        <v>9.5881044711309052E-2</v>
      </c>
      <c r="T66" s="9" t="str">
        <f>IF('[1]T61 Real GDP'!S97&lt;&gt;"",(IF('[1]T15 Wine import vol'!S97&lt;&gt;"",('[1]T15 Wine import vol'!S97/'[1]T61 Real GDP'!S97*1000),"")),"")</f>
        <v/>
      </c>
      <c r="U66" s="9" t="str">
        <f>IF('[1]T61 Real GDP'!T97&lt;&gt;"",(IF('[1]T15 Wine import vol'!T97&lt;&gt;"",('[1]T15 Wine import vol'!T97/'[1]T61 Real GDP'!T97*1000),"")),"")</f>
        <v/>
      </c>
      <c r="V66" s="9">
        <f>IF('[1]T61 Real GDP'!U97&lt;&gt;"",(IF('[1]T15 Wine import vol'!U97&lt;&gt;"",('[1]T15 Wine import vol'!U97/'[1]T61 Real GDP'!U97*1000),"")),"")</f>
        <v>6.3670713294392183</v>
      </c>
      <c r="W66" s="9" t="str">
        <f>IF('[1]T61 Real GDP'!V97&lt;&gt;"",(IF('[1]T15 Wine import vol'!V97&lt;&gt;"",('[1]T15 Wine import vol'!V97/'[1]T61 Real GDP'!V97*1000),"")),"")</f>
        <v/>
      </c>
      <c r="X66" s="9">
        <f>IF('[1]T61 Real GDP'!W97&lt;&gt;"",(IF('[1]T15 Wine import vol'!W97&lt;&gt;"",('[1]T15 Wine import vol'!W97/'[1]T61 Real GDP'!W97*1000),"")),"")</f>
        <v>3.7130249460881979</v>
      </c>
      <c r="Y66" s="9" t="str">
        <f>IF('[1]T61 Real GDP'!X97&lt;&gt;"",(IF('[1]T15 Wine import vol'!X97&lt;&gt;"",('[1]T15 Wine import vol'!X97/'[1]T61 Real GDP'!X97*1000),"")),"")</f>
        <v/>
      </c>
      <c r="Z66" s="9" t="str">
        <f>IF('[1]T61 Real GDP'!Y97&lt;&gt;"",(IF('[1]T15 Wine import vol'!Y97&lt;&gt;"",('[1]T15 Wine import vol'!Y97/'[1]T61 Real GDP'!Y97*1000),"")),"")</f>
        <v/>
      </c>
      <c r="AA66" s="9" t="str">
        <f>IF('[1]T61 Real GDP'!Z97&lt;&gt;"",(IF('[1]T15 Wine import vol'!Z97&lt;&gt;"",('[1]T15 Wine import vol'!Z97/'[1]T61 Real GDP'!Z97*1000),"")),"")</f>
        <v/>
      </c>
      <c r="AB66" s="9">
        <f>IF('[1]T61 Real GDP'!AA97&lt;&gt;"",(IF('[1]T15 Wine import vol'!AA97&lt;&gt;"",('[1]T15 Wine import vol'!AA97/'[1]T61 Real GDP'!AA97*1000),"")),"")</f>
        <v>10.308359574594498</v>
      </c>
      <c r="AC66" s="9">
        <f>IF('[1]T61 Real GDP'!AB97&lt;&gt;"",(IF('[1]T15 Wine import vol'!AB97&lt;&gt;"",('[1]T15 Wine import vol'!AB97/'[1]T61 Real GDP'!AB97*1000),"")),"")</f>
        <v>126.21501328228926</v>
      </c>
      <c r="AD66" s="9">
        <f>IF('[1]T61 Real GDP'!AC97&lt;&gt;"",(IF('[1]T15 Wine import vol'!AC97&lt;&gt;"",('[1]T15 Wine import vol'!AC97/'[1]T61 Real GDP'!AC97*1000),"")),"")</f>
        <v>116.58941804334226</v>
      </c>
      <c r="AE66" s="9">
        <f>IF('[1]T61 Real GDP'!AD97&lt;&gt;"",(IF('[1]T15 Wine import vol'!AD97&lt;&gt;"",('[1]T15 Wine import vol'!AD97/'[1]T61 Real GDP'!AD97*1000),"")),"")</f>
        <v>9.3438629182266489E-2</v>
      </c>
      <c r="AF66" s="9">
        <f>IF('[1]T61 Real GDP'!AE97&lt;&gt;"",(IF('[1]T15 Wine import vol'!AE97&lt;&gt;"",('[1]T15 Wine import vol'!AE97/'[1]T61 Real GDP'!AE97*1000),"")),"")</f>
        <v>81.565723650249964</v>
      </c>
      <c r="AG66" s="9">
        <f>IF('[1]T61 Real GDP'!AF97&lt;&gt;"",(IF('[1]T15 Wine import vol'!AF97&lt;&gt;"",('[1]T15 Wine import vol'!AF97/'[1]T61 Real GDP'!AF97*1000),"")),"")</f>
        <v>597.03569311109732</v>
      </c>
      <c r="AH66" s="9">
        <f>IF('[1]T61 Real GDP'!AG97&lt;&gt;"",(IF('[1]T15 Wine import vol'!AG97&lt;&gt;"",('[1]T15 Wine import vol'!AG97/'[1]T61 Real GDP'!AG97*1000),"")),"")</f>
        <v>8.4812855794351627</v>
      </c>
      <c r="AI66" s="9">
        <f>IF('[1]T61 Real GDP'!AH97&lt;&gt;"",(IF('[1]T15 Wine import vol'!AH97&lt;&gt;"",('[1]T15 Wine import vol'!AH97/'[1]T61 Real GDP'!AH97*1000),"")),"")</f>
        <v>144.2740026678425</v>
      </c>
      <c r="AJ66" s="9">
        <f>IF('[1]T61 Real GDP'!AI97&lt;&gt;"",(IF('[1]T15 Wine import vol'!AI97&lt;&gt;"",('[1]T15 Wine import vol'!AI97/'[1]T61 Real GDP'!AI97*1000),"")),"")</f>
        <v>336.72695389091928</v>
      </c>
      <c r="AK66" s="9" t="str">
        <f>IF('[1]T61 Real GDP'!AJ97&lt;&gt;"",(IF('[1]T15 Wine import vol'!AJ97&lt;&gt;"",('[1]T15 Wine import vol'!AJ97/'[1]T61 Real GDP'!AJ97*1000),"")),"")</f>
        <v/>
      </c>
      <c r="AL66" s="9" t="str">
        <f>IF('[1]T61 Real GDP'!AK97&lt;&gt;"",(IF('[1]T15 Wine import vol'!AK97&lt;&gt;"",('[1]T15 Wine import vol'!AK97/'[1]T61 Real GDP'!AK97*1000),"")),"")</f>
        <v/>
      </c>
      <c r="AM66" s="9" t="str">
        <f>IF('[1]T61 Real GDP'!AL97&lt;&gt;"",(IF('[1]T15 Wine import vol'!AL97&lt;&gt;"",('[1]T15 Wine import vol'!AL97/'[1]T61 Real GDP'!AL97*1000),"")),"")</f>
        <v/>
      </c>
      <c r="AN66" s="9">
        <f>IF('[1]T61 Real GDP'!AM97&lt;&gt;"",(IF('[1]T15 Wine import vol'!AM97&lt;&gt;"",('[1]T15 Wine import vol'!AM97/'[1]T61 Real GDP'!AM97*1000),"")),"")</f>
        <v>18.950485102729477</v>
      </c>
      <c r="AO66" s="9" t="str">
        <f>IF('[1]T61 Real GDP'!AN97&lt;&gt;"",(IF('[1]T15 Wine import vol'!AN97&lt;&gt;"",('[1]T15 Wine import vol'!AN97/'[1]T61 Real GDP'!AN97*1000),"")),"")</f>
        <v/>
      </c>
      <c r="AP66" s="9">
        <f>IF('[1]T61 Real GDP'!AO97&lt;&gt;"",(IF('[1]T15 Wine import vol'!AO97&lt;&gt;"",('[1]T15 Wine import vol'!AO97/'[1]T61 Real GDP'!AO97*1000),"")),"")</f>
        <v>12.190337406120394</v>
      </c>
      <c r="AQ66" s="9" t="str">
        <f>IF('[1]T61 Real GDP'!AP97&lt;&gt;"",(IF('[1]T15 Wine import vol'!AP97&lt;&gt;"",('[1]T15 Wine import vol'!AP97/'[1]T61 Real GDP'!AP97*1000),"")),"")</f>
        <v/>
      </c>
      <c r="AR66" s="9">
        <f>IF('[1]T61 Real GDP'!AQ97&lt;&gt;"",(IF('[1]T15 Wine import vol'!AQ97&lt;&gt;"",('[1]T15 Wine import vol'!AQ97/'[1]T61 Real GDP'!AQ97*1000),"")),"")</f>
        <v>2.3390127330438908</v>
      </c>
      <c r="AS66" s="9" t="str">
        <f>IF('[1]T61 Real GDP'!AR97&lt;&gt;"",(IF('[1]T15 Wine import vol'!AR97&lt;&gt;"",('[1]T15 Wine import vol'!AR97/'[1]T61 Real GDP'!AR97*1000),"")),"")</f>
        <v/>
      </c>
      <c r="AT66" s="9">
        <f>IF('[1]T61 Real GDP'!AS97&lt;&gt;"",(IF('[1]T15 Wine import vol'!AS97&lt;&gt;"",('[1]T15 Wine import vol'!AS97/'[1]T61 Real GDP'!AS97*1000),"")),"")</f>
        <v>6.9650879299035928</v>
      </c>
      <c r="AU66" s="9">
        <f>IF('[1]T61 Real GDP'!AT97&lt;&gt;"",(IF('[1]T15 Wine import vol'!AT97&lt;&gt;"",('[1]T15 Wine import vol'!AT97/'[1]T61 Real GDP'!AT97*1000),"")),"")</f>
        <v>23.204830913439995</v>
      </c>
      <c r="AV66" s="9">
        <f>IF('[1]T61 Real GDP'!AU97&lt;&gt;"",(IF('[1]T15 Wine import vol'!AU97&lt;&gt;"",('[1]T15 Wine import vol'!AU97/'[1]T61 Real GDP'!AU97*1000),"")),"")</f>
        <v>20.142865633481616</v>
      </c>
      <c r="AW66" s="9">
        <f>IF('[1]T61 Real GDP'!AV97&lt;&gt;"",(IF('[1]T15 Wine import vol'!AV97&lt;&gt;"",('[1]T15 Wine import vol'!AV97/'[1]T61 Real GDP'!AV97*1000),"")),"")</f>
        <v>80.718909241151351</v>
      </c>
      <c r="AX66" s="9">
        <f>IF('[1]T61 Real GDP'!AW97&lt;&gt;"",(IF('[1]T15 Wine import vol'!AW97&lt;&gt;"",('[1]T15 Wine import vol'!AW97/'[1]T61 Real GDP'!AW97*1000),"")),"")</f>
        <v>26.790421792618627</v>
      </c>
      <c r="AY66" s="9" t="str">
        <f>IF('[1]T61 Real GDP'!AX97&lt;&gt;"",(IF('[1]T15 Wine import vol'!AX97&lt;&gt;"",('[1]T15 Wine import vol'!AX97/'[1]T61 Real GDP'!AX97*1000),"")),"")</f>
        <v/>
      </c>
      <c r="AZ66" s="9">
        <f>IF('[1]T61 Real GDP'!AY97&lt;&gt;"",(IF('[1]T15 Wine import vol'!AY97&lt;&gt;"",('[1]T15 Wine import vol'!AY97/'[1]T61 Real GDP'!AY97*1000),"")),"")</f>
        <v>121.19802145618435</v>
      </c>
      <c r="BA66" s="9">
        <f>IF('[1]T61 Real GDP'!AZ97&lt;&gt;"",(IF('[1]T15 Wine import vol'!AZ97&lt;&gt;"",('[1]T15 Wine import vol'!AZ97/'[1]T61 Real GDP'!AZ97*1000),"")),"")</f>
        <v>0</v>
      </c>
      <c r="BB66" s="8" t="str">
        <f>IF('[1]T61 Real GDP'!BC97&lt;&gt;"",(IF('[1]T15 Wine import vol'!BC97&lt;&gt;"",('[1]T15 Wine import vol'!BC97/'[1]T61 Real GDP'!BC97*1000),"")),"")</f>
        <v/>
      </c>
    </row>
    <row r="67" spans="1:54" x14ac:dyDescent="0.5">
      <c r="A67" s="7">
        <f>'[1]T15 Wine import vol'!A98</f>
        <v>1930</v>
      </c>
      <c r="B67" s="9">
        <f>IF('[1]T61 Real GDP'!B98&lt;&gt;"",(IF('[1]T15 Wine import vol'!B98&lt;&gt;"",('[1]T15 Wine import vol'!B98/'[1]T61 Real GDP'!B98*1000),"")),"")</f>
        <v>6803.5172917086147</v>
      </c>
      <c r="C67" s="9">
        <f>IF('[1]T61 Real GDP'!C98&lt;&gt;"",(IF('[1]T15 Wine import vol'!C98&lt;&gt;"",('[1]T15 Wine import vol'!C98/'[1]T61 Real GDP'!C98*1000),"")),"")</f>
        <v>24.956735806093306</v>
      </c>
      <c r="D67" s="9">
        <f>IF('[1]T61 Real GDP'!D98&lt;&gt;"",(IF('[1]T15 Wine import vol'!D98&lt;&gt;"",('[1]T15 Wine import vol'!D98/'[1]T61 Real GDP'!D98*1000),"")),"")</f>
        <v>6.0904654654654662</v>
      </c>
      <c r="E67" s="9">
        <f>IF('[1]T61 Real GDP'!E98&lt;&gt;"",(IF('[1]T15 Wine import vol'!E98&lt;&gt;"",('[1]T15 Wine import vol'!E98/'[1]T61 Real GDP'!E98*1000),"")),"")</f>
        <v>1.588670953039798</v>
      </c>
      <c r="F67" s="9">
        <f>IF('[1]T61 Real GDP'!F98&lt;&gt;"",(IF('[1]T15 Wine import vol'!F98&lt;&gt;"",('[1]T15 Wine import vol'!F98/'[1]T61 Real GDP'!F98*1000),"")),"")</f>
        <v>1555.698307859474</v>
      </c>
      <c r="G67" s="9"/>
      <c r="H67" s="9">
        <f>IF('[1]T61 Real GDP'!G98&lt;&gt;"",(IF('[1]T15 Wine import vol'!G98&lt;&gt;"",('[1]T15 Wine import vol'!G98/'[1]T61 Real GDP'!G98*1000),"")),"")</f>
        <v>1019.0333248017193</v>
      </c>
      <c r="I67" s="9">
        <f>IF('[1]T61 Real GDP'!H98&lt;&gt;"",(IF('[1]T15 Wine import vol'!H98&lt;&gt;"",('[1]T15 Wine import vol'!H98/'[1]T61 Real GDP'!H98*1000),"")),"")</f>
        <v>328.65554760858845</v>
      </c>
      <c r="J67" s="9">
        <f>IF('[1]T61 Real GDP'!I98&lt;&gt;"",(IF('[1]T15 Wine import vol'!I98&lt;&gt;"",('[1]T15 Wine import vol'!I98/'[1]T61 Real GDP'!I98*1000),"")),"")</f>
        <v>11.779714765573342</v>
      </c>
      <c r="K67" s="9">
        <f>IF('[1]T61 Real GDP'!J98&lt;&gt;"",(IF('[1]T15 Wine import vol'!J98&lt;&gt;"",('[1]T15 Wine import vol'!J98/'[1]T61 Real GDP'!J98*1000),"")),"")</f>
        <v>321.09960479810678</v>
      </c>
      <c r="L67" s="9">
        <f>IF('[1]T61 Real GDP'!K98&lt;&gt;"",(IF('[1]T15 Wine import vol'!K98&lt;&gt;"",('[1]T15 Wine import vol'!K98/'[1]T61 Real GDP'!K98*1000),"")),"")</f>
        <v>6.0242643982708124</v>
      </c>
      <c r="M67" s="9">
        <f>IF('[1]T61 Real GDP'!L98&lt;&gt;"",(IF('[1]T15 Wine import vol'!L98&lt;&gt;"",('[1]T15 Wine import vol'!L98/'[1]T61 Real GDP'!L98*1000),"")),"")</f>
        <v>310.20047169811323</v>
      </c>
      <c r="N67" s="9">
        <f>IF('[1]T61 Real GDP'!M98&lt;&gt;"",(IF('[1]T15 Wine import vol'!M98&lt;&gt;"",('[1]T15 Wine import vol'!M98/'[1]T61 Real GDP'!M98*1000),"")),"")</f>
        <v>319.2163974249695</v>
      </c>
      <c r="O67" s="9">
        <f>IF('[1]T61 Real GDP'!N98&lt;&gt;"",(IF('[1]T15 Wine import vol'!N98&lt;&gt;"",('[1]T15 Wine import vol'!N98/'[1]T61 Real GDP'!N98*1000),"")),"")</f>
        <v>250.18009693420197</v>
      </c>
      <c r="P67" s="9">
        <f>IF('[1]T61 Real GDP'!O98&lt;&gt;"",(IF('[1]T15 Wine import vol'!O98&lt;&gt;"",('[1]T15 Wine import vol'!O98/'[1]T61 Real GDP'!O98*1000),"")),"")</f>
        <v>3384.4517104217716</v>
      </c>
      <c r="Q67" s="9">
        <f>IF('[1]T61 Real GDP'!P98&lt;&gt;"",(IF('[1]T15 Wine import vol'!P98&lt;&gt;"",('[1]T15 Wine import vol'!P98/'[1]T61 Real GDP'!P98*1000),"")),"")</f>
        <v>252.09316468959136</v>
      </c>
      <c r="R67" s="9" t="str">
        <f>IF('[1]T61 Real GDP'!Q98&lt;&gt;"",(IF('[1]T15 Wine import vol'!Q98&lt;&gt;"",('[1]T15 Wine import vol'!Q98/'[1]T61 Real GDP'!Q98*1000),"")),"")</f>
        <v/>
      </c>
      <c r="S67" s="9">
        <f>IF('[1]T61 Real GDP'!R98&lt;&gt;"",(IF('[1]T15 Wine import vol'!R98&lt;&gt;"",('[1]T15 Wine import vol'!R98/'[1]T61 Real GDP'!R98*1000),"")),"")</f>
        <v>2.6045854692594156E-2</v>
      </c>
      <c r="T67" s="9" t="str">
        <f>IF('[1]T61 Real GDP'!S98&lt;&gt;"",(IF('[1]T15 Wine import vol'!S98&lt;&gt;"",('[1]T15 Wine import vol'!S98/'[1]T61 Real GDP'!S98*1000),"")),"")</f>
        <v/>
      </c>
      <c r="U67" s="9" t="str">
        <f>IF('[1]T61 Real GDP'!T98&lt;&gt;"",(IF('[1]T15 Wine import vol'!T98&lt;&gt;"",('[1]T15 Wine import vol'!T98/'[1]T61 Real GDP'!T98*1000),"")),"")</f>
        <v/>
      </c>
      <c r="V67" s="9">
        <f>IF('[1]T61 Real GDP'!U98&lt;&gt;"",(IF('[1]T15 Wine import vol'!U98&lt;&gt;"",('[1]T15 Wine import vol'!U98/'[1]T61 Real GDP'!U98*1000),"")),"")</f>
        <v>4.1559575300299869</v>
      </c>
      <c r="W67" s="9" t="str">
        <f>IF('[1]T61 Real GDP'!V98&lt;&gt;"",(IF('[1]T15 Wine import vol'!V98&lt;&gt;"",('[1]T15 Wine import vol'!V98/'[1]T61 Real GDP'!V98*1000),"")),"")</f>
        <v/>
      </c>
      <c r="X67" s="9">
        <f>IF('[1]T61 Real GDP'!W98&lt;&gt;"",(IF('[1]T15 Wine import vol'!W98&lt;&gt;"",('[1]T15 Wine import vol'!W98/'[1]T61 Real GDP'!W98*1000),"")),"")</f>
        <v>2.1119491211345145</v>
      </c>
      <c r="Y67" s="9" t="str">
        <f>IF('[1]T61 Real GDP'!X98&lt;&gt;"",(IF('[1]T15 Wine import vol'!X98&lt;&gt;"",('[1]T15 Wine import vol'!X98/'[1]T61 Real GDP'!X98*1000),"")),"")</f>
        <v/>
      </c>
      <c r="Z67" s="9" t="str">
        <f>IF('[1]T61 Real GDP'!Y98&lt;&gt;"",(IF('[1]T15 Wine import vol'!Y98&lt;&gt;"",('[1]T15 Wine import vol'!Y98/'[1]T61 Real GDP'!Y98*1000),"")),"")</f>
        <v/>
      </c>
      <c r="AA67" s="9" t="str">
        <f>IF('[1]T61 Real GDP'!Z98&lt;&gt;"",(IF('[1]T15 Wine import vol'!Z98&lt;&gt;"",('[1]T15 Wine import vol'!Z98/'[1]T61 Real GDP'!Z98*1000),"")),"")</f>
        <v/>
      </c>
      <c r="AB67" s="9">
        <f>IF('[1]T61 Real GDP'!AA98&lt;&gt;"",(IF('[1]T15 Wine import vol'!AA98&lt;&gt;"",('[1]T15 Wine import vol'!AA98/'[1]T61 Real GDP'!AA98*1000),"")),"")</f>
        <v>12.115043666688555</v>
      </c>
      <c r="AC67" s="9">
        <f>IF('[1]T61 Real GDP'!AB98&lt;&gt;"",(IF('[1]T15 Wine import vol'!AB98&lt;&gt;"",('[1]T15 Wine import vol'!AB98/'[1]T61 Real GDP'!AB98*1000),"")),"")</f>
        <v>126.01511236099955</v>
      </c>
      <c r="AD67" s="9">
        <f>IF('[1]T61 Real GDP'!AC98&lt;&gt;"",(IF('[1]T15 Wine import vol'!AC98&lt;&gt;"",('[1]T15 Wine import vol'!AC98/'[1]T61 Real GDP'!AC98*1000),"")),"")</f>
        <v>100.74995609829382</v>
      </c>
      <c r="AE67" s="9">
        <f>IF('[1]T61 Real GDP'!AD98&lt;&gt;"",(IF('[1]T15 Wine import vol'!AD98&lt;&gt;"",('[1]T15 Wine import vol'!AD98/'[1]T61 Real GDP'!AD98*1000),"")),"")</f>
        <v>0.22386687584423115</v>
      </c>
      <c r="AF67" s="9">
        <f>IF('[1]T61 Real GDP'!AE98&lt;&gt;"",(IF('[1]T15 Wine import vol'!AE98&lt;&gt;"",('[1]T15 Wine import vol'!AE98/'[1]T61 Real GDP'!AE98*1000),"")),"")</f>
        <v>80.648438271983807</v>
      </c>
      <c r="AG67" s="9">
        <f>IF('[1]T61 Real GDP'!AF98&lt;&gt;"",(IF('[1]T15 Wine import vol'!AF98&lt;&gt;"",('[1]T15 Wine import vol'!AF98/'[1]T61 Real GDP'!AF98*1000),"")),"")</f>
        <v>416.12779099748349</v>
      </c>
      <c r="AH67" s="9">
        <f>IF('[1]T61 Real GDP'!AG98&lt;&gt;"",(IF('[1]T15 Wine import vol'!AG98&lt;&gt;"",('[1]T15 Wine import vol'!AG98/'[1]T61 Real GDP'!AG98*1000),"")),"")</f>
        <v>8.8063888978603604</v>
      </c>
      <c r="AI67" s="9">
        <f>IF('[1]T61 Real GDP'!AH98&lt;&gt;"",(IF('[1]T15 Wine import vol'!AH98&lt;&gt;"",('[1]T15 Wine import vol'!AH98/'[1]T61 Real GDP'!AH98*1000),"")),"")</f>
        <v>1.8359313128481196</v>
      </c>
      <c r="AJ67" s="9">
        <f>IF('[1]T61 Real GDP'!AI98&lt;&gt;"",(IF('[1]T15 Wine import vol'!AI98&lt;&gt;"",('[1]T15 Wine import vol'!AI98/'[1]T61 Real GDP'!AI98*1000),"")),"")</f>
        <v>489.03237852566997</v>
      </c>
      <c r="AK67" s="9" t="str">
        <f>IF('[1]T61 Real GDP'!AJ98&lt;&gt;"",(IF('[1]T15 Wine import vol'!AJ98&lt;&gt;"",('[1]T15 Wine import vol'!AJ98/'[1]T61 Real GDP'!AJ98*1000),"")),"")</f>
        <v/>
      </c>
      <c r="AL67" s="9" t="str">
        <f>IF('[1]T61 Real GDP'!AK98&lt;&gt;"",(IF('[1]T15 Wine import vol'!AK98&lt;&gt;"",('[1]T15 Wine import vol'!AK98/'[1]T61 Real GDP'!AK98*1000),"")),"")</f>
        <v/>
      </c>
      <c r="AM67" s="9" t="str">
        <f>IF('[1]T61 Real GDP'!AL98&lt;&gt;"",(IF('[1]T15 Wine import vol'!AL98&lt;&gt;"",('[1]T15 Wine import vol'!AL98/'[1]T61 Real GDP'!AL98*1000),"")),"")</f>
        <v/>
      </c>
      <c r="AN67" s="9">
        <f>IF('[1]T61 Real GDP'!AM98&lt;&gt;"",(IF('[1]T15 Wine import vol'!AM98&lt;&gt;"",('[1]T15 Wine import vol'!AM98/'[1]T61 Real GDP'!AM98*1000),"")),"")</f>
        <v>18.291168399438845</v>
      </c>
      <c r="AO67" s="9" t="str">
        <f>IF('[1]T61 Real GDP'!AN98&lt;&gt;"",(IF('[1]T15 Wine import vol'!AN98&lt;&gt;"",('[1]T15 Wine import vol'!AN98/'[1]T61 Real GDP'!AN98*1000),"")),"")</f>
        <v/>
      </c>
      <c r="AP67" s="9">
        <f>IF('[1]T61 Real GDP'!AO98&lt;&gt;"",(IF('[1]T15 Wine import vol'!AO98&lt;&gt;"",('[1]T15 Wine import vol'!AO98/'[1]T61 Real GDP'!AO98*1000),"")),"")</f>
        <v>0.4128907716231433</v>
      </c>
      <c r="AQ67" s="9" t="str">
        <f>IF('[1]T61 Real GDP'!AP98&lt;&gt;"",(IF('[1]T15 Wine import vol'!AP98&lt;&gt;"",('[1]T15 Wine import vol'!AP98/'[1]T61 Real GDP'!AP98*1000),"")),"")</f>
        <v/>
      </c>
      <c r="AR67" s="9">
        <f>IF('[1]T61 Real GDP'!AQ98&lt;&gt;"",(IF('[1]T15 Wine import vol'!AQ98&lt;&gt;"",('[1]T15 Wine import vol'!AQ98/'[1]T61 Real GDP'!AQ98*1000),"")),"")</f>
        <v>1.6057384343239649</v>
      </c>
      <c r="AS67" s="9" t="str">
        <f>IF('[1]T61 Real GDP'!AR98&lt;&gt;"",(IF('[1]T15 Wine import vol'!AR98&lt;&gt;"",('[1]T15 Wine import vol'!AR98/'[1]T61 Real GDP'!AR98*1000),"")),"")</f>
        <v/>
      </c>
      <c r="AT67" s="9">
        <f>IF('[1]T61 Real GDP'!AS98&lt;&gt;"",(IF('[1]T15 Wine import vol'!AS98&lt;&gt;"",('[1]T15 Wine import vol'!AS98/'[1]T61 Real GDP'!AS98*1000),"")),"")</f>
        <v>6.2475163562026577</v>
      </c>
      <c r="AU67" s="9">
        <f>IF('[1]T61 Real GDP'!AT98&lt;&gt;"",(IF('[1]T15 Wine import vol'!AT98&lt;&gt;"",('[1]T15 Wine import vol'!AT98/'[1]T61 Real GDP'!AT98*1000),"")),"")</f>
        <v>17.301248644431094</v>
      </c>
      <c r="AV67" s="9">
        <f>IF('[1]T61 Real GDP'!AU98&lt;&gt;"",(IF('[1]T15 Wine import vol'!AU98&lt;&gt;"",('[1]T15 Wine import vol'!AU98/'[1]T61 Real GDP'!AU98*1000),"")),"")</f>
        <v>18.445589647970323</v>
      </c>
      <c r="AW67" s="9">
        <f>IF('[1]T61 Real GDP'!AV98&lt;&gt;"",(IF('[1]T15 Wine import vol'!AV98&lt;&gt;"",('[1]T15 Wine import vol'!AV98/'[1]T61 Real GDP'!AV98*1000),"")),"")</f>
        <v>56.780717550907326</v>
      </c>
      <c r="AX67" s="9">
        <f>IF('[1]T61 Real GDP'!AW98&lt;&gt;"",(IF('[1]T15 Wine import vol'!AW98&lt;&gt;"",('[1]T15 Wine import vol'!AW98/'[1]T61 Real GDP'!AW98*1000),"")),"")</f>
        <v>20.038398244651674</v>
      </c>
      <c r="AY67" s="9" t="str">
        <f>IF('[1]T61 Real GDP'!AX98&lt;&gt;"",(IF('[1]T15 Wine import vol'!AX98&lt;&gt;"",('[1]T15 Wine import vol'!AX98/'[1]T61 Real GDP'!AX98*1000),"")),"")</f>
        <v/>
      </c>
      <c r="AZ67" s="9">
        <f>IF('[1]T61 Real GDP'!AY98&lt;&gt;"",(IF('[1]T15 Wine import vol'!AY98&lt;&gt;"",('[1]T15 Wine import vol'!AY98/'[1]T61 Real GDP'!AY98*1000),"")),"")</f>
        <v>100.04689536739933</v>
      </c>
      <c r="BA67" s="9" t="str">
        <f>IF('[1]T61 Real GDP'!AZ98&lt;&gt;"",(IF('[1]T15 Wine import vol'!AZ98&lt;&gt;"",('[1]T15 Wine import vol'!AZ98/'[1]T61 Real GDP'!AZ98*1000),"")),"")</f>
        <v/>
      </c>
      <c r="BB67" s="8" t="str">
        <f>IF('[1]T61 Real GDP'!BC98&lt;&gt;"",(IF('[1]T15 Wine import vol'!BC98&lt;&gt;"",('[1]T15 Wine import vol'!BC98/'[1]T61 Real GDP'!BC98*1000),"")),"")</f>
        <v/>
      </c>
    </row>
    <row r="68" spans="1:54" x14ac:dyDescent="0.5">
      <c r="A68" s="7">
        <f>'[1]T15 Wine import vol'!A99</f>
        <v>1931</v>
      </c>
      <c r="B68" s="9">
        <f>IF('[1]T61 Real GDP'!B99&lt;&gt;"",(IF('[1]T15 Wine import vol'!B99&lt;&gt;"",('[1]T15 Wine import vol'!B99/'[1]T61 Real GDP'!B99*1000),"")),"")</f>
        <v>8799.4679482062875</v>
      </c>
      <c r="C68" s="9">
        <f>IF('[1]T61 Real GDP'!C99&lt;&gt;"",(IF('[1]T15 Wine import vol'!C99&lt;&gt;"",('[1]T15 Wine import vol'!C99/'[1]T61 Real GDP'!C99*1000),"")),"")</f>
        <v>24.360200513852959</v>
      </c>
      <c r="D68" s="9">
        <f>IF('[1]T61 Real GDP'!D99&lt;&gt;"",(IF('[1]T15 Wine import vol'!D99&lt;&gt;"",('[1]T15 Wine import vol'!D99/'[1]T61 Real GDP'!D99*1000),"")),"")</f>
        <v>3.7665119600142813</v>
      </c>
      <c r="E68" s="9">
        <f>IF('[1]T61 Real GDP'!E99&lt;&gt;"",(IF('[1]T15 Wine import vol'!E99&lt;&gt;"",('[1]T15 Wine import vol'!E99/'[1]T61 Real GDP'!E99*1000),"")),"")</f>
        <v>0.6413789647742647</v>
      </c>
      <c r="F68" s="9">
        <f>IF('[1]T61 Real GDP'!F99&lt;&gt;"",(IF('[1]T15 Wine import vol'!F99&lt;&gt;"",('[1]T15 Wine import vol'!F99/'[1]T61 Real GDP'!F99*1000),"")),"")</f>
        <v>1279.5398644706891</v>
      </c>
      <c r="G68" s="9"/>
      <c r="H68" s="9">
        <f>IF('[1]T61 Real GDP'!G99&lt;&gt;"",(IF('[1]T15 Wine import vol'!G99&lt;&gt;"",('[1]T15 Wine import vol'!G99/'[1]T61 Real GDP'!G99*1000),"")),"")</f>
        <v>886.66643524899314</v>
      </c>
      <c r="I68" s="9">
        <f>IF('[1]T61 Real GDP'!H99&lt;&gt;"",(IF('[1]T15 Wine import vol'!H99&lt;&gt;"",('[1]T15 Wine import vol'!H99/'[1]T61 Real GDP'!H99*1000),"")),"")</f>
        <v>299.08303022983586</v>
      </c>
      <c r="J68" s="9">
        <f>IF('[1]T61 Real GDP'!I99&lt;&gt;"",(IF('[1]T15 Wine import vol'!I99&lt;&gt;"",('[1]T15 Wine import vol'!I99/'[1]T61 Real GDP'!I99*1000),"")),"")</f>
        <v>11.371039700981788</v>
      </c>
      <c r="K68" s="9">
        <f>IF('[1]T61 Real GDP'!J99&lt;&gt;"",(IF('[1]T15 Wine import vol'!J99&lt;&gt;"",('[1]T15 Wine import vol'!J99/'[1]T61 Real GDP'!J99*1000),"")),"")</f>
        <v>287.68109572067829</v>
      </c>
      <c r="L68" s="9">
        <f>IF('[1]T61 Real GDP'!K99&lt;&gt;"",(IF('[1]T15 Wine import vol'!K99&lt;&gt;"",('[1]T15 Wine import vol'!K99/'[1]T61 Real GDP'!K99*1000),"")),"")</f>
        <v>7.3621417139531502</v>
      </c>
      <c r="M68" s="9">
        <f>IF('[1]T61 Real GDP'!L99&lt;&gt;"",(IF('[1]T15 Wine import vol'!L99&lt;&gt;"",('[1]T15 Wine import vol'!L99/'[1]T61 Real GDP'!L99*1000),"")),"")</f>
        <v>295.57136301055527</v>
      </c>
      <c r="N68" s="9">
        <f>IF('[1]T61 Real GDP'!M99&lt;&gt;"",(IF('[1]T15 Wine import vol'!M99&lt;&gt;"",('[1]T15 Wine import vol'!M99/'[1]T61 Real GDP'!M99*1000),"")),"")</f>
        <v>288.68328816177188</v>
      </c>
      <c r="O68" s="9">
        <f>IF('[1]T61 Real GDP'!N99&lt;&gt;"",(IF('[1]T15 Wine import vol'!N99&lt;&gt;"",('[1]T15 Wine import vol'!N99/'[1]T61 Real GDP'!N99*1000),"")),"")</f>
        <v>264.01619621947935</v>
      </c>
      <c r="P68" s="9">
        <f>IF('[1]T61 Real GDP'!O99&lt;&gt;"",(IF('[1]T15 Wine import vol'!O99&lt;&gt;"",('[1]T15 Wine import vol'!O99/'[1]T61 Real GDP'!O99*1000),"")),"")</f>
        <v>3360.7186297547951</v>
      </c>
      <c r="Q68" s="9">
        <f>IF('[1]T61 Real GDP'!P99&lt;&gt;"",(IF('[1]T15 Wine import vol'!P99&lt;&gt;"",('[1]T15 Wine import vol'!P99/'[1]T61 Real GDP'!P99*1000),"")),"")</f>
        <v>282.36427477640598</v>
      </c>
      <c r="R68" s="9" t="str">
        <f>IF('[1]T61 Real GDP'!Q99&lt;&gt;"",(IF('[1]T15 Wine import vol'!Q99&lt;&gt;"",('[1]T15 Wine import vol'!Q99/'[1]T61 Real GDP'!Q99*1000),"")),"")</f>
        <v/>
      </c>
      <c r="S68" s="9">
        <f>IF('[1]T61 Real GDP'!R99&lt;&gt;"",(IF('[1]T15 Wine import vol'!R99&lt;&gt;"",('[1]T15 Wine import vol'!R99/'[1]T61 Real GDP'!R99*1000),"")),"")</f>
        <v>0</v>
      </c>
      <c r="T68" s="9" t="str">
        <f>IF('[1]T61 Real GDP'!S99&lt;&gt;"",(IF('[1]T15 Wine import vol'!S99&lt;&gt;"",('[1]T15 Wine import vol'!S99/'[1]T61 Real GDP'!S99*1000),"")),"")</f>
        <v/>
      </c>
      <c r="U68" s="9" t="str">
        <f>IF('[1]T61 Real GDP'!T99&lt;&gt;"",(IF('[1]T15 Wine import vol'!T99&lt;&gt;"",('[1]T15 Wine import vol'!T99/'[1]T61 Real GDP'!T99*1000),"")),"")</f>
        <v/>
      </c>
      <c r="V68" s="9">
        <f>IF('[1]T61 Real GDP'!U99&lt;&gt;"",(IF('[1]T15 Wine import vol'!U99&lt;&gt;"",('[1]T15 Wine import vol'!U99/'[1]T61 Real GDP'!U99*1000),"")),"")</f>
        <v>3.325559316616157</v>
      </c>
      <c r="W68" s="9" t="str">
        <f>IF('[1]T61 Real GDP'!V99&lt;&gt;"",(IF('[1]T15 Wine import vol'!V99&lt;&gt;"",('[1]T15 Wine import vol'!V99/'[1]T61 Real GDP'!V99*1000),"")),"")</f>
        <v/>
      </c>
      <c r="X68" s="9">
        <f>IF('[1]T61 Real GDP'!W99&lt;&gt;"",(IF('[1]T15 Wine import vol'!W99&lt;&gt;"",('[1]T15 Wine import vol'!W99/'[1]T61 Real GDP'!W99*1000),"")),"")</f>
        <v>0.85600330168267791</v>
      </c>
      <c r="Y68" s="9" t="str">
        <f>IF('[1]T61 Real GDP'!X99&lt;&gt;"",(IF('[1]T15 Wine import vol'!X99&lt;&gt;"",('[1]T15 Wine import vol'!X99/'[1]T61 Real GDP'!X99*1000),"")),"")</f>
        <v/>
      </c>
      <c r="Z68" s="9" t="str">
        <f>IF('[1]T61 Real GDP'!Y99&lt;&gt;"",(IF('[1]T15 Wine import vol'!Y99&lt;&gt;"",('[1]T15 Wine import vol'!Y99/'[1]T61 Real GDP'!Y99*1000),"")),"")</f>
        <v/>
      </c>
      <c r="AA68" s="9" t="str">
        <f>IF('[1]T61 Real GDP'!Z99&lt;&gt;"",(IF('[1]T15 Wine import vol'!Z99&lt;&gt;"",('[1]T15 Wine import vol'!Z99/'[1]T61 Real GDP'!Z99*1000),"")),"")</f>
        <v/>
      </c>
      <c r="AB68" s="9">
        <f>IF('[1]T61 Real GDP'!AA99&lt;&gt;"",(IF('[1]T15 Wine import vol'!AA99&lt;&gt;"",('[1]T15 Wine import vol'!AA99/'[1]T61 Real GDP'!AA99*1000),"")),"")</f>
        <v>2.4634009009009015</v>
      </c>
      <c r="AC68" s="9">
        <f>IF('[1]T61 Real GDP'!AB99&lt;&gt;"",(IF('[1]T15 Wine import vol'!AB99&lt;&gt;"",('[1]T15 Wine import vol'!AB99/'[1]T61 Real GDP'!AB99*1000),"")),"")</f>
        <v>93.102448706572602</v>
      </c>
      <c r="AD68" s="9">
        <f>IF('[1]T61 Real GDP'!AC99&lt;&gt;"",(IF('[1]T15 Wine import vol'!AC99&lt;&gt;"",('[1]T15 Wine import vol'!AC99/'[1]T61 Real GDP'!AC99*1000),"")),"")</f>
        <v>98.792163150879404</v>
      </c>
      <c r="AE68" s="9">
        <f>IF('[1]T61 Real GDP'!AD99&lt;&gt;"",(IF('[1]T15 Wine import vol'!AD99&lt;&gt;"",('[1]T15 Wine import vol'!AD99/'[1]T61 Real GDP'!AD99*1000),"")),"")</f>
        <v>0.11419192899819916</v>
      </c>
      <c r="AF68" s="9">
        <f>IF('[1]T61 Real GDP'!AE99&lt;&gt;"",(IF('[1]T15 Wine import vol'!AE99&lt;&gt;"",('[1]T15 Wine import vol'!AE99/'[1]T61 Real GDP'!AE99*1000),"")),"")</f>
        <v>53.51373993043152</v>
      </c>
      <c r="AG68" s="9">
        <f>IF('[1]T61 Real GDP'!AF99&lt;&gt;"",(IF('[1]T15 Wine import vol'!AF99&lt;&gt;"",('[1]T15 Wine import vol'!AF99/'[1]T61 Real GDP'!AF99*1000),"")),"")</f>
        <v>185.74205634363094</v>
      </c>
      <c r="AH68" s="9">
        <f>IF('[1]T61 Real GDP'!AG99&lt;&gt;"",(IF('[1]T15 Wine import vol'!AG99&lt;&gt;"",('[1]T15 Wine import vol'!AG99/'[1]T61 Real GDP'!AG99*1000),"")),"")</f>
        <v>5.0970335978043027</v>
      </c>
      <c r="AI68" s="9">
        <f>IF('[1]T61 Real GDP'!AH99&lt;&gt;"",(IF('[1]T15 Wine import vol'!AH99&lt;&gt;"",('[1]T15 Wine import vol'!AH99/'[1]T61 Real GDP'!AH99*1000),"")),"")</f>
        <v>94.050116169405669</v>
      </c>
      <c r="AJ68" s="9">
        <f>IF('[1]T61 Real GDP'!AI99&lt;&gt;"",(IF('[1]T15 Wine import vol'!AI99&lt;&gt;"",('[1]T15 Wine import vol'!AI99/'[1]T61 Real GDP'!AI99*1000),"")),"")</f>
        <v>380.82196585750904</v>
      </c>
      <c r="AK68" s="9" t="str">
        <f>IF('[1]T61 Real GDP'!AJ99&lt;&gt;"",(IF('[1]T15 Wine import vol'!AJ99&lt;&gt;"",('[1]T15 Wine import vol'!AJ99/'[1]T61 Real GDP'!AJ99*1000),"")),"")</f>
        <v/>
      </c>
      <c r="AL68" s="9" t="str">
        <f>IF('[1]T61 Real GDP'!AK99&lt;&gt;"",(IF('[1]T15 Wine import vol'!AK99&lt;&gt;"",('[1]T15 Wine import vol'!AK99/'[1]T61 Real GDP'!AK99*1000),"")),"")</f>
        <v/>
      </c>
      <c r="AM68" s="9" t="str">
        <f>IF('[1]T61 Real GDP'!AL99&lt;&gt;"",(IF('[1]T15 Wine import vol'!AL99&lt;&gt;"",('[1]T15 Wine import vol'!AL99/'[1]T61 Real GDP'!AL99*1000),"")),"")</f>
        <v/>
      </c>
      <c r="AN68" s="9">
        <f>IF('[1]T61 Real GDP'!AM99&lt;&gt;"",(IF('[1]T15 Wine import vol'!AM99&lt;&gt;"",('[1]T15 Wine import vol'!AM99/'[1]T61 Real GDP'!AM99*1000),"")),"")</f>
        <v>15.698235693670098</v>
      </c>
      <c r="AO68" s="9" t="str">
        <f>IF('[1]T61 Real GDP'!AN99&lt;&gt;"",(IF('[1]T15 Wine import vol'!AN99&lt;&gt;"",('[1]T15 Wine import vol'!AN99/'[1]T61 Real GDP'!AN99*1000),"")),"")</f>
        <v/>
      </c>
      <c r="AP68" s="9">
        <f>IF('[1]T61 Real GDP'!AO99&lt;&gt;"",(IF('[1]T15 Wine import vol'!AO99&lt;&gt;"",('[1]T15 Wine import vol'!AO99/'[1]T61 Real GDP'!AO99*1000),"")),"")</f>
        <v>0.27323786874462386</v>
      </c>
      <c r="AQ68" s="9" t="str">
        <f>IF('[1]T61 Real GDP'!AP99&lt;&gt;"",(IF('[1]T15 Wine import vol'!AP99&lt;&gt;"",('[1]T15 Wine import vol'!AP99/'[1]T61 Real GDP'!AP99*1000),"")),"")</f>
        <v/>
      </c>
      <c r="AR68" s="9">
        <f>IF('[1]T61 Real GDP'!AQ99&lt;&gt;"",(IF('[1]T15 Wine import vol'!AQ99&lt;&gt;"",('[1]T15 Wine import vol'!AQ99/'[1]T61 Real GDP'!AQ99*1000),"")),"")</f>
        <v>1.1291294718484415</v>
      </c>
      <c r="AS68" s="9" t="str">
        <f>IF('[1]T61 Real GDP'!AR99&lt;&gt;"",(IF('[1]T15 Wine import vol'!AR99&lt;&gt;"",('[1]T15 Wine import vol'!AR99/'[1]T61 Real GDP'!AR99*1000),"")),"")</f>
        <v/>
      </c>
      <c r="AT68" s="9">
        <f>IF('[1]T61 Real GDP'!AS99&lt;&gt;"",(IF('[1]T15 Wine import vol'!AS99&lt;&gt;"",('[1]T15 Wine import vol'!AS99/'[1]T61 Real GDP'!AS99*1000),"")),"")</f>
        <v>5.3070448556429373</v>
      </c>
      <c r="AU68" s="9">
        <f>IF('[1]T61 Real GDP'!AT99&lt;&gt;"",(IF('[1]T15 Wine import vol'!AT99&lt;&gt;"",('[1]T15 Wine import vol'!AT99/'[1]T61 Real GDP'!AT99*1000),"")),"")</f>
        <v>13.652319722436886</v>
      </c>
      <c r="AV68" s="9">
        <f>IF('[1]T61 Real GDP'!AU99&lt;&gt;"",(IF('[1]T15 Wine import vol'!AU99&lt;&gt;"",('[1]T15 Wine import vol'!AU99/'[1]T61 Real GDP'!AU99*1000),"")),"")</f>
        <v>15.038305259454308</v>
      </c>
      <c r="AW68" s="9">
        <f>IF('[1]T61 Real GDP'!AV99&lt;&gt;"",(IF('[1]T15 Wine import vol'!AV99&lt;&gt;"",('[1]T15 Wine import vol'!AV99/'[1]T61 Real GDP'!AV99*1000),"")),"")</f>
        <v>40.426445334859757</v>
      </c>
      <c r="AX68" s="9">
        <f>IF('[1]T61 Real GDP'!AW99&lt;&gt;"",(IF('[1]T15 Wine import vol'!AW99&lt;&gt;"",('[1]T15 Wine import vol'!AW99/'[1]T61 Real GDP'!AW99*1000),"")),"")</f>
        <v>21.777705203570651</v>
      </c>
      <c r="AY68" s="9" t="str">
        <f>IF('[1]T61 Real GDP'!AX99&lt;&gt;"",(IF('[1]T15 Wine import vol'!AX99&lt;&gt;"",('[1]T15 Wine import vol'!AX99/'[1]T61 Real GDP'!AX99*1000),"")),"")</f>
        <v/>
      </c>
      <c r="AZ68" s="9">
        <f>IF('[1]T61 Real GDP'!AY99&lt;&gt;"",(IF('[1]T15 Wine import vol'!AY99&lt;&gt;"",('[1]T15 Wine import vol'!AY99/'[1]T61 Real GDP'!AY99*1000),"")),"")</f>
        <v>64.855611752847707</v>
      </c>
      <c r="BA68" s="9" t="str">
        <f>IF('[1]T61 Real GDP'!AZ99&lt;&gt;"",(IF('[1]T15 Wine import vol'!AZ99&lt;&gt;"",('[1]T15 Wine import vol'!AZ99/'[1]T61 Real GDP'!AZ99*1000),"")),"")</f>
        <v/>
      </c>
      <c r="BB68" s="8" t="str">
        <f>IF('[1]T61 Real GDP'!BC99&lt;&gt;"",(IF('[1]T15 Wine import vol'!BC99&lt;&gt;"",('[1]T15 Wine import vol'!BC99/'[1]T61 Real GDP'!BC99*1000),"")),"")</f>
        <v/>
      </c>
    </row>
    <row r="69" spans="1:54" x14ac:dyDescent="0.5">
      <c r="A69" s="7">
        <f>'[1]T15 Wine import vol'!A100</f>
        <v>1932</v>
      </c>
      <c r="B69" s="9">
        <f>IF('[1]T61 Real GDP'!B100&lt;&gt;"",(IF('[1]T15 Wine import vol'!B100&lt;&gt;"",('[1]T15 Wine import vol'!B100/'[1]T61 Real GDP'!B100*1000),"")),"")</f>
        <v>8206.5176291570133</v>
      </c>
      <c r="C69" s="9">
        <f>IF('[1]T61 Real GDP'!C100&lt;&gt;"",(IF('[1]T15 Wine import vol'!C100&lt;&gt;"",('[1]T15 Wine import vol'!C100/'[1]T61 Real GDP'!C100*1000),"")),"")</f>
        <v>16.891013567721028</v>
      </c>
      <c r="D69" s="9">
        <f>IF('[1]T61 Real GDP'!D100&lt;&gt;"",(IF('[1]T15 Wine import vol'!D100&lt;&gt;"",('[1]T15 Wine import vol'!D100/'[1]T61 Real GDP'!D100*1000),"")),"")</f>
        <v>2.4076343897741204</v>
      </c>
      <c r="E69" s="9">
        <f>IF('[1]T61 Real GDP'!E100&lt;&gt;"",(IF('[1]T15 Wine import vol'!E100&lt;&gt;"",('[1]T15 Wine import vol'!E100/'[1]T61 Real GDP'!E100*1000),"")),"")</f>
        <v>0.72265912398018417</v>
      </c>
      <c r="F69" s="9">
        <f>IF('[1]T61 Real GDP'!F100&lt;&gt;"",(IF('[1]T15 Wine import vol'!F100&lt;&gt;"",('[1]T15 Wine import vol'!F100/'[1]T61 Real GDP'!F100*1000),"")),"")</f>
        <v>864.48647650918247</v>
      </c>
      <c r="G69" s="9"/>
      <c r="H69" s="9">
        <f>IF('[1]T61 Real GDP'!G100&lt;&gt;"",(IF('[1]T15 Wine import vol'!G100&lt;&gt;"",('[1]T15 Wine import vol'!G100/'[1]T61 Real GDP'!G100*1000),"")),"")</f>
        <v>760.17452473581795</v>
      </c>
      <c r="I69" s="9">
        <f>IF('[1]T61 Real GDP'!H100&lt;&gt;"",(IF('[1]T15 Wine import vol'!H100&lt;&gt;"",('[1]T15 Wine import vol'!H100/'[1]T61 Real GDP'!H100*1000),"")),"")</f>
        <v>194.41813617162012</v>
      </c>
      <c r="J69" s="9">
        <f>IF('[1]T61 Real GDP'!I100&lt;&gt;"",(IF('[1]T15 Wine import vol'!I100&lt;&gt;"",('[1]T15 Wine import vol'!I100/'[1]T61 Real GDP'!I100*1000),"")),"")</f>
        <v>132.55973977090005</v>
      </c>
      <c r="K69" s="9">
        <f>IF('[1]T61 Real GDP'!J100&lt;&gt;"",(IF('[1]T15 Wine import vol'!J100&lt;&gt;"",('[1]T15 Wine import vol'!J100/'[1]T61 Real GDP'!J100*1000),"")),"")</f>
        <v>319.664487859639</v>
      </c>
      <c r="L69" s="9">
        <f>IF('[1]T61 Real GDP'!K100&lt;&gt;"",(IF('[1]T15 Wine import vol'!K100&lt;&gt;"",('[1]T15 Wine import vol'!K100/'[1]T61 Real GDP'!K100*1000),"")),"")</f>
        <v>2.5885193133047215</v>
      </c>
      <c r="M69" s="9">
        <f>IF('[1]T61 Real GDP'!L100&lt;&gt;"",(IF('[1]T15 Wine import vol'!L100&lt;&gt;"",('[1]T15 Wine import vol'!L100/'[1]T61 Real GDP'!L100*1000),"")),"")</f>
        <v>236.13070051716031</v>
      </c>
      <c r="N69" s="9">
        <f>IF('[1]T61 Real GDP'!M100&lt;&gt;"",(IF('[1]T15 Wine import vol'!M100&lt;&gt;"",('[1]T15 Wine import vol'!M100/'[1]T61 Real GDP'!M100*1000),"")),"")</f>
        <v>231.30347254710708</v>
      </c>
      <c r="O69" s="9">
        <f>IF('[1]T61 Real GDP'!N100&lt;&gt;"",(IF('[1]T15 Wine import vol'!N100&lt;&gt;"",('[1]T15 Wine import vol'!N100/'[1]T61 Real GDP'!N100*1000),"")),"")</f>
        <v>178.91381882304148</v>
      </c>
      <c r="P69" s="9">
        <f>IF('[1]T61 Real GDP'!O100&lt;&gt;"",(IF('[1]T15 Wine import vol'!O100&lt;&gt;"",('[1]T15 Wine import vol'!O100/'[1]T61 Real GDP'!O100*1000),"")),"")</f>
        <v>3718.351731999815</v>
      </c>
      <c r="Q69" s="9">
        <f>IF('[1]T61 Real GDP'!P100&lt;&gt;"",(IF('[1]T15 Wine import vol'!P100&lt;&gt;"",('[1]T15 Wine import vol'!P100/'[1]T61 Real GDP'!P100*1000),"")),"")</f>
        <v>236.67468144577379</v>
      </c>
      <c r="R69" s="9" t="str">
        <f>IF('[1]T61 Real GDP'!Q100&lt;&gt;"",(IF('[1]T15 Wine import vol'!Q100&lt;&gt;"",('[1]T15 Wine import vol'!Q100/'[1]T61 Real GDP'!Q100*1000),"")),"")</f>
        <v/>
      </c>
      <c r="S69" s="9">
        <f>IF('[1]T61 Real GDP'!R100&lt;&gt;"",(IF('[1]T15 Wine import vol'!R100&lt;&gt;"",('[1]T15 Wine import vol'!R100/'[1]T61 Real GDP'!R100*1000),"")),"")</f>
        <v>0.17240171624604719</v>
      </c>
      <c r="T69" s="9" t="str">
        <f>IF('[1]T61 Real GDP'!S100&lt;&gt;"",(IF('[1]T15 Wine import vol'!S100&lt;&gt;"",('[1]T15 Wine import vol'!S100/'[1]T61 Real GDP'!S100*1000),"")),"")</f>
        <v/>
      </c>
      <c r="U69" s="9" t="str">
        <f>IF('[1]T61 Real GDP'!T100&lt;&gt;"",(IF('[1]T15 Wine import vol'!T100&lt;&gt;"",('[1]T15 Wine import vol'!T100/'[1]T61 Real GDP'!T100*1000),"")),"")</f>
        <v/>
      </c>
      <c r="V69" s="9">
        <f>IF('[1]T61 Real GDP'!U100&lt;&gt;"",(IF('[1]T15 Wine import vol'!U100&lt;&gt;"",('[1]T15 Wine import vol'!U100/'[1]T61 Real GDP'!U100*1000),"")),"")</f>
        <v>1.2253482650137439</v>
      </c>
      <c r="W69" s="9" t="str">
        <f>IF('[1]T61 Real GDP'!V100&lt;&gt;"",(IF('[1]T15 Wine import vol'!V100&lt;&gt;"",('[1]T15 Wine import vol'!V100/'[1]T61 Real GDP'!V100*1000),"")),"")</f>
        <v/>
      </c>
      <c r="X69" s="9">
        <f>IF('[1]T61 Real GDP'!W100&lt;&gt;"",(IF('[1]T15 Wine import vol'!W100&lt;&gt;"",('[1]T15 Wine import vol'!W100/'[1]T61 Real GDP'!W100*1000),"")),"")</f>
        <v>0.33619702889854991</v>
      </c>
      <c r="Y69" s="9" t="str">
        <f>IF('[1]T61 Real GDP'!X100&lt;&gt;"",(IF('[1]T15 Wine import vol'!X100&lt;&gt;"",('[1]T15 Wine import vol'!X100/'[1]T61 Real GDP'!X100*1000),"")),"")</f>
        <v/>
      </c>
      <c r="Z69" s="9" t="str">
        <f>IF('[1]T61 Real GDP'!Y100&lt;&gt;"",(IF('[1]T15 Wine import vol'!Y100&lt;&gt;"",('[1]T15 Wine import vol'!Y100/'[1]T61 Real GDP'!Y100*1000),"")),"")</f>
        <v/>
      </c>
      <c r="AA69" s="9" t="str">
        <f>IF('[1]T61 Real GDP'!Z100&lt;&gt;"",(IF('[1]T15 Wine import vol'!Z100&lt;&gt;"",('[1]T15 Wine import vol'!Z100/'[1]T61 Real GDP'!Z100*1000),"")),"")</f>
        <v/>
      </c>
      <c r="AB69" s="9">
        <f>IF('[1]T61 Real GDP'!AA100&lt;&gt;"",(IF('[1]T15 Wine import vol'!AA100&lt;&gt;"",('[1]T15 Wine import vol'!AA100/'[1]T61 Real GDP'!AA100*1000),"")),"")</f>
        <v>1.2656119900083267</v>
      </c>
      <c r="AC69" s="9">
        <f>IF('[1]T61 Real GDP'!AB100&lt;&gt;"",(IF('[1]T15 Wine import vol'!AB100&lt;&gt;"",('[1]T15 Wine import vol'!AB100/'[1]T61 Real GDP'!AB100*1000),"")),"")</f>
        <v>67.648523695825006</v>
      </c>
      <c r="AD69" s="9">
        <f>IF('[1]T61 Real GDP'!AC100&lt;&gt;"",(IF('[1]T15 Wine import vol'!AC100&lt;&gt;"",('[1]T15 Wine import vol'!AC100/'[1]T61 Real GDP'!AC100*1000),"")),"")</f>
        <v>80.245452522176549</v>
      </c>
      <c r="AE69" s="9">
        <f>IF('[1]T61 Real GDP'!AD100&lt;&gt;"",(IF('[1]T15 Wine import vol'!AD100&lt;&gt;"",('[1]T15 Wine import vol'!AD100/'[1]T61 Real GDP'!AD100*1000),"")),"")</f>
        <v>0.20659889540731141</v>
      </c>
      <c r="AF69" s="9">
        <f>IF('[1]T61 Real GDP'!AE100&lt;&gt;"",(IF('[1]T15 Wine import vol'!AE100&lt;&gt;"",('[1]T15 Wine import vol'!AE100/'[1]T61 Real GDP'!AE100*1000),"")),"")</f>
        <v>25.905498829175961</v>
      </c>
      <c r="AG69" s="9">
        <f>IF('[1]T61 Real GDP'!AF100&lt;&gt;"",(IF('[1]T15 Wine import vol'!AF100&lt;&gt;"",('[1]T15 Wine import vol'!AF100/'[1]T61 Real GDP'!AF100*1000),"")),"")</f>
        <v>134.85099207382333</v>
      </c>
      <c r="AH69" s="9">
        <f>IF('[1]T61 Real GDP'!AG100&lt;&gt;"",(IF('[1]T15 Wine import vol'!AG100&lt;&gt;"",('[1]T15 Wine import vol'!AG100/'[1]T61 Real GDP'!AG100*1000),"")),"")</f>
        <v>2.7632517268477921</v>
      </c>
      <c r="AI69" s="9">
        <f>IF('[1]T61 Real GDP'!AH100&lt;&gt;"",(IF('[1]T15 Wine import vol'!AH100&lt;&gt;"",('[1]T15 Wine import vol'!AH100/'[1]T61 Real GDP'!AH100*1000),"")),"")</f>
        <v>105.10532411239502</v>
      </c>
      <c r="AJ69" s="9">
        <f>IF('[1]T61 Real GDP'!AI100&lt;&gt;"",(IF('[1]T15 Wine import vol'!AI100&lt;&gt;"",('[1]T15 Wine import vol'!AI100/'[1]T61 Real GDP'!AI100*1000),"")),"")</f>
        <v>60.760235657088984</v>
      </c>
      <c r="AK69" s="9" t="str">
        <f>IF('[1]T61 Real GDP'!AJ100&lt;&gt;"",(IF('[1]T15 Wine import vol'!AJ100&lt;&gt;"",('[1]T15 Wine import vol'!AJ100/'[1]T61 Real GDP'!AJ100*1000),"")),"")</f>
        <v/>
      </c>
      <c r="AL69" s="9" t="str">
        <f>IF('[1]T61 Real GDP'!AK100&lt;&gt;"",(IF('[1]T15 Wine import vol'!AK100&lt;&gt;"",('[1]T15 Wine import vol'!AK100/'[1]T61 Real GDP'!AK100*1000),"")),"")</f>
        <v/>
      </c>
      <c r="AM69" s="9" t="str">
        <f>IF('[1]T61 Real GDP'!AL100&lt;&gt;"",(IF('[1]T15 Wine import vol'!AL100&lt;&gt;"",('[1]T15 Wine import vol'!AL100/'[1]T61 Real GDP'!AL100*1000),"")),"")</f>
        <v/>
      </c>
      <c r="AN69" s="9">
        <f>IF('[1]T61 Real GDP'!AM100&lt;&gt;"",(IF('[1]T15 Wine import vol'!AM100&lt;&gt;"",('[1]T15 Wine import vol'!AM100/'[1]T61 Real GDP'!AM100*1000),"")),"")</f>
        <v>10.579376629821862</v>
      </c>
      <c r="AO69" s="9" t="str">
        <f>IF('[1]T61 Real GDP'!AN100&lt;&gt;"",(IF('[1]T15 Wine import vol'!AN100&lt;&gt;"",('[1]T15 Wine import vol'!AN100/'[1]T61 Real GDP'!AN100*1000),"")),"")</f>
        <v/>
      </c>
      <c r="AP69" s="9">
        <f>IF('[1]T61 Real GDP'!AO100&lt;&gt;"",(IF('[1]T15 Wine import vol'!AO100&lt;&gt;"",('[1]T15 Wine import vol'!AO100/'[1]T61 Real GDP'!AO100*1000),"")),"")</f>
        <v>1.615682895303748E-2</v>
      </c>
      <c r="AQ69" s="9" t="str">
        <f>IF('[1]T61 Real GDP'!AP100&lt;&gt;"",(IF('[1]T15 Wine import vol'!AP100&lt;&gt;"",('[1]T15 Wine import vol'!AP100/'[1]T61 Real GDP'!AP100*1000),"")),"")</f>
        <v/>
      </c>
      <c r="AR69" s="9">
        <f>IF('[1]T61 Real GDP'!AQ100&lt;&gt;"",(IF('[1]T15 Wine import vol'!AQ100&lt;&gt;"",('[1]T15 Wine import vol'!AQ100/'[1]T61 Real GDP'!AQ100*1000),"")),"")</f>
        <v>2.3556535685645548</v>
      </c>
      <c r="AS69" s="9" t="str">
        <f>IF('[1]T61 Real GDP'!AR100&lt;&gt;"",(IF('[1]T15 Wine import vol'!AR100&lt;&gt;"",('[1]T15 Wine import vol'!AR100/'[1]T61 Real GDP'!AR100*1000),"")),"")</f>
        <v/>
      </c>
      <c r="AT69" s="9">
        <f>IF('[1]T61 Real GDP'!AS100&lt;&gt;"",(IF('[1]T15 Wine import vol'!AS100&lt;&gt;"",('[1]T15 Wine import vol'!AS100/'[1]T61 Real GDP'!AS100*1000),"")),"")</f>
        <v>4.0528691850625389</v>
      </c>
      <c r="AU69" s="9">
        <f>IF('[1]T61 Real GDP'!AT100&lt;&gt;"",(IF('[1]T15 Wine import vol'!AT100&lt;&gt;"",('[1]T15 Wine import vol'!AT100/'[1]T61 Real GDP'!AT100*1000),"")),"")</f>
        <v>13.026509999180808</v>
      </c>
      <c r="AV69" s="9">
        <f>IF('[1]T61 Real GDP'!AU100&lt;&gt;"",(IF('[1]T15 Wine import vol'!AU100&lt;&gt;"",('[1]T15 Wine import vol'!AU100/'[1]T61 Real GDP'!AU100*1000),"")),"")</f>
        <v>20.169926809330946</v>
      </c>
      <c r="AW69" s="9">
        <f>IF('[1]T61 Real GDP'!AV100&lt;&gt;"",(IF('[1]T15 Wine import vol'!AV100&lt;&gt;"",('[1]T15 Wine import vol'!AV100/'[1]T61 Real GDP'!AV100*1000),"")),"")</f>
        <v>31.830197480951636</v>
      </c>
      <c r="AX69" s="9">
        <f>IF('[1]T61 Real GDP'!AW100&lt;&gt;"",(IF('[1]T15 Wine import vol'!AW100&lt;&gt;"",('[1]T15 Wine import vol'!AW100/'[1]T61 Real GDP'!AW100*1000),"")),"")</f>
        <v>15.566209807702329</v>
      </c>
      <c r="AY69" s="9" t="str">
        <f>IF('[1]T61 Real GDP'!AX100&lt;&gt;"",(IF('[1]T15 Wine import vol'!AX100&lt;&gt;"",('[1]T15 Wine import vol'!AX100/'[1]T61 Real GDP'!AX100*1000),"")),"")</f>
        <v/>
      </c>
      <c r="AZ69" s="9">
        <f>IF('[1]T61 Real GDP'!AY100&lt;&gt;"",(IF('[1]T15 Wine import vol'!AY100&lt;&gt;"",('[1]T15 Wine import vol'!AY100/'[1]T61 Real GDP'!AY100*1000),"")),"")</f>
        <v>64.413293810063635</v>
      </c>
      <c r="BA69" s="9" t="str">
        <f>IF('[1]T61 Real GDP'!AZ100&lt;&gt;"",(IF('[1]T15 Wine import vol'!AZ100&lt;&gt;"",('[1]T15 Wine import vol'!AZ100/'[1]T61 Real GDP'!AZ100*1000),"")),"")</f>
        <v/>
      </c>
      <c r="BB69" s="8" t="str">
        <f>IF('[1]T61 Real GDP'!BC100&lt;&gt;"",(IF('[1]T15 Wine import vol'!BC100&lt;&gt;"",('[1]T15 Wine import vol'!BC100/'[1]T61 Real GDP'!BC100*1000),"")),"")</f>
        <v/>
      </c>
    </row>
    <row r="70" spans="1:54" x14ac:dyDescent="0.5">
      <c r="A70" s="7">
        <f>'[1]T15 Wine import vol'!A101</f>
        <v>1933</v>
      </c>
      <c r="B70" s="9">
        <f>IF('[1]T61 Real GDP'!B101&lt;&gt;"",(IF('[1]T15 Wine import vol'!B101&lt;&gt;"",('[1]T15 Wine import vol'!B101/'[1]T61 Real GDP'!B101*1000),"")),"")</f>
        <v>9679.0647657198315</v>
      </c>
      <c r="C70" s="9">
        <f>IF('[1]T61 Real GDP'!C101&lt;&gt;"",(IF('[1]T15 Wine import vol'!C101&lt;&gt;"",('[1]T15 Wine import vol'!C101/'[1]T61 Real GDP'!C101*1000),"")),"")</f>
        <v>17.774037871104543</v>
      </c>
      <c r="D70" s="9">
        <f>IF('[1]T61 Real GDP'!D101&lt;&gt;"",(IF('[1]T15 Wine import vol'!D101&lt;&gt;"",('[1]T15 Wine import vol'!D101/'[1]T61 Real GDP'!D101*1000),"")),"")</f>
        <v>2.4602263408233558</v>
      </c>
      <c r="E70" s="9">
        <f>IF('[1]T61 Real GDP'!E101&lt;&gt;"",(IF('[1]T15 Wine import vol'!E101&lt;&gt;"",('[1]T15 Wine import vol'!E101/'[1]T61 Real GDP'!E101*1000),"")),"")</f>
        <v>1.6375946369609444</v>
      </c>
      <c r="F70" s="9">
        <f>IF('[1]T61 Real GDP'!F101&lt;&gt;"",(IF('[1]T15 Wine import vol'!F101&lt;&gt;"",('[1]T15 Wine import vol'!F101/'[1]T61 Real GDP'!F101*1000),"")),"")</f>
        <v>342.18327053433177</v>
      </c>
      <c r="G70" s="9"/>
      <c r="H70" s="9">
        <f>IF('[1]T61 Real GDP'!G101&lt;&gt;"",(IF('[1]T15 Wine import vol'!G101&lt;&gt;"",('[1]T15 Wine import vol'!G101/'[1]T61 Real GDP'!G101*1000),"")),"")</f>
        <v>712.00007205658767</v>
      </c>
      <c r="I70" s="9">
        <f>IF('[1]T61 Real GDP'!H101&lt;&gt;"",(IF('[1]T15 Wine import vol'!H101&lt;&gt;"",('[1]T15 Wine import vol'!H101/'[1]T61 Real GDP'!H101*1000),"")),"")</f>
        <v>206.55040532265301</v>
      </c>
      <c r="J70" s="9">
        <f>IF('[1]T61 Real GDP'!I101&lt;&gt;"",(IF('[1]T15 Wine import vol'!I101&lt;&gt;"",('[1]T15 Wine import vol'!I101/'[1]T61 Real GDP'!I101*1000),"")),"")</f>
        <v>53.537691952308627</v>
      </c>
      <c r="K70" s="9">
        <f>IF('[1]T61 Real GDP'!J101&lt;&gt;"",(IF('[1]T15 Wine import vol'!J101&lt;&gt;"",('[1]T15 Wine import vol'!J101/'[1]T61 Real GDP'!J101*1000),"")),"")</f>
        <v>299.51273117583423</v>
      </c>
      <c r="L70" s="9">
        <f>IF('[1]T61 Real GDP'!K101&lt;&gt;"",(IF('[1]T15 Wine import vol'!K101&lt;&gt;"",('[1]T15 Wine import vol'!K101/'[1]T61 Real GDP'!K101*1000),"")),"")</f>
        <v>0.63355296502787639</v>
      </c>
      <c r="M70" s="9">
        <f>IF('[1]T61 Real GDP'!L101&lt;&gt;"",(IF('[1]T15 Wine import vol'!L101&lt;&gt;"",('[1]T15 Wine import vol'!L101/'[1]T61 Real GDP'!L101*1000),"")),"")</f>
        <v>238.72679045092843</v>
      </c>
      <c r="N70" s="9">
        <f>IF('[1]T61 Real GDP'!M101&lt;&gt;"",(IF('[1]T15 Wine import vol'!M101&lt;&gt;"",('[1]T15 Wine import vol'!M101/'[1]T61 Real GDP'!M101*1000),"")),"")</f>
        <v>190.07318307427701</v>
      </c>
      <c r="O70" s="9">
        <f>IF('[1]T61 Real GDP'!N101&lt;&gt;"",(IF('[1]T15 Wine import vol'!N101&lt;&gt;"",('[1]T15 Wine import vol'!N101/'[1]T61 Real GDP'!N101*1000),"")),"")</f>
        <v>122.34460991633877</v>
      </c>
      <c r="P70" s="9">
        <f>IF('[1]T61 Real GDP'!O101&lt;&gt;"",(IF('[1]T15 Wine import vol'!O101&lt;&gt;"",('[1]T15 Wine import vol'!O101/'[1]T61 Real GDP'!O101*1000),"")),"")</f>
        <v>4148.7814168879659</v>
      </c>
      <c r="Q70" s="9">
        <f>IF('[1]T61 Real GDP'!P101&lt;&gt;"",(IF('[1]T15 Wine import vol'!P101&lt;&gt;"",('[1]T15 Wine import vol'!P101/'[1]T61 Real GDP'!P101*1000),"")),"")</f>
        <v>270.37873396880786</v>
      </c>
      <c r="R70" s="9" t="str">
        <f>IF('[1]T61 Real GDP'!Q101&lt;&gt;"",(IF('[1]T15 Wine import vol'!Q101&lt;&gt;"",('[1]T15 Wine import vol'!Q101/'[1]T61 Real GDP'!Q101*1000),"")),"")</f>
        <v/>
      </c>
      <c r="S70" s="9">
        <f>IF('[1]T61 Real GDP'!R101&lt;&gt;"",(IF('[1]T15 Wine import vol'!R101&lt;&gt;"",('[1]T15 Wine import vol'!R101/'[1]T61 Real GDP'!R101*1000),"")),"")</f>
        <v>0</v>
      </c>
      <c r="T70" s="9" t="str">
        <f>IF('[1]T61 Real GDP'!S101&lt;&gt;"",(IF('[1]T15 Wine import vol'!S101&lt;&gt;"",('[1]T15 Wine import vol'!S101/'[1]T61 Real GDP'!S101*1000),"")),"")</f>
        <v/>
      </c>
      <c r="U70" s="9" t="str">
        <f>IF('[1]T61 Real GDP'!T101&lt;&gt;"",(IF('[1]T15 Wine import vol'!T101&lt;&gt;"",('[1]T15 Wine import vol'!T101/'[1]T61 Real GDP'!T101*1000),"")),"")</f>
        <v/>
      </c>
      <c r="V70" s="9">
        <f>IF('[1]T61 Real GDP'!U101&lt;&gt;"",(IF('[1]T15 Wine import vol'!U101&lt;&gt;"",('[1]T15 Wine import vol'!U101/'[1]T61 Real GDP'!U101*1000),"")),"")</f>
        <v>0.95223366359920247</v>
      </c>
      <c r="W70" s="9" t="str">
        <f>IF('[1]T61 Real GDP'!V101&lt;&gt;"",(IF('[1]T15 Wine import vol'!V101&lt;&gt;"",('[1]T15 Wine import vol'!V101/'[1]T61 Real GDP'!V101*1000),"")),"")</f>
        <v/>
      </c>
      <c r="X70" s="9">
        <f>IF('[1]T61 Real GDP'!W101&lt;&gt;"",(IF('[1]T15 Wine import vol'!W101&lt;&gt;"",('[1]T15 Wine import vol'!W101/'[1]T61 Real GDP'!W101*1000),"")),"")</f>
        <v>0.57315357728560989</v>
      </c>
      <c r="Y70" s="9" t="str">
        <f>IF('[1]T61 Real GDP'!X101&lt;&gt;"",(IF('[1]T15 Wine import vol'!X101&lt;&gt;"",('[1]T15 Wine import vol'!X101/'[1]T61 Real GDP'!X101*1000),"")),"")</f>
        <v/>
      </c>
      <c r="Z70" s="9" t="str">
        <f>IF('[1]T61 Real GDP'!Y101&lt;&gt;"",(IF('[1]T15 Wine import vol'!Y101&lt;&gt;"",('[1]T15 Wine import vol'!Y101/'[1]T61 Real GDP'!Y101*1000),"")),"")</f>
        <v/>
      </c>
      <c r="AA70" s="9" t="str">
        <f>IF('[1]T61 Real GDP'!Z101&lt;&gt;"",(IF('[1]T15 Wine import vol'!Z101&lt;&gt;"",('[1]T15 Wine import vol'!Z101/'[1]T61 Real GDP'!Z101*1000),"")),"")</f>
        <v/>
      </c>
      <c r="AB70" s="9">
        <f>IF('[1]T61 Real GDP'!AA101&lt;&gt;"",(IF('[1]T15 Wine import vol'!AA101&lt;&gt;"",('[1]T15 Wine import vol'!AA101/'[1]T61 Real GDP'!AA101*1000),"")),"")</f>
        <v>2.0865773902211151</v>
      </c>
      <c r="AC70" s="9">
        <f>IF('[1]T61 Real GDP'!AB101&lt;&gt;"",(IF('[1]T15 Wine import vol'!AB101&lt;&gt;"",('[1]T15 Wine import vol'!AB101/'[1]T61 Real GDP'!AB101*1000),"")),"")</f>
        <v>73.789856988161972</v>
      </c>
      <c r="AD70" s="9">
        <f>IF('[1]T61 Real GDP'!AC101&lt;&gt;"",(IF('[1]T15 Wine import vol'!AC101&lt;&gt;"",('[1]T15 Wine import vol'!AC101/'[1]T61 Real GDP'!AC101*1000),"")),"")</f>
        <v>67.116895132215376</v>
      </c>
      <c r="AE70" s="9">
        <f>IF('[1]T61 Real GDP'!AD101&lt;&gt;"",(IF('[1]T15 Wine import vol'!AD101&lt;&gt;"",('[1]T15 Wine import vol'!AD101/'[1]T61 Real GDP'!AD101*1000),"")),"")</f>
        <v>8.5939273832547123</v>
      </c>
      <c r="AF70" s="9">
        <f>IF('[1]T61 Real GDP'!AE101&lt;&gt;"",(IF('[1]T15 Wine import vol'!AE101&lt;&gt;"",('[1]T15 Wine import vol'!AE101/'[1]T61 Real GDP'!AE101*1000),"")),"")</f>
        <v>21.011205819516945</v>
      </c>
      <c r="AG70" s="9">
        <f>IF('[1]T61 Real GDP'!AF101&lt;&gt;"",(IF('[1]T15 Wine import vol'!AF101&lt;&gt;"",('[1]T15 Wine import vol'!AF101/'[1]T61 Real GDP'!AF101*1000),"")),"")</f>
        <v>180.87308293506976</v>
      </c>
      <c r="AH70" s="9">
        <f>IF('[1]T61 Real GDP'!AG101&lt;&gt;"",(IF('[1]T15 Wine import vol'!AG101&lt;&gt;"",('[1]T15 Wine import vol'!AG101/'[1]T61 Real GDP'!AG101*1000),"")),"")</f>
        <v>0.57694064373036569</v>
      </c>
      <c r="AI70" s="9">
        <f>IF('[1]T61 Real GDP'!AH101&lt;&gt;"",(IF('[1]T15 Wine import vol'!AH101&lt;&gt;"",('[1]T15 Wine import vol'!AH101/'[1]T61 Real GDP'!AH101*1000),"")),"")</f>
        <v>94.152125589028131</v>
      </c>
      <c r="AJ70" s="9">
        <f>IF('[1]T61 Real GDP'!AI101&lt;&gt;"",(IF('[1]T15 Wine import vol'!AI101&lt;&gt;"",('[1]T15 Wine import vol'!AI101/'[1]T61 Real GDP'!AI101*1000),"")),"")</f>
        <v>138.07634122309469</v>
      </c>
      <c r="AK70" s="9" t="str">
        <f>IF('[1]T61 Real GDP'!AJ101&lt;&gt;"",(IF('[1]T15 Wine import vol'!AJ101&lt;&gt;"",('[1]T15 Wine import vol'!AJ101/'[1]T61 Real GDP'!AJ101*1000),"")),"")</f>
        <v/>
      </c>
      <c r="AL70" s="9" t="str">
        <f>IF('[1]T61 Real GDP'!AK101&lt;&gt;"",(IF('[1]T15 Wine import vol'!AK101&lt;&gt;"",('[1]T15 Wine import vol'!AK101/'[1]T61 Real GDP'!AK101*1000),"")),"")</f>
        <v/>
      </c>
      <c r="AM70" s="9" t="str">
        <f>IF('[1]T61 Real GDP'!AL101&lt;&gt;"",(IF('[1]T15 Wine import vol'!AL101&lt;&gt;"",('[1]T15 Wine import vol'!AL101/'[1]T61 Real GDP'!AL101*1000),"")),"")</f>
        <v/>
      </c>
      <c r="AN70" s="9">
        <f>IF('[1]T61 Real GDP'!AM101&lt;&gt;"",(IF('[1]T15 Wine import vol'!AM101&lt;&gt;"",('[1]T15 Wine import vol'!AM101/'[1]T61 Real GDP'!AM101*1000),"")),"")</f>
        <v>12.60477874142166</v>
      </c>
      <c r="AO70" s="9" t="str">
        <f>IF('[1]T61 Real GDP'!AN101&lt;&gt;"",(IF('[1]T15 Wine import vol'!AN101&lt;&gt;"",('[1]T15 Wine import vol'!AN101/'[1]T61 Real GDP'!AN101*1000),"")),"")</f>
        <v/>
      </c>
      <c r="AP70" s="9">
        <f>IF('[1]T61 Real GDP'!AO101&lt;&gt;"",(IF('[1]T15 Wine import vol'!AO101&lt;&gt;"",('[1]T15 Wine import vol'!AO101/'[1]T61 Real GDP'!AO101*1000),"")),"")</f>
        <v>0</v>
      </c>
      <c r="AQ70" s="9" t="str">
        <f>IF('[1]T61 Real GDP'!AP101&lt;&gt;"",(IF('[1]T15 Wine import vol'!AP101&lt;&gt;"",('[1]T15 Wine import vol'!AP101/'[1]T61 Real GDP'!AP101*1000),"")),"")</f>
        <v/>
      </c>
      <c r="AR70" s="9">
        <f>IF('[1]T61 Real GDP'!AQ101&lt;&gt;"",(IF('[1]T15 Wine import vol'!AQ101&lt;&gt;"",('[1]T15 Wine import vol'!AQ101/'[1]T61 Real GDP'!AQ101*1000),"")),"")</f>
        <v>3.4565716339905421</v>
      </c>
      <c r="AS70" s="9" t="str">
        <f>IF('[1]T61 Real GDP'!AR101&lt;&gt;"",(IF('[1]T15 Wine import vol'!AR101&lt;&gt;"",('[1]T15 Wine import vol'!AR101/'[1]T61 Real GDP'!AR101*1000),"")),"")</f>
        <v/>
      </c>
      <c r="AT70" s="9">
        <f>IF('[1]T61 Real GDP'!AS101&lt;&gt;"",(IF('[1]T15 Wine import vol'!AS101&lt;&gt;"",('[1]T15 Wine import vol'!AS101/'[1]T61 Real GDP'!AS101*1000),"")),"")</f>
        <v>4.8485737451768909</v>
      </c>
      <c r="AU70" s="9">
        <f>IF('[1]T61 Real GDP'!AT101&lt;&gt;"",(IF('[1]T15 Wine import vol'!AT101&lt;&gt;"",('[1]T15 Wine import vol'!AT101/'[1]T61 Real GDP'!AT101*1000),"")),"")</f>
        <v>10.659973699320153</v>
      </c>
      <c r="AV70" s="9">
        <f>IF('[1]T61 Real GDP'!AU101&lt;&gt;"",(IF('[1]T15 Wine import vol'!AU101&lt;&gt;"",('[1]T15 Wine import vol'!AU101/'[1]T61 Real GDP'!AU101*1000),"")),"")</f>
        <v>1.972782957791984</v>
      </c>
      <c r="AW70" s="9">
        <f>IF('[1]T61 Real GDP'!AV101&lt;&gt;"",(IF('[1]T15 Wine import vol'!AV101&lt;&gt;"",('[1]T15 Wine import vol'!AV101/'[1]T61 Real GDP'!AV101*1000),"")),"")</f>
        <v>31.055900621118013</v>
      </c>
      <c r="AX70" s="9">
        <f>IF('[1]T61 Real GDP'!AW101&lt;&gt;"",(IF('[1]T15 Wine import vol'!AW101&lt;&gt;"",('[1]T15 Wine import vol'!AW101/'[1]T61 Real GDP'!AW101*1000),"")),"")</f>
        <v>14.455343314403716</v>
      </c>
      <c r="AY70" s="9" t="str">
        <f>IF('[1]T61 Real GDP'!AX101&lt;&gt;"",(IF('[1]T15 Wine import vol'!AX101&lt;&gt;"",('[1]T15 Wine import vol'!AX101/'[1]T61 Real GDP'!AX101*1000),"")),"")</f>
        <v/>
      </c>
      <c r="AZ70" s="9">
        <f>IF('[1]T61 Real GDP'!AY101&lt;&gt;"",(IF('[1]T15 Wine import vol'!AY101&lt;&gt;"",('[1]T15 Wine import vol'!AY101/'[1]T61 Real GDP'!AY101*1000),"")),"")</f>
        <v>52.825970103239534</v>
      </c>
      <c r="BA70" s="9" t="str">
        <f>IF('[1]T61 Real GDP'!AZ101&lt;&gt;"",(IF('[1]T15 Wine import vol'!AZ101&lt;&gt;"",('[1]T15 Wine import vol'!AZ101/'[1]T61 Real GDP'!AZ101*1000),"")),"")</f>
        <v/>
      </c>
      <c r="BB70" s="8" t="str">
        <f>IF('[1]T61 Real GDP'!BC101&lt;&gt;"",(IF('[1]T15 Wine import vol'!BC101&lt;&gt;"",('[1]T15 Wine import vol'!BC101/'[1]T61 Real GDP'!BC101*1000),"")),"")</f>
        <v/>
      </c>
    </row>
    <row r="71" spans="1:54" x14ac:dyDescent="0.5">
      <c r="A71" s="7">
        <f>'[1]T15 Wine import vol'!A102</f>
        <v>1934</v>
      </c>
      <c r="B71" s="9">
        <f>IF('[1]T61 Real GDP'!B102&lt;&gt;"",(IF('[1]T15 Wine import vol'!B102&lt;&gt;"",('[1]T15 Wine import vol'!B102/'[1]T61 Real GDP'!B102*1000),"")),"")</f>
        <v>7090.0667005366295</v>
      </c>
      <c r="C71" s="9">
        <f>IF('[1]T61 Real GDP'!C102&lt;&gt;"",(IF('[1]T15 Wine import vol'!C102&lt;&gt;"",('[1]T15 Wine import vol'!C102/'[1]T61 Real GDP'!C102*1000),"")),"")</f>
        <v>26.810688117031177</v>
      </c>
      <c r="D71" s="9">
        <f>IF('[1]T61 Real GDP'!D102&lt;&gt;"",(IF('[1]T15 Wine import vol'!D102&lt;&gt;"",('[1]T15 Wine import vol'!D102/'[1]T61 Real GDP'!D102*1000),"")),"")</f>
        <v>2.3596035865974518</v>
      </c>
      <c r="E71" s="9">
        <f>IF('[1]T61 Real GDP'!E102&lt;&gt;"",(IF('[1]T15 Wine import vol'!E102&lt;&gt;"",('[1]T15 Wine import vol'!E102/'[1]T61 Real GDP'!E102*1000),"")),"")</f>
        <v>0.97057736497886893</v>
      </c>
      <c r="F71" s="9">
        <f>IF('[1]T61 Real GDP'!F102&lt;&gt;"",(IF('[1]T15 Wine import vol'!F102&lt;&gt;"",('[1]T15 Wine import vol'!F102/'[1]T61 Real GDP'!F102*1000),"")),"")</f>
        <v>252.11755401151709</v>
      </c>
      <c r="G71" s="9"/>
      <c r="H71" s="9">
        <f>IF('[1]T61 Real GDP'!G102&lt;&gt;"",(IF('[1]T15 Wine import vol'!G102&lt;&gt;"",('[1]T15 Wine import vol'!G102/'[1]T61 Real GDP'!G102*1000),"")),"")</f>
        <v>661.7488015684703</v>
      </c>
      <c r="I71" s="9">
        <f>IF('[1]T61 Real GDP'!H102&lt;&gt;"",(IF('[1]T15 Wine import vol'!H102&lt;&gt;"",('[1]T15 Wine import vol'!H102/'[1]T61 Real GDP'!H102*1000),"")),"")</f>
        <v>242.37540010876592</v>
      </c>
      <c r="J71" s="9">
        <f>IF('[1]T61 Real GDP'!I102&lt;&gt;"",(IF('[1]T15 Wine import vol'!I102&lt;&gt;"",('[1]T15 Wine import vol'!I102/'[1]T61 Real GDP'!I102*1000),"")),"")</f>
        <v>61.287566921308652</v>
      </c>
      <c r="K71" s="9">
        <f>IF('[1]T61 Real GDP'!J102&lt;&gt;"",(IF('[1]T15 Wine import vol'!J102&lt;&gt;"",('[1]T15 Wine import vol'!J102/'[1]T61 Real GDP'!J102*1000),"")),"")</f>
        <v>357.45062836624777</v>
      </c>
      <c r="L71" s="9">
        <f>IF('[1]T61 Real GDP'!K102&lt;&gt;"",(IF('[1]T15 Wine import vol'!K102&lt;&gt;"",('[1]T15 Wine import vol'!K102/'[1]T61 Real GDP'!K102*1000),"")),"")</f>
        <v>1.2366289494837077</v>
      </c>
      <c r="M71" s="9">
        <f>IF('[1]T61 Real GDP'!L102&lt;&gt;"",(IF('[1]T15 Wine import vol'!L102&lt;&gt;"",('[1]T15 Wine import vol'!L102/'[1]T61 Real GDP'!L102*1000),"")),"")</f>
        <v>224.24667133847231</v>
      </c>
      <c r="N71" s="9">
        <f>IF('[1]T61 Real GDP'!M102&lt;&gt;"",(IF('[1]T15 Wine import vol'!M102&lt;&gt;"",('[1]T15 Wine import vol'!M102/'[1]T61 Real GDP'!M102*1000),"")),"")</f>
        <v>199.86161890905495</v>
      </c>
      <c r="O71" s="9">
        <f>IF('[1]T61 Real GDP'!N102&lt;&gt;"",(IF('[1]T15 Wine import vol'!N102&lt;&gt;"",('[1]T15 Wine import vol'!N102/'[1]T61 Real GDP'!N102*1000),"")),"")</f>
        <v>151.58440074306884</v>
      </c>
      <c r="P71" s="9">
        <f>IF('[1]T61 Real GDP'!O102&lt;&gt;"",(IF('[1]T15 Wine import vol'!O102&lt;&gt;"",('[1]T15 Wine import vol'!O102/'[1]T61 Real GDP'!O102*1000),"")),"")</f>
        <v>3416.9636826086094</v>
      </c>
      <c r="Q71" s="9">
        <f>IF('[1]T61 Real GDP'!P102&lt;&gt;"",(IF('[1]T15 Wine import vol'!P102&lt;&gt;"",('[1]T15 Wine import vol'!P102/'[1]T61 Real GDP'!P102*1000),"")),"")</f>
        <v>252.40754957286183</v>
      </c>
      <c r="R71" s="9" t="str">
        <f>IF('[1]T61 Real GDP'!Q102&lt;&gt;"",(IF('[1]T15 Wine import vol'!Q102&lt;&gt;"",('[1]T15 Wine import vol'!Q102/'[1]T61 Real GDP'!Q102*1000),"")),"")</f>
        <v/>
      </c>
      <c r="S71" s="9">
        <f>IF('[1]T61 Real GDP'!R102&lt;&gt;"",(IF('[1]T15 Wine import vol'!R102&lt;&gt;"",('[1]T15 Wine import vol'!R102/'[1]T61 Real GDP'!R102*1000),"")),"")</f>
        <v>0</v>
      </c>
      <c r="T71" s="9" t="str">
        <f>IF('[1]T61 Real GDP'!S102&lt;&gt;"",(IF('[1]T15 Wine import vol'!S102&lt;&gt;"",('[1]T15 Wine import vol'!S102/'[1]T61 Real GDP'!S102*1000),"")),"")</f>
        <v/>
      </c>
      <c r="U71" s="9" t="str">
        <f>IF('[1]T61 Real GDP'!T102&lt;&gt;"",(IF('[1]T15 Wine import vol'!T102&lt;&gt;"",('[1]T15 Wine import vol'!T102/'[1]T61 Real GDP'!T102*1000),"")),"")</f>
        <v/>
      </c>
      <c r="V71" s="9">
        <f>IF('[1]T61 Real GDP'!U102&lt;&gt;"",(IF('[1]T15 Wine import vol'!U102&lt;&gt;"",('[1]T15 Wine import vol'!U102/'[1]T61 Real GDP'!U102*1000),"")),"")</f>
        <v>0.94630536063516069</v>
      </c>
      <c r="W71" s="9" t="str">
        <f>IF('[1]T61 Real GDP'!V102&lt;&gt;"",(IF('[1]T15 Wine import vol'!V102&lt;&gt;"",('[1]T15 Wine import vol'!V102/'[1]T61 Real GDP'!V102*1000),"")),"")</f>
        <v/>
      </c>
      <c r="X71" s="9">
        <f>IF('[1]T61 Real GDP'!W102&lt;&gt;"",(IF('[1]T15 Wine import vol'!W102&lt;&gt;"",('[1]T15 Wine import vol'!W102/'[1]T61 Real GDP'!W102*1000),"")),"")</f>
        <v>1.1337792075267259</v>
      </c>
      <c r="Y71" s="9" t="str">
        <f>IF('[1]T61 Real GDP'!X102&lt;&gt;"",(IF('[1]T15 Wine import vol'!X102&lt;&gt;"",('[1]T15 Wine import vol'!X102/'[1]T61 Real GDP'!X102*1000),"")),"")</f>
        <v/>
      </c>
      <c r="Z71" s="9" t="str">
        <f>IF('[1]T61 Real GDP'!Y102&lt;&gt;"",(IF('[1]T15 Wine import vol'!Y102&lt;&gt;"",('[1]T15 Wine import vol'!Y102/'[1]T61 Real GDP'!Y102*1000),"")),"")</f>
        <v/>
      </c>
      <c r="AA71" s="9" t="str">
        <f>IF('[1]T61 Real GDP'!Z102&lt;&gt;"",(IF('[1]T15 Wine import vol'!Z102&lt;&gt;"",('[1]T15 Wine import vol'!Z102/'[1]T61 Real GDP'!Z102*1000),"")),"")</f>
        <v/>
      </c>
      <c r="AB71" s="9">
        <f>IF('[1]T61 Real GDP'!AA102&lt;&gt;"",(IF('[1]T15 Wine import vol'!AA102&lt;&gt;"",('[1]T15 Wine import vol'!AA102/'[1]T61 Real GDP'!AA102*1000),"")),"")</f>
        <v>3.2534753031647443</v>
      </c>
      <c r="AC71" s="9">
        <f>IF('[1]T61 Real GDP'!AB102&lt;&gt;"",(IF('[1]T15 Wine import vol'!AB102&lt;&gt;"",('[1]T15 Wine import vol'!AB102/'[1]T61 Real GDP'!AB102*1000),"")),"")</f>
        <v>91.895865767168303</v>
      </c>
      <c r="AD71" s="9">
        <f>IF('[1]T61 Real GDP'!AC102&lt;&gt;"",(IF('[1]T15 Wine import vol'!AC102&lt;&gt;"",('[1]T15 Wine import vol'!AC102/'[1]T61 Real GDP'!AC102*1000),"")),"")</f>
        <v>59.441851819028741</v>
      </c>
      <c r="AE71" s="9">
        <f>IF('[1]T61 Real GDP'!AD102&lt;&gt;"",(IF('[1]T15 Wine import vol'!AD102&lt;&gt;"",('[1]T15 Wine import vol'!AD102/'[1]T61 Real GDP'!AD102*1000),"")),"")</f>
        <v>21.853777391925391</v>
      </c>
      <c r="AF71" s="9">
        <f>IF('[1]T61 Real GDP'!AE102&lt;&gt;"",(IF('[1]T15 Wine import vol'!AE102&lt;&gt;"",('[1]T15 Wine import vol'!AE102/'[1]T61 Real GDP'!AE102*1000),"")),"")</f>
        <v>12.78946618037935</v>
      </c>
      <c r="AG71" s="9">
        <f>IF('[1]T61 Real GDP'!AF102&lt;&gt;"",(IF('[1]T15 Wine import vol'!AF102&lt;&gt;"",('[1]T15 Wine import vol'!AF102/'[1]T61 Real GDP'!AF102*1000),"")),"")</f>
        <v>145.27622190670903</v>
      </c>
      <c r="AH71" s="9">
        <f>IF('[1]T61 Real GDP'!AG102&lt;&gt;"",(IF('[1]T15 Wine import vol'!AG102&lt;&gt;"",('[1]T15 Wine import vol'!AG102/'[1]T61 Real GDP'!AG102*1000),"")),"")</f>
        <v>0.8427947688231181</v>
      </c>
      <c r="AI71" s="9">
        <f>IF('[1]T61 Real GDP'!AH102&lt;&gt;"",(IF('[1]T15 Wine import vol'!AH102&lt;&gt;"",('[1]T15 Wine import vol'!AH102/'[1]T61 Real GDP'!AH102*1000),"")),"")</f>
        <v>133.72108164407959</v>
      </c>
      <c r="AJ71" s="9">
        <f>IF('[1]T61 Real GDP'!AI102&lt;&gt;"",(IF('[1]T15 Wine import vol'!AI102&lt;&gt;"",('[1]T15 Wine import vol'!AI102/'[1]T61 Real GDP'!AI102*1000),"")),"")</f>
        <v>25.215980071515819</v>
      </c>
      <c r="AK71" s="9" t="str">
        <f>IF('[1]T61 Real GDP'!AJ102&lt;&gt;"",(IF('[1]T15 Wine import vol'!AJ102&lt;&gt;"",('[1]T15 Wine import vol'!AJ102/'[1]T61 Real GDP'!AJ102*1000),"")),"")</f>
        <v/>
      </c>
      <c r="AL71" s="9" t="str">
        <f>IF('[1]T61 Real GDP'!AK102&lt;&gt;"",(IF('[1]T15 Wine import vol'!AK102&lt;&gt;"",('[1]T15 Wine import vol'!AK102/'[1]T61 Real GDP'!AK102*1000),"")),"")</f>
        <v/>
      </c>
      <c r="AM71" s="9" t="str">
        <f>IF('[1]T61 Real GDP'!AL102&lt;&gt;"",(IF('[1]T15 Wine import vol'!AL102&lt;&gt;"",('[1]T15 Wine import vol'!AL102/'[1]T61 Real GDP'!AL102*1000),"")),"")</f>
        <v/>
      </c>
      <c r="AN71" s="9">
        <f>IF('[1]T61 Real GDP'!AM102&lt;&gt;"",(IF('[1]T15 Wine import vol'!AM102&lt;&gt;"",('[1]T15 Wine import vol'!AM102/'[1]T61 Real GDP'!AM102*1000),"")),"")</f>
        <v>14.629662492913919</v>
      </c>
      <c r="AO71" s="9" t="str">
        <f>IF('[1]T61 Real GDP'!AN102&lt;&gt;"",(IF('[1]T15 Wine import vol'!AN102&lt;&gt;"",('[1]T15 Wine import vol'!AN102/'[1]T61 Real GDP'!AN102*1000),"")),"")</f>
        <v/>
      </c>
      <c r="AP71" s="9">
        <f>IF('[1]T61 Real GDP'!AO102&lt;&gt;"",(IF('[1]T15 Wine import vol'!AO102&lt;&gt;"",('[1]T15 Wine import vol'!AO102/'[1]T61 Real GDP'!AO102*1000),"")),"")</f>
        <v>0</v>
      </c>
      <c r="AQ71" s="9" t="str">
        <f>IF('[1]T61 Real GDP'!AP102&lt;&gt;"",(IF('[1]T15 Wine import vol'!AP102&lt;&gt;"",('[1]T15 Wine import vol'!AP102/'[1]T61 Real GDP'!AP102*1000),"")),"")</f>
        <v/>
      </c>
      <c r="AR71" s="9">
        <f>IF('[1]T61 Real GDP'!AQ102&lt;&gt;"",(IF('[1]T15 Wine import vol'!AQ102&lt;&gt;"",('[1]T15 Wine import vol'!AQ102/'[1]T61 Real GDP'!AQ102*1000),"")),"")</f>
        <v>4.733216959305695</v>
      </c>
      <c r="AS71" s="9" t="str">
        <f>IF('[1]T61 Real GDP'!AR102&lt;&gt;"",(IF('[1]T15 Wine import vol'!AR102&lt;&gt;"",('[1]T15 Wine import vol'!AR102/'[1]T61 Real GDP'!AR102*1000),"")),"")</f>
        <v/>
      </c>
      <c r="AT71" s="9">
        <f>IF('[1]T61 Real GDP'!AS102&lt;&gt;"",(IF('[1]T15 Wine import vol'!AS102&lt;&gt;"",('[1]T15 Wine import vol'!AS102/'[1]T61 Real GDP'!AS102*1000),"")),"")</f>
        <v>5.1672910476682592</v>
      </c>
      <c r="AU71" s="9">
        <f>IF('[1]T61 Real GDP'!AT102&lt;&gt;"",(IF('[1]T15 Wine import vol'!AT102&lt;&gt;"",('[1]T15 Wine import vol'!AT102/'[1]T61 Real GDP'!AT102*1000),"")),"")</f>
        <v>11.898422578525071</v>
      </c>
      <c r="AV71" s="9">
        <f>IF('[1]T61 Real GDP'!AU102&lt;&gt;"",(IF('[1]T15 Wine import vol'!AU102&lt;&gt;"",('[1]T15 Wine import vol'!AU102/'[1]T61 Real GDP'!AU102*1000),"")),"")</f>
        <v>1.9599369292296176</v>
      </c>
      <c r="AW71" s="9">
        <f>IF('[1]T61 Real GDP'!AV102&lt;&gt;"",(IF('[1]T15 Wine import vol'!AV102&lt;&gt;"",('[1]T15 Wine import vol'!AV102/'[1]T61 Real GDP'!AV102*1000),"")),"")</f>
        <v>44.715447154471555</v>
      </c>
      <c r="AX71" s="9">
        <f>IF('[1]T61 Real GDP'!AW102&lt;&gt;"",(IF('[1]T15 Wine import vol'!AW102&lt;&gt;"",('[1]T15 Wine import vol'!AW102/'[1]T61 Real GDP'!AW102*1000),"")),"")</f>
        <v>14.325914556152469</v>
      </c>
      <c r="AY71" s="9" t="str">
        <f>IF('[1]T61 Real GDP'!AX102&lt;&gt;"",(IF('[1]T15 Wine import vol'!AX102&lt;&gt;"",('[1]T15 Wine import vol'!AX102/'[1]T61 Real GDP'!AX102*1000),"")),"")</f>
        <v/>
      </c>
      <c r="AZ71" s="9">
        <f>IF('[1]T61 Real GDP'!AY102&lt;&gt;"",(IF('[1]T15 Wine import vol'!AY102&lt;&gt;"",('[1]T15 Wine import vol'!AY102/'[1]T61 Real GDP'!AY102*1000),"")),"")</f>
        <v>61.037582561155737</v>
      </c>
      <c r="BA71" s="9" t="str">
        <f>IF('[1]T61 Real GDP'!AZ102&lt;&gt;"",(IF('[1]T15 Wine import vol'!AZ102&lt;&gt;"",('[1]T15 Wine import vol'!AZ102/'[1]T61 Real GDP'!AZ102*1000),"")),"")</f>
        <v/>
      </c>
      <c r="BB71" s="8" t="str">
        <f>IF('[1]T61 Real GDP'!BC102&lt;&gt;"",(IF('[1]T15 Wine import vol'!BC102&lt;&gt;"",('[1]T15 Wine import vol'!BC102/'[1]T61 Real GDP'!BC102*1000),"")),"")</f>
        <v/>
      </c>
    </row>
    <row r="72" spans="1:54" x14ac:dyDescent="0.5">
      <c r="A72" s="7">
        <f>'[1]T15 Wine import vol'!A103</f>
        <v>1935</v>
      </c>
      <c r="B72" s="9">
        <f>IF('[1]T61 Real GDP'!B103&lt;&gt;"",(IF('[1]T15 Wine import vol'!B103&lt;&gt;"",('[1]T15 Wine import vol'!B103/'[1]T61 Real GDP'!B103*1000),"")),"")</f>
        <v>7207.9370904338512</v>
      </c>
      <c r="C72" s="9">
        <f>IF('[1]T61 Real GDP'!C103&lt;&gt;"",(IF('[1]T15 Wine import vol'!C103&lt;&gt;"",('[1]T15 Wine import vol'!C103/'[1]T61 Real GDP'!C103*1000),"")),"")</f>
        <v>40.047255476673541</v>
      </c>
      <c r="D72" s="9">
        <f>IF('[1]T61 Real GDP'!D103&lt;&gt;"",(IF('[1]T15 Wine import vol'!D103&lt;&gt;"",('[1]T15 Wine import vol'!D103/'[1]T61 Real GDP'!D103*1000),"")),"")</f>
        <v>19.101403537912134</v>
      </c>
      <c r="E72" s="9">
        <f>IF('[1]T61 Real GDP'!E103&lt;&gt;"",(IF('[1]T15 Wine import vol'!E103&lt;&gt;"",('[1]T15 Wine import vol'!E103/'[1]T61 Real GDP'!E103*1000),"")),"")</f>
        <v>0.41586591474748746</v>
      </c>
      <c r="F72" s="9">
        <f>IF('[1]T61 Real GDP'!F103&lt;&gt;"",(IF('[1]T15 Wine import vol'!F103&lt;&gt;"",('[1]T15 Wine import vol'!F103/'[1]T61 Real GDP'!F103*1000),"")),"")</f>
        <v>328.21190459689007</v>
      </c>
      <c r="G72" s="9"/>
      <c r="H72" s="9">
        <f>IF('[1]T61 Real GDP'!G103&lt;&gt;"",(IF('[1]T15 Wine import vol'!G103&lt;&gt;"",('[1]T15 Wine import vol'!G103/'[1]T61 Real GDP'!G103*1000),"")),"")</f>
        <v>800.72700489789509</v>
      </c>
      <c r="I72" s="9">
        <f>IF('[1]T61 Real GDP'!H103&lt;&gt;"",(IF('[1]T15 Wine import vol'!H103&lt;&gt;"",('[1]T15 Wine import vol'!H103/'[1]T61 Real GDP'!H103*1000),"")),"")</f>
        <v>277.07192757606509</v>
      </c>
      <c r="J72" s="9">
        <f>IF('[1]T61 Real GDP'!I103&lt;&gt;"",(IF('[1]T15 Wine import vol'!I103&lt;&gt;"",('[1]T15 Wine import vol'!I103/'[1]T61 Real GDP'!I103*1000),"")),"")</f>
        <v>81.379038333053487</v>
      </c>
      <c r="K72" s="9">
        <f>IF('[1]T61 Real GDP'!J103&lt;&gt;"",(IF('[1]T15 Wine import vol'!J103&lt;&gt;"",('[1]T15 Wine import vol'!J103/'[1]T61 Real GDP'!J103*1000),"")),"")</f>
        <v>326.62906176496205</v>
      </c>
      <c r="L72" s="9">
        <f>IF('[1]T61 Real GDP'!K103&lt;&gt;"",(IF('[1]T15 Wine import vol'!K103&lt;&gt;"",('[1]T15 Wine import vol'!K103/'[1]T61 Real GDP'!K103*1000),"")),"")</f>
        <v>0.59361272705686818</v>
      </c>
      <c r="M72" s="9">
        <f>IF('[1]T61 Real GDP'!L103&lt;&gt;"",(IF('[1]T15 Wine import vol'!L103&lt;&gt;"",('[1]T15 Wine import vol'!L103/'[1]T61 Real GDP'!L103*1000),"")),"")</f>
        <v>243.98547435315479</v>
      </c>
      <c r="N72" s="9">
        <f>IF('[1]T61 Real GDP'!M103&lt;&gt;"",(IF('[1]T15 Wine import vol'!M103&lt;&gt;"",('[1]T15 Wine import vol'!M103/'[1]T61 Real GDP'!M103*1000),"")),"")</f>
        <v>220.805613369371</v>
      </c>
      <c r="O72" s="9">
        <f>IF('[1]T61 Real GDP'!N103&lt;&gt;"",(IF('[1]T15 Wine import vol'!N103&lt;&gt;"",('[1]T15 Wine import vol'!N103/'[1]T61 Real GDP'!N103*1000),"")),"")</f>
        <v>162.28341772227566</v>
      </c>
      <c r="P72" s="9">
        <f>IF('[1]T61 Real GDP'!O103&lt;&gt;"",(IF('[1]T15 Wine import vol'!O103&lt;&gt;"",('[1]T15 Wine import vol'!O103/'[1]T61 Real GDP'!O103*1000),"")),"")</f>
        <v>2716.0161491936842</v>
      </c>
      <c r="Q72" s="9">
        <f>IF('[1]T61 Real GDP'!P103&lt;&gt;"",(IF('[1]T15 Wine import vol'!P103&lt;&gt;"",('[1]T15 Wine import vol'!P103/'[1]T61 Real GDP'!P103*1000),"")),"")</f>
        <v>269.07022824940839</v>
      </c>
      <c r="R72" s="9" t="str">
        <f>IF('[1]T61 Real GDP'!Q103&lt;&gt;"",(IF('[1]T15 Wine import vol'!Q103&lt;&gt;"",('[1]T15 Wine import vol'!Q103/'[1]T61 Real GDP'!Q103*1000),"")),"")</f>
        <v/>
      </c>
      <c r="S72" s="9">
        <f>IF('[1]T61 Real GDP'!R103&lt;&gt;"",(IF('[1]T15 Wine import vol'!R103&lt;&gt;"",('[1]T15 Wine import vol'!R103/'[1]T61 Real GDP'!R103*1000),"")),"")</f>
        <v>0</v>
      </c>
      <c r="T72" s="9" t="str">
        <f>IF('[1]T61 Real GDP'!S103&lt;&gt;"",(IF('[1]T15 Wine import vol'!S103&lt;&gt;"",('[1]T15 Wine import vol'!S103/'[1]T61 Real GDP'!S103*1000),"")),"")</f>
        <v/>
      </c>
      <c r="U72" s="9" t="str">
        <f>IF('[1]T61 Real GDP'!T103&lt;&gt;"",(IF('[1]T15 Wine import vol'!T103&lt;&gt;"",('[1]T15 Wine import vol'!T103/'[1]T61 Real GDP'!T103*1000),"")),"")</f>
        <v/>
      </c>
      <c r="V72" s="9">
        <f>IF('[1]T61 Real GDP'!U103&lt;&gt;"",(IF('[1]T15 Wine import vol'!U103&lt;&gt;"",('[1]T15 Wine import vol'!U103/'[1]T61 Real GDP'!U103*1000),"")),"")</f>
        <v>0.90074250993791238</v>
      </c>
      <c r="W72" s="9" t="str">
        <f>IF('[1]T61 Real GDP'!V103&lt;&gt;"",(IF('[1]T15 Wine import vol'!V103&lt;&gt;"",('[1]T15 Wine import vol'!V103/'[1]T61 Real GDP'!V103*1000),"")),"")</f>
        <v/>
      </c>
      <c r="X72" s="9">
        <f>IF('[1]T61 Real GDP'!W103&lt;&gt;"",(IF('[1]T15 Wine import vol'!W103&lt;&gt;"",('[1]T15 Wine import vol'!W103/'[1]T61 Real GDP'!W103*1000),"")),"")</f>
        <v>1.1095272458684</v>
      </c>
      <c r="Y72" s="9" t="str">
        <f>IF('[1]T61 Real GDP'!X103&lt;&gt;"",(IF('[1]T15 Wine import vol'!X103&lt;&gt;"",('[1]T15 Wine import vol'!X103/'[1]T61 Real GDP'!X103*1000),"")),"")</f>
        <v/>
      </c>
      <c r="Z72" s="9" t="str">
        <f>IF('[1]T61 Real GDP'!Y103&lt;&gt;"",(IF('[1]T15 Wine import vol'!Y103&lt;&gt;"",('[1]T15 Wine import vol'!Y103/'[1]T61 Real GDP'!Y103*1000),"")),"")</f>
        <v/>
      </c>
      <c r="AA72" s="9" t="str">
        <f>IF('[1]T61 Real GDP'!Z103&lt;&gt;"",(IF('[1]T15 Wine import vol'!Z103&lt;&gt;"",('[1]T15 Wine import vol'!Z103/'[1]T61 Real GDP'!Z103*1000),"")),"")</f>
        <v/>
      </c>
      <c r="AB72" s="9">
        <f>IF('[1]T61 Real GDP'!AA103&lt;&gt;"",(IF('[1]T15 Wine import vol'!AA103&lt;&gt;"",('[1]T15 Wine import vol'!AA103/'[1]T61 Real GDP'!AA103*1000),"")),"")</f>
        <v>3.6035532711324656</v>
      </c>
      <c r="AC72" s="9">
        <f>IF('[1]T61 Real GDP'!AB103&lt;&gt;"",(IF('[1]T15 Wine import vol'!AB103&lt;&gt;"",('[1]T15 Wine import vol'!AB103/'[1]T61 Real GDP'!AB103*1000),"")),"")</f>
        <v>96.817417840739211</v>
      </c>
      <c r="AD72" s="9">
        <f>IF('[1]T61 Real GDP'!AC103&lt;&gt;"",(IF('[1]T15 Wine import vol'!AC103&lt;&gt;"",('[1]T15 Wine import vol'!AC103/'[1]T61 Real GDP'!AC103*1000),"")),"")</f>
        <v>53.416180693073791</v>
      </c>
      <c r="AE72" s="9">
        <f>IF('[1]T61 Real GDP'!AD103&lt;&gt;"",(IF('[1]T15 Wine import vol'!AD103&lt;&gt;"",('[1]T15 Wine import vol'!AD103/'[1]T61 Real GDP'!AD103*1000),"")),"")</f>
        <v>14.878729066059188</v>
      </c>
      <c r="AF72" s="9">
        <f>IF('[1]T61 Real GDP'!AE103&lt;&gt;"",(IF('[1]T15 Wine import vol'!AE103&lt;&gt;"",('[1]T15 Wine import vol'!AE103/'[1]T61 Real GDP'!AE103*1000),"")),"")</f>
        <v>13.864278916221616</v>
      </c>
      <c r="AG72" s="9">
        <f>IF('[1]T61 Real GDP'!AF103&lt;&gt;"",(IF('[1]T15 Wine import vol'!AF103&lt;&gt;"",('[1]T15 Wine import vol'!AF103/'[1]T61 Real GDP'!AF103*1000),"")),"")</f>
        <v>147.85794647833771</v>
      </c>
      <c r="AH72" s="9">
        <f>IF('[1]T61 Real GDP'!AG103&lt;&gt;"",(IF('[1]T15 Wine import vol'!AG103&lt;&gt;"",('[1]T15 Wine import vol'!AG103/'[1]T61 Real GDP'!AG103*1000),"")),"")</f>
        <v>0.75458532295167713</v>
      </c>
      <c r="AI72" s="9">
        <f>IF('[1]T61 Real GDP'!AH103&lt;&gt;"",(IF('[1]T15 Wine import vol'!AH103&lt;&gt;"",('[1]T15 Wine import vol'!AH103/'[1]T61 Real GDP'!AH103*1000),"")),"")</f>
        <v>91.519478525744361</v>
      </c>
      <c r="AJ72" s="9">
        <f>IF('[1]T61 Real GDP'!AI103&lt;&gt;"",(IF('[1]T15 Wine import vol'!AI103&lt;&gt;"",('[1]T15 Wine import vol'!AI103/'[1]T61 Real GDP'!AI103*1000),"")),"")</f>
        <v>22.223547784427527</v>
      </c>
      <c r="AK72" s="9" t="str">
        <f>IF('[1]T61 Real GDP'!AJ103&lt;&gt;"",(IF('[1]T15 Wine import vol'!AJ103&lt;&gt;"",('[1]T15 Wine import vol'!AJ103/'[1]T61 Real GDP'!AJ103*1000),"")),"")</f>
        <v/>
      </c>
      <c r="AL72" s="9" t="str">
        <f>IF('[1]T61 Real GDP'!AK103&lt;&gt;"",(IF('[1]T15 Wine import vol'!AK103&lt;&gt;"",('[1]T15 Wine import vol'!AK103/'[1]T61 Real GDP'!AK103*1000),"")),"")</f>
        <v/>
      </c>
      <c r="AM72" s="9" t="str">
        <f>IF('[1]T61 Real GDP'!AL103&lt;&gt;"",(IF('[1]T15 Wine import vol'!AL103&lt;&gt;"",('[1]T15 Wine import vol'!AL103/'[1]T61 Real GDP'!AL103*1000),"")),"")</f>
        <v/>
      </c>
      <c r="AN72" s="9">
        <f>IF('[1]T61 Real GDP'!AM103&lt;&gt;"",(IF('[1]T15 Wine import vol'!AM103&lt;&gt;"",('[1]T15 Wine import vol'!AM103/'[1]T61 Real GDP'!AM103*1000),"")),"")</f>
        <v>14.798103391687974</v>
      </c>
      <c r="AO72" s="9" t="str">
        <f>IF('[1]T61 Real GDP'!AN103&lt;&gt;"",(IF('[1]T15 Wine import vol'!AN103&lt;&gt;"",('[1]T15 Wine import vol'!AN103/'[1]T61 Real GDP'!AN103*1000),"")),"")</f>
        <v/>
      </c>
      <c r="AP72" s="9">
        <f>IF('[1]T61 Real GDP'!AO103&lt;&gt;"",(IF('[1]T15 Wine import vol'!AO103&lt;&gt;"",('[1]T15 Wine import vol'!AO103/'[1]T61 Real GDP'!AO103*1000),"")),"")</f>
        <v>0</v>
      </c>
      <c r="AQ72" s="9" t="str">
        <f>IF('[1]T61 Real GDP'!AP103&lt;&gt;"",(IF('[1]T15 Wine import vol'!AP103&lt;&gt;"",('[1]T15 Wine import vol'!AP103/'[1]T61 Real GDP'!AP103*1000),"")),"")</f>
        <v/>
      </c>
      <c r="AR72" s="9">
        <f>IF('[1]T61 Real GDP'!AQ103&lt;&gt;"",(IF('[1]T15 Wine import vol'!AQ103&lt;&gt;"",('[1]T15 Wine import vol'!AQ103/'[1]T61 Real GDP'!AQ103*1000),"")),"")</f>
        <v>3.8191609758832246</v>
      </c>
      <c r="AS72" s="9" t="str">
        <f>IF('[1]T61 Real GDP'!AR103&lt;&gt;"",(IF('[1]T15 Wine import vol'!AR103&lt;&gt;"",('[1]T15 Wine import vol'!AR103/'[1]T61 Real GDP'!AR103*1000),"")),"")</f>
        <v/>
      </c>
      <c r="AT72" s="9">
        <f>IF('[1]T61 Real GDP'!AS103&lt;&gt;"",(IF('[1]T15 Wine import vol'!AS103&lt;&gt;"",('[1]T15 Wine import vol'!AS103/'[1]T61 Real GDP'!AS103*1000),"")),"")</f>
        <v>6.2357098316358357</v>
      </c>
      <c r="AU72" s="9">
        <f>IF('[1]T61 Real GDP'!AT103&lt;&gt;"",(IF('[1]T15 Wine import vol'!AT103&lt;&gt;"",('[1]T15 Wine import vol'!AT103/'[1]T61 Real GDP'!AT103*1000),"")),"")</f>
        <v>12.464496872933589</v>
      </c>
      <c r="AV72" s="9">
        <f>IF('[1]T61 Real GDP'!AU103&lt;&gt;"",(IF('[1]T15 Wine import vol'!AU103&lt;&gt;"",('[1]T15 Wine import vol'!AU103/'[1]T61 Real GDP'!AU103*1000),"")),"")</f>
        <v>1.7834020803461093</v>
      </c>
      <c r="AW72" s="9">
        <f>IF('[1]T61 Real GDP'!AV103&lt;&gt;"",(IF('[1]T15 Wine import vol'!AV103&lt;&gt;"",('[1]T15 Wine import vol'!AV103/'[1]T61 Real GDP'!AV103*1000),"")),"")</f>
        <v>55.455635491606714</v>
      </c>
      <c r="AX72" s="9">
        <f>IF('[1]T61 Real GDP'!AW103&lt;&gt;"",(IF('[1]T15 Wine import vol'!AW103&lt;&gt;"",('[1]T15 Wine import vol'!AW103/'[1]T61 Real GDP'!AW103*1000),"")),"")</f>
        <v>15.369414864419804</v>
      </c>
      <c r="AY72" s="9" t="str">
        <f>IF('[1]T61 Real GDP'!AX103&lt;&gt;"",(IF('[1]T15 Wine import vol'!AX103&lt;&gt;"",('[1]T15 Wine import vol'!AX103/'[1]T61 Real GDP'!AX103*1000),"")),"")</f>
        <v/>
      </c>
      <c r="AZ72" s="9">
        <f>IF('[1]T61 Real GDP'!AY103&lt;&gt;"",(IF('[1]T15 Wine import vol'!AY103&lt;&gt;"",('[1]T15 Wine import vol'!AY103/'[1]T61 Real GDP'!AY103*1000),"")),"")</f>
        <v>59.565514803471054</v>
      </c>
      <c r="BA72" s="9" t="str">
        <f>IF('[1]T61 Real GDP'!AZ103&lt;&gt;"",(IF('[1]T15 Wine import vol'!AZ103&lt;&gt;"",('[1]T15 Wine import vol'!AZ103/'[1]T61 Real GDP'!AZ103*1000),"")),"")</f>
        <v/>
      </c>
      <c r="BB72" s="8" t="str">
        <f>IF('[1]T61 Real GDP'!BC103&lt;&gt;"",(IF('[1]T15 Wine import vol'!BC103&lt;&gt;"",('[1]T15 Wine import vol'!BC103/'[1]T61 Real GDP'!BC103*1000),"")),"")</f>
        <v/>
      </c>
    </row>
    <row r="73" spans="1:54" x14ac:dyDescent="0.5">
      <c r="A73" s="7">
        <f>'[1]T15 Wine import vol'!A104</f>
        <v>1936</v>
      </c>
      <c r="B73" s="9">
        <f>IF('[1]T61 Real GDP'!B104&lt;&gt;"",(IF('[1]T15 Wine import vol'!B104&lt;&gt;"",('[1]T15 Wine import vol'!B104/'[1]T61 Real GDP'!B104*1000),"")),"")</f>
        <v>6791.6969991992673</v>
      </c>
      <c r="C73" s="9">
        <f>IF('[1]T61 Real GDP'!C104&lt;&gt;"",(IF('[1]T15 Wine import vol'!C104&lt;&gt;"",('[1]T15 Wine import vol'!C104/'[1]T61 Real GDP'!C104*1000),"")),"")</f>
        <v>16.419702112839833</v>
      </c>
      <c r="D73" s="9">
        <f>IF('[1]T61 Real GDP'!D104&lt;&gt;"",(IF('[1]T15 Wine import vol'!D104&lt;&gt;"",('[1]T15 Wine import vol'!D104/'[1]T61 Real GDP'!D104*1000),"")),"")</f>
        <v>2.6968716289104635</v>
      </c>
      <c r="E73" s="9">
        <f>IF('[1]T61 Real GDP'!E104&lt;&gt;"",(IF('[1]T15 Wine import vol'!E104&lt;&gt;"",('[1]T15 Wine import vol'!E104/'[1]T61 Real GDP'!E104*1000),"")),"")</f>
        <v>0</v>
      </c>
      <c r="F73" s="9">
        <f>IF('[1]T61 Real GDP'!F104&lt;&gt;"",(IF('[1]T15 Wine import vol'!F104&lt;&gt;"",('[1]T15 Wine import vol'!F104/'[1]T61 Real GDP'!F104*1000),"")),"")</f>
        <v>330.56278239585686</v>
      </c>
      <c r="G73" s="9"/>
      <c r="H73" s="9">
        <f>IF('[1]T61 Real GDP'!G104&lt;&gt;"",(IF('[1]T15 Wine import vol'!G104&lt;&gt;"",('[1]T15 Wine import vol'!G104/'[1]T61 Real GDP'!G104*1000),"")),"")</f>
        <v>828.31017308084472</v>
      </c>
      <c r="I73" s="9">
        <f>IF('[1]T61 Real GDP'!H104&lt;&gt;"",(IF('[1]T15 Wine import vol'!H104&lt;&gt;"",('[1]T15 Wine import vol'!H104/'[1]T61 Real GDP'!H104*1000),"")),"")</f>
        <v>245.30995322242819</v>
      </c>
      <c r="J73" s="9">
        <f>IF('[1]T61 Real GDP'!I104&lt;&gt;"",(IF('[1]T15 Wine import vol'!I104&lt;&gt;"",('[1]T15 Wine import vol'!I104/'[1]T61 Real GDP'!I104*1000),"")),"")</f>
        <v>88.084295315473895</v>
      </c>
      <c r="K73" s="9">
        <f>IF('[1]T61 Real GDP'!J104&lt;&gt;"",(IF('[1]T15 Wine import vol'!J104&lt;&gt;"",('[1]T15 Wine import vol'!J104/'[1]T61 Real GDP'!J104*1000),"")),"")</f>
        <v>313.82504929058257</v>
      </c>
      <c r="L73" s="9">
        <f>IF('[1]T61 Real GDP'!K104&lt;&gt;"",(IF('[1]T15 Wine import vol'!K104&lt;&gt;"",('[1]T15 Wine import vol'!K104/'[1]T61 Real GDP'!K104*1000),"")),"")</f>
        <v>1.1829419766960432</v>
      </c>
      <c r="M73" s="9">
        <f>IF('[1]T61 Real GDP'!L104&lt;&gt;"",(IF('[1]T15 Wine import vol'!L104&lt;&gt;"",('[1]T15 Wine import vol'!L104/'[1]T61 Real GDP'!L104*1000),"")),"")</f>
        <v>241.82862190812716</v>
      </c>
      <c r="N73" s="9">
        <f>IF('[1]T61 Real GDP'!M104&lt;&gt;"",(IF('[1]T15 Wine import vol'!M104&lt;&gt;"",('[1]T15 Wine import vol'!M104/'[1]T61 Real GDP'!M104*1000),"")),"")</f>
        <v>219.02779039538245</v>
      </c>
      <c r="O73" s="9">
        <f>IF('[1]T61 Real GDP'!N104&lt;&gt;"",(IF('[1]T15 Wine import vol'!N104&lt;&gt;"",('[1]T15 Wine import vol'!N104/'[1]T61 Real GDP'!N104*1000),"")),"")</f>
        <v>168.02031503650176</v>
      </c>
      <c r="P73" s="9">
        <f>IF('[1]T61 Real GDP'!O104&lt;&gt;"",(IF('[1]T15 Wine import vol'!O104&lt;&gt;"",('[1]T15 Wine import vol'!O104/'[1]T61 Real GDP'!O104*1000),"")),"")</f>
        <v>2574.3280692842031</v>
      </c>
      <c r="Q73" s="9">
        <f>IF('[1]T61 Real GDP'!P104&lt;&gt;"",(IF('[1]T15 Wine import vol'!P104&lt;&gt;"",('[1]T15 Wine import vol'!P104/'[1]T61 Real GDP'!P104*1000),"")),"")</f>
        <v>279.01564771698293</v>
      </c>
      <c r="R73" s="9" t="str">
        <f>IF('[1]T61 Real GDP'!Q104&lt;&gt;"",(IF('[1]T15 Wine import vol'!Q104&lt;&gt;"",('[1]T15 Wine import vol'!Q104/'[1]T61 Real GDP'!Q104*1000),"")),"")</f>
        <v/>
      </c>
      <c r="S73" s="9">
        <f>IF('[1]T61 Real GDP'!R104&lt;&gt;"",(IF('[1]T15 Wine import vol'!R104&lt;&gt;"",('[1]T15 Wine import vol'!R104/'[1]T61 Real GDP'!R104*1000),"")),"")</f>
        <v>0</v>
      </c>
      <c r="T73" s="9" t="str">
        <f>IF('[1]T61 Real GDP'!S104&lt;&gt;"",(IF('[1]T15 Wine import vol'!S104&lt;&gt;"",('[1]T15 Wine import vol'!S104/'[1]T61 Real GDP'!S104*1000),"")),"")</f>
        <v/>
      </c>
      <c r="U73" s="9" t="str">
        <f>IF('[1]T61 Real GDP'!T104&lt;&gt;"",(IF('[1]T15 Wine import vol'!T104&lt;&gt;"",('[1]T15 Wine import vol'!T104/'[1]T61 Real GDP'!T104*1000),"")),"")</f>
        <v/>
      </c>
      <c r="V73" s="9">
        <f>IF('[1]T61 Real GDP'!U104&lt;&gt;"",(IF('[1]T15 Wine import vol'!U104&lt;&gt;"",('[1]T15 Wine import vol'!U104/'[1]T61 Real GDP'!U104*1000),"")),"")</f>
        <v>1.2666691546001887</v>
      </c>
      <c r="W73" s="9" t="str">
        <f>IF('[1]T61 Real GDP'!V104&lt;&gt;"",(IF('[1]T15 Wine import vol'!V104&lt;&gt;"",('[1]T15 Wine import vol'!V104/'[1]T61 Real GDP'!V104*1000),"")),"")</f>
        <v/>
      </c>
      <c r="X73" s="9">
        <f>IF('[1]T61 Real GDP'!W104&lt;&gt;"",(IF('[1]T15 Wine import vol'!W104&lt;&gt;"",('[1]T15 Wine import vol'!W104/'[1]T61 Real GDP'!W104*1000),"")),"")</f>
        <v>0.54889310840579564</v>
      </c>
      <c r="Y73" s="9" t="str">
        <f>IF('[1]T61 Real GDP'!X104&lt;&gt;"",(IF('[1]T15 Wine import vol'!X104&lt;&gt;"",('[1]T15 Wine import vol'!X104/'[1]T61 Real GDP'!X104*1000),"")),"")</f>
        <v/>
      </c>
      <c r="Z73" s="9" t="str">
        <f>IF('[1]T61 Real GDP'!Y104&lt;&gt;"",(IF('[1]T15 Wine import vol'!Y104&lt;&gt;"",('[1]T15 Wine import vol'!Y104/'[1]T61 Real GDP'!Y104*1000),"")),"")</f>
        <v/>
      </c>
      <c r="AA73" s="9" t="str">
        <f>IF('[1]T61 Real GDP'!Z104&lt;&gt;"",(IF('[1]T15 Wine import vol'!Z104&lt;&gt;"",('[1]T15 Wine import vol'!Z104/'[1]T61 Real GDP'!Z104*1000),"")),"")</f>
        <v/>
      </c>
      <c r="AB73" s="9">
        <f>IF('[1]T61 Real GDP'!AA104&lt;&gt;"",(IF('[1]T15 Wine import vol'!AA104&lt;&gt;"",('[1]T15 Wine import vol'!AA104/'[1]T61 Real GDP'!AA104*1000),"")),"")</f>
        <v>3.6350029400759074</v>
      </c>
      <c r="AC73" s="9">
        <f>IF('[1]T61 Real GDP'!AB104&lt;&gt;"",(IF('[1]T15 Wine import vol'!AB104&lt;&gt;"",('[1]T15 Wine import vol'!AB104/'[1]T61 Real GDP'!AB104*1000),"")),"")</f>
        <v>96.886471589566256</v>
      </c>
      <c r="AD73" s="9">
        <f>IF('[1]T61 Real GDP'!AC104&lt;&gt;"",(IF('[1]T15 Wine import vol'!AC104&lt;&gt;"",('[1]T15 Wine import vol'!AC104/'[1]T61 Real GDP'!AC104*1000),"")),"")</f>
        <v>45.289417493550779</v>
      </c>
      <c r="AE73" s="9">
        <f>IF('[1]T61 Real GDP'!AD104&lt;&gt;"",(IF('[1]T15 Wine import vol'!AD104&lt;&gt;"",('[1]T15 Wine import vol'!AD104/'[1]T61 Real GDP'!AD104*1000),"")),"")</f>
        <v>17.135943305100252</v>
      </c>
      <c r="AF73" s="9">
        <f>IF('[1]T61 Real GDP'!AE104&lt;&gt;"",(IF('[1]T15 Wine import vol'!AE104&lt;&gt;"",('[1]T15 Wine import vol'!AE104/'[1]T61 Real GDP'!AE104*1000),"")),"")</f>
        <v>14.570946804170701</v>
      </c>
      <c r="AG73" s="9">
        <f>IF('[1]T61 Real GDP'!AF104&lt;&gt;"",(IF('[1]T15 Wine import vol'!AF104&lt;&gt;"",('[1]T15 Wine import vol'!AF104/'[1]T61 Real GDP'!AF104*1000),"")),"")</f>
        <v>137.6416391440294</v>
      </c>
      <c r="AH73" s="9">
        <f>IF('[1]T61 Real GDP'!AG104&lt;&gt;"",(IF('[1]T15 Wine import vol'!AG104&lt;&gt;"",('[1]T15 Wine import vol'!AG104/'[1]T61 Real GDP'!AG104*1000),"")),"")</f>
        <v>1.3974316279252768</v>
      </c>
      <c r="AI73" s="9">
        <f>IF('[1]T61 Real GDP'!AH104&lt;&gt;"",(IF('[1]T15 Wine import vol'!AH104&lt;&gt;"",('[1]T15 Wine import vol'!AH104/'[1]T61 Real GDP'!AH104*1000),"")),"")</f>
        <v>70.766294402502979</v>
      </c>
      <c r="AJ73" s="9">
        <f>IF('[1]T61 Real GDP'!AI104&lt;&gt;"",(IF('[1]T15 Wine import vol'!AI104&lt;&gt;"",('[1]T15 Wine import vol'!AI104/'[1]T61 Real GDP'!AI104*1000),"")),"")</f>
        <v>25.753989357088976</v>
      </c>
      <c r="AK73" s="9" t="str">
        <f>IF('[1]T61 Real GDP'!AJ104&lt;&gt;"",(IF('[1]T15 Wine import vol'!AJ104&lt;&gt;"",('[1]T15 Wine import vol'!AJ104/'[1]T61 Real GDP'!AJ104*1000),"")),"")</f>
        <v/>
      </c>
      <c r="AL73" s="9" t="str">
        <f>IF('[1]T61 Real GDP'!AK104&lt;&gt;"",(IF('[1]T15 Wine import vol'!AK104&lt;&gt;"",('[1]T15 Wine import vol'!AK104/'[1]T61 Real GDP'!AK104*1000),"")),"")</f>
        <v/>
      </c>
      <c r="AM73" s="9" t="str">
        <f>IF('[1]T61 Real GDP'!AL104&lt;&gt;"",(IF('[1]T15 Wine import vol'!AL104&lt;&gt;"",('[1]T15 Wine import vol'!AL104/'[1]T61 Real GDP'!AL104*1000),"")),"")</f>
        <v/>
      </c>
      <c r="AN73" s="9">
        <f>IF('[1]T61 Real GDP'!AM104&lt;&gt;"",(IF('[1]T15 Wine import vol'!AM104&lt;&gt;"",('[1]T15 Wine import vol'!AM104/'[1]T61 Real GDP'!AM104*1000),"")),"")</f>
        <v>13.800427819721696</v>
      </c>
      <c r="AO73" s="9" t="str">
        <f>IF('[1]T61 Real GDP'!AN104&lt;&gt;"",(IF('[1]T15 Wine import vol'!AN104&lt;&gt;"",('[1]T15 Wine import vol'!AN104/'[1]T61 Real GDP'!AN104*1000),"")),"")</f>
        <v/>
      </c>
      <c r="AP73" s="9">
        <f>IF('[1]T61 Real GDP'!AO104&lt;&gt;"",(IF('[1]T15 Wine import vol'!AO104&lt;&gt;"",('[1]T15 Wine import vol'!AO104/'[1]T61 Real GDP'!AO104*1000),"")),"")</f>
        <v>0</v>
      </c>
      <c r="AQ73" s="9" t="str">
        <f>IF('[1]T61 Real GDP'!AP104&lt;&gt;"",(IF('[1]T15 Wine import vol'!AP104&lt;&gt;"",('[1]T15 Wine import vol'!AP104/'[1]T61 Real GDP'!AP104*1000),"")),"")</f>
        <v/>
      </c>
      <c r="AR73" s="9">
        <f>IF('[1]T61 Real GDP'!AQ104&lt;&gt;"",(IF('[1]T15 Wine import vol'!AQ104&lt;&gt;"",('[1]T15 Wine import vol'!AQ104/'[1]T61 Real GDP'!AQ104*1000),"")),"")</f>
        <v>1.0216423394950451</v>
      </c>
      <c r="AS73" s="9" t="str">
        <f>IF('[1]T61 Real GDP'!AR104&lt;&gt;"",(IF('[1]T15 Wine import vol'!AR104&lt;&gt;"",('[1]T15 Wine import vol'!AR104/'[1]T61 Real GDP'!AR104*1000),"")),"")</f>
        <v/>
      </c>
      <c r="AT73" s="9">
        <f>IF('[1]T61 Real GDP'!AS104&lt;&gt;"",(IF('[1]T15 Wine import vol'!AS104&lt;&gt;"",('[1]T15 Wine import vol'!AS104/'[1]T61 Real GDP'!AS104*1000),"")),"")</f>
        <v>5.3355093842194465</v>
      </c>
      <c r="AU73" s="9">
        <f>IF('[1]T61 Real GDP'!AT104&lt;&gt;"",(IF('[1]T15 Wine import vol'!AT104&lt;&gt;"",('[1]T15 Wine import vol'!AT104/'[1]T61 Real GDP'!AT104*1000),"")),"")</f>
        <v>10.413141781135138</v>
      </c>
      <c r="AV73" s="9">
        <f>IF('[1]T61 Real GDP'!AU104&lt;&gt;"",(IF('[1]T15 Wine import vol'!AU104&lt;&gt;"",('[1]T15 Wine import vol'!AU104/'[1]T61 Real GDP'!AU104*1000),"")),"")</f>
        <v>1.6465704675985502</v>
      </c>
      <c r="AW73" s="9">
        <f>IF('[1]T61 Real GDP'!AV104&lt;&gt;"",(IF('[1]T15 Wine import vol'!AV104&lt;&gt;"",('[1]T15 Wine import vol'!AV104/'[1]T61 Real GDP'!AV104*1000),"")),"")</f>
        <v>44.715447154471541</v>
      </c>
      <c r="AX73" s="9">
        <f>IF('[1]T61 Real GDP'!AW104&lt;&gt;"",(IF('[1]T15 Wine import vol'!AW104&lt;&gt;"",('[1]T15 Wine import vol'!AW104/'[1]T61 Real GDP'!AW104*1000),"")),"")</f>
        <v>12.544629933416964</v>
      </c>
      <c r="AY73" s="9" t="str">
        <f>IF('[1]T61 Real GDP'!AX104&lt;&gt;"",(IF('[1]T15 Wine import vol'!AX104&lt;&gt;"",('[1]T15 Wine import vol'!AX104/'[1]T61 Real GDP'!AX104*1000),"")),"")</f>
        <v/>
      </c>
      <c r="AZ73" s="9">
        <f>IF('[1]T61 Real GDP'!AY104&lt;&gt;"",(IF('[1]T15 Wine import vol'!AY104&lt;&gt;"",('[1]T15 Wine import vol'!AY104/'[1]T61 Real GDP'!AY104*1000),"")),"")</f>
        <v>65.653475899379089</v>
      </c>
      <c r="BA73" s="9" t="str">
        <f>IF('[1]T61 Real GDP'!AZ104&lt;&gt;"",(IF('[1]T15 Wine import vol'!AZ104&lt;&gt;"",('[1]T15 Wine import vol'!AZ104/'[1]T61 Real GDP'!AZ104*1000),"")),"")</f>
        <v/>
      </c>
      <c r="BB73" s="8" t="str">
        <f>IF('[1]T61 Real GDP'!BC104&lt;&gt;"",(IF('[1]T15 Wine import vol'!BC104&lt;&gt;"",('[1]T15 Wine import vol'!BC104/'[1]T61 Real GDP'!BC104*1000),"")),"")</f>
        <v/>
      </c>
    </row>
    <row r="74" spans="1:54" x14ac:dyDescent="0.5">
      <c r="A74" s="7">
        <f>'[1]T15 Wine import vol'!A105</f>
        <v>1937</v>
      </c>
      <c r="B74" s="9">
        <f>IF('[1]T61 Real GDP'!B105&lt;&gt;"",(IF('[1]T15 Wine import vol'!B105&lt;&gt;"",('[1]T15 Wine import vol'!B105/'[1]T61 Real GDP'!B105*1000),"")),"")</f>
        <v>6508.7914728550413</v>
      </c>
      <c r="C74" s="9">
        <f>IF('[1]T61 Real GDP'!C105&lt;&gt;"",(IF('[1]T15 Wine import vol'!C105&lt;&gt;"",('[1]T15 Wine import vol'!C105/'[1]T61 Real GDP'!C105*1000),"")),"")</f>
        <v>14.234660752258954</v>
      </c>
      <c r="D74" s="9">
        <f>IF('[1]T61 Real GDP'!D105&lt;&gt;"",(IF('[1]T15 Wine import vol'!D105&lt;&gt;"",('[1]T15 Wine import vol'!D105/'[1]T61 Real GDP'!D105*1000),"")),"")</f>
        <v>3.0776332999923057</v>
      </c>
      <c r="E74" s="9">
        <f>IF('[1]T61 Real GDP'!E105&lt;&gt;"",(IF('[1]T15 Wine import vol'!E105&lt;&gt;"",('[1]T15 Wine import vol'!E105/'[1]T61 Real GDP'!E105*1000),"")),"")</f>
        <v>0</v>
      </c>
      <c r="F74" s="9">
        <f>IF('[1]T61 Real GDP'!F105&lt;&gt;"",(IF('[1]T15 Wine import vol'!F105&lt;&gt;"",('[1]T15 Wine import vol'!F105/'[1]T61 Real GDP'!F105*1000),"")),"")</f>
        <v>276.77493773853956</v>
      </c>
      <c r="G74" s="9"/>
      <c r="H74" s="9">
        <f>IF('[1]T61 Real GDP'!G105&lt;&gt;"",(IF('[1]T15 Wine import vol'!G105&lt;&gt;"",('[1]T15 Wine import vol'!G105/'[1]T61 Real GDP'!G105*1000),"")),"")</f>
        <v>989.99714038396132</v>
      </c>
      <c r="I74" s="9">
        <f>IF('[1]T61 Real GDP'!H105&lt;&gt;"",(IF('[1]T15 Wine import vol'!H105&lt;&gt;"",('[1]T15 Wine import vol'!H105/'[1]T61 Real GDP'!H105*1000),"")),"")</f>
        <v>271.04517560762827</v>
      </c>
      <c r="J74" s="9">
        <f>IF('[1]T61 Real GDP'!I105&lt;&gt;"",(IF('[1]T15 Wine import vol'!I105&lt;&gt;"",('[1]T15 Wine import vol'!I105/'[1]T61 Real GDP'!I105*1000),"")),"")</f>
        <v>135.44144333454585</v>
      </c>
      <c r="K74" s="9">
        <f>IF('[1]T61 Real GDP'!J105&lt;&gt;"",(IF('[1]T15 Wine import vol'!J105&lt;&gt;"",('[1]T15 Wine import vol'!J105/'[1]T61 Real GDP'!J105*1000),"")),"")</f>
        <v>335.35462878756891</v>
      </c>
      <c r="L74" s="9">
        <f>IF('[1]T61 Real GDP'!K105&lt;&gt;"",(IF('[1]T15 Wine import vol'!K105&lt;&gt;"",('[1]T15 Wine import vol'!K105/'[1]T61 Real GDP'!K105*1000),"")),"")</f>
        <v>1.0358937173046046</v>
      </c>
      <c r="M74" s="9">
        <f>IF('[1]T61 Real GDP'!L105&lt;&gt;"",(IF('[1]T15 Wine import vol'!L105&lt;&gt;"",('[1]T15 Wine import vol'!L105/'[1]T61 Real GDP'!L105*1000),"")),"")</f>
        <v>278.79761358421297</v>
      </c>
      <c r="N74" s="9">
        <f>IF('[1]T61 Real GDP'!M105&lt;&gt;"",(IF('[1]T15 Wine import vol'!M105&lt;&gt;"",('[1]T15 Wine import vol'!M105/'[1]T61 Real GDP'!M105*1000),"")),"")</f>
        <v>239.10560376198524</v>
      </c>
      <c r="O74" s="9">
        <f>IF('[1]T61 Real GDP'!N105&lt;&gt;"",(IF('[1]T15 Wine import vol'!N105&lt;&gt;"",('[1]T15 Wine import vol'!N105/'[1]T61 Real GDP'!N105*1000),"")),"")</f>
        <v>186.98805672736006</v>
      </c>
      <c r="P74" s="9">
        <f>IF('[1]T61 Real GDP'!O105&lt;&gt;"",(IF('[1]T15 Wine import vol'!O105&lt;&gt;"",('[1]T15 Wine import vol'!O105/'[1]T61 Real GDP'!O105*1000),"")),"")</f>
        <v>2656.0677672420829</v>
      </c>
      <c r="Q74" s="9">
        <f>IF('[1]T61 Real GDP'!P105&lt;&gt;"",(IF('[1]T15 Wine import vol'!P105&lt;&gt;"",('[1]T15 Wine import vol'!P105/'[1]T61 Real GDP'!P105*1000),"")),"")</f>
        <v>278.07162848982864</v>
      </c>
      <c r="R74" s="9" t="str">
        <f>IF('[1]T61 Real GDP'!Q105&lt;&gt;"",(IF('[1]T15 Wine import vol'!Q105&lt;&gt;"",('[1]T15 Wine import vol'!Q105/'[1]T61 Real GDP'!Q105*1000),"")),"")</f>
        <v/>
      </c>
      <c r="S74" s="9">
        <f>IF('[1]T61 Real GDP'!R105&lt;&gt;"",(IF('[1]T15 Wine import vol'!R105&lt;&gt;"",('[1]T15 Wine import vol'!R105/'[1]T61 Real GDP'!R105*1000),"")),"")</f>
        <v>0</v>
      </c>
      <c r="T74" s="9" t="str">
        <f>IF('[1]T61 Real GDP'!S105&lt;&gt;"",(IF('[1]T15 Wine import vol'!S105&lt;&gt;"",('[1]T15 Wine import vol'!S105/'[1]T61 Real GDP'!S105*1000),"")),"")</f>
        <v/>
      </c>
      <c r="U74" s="9" t="str">
        <f>IF('[1]T61 Real GDP'!T105&lt;&gt;"",(IF('[1]T15 Wine import vol'!T105&lt;&gt;"",('[1]T15 Wine import vol'!T105/'[1]T61 Real GDP'!T105*1000),"")),"")</f>
        <v/>
      </c>
      <c r="V74" s="9">
        <f>IF('[1]T61 Real GDP'!U105&lt;&gt;"",(IF('[1]T15 Wine import vol'!U105&lt;&gt;"",('[1]T15 Wine import vol'!U105/'[1]T61 Real GDP'!U105*1000),"")),"")</f>
        <v>1.2954570899320115</v>
      </c>
      <c r="W74" s="9" t="str">
        <f>IF('[1]T61 Real GDP'!V105&lt;&gt;"",(IF('[1]T15 Wine import vol'!V105&lt;&gt;"",('[1]T15 Wine import vol'!V105/'[1]T61 Real GDP'!V105*1000),"")),"")</f>
        <v/>
      </c>
      <c r="X74" s="9">
        <f>IF('[1]T61 Real GDP'!W105&lt;&gt;"",(IF('[1]T15 Wine import vol'!W105&lt;&gt;"",('[1]T15 Wine import vol'!W105/'[1]T61 Real GDP'!W105*1000),"")),"")</f>
        <v>1.1463071545712198</v>
      </c>
      <c r="Y74" s="9" t="str">
        <f>IF('[1]T61 Real GDP'!X105&lt;&gt;"",(IF('[1]T15 Wine import vol'!X105&lt;&gt;"",('[1]T15 Wine import vol'!X105/'[1]T61 Real GDP'!X105*1000),"")),"")</f>
        <v/>
      </c>
      <c r="Z74" s="9" t="str">
        <f>IF('[1]T61 Real GDP'!Y105&lt;&gt;"",(IF('[1]T15 Wine import vol'!Y105&lt;&gt;"",('[1]T15 Wine import vol'!Y105/'[1]T61 Real GDP'!Y105*1000),"")),"")</f>
        <v/>
      </c>
      <c r="AA74" s="9" t="str">
        <f>IF('[1]T61 Real GDP'!Z105&lt;&gt;"",(IF('[1]T15 Wine import vol'!Z105&lt;&gt;"",('[1]T15 Wine import vol'!Z105/'[1]T61 Real GDP'!Z105*1000),"")),"")</f>
        <v/>
      </c>
      <c r="AB74" s="9">
        <f>IF('[1]T61 Real GDP'!AA105&lt;&gt;"",(IF('[1]T15 Wine import vol'!AA105&lt;&gt;"",('[1]T15 Wine import vol'!AA105/'[1]T61 Real GDP'!AA105*1000),"")),"")</f>
        <v>3.9688597160738817</v>
      </c>
      <c r="AC74" s="9">
        <f>IF('[1]T61 Real GDP'!AB105&lt;&gt;"",(IF('[1]T15 Wine import vol'!AB105&lt;&gt;"",('[1]T15 Wine import vol'!AB105/'[1]T61 Real GDP'!AB105*1000),"")),"")</f>
        <v>103.27191236345517</v>
      </c>
      <c r="AD74" s="9">
        <f>IF('[1]T61 Real GDP'!AC105&lt;&gt;"",(IF('[1]T15 Wine import vol'!AC105&lt;&gt;"",('[1]T15 Wine import vol'!AC105/'[1]T61 Real GDP'!AC105*1000),"")),"")</f>
        <v>45.926761441105299</v>
      </c>
      <c r="AE74" s="9">
        <f>IF('[1]T61 Real GDP'!AD105&lt;&gt;"",(IF('[1]T15 Wine import vol'!AD105&lt;&gt;"",('[1]T15 Wine import vol'!AD105/'[1]T61 Real GDP'!AD105*1000),"")),"")</f>
        <v>17.261898925138311</v>
      </c>
      <c r="AF74" s="9">
        <f>IF('[1]T61 Real GDP'!AE105&lt;&gt;"",(IF('[1]T15 Wine import vol'!AE105&lt;&gt;"",('[1]T15 Wine import vol'!AE105/'[1]T61 Real GDP'!AE105*1000),"")),"")</f>
        <v>20.908339121154398</v>
      </c>
      <c r="AG74" s="9">
        <f>IF('[1]T61 Real GDP'!AF105&lt;&gt;"",(IF('[1]T15 Wine import vol'!AF105&lt;&gt;"",('[1]T15 Wine import vol'!AF105/'[1]T61 Real GDP'!AF105*1000),"")),"")</f>
        <v>150.19600159939017</v>
      </c>
      <c r="AH74" s="9">
        <f>IF('[1]T61 Real GDP'!AG105&lt;&gt;"",(IF('[1]T15 Wine import vol'!AG105&lt;&gt;"",('[1]T15 Wine import vol'!AG105/'[1]T61 Real GDP'!AG105*1000),"")),"")</f>
        <v>1.8467180836111268</v>
      </c>
      <c r="AI74" s="9">
        <f>IF('[1]T61 Real GDP'!AH105&lt;&gt;"",(IF('[1]T15 Wine import vol'!AH105&lt;&gt;"",('[1]T15 Wine import vol'!AH105/'[1]T61 Real GDP'!AH105*1000),"")),"")</f>
        <v>78.718474594301682</v>
      </c>
      <c r="AJ74" s="9">
        <f>IF('[1]T61 Real GDP'!AI105&lt;&gt;"",(IF('[1]T15 Wine import vol'!AI105&lt;&gt;"",('[1]T15 Wine import vol'!AI105/'[1]T61 Real GDP'!AI105*1000),"")),"")</f>
        <v>29.916188106227214</v>
      </c>
      <c r="AK74" s="9" t="str">
        <f>IF('[1]T61 Real GDP'!AJ105&lt;&gt;"",(IF('[1]T15 Wine import vol'!AJ105&lt;&gt;"",('[1]T15 Wine import vol'!AJ105/'[1]T61 Real GDP'!AJ105*1000),"")),"")</f>
        <v/>
      </c>
      <c r="AL74" s="9" t="str">
        <f>IF('[1]T61 Real GDP'!AK105&lt;&gt;"",(IF('[1]T15 Wine import vol'!AK105&lt;&gt;"",('[1]T15 Wine import vol'!AK105/'[1]T61 Real GDP'!AK105*1000),"")),"")</f>
        <v/>
      </c>
      <c r="AM74" s="9" t="str">
        <f>IF('[1]T61 Real GDP'!AL105&lt;&gt;"",(IF('[1]T15 Wine import vol'!AL105&lt;&gt;"",('[1]T15 Wine import vol'!AL105/'[1]T61 Real GDP'!AL105*1000),"")),"")</f>
        <v/>
      </c>
      <c r="AN74" s="9">
        <f>IF('[1]T61 Real GDP'!AM105&lt;&gt;"",(IF('[1]T15 Wine import vol'!AM105&lt;&gt;"",('[1]T15 Wine import vol'!AM105/'[1]T61 Real GDP'!AM105*1000),"")),"")</f>
        <v>11.168883659550323</v>
      </c>
      <c r="AO74" s="9" t="str">
        <f>IF('[1]T61 Real GDP'!AN105&lt;&gt;"",(IF('[1]T15 Wine import vol'!AN105&lt;&gt;"",('[1]T15 Wine import vol'!AN105/'[1]T61 Real GDP'!AN105*1000),"")),"")</f>
        <v/>
      </c>
      <c r="AP74" s="9">
        <f>IF('[1]T61 Real GDP'!AO105&lt;&gt;"",(IF('[1]T15 Wine import vol'!AO105&lt;&gt;"",('[1]T15 Wine import vol'!AO105/'[1]T61 Real GDP'!AO105*1000),"")),"")</f>
        <v>0</v>
      </c>
      <c r="AQ74" s="9" t="str">
        <f>IF('[1]T61 Real GDP'!AP105&lt;&gt;"",(IF('[1]T15 Wine import vol'!AP105&lt;&gt;"",('[1]T15 Wine import vol'!AP105/'[1]T61 Real GDP'!AP105*1000),"")),"")</f>
        <v/>
      </c>
      <c r="AR74" s="9">
        <f>IF('[1]T61 Real GDP'!AQ105&lt;&gt;"",(IF('[1]T15 Wine import vol'!AQ105&lt;&gt;"",('[1]T15 Wine import vol'!AQ105/'[1]T61 Real GDP'!AQ105*1000),"")),"")</f>
        <v>1.1484818083859438</v>
      </c>
      <c r="AS74" s="9" t="str">
        <f>IF('[1]T61 Real GDP'!AR105&lt;&gt;"",(IF('[1]T15 Wine import vol'!AR105&lt;&gt;"",('[1]T15 Wine import vol'!AR105/'[1]T61 Real GDP'!AR105*1000),"")),"")</f>
        <v/>
      </c>
      <c r="AT74" s="9">
        <f>IF('[1]T61 Real GDP'!AS105&lt;&gt;"",(IF('[1]T15 Wine import vol'!AS105&lt;&gt;"",('[1]T15 Wine import vol'!AS105/'[1]T61 Real GDP'!AS105*1000),"")),"")</f>
        <v>5.3037070120589549</v>
      </c>
      <c r="AU74" s="9">
        <f>IF('[1]T61 Real GDP'!AT105&lt;&gt;"",(IF('[1]T15 Wine import vol'!AT105&lt;&gt;"",('[1]T15 Wine import vol'!AT105/'[1]T61 Real GDP'!AT105*1000),"")),"")</f>
        <v>11.635174803563556</v>
      </c>
      <c r="AV74" s="9">
        <f>IF('[1]T61 Real GDP'!AU105&lt;&gt;"",(IF('[1]T15 Wine import vol'!AU105&lt;&gt;"",('[1]T15 Wine import vol'!AU105/'[1]T61 Real GDP'!AU105*1000),"")),"")</f>
        <v>1.5032462073140243</v>
      </c>
      <c r="AW74" s="9">
        <f>IF('[1]T61 Real GDP'!AV105&lt;&gt;"",(IF('[1]T15 Wine import vol'!AV105&lt;&gt;"",('[1]T15 Wine import vol'!AV105/'[1]T61 Real GDP'!AV105*1000),"")),"")</f>
        <v>65.947242206235018</v>
      </c>
      <c r="AX74" s="9">
        <f>IF('[1]T61 Real GDP'!AW105&lt;&gt;"",(IF('[1]T15 Wine import vol'!AW105&lt;&gt;"",('[1]T15 Wine import vol'!AW105/'[1]T61 Real GDP'!AW105*1000),"")),"")</f>
        <v>13.051892524416038</v>
      </c>
      <c r="AY74" s="9" t="str">
        <f>IF('[1]T61 Real GDP'!AX105&lt;&gt;"",(IF('[1]T15 Wine import vol'!AX105&lt;&gt;"",('[1]T15 Wine import vol'!AX105/'[1]T61 Real GDP'!AX105*1000),"")),"")</f>
        <v/>
      </c>
      <c r="AZ74" s="9">
        <f>IF('[1]T61 Real GDP'!AY105&lt;&gt;"",(IF('[1]T15 Wine import vol'!AY105&lt;&gt;"",('[1]T15 Wine import vol'!AY105/'[1]T61 Real GDP'!AY105*1000),"")),"")</f>
        <v>59.703063691412702</v>
      </c>
      <c r="BA74" s="9" t="str">
        <f>IF('[1]T61 Real GDP'!AZ105&lt;&gt;"",(IF('[1]T15 Wine import vol'!AZ105&lt;&gt;"",('[1]T15 Wine import vol'!AZ105/'[1]T61 Real GDP'!AZ105*1000),"")),"")</f>
        <v/>
      </c>
      <c r="BB74" s="8" t="str">
        <f>IF('[1]T61 Real GDP'!BC105&lt;&gt;"",(IF('[1]T15 Wine import vol'!BC105&lt;&gt;"",('[1]T15 Wine import vol'!BC105/'[1]T61 Real GDP'!BC105*1000),"")),"")</f>
        <v/>
      </c>
    </row>
    <row r="75" spans="1:54" x14ac:dyDescent="0.5">
      <c r="A75" s="7">
        <f>'[1]T15 Wine import vol'!A106</f>
        <v>1938</v>
      </c>
      <c r="B75" s="9">
        <f>IF('[1]T61 Real GDP'!B106&lt;&gt;"",(IF('[1]T15 Wine import vol'!B106&lt;&gt;"",('[1]T15 Wine import vol'!B106/'[1]T61 Real GDP'!B106*1000),"")),"")</f>
        <v>8579.5920051817102</v>
      </c>
      <c r="C75" s="9">
        <f>IF('[1]T61 Real GDP'!C106&lt;&gt;"",(IF('[1]T15 Wine import vol'!C106&lt;&gt;"",('[1]T15 Wine import vol'!C106/'[1]T61 Real GDP'!C106*1000),"")),"")</f>
        <v>13.623457849280816</v>
      </c>
      <c r="D75" s="9">
        <f>IF('[1]T61 Real GDP'!D106&lt;&gt;"",(IF('[1]T15 Wine import vol'!D106&lt;&gt;"",('[1]T15 Wine import vol'!D106/'[1]T61 Real GDP'!D106*1000),"")),"")</f>
        <v>3.0571690614490983</v>
      </c>
      <c r="E75" s="9">
        <f>IF('[1]T61 Real GDP'!E106&lt;&gt;"",(IF('[1]T15 Wine import vol'!E106&lt;&gt;"",('[1]T15 Wine import vol'!E106/'[1]T61 Real GDP'!E106*1000),"")),"")</f>
        <v>0</v>
      </c>
      <c r="F75" s="9">
        <f>IF('[1]T61 Real GDP'!F106&lt;&gt;"",(IF('[1]T15 Wine import vol'!F106&lt;&gt;"",('[1]T15 Wine import vol'!F106/'[1]T61 Real GDP'!F106*1000),"")),"")</f>
        <v>272.49345027670557</v>
      </c>
      <c r="G75" s="9"/>
      <c r="H75" s="9">
        <f>IF('[1]T61 Real GDP'!G106&lt;&gt;"",(IF('[1]T15 Wine import vol'!G106&lt;&gt;"",('[1]T15 Wine import vol'!G106/'[1]T61 Real GDP'!G106*1000),"")),"")</f>
        <v>974.64304501617744</v>
      </c>
      <c r="I75" s="9">
        <f>IF('[1]T61 Real GDP'!H106&lt;&gt;"",(IF('[1]T15 Wine import vol'!H106&lt;&gt;"",('[1]T15 Wine import vol'!H106/'[1]T61 Real GDP'!H106*1000),"")),"")</f>
        <v>276.13711287391658</v>
      </c>
      <c r="J75" s="9">
        <f>IF('[1]T61 Real GDP'!I106&lt;&gt;"",(IF('[1]T15 Wine import vol'!I106&lt;&gt;"",('[1]T15 Wine import vol'!I106/'[1]T61 Real GDP'!I106*1000),"")),"")</f>
        <v>135.63965451208361</v>
      </c>
      <c r="K75" s="9">
        <f>IF('[1]T61 Real GDP'!J106&lt;&gt;"",(IF('[1]T15 Wine import vol'!J106&lt;&gt;"",('[1]T15 Wine import vol'!J106/'[1]T61 Real GDP'!J106*1000),"")),"")</f>
        <v>370.08800909008585</v>
      </c>
      <c r="L75" s="9">
        <f>IF('[1]T61 Real GDP'!K106&lt;&gt;"",(IF('[1]T15 Wine import vol'!K106&lt;&gt;"",('[1]T15 Wine import vol'!K106/'[1]T61 Real GDP'!K106*1000),"")),"")</f>
        <v>2.6453626792233211</v>
      </c>
      <c r="M75" s="9">
        <f>IF('[1]T61 Real GDP'!L106&lt;&gt;"",(IF('[1]T15 Wine import vol'!L106&lt;&gt;"",('[1]T15 Wine import vol'!L106/'[1]T61 Real GDP'!L106*1000),"")),"")</f>
        <v>244.28332403792527</v>
      </c>
      <c r="N75" s="9">
        <f>IF('[1]T61 Real GDP'!M106&lt;&gt;"",(IF('[1]T15 Wine import vol'!M106&lt;&gt;"",('[1]T15 Wine import vol'!M106/'[1]T61 Real GDP'!M106*1000),"")),"")</f>
        <v>230.08026379612471</v>
      </c>
      <c r="O75" s="9">
        <f>IF('[1]T61 Real GDP'!N106&lt;&gt;"",(IF('[1]T15 Wine import vol'!N106&lt;&gt;"",('[1]T15 Wine import vol'!N106/'[1]T61 Real GDP'!N106*1000),"")),"")</f>
        <v>212.24351426909482</v>
      </c>
      <c r="P75" s="9">
        <f>IF('[1]T61 Real GDP'!O106&lt;&gt;"",(IF('[1]T15 Wine import vol'!O106&lt;&gt;"",('[1]T15 Wine import vol'!O106/'[1]T61 Real GDP'!O106*1000),"")),"")</f>
        <v>2866.7967260538312</v>
      </c>
      <c r="Q75" s="9">
        <f>IF('[1]T61 Real GDP'!P106&lt;&gt;"",(IF('[1]T15 Wine import vol'!P106&lt;&gt;"",('[1]T15 Wine import vol'!P106/'[1]T61 Real GDP'!P106*1000),"")),"")</f>
        <v>243.26416152740327</v>
      </c>
      <c r="R75" s="9" t="str">
        <f>IF('[1]T61 Real GDP'!Q106&lt;&gt;"",(IF('[1]T15 Wine import vol'!Q106&lt;&gt;"",('[1]T15 Wine import vol'!Q106/'[1]T61 Real GDP'!Q106*1000),"")),"")</f>
        <v/>
      </c>
      <c r="S75" s="9">
        <f>IF('[1]T61 Real GDP'!R106&lt;&gt;"",(IF('[1]T15 Wine import vol'!R106&lt;&gt;"",('[1]T15 Wine import vol'!R106/'[1]T61 Real GDP'!R106*1000),"")),"")</f>
        <v>0</v>
      </c>
      <c r="T75" s="9" t="str">
        <f>IF('[1]T61 Real GDP'!S106&lt;&gt;"",(IF('[1]T15 Wine import vol'!S106&lt;&gt;"",('[1]T15 Wine import vol'!S106/'[1]T61 Real GDP'!S106*1000),"")),"")</f>
        <v/>
      </c>
      <c r="U75" s="9" t="str">
        <f>IF('[1]T61 Real GDP'!T106&lt;&gt;"",(IF('[1]T15 Wine import vol'!T106&lt;&gt;"",('[1]T15 Wine import vol'!T106/'[1]T61 Real GDP'!T106*1000),"")),"")</f>
        <v/>
      </c>
      <c r="V75" s="9">
        <f>IF('[1]T61 Real GDP'!U106&lt;&gt;"",(IF('[1]T15 Wine import vol'!U106&lt;&gt;"",('[1]T15 Wine import vol'!U106/'[1]T61 Real GDP'!U106*1000),"")),"")</f>
        <v>1.2324348531245082</v>
      </c>
      <c r="W75" s="9" t="str">
        <f>IF('[1]T61 Real GDP'!V106&lt;&gt;"",(IF('[1]T15 Wine import vol'!V106&lt;&gt;"",('[1]T15 Wine import vol'!V106/'[1]T61 Real GDP'!V106*1000),"")),"")</f>
        <v/>
      </c>
      <c r="X75" s="9">
        <f>IF('[1]T61 Real GDP'!W106&lt;&gt;"",(IF('[1]T15 Wine import vol'!W106&lt;&gt;"",('[1]T15 Wine import vol'!W106/'[1]T61 Real GDP'!W106*1000),"")),"")</f>
        <v>0.51612337059052427</v>
      </c>
      <c r="Y75" s="9" t="str">
        <f>IF('[1]T61 Real GDP'!X106&lt;&gt;"",(IF('[1]T15 Wine import vol'!X106&lt;&gt;"",('[1]T15 Wine import vol'!X106/'[1]T61 Real GDP'!X106*1000),"")),"")</f>
        <v/>
      </c>
      <c r="Z75" s="9" t="str">
        <f>IF('[1]T61 Real GDP'!Y106&lt;&gt;"",(IF('[1]T15 Wine import vol'!Y106&lt;&gt;"",('[1]T15 Wine import vol'!Y106/'[1]T61 Real GDP'!Y106*1000),"")),"")</f>
        <v/>
      </c>
      <c r="AA75" s="9" t="str">
        <f>IF('[1]T61 Real GDP'!Z106&lt;&gt;"",(IF('[1]T15 Wine import vol'!Z106&lt;&gt;"",('[1]T15 Wine import vol'!Z106/'[1]T61 Real GDP'!Z106*1000),"")),"")</f>
        <v/>
      </c>
      <c r="AB75" s="9">
        <f>IF('[1]T61 Real GDP'!AA106&lt;&gt;"",(IF('[1]T15 Wine import vol'!AA106&lt;&gt;"",('[1]T15 Wine import vol'!AA106/'[1]T61 Real GDP'!AA106*1000),"")),"")</f>
        <v>5.5611330931711258</v>
      </c>
      <c r="AC75" s="9">
        <f>IF('[1]T61 Real GDP'!AB106&lt;&gt;"",(IF('[1]T15 Wine import vol'!AB106&lt;&gt;"",('[1]T15 Wine import vol'!AB106/'[1]T61 Real GDP'!AB106*1000),"")),"")</f>
        <v>86.827890623485033</v>
      </c>
      <c r="AD75" s="9">
        <f>IF('[1]T61 Real GDP'!AC106&lt;&gt;"",(IF('[1]T15 Wine import vol'!AC106&lt;&gt;"",('[1]T15 Wine import vol'!AC106/'[1]T61 Real GDP'!AC106*1000),"")),"")</f>
        <v>39.18573878832624</v>
      </c>
      <c r="AE75" s="9">
        <f>IF('[1]T61 Real GDP'!AD106&lt;&gt;"",(IF('[1]T15 Wine import vol'!AD106&lt;&gt;"",('[1]T15 Wine import vol'!AD106/'[1]T61 Real GDP'!AD106*1000),"")),"")</f>
        <v>16.238056716942534</v>
      </c>
      <c r="AF75" s="9">
        <f>IF('[1]T61 Real GDP'!AE106&lt;&gt;"",(IF('[1]T15 Wine import vol'!AE106&lt;&gt;"",('[1]T15 Wine import vol'!AE106/'[1]T61 Real GDP'!AE106*1000),"")),"")</f>
        <v>19.011376568570213</v>
      </c>
      <c r="AG75" s="9">
        <f>IF('[1]T61 Real GDP'!AF106&lt;&gt;"",(IF('[1]T15 Wine import vol'!AF106&lt;&gt;"",('[1]T15 Wine import vol'!AF106/'[1]T61 Real GDP'!AF106*1000),"")),"")</f>
        <v>246.98972677866888</v>
      </c>
      <c r="AH75" s="9">
        <f>IF('[1]T61 Real GDP'!AG106&lt;&gt;"",(IF('[1]T15 Wine import vol'!AG106&lt;&gt;"",('[1]T15 Wine import vol'!AG106/'[1]T61 Real GDP'!AG106*1000),"")),"")</f>
        <v>2.4391923335313308</v>
      </c>
      <c r="AI75" s="9">
        <f>IF('[1]T61 Real GDP'!AH106&lt;&gt;"",(IF('[1]T15 Wine import vol'!AH106&lt;&gt;"",('[1]T15 Wine import vol'!AH106/'[1]T61 Real GDP'!AH106*1000),"")),"")</f>
        <v>46.196785149882828</v>
      </c>
      <c r="AJ75" s="9">
        <f>IF('[1]T61 Real GDP'!AI106&lt;&gt;"",(IF('[1]T15 Wine import vol'!AI106&lt;&gt;"",('[1]T15 Wine import vol'!AI106/'[1]T61 Real GDP'!AI106*1000),"")),"")</f>
        <v>27.149442572567015</v>
      </c>
      <c r="AK75" s="9" t="str">
        <f>IF('[1]T61 Real GDP'!AJ106&lt;&gt;"",(IF('[1]T15 Wine import vol'!AJ106&lt;&gt;"",('[1]T15 Wine import vol'!AJ106/'[1]T61 Real GDP'!AJ106*1000),"")),"")</f>
        <v/>
      </c>
      <c r="AL75" s="9" t="str">
        <f>IF('[1]T61 Real GDP'!AK106&lt;&gt;"",(IF('[1]T15 Wine import vol'!AK106&lt;&gt;"",('[1]T15 Wine import vol'!AK106/'[1]T61 Real GDP'!AK106*1000),"")),"")</f>
        <v/>
      </c>
      <c r="AM75" s="9" t="str">
        <f>IF('[1]T61 Real GDP'!AL106&lt;&gt;"",(IF('[1]T15 Wine import vol'!AL106&lt;&gt;"",('[1]T15 Wine import vol'!AL106/'[1]T61 Real GDP'!AL106*1000),"")),"")</f>
        <v/>
      </c>
      <c r="AN75" s="9">
        <f>IF('[1]T61 Real GDP'!AM106&lt;&gt;"",(IF('[1]T15 Wine import vol'!AM106&lt;&gt;"",('[1]T15 Wine import vol'!AM106/'[1]T61 Real GDP'!AM106*1000),"")),"")</f>
        <v>12.962176409975029</v>
      </c>
      <c r="AO75" s="9" t="str">
        <f>IF('[1]T61 Real GDP'!AN106&lt;&gt;"",(IF('[1]T15 Wine import vol'!AN106&lt;&gt;"",('[1]T15 Wine import vol'!AN106/'[1]T61 Real GDP'!AN106*1000),"")),"")</f>
        <v/>
      </c>
      <c r="AP75" s="9">
        <f>IF('[1]T61 Real GDP'!AO106&lt;&gt;"",(IF('[1]T15 Wine import vol'!AO106&lt;&gt;"",('[1]T15 Wine import vol'!AO106/'[1]T61 Real GDP'!AO106*1000),"")),"")</f>
        <v>0</v>
      </c>
      <c r="AQ75" s="9" t="str">
        <f>IF('[1]T61 Real GDP'!AP106&lt;&gt;"",(IF('[1]T15 Wine import vol'!AP106&lt;&gt;"",('[1]T15 Wine import vol'!AP106/'[1]T61 Real GDP'!AP106*1000),"")),"")</f>
        <v/>
      </c>
      <c r="AR75" s="9">
        <f>IF('[1]T61 Real GDP'!AQ106&lt;&gt;"",(IF('[1]T15 Wine import vol'!AQ106&lt;&gt;"",('[1]T15 Wine import vol'!AQ106/'[1]T61 Real GDP'!AQ106*1000),"")),"")</f>
        <v>0.20786203503861042</v>
      </c>
      <c r="AS75" s="9" t="str">
        <f>IF('[1]T61 Real GDP'!AR106&lt;&gt;"",(IF('[1]T15 Wine import vol'!AR106&lt;&gt;"",('[1]T15 Wine import vol'!AR106/'[1]T61 Real GDP'!AR106*1000),"")),"")</f>
        <v/>
      </c>
      <c r="AT75" s="9">
        <f>IF('[1]T61 Real GDP'!AS106&lt;&gt;"",(IF('[1]T15 Wine import vol'!AS106&lt;&gt;"",('[1]T15 Wine import vol'!AS106/'[1]T61 Real GDP'!AS106*1000),"")),"")</f>
        <v>5.2909000497265035</v>
      </c>
      <c r="AU75" s="9">
        <f>IF('[1]T61 Real GDP'!AT106&lt;&gt;"",(IF('[1]T15 Wine import vol'!AT106&lt;&gt;"",('[1]T15 Wine import vol'!AT106/'[1]T61 Real GDP'!AT106*1000),"")),"")</f>
        <v>1.2496349007032441</v>
      </c>
      <c r="AV75" s="9">
        <f>IF('[1]T61 Real GDP'!AU106&lt;&gt;"",(IF('[1]T15 Wine import vol'!AU106&lt;&gt;"",('[1]T15 Wine import vol'!AU106/'[1]T61 Real GDP'!AU106*1000),"")),"")</f>
        <v>0.71937833664734396</v>
      </c>
      <c r="AW75" s="9">
        <f>IF('[1]T61 Real GDP'!AV106&lt;&gt;"",(IF('[1]T15 Wine import vol'!AV106&lt;&gt;"",('[1]T15 Wine import vol'!AV106/'[1]T61 Real GDP'!AV106*1000),"")),"")</f>
        <v>57.836084073917334</v>
      </c>
      <c r="AX75" s="9">
        <f>IF('[1]T61 Real GDP'!AW106&lt;&gt;"",(IF('[1]T15 Wine import vol'!AW106&lt;&gt;"",('[1]T15 Wine import vol'!AW106/'[1]T61 Real GDP'!AW106*1000),"")),"")</f>
        <v>10.458427749694962</v>
      </c>
      <c r="AY75" s="9" t="str">
        <f>IF('[1]T61 Real GDP'!AX106&lt;&gt;"",(IF('[1]T15 Wine import vol'!AX106&lt;&gt;"",('[1]T15 Wine import vol'!AX106/'[1]T61 Real GDP'!AX106*1000),"")),"")</f>
        <v/>
      </c>
      <c r="AZ75" s="9">
        <f>IF('[1]T61 Real GDP'!AY106&lt;&gt;"",(IF('[1]T15 Wine import vol'!AY106&lt;&gt;"",('[1]T15 Wine import vol'!AY106/'[1]T61 Real GDP'!AY106*1000),"")),"")</f>
        <v>62.531430930087822</v>
      </c>
      <c r="BA75" s="9">
        <f>IF('[1]T61 Real GDP'!AZ106&lt;&gt;"",(IF('[1]T15 Wine import vol'!AZ106&lt;&gt;"",('[1]T15 Wine import vol'!AZ106/'[1]T61 Real GDP'!AZ106*1000),"")),"")</f>
        <v>0</v>
      </c>
      <c r="BB75" s="8" t="str">
        <f>IF('[1]T61 Real GDP'!BC106&lt;&gt;"",(IF('[1]T15 Wine import vol'!BC106&lt;&gt;"",('[1]T15 Wine import vol'!BC106/'[1]T61 Real GDP'!BC106*1000),"")),"")</f>
        <v/>
      </c>
    </row>
    <row r="76" spans="1:54" x14ac:dyDescent="0.5">
      <c r="A76" s="7">
        <f>'[1]T15 Wine import vol'!A107</f>
        <v>1939</v>
      </c>
      <c r="B76" s="9">
        <f>IF('[1]T61 Real GDP'!B107&lt;&gt;"",(IF('[1]T15 Wine import vol'!B107&lt;&gt;"",('[1]T15 Wine import vol'!B107/'[1]T61 Real GDP'!B107*1000),"")),"")</f>
        <v>7357.8078757432995</v>
      </c>
      <c r="C76" s="9">
        <f>IF('[1]T61 Real GDP'!C107&lt;&gt;"",(IF('[1]T15 Wine import vol'!C107&lt;&gt;"",('[1]T15 Wine import vol'!C107/'[1]T61 Real GDP'!C107*1000),"")),"")</f>
        <v>5.5869209126308768</v>
      </c>
      <c r="D76" s="9">
        <f>IF('[1]T61 Real GDP'!D107&lt;&gt;"",(IF('[1]T15 Wine import vol'!D107&lt;&gt;"",('[1]T15 Wine import vol'!D107/'[1]T61 Real GDP'!D107*1000),"")),"")</f>
        <v>3.0168187646127156</v>
      </c>
      <c r="E76" s="9">
        <f>IF('[1]T61 Real GDP'!E107&lt;&gt;"",(IF('[1]T15 Wine import vol'!E107&lt;&gt;"",('[1]T15 Wine import vol'!E107/'[1]T61 Real GDP'!E107*1000),"")),"")</f>
        <v>0</v>
      </c>
      <c r="F76" s="9" t="str">
        <f>IF('[1]T61 Real GDP'!F107&lt;&gt;"",(IF('[1]T15 Wine import vol'!F107&lt;&gt;"",('[1]T15 Wine import vol'!F107/'[1]T61 Real GDP'!F107*1000),"")),"")</f>
        <v/>
      </c>
      <c r="G76" s="9"/>
      <c r="H76" s="9">
        <f>IF('[1]T61 Real GDP'!G107&lt;&gt;"",(IF('[1]T15 Wine import vol'!G107&lt;&gt;"",('[1]T15 Wine import vol'!G107/'[1]T61 Real GDP'!G107*1000),"")),"")</f>
        <v>698.82185115039033</v>
      </c>
      <c r="I76" s="9">
        <f>IF('[1]T61 Real GDP'!H107&lt;&gt;"",(IF('[1]T15 Wine import vol'!H107&lt;&gt;"",('[1]T15 Wine import vol'!H107/'[1]T61 Real GDP'!H107*1000),"")),"")</f>
        <v>292.94159849635003</v>
      </c>
      <c r="J76" s="9">
        <f>IF('[1]T61 Real GDP'!I107&lt;&gt;"",(IF('[1]T15 Wine import vol'!I107&lt;&gt;"",('[1]T15 Wine import vol'!I107/'[1]T61 Real GDP'!I107*1000),"")),"")</f>
        <v>96.331643257015841</v>
      </c>
      <c r="K76" s="9">
        <f>IF('[1]T61 Real GDP'!J107&lt;&gt;"",(IF('[1]T15 Wine import vol'!J107&lt;&gt;"",('[1]T15 Wine import vol'!J107/'[1]T61 Real GDP'!J107*1000),"")),"")</f>
        <v>464.41719593034276</v>
      </c>
      <c r="L76" s="9">
        <f>IF('[1]T61 Real GDP'!K107&lt;&gt;"",(IF('[1]T15 Wine import vol'!K107&lt;&gt;"",('[1]T15 Wine import vol'!K107/'[1]T61 Real GDP'!K107*1000),"")),"")</f>
        <v>2.1192052980132456</v>
      </c>
      <c r="M76" s="9">
        <f>IF('[1]T61 Real GDP'!L107&lt;&gt;"",(IF('[1]T15 Wine import vol'!L107&lt;&gt;"",('[1]T15 Wine import vol'!L107/'[1]T61 Real GDP'!L107*1000),"")),"")</f>
        <v>291.4572864321608</v>
      </c>
      <c r="N76" s="9">
        <f>IF('[1]T61 Real GDP'!M107&lt;&gt;"",(IF('[1]T15 Wine import vol'!M107&lt;&gt;"",('[1]T15 Wine import vol'!M107/'[1]T61 Real GDP'!M107*1000),"")),"")</f>
        <v>240.51493611103777</v>
      </c>
      <c r="O76" s="9">
        <f>IF('[1]T61 Real GDP'!N107&lt;&gt;"",(IF('[1]T15 Wine import vol'!N107&lt;&gt;"",('[1]T15 Wine import vol'!N107/'[1]T61 Real GDP'!N107*1000),"")),"")</f>
        <v>2.062084567555079</v>
      </c>
      <c r="P76" s="9">
        <f>IF('[1]T61 Real GDP'!O107&lt;&gt;"",(IF('[1]T15 Wine import vol'!O107&lt;&gt;"",('[1]T15 Wine import vol'!O107/'[1]T61 Real GDP'!O107*1000),"")),"")</f>
        <v>2921.6278543247408</v>
      </c>
      <c r="Q76" s="9">
        <f>IF('[1]T61 Real GDP'!P107&lt;&gt;"",(IF('[1]T15 Wine import vol'!P107&lt;&gt;"",('[1]T15 Wine import vol'!P107/'[1]T61 Real GDP'!P107*1000),"")),"")</f>
        <v>261.197482852169</v>
      </c>
      <c r="R76" s="9" t="str">
        <f>IF('[1]T61 Real GDP'!Q107&lt;&gt;"",(IF('[1]T15 Wine import vol'!Q107&lt;&gt;"",('[1]T15 Wine import vol'!Q107/'[1]T61 Real GDP'!Q107*1000),"")),"")</f>
        <v/>
      </c>
      <c r="S76" s="9">
        <f>IF('[1]T61 Real GDP'!R107&lt;&gt;"",(IF('[1]T15 Wine import vol'!R107&lt;&gt;"",('[1]T15 Wine import vol'!R107/'[1]T61 Real GDP'!R107*1000),"")),"")</f>
        <v>0</v>
      </c>
      <c r="T76" s="9" t="str">
        <f>IF('[1]T61 Real GDP'!S107&lt;&gt;"",(IF('[1]T15 Wine import vol'!S107&lt;&gt;"",('[1]T15 Wine import vol'!S107/'[1]T61 Real GDP'!S107*1000),"")),"")</f>
        <v/>
      </c>
      <c r="U76" s="9" t="str">
        <f>IF('[1]T61 Real GDP'!T107&lt;&gt;"",(IF('[1]T15 Wine import vol'!T107&lt;&gt;"",('[1]T15 Wine import vol'!T107/'[1]T61 Real GDP'!T107*1000),"")),"")</f>
        <v/>
      </c>
      <c r="V76" s="9">
        <f>IF('[1]T61 Real GDP'!U107&lt;&gt;"",(IF('[1]T15 Wine import vol'!U107&lt;&gt;"",('[1]T15 Wine import vol'!U107/'[1]T61 Real GDP'!U107*1000),"")),"")</f>
        <v>1.1457308936082113</v>
      </c>
      <c r="W76" s="9" t="str">
        <f>IF('[1]T61 Real GDP'!V107&lt;&gt;"",(IF('[1]T15 Wine import vol'!V107&lt;&gt;"",('[1]T15 Wine import vol'!V107/'[1]T61 Real GDP'!V107*1000),"")),"")</f>
        <v/>
      </c>
      <c r="X76" s="9" t="str">
        <f>IF('[1]T61 Real GDP'!W107&lt;&gt;"",(IF('[1]T15 Wine import vol'!W107&lt;&gt;"",('[1]T15 Wine import vol'!W107/'[1]T61 Real GDP'!W107*1000),"")),"")</f>
        <v/>
      </c>
      <c r="Y76" s="9" t="str">
        <f>IF('[1]T61 Real GDP'!X107&lt;&gt;"",(IF('[1]T15 Wine import vol'!X107&lt;&gt;"",('[1]T15 Wine import vol'!X107/'[1]T61 Real GDP'!X107*1000),"")),"")</f>
        <v/>
      </c>
      <c r="Z76" s="9" t="str">
        <f>IF('[1]T61 Real GDP'!Y107&lt;&gt;"",(IF('[1]T15 Wine import vol'!Y107&lt;&gt;"",('[1]T15 Wine import vol'!Y107/'[1]T61 Real GDP'!Y107*1000),"")),"")</f>
        <v/>
      </c>
      <c r="AA76" s="9" t="str">
        <f>IF('[1]T61 Real GDP'!Z107&lt;&gt;"",(IF('[1]T15 Wine import vol'!Z107&lt;&gt;"",('[1]T15 Wine import vol'!Z107/'[1]T61 Real GDP'!Z107*1000),"")),"")</f>
        <v/>
      </c>
      <c r="AB76" s="9">
        <f>IF('[1]T61 Real GDP'!AA107&lt;&gt;"",(IF('[1]T15 Wine import vol'!AA107&lt;&gt;"",('[1]T15 Wine import vol'!AA107/'[1]T61 Real GDP'!AA107*1000),"")),"")</f>
        <v>4.5890237227495421</v>
      </c>
      <c r="AC76" s="9">
        <f>IF('[1]T61 Real GDP'!AB107&lt;&gt;"",(IF('[1]T15 Wine import vol'!AB107&lt;&gt;"",('[1]T15 Wine import vol'!AB107/'[1]T61 Real GDP'!AB107*1000),"")),"")</f>
        <v>45.671406787798659</v>
      </c>
      <c r="AD76" s="9">
        <f>IF('[1]T61 Real GDP'!AC107&lt;&gt;"",(IF('[1]T15 Wine import vol'!AC107&lt;&gt;"",('[1]T15 Wine import vol'!AC107/'[1]T61 Real GDP'!AC107*1000),"")),"")</f>
        <v>37.159707710802486</v>
      </c>
      <c r="AE76" s="9">
        <f>IF('[1]T61 Real GDP'!AD107&lt;&gt;"",(IF('[1]T15 Wine import vol'!AD107&lt;&gt;"",('[1]T15 Wine import vol'!AD107/'[1]T61 Real GDP'!AD107*1000),"")),"")</f>
        <v>17.149581023452789</v>
      </c>
      <c r="AF76" s="9">
        <f>IF('[1]T61 Real GDP'!AE107&lt;&gt;"",(IF('[1]T15 Wine import vol'!AE107&lt;&gt;"",('[1]T15 Wine import vol'!AE107/'[1]T61 Real GDP'!AE107*1000),"")),"")</f>
        <v>15.139228978309124</v>
      </c>
      <c r="AG76" s="9">
        <f>IF('[1]T61 Real GDP'!AF107&lt;&gt;"",(IF('[1]T15 Wine import vol'!AF107&lt;&gt;"",('[1]T15 Wine import vol'!AF107/'[1]T61 Real GDP'!AF107*1000),"")),"")</f>
        <v>136.25333524009741</v>
      </c>
      <c r="AH76" s="9">
        <f>IF('[1]T61 Real GDP'!AG107&lt;&gt;"",(IF('[1]T15 Wine import vol'!AG107&lt;&gt;"",('[1]T15 Wine import vol'!AG107/'[1]T61 Real GDP'!AG107*1000),"")),"")</f>
        <v>2.397564752977674</v>
      </c>
      <c r="AI76" s="9">
        <f>IF('[1]T61 Real GDP'!AH107&lt;&gt;"",(IF('[1]T15 Wine import vol'!AH107&lt;&gt;"",('[1]T15 Wine import vol'!AH107/'[1]T61 Real GDP'!AH107*1000),"")),"")</f>
        <v>52.880146329841438</v>
      </c>
      <c r="AJ76" s="9">
        <f>IF('[1]T61 Real GDP'!AI107&lt;&gt;"",(IF('[1]T15 Wine import vol'!AI107&lt;&gt;"",('[1]T15 Wine import vol'!AI107/'[1]T61 Real GDP'!AI107*1000),"")),"")</f>
        <v>26.033281694446742</v>
      </c>
      <c r="AK76" s="9" t="str">
        <f>IF('[1]T61 Real GDP'!AJ107&lt;&gt;"",(IF('[1]T15 Wine import vol'!AJ107&lt;&gt;"",('[1]T15 Wine import vol'!AJ107/'[1]T61 Real GDP'!AJ107*1000),"")),"")</f>
        <v/>
      </c>
      <c r="AL76" s="9" t="str">
        <f>IF('[1]T61 Real GDP'!AK107&lt;&gt;"",(IF('[1]T15 Wine import vol'!AK107&lt;&gt;"",('[1]T15 Wine import vol'!AK107/'[1]T61 Real GDP'!AK107*1000),"")),"")</f>
        <v/>
      </c>
      <c r="AM76" s="9" t="str">
        <f>IF('[1]T61 Real GDP'!AL107&lt;&gt;"",(IF('[1]T15 Wine import vol'!AL107&lt;&gt;"",('[1]T15 Wine import vol'!AL107/'[1]T61 Real GDP'!AL107*1000),"")),"")</f>
        <v/>
      </c>
      <c r="AN76" s="9">
        <f>IF('[1]T61 Real GDP'!AM107&lt;&gt;"",(IF('[1]T15 Wine import vol'!AM107&lt;&gt;"",('[1]T15 Wine import vol'!AM107/'[1]T61 Real GDP'!AM107*1000),"")),"")</f>
        <v>8.715143382556592</v>
      </c>
      <c r="AO76" s="9" t="str">
        <f>IF('[1]T61 Real GDP'!AN107&lt;&gt;"",(IF('[1]T15 Wine import vol'!AN107&lt;&gt;"",('[1]T15 Wine import vol'!AN107/'[1]T61 Real GDP'!AN107*1000),"")),"")</f>
        <v/>
      </c>
      <c r="AP76" s="9">
        <f>IF('[1]T61 Real GDP'!AO107&lt;&gt;"",(IF('[1]T15 Wine import vol'!AO107&lt;&gt;"",('[1]T15 Wine import vol'!AO107/'[1]T61 Real GDP'!AO107*1000),"")),"")</f>
        <v>0.31470292044310172</v>
      </c>
      <c r="AQ76" s="9" t="str">
        <f>IF('[1]T61 Real GDP'!AP107&lt;&gt;"",(IF('[1]T15 Wine import vol'!AP107&lt;&gt;"",('[1]T15 Wine import vol'!AP107/'[1]T61 Real GDP'!AP107*1000),"")),"")</f>
        <v/>
      </c>
      <c r="AR76" s="9" t="str">
        <f>IF('[1]T61 Real GDP'!AQ107&lt;&gt;"",(IF('[1]T15 Wine import vol'!AQ107&lt;&gt;"",('[1]T15 Wine import vol'!AQ107/'[1]T61 Real GDP'!AQ107*1000),"")),"")</f>
        <v/>
      </c>
      <c r="AS76" s="9" t="str">
        <f>IF('[1]T61 Real GDP'!AR107&lt;&gt;"",(IF('[1]T15 Wine import vol'!AR107&lt;&gt;"",('[1]T15 Wine import vol'!AR107/'[1]T61 Real GDP'!AR107*1000),"")),"")</f>
        <v/>
      </c>
      <c r="AT76" s="9">
        <f>IF('[1]T61 Real GDP'!AS107&lt;&gt;"",(IF('[1]T15 Wine import vol'!AS107&lt;&gt;"",('[1]T15 Wine import vol'!AS107/'[1]T61 Real GDP'!AS107*1000),"")),"")</f>
        <v>2.491009014338871</v>
      </c>
      <c r="AU76" s="9">
        <f>IF('[1]T61 Real GDP'!AT107&lt;&gt;"",(IF('[1]T15 Wine import vol'!AT107&lt;&gt;"",('[1]T15 Wine import vol'!AT107/'[1]T61 Real GDP'!AT107*1000),"")),"")</f>
        <v>0.44165030941137384</v>
      </c>
      <c r="AV76" s="9">
        <f>IF('[1]T61 Real GDP'!AU107&lt;&gt;"",(IF('[1]T15 Wine import vol'!AU107&lt;&gt;"",('[1]T15 Wine import vol'!AU107/'[1]T61 Real GDP'!AU107*1000),"")),"")</f>
        <v>0</v>
      </c>
      <c r="AW76" s="9">
        <f>IF('[1]T61 Real GDP'!AV107&lt;&gt;"",(IF('[1]T15 Wine import vol'!AV107&lt;&gt;"",('[1]T15 Wine import vol'!AV107/'[1]T61 Real GDP'!AV107*1000),"")),"")</f>
        <v>40.902185345331304</v>
      </c>
      <c r="AX76" s="9">
        <f>IF('[1]T61 Real GDP'!AW107&lt;&gt;"",(IF('[1]T15 Wine import vol'!AW107&lt;&gt;"",('[1]T15 Wine import vol'!AW107/'[1]T61 Real GDP'!AW107*1000),"")),"")</f>
        <v>10.591494215414698</v>
      </c>
      <c r="AY76" s="9" t="str">
        <f>IF('[1]T61 Real GDP'!AX107&lt;&gt;"",(IF('[1]T15 Wine import vol'!AX107&lt;&gt;"",('[1]T15 Wine import vol'!AX107/'[1]T61 Real GDP'!AX107*1000),"")),"")</f>
        <v/>
      </c>
      <c r="AZ76" s="9">
        <f>IF('[1]T61 Real GDP'!AY107&lt;&gt;"",(IF('[1]T15 Wine import vol'!AY107&lt;&gt;"",('[1]T15 Wine import vol'!AY107/'[1]T61 Real GDP'!AY107*1000),"")),"")</f>
        <v>0</v>
      </c>
      <c r="BA76" s="9" t="str">
        <f>IF('[1]T61 Real GDP'!AZ107&lt;&gt;"",(IF('[1]T15 Wine import vol'!AZ107&lt;&gt;"",('[1]T15 Wine import vol'!AZ107/'[1]T61 Real GDP'!AZ107*1000),"")),"")</f>
        <v/>
      </c>
      <c r="BB76" s="8" t="str">
        <f>IF('[1]T61 Real GDP'!BC107&lt;&gt;"",(IF('[1]T15 Wine import vol'!BC107&lt;&gt;"",('[1]T15 Wine import vol'!BC107/'[1]T61 Real GDP'!BC107*1000),"")),"")</f>
        <v/>
      </c>
    </row>
    <row r="77" spans="1:54" x14ac:dyDescent="0.5">
      <c r="A77" s="7">
        <f>'[1]T15 Wine import vol'!A108</f>
        <v>1940</v>
      </c>
      <c r="B77" s="9">
        <f>IF('[1]T61 Real GDP'!B108&lt;&gt;"",(IF('[1]T15 Wine import vol'!B108&lt;&gt;"",('[1]T15 Wine import vol'!B108/'[1]T61 Real GDP'!B108*1000),"")),"")</f>
        <v>5763.7509087658545</v>
      </c>
      <c r="C77" s="9">
        <f>IF('[1]T61 Real GDP'!C108&lt;&gt;"",(IF('[1]T15 Wine import vol'!C108&lt;&gt;"",('[1]T15 Wine import vol'!C108/'[1]T61 Real GDP'!C108*1000),"")),"")</f>
        <v>3.1301539088113803</v>
      </c>
      <c r="D77" s="9">
        <f>IF('[1]T61 Real GDP'!D108&lt;&gt;"",(IF('[1]T15 Wine import vol'!D108&lt;&gt;"",('[1]T15 Wine import vol'!D108/'[1]T61 Real GDP'!D108*1000),"")),"")</f>
        <v>2.4201355275895451</v>
      </c>
      <c r="E77" s="9">
        <f>IF('[1]T61 Real GDP'!E108&lt;&gt;"",(IF('[1]T15 Wine import vol'!E108&lt;&gt;"",('[1]T15 Wine import vol'!E108/'[1]T61 Real GDP'!E108*1000),"")),"")</f>
        <v>5.0387235233740793E-2</v>
      </c>
      <c r="F77" s="9" t="str">
        <f>IF('[1]T61 Real GDP'!F108&lt;&gt;"",(IF('[1]T15 Wine import vol'!F108&lt;&gt;"",('[1]T15 Wine import vol'!F108/'[1]T61 Real GDP'!F108*1000),"")),"")</f>
        <v/>
      </c>
      <c r="G77" s="9"/>
      <c r="H77" s="9">
        <f>IF('[1]T61 Real GDP'!G108&lt;&gt;"",(IF('[1]T15 Wine import vol'!G108&lt;&gt;"",('[1]T15 Wine import vol'!G108/'[1]T61 Real GDP'!G108*1000),"")),"")</f>
        <v>406.33089271264851</v>
      </c>
      <c r="I77" s="9">
        <f>IF('[1]T61 Real GDP'!H108&lt;&gt;"",(IF('[1]T15 Wine import vol'!H108&lt;&gt;"",('[1]T15 Wine import vol'!H108/'[1]T61 Real GDP'!H108*1000),"")),"")</f>
        <v>270.84098420859351</v>
      </c>
      <c r="J77" s="9">
        <f>IF('[1]T61 Real GDP'!I108&lt;&gt;"",(IF('[1]T15 Wine import vol'!I108&lt;&gt;"",('[1]T15 Wine import vol'!I108/'[1]T61 Real GDP'!I108*1000),"")),"")</f>
        <v>91.526678431343569</v>
      </c>
      <c r="K77" s="9">
        <f>IF('[1]T61 Real GDP'!J108&lt;&gt;"",(IF('[1]T15 Wine import vol'!J108&lt;&gt;"",('[1]T15 Wine import vol'!J108/'[1]T61 Real GDP'!J108*1000),"")),"")</f>
        <v>469.67271339362389</v>
      </c>
      <c r="L77" s="9">
        <f>IF('[1]T61 Real GDP'!K108&lt;&gt;"",(IF('[1]T15 Wine import vol'!K108&lt;&gt;"",('[1]T15 Wine import vol'!K108/'[1]T61 Real GDP'!K108*1000),"")),"")</f>
        <v>1.2358647963912748</v>
      </c>
      <c r="M77" s="9">
        <f>IF('[1]T61 Real GDP'!L108&lt;&gt;"",(IF('[1]T15 Wine import vol'!L108&lt;&gt;"",('[1]T15 Wine import vol'!L108/'[1]T61 Real GDP'!L108*1000),"")),"")</f>
        <v>253.65529463890118</v>
      </c>
      <c r="N77" s="9">
        <f>IF('[1]T61 Real GDP'!M108&lt;&gt;"",(IF('[1]T15 Wine import vol'!M108&lt;&gt;"",('[1]T15 Wine import vol'!M108/'[1]T61 Real GDP'!M108*1000),"")),"")</f>
        <v>208.63616172869169</v>
      </c>
      <c r="O77" s="9">
        <f>IF('[1]T61 Real GDP'!N108&lt;&gt;"",(IF('[1]T15 Wine import vol'!N108&lt;&gt;"",('[1]T15 Wine import vol'!N108/'[1]T61 Real GDP'!N108*1000),"")),"")</f>
        <v>0.8847527804144103</v>
      </c>
      <c r="P77" s="9">
        <f>IF('[1]T61 Real GDP'!O108&lt;&gt;"",(IF('[1]T15 Wine import vol'!O108&lt;&gt;"",('[1]T15 Wine import vol'!O108/'[1]T61 Real GDP'!O108*1000),"")),"")</f>
        <v>2839.1155096223079</v>
      </c>
      <c r="Q77" s="9">
        <f>IF('[1]T61 Real GDP'!P108&lt;&gt;"",(IF('[1]T15 Wine import vol'!P108&lt;&gt;"",('[1]T15 Wine import vol'!P108/'[1]T61 Real GDP'!P108*1000),"")),"")</f>
        <v>208.41543730089384</v>
      </c>
      <c r="R77" s="9" t="str">
        <f>IF('[1]T61 Real GDP'!Q108&lt;&gt;"",(IF('[1]T15 Wine import vol'!Q108&lt;&gt;"",('[1]T15 Wine import vol'!Q108/'[1]T61 Real GDP'!Q108*1000),"")),"")</f>
        <v/>
      </c>
      <c r="S77" s="9">
        <f>IF('[1]T61 Real GDP'!R108&lt;&gt;"",(IF('[1]T15 Wine import vol'!R108&lt;&gt;"",('[1]T15 Wine import vol'!R108/'[1]T61 Real GDP'!R108*1000),"")),"")</f>
        <v>0</v>
      </c>
      <c r="T77" s="9" t="str">
        <f>IF('[1]T61 Real GDP'!S108&lt;&gt;"",(IF('[1]T15 Wine import vol'!S108&lt;&gt;"",('[1]T15 Wine import vol'!S108/'[1]T61 Real GDP'!S108*1000),"")),"")</f>
        <v/>
      </c>
      <c r="U77" s="9" t="str">
        <f>IF('[1]T61 Real GDP'!T108&lt;&gt;"",(IF('[1]T15 Wine import vol'!T108&lt;&gt;"",('[1]T15 Wine import vol'!T108/'[1]T61 Real GDP'!T108*1000),"")),"")</f>
        <v/>
      </c>
      <c r="V77" s="9">
        <f>IF('[1]T61 Real GDP'!U108&lt;&gt;"",(IF('[1]T15 Wine import vol'!U108&lt;&gt;"",('[1]T15 Wine import vol'!U108/'[1]T61 Real GDP'!U108*1000),"")),"")</f>
        <v>1.2299417280001836</v>
      </c>
      <c r="W77" s="9" t="str">
        <f>IF('[1]T61 Real GDP'!V108&lt;&gt;"",(IF('[1]T15 Wine import vol'!V108&lt;&gt;"",('[1]T15 Wine import vol'!V108/'[1]T61 Real GDP'!V108*1000),"")),"")</f>
        <v/>
      </c>
      <c r="X77" s="9" t="str">
        <f>IF('[1]T61 Real GDP'!W108&lt;&gt;"",(IF('[1]T15 Wine import vol'!W108&lt;&gt;"",('[1]T15 Wine import vol'!W108/'[1]T61 Real GDP'!W108*1000),"")),"")</f>
        <v/>
      </c>
      <c r="Y77" s="9" t="str">
        <f>IF('[1]T61 Real GDP'!X108&lt;&gt;"",(IF('[1]T15 Wine import vol'!X108&lt;&gt;"",('[1]T15 Wine import vol'!X108/'[1]T61 Real GDP'!X108*1000),"")),"")</f>
        <v/>
      </c>
      <c r="Z77" s="9" t="str">
        <f>IF('[1]T61 Real GDP'!Y108&lt;&gt;"",(IF('[1]T15 Wine import vol'!Y108&lt;&gt;"",('[1]T15 Wine import vol'!Y108/'[1]T61 Real GDP'!Y108*1000),"")),"")</f>
        <v/>
      </c>
      <c r="AA77" s="9" t="str">
        <f>IF('[1]T61 Real GDP'!Z108&lt;&gt;"",(IF('[1]T15 Wine import vol'!Z108&lt;&gt;"",('[1]T15 Wine import vol'!Z108/'[1]T61 Real GDP'!Z108*1000),"")),"")</f>
        <v/>
      </c>
      <c r="AB77" s="9">
        <f>IF('[1]T61 Real GDP'!AA108&lt;&gt;"",(IF('[1]T15 Wine import vol'!AA108&lt;&gt;"",('[1]T15 Wine import vol'!AA108/'[1]T61 Real GDP'!AA108*1000),"")),"")</f>
        <v>2.7635791223757051</v>
      </c>
      <c r="AC77" s="9">
        <f>IF('[1]T61 Real GDP'!AB108&lt;&gt;"",(IF('[1]T15 Wine import vol'!AB108&lt;&gt;"",('[1]T15 Wine import vol'!AB108/'[1]T61 Real GDP'!AB108*1000),"")),"")</f>
        <v>61.120406910564249</v>
      </c>
      <c r="AD77" s="9">
        <f>IF('[1]T61 Real GDP'!AC108&lt;&gt;"",(IF('[1]T15 Wine import vol'!AC108&lt;&gt;"",('[1]T15 Wine import vol'!AC108/'[1]T61 Real GDP'!AC108*1000),"")),"")</f>
        <v>36.497483458671105</v>
      </c>
      <c r="AE77" s="9">
        <f>IF('[1]T61 Real GDP'!AD108&lt;&gt;"",(IF('[1]T15 Wine import vol'!AD108&lt;&gt;"",('[1]T15 Wine import vol'!AD108/'[1]T61 Real GDP'!AD108*1000),"")),"")</f>
        <v>14.670811549530995</v>
      </c>
      <c r="AF77" s="9">
        <f>IF('[1]T61 Real GDP'!AE108&lt;&gt;"",(IF('[1]T15 Wine import vol'!AE108&lt;&gt;"",('[1]T15 Wine import vol'!AE108/'[1]T61 Real GDP'!AE108*1000),"")),"")</f>
        <v>11.987368305693275</v>
      </c>
      <c r="AG77" s="9">
        <f>IF('[1]T61 Real GDP'!AF108&lt;&gt;"",(IF('[1]T15 Wine import vol'!AF108&lt;&gt;"",('[1]T15 Wine import vol'!AF108/'[1]T61 Real GDP'!AF108*1000),"")),"")</f>
        <v>92.918744713835707</v>
      </c>
      <c r="AH77" s="9">
        <f>IF('[1]T61 Real GDP'!AG108&lt;&gt;"",(IF('[1]T15 Wine import vol'!AG108&lt;&gt;"",('[1]T15 Wine import vol'!AG108/'[1]T61 Real GDP'!AG108*1000),"")),"")</f>
        <v>1.6396204908682623</v>
      </c>
      <c r="AI77" s="9">
        <f>IF('[1]T61 Real GDP'!AH108&lt;&gt;"",(IF('[1]T15 Wine import vol'!AH108&lt;&gt;"",('[1]T15 Wine import vol'!AH108/'[1]T61 Real GDP'!AH108*1000),"")),"")</f>
        <v>56.220680368265263</v>
      </c>
      <c r="AJ77" s="9">
        <f>IF('[1]T61 Real GDP'!AI108&lt;&gt;"",(IF('[1]T15 Wine import vol'!AI108&lt;&gt;"",('[1]T15 Wine import vol'!AI108/'[1]T61 Real GDP'!AI108*1000),"")),"")</f>
        <v>34.143464418637734</v>
      </c>
      <c r="AK77" s="9" t="str">
        <f>IF('[1]T61 Real GDP'!AJ108&lt;&gt;"",(IF('[1]T15 Wine import vol'!AJ108&lt;&gt;"",('[1]T15 Wine import vol'!AJ108/'[1]T61 Real GDP'!AJ108*1000),"")),"")</f>
        <v/>
      </c>
      <c r="AL77" s="9" t="str">
        <f>IF('[1]T61 Real GDP'!AK108&lt;&gt;"",(IF('[1]T15 Wine import vol'!AK108&lt;&gt;"",('[1]T15 Wine import vol'!AK108/'[1]T61 Real GDP'!AK108*1000),"")),"")</f>
        <v/>
      </c>
      <c r="AM77" s="9" t="str">
        <f>IF('[1]T61 Real GDP'!AL108&lt;&gt;"",(IF('[1]T15 Wine import vol'!AL108&lt;&gt;"",('[1]T15 Wine import vol'!AL108/'[1]T61 Real GDP'!AL108*1000),"")),"")</f>
        <v/>
      </c>
      <c r="AN77" s="9">
        <f>IF('[1]T61 Real GDP'!AM108&lt;&gt;"",(IF('[1]T15 Wine import vol'!AM108&lt;&gt;"",('[1]T15 Wine import vol'!AM108/'[1]T61 Real GDP'!AM108*1000),"")),"")</f>
        <v>8.6334829476502435</v>
      </c>
      <c r="AO77" s="9" t="str">
        <f>IF('[1]T61 Real GDP'!AN108&lt;&gt;"",(IF('[1]T15 Wine import vol'!AN108&lt;&gt;"",('[1]T15 Wine import vol'!AN108/'[1]T61 Real GDP'!AN108*1000),"")),"")</f>
        <v/>
      </c>
      <c r="AP77" s="9">
        <f>IF('[1]T61 Real GDP'!AO108&lt;&gt;"",(IF('[1]T15 Wine import vol'!AO108&lt;&gt;"",('[1]T15 Wine import vol'!AO108/'[1]T61 Real GDP'!AO108*1000),"")),"")</f>
        <v>0.33495226930162453</v>
      </c>
      <c r="AQ77" s="9" t="str">
        <f>IF('[1]T61 Real GDP'!AP108&lt;&gt;"",(IF('[1]T15 Wine import vol'!AP108&lt;&gt;"",('[1]T15 Wine import vol'!AP108/'[1]T61 Real GDP'!AP108*1000),"")),"")</f>
        <v/>
      </c>
      <c r="AR77" s="9" t="str">
        <f>IF('[1]T61 Real GDP'!AQ108&lt;&gt;"",(IF('[1]T15 Wine import vol'!AQ108&lt;&gt;"",('[1]T15 Wine import vol'!AQ108/'[1]T61 Real GDP'!AQ108*1000),"")),"")</f>
        <v/>
      </c>
      <c r="AS77" s="9" t="str">
        <f>IF('[1]T61 Real GDP'!AR108&lt;&gt;"",(IF('[1]T15 Wine import vol'!AR108&lt;&gt;"",('[1]T15 Wine import vol'!AR108/'[1]T61 Real GDP'!AR108*1000),"")),"")</f>
        <v/>
      </c>
      <c r="AT77" s="9">
        <f>IF('[1]T61 Real GDP'!AS108&lt;&gt;"",(IF('[1]T15 Wine import vol'!AS108&lt;&gt;"",('[1]T15 Wine import vol'!AS108/'[1]T61 Real GDP'!AS108*1000),"")),"")</f>
        <v>2.5616394492475183</v>
      </c>
      <c r="AU77" s="9">
        <f>IF('[1]T61 Real GDP'!AT108&lt;&gt;"",(IF('[1]T15 Wine import vol'!AT108&lt;&gt;"",('[1]T15 Wine import vol'!AT108/'[1]T61 Real GDP'!AT108*1000),"")),"")</f>
        <v>0</v>
      </c>
      <c r="AV77" s="9">
        <f>IF('[1]T61 Real GDP'!AU108&lt;&gt;"",(IF('[1]T15 Wine import vol'!AU108&lt;&gt;"",('[1]T15 Wine import vol'!AU108/'[1]T61 Real GDP'!AU108*1000),"")),"")</f>
        <v>0</v>
      </c>
      <c r="AW77" s="9">
        <f>IF('[1]T61 Real GDP'!AV108&lt;&gt;"",(IF('[1]T15 Wine import vol'!AV108&lt;&gt;"",('[1]T15 Wine import vol'!AV108/'[1]T61 Real GDP'!AV108*1000),"")),"")</f>
        <v>59.035277177825769</v>
      </c>
      <c r="AX77" s="9">
        <f>IF('[1]T61 Real GDP'!AW108&lt;&gt;"",(IF('[1]T15 Wine import vol'!AW108&lt;&gt;"",('[1]T15 Wine import vol'!AW108/'[1]T61 Real GDP'!AW108*1000),"")),"")</f>
        <v>7.2020165646380985</v>
      </c>
      <c r="AY77" s="9" t="str">
        <f>IF('[1]T61 Real GDP'!AX108&lt;&gt;"",(IF('[1]T15 Wine import vol'!AX108&lt;&gt;"",('[1]T15 Wine import vol'!AX108/'[1]T61 Real GDP'!AX108*1000),"")),"")</f>
        <v/>
      </c>
      <c r="AZ77" s="9">
        <f>IF('[1]T61 Real GDP'!AY108&lt;&gt;"",(IF('[1]T15 Wine import vol'!AY108&lt;&gt;"",('[1]T15 Wine import vol'!AY108/'[1]T61 Real GDP'!AY108*1000),"")),"")</f>
        <v>0</v>
      </c>
      <c r="BA77" s="9" t="str">
        <f>IF('[1]T61 Real GDP'!AZ108&lt;&gt;"",(IF('[1]T15 Wine import vol'!AZ108&lt;&gt;"",('[1]T15 Wine import vol'!AZ108/'[1]T61 Real GDP'!AZ108*1000),"")),"")</f>
        <v/>
      </c>
      <c r="BB77" s="8">
        <f>IF('[1]T61 Real GDP'!BC108&lt;&gt;"",(IF('[1]T15 Wine import vol'!BC108&lt;&gt;"",('[1]T15 Wine import vol'!BC108/'[1]T61 Real GDP'!BC108*1000),"")),"")</f>
        <v>295.79714129506368</v>
      </c>
    </row>
    <row r="78" spans="1:54" x14ac:dyDescent="0.5">
      <c r="A78" s="7">
        <f>'[1]T15 Wine import vol'!A109</f>
        <v>1941</v>
      </c>
      <c r="B78" s="9">
        <f>IF('[1]T61 Real GDP'!B109&lt;&gt;"",(IF('[1]T15 Wine import vol'!B109&lt;&gt;"",('[1]T15 Wine import vol'!B109/'[1]T61 Real GDP'!B109*1000),"")),"")</f>
        <v>7745.9611056942858</v>
      </c>
      <c r="C78" s="9">
        <f>IF('[1]T61 Real GDP'!C109&lt;&gt;"",(IF('[1]T15 Wine import vol'!C109&lt;&gt;"",('[1]T15 Wine import vol'!C109/'[1]T61 Real GDP'!C109*1000),"")),"")</f>
        <v>4.2769796751428411</v>
      </c>
      <c r="D78" s="9">
        <f>IF('[1]T61 Real GDP'!D109&lt;&gt;"",(IF('[1]T15 Wine import vol'!D109&lt;&gt;"",('[1]T15 Wine import vol'!D109/'[1]T61 Real GDP'!D109*1000),"")),"")</f>
        <v>2.2138587558113794</v>
      </c>
      <c r="E78" s="9">
        <f>IF('[1]T61 Real GDP'!E109&lt;&gt;"",(IF('[1]T15 Wine import vol'!E109&lt;&gt;"",('[1]T15 Wine import vol'!E109/'[1]T61 Real GDP'!E109*1000),"")),"")</f>
        <v>9.4829875203884251E-3</v>
      </c>
      <c r="F78" s="9" t="str">
        <f>IF('[1]T61 Real GDP'!F109&lt;&gt;"",(IF('[1]T15 Wine import vol'!F109&lt;&gt;"",('[1]T15 Wine import vol'!F109/'[1]T61 Real GDP'!F109*1000),"")),"")</f>
        <v/>
      </c>
      <c r="G78" s="9"/>
      <c r="H78" s="9">
        <f>IF('[1]T61 Real GDP'!G109&lt;&gt;"",(IF('[1]T15 Wine import vol'!G109&lt;&gt;"",('[1]T15 Wine import vol'!G109/'[1]T61 Real GDP'!G109*1000),"")),"")</f>
        <v>533.45303679370329</v>
      </c>
      <c r="I78" s="9">
        <f>IF('[1]T61 Real GDP'!H109&lt;&gt;"",(IF('[1]T15 Wine import vol'!H109&lt;&gt;"",('[1]T15 Wine import vol'!H109/'[1]T61 Real GDP'!H109*1000),"")),"")</f>
        <v>82.067512697825151</v>
      </c>
      <c r="J78" s="9">
        <f>IF('[1]T61 Real GDP'!I109&lt;&gt;"",(IF('[1]T15 Wine import vol'!I109&lt;&gt;"",('[1]T15 Wine import vol'!I109/'[1]T61 Real GDP'!I109*1000),"")),"")</f>
        <v>39.84120434269127</v>
      </c>
      <c r="K78" s="9">
        <f>IF('[1]T61 Real GDP'!J109&lt;&gt;"",(IF('[1]T15 Wine import vol'!J109&lt;&gt;"",('[1]T15 Wine import vol'!J109/'[1]T61 Real GDP'!J109*1000),"")),"")</f>
        <v>749.55007054295641</v>
      </c>
      <c r="L78" s="9">
        <f>IF('[1]T61 Real GDP'!K109&lt;&gt;"",(IF('[1]T15 Wine import vol'!K109&lt;&gt;"",('[1]T15 Wine import vol'!K109/'[1]T61 Real GDP'!K109*1000),"")),"")</f>
        <v>0</v>
      </c>
      <c r="M78" s="9">
        <f>IF('[1]T61 Real GDP'!L109&lt;&gt;"",(IF('[1]T15 Wine import vol'!L109&lt;&gt;"",('[1]T15 Wine import vol'!L109/'[1]T61 Real GDP'!L109*1000),"")),"")</f>
        <v>329.50191570881225</v>
      </c>
      <c r="N78" s="9">
        <f>IF('[1]T61 Real GDP'!M109&lt;&gt;"",(IF('[1]T15 Wine import vol'!M109&lt;&gt;"",('[1]T15 Wine import vol'!M109/'[1]T61 Real GDP'!M109*1000),"")),"")</f>
        <v>107.31848039000914</v>
      </c>
      <c r="O78" s="9">
        <f>IF('[1]T61 Real GDP'!N109&lt;&gt;"",(IF('[1]T15 Wine import vol'!N109&lt;&gt;"",('[1]T15 Wine import vol'!N109/'[1]T61 Real GDP'!N109*1000),"")),"")</f>
        <v>0.70425158733476378</v>
      </c>
      <c r="P78" s="9">
        <f>IF('[1]T61 Real GDP'!O109&lt;&gt;"",(IF('[1]T15 Wine import vol'!O109&lt;&gt;"",('[1]T15 Wine import vol'!O109/'[1]T61 Real GDP'!O109*1000),"")),"")</f>
        <v>3205.616117139904</v>
      </c>
      <c r="Q78" s="9">
        <f>IF('[1]T61 Real GDP'!P109&lt;&gt;"",(IF('[1]T15 Wine import vol'!P109&lt;&gt;"",('[1]T15 Wine import vol'!P109/'[1]T61 Real GDP'!P109*1000),"")),"")</f>
        <v>32.405924381792822</v>
      </c>
      <c r="R78" s="9" t="str">
        <f>IF('[1]T61 Real GDP'!Q109&lt;&gt;"",(IF('[1]T15 Wine import vol'!Q109&lt;&gt;"",('[1]T15 Wine import vol'!Q109/'[1]T61 Real GDP'!Q109*1000),"")),"")</f>
        <v/>
      </c>
      <c r="S78" s="9">
        <f>IF('[1]T61 Real GDP'!R109&lt;&gt;"",(IF('[1]T15 Wine import vol'!R109&lt;&gt;"",('[1]T15 Wine import vol'!R109/'[1]T61 Real GDP'!R109*1000),"")),"")</f>
        <v>2.9846473236726618</v>
      </c>
      <c r="T78" s="9" t="str">
        <f>IF('[1]T61 Real GDP'!S109&lt;&gt;"",(IF('[1]T15 Wine import vol'!S109&lt;&gt;"",('[1]T15 Wine import vol'!S109/'[1]T61 Real GDP'!S109*1000),"")),"")</f>
        <v/>
      </c>
      <c r="U78" s="9" t="str">
        <f>IF('[1]T61 Real GDP'!T109&lt;&gt;"",(IF('[1]T15 Wine import vol'!T109&lt;&gt;"",('[1]T15 Wine import vol'!T109/'[1]T61 Real GDP'!T109*1000),"")),"")</f>
        <v/>
      </c>
      <c r="V78" s="9">
        <f>IF('[1]T61 Real GDP'!U109&lt;&gt;"",(IF('[1]T15 Wine import vol'!U109&lt;&gt;"",('[1]T15 Wine import vol'!U109/'[1]T61 Real GDP'!U109*1000),"")),"")</f>
        <v>2.8525525197430532</v>
      </c>
      <c r="W78" s="9" t="str">
        <f>IF('[1]T61 Real GDP'!V109&lt;&gt;"",(IF('[1]T15 Wine import vol'!V109&lt;&gt;"",('[1]T15 Wine import vol'!V109/'[1]T61 Real GDP'!V109*1000),"")),"")</f>
        <v/>
      </c>
      <c r="X78" s="9" t="str">
        <f>IF('[1]T61 Real GDP'!W109&lt;&gt;"",(IF('[1]T15 Wine import vol'!W109&lt;&gt;"",('[1]T15 Wine import vol'!W109/'[1]T61 Real GDP'!W109*1000),"")),"")</f>
        <v/>
      </c>
      <c r="Y78" s="9" t="str">
        <f>IF('[1]T61 Real GDP'!X109&lt;&gt;"",(IF('[1]T15 Wine import vol'!X109&lt;&gt;"",('[1]T15 Wine import vol'!X109/'[1]T61 Real GDP'!X109*1000),"")),"")</f>
        <v/>
      </c>
      <c r="Z78" s="9" t="str">
        <f>IF('[1]T61 Real GDP'!Y109&lt;&gt;"",(IF('[1]T15 Wine import vol'!Y109&lt;&gt;"",('[1]T15 Wine import vol'!Y109/'[1]T61 Real GDP'!Y109*1000),"")),"")</f>
        <v/>
      </c>
      <c r="AA78" s="9" t="str">
        <f>IF('[1]T61 Real GDP'!Z109&lt;&gt;"",(IF('[1]T15 Wine import vol'!Z109&lt;&gt;"",('[1]T15 Wine import vol'!Z109/'[1]T61 Real GDP'!Z109*1000),"")),"")</f>
        <v/>
      </c>
      <c r="AB78" s="9">
        <f>IF('[1]T61 Real GDP'!AA109&lt;&gt;"",(IF('[1]T15 Wine import vol'!AA109&lt;&gt;"",('[1]T15 Wine import vol'!AA109/'[1]T61 Real GDP'!AA109*1000),"")),"")</f>
        <v>0.60077349795024382</v>
      </c>
      <c r="AC78" s="9">
        <f>IF('[1]T61 Real GDP'!AB109&lt;&gt;"",(IF('[1]T15 Wine import vol'!AB109&lt;&gt;"",('[1]T15 Wine import vol'!AB109/'[1]T61 Real GDP'!AB109*1000),"")),"")</f>
        <v>46.07470091258957</v>
      </c>
      <c r="AD78" s="9">
        <f>IF('[1]T61 Real GDP'!AC109&lt;&gt;"",(IF('[1]T15 Wine import vol'!AC109&lt;&gt;"",('[1]T15 Wine import vol'!AC109/'[1]T61 Real GDP'!AC109*1000),"")),"")</f>
        <v>26.850154656890819</v>
      </c>
      <c r="AE78" s="9">
        <f>IF('[1]T61 Real GDP'!AD109&lt;&gt;"",(IF('[1]T15 Wine import vol'!AD109&lt;&gt;"",('[1]T15 Wine import vol'!AD109/'[1]T61 Real GDP'!AD109*1000),"")),"")</f>
        <v>5.6873944549261761</v>
      </c>
      <c r="AF78" s="9">
        <f>IF('[1]T61 Real GDP'!AE109&lt;&gt;"",(IF('[1]T15 Wine import vol'!AE109&lt;&gt;"",('[1]T15 Wine import vol'!AE109/'[1]T61 Real GDP'!AE109*1000),"")),"")</f>
        <v>3.6694641738532745</v>
      </c>
      <c r="AG78" s="9">
        <f>IF('[1]T61 Real GDP'!AF109&lt;&gt;"",(IF('[1]T15 Wine import vol'!AF109&lt;&gt;"",('[1]T15 Wine import vol'!AF109/'[1]T61 Real GDP'!AF109*1000),"")),"")</f>
        <v>105.6533900027338</v>
      </c>
      <c r="AH78" s="9">
        <f>IF('[1]T61 Real GDP'!AG109&lt;&gt;"",(IF('[1]T15 Wine import vol'!AG109&lt;&gt;"",('[1]T15 Wine import vol'!AG109/'[1]T61 Real GDP'!AG109*1000),"")),"")</f>
        <v>0.58638285937503221</v>
      </c>
      <c r="AI78" s="9">
        <f>IF('[1]T61 Real GDP'!AH109&lt;&gt;"",(IF('[1]T15 Wine import vol'!AH109&lt;&gt;"",('[1]T15 Wine import vol'!AH109/'[1]T61 Real GDP'!AH109*1000),"")),"")</f>
        <v>42.334060770994242</v>
      </c>
      <c r="AJ78" s="9">
        <f>IF('[1]T61 Real GDP'!AI109&lt;&gt;"",(IF('[1]T15 Wine import vol'!AI109&lt;&gt;"",('[1]T15 Wine import vol'!AI109/'[1]T61 Real GDP'!AI109*1000),"")),"")</f>
        <v>2.6835084670184677</v>
      </c>
      <c r="AK78" s="9" t="str">
        <f>IF('[1]T61 Real GDP'!AJ109&lt;&gt;"",(IF('[1]T15 Wine import vol'!AJ109&lt;&gt;"",('[1]T15 Wine import vol'!AJ109/'[1]T61 Real GDP'!AJ109*1000),"")),"")</f>
        <v/>
      </c>
      <c r="AL78" s="9" t="str">
        <f>IF('[1]T61 Real GDP'!AK109&lt;&gt;"",(IF('[1]T15 Wine import vol'!AK109&lt;&gt;"",('[1]T15 Wine import vol'!AK109/'[1]T61 Real GDP'!AK109*1000),"")),"")</f>
        <v/>
      </c>
      <c r="AM78" s="9" t="str">
        <f>IF('[1]T61 Real GDP'!AL109&lt;&gt;"",(IF('[1]T15 Wine import vol'!AL109&lt;&gt;"",('[1]T15 Wine import vol'!AL109/'[1]T61 Real GDP'!AL109*1000),"")),"")</f>
        <v/>
      </c>
      <c r="AN78" s="9">
        <f>IF('[1]T61 Real GDP'!AM109&lt;&gt;"",(IF('[1]T15 Wine import vol'!AM109&lt;&gt;"",('[1]T15 Wine import vol'!AM109/'[1]T61 Real GDP'!AM109*1000),"")),"")</f>
        <v>8.2497531195355567</v>
      </c>
      <c r="AO78" s="9" t="str">
        <f>IF('[1]T61 Real GDP'!AN109&lt;&gt;"",(IF('[1]T15 Wine import vol'!AN109&lt;&gt;"",('[1]T15 Wine import vol'!AN109/'[1]T61 Real GDP'!AN109*1000),"")),"")</f>
        <v/>
      </c>
      <c r="AP78" s="9">
        <f>IF('[1]T61 Real GDP'!AO109&lt;&gt;"",(IF('[1]T15 Wine import vol'!AO109&lt;&gt;"",('[1]T15 Wine import vol'!AO109/'[1]T61 Real GDP'!AO109*1000),"")),"")</f>
        <v>0</v>
      </c>
      <c r="AQ78" s="9" t="str">
        <f>IF('[1]T61 Real GDP'!AP109&lt;&gt;"",(IF('[1]T15 Wine import vol'!AP109&lt;&gt;"",('[1]T15 Wine import vol'!AP109/'[1]T61 Real GDP'!AP109*1000),"")),"")</f>
        <v/>
      </c>
      <c r="AR78" s="9" t="str">
        <f>IF('[1]T61 Real GDP'!AQ109&lt;&gt;"",(IF('[1]T15 Wine import vol'!AQ109&lt;&gt;"",('[1]T15 Wine import vol'!AQ109/'[1]T61 Real GDP'!AQ109*1000),"")),"")</f>
        <v/>
      </c>
      <c r="AS78" s="9" t="str">
        <f>IF('[1]T61 Real GDP'!AR109&lt;&gt;"",(IF('[1]T15 Wine import vol'!AR109&lt;&gt;"",('[1]T15 Wine import vol'!AR109/'[1]T61 Real GDP'!AR109*1000),"")),"")</f>
        <v/>
      </c>
      <c r="AT78" s="9">
        <f>IF('[1]T61 Real GDP'!AS109&lt;&gt;"",(IF('[1]T15 Wine import vol'!AS109&lt;&gt;"",('[1]T15 Wine import vol'!AS109/'[1]T61 Real GDP'!AS109*1000),"")),"")</f>
        <v>3.1050046020603919</v>
      </c>
      <c r="AU78" s="9">
        <f>IF('[1]T61 Real GDP'!AT109&lt;&gt;"",(IF('[1]T15 Wine import vol'!AT109&lt;&gt;"",('[1]T15 Wine import vol'!AT109/'[1]T61 Real GDP'!AT109*1000),"")),"")</f>
        <v>0</v>
      </c>
      <c r="AV78" s="9" t="str">
        <f>IF('[1]T61 Real GDP'!AU109&lt;&gt;"",(IF('[1]T15 Wine import vol'!AU109&lt;&gt;"",('[1]T15 Wine import vol'!AU109/'[1]T61 Real GDP'!AU109*1000),"")),"")</f>
        <v/>
      </c>
      <c r="AW78" s="9">
        <f>IF('[1]T61 Real GDP'!AV109&lt;&gt;"",(IF('[1]T15 Wine import vol'!AV109&lt;&gt;"",('[1]T15 Wine import vol'!AV109/'[1]T61 Real GDP'!AV109*1000),"")),"")</f>
        <v>53.794707763884858</v>
      </c>
      <c r="AX78" s="9" t="str">
        <f>IF('[1]T61 Real GDP'!AW109&lt;&gt;"",(IF('[1]T15 Wine import vol'!AW109&lt;&gt;"",('[1]T15 Wine import vol'!AW109/'[1]T61 Real GDP'!AW109*1000),"")),"")</f>
        <v/>
      </c>
      <c r="AY78" s="9" t="str">
        <f>IF('[1]T61 Real GDP'!AX109&lt;&gt;"",(IF('[1]T15 Wine import vol'!AX109&lt;&gt;"",('[1]T15 Wine import vol'!AX109/'[1]T61 Real GDP'!AX109*1000),"")),"")</f>
        <v/>
      </c>
      <c r="AZ78" s="9" t="str">
        <f>IF('[1]T61 Real GDP'!AY109&lt;&gt;"",(IF('[1]T15 Wine import vol'!AY109&lt;&gt;"",('[1]T15 Wine import vol'!AY109/'[1]T61 Real GDP'!AY109*1000),"")),"")</f>
        <v/>
      </c>
      <c r="BA78" s="9" t="str">
        <f>IF('[1]T61 Real GDP'!AZ109&lt;&gt;"",(IF('[1]T15 Wine import vol'!AZ109&lt;&gt;"",('[1]T15 Wine import vol'!AZ109/'[1]T61 Real GDP'!AZ109*1000),"")),"")</f>
        <v/>
      </c>
      <c r="BB78" s="8" t="str">
        <f>IF('[1]T61 Real GDP'!BC109&lt;&gt;"",(IF('[1]T15 Wine import vol'!BC109&lt;&gt;"",('[1]T15 Wine import vol'!BC109/'[1]T61 Real GDP'!BC109*1000),"")),"")</f>
        <v/>
      </c>
    </row>
    <row r="79" spans="1:54" x14ac:dyDescent="0.5">
      <c r="A79" s="7">
        <f>'[1]T15 Wine import vol'!A110</f>
        <v>1942</v>
      </c>
      <c r="B79" s="9">
        <f>IF('[1]T61 Real GDP'!B110&lt;&gt;"",(IF('[1]T15 Wine import vol'!B110&lt;&gt;"",('[1]T15 Wine import vol'!B110/'[1]T61 Real GDP'!B110*1000),"")),"")</f>
        <v>3912.3327927422088</v>
      </c>
      <c r="C79" s="9">
        <f>IF('[1]T61 Real GDP'!C110&lt;&gt;"",(IF('[1]T15 Wine import vol'!C110&lt;&gt;"",('[1]T15 Wine import vol'!C110/'[1]T61 Real GDP'!C110*1000),"")),"")</f>
        <v>1.5177140213442482</v>
      </c>
      <c r="D79" s="9">
        <f>IF('[1]T61 Real GDP'!D110&lt;&gt;"",(IF('[1]T15 Wine import vol'!D110&lt;&gt;"",('[1]T15 Wine import vol'!D110/'[1]T61 Real GDP'!D110*1000),"")),"")</f>
        <v>1.4959982048021543</v>
      </c>
      <c r="E79" s="9">
        <f>IF('[1]T61 Real GDP'!E110&lt;&gt;"",(IF('[1]T15 Wine import vol'!E110&lt;&gt;"",('[1]T15 Wine import vol'!E110/'[1]T61 Real GDP'!E110*1000),"")),"")</f>
        <v>5.1553799173702182E-2</v>
      </c>
      <c r="F79" s="9" t="str">
        <f>IF('[1]T61 Real GDP'!F110&lt;&gt;"",(IF('[1]T15 Wine import vol'!F110&lt;&gt;"",('[1]T15 Wine import vol'!F110/'[1]T61 Real GDP'!F110*1000),"")),"")</f>
        <v/>
      </c>
      <c r="G79" s="9"/>
      <c r="H79" s="9">
        <f>IF('[1]T61 Real GDP'!G110&lt;&gt;"",(IF('[1]T15 Wine import vol'!G110&lt;&gt;"",('[1]T15 Wine import vol'!G110/'[1]T61 Real GDP'!G110*1000),"")),"")</f>
        <v>316.73226473004507</v>
      </c>
      <c r="I79" s="9">
        <f>IF('[1]T61 Real GDP'!H110&lt;&gt;"",(IF('[1]T15 Wine import vol'!H110&lt;&gt;"",('[1]T15 Wine import vol'!H110/'[1]T61 Real GDP'!H110*1000),"")),"")</f>
        <v>80.264996269061569</v>
      </c>
      <c r="J79" s="9">
        <f>IF('[1]T61 Real GDP'!I110&lt;&gt;"",(IF('[1]T15 Wine import vol'!I110&lt;&gt;"",('[1]T15 Wine import vol'!I110/'[1]T61 Real GDP'!I110*1000),"")),"")</f>
        <v>89.972091629847682</v>
      </c>
      <c r="K79" s="9">
        <f>IF('[1]T61 Real GDP'!J110&lt;&gt;"",(IF('[1]T15 Wine import vol'!J110&lt;&gt;"",('[1]T15 Wine import vol'!J110/'[1]T61 Real GDP'!J110*1000),"")),"")</f>
        <v>709.86910389540117</v>
      </c>
      <c r="L79" s="9">
        <f>IF('[1]T61 Real GDP'!K110&lt;&gt;"",(IF('[1]T15 Wine import vol'!K110&lt;&gt;"",('[1]T15 Wine import vol'!K110/'[1]T61 Real GDP'!K110*1000),"")),"")</f>
        <v>0.86296168450120814</v>
      </c>
      <c r="M79" s="9">
        <f>IF('[1]T61 Real GDP'!L110&lt;&gt;"",(IF('[1]T15 Wine import vol'!L110&lt;&gt;"",('[1]T15 Wine import vol'!L110/'[1]T61 Real GDP'!L110*1000),"")),"")</f>
        <v>372.66393895831027</v>
      </c>
      <c r="N79" s="9">
        <f>IF('[1]T61 Real GDP'!M110&lt;&gt;"",(IF('[1]T15 Wine import vol'!M110&lt;&gt;"",('[1]T15 Wine import vol'!M110/'[1]T61 Real GDP'!M110*1000),"")),"")</f>
        <v>58.707824621953925</v>
      </c>
      <c r="O79" s="9">
        <f>IF('[1]T61 Real GDP'!N110&lt;&gt;"",(IF('[1]T15 Wine import vol'!N110&lt;&gt;"",('[1]T15 Wine import vol'!N110/'[1]T61 Real GDP'!N110*1000),"")),"")</f>
        <v>108.22856713140096</v>
      </c>
      <c r="P79" s="9">
        <f>IF('[1]T61 Real GDP'!O110&lt;&gt;"",(IF('[1]T15 Wine import vol'!O110&lt;&gt;"",('[1]T15 Wine import vol'!O110/'[1]T61 Real GDP'!O110*1000),"")),"")</f>
        <v>3190.0036220300863</v>
      </c>
      <c r="Q79" s="9">
        <f>IF('[1]T61 Real GDP'!P110&lt;&gt;"",(IF('[1]T15 Wine import vol'!P110&lt;&gt;"",('[1]T15 Wine import vol'!P110/'[1]T61 Real GDP'!P110*1000),"")),"")</f>
        <v>11.116483687542011</v>
      </c>
      <c r="R79" s="9" t="str">
        <f>IF('[1]T61 Real GDP'!Q110&lt;&gt;"",(IF('[1]T15 Wine import vol'!Q110&lt;&gt;"",('[1]T15 Wine import vol'!Q110/'[1]T61 Real GDP'!Q110*1000),"")),"")</f>
        <v/>
      </c>
      <c r="S79" s="9">
        <f>IF('[1]T61 Real GDP'!R110&lt;&gt;"",(IF('[1]T15 Wine import vol'!R110&lt;&gt;"",('[1]T15 Wine import vol'!R110/'[1]T61 Real GDP'!R110*1000),"")),"")</f>
        <v>0</v>
      </c>
      <c r="T79" s="9" t="str">
        <f>IF('[1]T61 Real GDP'!S110&lt;&gt;"",(IF('[1]T15 Wine import vol'!S110&lt;&gt;"",('[1]T15 Wine import vol'!S110/'[1]T61 Real GDP'!S110*1000),"")),"")</f>
        <v/>
      </c>
      <c r="U79" s="9" t="str">
        <f>IF('[1]T61 Real GDP'!T110&lt;&gt;"",(IF('[1]T15 Wine import vol'!T110&lt;&gt;"",('[1]T15 Wine import vol'!T110/'[1]T61 Real GDP'!T110*1000),"")),"")</f>
        <v/>
      </c>
      <c r="V79" s="9">
        <f>IF('[1]T61 Real GDP'!U110&lt;&gt;"",(IF('[1]T15 Wine import vol'!U110&lt;&gt;"",('[1]T15 Wine import vol'!U110/'[1]T61 Real GDP'!U110*1000),"")),"")</f>
        <v>3.104026517973661</v>
      </c>
      <c r="W79" s="9" t="str">
        <f>IF('[1]T61 Real GDP'!V110&lt;&gt;"",(IF('[1]T15 Wine import vol'!V110&lt;&gt;"",('[1]T15 Wine import vol'!V110/'[1]T61 Real GDP'!V110*1000),"")),"")</f>
        <v/>
      </c>
      <c r="X79" s="9" t="str">
        <f>IF('[1]T61 Real GDP'!W110&lt;&gt;"",(IF('[1]T15 Wine import vol'!W110&lt;&gt;"",('[1]T15 Wine import vol'!W110/'[1]T61 Real GDP'!W110*1000),"")),"")</f>
        <v/>
      </c>
      <c r="Y79" s="9" t="str">
        <f>IF('[1]T61 Real GDP'!X110&lt;&gt;"",(IF('[1]T15 Wine import vol'!X110&lt;&gt;"",('[1]T15 Wine import vol'!X110/'[1]T61 Real GDP'!X110*1000),"")),"")</f>
        <v/>
      </c>
      <c r="Z79" s="9" t="str">
        <f>IF('[1]T61 Real GDP'!Y110&lt;&gt;"",(IF('[1]T15 Wine import vol'!Y110&lt;&gt;"",('[1]T15 Wine import vol'!Y110/'[1]T61 Real GDP'!Y110*1000),"")),"")</f>
        <v/>
      </c>
      <c r="AA79" s="9" t="str">
        <f>IF('[1]T61 Real GDP'!Z110&lt;&gt;"",(IF('[1]T15 Wine import vol'!Z110&lt;&gt;"",('[1]T15 Wine import vol'!Z110/'[1]T61 Real GDP'!Z110*1000),"")),"")</f>
        <v/>
      </c>
      <c r="AB79" s="9">
        <f>IF('[1]T61 Real GDP'!AA110&lt;&gt;"",(IF('[1]T15 Wine import vol'!AA110&lt;&gt;"",('[1]T15 Wine import vol'!AA110/'[1]T61 Real GDP'!AA110*1000),"")),"")</f>
        <v>0.26004610097278041</v>
      </c>
      <c r="AC79" s="9">
        <f>IF('[1]T61 Real GDP'!AB110&lt;&gt;"",(IF('[1]T15 Wine import vol'!AB110&lt;&gt;"",('[1]T15 Wine import vol'!AB110/'[1]T61 Real GDP'!AB110*1000),"")),"")</f>
        <v>54.140986919808263</v>
      </c>
      <c r="AD79" s="9">
        <f>IF('[1]T61 Real GDP'!AC110&lt;&gt;"",(IF('[1]T15 Wine import vol'!AC110&lt;&gt;"",('[1]T15 Wine import vol'!AC110/'[1]T61 Real GDP'!AC110*1000),"")),"")</f>
        <v>24.708230249725613</v>
      </c>
      <c r="AE79" s="9">
        <f>IF('[1]T61 Real GDP'!AD110&lt;&gt;"",(IF('[1]T15 Wine import vol'!AD110&lt;&gt;"",('[1]T15 Wine import vol'!AD110/'[1]T61 Real GDP'!AD110*1000),"")),"")</f>
        <v>2.9420478738568039</v>
      </c>
      <c r="AF79" s="9">
        <f>IF('[1]T61 Real GDP'!AE110&lt;&gt;"",(IF('[1]T15 Wine import vol'!AE110&lt;&gt;"",('[1]T15 Wine import vol'!AE110/'[1]T61 Real GDP'!AE110*1000),"")),"")</f>
        <v>5.4047387871743453</v>
      </c>
      <c r="AG79" s="9">
        <f>IF('[1]T61 Real GDP'!AF110&lt;&gt;"",(IF('[1]T15 Wine import vol'!AF110&lt;&gt;"",('[1]T15 Wine import vol'!AF110/'[1]T61 Real GDP'!AF110*1000),"")),"")</f>
        <v>74.081036532794627</v>
      </c>
      <c r="AH79" s="9">
        <f>IF('[1]T61 Real GDP'!AG110&lt;&gt;"",(IF('[1]T15 Wine import vol'!AG110&lt;&gt;"",('[1]T15 Wine import vol'!AG110/'[1]T61 Real GDP'!AG110*1000),"")),"")</f>
        <v>0.97282707130499202</v>
      </c>
      <c r="AI79" s="9">
        <f>IF('[1]T61 Real GDP'!AH110&lt;&gt;"",(IF('[1]T15 Wine import vol'!AH110&lt;&gt;"",('[1]T15 Wine import vol'!AH110/'[1]T61 Real GDP'!AH110*1000),"")),"")</f>
        <v>19.981942745563643</v>
      </c>
      <c r="AJ79" s="9">
        <f>IF('[1]T61 Real GDP'!AI110&lt;&gt;"",(IF('[1]T15 Wine import vol'!AI110&lt;&gt;"",('[1]T15 Wine import vol'!AI110/'[1]T61 Real GDP'!AI110*1000),"")),"")</f>
        <v>4.3889513041037667</v>
      </c>
      <c r="AK79" s="9" t="str">
        <f>IF('[1]T61 Real GDP'!AJ110&lt;&gt;"",(IF('[1]T15 Wine import vol'!AJ110&lt;&gt;"",('[1]T15 Wine import vol'!AJ110/'[1]T61 Real GDP'!AJ110*1000),"")),"")</f>
        <v/>
      </c>
      <c r="AL79" s="9" t="str">
        <f>IF('[1]T61 Real GDP'!AK110&lt;&gt;"",(IF('[1]T15 Wine import vol'!AK110&lt;&gt;"",('[1]T15 Wine import vol'!AK110/'[1]T61 Real GDP'!AK110*1000),"")),"")</f>
        <v/>
      </c>
      <c r="AM79" s="9" t="str">
        <f>IF('[1]T61 Real GDP'!AL110&lt;&gt;"",(IF('[1]T15 Wine import vol'!AL110&lt;&gt;"",('[1]T15 Wine import vol'!AL110/'[1]T61 Real GDP'!AL110*1000),"")),"")</f>
        <v/>
      </c>
      <c r="AN79" s="9">
        <f>IF('[1]T61 Real GDP'!AM110&lt;&gt;"",(IF('[1]T15 Wine import vol'!AM110&lt;&gt;"",('[1]T15 Wine import vol'!AM110/'[1]T61 Real GDP'!AM110*1000),"")),"")</f>
        <v>1.6857427290929747</v>
      </c>
      <c r="AO79" s="9" t="str">
        <f>IF('[1]T61 Real GDP'!AN110&lt;&gt;"",(IF('[1]T15 Wine import vol'!AN110&lt;&gt;"",('[1]T15 Wine import vol'!AN110/'[1]T61 Real GDP'!AN110*1000),"")),"")</f>
        <v/>
      </c>
      <c r="AP79" s="9">
        <f>IF('[1]T61 Real GDP'!AO110&lt;&gt;"",(IF('[1]T15 Wine import vol'!AO110&lt;&gt;"",('[1]T15 Wine import vol'!AO110/'[1]T61 Real GDP'!AO110*1000),"")),"")</f>
        <v>0</v>
      </c>
      <c r="AQ79" s="9" t="str">
        <f>IF('[1]T61 Real GDP'!AP110&lt;&gt;"",(IF('[1]T15 Wine import vol'!AP110&lt;&gt;"",('[1]T15 Wine import vol'!AP110/'[1]T61 Real GDP'!AP110*1000),"")),"")</f>
        <v/>
      </c>
      <c r="AR79" s="9" t="str">
        <f>IF('[1]T61 Real GDP'!AQ110&lt;&gt;"",(IF('[1]T15 Wine import vol'!AQ110&lt;&gt;"",('[1]T15 Wine import vol'!AQ110/'[1]T61 Real GDP'!AQ110*1000),"")),"")</f>
        <v/>
      </c>
      <c r="AS79" s="9" t="str">
        <f>IF('[1]T61 Real GDP'!AR110&lt;&gt;"",(IF('[1]T15 Wine import vol'!AR110&lt;&gt;"",('[1]T15 Wine import vol'!AR110/'[1]T61 Real GDP'!AR110*1000),"")),"")</f>
        <v/>
      </c>
      <c r="AT79" s="9">
        <f>IF('[1]T61 Real GDP'!AS110&lt;&gt;"",(IF('[1]T15 Wine import vol'!AS110&lt;&gt;"",('[1]T15 Wine import vol'!AS110/'[1]T61 Real GDP'!AS110*1000),"")),"")</f>
        <v>1.8939534607357451</v>
      </c>
      <c r="AU79" s="9">
        <f>IF('[1]T61 Real GDP'!AT110&lt;&gt;"",(IF('[1]T15 Wine import vol'!AT110&lt;&gt;"",('[1]T15 Wine import vol'!AT110/'[1]T61 Real GDP'!AT110*1000),"")),"")</f>
        <v>0</v>
      </c>
      <c r="AV79" s="9" t="str">
        <f>IF('[1]T61 Real GDP'!AU110&lt;&gt;"",(IF('[1]T15 Wine import vol'!AU110&lt;&gt;"",('[1]T15 Wine import vol'!AU110/'[1]T61 Real GDP'!AU110*1000),"")),"")</f>
        <v/>
      </c>
      <c r="AW79" s="9">
        <f>IF('[1]T61 Real GDP'!AV110&lt;&gt;"",(IF('[1]T15 Wine import vol'!AV110&lt;&gt;"",('[1]T15 Wine import vol'!AV110/'[1]T61 Real GDP'!AV110*1000),"")),"")</f>
        <v>0</v>
      </c>
      <c r="AX79" s="9" t="str">
        <f>IF('[1]T61 Real GDP'!AW110&lt;&gt;"",(IF('[1]T15 Wine import vol'!AW110&lt;&gt;"",('[1]T15 Wine import vol'!AW110/'[1]T61 Real GDP'!AW110*1000),"")),"")</f>
        <v/>
      </c>
      <c r="AY79" s="9" t="str">
        <f>IF('[1]T61 Real GDP'!AX110&lt;&gt;"",(IF('[1]T15 Wine import vol'!AX110&lt;&gt;"",('[1]T15 Wine import vol'!AX110/'[1]T61 Real GDP'!AX110*1000),"")),"")</f>
        <v/>
      </c>
      <c r="AZ79" s="9" t="str">
        <f>IF('[1]T61 Real GDP'!AY110&lt;&gt;"",(IF('[1]T15 Wine import vol'!AY110&lt;&gt;"",('[1]T15 Wine import vol'!AY110/'[1]T61 Real GDP'!AY110*1000),"")),"")</f>
        <v/>
      </c>
      <c r="BA79" s="9" t="str">
        <f>IF('[1]T61 Real GDP'!AZ110&lt;&gt;"",(IF('[1]T15 Wine import vol'!AZ110&lt;&gt;"",('[1]T15 Wine import vol'!AZ110/'[1]T61 Real GDP'!AZ110*1000),"")),"")</f>
        <v/>
      </c>
      <c r="BB79" s="8" t="str">
        <f>IF('[1]T61 Real GDP'!BC110&lt;&gt;"",(IF('[1]T15 Wine import vol'!BC110&lt;&gt;"",('[1]T15 Wine import vol'!BC110/'[1]T61 Real GDP'!BC110*1000),"")),"")</f>
        <v/>
      </c>
    </row>
    <row r="80" spans="1:54" x14ac:dyDescent="0.5">
      <c r="A80" s="7">
        <f>'[1]T15 Wine import vol'!A111</f>
        <v>1943</v>
      </c>
      <c r="B80" s="9">
        <f>IF('[1]T61 Real GDP'!B111&lt;&gt;"",(IF('[1]T15 Wine import vol'!B111&lt;&gt;"",('[1]T15 Wine import vol'!B111/'[1]T61 Real GDP'!B111*1000),"")),"")</f>
        <v>2.2412377197654609</v>
      </c>
      <c r="C80" s="9">
        <f>IF('[1]T61 Real GDP'!C111&lt;&gt;"",(IF('[1]T15 Wine import vol'!C111&lt;&gt;"",('[1]T15 Wine import vol'!C111/'[1]T61 Real GDP'!C111*1000),"")),"")</f>
        <v>1.1926758337208943</v>
      </c>
      <c r="D80" s="9">
        <f>IF('[1]T61 Real GDP'!D111&lt;&gt;"",(IF('[1]T15 Wine import vol'!D111&lt;&gt;"",('[1]T15 Wine import vol'!D111/'[1]T61 Real GDP'!D111*1000),"")),"")</f>
        <v>2.1033443174647695</v>
      </c>
      <c r="E80" s="9">
        <f>IF('[1]T61 Real GDP'!E111&lt;&gt;"",(IF('[1]T15 Wine import vol'!E111&lt;&gt;"",('[1]T15 Wine import vol'!E111/'[1]T61 Real GDP'!E111*1000),"")),"")</f>
        <v>2.1828009146975271E-2</v>
      </c>
      <c r="F80" s="9" t="str">
        <f>IF('[1]T61 Real GDP'!F111&lt;&gt;"",(IF('[1]T15 Wine import vol'!F111&lt;&gt;"",('[1]T15 Wine import vol'!F111/'[1]T61 Real GDP'!F111*1000),"")),"")</f>
        <v/>
      </c>
      <c r="G80" s="9"/>
      <c r="H80" s="9">
        <f>IF('[1]T61 Real GDP'!G111&lt;&gt;"",(IF('[1]T15 Wine import vol'!G111&lt;&gt;"",('[1]T15 Wine import vol'!G111/'[1]T61 Real GDP'!G111*1000),"")),"")</f>
        <v>556.24220876569518</v>
      </c>
      <c r="I80" s="9">
        <f>IF('[1]T61 Real GDP'!H111&lt;&gt;"",(IF('[1]T15 Wine import vol'!H111&lt;&gt;"",('[1]T15 Wine import vol'!H111/'[1]T61 Real GDP'!H111*1000),"")),"")</f>
        <v>45.860743851295545</v>
      </c>
      <c r="J80" s="9">
        <f>IF('[1]T61 Real GDP'!I111&lt;&gt;"",(IF('[1]T15 Wine import vol'!I111&lt;&gt;"",('[1]T15 Wine import vol'!I111/'[1]T61 Real GDP'!I111*1000),"")),"")</f>
        <v>114.13602265912651</v>
      </c>
      <c r="K80" s="9">
        <f>IF('[1]T61 Real GDP'!J111&lt;&gt;"",(IF('[1]T15 Wine import vol'!J111&lt;&gt;"",('[1]T15 Wine import vol'!J111/'[1]T61 Real GDP'!J111*1000),"")),"")</f>
        <v>683.12209425699791</v>
      </c>
      <c r="L80" s="9">
        <f>IF('[1]T61 Real GDP'!K111&lt;&gt;"",(IF('[1]T15 Wine import vol'!K111&lt;&gt;"",('[1]T15 Wine import vol'!K111/'[1]T61 Real GDP'!K111*1000),"")),"")</f>
        <v>1.0327377878756583</v>
      </c>
      <c r="M80" s="9">
        <f>IF('[1]T61 Real GDP'!L111&lt;&gt;"",(IF('[1]T15 Wine import vol'!L111&lt;&gt;"",('[1]T15 Wine import vol'!L111/'[1]T61 Real GDP'!L111*1000),"")),"")</f>
        <v>293.62696029362695</v>
      </c>
      <c r="N80" s="9">
        <f>IF('[1]T61 Real GDP'!M111&lt;&gt;"",(IF('[1]T15 Wine import vol'!M111&lt;&gt;"",('[1]T15 Wine import vol'!M111/'[1]T61 Real GDP'!M111*1000),"")),"")</f>
        <v>54.09185569838381</v>
      </c>
      <c r="O80" s="9">
        <f>IF('[1]T61 Real GDP'!N111&lt;&gt;"",(IF('[1]T15 Wine import vol'!N111&lt;&gt;"",('[1]T15 Wine import vol'!N111/'[1]T61 Real GDP'!N111*1000),"")),"")</f>
        <v>154.38992114310255</v>
      </c>
      <c r="P80" s="9">
        <f>IF('[1]T61 Real GDP'!O111&lt;&gt;"",(IF('[1]T15 Wine import vol'!O111&lt;&gt;"",('[1]T15 Wine import vol'!O111/'[1]T61 Real GDP'!O111*1000),"")),"")</f>
        <v>2986.0958404100957</v>
      </c>
      <c r="Q80" s="9">
        <f>IF('[1]T61 Real GDP'!P111&lt;&gt;"",(IF('[1]T15 Wine import vol'!P111&lt;&gt;"",('[1]T15 Wine import vol'!P111/'[1]T61 Real GDP'!P111*1000),"")),"")</f>
        <v>13.075442689228311</v>
      </c>
      <c r="R80" s="9" t="str">
        <f>IF('[1]T61 Real GDP'!Q111&lt;&gt;"",(IF('[1]T15 Wine import vol'!Q111&lt;&gt;"",('[1]T15 Wine import vol'!Q111/'[1]T61 Real GDP'!Q111*1000),"")),"")</f>
        <v/>
      </c>
      <c r="S80" s="9">
        <f>IF('[1]T61 Real GDP'!R111&lt;&gt;"",(IF('[1]T15 Wine import vol'!R111&lt;&gt;"",('[1]T15 Wine import vol'!R111/'[1]T61 Real GDP'!R111*1000),"")),"")</f>
        <v>0</v>
      </c>
      <c r="T80" s="9" t="str">
        <f>IF('[1]T61 Real GDP'!S111&lt;&gt;"",(IF('[1]T15 Wine import vol'!S111&lt;&gt;"",('[1]T15 Wine import vol'!S111/'[1]T61 Real GDP'!S111*1000),"")),"")</f>
        <v/>
      </c>
      <c r="U80" s="9" t="str">
        <f>IF('[1]T61 Real GDP'!T111&lt;&gt;"",(IF('[1]T15 Wine import vol'!T111&lt;&gt;"",('[1]T15 Wine import vol'!T111/'[1]T61 Real GDP'!T111*1000),"")),"")</f>
        <v/>
      </c>
      <c r="V80" s="9" t="str">
        <f>IF('[1]T61 Real GDP'!U111&lt;&gt;"",(IF('[1]T15 Wine import vol'!U111&lt;&gt;"",('[1]T15 Wine import vol'!U111/'[1]T61 Real GDP'!U111*1000),"")),"")</f>
        <v/>
      </c>
      <c r="W80" s="9" t="str">
        <f>IF('[1]T61 Real GDP'!V111&lt;&gt;"",(IF('[1]T15 Wine import vol'!V111&lt;&gt;"",('[1]T15 Wine import vol'!V111/'[1]T61 Real GDP'!V111*1000),"")),"")</f>
        <v/>
      </c>
      <c r="X80" s="9" t="str">
        <f>IF('[1]T61 Real GDP'!W111&lt;&gt;"",(IF('[1]T15 Wine import vol'!W111&lt;&gt;"",('[1]T15 Wine import vol'!W111/'[1]T61 Real GDP'!W111*1000),"")),"")</f>
        <v/>
      </c>
      <c r="Y80" s="9" t="str">
        <f>IF('[1]T61 Real GDP'!X111&lt;&gt;"",(IF('[1]T15 Wine import vol'!X111&lt;&gt;"",('[1]T15 Wine import vol'!X111/'[1]T61 Real GDP'!X111*1000),"")),"")</f>
        <v/>
      </c>
      <c r="Z80" s="9" t="str">
        <f>IF('[1]T61 Real GDP'!Y111&lt;&gt;"",(IF('[1]T15 Wine import vol'!Y111&lt;&gt;"",('[1]T15 Wine import vol'!Y111/'[1]T61 Real GDP'!Y111*1000),"")),"")</f>
        <v/>
      </c>
      <c r="AA80" s="9" t="str">
        <f>IF('[1]T61 Real GDP'!Z111&lt;&gt;"",(IF('[1]T15 Wine import vol'!Z111&lt;&gt;"",('[1]T15 Wine import vol'!Z111/'[1]T61 Real GDP'!Z111*1000),"")),"")</f>
        <v/>
      </c>
      <c r="AB80" s="9" t="str">
        <f>IF('[1]T61 Real GDP'!AA111&lt;&gt;"",(IF('[1]T15 Wine import vol'!AA111&lt;&gt;"",('[1]T15 Wine import vol'!AA111/'[1]T61 Real GDP'!AA111*1000),"")),"")</f>
        <v/>
      </c>
      <c r="AC80" s="9">
        <f>IF('[1]T61 Real GDP'!AB111&lt;&gt;"",(IF('[1]T15 Wine import vol'!AB111&lt;&gt;"",('[1]T15 Wine import vol'!AB111/'[1]T61 Real GDP'!AB111*1000),"")),"")</f>
        <v>88.390625042814207</v>
      </c>
      <c r="AD80" s="9">
        <f>IF('[1]T61 Real GDP'!AC111&lt;&gt;"",(IF('[1]T15 Wine import vol'!AC111&lt;&gt;"",('[1]T15 Wine import vol'!AC111/'[1]T61 Real GDP'!AC111*1000),"")),"")</f>
        <v>15.115642621657054</v>
      </c>
      <c r="AE80" s="9">
        <f>IF('[1]T61 Real GDP'!AD111&lt;&gt;"",(IF('[1]T15 Wine import vol'!AD111&lt;&gt;"",('[1]T15 Wine import vol'!AD111/'[1]T61 Real GDP'!AD111*1000),"")),"")</f>
        <v>10.024524046223648</v>
      </c>
      <c r="AF80" s="9">
        <f>IF('[1]T61 Real GDP'!AE111&lt;&gt;"",(IF('[1]T15 Wine import vol'!AE111&lt;&gt;"",('[1]T15 Wine import vol'!AE111/'[1]T61 Real GDP'!AE111*1000),"")),"")</f>
        <v>0.53225923620732729</v>
      </c>
      <c r="AG80" s="9">
        <f>IF('[1]T61 Real GDP'!AF111&lt;&gt;"",(IF('[1]T15 Wine import vol'!AF111&lt;&gt;"",('[1]T15 Wine import vol'!AF111/'[1]T61 Real GDP'!AF111*1000),"")),"")</f>
        <v>93.04561942914043</v>
      </c>
      <c r="AH80" s="9">
        <f>IF('[1]T61 Real GDP'!AG111&lt;&gt;"",(IF('[1]T15 Wine import vol'!AG111&lt;&gt;"",('[1]T15 Wine import vol'!AG111/'[1]T61 Real GDP'!AG111*1000),"")),"")</f>
        <v>2.0243801738798233</v>
      </c>
      <c r="AI80" s="9">
        <f>IF('[1]T61 Real GDP'!AH111&lt;&gt;"",(IF('[1]T15 Wine import vol'!AH111&lt;&gt;"",('[1]T15 Wine import vol'!AH111/'[1]T61 Real GDP'!AH111*1000),"")),"")</f>
        <v>34.927114962790668</v>
      </c>
      <c r="AJ80" s="9">
        <f>IF('[1]T61 Real GDP'!AI111&lt;&gt;"",(IF('[1]T15 Wine import vol'!AI111&lt;&gt;"",('[1]T15 Wine import vol'!AI111/'[1]T61 Real GDP'!AI111*1000),"")),"")</f>
        <v>2.8979285346254953</v>
      </c>
      <c r="AK80" s="9" t="str">
        <f>IF('[1]T61 Real GDP'!AJ111&lt;&gt;"",(IF('[1]T15 Wine import vol'!AJ111&lt;&gt;"",('[1]T15 Wine import vol'!AJ111/'[1]T61 Real GDP'!AJ111*1000),"")),"")</f>
        <v/>
      </c>
      <c r="AL80" s="9" t="str">
        <f>IF('[1]T61 Real GDP'!AK111&lt;&gt;"",(IF('[1]T15 Wine import vol'!AK111&lt;&gt;"",('[1]T15 Wine import vol'!AK111/'[1]T61 Real GDP'!AK111*1000),"")),"")</f>
        <v/>
      </c>
      <c r="AM80" s="9" t="str">
        <f>IF('[1]T61 Real GDP'!AL111&lt;&gt;"",(IF('[1]T15 Wine import vol'!AL111&lt;&gt;"",('[1]T15 Wine import vol'!AL111/'[1]T61 Real GDP'!AL111*1000),"")),"")</f>
        <v/>
      </c>
      <c r="AN80" s="9">
        <f>IF('[1]T61 Real GDP'!AM111&lt;&gt;"",(IF('[1]T15 Wine import vol'!AM111&lt;&gt;"",('[1]T15 Wine import vol'!AM111/'[1]T61 Real GDP'!AM111*1000),"")),"")</f>
        <v>0.41246764867775743</v>
      </c>
      <c r="AO80" s="9" t="str">
        <f>IF('[1]T61 Real GDP'!AN111&lt;&gt;"",(IF('[1]T15 Wine import vol'!AN111&lt;&gt;"",('[1]T15 Wine import vol'!AN111/'[1]T61 Real GDP'!AN111*1000),"")),"")</f>
        <v/>
      </c>
      <c r="AP80" s="9">
        <f>IF('[1]T61 Real GDP'!AO111&lt;&gt;"",(IF('[1]T15 Wine import vol'!AO111&lt;&gt;"",('[1]T15 Wine import vol'!AO111/'[1]T61 Real GDP'!AO111*1000),"")),"")</f>
        <v>0</v>
      </c>
      <c r="AQ80" s="9" t="str">
        <f>IF('[1]T61 Real GDP'!AP111&lt;&gt;"",(IF('[1]T15 Wine import vol'!AP111&lt;&gt;"",('[1]T15 Wine import vol'!AP111/'[1]T61 Real GDP'!AP111*1000),"")),"")</f>
        <v/>
      </c>
      <c r="AR80" s="9" t="str">
        <f>IF('[1]T61 Real GDP'!AQ111&lt;&gt;"",(IF('[1]T15 Wine import vol'!AQ111&lt;&gt;"",('[1]T15 Wine import vol'!AQ111/'[1]T61 Real GDP'!AQ111*1000),"")),"")</f>
        <v/>
      </c>
      <c r="AS80" s="9" t="str">
        <f>IF('[1]T61 Real GDP'!AR111&lt;&gt;"",(IF('[1]T15 Wine import vol'!AR111&lt;&gt;"",('[1]T15 Wine import vol'!AR111/'[1]T61 Real GDP'!AR111*1000),"")),"")</f>
        <v/>
      </c>
      <c r="AT80" s="9">
        <f>IF('[1]T61 Real GDP'!AS111&lt;&gt;"",(IF('[1]T15 Wine import vol'!AS111&lt;&gt;"",('[1]T15 Wine import vol'!AS111/'[1]T61 Real GDP'!AS111*1000),"")),"")</f>
        <v>1.5005466277000907</v>
      </c>
      <c r="AU80" s="9">
        <f>IF('[1]T61 Real GDP'!AT111&lt;&gt;"",(IF('[1]T15 Wine import vol'!AT111&lt;&gt;"",('[1]T15 Wine import vol'!AT111/'[1]T61 Real GDP'!AT111*1000),"")),"")</f>
        <v>0</v>
      </c>
      <c r="AV80" s="9" t="str">
        <f>IF('[1]T61 Real GDP'!AU111&lt;&gt;"",(IF('[1]T15 Wine import vol'!AU111&lt;&gt;"",('[1]T15 Wine import vol'!AU111/'[1]T61 Real GDP'!AU111*1000),"")),"")</f>
        <v/>
      </c>
      <c r="AW80" s="9" t="str">
        <f>IF('[1]T61 Real GDP'!AV111&lt;&gt;"",(IF('[1]T15 Wine import vol'!AV111&lt;&gt;"",('[1]T15 Wine import vol'!AV111/'[1]T61 Real GDP'!AV111*1000),"")),"")</f>
        <v/>
      </c>
      <c r="AX80" s="9" t="str">
        <f>IF('[1]T61 Real GDP'!AW111&lt;&gt;"",(IF('[1]T15 Wine import vol'!AW111&lt;&gt;"",('[1]T15 Wine import vol'!AW111/'[1]T61 Real GDP'!AW111*1000),"")),"")</f>
        <v/>
      </c>
      <c r="AY80" s="9" t="str">
        <f>IF('[1]T61 Real GDP'!AX111&lt;&gt;"",(IF('[1]T15 Wine import vol'!AX111&lt;&gt;"",('[1]T15 Wine import vol'!AX111/'[1]T61 Real GDP'!AX111*1000),"")),"")</f>
        <v/>
      </c>
      <c r="AZ80" s="9" t="str">
        <f>IF('[1]T61 Real GDP'!AY111&lt;&gt;"",(IF('[1]T15 Wine import vol'!AY111&lt;&gt;"",('[1]T15 Wine import vol'!AY111/'[1]T61 Real GDP'!AY111*1000),"")),"")</f>
        <v/>
      </c>
      <c r="BA80" s="9" t="str">
        <f>IF('[1]T61 Real GDP'!AZ111&lt;&gt;"",(IF('[1]T15 Wine import vol'!AZ111&lt;&gt;"",('[1]T15 Wine import vol'!AZ111/'[1]T61 Real GDP'!AZ111*1000),"")),"")</f>
        <v/>
      </c>
      <c r="BB80" s="8" t="str">
        <f>IF('[1]T61 Real GDP'!BC111&lt;&gt;"",(IF('[1]T15 Wine import vol'!BC111&lt;&gt;"",('[1]T15 Wine import vol'!BC111/'[1]T61 Real GDP'!BC111*1000),"")),"")</f>
        <v/>
      </c>
    </row>
    <row r="81" spans="1:54" x14ac:dyDescent="0.5">
      <c r="A81" s="7">
        <f>'[1]T15 Wine import vol'!A112</f>
        <v>1944</v>
      </c>
      <c r="B81" s="9">
        <f>IF('[1]T61 Real GDP'!B112&lt;&gt;"",(IF('[1]T15 Wine import vol'!B112&lt;&gt;"",('[1]T15 Wine import vol'!B112/'[1]T61 Real GDP'!B112*1000),"")),"")</f>
        <v>5.2013215008152063</v>
      </c>
      <c r="C81" s="9" t="str">
        <f>IF('[1]T61 Real GDP'!C112&lt;&gt;"",(IF('[1]T15 Wine import vol'!C112&lt;&gt;"",('[1]T15 Wine import vol'!C112/'[1]T61 Real GDP'!C112*1000),"")),"")</f>
        <v/>
      </c>
      <c r="D81" s="9">
        <f>IF('[1]T61 Real GDP'!D112&lt;&gt;"",(IF('[1]T15 Wine import vol'!D112&lt;&gt;"",('[1]T15 Wine import vol'!D112/'[1]T61 Real GDP'!D112*1000),"")),"")</f>
        <v>1.3263479010544466</v>
      </c>
      <c r="E81" s="9">
        <f>IF('[1]T61 Real GDP'!E112&lt;&gt;"",(IF('[1]T15 Wine import vol'!E112&lt;&gt;"",('[1]T15 Wine import vol'!E112/'[1]T61 Real GDP'!E112*1000),"")),"")</f>
        <v>2.0858509775357161E-2</v>
      </c>
      <c r="F81" s="9" t="str">
        <f>IF('[1]T61 Real GDP'!F112&lt;&gt;"",(IF('[1]T15 Wine import vol'!F112&lt;&gt;"",('[1]T15 Wine import vol'!F112/'[1]T61 Real GDP'!F112*1000),"")),"")</f>
        <v/>
      </c>
      <c r="G81" s="9"/>
      <c r="H81" s="9">
        <f>IF('[1]T61 Real GDP'!G112&lt;&gt;"",(IF('[1]T15 Wine import vol'!G112&lt;&gt;"",('[1]T15 Wine import vol'!G112/'[1]T61 Real GDP'!G112*1000),"")),"")</f>
        <v>200.0367340184288</v>
      </c>
      <c r="I81" s="9">
        <f>IF('[1]T61 Real GDP'!H112&lt;&gt;"",(IF('[1]T15 Wine import vol'!H112&lt;&gt;"",('[1]T15 Wine import vol'!H112/'[1]T61 Real GDP'!H112*1000),"")),"")</f>
        <v>20.756876956392055</v>
      </c>
      <c r="J81" s="9">
        <f>IF('[1]T61 Real GDP'!I112&lt;&gt;"",(IF('[1]T15 Wine import vol'!I112&lt;&gt;"",('[1]T15 Wine import vol'!I112/'[1]T61 Real GDP'!I112*1000),"")),"")</f>
        <v>51.5916908602631</v>
      </c>
      <c r="K81" s="9">
        <f>IF('[1]T61 Real GDP'!J112&lt;&gt;"",(IF('[1]T15 Wine import vol'!J112&lt;&gt;"",('[1]T15 Wine import vol'!J112/'[1]T61 Real GDP'!J112*1000),"")),"")</f>
        <v>343.99034446088729</v>
      </c>
      <c r="L81" s="9">
        <f>IF('[1]T61 Real GDP'!K112&lt;&gt;"",(IF('[1]T15 Wine import vol'!K112&lt;&gt;"",('[1]T15 Wine import vol'!K112/'[1]T61 Real GDP'!K112*1000),"")),"")</f>
        <v>0</v>
      </c>
      <c r="M81" s="9">
        <f>IF('[1]T61 Real GDP'!L112&lt;&gt;"",(IF('[1]T15 Wine import vol'!L112&lt;&gt;"",('[1]T15 Wine import vol'!L112/'[1]T61 Real GDP'!L112*1000),"")),"")</f>
        <v>4.4518642181413473</v>
      </c>
      <c r="N81" s="9">
        <f>IF('[1]T61 Real GDP'!M112&lt;&gt;"",(IF('[1]T15 Wine import vol'!M112&lt;&gt;"",('[1]T15 Wine import vol'!M112/'[1]T61 Real GDP'!M112*1000),"")),"")</f>
        <v>0</v>
      </c>
      <c r="O81" s="9">
        <f>IF('[1]T61 Real GDP'!N112&lt;&gt;"",(IF('[1]T15 Wine import vol'!N112&lt;&gt;"",('[1]T15 Wine import vol'!N112/'[1]T61 Real GDP'!N112*1000),"")),"")</f>
        <v>116.81429939890828</v>
      </c>
      <c r="P81" s="9">
        <f>IF('[1]T61 Real GDP'!O112&lt;&gt;"",(IF('[1]T15 Wine import vol'!O112&lt;&gt;"",('[1]T15 Wine import vol'!O112/'[1]T61 Real GDP'!O112*1000),"")),"")</f>
        <v>1620.0833301100085</v>
      </c>
      <c r="Q81" s="9">
        <f>IF('[1]T61 Real GDP'!P112&lt;&gt;"",(IF('[1]T15 Wine import vol'!P112&lt;&gt;"",('[1]T15 Wine import vol'!P112/'[1]T61 Real GDP'!P112*1000),"")),"")</f>
        <v>16.061372050889659</v>
      </c>
      <c r="R81" s="9" t="str">
        <f>IF('[1]T61 Real GDP'!Q112&lt;&gt;"",(IF('[1]T15 Wine import vol'!Q112&lt;&gt;"",('[1]T15 Wine import vol'!Q112/'[1]T61 Real GDP'!Q112*1000),"")),"")</f>
        <v/>
      </c>
      <c r="S81" s="9">
        <f>IF('[1]T61 Real GDP'!R112&lt;&gt;"",(IF('[1]T15 Wine import vol'!R112&lt;&gt;"",('[1]T15 Wine import vol'!R112/'[1]T61 Real GDP'!R112*1000),"")),"")</f>
        <v>0</v>
      </c>
      <c r="T81" s="9" t="str">
        <f>IF('[1]T61 Real GDP'!S112&lt;&gt;"",(IF('[1]T15 Wine import vol'!S112&lt;&gt;"",('[1]T15 Wine import vol'!S112/'[1]T61 Real GDP'!S112*1000),"")),"")</f>
        <v/>
      </c>
      <c r="U81" s="9" t="str">
        <f>IF('[1]T61 Real GDP'!T112&lt;&gt;"",(IF('[1]T15 Wine import vol'!T112&lt;&gt;"",('[1]T15 Wine import vol'!T112/'[1]T61 Real GDP'!T112*1000),"")),"")</f>
        <v/>
      </c>
      <c r="V81" s="9" t="str">
        <f>IF('[1]T61 Real GDP'!U112&lt;&gt;"",(IF('[1]T15 Wine import vol'!U112&lt;&gt;"",('[1]T15 Wine import vol'!U112/'[1]T61 Real GDP'!U112*1000),"")),"")</f>
        <v/>
      </c>
      <c r="W81" s="9" t="str">
        <f>IF('[1]T61 Real GDP'!V112&lt;&gt;"",(IF('[1]T15 Wine import vol'!V112&lt;&gt;"",('[1]T15 Wine import vol'!V112/'[1]T61 Real GDP'!V112*1000),"")),"")</f>
        <v/>
      </c>
      <c r="X81" s="9" t="str">
        <f>IF('[1]T61 Real GDP'!W112&lt;&gt;"",(IF('[1]T15 Wine import vol'!W112&lt;&gt;"",('[1]T15 Wine import vol'!W112/'[1]T61 Real GDP'!W112*1000),"")),"")</f>
        <v/>
      </c>
      <c r="Y81" s="9" t="str">
        <f>IF('[1]T61 Real GDP'!X112&lt;&gt;"",(IF('[1]T15 Wine import vol'!X112&lt;&gt;"",('[1]T15 Wine import vol'!X112/'[1]T61 Real GDP'!X112*1000),"")),"")</f>
        <v/>
      </c>
      <c r="Z81" s="9" t="str">
        <f>IF('[1]T61 Real GDP'!Y112&lt;&gt;"",(IF('[1]T15 Wine import vol'!Y112&lt;&gt;"",('[1]T15 Wine import vol'!Y112/'[1]T61 Real GDP'!Y112*1000),"")),"")</f>
        <v/>
      </c>
      <c r="AA81" s="9" t="str">
        <f>IF('[1]T61 Real GDP'!Z112&lt;&gt;"",(IF('[1]T15 Wine import vol'!Z112&lt;&gt;"",('[1]T15 Wine import vol'!Z112/'[1]T61 Real GDP'!Z112*1000),"")),"")</f>
        <v/>
      </c>
      <c r="AB81" s="9">
        <f>IF('[1]T61 Real GDP'!AA112&lt;&gt;"",(IF('[1]T15 Wine import vol'!AA112&lt;&gt;"",('[1]T15 Wine import vol'!AA112/'[1]T61 Real GDP'!AA112*1000),"")),"")</f>
        <v>5.5752697092474539E-2</v>
      </c>
      <c r="AC81" s="9">
        <f>IF('[1]T61 Real GDP'!AB112&lt;&gt;"",(IF('[1]T15 Wine import vol'!AB112&lt;&gt;"",('[1]T15 Wine import vol'!AB112/'[1]T61 Real GDP'!AB112*1000),"")),"")</f>
        <v>51.057843695214601</v>
      </c>
      <c r="AD81" s="9">
        <f>IF('[1]T61 Real GDP'!AC112&lt;&gt;"",(IF('[1]T15 Wine import vol'!AC112&lt;&gt;"",('[1]T15 Wine import vol'!AC112/'[1]T61 Real GDP'!AC112*1000),"")),"")</f>
        <v>14.895076235409672</v>
      </c>
      <c r="AE81" s="9">
        <f>IF('[1]T61 Real GDP'!AD112&lt;&gt;"",(IF('[1]T15 Wine import vol'!AD112&lt;&gt;"",('[1]T15 Wine import vol'!AD112/'[1]T61 Real GDP'!AD112*1000),"")),"")</f>
        <v>17.874936760189456</v>
      </c>
      <c r="AF81" s="9">
        <f>IF('[1]T61 Real GDP'!AE112&lt;&gt;"",(IF('[1]T15 Wine import vol'!AE112&lt;&gt;"",('[1]T15 Wine import vol'!AE112/'[1]T61 Real GDP'!AE112*1000),"")),"")</f>
        <v>3.3942353685296731</v>
      </c>
      <c r="AG81" s="9">
        <f>IF('[1]T61 Real GDP'!AF112&lt;&gt;"",(IF('[1]T15 Wine import vol'!AF112&lt;&gt;"",('[1]T15 Wine import vol'!AF112/'[1]T61 Real GDP'!AF112*1000),"")),"")</f>
        <v>99.10091524401669</v>
      </c>
      <c r="AH81" s="9">
        <f>IF('[1]T61 Real GDP'!AG112&lt;&gt;"",(IF('[1]T15 Wine import vol'!AG112&lt;&gt;"",('[1]T15 Wine import vol'!AG112/'[1]T61 Real GDP'!AG112*1000),"")),"")</f>
        <v>0.5426072474700131</v>
      </c>
      <c r="AI81" s="9">
        <f>IF('[1]T61 Real GDP'!AH112&lt;&gt;"",(IF('[1]T15 Wine import vol'!AH112&lt;&gt;"",('[1]T15 Wine import vol'!AH112/'[1]T61 Real GDP'!AH112*1000),"")),"")</f>
        <v>44.421939952235839</v>
      </c>
      <c r="AJ81" s="9">
        <f>IF('[1]T61 Real GDP'!AI112&lt;&gt;"",(IF('[1]T15 Wine import vol'!AI112&lt;&gt;"",('[1]T15 Wine import vol'!AI112/'[1]T61 Real GDP'!AI112*1000),"")),"")</f>
        <v>2.5749772353851745</v>
      </c>
      <c r="AK81" s="9" t="str">
        <f>IF('[1]T61 Real GDP'!AJ112&lt;&gt;"",(IF('[1]T15 Wine import vol'!AJ112&lt;&gt;"",('[1]T15 Wine import vol'!AJ112/'[1]T61 Real GDP'!AJ112*1000),"")),"")</f>
        <v/>
      </c>
      <c r="AL81" s="9" t="str">
        <f>IF('[1]T61 Real GDP'!AK112&lt;&gt;"",(IF('[1]T15 Wine import vol'!AK112&lt;&gt;"",('[1]T15 Wine import vol'!AK112/'[1]T61 Real GDP'!AK112*1000),"")),"")</f>
        <v/>
      </c>
      <c r="AM81" s="9" t="str">
        <f>IF('[1]T61 Real GDP'!AL112&lt;&gt;"",(IF('[1]T15 Wine import vol'!AL112&lt;&gt;"",('[1]T15 Wine import vol'!AL112/'[1]T61 Real GDP'!AL112*1000),"")),"")</f>
        <v/>
      </c>
      <c r="AN81" s="9">
        <f>IF('[1]T61 Real GDP'!AM112&lt;&gt;"",(IF('[1]T15 Wine import vol'!AM112&lt;&gt;"",('[1]T15 Wine import vol'!AM112/'[1]T61 Real GDP'!AM112*1000),"")),"")</f>
        <v>0.39872517953143871</v>
      </c>
      <c r="AO81" s="9" t="str">
        <f>IF('[1]T61 Real GDP'!AN112&lt;&gt;"",(IF('[1]T15 Wine import vol'!AN112&lt;&gt;"",('[1]T15 Wine import vol'!AN112/'[1]T61 Real GDP'!AN112*1000),"")),"")</f>
        <v/>
      </c>
      <c r="AP81" s="9">
        <f>IF('[1]T61 Real GDP'!AO112&lt;&gt;"",(IF('[1]T15 Wine import vol'!AO112&lt;&gt;"",('[1]T15 Wine import vol'!AO112/'[1]T61 Real GDP'!AO112*1000),"")),"")</f>
        <v>0</v>
      </c>
      <c r="AQ81" s="9" t="str">
        <f>IF('[1]T61 Real GDP'!AP112&lt;&gt;"",(IF('[1]T15 Wine import vol'!AP112&lt;&gt;"",('[1]T15 Wine import vol'!AP112/'[1]T61 Real GDP'!AP112*1000),"")),"")</f>
        <v/>
      </c>
      <c r="AR81" s="9" t="str">
        <f>IF('[1]T61 Real GDP'!AQ112&lt;&gt;"",(IF('[1]T15 Wine import vol'!AQ112&lt;&gt;"",('[1]T15 Wine import vol'!AQ112/'[1]T61 Real GDP'!AQ112*1000),"")),"")</f>
        <v/>
      </c>
      <c r="AS81" s="9" t="str">
        <f>IF('[1]T61 Real GDP'!AR112&lt;&gt;"",(IF('[1]T15 Wine import vol'!AR112&lt;&gt;"",('[1]T15 Wine import vol'!AR112/'[1]T61 Real GDP'!AR112*1000),"")),"")</f>
        <v/>
      </c>
      <c r="AT81" s="9">
        <f>IF('[1]T61 Real GDP'!AS112&lt;&gt;"",(IF('[1]T15 Wine import vol'!AS112&lt;&gt;"",('[1]T15 Wine import vol'!AS112/'[1]T61 Real GDP'!AS112*1000),"")),"")</f>
        <v>1.805353957696946</v>
      </c>
      <c r="AU81" s="9">
        <f>IF('[1]T61 Real GDP'!AT112&lt;&gt;"",(IF('[1]T15 Wine import vol'!AT112&lt;&gt;"",('[1]T15 Wine import vol'!AT112/'[1]T61 Real GDP'!AT112*1000),"")),"")</f>
        <v>0</v>
      </c>
      <c r="AV81" s="9" t="str">
        <f>IF('[1]T61 Real GDP'!AU112&lt;&gt;"",(IF('[1]T15 Wine import vol'!AU112&lt;&gt;"",('[1]T15 Wine import vol'!AU112/'[1]T61 Real GDP'!AU112*1000),"")),"")</f>
        <v/>
      </c>
      <c r="AW81" s="9" t="str">
        <f>IF('[1]T61 Real GDP'!AV112&lt;&gt;"",(IF('[1]T15 Wine import vol'!AV112&lt;&gt;"",('[1]T15 Wine import vol'!AV112/'[1]T61 Real GDP'!AV112*1000),"")),"")</f>
        <v/>
      </c>
      <c r="AX81" s="9" t="str">
        <f>IF('[1]T61 Real GDP'!AW112&lt;&gt;"",(IF('[1]T15 Wine import vol'!AW112&lt;&gt;"",('[1]T15 Wine import vol'!AW112/'[1]T61 Real GDP'!AW112*1000),"")),"")</f>
        <v/>
      </c>
      <c r="AY81" s="9" t="str">
        <f>IF('[1]T61 Real GDP'!AX112&lt;&gt;"",(IF('[1]T15 Wine import vol'!AX112&lt;&gt;"",('[1]T15 Wine import vol'!AX112/'[1]T61 Real GDP'!AX112*1000),"")),"")</f>
        <v/>
      </c>
      <c r="AZ81" s="9" t="str">
        <f>IF('[1]T61 Real GDP'!AY112&lt;&gt;"",(IF('[1]T15 Wine import vol'!AY112&lt;&gt;"",('[1]T15 Wine import vol'!AY112/'[1]T61 Real GDP'!AY112*1000),"")),"")</f>
        <v/>
      </c>
      <c r="BA81" s="9" t="str">
        <f>IF('[1]T61 Real GDP'!AZ112&lt;&gt;"",(IF('[1]T15 Wine import vol'!AZ112&lt;&gt;"",('[1]T15 Wine import vol'!AZ112/'[1]T61 Real GDP'!AZ112*1000),"")),"")</f>
        <v/>
      </c>
      <c r="BB81" s="8" t="str">
        <f>IF('[1]T61 Real GDP'!BC112&lt;&gt;"",(IF('[1]T15 Wine import vol'!BC112&lt;&gt;"",('[1]T15 Wine import vol'!BC112/'[1]T61 Real GDP'!BC112*1000),"")),"")</f>
        <v/>
      </c>
    </row>
    <row r="82" spans="1:54" x14ac:dyDescent="0.5">
      <c r="A82" s="7">
        <f>'[1]T15 Wine import vol'!A113</f>
        <v>1945</v>
      </c>
      <c r="B82" s="9">
        <f>IF('[1]T61 Real GDP'!B113&lt;&gt;"",(IF('[1]T15 Wine import vol'!B113&lt;&gt;"",('[1]T15 Wine import vol'!B113/'[1]T61 Real GDP'!B113*1000),"")),"")</f>
        <v>742.60631695234451</v>
      </c>
      <c r="C82" s="9" t="str">
        <f>IF('[1]T61 Real GDP'!C113&lt;&gt;"",(IF('[1]T15 Wine import vol'!C113&lt;&gt;"",('[1]T15 Wine import vol'!C113/'[1]T61 Real GDP'!C113*1000),"")),"")</f>
        <v/>
      </c>
      <c r="D82" s="9">
        <f>IF('[1]T61 Real GDP'!D113&lt;&gt;"",(IF('[1]T15 Wine import vol'!D113&lt;&gt;"",('[1]T15 Wine import vol'!D113/'[1]T61 Real GDP'!D113*1000),"")),"")</f>
        <v>1.3795957784369179</v>
      </c>
      <c r="E82" s="9">
        <f>IF('[1]T61 Real GDP'!E113&lt;&gt;"",(IF('[1]T15 Wine import vol'!E113&lt;&gt;"",('[1]T15 Wine import vol'!E113/'[1]T61 Real GDP'!E113*1000),"")),"")</f>
        <v>3.4442353442459966E-2</v>
      </c>
      <c r="F82" s="9" t="str">
        <f>IF('[1]T61 Real GDP'!F113&lt;&gt;"",(IF('[1]T15 Wine import vol'!F113&lt;&gt;"",('[1]T15 Wine import vol'!F113/'[1]T61 Real GDP'!F113*1000),"")),"")</f>
        <v/>
      </c>
      <c r="G82" s="9"/>
      <c r="H82" s="9">
        <f>IF('[1]T61 Real GDP'!G113&lt;&gt;"",(IF('[1]T15 Wine import vol'!G113&lt;&gt;"",('[1]T15 Wine import vol'!G113/'[1]T61 Real GDP'!G113*1000),"")),"")</f>
        <v>386.64217434716909</v>
      </c>
      <c r="I82" s="9">
        <f>IF('[1]T61 Real GDP'!H113&lt;&gt;"",(IF('[1]T15 Wine import vol'!H113&lt;&gt;"",('[1]T15 Wine import vol'!H113/'[1]T61 Real GDP'!H113*1000),"")),"")</f>
        <v>24.887129547756938</v>
      </c>
      <c r="J82" s="9">
        <f>IF('[1]T61 Real GDP'!I113&lt;&gt;"",(IF('[1]T15 Wine import vol'!I113&lt;&gt;"",('[1]T15 Wine import vol'!I113/'[1]T61 Real GDP'!I113*1000),"")),"")</f>
        <v>56.312904117406688</v>
      </c>
      <c r="K82" s="9">
        <f>IF('[1]T61 Real GDP'!J113&lt;&gt;"",(IF('[1]T15 Wine import vol'!J113&lt;&gt;"",('[1]T15 Wine import vol'!J113/'[1]T61 Real GDP'!J113*1000),"")),"")</f>
        <v>0</v>
      </c>
      <c r="L82" s="9">
        <f>IF('[1]T61 Real GDP'!K113&lt;&gt;"",(IF('[1]T15 Wine import vol'!K113&lt;&gt;"",('[1]T15 Wine import vol'!K113/'[1]T61 Real GDP'!K113*1000),"")),"")</f>
        <v>0</v>
      </c>
      <c r="M82" s="9">
        <f>IF('[1]T61 Real GDP'!L113&lt;&gt;"",(IF('[1]T15 Wine import vol'!L113&lt;&gt;"",('[1]T15 Wine import vol'!L113/'[1]T61 Real GDP'!L113*1000),"")),"")</f>
        <v>235.63734290843809</v>
      </c>
      <c r="N82" s="9">
        <f>IF('[1]T61 Real GDP'!M113&lt;&gt;"",(IF('[1]T15 Wine import vol'!M113&lt;&gt;"",('[1]T15 Wine import vol'!M113/'[1]T61 Real GDP'!M113*1000),"")),"")</f>
        <v>0</v>
      </c>
      <c r="O82" s="9">
        <f>IF('[1]T61 Real GDP'!N113&lt;&gt;"",(IF('[1]T15 Wine import vol'!N113&lt;&gt;"",('[1]T15 Wine import vol'!N113/'[1]T61 Real GDP'!N113*1000),"")),"")</f>
        <v>187.18230182110841</v>
      </c>
      <c r="P82" s="9">
        <f>IF('[1]T61 Real GDP'!O113&lt;&gt;"",(IF('[1]T15 Wine import vol'!O113&lt;&gt;"",('[1]T15 Wine import vol'!O113/'[1]T61 Real GDP'!O113*1000),"")),"")</f>
        <v>2436.3164482482021</v>
      </c>
      <c r="Q82" s="9">
        <f>IF('[1]T61 Real GDP'!P113&lt;&gt;"",(IF('[1]T15 Wine import vol'!P113&lt;&gt;"",('[1]T15 Wine import vol'!P113/'[1]T61 Real GDP'!P113*1000),"")),"")</f>
        <v>49.649198015611169</v>
      </c>
      <c r="R82" s="9" t="str">
        <f>IF('[1]T61 Real GDP'!Q113&lt;&gt;"",(IF('[1]T15 Wine import vol'!Q113&lt;&gt;"",('[1]T15 Wine import vol'!Q113/'[1]T61 Real GDP'!Q113*1000),"")),"")</f>
        <v/>
      </c>
      <c r="S82" s="9">
        <f>IF('[1]T61 Real GDP'!R113&lt;&gt;"",(IF('[1]T15 Wine import vol'!R113&lt;&gt;"",('[1]T15 Wine import vol'!R113/'[1]T61 Real GDP'!R113*1000),"")),"")</f>
        <v>0</v>
      </c>
      <c r="T82" s="9" t="str">
        <f>IF('[1]T61 Real GDP'!S113&lt;&gt;"",(IF('[1]T15 Wine import vol'!S113&lt;&gt;"",('[1]T15 Wine import vol'!S113/'[1]T61 Real GDP'!S113*1000),"")),"")</f>
        <v/>
      </c>
      <c r="U82" s="9" t="str">
        <f>IF('[1]T61 Real GDP'!T113&lt;&gt;"",(IF('[1]T15 Wine import vol'!T113&lt;&gt;"",('[1]T15 Wine import vol'!T113/'[1]T61 Real GDP'!T113*1000),"")),"")</f>
        <v/>
      </c>
      <c r="V82" s="9" t="str">
        <f>IF('[1]T61 Real GDP'!U113&lt;&gt;"",(IF('[1]T15 Wine import vol'!U113&lt;&gt;"",('[1]T15 Wine import vol'!U113/'[1]T61 Real GDP'!U113*1000),"")),"")</f>
        <v/>
      </c>
      <c r="W82" s="9" t="str">
        <f>IF('[1]T61 Real GDP'!V113&lt;&gt;"",(IF('[1]T15 Wine import vol'!V113&lt;&gt;"",('[1]T15 Wine import vol'!V113/'[1]T61 Real GDP'!V113*1000),"")),"")</f>
        <v/>
      </c>
      <c r="X82" s="9" t="str">
        <f>IF('[1]T61 Real GDP'!W113&lt;&gt;"",(IF('[1]T15 Wine import vol'!W113&lt;&gt;"",('[1]T15 Wine import vol'!W113/'[1]T61 Real GDP'!W113*1000),"")),"")</f>
        <v/>
      </c>
      <c r="Y82" s="9" t="str">
        <f>IF('[1]T61 Real GDP'!X113&lt;&gt;"",(IF('[1]T15 Wine import vol'!X113&lt;&gt;"",('[1]T15 Wine import vol'!X113/'[1]T61 Real GDP'!X113*1000),"")),"")</f>
        <v/>
      </c>
      <c r="Z82" s="9" t="str">
        <f>IF('[1]T61 Real GDP'!Y113&lt;&gt;"",(IF('[1]T15 Wine import vol'!Y113&lt;&gt;"",('[1]T15 Wine import vol'!Y113/'[1]T61 Real GDP'!Y113*1000),"")),"")</f>
        <v/>
      </c>
      <c r="AA82" s="9" t="str">
        <f>IF('[1]T61 Real GDP'!Z113&lt;&gt;"",(IF('[1]T15 Wine import vol'!Z113&lt;&gt;"",('[1]T15 Wine import vol'!Z113/'[1]T61 Real GDP'!Z113*1000),"")),"")</f>
        <v/>
      </c>
      <c r="AB82" s="9" t="str">
        <f>IF('[1]T61 Real GDP'!AA113&lt;&gt;"",(IF('[1]T15 Wine import vol'!AA113&lt;&gt;"",('[1]T15 Wine import vol'!AA113/'[1]T61 Real GDP'!AA113*1000),"")),"")</f>
        <v/>
      </c>
      <c r="AC82" s="9">
        <f>IF('[1]T61 Real GDP'!AB113&lt;&gt;"",(IF('[1]T15 Wine import vol'!AB113&lt;&gt;"",('[1]T15 Wine import vol'!AB113/'[1]T61 Real GDP'!AB113*1000),"")),"")</f>
        <v>80.376483448472641</v>
      </c>
      <c r="AD82" s="9">
        <f>IF('[1]T61 Real GDP'!AC113&lt;&gt;"",(IF('[1]T15 Wine import vol'!AC113&lt;&gt;"",('[1]T15 Wine import vol'!AC113/'[1]T61 Real GDP'!AC113*1000),"")),"")</f>
        <v>26.221461217147787</v>
      </c>
      <c r="AE82" s="9">
        <f>IF('[1]T61 Real GDP'!AD113&lt;&gt;"",(IF('[1]T15 Wine import vol'!AD113&lt;&gt;"",('[1]T15 Wine import vol'!AD113/'[1]T61 Real GDP'!AD113*1000),"")),"")</f>
        <v>6.1711110208730524</v>
      </c>
      <c r="AF82" s="9">
        <f>IF('[1]T61 Real GDP'!AE113&lt;&gt;"",(IF('[1]T15 Wine import vol'!AE113&lt;&gt;"",('[1]T15 Wine import vol'!AE113/'[1]T61 Real GDP'!AE113*1000),"")),"")</f>
        <v>4.3387553249192115</v>
      </c>
      <c r="AG82" s="9">
        <f>IF('[1]T61 Real GDP'!AF113&lt;&gt;"",(IF('[1]T15 Wine import vol'!AF113&lt;&gt;"",('[1]T15 Wine import vol'!AF113/'[1]T61 Real GDP'!AF113*1000),"")),"")</f>
        <v>195.80997191194314</v>
      </c>
      <c r="AH82" s="9">
        <f>IF('[1]T61 Real GDP'!AG113&lt;&gt;"",(IF('[1]T15 Wine import vol'!AG113&lt;&gt;"",('[1]T15 Wine import vol'!AG113/'[1]T61 Real GDP'!AG113*1000),"")),"")</f>
        <v>3.9884570920422671</v>
      </c>
      <c r="AI82" s="9">
        <f>IF('[1]T61 Real GDP'!AH113&lt;&gt;"",(IF('[1]T15 Wine import vol'!AH113&lt;&gt;"",('[1]T15 Wine import vol'!AH113/'[1]T61 Real GDP'!AH113*1000),"")),"")</f>
        <v>46.256499394374956</v>
      </c>
      <c r="AJ82" s="9">
        <f>IF('[1]T61 Real GDP'!AI113&lt;&gt;"",(IF('[1]T15 Wine import vol'!AI113&lt;&gt;"",('[1]T15 Wine import vol'!AI113/'[1]T61 Real GDP'!AI113*1000),"")),"")</f>
        <v>2.5050123931543467</v>
      </c>
      <c r="AK82" s="9" t="str">
        <f>IF('[1]T61 Real GDP'!AJ113&lt;&gt;"",(IF('[1]T15 Wine import vol'!AJ113&lt;&gt;"",('[1]T15 Wine import vol'!AJ113/'[1]T61 Real GDP'!AJ113*1000),"")),"")</f>
        <v/>
      </c>
      <c r="AL82" s="9" t="str">
        <f>IF('[1]T61 Real GDP'!AK113&lt;&gt;"",(IF('[1]T15 Wine import vol'!AK113&lt;&gt;"",('[1]T15 Wine import vol'!AK113/'[1]T61 Real GDP'!AK113*1000),"")),"")</f>
        <v/>
      </c>
      <c r="AM82" s="9" t="str">
        <f>IF('[1]T61 Real GDP'!AL113&lt;&gt;"",(IF('[1]T15 Wine import vol'!AL113&lt;&gt;"",('[1]T15 Wine import vol'!AL113/'[1]T61 Real GDP'!AL113*1000),"")),"")</f>
        <v/>
      </c>
      <c r="AN82" s="9">
        <f>IF('[1]T61 Real GDP'!AM113&lt;&gt;"",(IF('[1]T15 Wine import vol'!AM113&lt;&gt;"",('[1]T15 Wine import vol'!AM113/'[1]T61 Real GDP'!AM113*1000),"")),"")</f>
        <v>1.1668375682801824</v>
      </c>
      <c r="AO82" s="9" t="str">
        <f>IF('[1]T61 Real GDP'!AN113&lt;&gt;"",(IF('[1]T15 Wine import vol'!AN113&lt;&gt;"",('[1]T15 Wine import vol'!AN113/'[1]T61 Real GDP'!AN113*1000),"")),"")</f>
        <v/>
      </c>
      <c r="AP82" s="9">
        <f>IF('[1]T61 Real GDP'!AO113&lt;&gt;"",(IF('[1]T15 Wine import vol'!AO113&lt;&gt;"",('[1]T15 Wine import vol'!AO113/'[1]T61 Real GDP'!AO113*1000),"")),"")</f>
        <v>0</v>
      </c>
      <c r="AQ82" s="9" t="str">
        <f>IF('[1]T61 Real GDP'!AP113&lt;&gt;"",(IF('[1]T15 Wine import vol'!AP113&lt;&gt;"",('[1]T15 Wine import vol'!AP113/'[1]T61 Real GDP'!AP113*1000),"")),"")</f>
        <v/>
      </c>
      <c r="AR82" s="9" t="str">
        <f>IF('[1]T61 Real GDP'!AQ113&lt;&gt;"",(IF('[1]T15 Wine import vol'!AQ113&lt;&gt;"",('[1]T15 Wine import vol'!AQ113/'[1]T61 Real GDP'!AQ113*1000),"")),"")</f>
        <v/>
      </c>
      <c r="AS82" s="9" t="str">
        <f>IF('[1]T61 Real GDP'!AR113&lt;&gt;"",(IF('[1]T15 Wine import vol'!AR113&lt;&gt;"",('[1]T15 Wine import vol'!AR113/'[1]T61 Real GDP'!AR113*1000),"")),"")</f>
        <v/>
      </c>
      <c r="AT82" s="9">
        <f>IF('[1]T61 Real GDP'!AS113&lt;&gt;"",(IF('[1]T15 Wine import vol'!AS113&lt;&gt;"",('[1]T15 Wine import vol'!AS113/'[1]T61 Real GDP'!AS113*1000),"")),"")</f>
        <v>2.3119011533817977</v>
      </c>
      <c r="AU82" s="9">
        <f>IF('[1]T61 Real GDP'!AT113&lt;&gt;"",(IF('[1]T15 Wine import vol'!AT113&lt;&gt;"",('[1]T15 Wine import vol'!AT113/'[1]T61 Real GDP'!AT113*1000),"")),"")</f>
        <v>0</v>
      </c>
      <c r="AV82" s="9" t="str">
        <f>IF('[1]T61 Real GDP'!AU113&lt;&gt;"",(IF('[1]T15 Wine import vol'!AU113&lt;&gt;"",('[1]T15 Wine import vol'!AU113/'[1]T61 Real GDP'!AU113*1000),"")),"")</f>
        <v/>
      </c>
      <c r="AW82" s="9" t="str">
        <f>IF('[1]T61 Real GDP'!AV113&lt;&gt;"",(IF('[1]T15 Wine import vol'!AV113&lt;&gt;"",('[1]T15 Wine import vol'!AV113/'[1]T61 Real GDP'!AV113*1000),"")),"")</f>
        <v/>
      </c>
      <c r="AX82" s="9" t="str">
        <f>IF('[1]T61 Real GDP'!AW113&lt;&gt;"",(IF('[1]T15 Wine import vol'!AW113&lt;&gt;"",('[1]T15 Wine import vol'!AW113/'[1]T61 Real GDP'!AW113*1000),"")),"")</f>
        <v/>
      </c>
      <c r="AY82" s="9" t="str">
        <f>IF('[1]T61 Real GDP'!AX113&lt;&gt;"",(IF('[1]T15 Wine import vol'!AX113&lt;&gt;"",('[1]T15 Wine import vol'!AX113/'[1]T61 Real GDP'!AX113*1000),"")),"")</f>
        <v/>
      </c>
      <c r="AZ82" s="9" t="str">
        <f>IF('[1]T61 Real GDP'!AY113&lt;&gt;"",(IF('[1]T15 Wine import vol'!AY113&lt;&gt;"",('[1]T15 Wine import vol'!AY113/'[1]T61 Real GDP'!AY113*1000),"")),"")</f>
        <v/>
      </c>
      <c r="BA82" s="9" t="str">
        <f>IF('[1]T61 Real GDP'!AZ113&lt;&gt;"",(IF('[1]T15 Wine import vol'!AZ113&lt;&gt;"",('[1]T15 Wine import vol'!AZ113/'[1]T61 Real GDP'!AZ113*1000),"")),"")</f>
        <v/>
      </c>
      <c r="BB82" s="8" t="str">
        <f>IF('[1]T61 Real GDP'!BC113&lt;&gt;"",(IF('[1]T15 Wine import vol'!BC113&lt;&gt;"",('[1]T15 Wine import vol'!BC113/'[1]T61 Real GDP'!BC113*1000),"")),"")</f>
        <v/>
      </c>
    </row>
    <row r="83" spans="1:54" x14ac:dyDescent="0.5">
      <c r="A83" s="7">
        <f>'[1]T15 Wine import vol'!A114</f>
        <v>1946</v>
      </c>
      <c r="B83" s="9">
        <f>IF('[1]T61 Real GDP'!B114&lt;&gt;"",(IF('[1]T15 Wine import vol'!B114&lt;&gt;"",('[1]T15 Wine import vol'!B114/'[1]T61 Real GDP'!B114*1000),"")),"")</f>
        <v>5975.8311045485561</v>
      </c>
      <c r="C83" s="9">
        <f>IF('[1]T61 Real GDP'!C114&lt;&gt;"",(IF('[1]T15 Wine import vol'!C114&lt;&gt;"",('[1]T15 Wine import vol'!C114/'[1]T61 Real GDP'!C114*1000),"")),"")</f>
        <v>0.76460161760591139</v>
      </c>
      <c r="D83" s="9">
        <f>IF('[1]T61 Real GDP'!D114&lt;&gt;"",(IF('[1]T15 Wine import vol'!D114&lt;&gt;"",('[1]T15 Wine import vol'!D114/'[1]T61 Real GDP'!D114*1000),"")),"")</f>
        <v>6.3959066197633518</v>
      </c>
      <c r="E83" s="9">
        <f>IF('[1]T61 Real GDP'!E114&lt;&gt;"",(IF('[1]T15 Wine import vol'!E114&lt;&gt;"",('[1]T15 Wine import vol'!E114/'[1]T61 Real GDP'!E114*1000),"")),"")</f>
        <v>0.20746253440717707</v>
      </c>
      <c r="F83" s="9">
        <f>IF('[1]T61 Real GDP'!F114&lt;&gt;"",(IF('[1]T15 Wine import vol'!F114&lt;&gt;"",('[1]T15 Wine import vol'!F114/'[1]T61 Real GDP'!F114*1000),"")),"")</f>
        <v>7.3017302764201437</v>
      </c>
      <c r="G83" s="9"/>
      <c r="H83" s="9">
        <f>IF('[1]T61 Real GDP'!G114&lt;&gt;"",(IF('[1]T15 Wine import vol'!G114&lt;&gt;"",('[1]T15 Wine import vol'!G114/'[1]T61 Real GDP'!G114*1000),"")),"")</f>
        <v>1060.9802030240498</v>
      </c>
      <c r="I83" s="9">
        <f>IF('[1]T61 Real GDP'!H114&lt;&gt;"",(IF('[1]T15 Wine import vol'!H114&lt;&gt;"",('[1]T15 Wine import vol'!H114/'[1]T61 Real GDP'!H114*1000),"")),"")</f>
        <v>122.41400416207617</v>
      </c>
      <c r="J83" s="9">
        <f>IF('[1]T61 Real GDP'!I114&lt;&gt;"",(IF('[1]T15 Wine import vol'!I114&lt;&gt;"",('[1]T15 Wine import vol'!I114/'[1]T61 Real GDP'!I114*1000),"")),"")</f>
        <v>14.267914043807917</v>
      </c>
      <c r="K83" s="9">
        <f>IF('[1]T61 Real GDP'!J114&lt;&gt;"",(IF('[1]T15 Wine import vol'!J114&lt;&gt;"",('[1]T15 Wine import vol'!J114/'[1]T61 Real GDP'!J114*1000),"")),"")</f>
        <v>10.461637176473868</v>
      </c>
      <c r="L83" s="9">
        <f>IF('[1]T61 Real GDP'!K114&lt;&gt;"",(IF('[1]T15 Wine import vol'!K114&lt;&gt;"",('[1]T15 Wine import vol'!K114/'[1]T61 Real GDP'!K114*1000),"")),"")</f>
        <v>0</v>
      </c>
      <c r="M83" s="9">
        <f>IF('[1]T61 Real GDP'!L114&lt;&gt;"",(IF('[1]T15 Wine import vol'!L114&lt;&gt;"",('[1]T15 Wine import vol'!L114/'[1]T61 Real GDP'!L114*1000),"")),"")</f>
        <v>365.65096952908584</v>
      </c>
      <c r="N83" s="9">
        <f>IF('[1]T61 Real GDP'!M114&lt;&gt;"",(IF('[1]T15 Wine import vol'!M114&lt;&gt;"",('[1]T15 Wine import vol'!M114/'[1]T61 Real GDP'!M114*1000),"")),"")</f>
        <v>121.43069646575958</v>
      </c>
      <c r="O83" s="9">
        <f>IF('[1]T61 Real GDP'!N114&lt;&gt;"",(IF('[1]T15 Wine import vol'!N114&lt;&gt;"",('[1]T15 Wine import vol'!N114/'[1]T61 Real GDP'!N114*1000),"")),"")</f>
        <v>208.26613183494737</v>
      </c>
      <c r="P83" s="9">
        <f>IF('[1]T61 Real GDP'!O114&lt;&gt;"",(IF('[1]T15 Wine import vol'!O114&lt;&gt;"",('[1]T15 Wine import vol'!O114/'[1]T61 Real GDP'!O114*1000),"")),"")</f>
        <v>3214.7867315589015</v>
      </c>
      <c r="Q83" s="9">
        <f>IF('[1]T61 Real GDP'!P114&lt;&gt;"",(IF('[1]T15 Wine import vol'!P114&lt;&gt;"",('[1]T15 Wine import vol'!P114/'[1]T61 Real GDP'!P114*1000),"")),"")</f>
        <v>115.96895386400784</v>
      </c>
      <c r="R83" s="9" t="str">
        <f>IF('[1]T61 Real GDP'!Q114&lt;&gt;"",(IF('[1]T15 Wine import vol'!Q114&lt;&gt;"",('[1]T15 Wine import vol'!Q114/'[1]T61 Real GDP'!Q114*1000),"")),"")</f>
        <v/>
      </c>
      <c r="S83" s="9" t="str">
        <f>IF('[1]T61 Real GDP'!R114&lt;&gt;"",(IF('[1]T15 Wine import vol'!R114&lt;&gt;"",('[1]T15 Wine import vol'!R114/'[1]T61 Real GDP'!R114*1000),"")),"")</f>
        <v/>
      </c>
      <c r="T83" s="9" t="str">
        <f>IF('[1]T61 Real GDP'!S114&lt;&gt;"",(IF('[1]T15 Wine import vol'!S114&lt;&gt;"",('[1]T15 Wine import vol'!S114/'[1]T61 Real GDP'!S114*1000),"")),"")</f>
        <v/>
      </c>
      <c r="U83" s="9" t="str">
        <f>IF('[1]T61 Real GDP'!T114&lt;&gt;"",(IF('[1]T15 Wine import vol'!T114&lt;&gt;"",('[1]T15 Wine import vol'!T114/'[1]T61 Real GDP'!T114*1000),"")),"")</f>
        <v/>
      </c>
      <c r="V83" s="9">
        <f>IF('[1]T61 Real GDP'!U114&lt;&gt;"",(IF('[1]T15 Wine import vol'!U114&lt;&gt;"",('[1]T15 Wine import vol'!U114/'[1]T61 Real GDP'!U114*1000),"")),"")</f>
        <v>0</v>
      </c>
      <c r="W83" s="9" t="str">
        <f>IF('[1]T61 Real GDP'!V114&lt;&gt;"",(IF('[1]T15 Wine import vol'!V114&lt;&gt;"",('[1]T15 Wine import vol'!V114/'[1]T61 Real GDP'!V114*1000),"")),"")</f>
        <v/>
      </c>
      <c r="X83" s="9" t="str">
        <f>IF('[1]T61 Real GDP'!W114&lt;&gt;"",(IF('[1]T15 Wine import vol'!W114&lt;&gt;"",('[1]T15 Wine import vol'!W114/'[1]T61 Real GDP'!W114*1000),"")),"")</f>
        <v/>
      </c>
      <c r="Y83" s="9" t="str">
        <f>IF('[1]T61 Real GDP'!X114&lt;&gt;"",(IF('[1]T15 Wine import vol'!X114&lt;&gt;"",('[1]T15 Wine import vol'!X114/'[1]T61 Real GDP'!X114*1000),"")),"")</f>
        <v/>
      </c>
      <c r="Z83" s="9" t="str">
        <f>IF('[1]T61 Real GDP'!Y114&lt;&gt;"",(IF('[1]T15 Wine import vol'!Y114&lt;&gt;"",('[1]T15 Wine import vol'!Y114/'[1]T61 Real GDP'!Y114*1000),"")),"")</f>
        <v/>
      </c>
      <c r="AA83" s="9" t="str">
        <f>IF('[1]T61 Real GDP'!Z114&lt;&gt;"",(IF('[1]T15 Wine import vol'!Z114&lt;&gt;"",('[1]T15 Wine import vol'!Z114/'[1]T61 Real GDP'!Z114*1000),"")),"")</f>
        <v/>
      </c>
      <c r="AB83" s="9">
        <f>IF('[1]T61 Real GDP'!AA114&lt;&gt;"",(IF('[1]T15 Wine import vol'!AA114&lt;&gt;"",('[1]T15 Wine import vol'!AA114/'[1]T61 Real GDP'!AA114*1000),"")),"")</f>
        <v>4.0575747129347042E-2</v>
      </c>
      <c r="AC83" s="9">
        <f>IF('[1]T61 Real GDP'!AB114&lt;&gt;"",(IF('[1]T15 Wine import vol'!AB114&lt;&gt;"",('[1]T15 Wine import vol'!AB114/'[1]T61 Real GDP'!AB114*1000),"")),"")</f>
        <v>55.569672898646708</v>
      </c>
      <c r="AD83" s="9">
        <f>IF('[1]T61 Real GDP'!AC114&lt;&gt;"",(IF('[1]T15 Wine import vol'!AC114&lt;&gt;"",('[1]T15 Wine import vol'!AC114/'[1]T61 Real GDP'!AC114*1000),"")),"")</f>
        <v>49.103951100321339</v>
      </c>
      <c r="AE83" s="9">
        <f>IF('[1]T61 Real GDP'!AD114&lt;&gt;"",(IF('[1]T15 Wine import vol'!AD114&lt;&gt;"",('[1]T15 Wine import vol'!AD114/'[1]T61 Real GDP'!AD114*1000),"")),"")</f>
        <v>14.555401704193466</v>
      </c>
      <c r="AF83" s="9">
        <f>IF('[1]T61 Real GDP'!AE114&lt;&gt;"",(IF('[1]T15 Wine import vol'!AE114&lt;&gt;"",('[1]T15 Wine import vol'!AE114/'[1]T61 Real GDP'!AE114*1000),"")),"")</f>
        <v>8.9190848220690242</v>
      </c>
      <c r="AG83" s="9">
        <f>IF('[1]T61 Real GDP'!AF114&lt;&gt;"",(IF('[1]T15 Wine import vol'!AF114&lt;&gt;"",('[1]T15 Wine import vol'!AF114/'[1]T61 Real GDP'!AF114*1000),"")),"")</f>
        <v>227.24032169528633</v>
      </c>
      <c r="AH83" s="9">
        <f>IF('[1]T61 Real GDP'!AG114&lt;&gt;"",(IF('[1]T15 Wine import vol'!AG114&lt;&gt;"",('[1]T15 Wine import vol'!AG114/'[1]T61 Real GDP'!AG114*1000),"")),"")</f>
        <v>5.0315944015340657</v>
      </c>
      <c r="AI83" s="9">
        <f>IF('[1]T61 Real GDP'!AH114&lt;&gt;"",(IF('[1]T15 Wine import vol'!AH114&lt;&gt;"",('[1]T15 Wine import vol'!AH114/'[1]T61 Real GDP'!AH114*1000),"")),"")</f>
        <v>61.558855192523552</v>
      </c>
      <c r="AJ83" s="9">
        <f>IF('[1]T61 Real GDP'!AI114&lt;&gt;"",(IF('[1]T15 Wine import vol'!AI114&lt;&gt;"",('[1]T15 Wine import vol'!AI114/'[1]T61 Real GDP'!AI114*1000),"")),"")</f>
        <v>34.230199401769887</v>
      </c>
      <c r="AK83" s="9" t="str">
        <f>IF('[1]T61 Real GDP'!AJ114&lt;&gt;"",(IF('[1]T15 Wine import vol'!AJ114&lt;&gt;"",('[1]T15 Wine import vol'!AJ114/'[1]T61 Real GDP'!AJ114*1000),"")),"")</f>
        <v/>
      </c>
      <c r="AL83" s="9" t="str">
        <f>IF('[1]T61 Real GDP'!AK114&lt;&gt;"",(IF('[1]T15 Wine import vol'!AK114&lt;&gt;"",('[1]T15 Wine import vol'!AK114/'[1]T61 Real GDP'!AK114*1000),"")),"")</f>
        <v/>
      </c>
      <c r="AM83" s="9" t="str">
        <f>IF('[1]T61 Real GDP'!AL114&lt;&gt;"",(IF('[1]T15 Wine import vol'!AL114&lt;&gt;"",('[1]T15 Wine import vol'!AL114/'[1]T61 Real GDP'!AL114*1000),"")),"")</f>
        <v/>
      </c>
      <c r="AN83" s="9">
        <f>IF('[1]T61 Real GDP'!AM114&lt;&gt;"",(IF('[1]T15 Wine import vol'!AM114&lt;&gt;"",('[1]T15 Wine import vol'!AM114/'[1]T61 Real GDP'!AM114*1000),"")),"")</f>
        <v>11.286709251913461</v>
      </c>
      <c r="AO83" s="9" t="str">
        <f>IF('[1]T61 Real GDP'!AN114&lt;&gt;"",(IF('[1]T15 Wine import vol'!AN114&lt;&gt;"",('[1]T15 Wine import vol'!AN114/'[1]T61 Real GDP'!AN114*1000),"")),"")</f>
        <v/>
      </c>
      <c r="AP83" s="9">
        <f>IF('[1]T61 Real GDP'!AO114&lt;&gt;"",(IF('[1]T15 Wine import vol'!AO114&lt;&gt;"",('[1]T15 Wine import vol'!AO114/'[1]T61 Real GDP'!AO114*1000),"")),"")</f>
        <v>0</v>
      </c>
      <c r="AQ83" s="9" t="str">
        <f>IF('[1]T61 Real GDP'!AP114&lt;&gt;"",(IF('[1]T15 Wine import vol'!AP114&lt;&gt;"",('[1]T15 Wine import vol'!AP114/'[1]T61 Real GDP'!AP114*1000),"")),"")</f>
        <v/>
      </c>
      <c r="AR83" s="9" t="str">
        <f>IF('[1]T61 Real GDP'!AQ114&lt;&gt;"",(IF('[1]T15 Wine import vol'!AQ114&lt;&gt;"",('[1]T15 Wine import vol'!AQ114/'[1]T61 Real GDP'!AQ114*1000),"")),"")</f>
        <v/>
      </c>
      <c r="AS83" s="9" t="str">
        <f>IF('[1]T61 Real GDP'!AR114&lt;&gt;"",(IF('[1]T15 Wine import vol'!AR114&lt;&gt;"",('[1]T15 Wine import vol'!AR114/'[1]T61 Real GDP'!AR114*1000),"")),"")</f>
        <v/>
      </c>
      <c r="AT83" s="9">
        <f>IF('[1]T61 Real GDP'!AS114&lt;&gt;"",(IF('[1]T15 Wine import vol'!AS114&lt;&gt;"",('[1]T15 Wine import vol'!AS114/'[1]T61 Real GDP'!AS114*1000),"")),"")</f>
        <v>4.6482081157713706</v>
      </c>
      <c r="AU83" s="9">
        <f>IF('[1]T61 Real GDP'!AT114&lt;&gt;"",(IF('[1]T15 Wine import vol'!AT114&lt;&gt;"",('[1]T15 Wine import vol'!AT114/'[1]T61 Real GDP'!AT114*1000),"")),"")</f>
        <v>0</v>
      </c>
      <c r="AV83" s="9" t="str">
        <f>IF('[1]T61 Real GDP'!AU114&lt;&gt;"",(IF('[1]T15 Wine import vol'!AU114&lt;&gt;"",('[1]T15 Wine import vol'!AU114/'[1]T61 Real GDP'!AU114*1000),"")),"")</f>
        <v/>
      </c>
      <c r="AW83" s="9" t="str">
        <f>IF('[1]T61 Real GDP'!AV114&lt;&gt;"",(IF('[1]T15 Wine import vol'!AV114&lt;&gt;"",('[1]T15 Wine import vol'!AV114/'[1]T61 Real GDP'!AV114*1000),"")),"")</f>
        <v/>
      </c>
      <c r="AX83" s="9">
        <f>IF('[1]T61 Real GDP'!AW114&lt;&gt;"",(IF('[1]T15 Wine import vol'!AW114&lt;&gt;"",('[1]T15 Wine import vol'!AW114/'[1]T61 Real GDP'!AW114*1000),"")),"")</f>
        <v>49.460061000741902</v>
      </c>
      <c r="AY83" s="9" t="str">
        <f>IF('[1]T61 Real GDP'!AX114&lt;&gt;"",(IF('[1]T15 Wine import vol'!AX114&lt;&gt;"",('[1]T15 Wine import vol'!AX114/'[1]T61 Real GDP'!AX114*1000),"")),"")</f>
        <v/>
      </c>
      <c r="AZ83" s="9" t="str">
        <f>IF('[1]T61 Real GDP'!AY114&lt;&gt;"",(IF('[1]T15 Wine import vol'!AY114&lt;&gt;"",('[1]T15 Wine import vol'!AY114/'[1]T61 Real GDP'!AY114*1000),"")),"")</f>
        <v/>
      </c>
      <c r="BA83" s="9" t="str">
        <f>IF('[1]T61 Real GDP'!AZ114&lt;&gt;"",(IF('[1]T15 Wine import vol'!AZ114&lt;&gt;"",('[1]T15 Wine import vol'!AZ114/'[1]T61 Real GDP'!AZ114*1000),"")),"")</f>
        <v/>
      </c>
      <c r="BB83" s="8" t="str">
        <f>IF('[1]T61 Real GDP'!BC114&lt;&gt;"",(IF('[1]T15 Wine import vol'!BC114&lt;&gt;"",('[1]T15 Wine import vol'!BC114/'[1]T61 Real GDP'!BC114*1000),"")),"")</f>
        <v/>
      </c>
    </row>
    <row r="84" spans="1:54" x14ac:dyDescent="0.5">
      <c r="A84" s="7">
        <f>'[1]T15 Wine import vol'!A115</f>
        <v>1947</v>
      </c>
      <c r="B84" s="9">
        <f>IF('[1]T61 Real GDP'!B115&lt;&gt;"",(IF('[1]T15 Wine import vol'!B115&lt;&gt;"",('[1]T15 Wine import vol'!B115/'[1]T61 Real GDP'!B115*1000),"")),"")</f>
        <v>3839.4891548689111</v>
      </c>
      <c r="C84" s="9">
        <f>IF('[1]T61 Real GDP'!C115&lt;&gt;"",(IF('[1]T15 Wine import vol'!C115&lt;&gt;"",('[1]T15 Wine import vol'!C115/'[1]T61 Real GDP'!C115*1000),"")),"")</f>
        <v>0.87767422947348772</v>
      </c>
      <c r="D84" s="9">
        <f>IF('[1]T61 Real GDP'!D115&lt;&gt;"",(IF('[1]T15 Wine import vol'!D115&lt;&gt;"",('[1]T15 Wine import vol'!D115/'[1]T61 Real GDP'!D115*1000),"")),"")</f>
        <v>5.902142477719412</v>
      </c>
      <c r="E84" s="9">
        <f>IF('[1]T61 Real GDP'!E115&lt;&gt;"",(IF('[1]T15 Wine import vol'!E115&lt;&gt;"",('[1]T15 Wine import vol'!E115/'[1]T61 Real GDP'!E115*1000),"")),"")</f>
        <v>0.16632398910118179</v>
      </c>
      <c r="F84" s="9">
        <f>IF('[1]T61 Real GDP'!F115&lt;&gt;"",(IF('[1]T15 Wine import vol'!F115&lt;&gt;"",('[1]T15 Wine import vol'!F115/'[1]T61 Real GDP'!F115*1000),"")),"")</f>
        <v>72.835893316340034</v>
      </c>
      <c r="G84" s="9"/>
      <c r="H84" s="9">
        <f>IF('[1]T61 Real GDP'!G115&lt;&gt;"",(IF('[1]T15 Wine import vol'!G115&lt;&gt;"",('[1]T15 Wine import vol'!G115/'[1]T61 Real GDP'!G115*1000),"")),"")</f>
        <v>779.03243087356793</v>
      </c>
      <c r="I84" s="9">
        <f>IF('[1]T61 Real GDP'!H115&lt;&gt;"",(IF('[1]T15 Wine import vol'!H115&lt;&gt;"",('[1]T15 Wine import vol'!H115/'[1]T61 Real GDP'!H115*1000),"")),"")</f>
        <v>99.918147053933424</v>
      </c>
      <c r="J84" s="9">
        <f>IF('[1]T61 Real GDP'!I115&lt;&gt;"",(IF('[1]T15 Wine import vol'!I115&lt;&gt;"",('[1]T15 Wine import vol'!I115/'[1]T61 Real GDP'!I115*1000),"")),"")</f>
        <v>20.915681567114412</v>
      </c>
      <c r="K84" s="9">
        <f>IF('[1]T61 Real GDP'!J115&lt;&gt;"",(IF('[1]T15 Wine import vol'!J115&lt;&gt;"",('[1]T15 Wine import vol'!J115/'[1]T61 Real GDP'!J115*1000),"")),"")</f>
        <v>2.4843023147486818</v>
      </c>
      <c r="L84" s="9">
        <f>IF('[1]T61 Real GDP'!K115&lt;&gt;"",(IF('[1]T15 Wine import vol'!K115&lt;&gt;"",('[1]T15 Wine import vol'!K115/'[1]T61 Real GDP'!K115*1000),"")),"")</f>
        <v>0.75346594333936101</v>
      </c>
      <c r="M84" s="9">
        <f>IF('[1]T61 Real GDP'!L115&lt;&gt;"",(IF('[1]T15 Wine import vol'!L115&lt;&gt;"",('[1]T15 Wine import vol'!L115/'[1]T61 Real GDP'!L115*1000),"")),"")</f>
        <v>304.48020878642888</v>
      </c>
      <c r="N84" s="9">
        <f>IF('[1]T61 Real GDP'!M115&lt;&gt;"",(IF('[1]T15 Wine import vol'!M115&lt;&gt;"",('[1]T15 Wine import vol'!M115/'[1]T61 Real GDP'!M115*1000),"")),"")</f>
        <v>152.22265649106205</v>
      </c>
      <c r="O84" s="9">
        <f>IF('[1]T61 Real GDP'!N115&lt;&gt;"",(IF('[1]T15 Wine import vol'!N115&lt;&gt;"",('[1]T15 Wine import vol'!N115/'[1]T61 Real GDP'!N115*1000),"")),"")</f>
        <v>183.40275940830696</v>
      </c>
      <c r="P84" s="9">
        <f>IF('[1]T61 Real GDP'!O115&lt;&gt;"",(IF('[1]T15 Wine import vol'!O115&lt;&gt;"",('[1]T15 Wine import vol'!O115/'[1]T61 Real GDP'!O115*1000),"")),"")</f>
        <v>2065.4724902029152</v>
      </c>
      <c r="Q84" s="9">
        <f>IF('[1]T61 Real GDP'!P115&lt;&gt;"",(IF('[1]T15 Wine import vol'!P115&lt;&gt;"",('[1]T15 Wine import vol'!P115/'[1]T61 Real GDP'!P115*1000),"")),"")</f>
        <v>153.19048633386757</v>
      </c>
      <c r="R84" s="9" t="str">
        <f>IF('[1]T61 Real GDP'!Q115&lt;&gt;"",(IF('[1]T15 Wine import vol'!Q115&lt;&gt;"",('[1]T15 Wine import vol'!Q115/'[1]T61 Real GDP'!Q115*1000),"")),"")</f>
        <v/>
      </c>
      <c r="S84" s="9" t="str">
        <f>IF('[1]T61 Real GDP'!R115&lt;&gt;"",(IF('[1]T15 Wine import vol'!R115&lt;&gt;"",('[1]T15 Wine import vol'!R115/'[1]T61 Real GDP'!R115*1000),"")),"")</f>
        <v/>
      </c>
      <c r="T84" s="9" t="str">
        <f>IF('[1]T61 Real GDP'!S115&lt;&gt;"",(IF('[1]T15 Wine import vol'!S115&lt;&gt;"",('[1]T15 Wine import vol'!S115/'[1]T61 Real GDP'!S115*1000),"")),"")</f>
        <v/>
      </c>
      <c r="U84" s="9" t="str">
        <f>IF('[1]T61 Real GDP'!T115&lt;&gt;"",(IF('[1]T15 Wine import vol'!T115&lt;&gt;"",('[1]T15 Wine import vol'!T115/'[1]T61 Real GDP'!T115*1000),"")),"")</f>
        <v/>
      </c>
      <c r="V84" s="9">
        <f>IF('[1]T61 Real GDP'!U115&lt;&gt;"",(IF('[1]T15 Wine import vol'!U115&lt;&gt;"",('[1]T15 Wine import vol'!U115/'[1]T61 Real GDP'!U115*1000),"")),"")</f>
        <v>0</v>
      </c>
      <c r="W84" s="9" t="str">
        <f>IF('[1]T61 Real GDP'!V115&lt;&gt;"",(IF('[1]T15 Wine import vol'!V115&lt;&gt;"",('[1]T15 Wine import vol'!V115/'[1]T61 Real GDP'!V115*1000),"")),"")</f>
        <v/>
      </c>
      <c r="X84" s="9" t="str">
        <f>IF('[1]T61 Real GDP'!W115&lt;&gt;"",(IF('[1]T15 Wine import vol'!W115&lt;&gt;"",('[1]T15 Wine import vol'!W115/'[1]T61 Real GDP'!W115*1000),"")),"")</f>
        <v/>
      </c>
      <c r="Y84" s="9" t="str">
        <f>IF('[1]T61 Real GDP'!X115&lt;&gt;"",(IF('[1]T15 Wine import vol'!X115&lt;&gt;"",('[1]T15 Wine import vol'!X115/'[1]T61 Real GDP'!X115*1000),"")),"")</f>
        <v/>
      </c>
      <c r="Z84" s="9" t="str">
        <f>IF('[1]T61 Real GDP'!Y115&lt;&gt;"",(IF('[1]T15 Wine import vol'!Y115&lt;&gt;"",('[1]T15 Wine import vol'!Y115/'[1]T61 Real GDP'!Y115*1000),"")),"")</f>
        <v/>
      </c>
      <c r="AA84" s="9" t="str">
        <f>IF('[1]T61 Real GDP'!Z115&lt;&gt;"",(IF('[1]T15 Wine import vol'!Z115&lt;&gt;"",('[1]T15 Wine import vol'!Z115/'[1]T61 Real GDP'!Z115*1000),"")),"")</f>
        <v/>
      </c>
      <c r="AB84" s="9">
        <f>IF('[1]T61 Real GDP'!AA115&lt;&gt;"",(IF('[1]T15 Wine import vol'!AA115&lt;&gt;"",('[1]T15 Wine import vol'!AA115/'[1]T61 Real GDP'!AA115*1000),"")),"")</f>
        <v>0.29701314081179159</v>
      </c>
      <c r="AC84" s="9">
        <f>IF('[1]T61 Real GDP'!AB115&lt;&gt;"",(IF('[1]T15 Wine import vol'!AB115&lt;&gt;"",('[1]T15 Wine import vol'!AB115/'[1]T61 Real GDP'!AB115*1000),"")),"")</f>
        <v>92.199503555319211</v>
      </c>
      <c r="AD84" s="9">
        <f>IF('[1]T61 Real GDP'!AC115&lt;&gt;"",(IF('[1]T15 Wine import vol'!AC115&lt;&gt;"",('[1]T15 Wine import vol'!AC115/'[1]T61 Real GDP'!AC115*1000),"")),"")</f>
        <v>32.806603628121671</v>
      </c>
      <c r="AE84" s="9">
        <f>IF('[1]T61 Real GDP'!AD115&lt;&gt;"",(IF('[1]T15 Wine import vol'!AD115&lt;&gt;"",('[1]T15 Wine import vol'!AD115/'[1]T61 Real GDP'!AD115*1000),"")),"")</f>
        <v>6.6889800931324608</v>
      </c>
      <c r="AF84" s="9">
        <f>IF('[1]T61 Real GDP'!AE115&lt;&gt;"",(IF('[1]T15 Wine import vol'!AE115&lt;&gt;"",('[1]T15 Wine import vol'!AE115/'[1]T61 Real GDP'!AE115*1000),"")),"")</f>
        <v>4.577969290673173</v>
      </c>
      <c r="AG84" s="9">
        <f>IF('[1]T61 Real GDP'!AF115&lt;&gt;"",(IF('[1]T15 Wine import vol'!AF115&lt;&gt;"",('[1]T15 Wine import vol'!AF115/'[1]T61 Real GDP'!AF115*1000),"")),"")</f>
        <v>209.11775086438132</v>
      </c>
      <c r="AH84" s="9">
        <f>IF('[1]T61 Real GDP'!AG115&lt;&gt;"",(IF('[1]T15 Wine import vol'!AG115&lt;&gt;"",('[1]T15 Wine import vol'!AG115/'[1]T61 Real GDP'!AG115*1000),"")),"")</f>
        <v>6.9353744204285714</v>
      </c>
      <c r="AI84" s="9">
        <f>IF('[1]T61 Real GDP'!AH115&lt;&gt;"",(IF('[1]T15 Wine import vol'!AH115&lt;&gt;"",('[1]T15 Wine import vol'!AH115/'[1]T61 Real GDP'!AH115*1000),"")),"")</f>
        <v>47.341858168516389</v>
      </c>
      <c r="AJ84" s="9">
        <f>IF('[1]T61 Real GDP'!AI115&lt;&gt;"",(IF('[1]T15 Wine import vol'!AI115&lt;&gt;"",('[1]T15 Wine import vol'!AI115/'[1]T61 Real GDP'!AI115*1000),"")),"")</f>
        <v>32.029701352972026</v>
      </c>
      <c r="AK84" s="9" t="str">
        <f>IF('[1]T61 Real GDP'!AJ115&lt;&gt;"",(IF('[1]T15 Wine import vol'!AJ115&lt;&gt;"",('[1]T15 Wine import vol'!AJ115/'[1]T61 Real GDP'!AJ115*1000),"")),"")</f>
        <v/>
      </c>
      <c r="AL84" s="9" t="str">
        <f>IF('[1]T61 Real GDP'!AK115&lt;&gt;"",(IF('[1]T15 Wine import vol'!AK115&lt;&gt;"",('[1]T15 Wine import vol'!AK115/'[1]T61 Real GDP'!AK115*1000),"")),"")</f>
        <v/>
      </c>
      <c r="AM84" s="9" t="str">
        <f>IF('[1]T61 Real GDP'!AL115&lt;&gt;"",(IF('[1]T15 Wine import vol'!AL115&lt;&gt;"",('[1]T15 Wine import vol'!AL115/'[1]T61 Real GDP'!AL115*1000),"")),"")</f>
        <v/>
      </c>
      <c r="AN84" s="9">
        <f>IF('[1]T61 Real GDP'!AM115&lt;&gt;"",(IF('[1]T15 Wine import vol'!AM115&lt;&gt;"",('[1]T15 Wine import vol'!AM115/'[1]T61 Real GDP'!AM115*1000),"")),"")</f>
        <v>11.187061130920798</v>
      </c>
      <c r="AO84" s="9" t="str">
        <f>IF('[1]T61 Real GDP'!AN115&lt;&gt;"",(IF('[1]T15 Wine import vol'!AN115&lt;&gt;"",('[1]T15 Wine import vol'!AN115/'[1]T61 Real GDP'!AN115*1000),"")),"")</f>
        <v/>
      </c>
      <c r="AP84" s="9">
        <f>IF('[1]T61 Real GDP'!AO115&lt;&gt;"",(IF('[1]T15 Wine import vol'!AO115&lt;&gt;"",('[1]T15 Wine import vol'!AO115/'[1]T61 Real GDP'!AO115*1000),"")),"")</f>
        <v>0</v>
      </c>
      <c r="AQ84" s="9" t="str">
        <f>IF('[1]T61 Real GDP'!AP115&lt;&gt;"",(IF('[1]T15 Wine import vol'!AP115&lt;&gt;"",('[1]T15 Wine import vol'!AP115/'[1]T61 Real GDP'!AP115*1000),"")),"")</f>
        <v/>
      </c>
      <c r="AR84" s="9" t="str">
        <f>IF('[1]T61 Real GDP'!AQ115&lt;&gt;"",(IF('[1]T15 Wine import vol'!AQ115&lt;&gt;"",('[1]T15 Wine import vol'!AQ115/'[1]T61 Real GDP'!AQ115*1000),"")),"")</f>
        <v/>
      </c>
      <c r="AS84" s="9" t="str">
        <f>IF('[1]T61 Real GDP'!AR115&lt;&gt;"",(IF('[1]T15 Wine import vol'!AR115&lt;&gt;"",('[1]T15 Wine import vol'!AR115/'[1]T61 Real GDP'!AR115*1000),"")),"")</f>
        <v/>
      </c>
      <c r="AT84" s="9">
        <f>IF('[1]T61 Real GDP'!AS115&lt;&gt;"",(IF('[1]T15 Wine import vol'!AS115&lt;&gt;"",('[1]T15 Wine import vol'!AS115/'[1]T61 Real GDP'!AS115*1000),"")),"")</f>
        <v>1.4039685511044553</v>
      </c>
      <c r="AU84" s="9">
        <f>IF('[1]T61 Real GDP'!AT115&lt;&gt;"",(IF('[1]T15 Wine import vol'!AT115&lt;&gt;"",('[1]T15 Wine import vol'!AT115/'[1]T61 Real GDP'!AT115*1000),"")),"")</f>
        <v>0.49843392062140762</v>
      </c>
      <c r="AV84" s="9" t="str">
        <f>IF('[1]T61 Real GDP'!AU115&lt;&gt;"",(IF('[1]T15 Wine import vol'!AU115&lt;&gt;"",('[1]T15 Wine import vol'!AU115/'[1]T61 Real GDP'!AU115*1000),"")),"")</f>
        <v/>
      </c>
      <c r="AW84" s="9">
        <f>IF('[1]T61 Real GDP'!AV115&lt;&gt;"",(IF('[1]T15 Wine import vol'!AV115&lt;&gt;"",('[1]T15 Wine import vol'!AV115/'[1]T61 Real GDP'!AV115*1000),"")),"")</f>
        <v>0</v>
      </c>
      <c r="AX84" s="9">
        <f>IF('[1]T61 Real GDP'!AW115&lt;&gt;"",(IF('[1]T15 Wine import vol'!AW115&lt;&gt;"",('[1]T15 Wine import vol'!AW115/'[1]T61 Real GDP'!AW115*1000),"")),"")</f>
        <v>17.728400898238977</v>
      </c>
      <c r="AY84" s="9" t="str">
        <f>IF('[1]T61 Real GDP'!AX115&lt;&gt;"",(IF('[1]T15 Wine import vol'!AX115&lt;&gt;"",('[1]T15 Wine import vol'!AX115/'[1]T61 Real GDP'!AX115*1000),"")),"")</f>
        <v/>
      </c>
      <c r="AZ84" s="9" t="str">
        <f>IF('[1]T61 Real GDP'!AY115&lt;&gt;"",(IF('[1]T15 Wine import vol'!AY115&lt;&gt;"",('[1]T15 Wine import vol'!AY115/'[1]T61 Real GDP'!AY115*1000),"")),"")</f>
        <v/>
      </c>
      <c r="BA84" s="9" t="str">
        <f>IF('[1]T61 Real GDP'!AZ115&lt;&gt;"",(IF('[1]T15 Wine import vol'!AZ115&lt;&gt;"",('[1]T15 Wine import vol'!AZ115/'[1]T61 Real GDP'!AZ115*1000),"")),"")</f>
        <v/>
      </c>
      <c r="BB84" s="8" t="str">
        <f>IF('[1]T61 Real GDP'!BC115&lt;&gt;"",(IF('[1]T15 Wine import vol'!BC115&lt;&gt;"",('[1]T15 Wine import vol'!BC115/'[1]T61 Real GDP'!BC115*1000),"")),"")</f>
        <v/>
      </c>
    </row>
    <row r="85" spans="1:54" x14ac:dyDescent="0.5">
      <c r="A85" s="7">
        <f>'[1]T15 Wine import vol'!A116</f>
        <v>1948</v>
      </c>
      <c r="B85" s="9">
        <f>IF('[1]T61 Real GDP'!B116&lt;&gt;"",(IF('[1]T15 Wine import vol'!B116&lt;&gt;"",('[1]T15 Wine import vol'!B116/'[1]T61 Real GDP'!B116*1000),"")),"")</f>
        <v>5478.0640740817626</v>
      </c>
      <c r="C85" s="9">
        <f>IF('[1]T61 Real GDP'!C116&lt;&gt;"",(IF('[1]T15 Wine import vol'!C116&lt;&gt;"",('[1]T15 Wine import vol'!C116/'[1]T61 Real GDP'!C116*1000),"")),"")</f>
        <v>0.41078830466887412</v>
      </c>
      <c r="D85" s="9">
        <f>IF('[1]T61 Real GDP'!D116&lt;&gt;"",(IF('[1]T15 Wine import vol'!D116&lt;&gt;"",('[1]T15 Wine import vol'!D116/'[1]T61 Real GDP'!D116*1000),"")),"")</f>
        <v>5.9192612761927315</v>
      </c>
      <c r="E85" s="9">
        <f>IF('[1]T61 Real GDP'!E116&lt;&gt;"",(IF('[1]T15 Wine import vol'!E116&lt;&gt;"",('[1]T15 Wine import vol'!E116/'[1]T61 Real GDP'!E116*1000),"")),"")</f>
        <v>9.5047523761880963E-3</v>
      </c>
      <c r="F85" s="9">
        <f>IF('[1]T61 Real GDP'!F116&lt;&gt;"",(IF('[1]T15 Wine import vol'!F116&lt;&gt;"",('[1]T15 Wine import vol'!F116/'[1]T61 Real GDP'!F116*1000),"")),"")</f>
        <v>208.01026738679826</v>
      </c>
      <c r="G85" s="9"/>
      <c r="H85" s="9">
        <f>IF('[1]T61 Real GDP'!G116&lt;&gt;"",(IF('[1]T15 Wine import vol'!G116&lt;&gt;"",('[1]T15 Wine import vol'!G116/'[1]T61 Real GDP'!G116*1000),"")),"")</f>
        <v>911.85771632725221</v>
      </c>
      <c r="I85" s="9">
        <f>IF('[1]T61 Real GDP'!H116&lt;&gt;"",(IF('[1]T15 Wine import vol'!H116&lt;&gt;"",('[1]T15 Wine import vol'!H116/'[1]T61 Real GDP'!H116*1000),"")),"")</f>
        <v>151.76668090938594</v>
      </c>
      <c r="J85" s="9">
        <f>IF('[1]T61 Real GDP'!I116&lt;&gt;"",(IF('[1]T15 Wine import vol'!I116&lt;&gt;"",('[1]T15 Wine import vol'!I116/'[1]T61 Real GDP'!I116*1000),"")),"")</f>
        <v>32.298600301397613</v>
      </c>
      <c r="K85" s="9">
        <f>IF('[1]T61 Real GDP'!J116&lt;&gt;"",(IF('[1]T15 Wine import vol'!J116&lt;&gt;"",('[1]T15 Wine import vol'!J116/'[1]T61 Real GDP'!J116*1000),"")),"")</f>
        <v>10.487951965179999</v>
      </c>
      <c r="L85" s="9">
        <f>IF('[1]T61 Real GDP'!K116&lt;&gt;"",(IF('[1]T15 Wine import vol'!K116&lt;&gt;"",('[1]T15 Wine import vol'!K116/'[1]T61 Real GDP'!K116*1000),"")),"")</f>
        <v>14.351320321469576</v>
      </c>
      <c r="M85" s="9">
        <f>IF('[1]T61 Real GDP'!L116&lt;&gt;"",(IF('[1]T15 Wine import vol'!L116&lt;&gt;"",('[1]T15 Wine import vol'!L116/'[1]T61 Real GDP'!L116*1000),"")),"")</f>
        <v>259.25541843824533</v>
      </c>
      <c r="N85" s="9">
        <f>IF('[1]T61 Real GDP'!M116&lt;&gt;"",(IF('[1]T15 Wine import vol'!M116&lt;&gt;"",('[1]T15 Wine import vol'!M116/'[1]T61 Real GDP'!M116*1000),"")),"")</f>
        <v>198.86997249275149</v>
      </c>
      <c r="O85" s="9">
        <f>IF('[1]T61 Real GDP'!N116&lt;&gt;"",(IF('[1]T15 Wine import vol'!N116&lt;&gt;"",('[1]T15 Wine import vol'!N116/'[1]T61 Real GDP'!N116*1000),"")),"")</f>
        <v>238.13815861671273</v>
      </c>
      <c r="P85" s="9">
        <f>IF('[1]T61 Real GDP'!O116&lt;&gt;"",(IF('[1]T15 Wine import vol'!O116&lt;&gt;"",('[1]T15 Wine import vol'!O116/'[1]T61 Real GDP'!O116*1000),"")),"")</f>
        <v>2209.8298306532943</v>
      </c>
      <c r="Q85" s="9">
        <f>IF('[1]T61 Real GDP'!P116&lt;&gt;"",(IF('[1]T15 Wine import vol'!P116&lt;&gt;"",('[1]T15 Wine import vol'!P116/'[1]T61 Real GDP'!P116*1000),"")),"")</f>
        <v>156.79823993293948</v>
      </c>
      <c r="R85" s="9" t="str">
        <f>IF('[1]T61 Real GDP'!Q116&lt;&gt;"",(IF('[1]T15 Wine import vol'!Q116&lt;&gt;"",('[1]T15 Wine import vol'!Q116/'[1]T61 Real GDP'!Q116*1000),"")),"")</f>
        <v/>
      </c>
      <c r="S85" s="9" t="str">
        <f>IF('[1]T61 Real GDP'!R116&lt;&gt;"",(IF('[1]T15 Wine import vol'!R116&lt;&gt;"",('[1]T15 Wine import vol'!R116/'[1]T61 Real GDP'!R116*1000),"")),"")</f>
        <v/>
      </c>
      <c r="T85" s="9" t="str">
        <f>IF('[1]T61 Real GDP'!S116&lt;&gt;"",(IF('[1]T15 Wine import vol'!S116&lt;&gt;"",('[1]T15 Wine import vol'!S116/'[1]T61 Real GDP'!S116*1000),"")),"")</f>
        <v/>
      </c>
      <c r="U85" s="9" t="str">
        <f>IF('[1]T61 Real GDP'!T116&lt;&gt;"",(IF('[1]T15 Wine import vol'!T116&lt;&gt;"",('[1]T15 Wine import vol'!T116/'[1]T61 Real GDP'!T116*1000),"")),"")</f>
        <v/>
      </c>
      <c r="V85" s="9">
        <f>IF('[1]T61 Real GDP'!U116&lt;&gt;"",(IF('[1]T15 Wine import vol'!U116&lt;&gt;"",('[1]T15 Wine import vol'!U116/'[1]T61 Real GDP'!U116*1000),"")),"")</f>
        <v>0</v>
      </c>
      <c r="W85" s="9" t="str">
        <f>IF('[1]T61 Real GDP'!V116&lt;&gt;"",(IF('[1]T15 Wine import vol'!V116&lt;&gt;"",('[1]T15 Wine import vol'!V116/'[1]T61 Real GDP'!V116*1000),"")),"")</f>
        <v/>
      </c>
      <c r="X85" s="9">
        <f>IF('[1]T61 Real GDP'!W116&lt;&gt;"",(IF('[1]T15 Wine import vol'!W116&lt;&gt;"",('[1]T15 Wine import vol'!W116/'[1]T61 Real GDP'!W116*1000),"")),"")</f>
        <v>0</v>
      </c>
      <c r="Y85" s="9" t="str">
        <f>IF('[1]T61 Real GDP'!X116&lt;&gt;"",(IF('[1]T15 Wine import vol'!X116&lt;&gt;"",('[1]T15 Wine import vol'!X116/'[1]T61 Real GDP'!X116*1000),"")),"")</f>
        <v/>
      </c>
      <c r="Z85" s="9" t="str">
        <f>IF('[1]T61 Real GDP'!Y116&lt;&gt;"",(IF('[1]T15 Wine import vol'!Y116&lt;&gt;"",('[1]T15 Wine import vol'!Y116/'[1]T61 Real GDP'!Y116*1000),"")),"")</f>
        <v/>
      </c>
      <c r="AA85" s="9" t="str">
        <f>IF('[1]T61 Real GDP'!Z116&lt;&gt;"",(IF('[1]T15 Wine import vol'!Z116&lt;&gt;"",('[1]T15 Wine import vol'!Z116/'[1]T61 Real GDP'!Z116*1000),"")),"")</f>
        <v/>
      </c>
      <c r="AB85" s="9">
        <f>IF('[1]T61 Real GDP'!AA116&lt;&gt;"",(IF('[1]T15 Wine import vol'!AA116&lt;&gt;"",('[1]T15 Wine import vol'!AA116/'[1]T61 Real GDP'!AA116*1000),"")),"")</f>
        <v>1.599882367718749</v>
      </c>
      <c r="AC85" s="9">
        <f>IF('[1]T61 Real GDP'!AB116&lt;&gt;"",(IF('[1]T15 Wine import vol'!AB116&lt;&gt;"",('[1]T15 Wine import vol'!AB116/'[1]T61 Real GDP'!AB116*1000),"")),"")</f>
        <v>94.481813313857486</v>
      </c>
      <c r="AD85" s="9">
        <f>IF('[1]T61 Real GDP'!AC116&lt;&gt;"",(IF('[1]T15 Wine import vol'!AC116&lt;&gt;"",('[1]T15 Wine import vol'!AC116/'[1]T61 Real GDP'!AC116*1000),"")),"")</f>
        <v>32.216158568447938</v>
      </c>
      <c r="AE85" s="9">
        <f>IF('[1]T61 Real GDP'!AD116&lt;&gt;"",(IF('[1]T15 Wine import vol'!AD116&lt;&gt;"",('[1]T15 Wine import vol'!AD116/'[1]T61 Real GDP'!AD116*1000),"")),"")</f>
        <v>8.2438330543556528</v>
      </c>
      <c r="AF85" s="9">
        <f>IF('[1]T61 Real GDP'!AE116&lt;&gt;"",(IF('[1]T15 Wine import vol'!AE116&lt;&gt;"",('[1]T15 Wine import vol'!AE116/'[1]T61 Real GDP'!AE116*1000),"")),"")</f>
        <v>2.5921828818304893</v>
      </c>
      <c r="AG85" s="9">
        <f>IF('[1]T61 Real GDP'!AF116&lt;&gt;"",(IF('[1]T15 Wine import vol'!AF116&lt;&gt;"",('[1]T15 Wine import vol'!AF116/'[1]T61 Real GDP'!AF116*1000),"")),"")</f>
        <v>129.94840064048321</v>
      </c>
      <c r="AH85" s="9">
        <f>IF('[1]T61 Real GDP'!AG116&lt;&gt;"",(IF('[1]T15 Wine import vol'!AG116&lt;&gt;"",('[1]T15 Wine import vol'!AG116/'[1]T61 Real GDP'!AG116*1000),"")),"")</f>
        <v>2.425503220476835</v>
      </c>
      <c r="AI85" s="9">
        <f>IF('[1]T61 Real GDP'!AH116&lt;&gt;"",(IF('[1]T15 Wine import vol'!AH116&lt;&gt;"",('[1]T15 Wine import vol'!AH116/'[1]T61 Real GDP'!AH116*1000),"")),"")</f>
        <v>1.6862681535149511</v>
      </c>
      <c r="AJ85" s="9">
        <f>IF('[1]T61 Real GDP'!AI116&lt;&gt;"",(IF('[1]T15 Wine import vol'!AI116&lt;&gt;"",('[1]T15 Wine import vol'!AI116/'[1]T61 Real GDP'!AI116*1000),"")),"")</f>
        <v>20.660207336693077</v>
      </c>
      <c r="AK85" s="9" t="str">
        <f>IF('[1]T61 Real GDP'!AJ116&lt;&gt;"",(IF('[1]T15 Wine import vol'!AJ116&lt;&gt;"",('[1]T15 Wine import vol'!AJ116/'[1]T61 Real GDP'!AJ116*1000),"")),"")</f>
        <v/>
      </c>
      <c r="AL85" s="9" t="str">
        <f>IF('[1]T61 Real GDP'!AK116&lt;&gt;"",(IF('[1]T15 Wine import vol'!AK116&lt;&gt;"",('[1]T15 Wine import vol'!AK116/'[1]T61 Real GDP'!AK116*1000),"")),"")</f>
        <v/>
      </c>
      <c r="AM85" s="9" t="str">
        <f>IF('[1]T61 Real GDP'!AL116&lt;&gt;"",(IF('[1]T15 Wine import vol'!AL116&lt;&gt;"",('[1]T15 Wine import vol'!AL116/'[1]T61 Real GDP'!AL116*1000),"")),"")</f>
        <v/>
      </c>
      <c r="AN85" s="9">
        <f>IF('[1]T61 Real GDP'!AM116&lt;&gt;"",(IF('[1]T15 Wine import vol'!AM116&lt;&gt;"",('[1]T15 Wine import vol'!AM116/'[1]T61 Real GDP'!AM116*1000),"")),"")</f>
        <v>3.4671502700064112</v>
      </c>
      <c r="AO85" s="9" t="str">
        <f>IF('[1]T61 Real GDP'!AN116&lt;&gt;"",(IF('[1]T15 Wine import vol'!AN116&lt;&gt;"",('[1]T15 Wine import vol'!AN116/'[1]T61 Real GDP'!AN116*1000),"")),"")</f>
        <v/>
      </c>
      <c r="AP85" s="9">
        <f>IF('[1]T61 Real GDP'!AO116&lt;&gt;"",(IF('[1]T15 Wine import vol'!AO116&lt;&gt;"",('[1]T15 Wine import vol'!AO116/'[1]T61 Real GDP'!AO116*1000),"")),"")</f>
        <v>0</v>
      </c>
      <c r="AQ85" s="9" t="str">
        <f>IF('[1]T61 Real GDP'!AP116&lt;&gt;"",(IF('[1]T15 Wine import vol'!AP116&lt;&gt;"",('[1]T15 Wine import vol'!AP116/'[1]T61 Real GDP'!AP116*1000),"")),"")</f>
        <v/>
      </c>
      <c r="AR85" s="9" t="str">
        <f>IF('[1]T61 Real GDP'!AQ116&lt;&gt;"",(IF('[1]T15 Wine import vol'!AQ116&lt;&gt;"",('[1]T15 Wine import vol'!AQ116/'[1]T61 Real GDP'!AQ116*1000),"")),"")</f>
        <v/>
      </c>
      <c r="AS85" s="9" t="str">
        <f>IF('[1]T61 Real GDP'!AR116&lt;&gt;"",(IF('[1]T15 Wine import vol'!AR116&lt;&gt;"",('[1]T15 Wine import vol'!AR116/'[1]T61 Real GDP'!AR116*1000),"")),"")</f>
        <v/>
      </c>
      <c r="AT85" s="9">
        <f>IF('[1]T61 Real GDP'!AS116&lt;&gt;"",(IF('[1]T15 Wine import vol'!AS116&lt;&gt;"",('[1]T15 Wine import vol'!AS116/'[1]T61 Real GDP'!AS116*1000),"")),"")</f>
        <v>1.3893584405840862</v>
      </c>
      <c r="AU85" s="9">
        <f>IF('[1]T61 Real GDP'!AT116&lt;&gt;"",(IF('[1]T15 Wine import vol'!AT116&lt;&gt;"",('[1]T15 Wine import vol'!AT116/'[1]T61 Real GDP'!AT116*1000),"")),"")</f>
        <v>0.86773988253260581</v>
      </c>
      <c r="AV85" s="9" t="str">
        <f>IF('[1]T61 Real GDP'!AU116&lt;&gt;"",(IF('[1]T15 Wine import vol'!AU116&lt;&gt;"",('[1]T15 Wine import vol'!AU116/'[1]T61 Real GDP'!AU116*1000),"")),"")</f>
        <v/>
      </c>
      <c r="AW85" s="9">
        <f>IF('[1]T61 Real GDP'!AV116&lt;&gt;"",(IF('[1]T15 Wine import vol'!AV116&lt;&gt;"",('[1]T15 Wine import vol'!AV116/'[1]T61 Real GDP'!AV116*1000),"")),"")</f>
        <v>42.753313381787095</v>
      </c>
      <c r="AX85" s="9">
        <f>IF('[1]T61 Real GDP'!AW116&lt;&gt;"",(IF('[1]T15 Wine import vol'!AW116&lt;&gt;"",('[1]T15 Wine import vol'!AW116/'[1]T61 Real GDP'!AW116*1000),"")),"")</f>
        <v>5.0576572931418164</v>
      </c>
      <c r="AY85" s="9" t="str">
        <f>IF('[1]T61 Real GDP'!AX116&lt;&gt;"",(IF('[1]T15 Wine import vol'!AX116&lt;&gt;"",('[1]T15 Wine import vol'!AX116/'[1]T61 Real GDP'!AX116*1000),"")),"")</f>
        <v/>
      </c>
      <c r="AZ85" s="9" t="str">
        <f>IF('[1]T61 Real GDP'!AY116&lt;&gt;"",(IF('[1]T15 Wine import vol'!AY116&lt;&gt;"",('[1]T15 Wine import vol'!AY116/'[1]T61 Real GDP'!AY116*1000),"")),"")</f>
        <v/>
      </c>
      <c r="BA85" s="9" t="str">
        <f>IF('[1]T61 Real GDP'!AZ116&lt;&gt;"",(IF('[1]T15 Wine import vol'!AZ116&lt;&gt;"",('[1]T15 Wine import vol'!AZ116/'[1]T61 Real GDP'!AZ116*1000),"")),"")</f>
        <v/>
      </c>
      <c r="BB85" s="8" t="str">
        <f>IF('[1]T61 Real GDP'!BC116&lt;&gt;"",(IF('[1]T15 Wine import vol'!BC116&lt;&gt;"",('[1]T15 Wine import vol'!BC116/'[1]T61 Real GDP'!BC116*1000),"")),"")</f>
        <v/>
      </c>
    </row>
    <row r="86" spans="1:54" x14ac:dyDescent="0.5">
      <c r="A86" s="7">
        <f>'[1]T15 Wine import vol'!A117</f>
        <v>1949</v>
      </c>
      <c r="B86" s="9">
        <f>IF('[1]T61 Real GDP'!B117&lt;&gt;"",(IF('[1]T15 Wine import vol'!B117&lt;&gt;"",('[1]T15 Wine import vol'!B117/'[1]T61 Real GDP'!B117*1000),"")),"")</f>
        <v>5021.5821293087374</v>
      </c>
      <c r="C86" s="9">
        <f>IF('[1]T61 Real GDP'!C117&lt;&gt;"",(IF('[1]T15 Wine import vol'!C117&lt;&gt;"",('[1]T15 Wine import vol'!C117/'[1]T61 Real GDP'!C117*1000),"")),"")</f>
        <v>34.896132699626676</v>
      </c>
      <c r="D86" s="9">
        <f>IF('[1]T61 Real GDP'!D117&lt;&gt;"",(IF('[1]T15 Wine import vol'!D117&lt;&gt;"",('[1]T15 Wine import vol'!D117/'[1]T61 Real GDP'!D117*1000),"")),"")</f>
        <v>5.8380524257107833</v>
      </c>
      <c r="E86" s="9">
        <f>IF('[1]T61 Real GDP'!E117&lt;&gt;"",(IF('[1]T15 Wine import vol'!E117&lt;&gt;"",('[1]T15 Wine import vol'!E117/'[1]T61 Real GDP'!E117*1000),"")),"")</f>
        <v>0.44761089572529078</v>
      </c>
      <c r="F86" s="9">
        <f>IF('[1]T61 Real GDP'!F117&lt;&gt;"",(IF('[1]T15 Wine import vol'!F117&lt;&gt;"",('[1]T15 Wine import vol'!F117/'[1]T61 Real GDP'!F117*1000),"")),"")</f>
        <v>188.06261610406423</v>
      </c>
      <c r="G86" s="9"/>
      <c r="H86" s="9">
        <f>IF('[1]T61 Real GDP'!G117&lt;&gt;"",(IF('[1]T15 Wine import vol'!G117&lt;&gt;"",('[1]T15 Wine import vol'!G117/'[1]T61 Real GDP'!G117*1000),"")),"")</f>
        <v>976.84407876349701</v>
      </c>
      <c r="I86" s="9">
        <f>IF('[1]T61 Real GDP'!H117&lt;&gt;"",(IF('[1]T15 Wine import vol'!H117&lt;&gt;"",('[1]T15 Wine import vol'!H117/'[1]T61 Real GDP'!H117*1000),"")),"")</f>
        <v>276.65356930426719</v>
      </c>
      <c r="J86" s="9">
        <f>IF('[1]T61 Real GDP'!I117&lt;&gt;"",(IF('[1]T15 Wine import vol'!I117&lt;&gt;"",('[1]T15 Wine import vol'!I117/'[1]T61 Real GDP'!I117*1000),"")),"")</f>
        <v>48.721873014964316</v>
      </c>
      <c r="K86" s="9">
        <f>IF('[1]T61 Real GDP'!J117&lt;&gt;"",(IF('[1]T15 Wine import vol'!J117&lt;&gt;"",('[1]T15 Wine import vol'!J117/'[1]T61 Real GDP'!J117*1000),"")),"")</f>
        <v>49.288012259272868</v>
      </c>
      <c r="L86" s="9">
        <f>IF('[1]T61 Real GDP'!K117&lt;&gt;"",(IF('[1]T15 Wine import vol'!K117&lt;&gt;"",('[1]T15 Wine import vol'!K117/'[1]T61 Real GDP'!K117*1000),"")),"")</f>
        <v>13.624906328768988</v>
      </c>
      <c r="M86" s="9">
        <f>IF('[1]T61 Real GDP'!L117&lt;&gt;"",(IF('[1]T15 Wine import vol'!L117&lt;&gt;"",('[1]T15 Wine import vol'!L117/'[1]T61 Real GDP'!L117*1000),"")),"")</f>
        <v>177.37485218762316</v>
      </c>
      <c r="N86" s="9">
        <f>IF('[1]T61 Real GDP'!M117&lt;&gt;"",(IF('[1]T15 Wine import vol'!M117&lt;&gt;"",('[1]T15 Wine import vol'!M117/'[1]T61 Real GDP'!M117*1000),"")),"")</f>
        <v>93.943224131452169</v>
      </c>
      <c r="O86" s="9">
        <f>IF('[1]T61 Real GDP'!N117&lt;&gt;"",(IF('[1]T15 Wine import vol'!N117&lt;&gt;"",('[1]T15 Wine import vol'!N117/'[1]T61 Real GDP'!N117*1000),"")),"")</f>
        <v>158.41927054381</v>
      </c>
      <c r="P86" s="9">
        <f>IF('[1]T61 Real GDP'!O117&lt;&gt;"",(IF('[1]T15 Wine import vol'!O117&lt;&gt;"",('[1]T15 Wine import vol'!O117/'[1]T61 Real GDP'!O117*1000),"")),"")</f>
        <v>2042.7955829837097</v>
      </c>
      <c r="Q86" s="9">
        <f>IF('[1]T61 Real GDP'!P117&lt;&gt;"",(IF('[1]T15 Wine import vol'!P117&lt;&gt;"",('[1]T15 Wine import vol'!P117/'[1]T61 Real GDP'!P117*1000),"")),"")</f>
        <v>113.72895869959724</v>
      </c>
      <c r="R86" s="9" t="str">
        <f>IF('[1]T61 Real GDP'!Q117&lt;&gt;"",(IF('[1]T15 Wine import vol'!Q117&lt;&gt;"",('[1]T15 Wine import vol'!Q117/'[1]T61 Real GDP'!Q117*1000),"")),"")</f>
        <v/>
      </c>
      <c r="S86" s="9" t="str">
        <f>IF('[1]T61 Real GDP'!R117&lt;&gt;"",(IF('[1]T15 Wine import vol'!R117&lt;&gt;"",('[1]T15 Wine import vol'!R117/'[1]T61 Real GDP'!R117*1000),"")),"")</f>
        <v/>
      </c>
      <c r="T86" s="9" t="str">
        <f>IF('[1]T61 Real GDP'!S117&lt;&gt;"",(IF('[1]T15 Wine import vol'!S117&lt;&gt;"",('[1]T15 Wine import vol'!S117/'[1]T61 Real GDP'!S117*1000),"")),"")</f>
        <v/>
      </c>
      <c r="U86" s="9" t="str">
        <f>IF('[1]T61 Real GDP'!T117&lt;&gt;"",(IF('[1]T15 Wine import vol'!T117&lt;&gt;"",('[1]T15 Wine import vol'!T117/'[1]T61 Real GDP'!T117*1000),"")),"")</f>
        <v/>
      </c>
      <c r="V86" s="9">
        <f>IF('[1]T61 Real GDP'!U117&lt;&gt;"",(IF('[1]T15 Wine import vol'!U117&lt;&gt;"",('[1]T15 Wine import vol'!U117/'[1]T61 Real GDP'!U117*1000),"")),"")</f>
        <v>0</v>
      </c>
      <c r="W86" s="9" t="str">
        <f>IF('[1]T61 Real GDP'!V117&lt;&gt;"",(IF('[1]T15 Wine import vol'!V117&lt;&gt;"",('[1]T15 Wine import vol'!V117/'[1]T61 Real GDP'!V117*1000),"")),"")</f>
        <v/>
      </c>
      <c r="X86" s="9" t="str">
        <f>IF('[1]T61 Real GDP'!W117&lt;&gt;"",(IF('[1]T15 Wine import vol'!W117&lt;&gt;"",('[1]T15 Wine import vol'!W117/'[1]T61 Real GDP'!W117*1000),"")),"")</f>
        <v/>
      </c>
      <c r="Y86" s="9" t="str">
        <f>IF('[1]T61 Real GDP'!X117&lt;&gt;"",(IF('[1]T15 Wine import vol'!X117&lt;&gt;"",('[1]T15 Wine import vol'!X117/'[1]T61 Real GDP'!X117*1000),"")),"")</f>
        <v/>
      </c>
      <c r="Z86" s="9" t="str">
        <f>IF('[1]T61 Real GDP'!Y117&lt;&gt;"",(IF('[1]T15 Wine import vol'!Y117&lt;&gt;"",('[1]T15 Wine import vol'!Y117/'[1]T61 Real GDP'!Y117*1000),"")),"")</f>
        <v/>
      </c>
      <c r="AA86" s="9" t="str">
        <f>IF('[1]T61 Real GDP'!Z117&lt;&gt;"",(IF('[1]T15 Wine import vol'!Z117&lt;&gt;"",('[1]T15 Wine import vol'!Z117/'[1]T61 Real GDP'!Z117*1000),"")),"")</f>
        <v/>
      </c>
      <c r="AB86" s="9">
        <f>IF('[1]T61 Real GDP'!AA117&lt;&gt;"",(IF('[1]T15 Wine import vol'!AA117&lt;&gt;"",('[1]T15 Wine import vol'!AA117/'[1]T61 Real GDP'!AA117*1000),"")),"")</f>
        <v>3.4724548825158577</v>
      </c>
      <c r="AC86" s="9">
        <f>IF('[1]T61 Real GDP'!AB117&lt;&gt;"",(IF('[1]T15 Wine import vol'!AB117&lt;&gt;"",('[1]T15 Wine import vol'!AB117/'[1]T61 Real GDP'!AB117*1000),"")),"")</f>
        <v>92.38890269984536</v>
      </c>
      <c r="AD86" s="9">
        <f>IF('[1]T61 Real GDP'!AC117&lt;&gt;"",(IF('[1]T15 Wine import vol'!AC117&lt;&gt;"",('[1]T15 Wine import vol'!AC117/'[1]T61 Real GDP'!AC117*1000),"")),"")</f>
        <v>34.683502529268139</v>
      </c>
      <c r="AE86" s="9">
        <f>IF('[1]T61 Real GDP'!AD117&lt;&gt;"",(IF('[1]T15 Wine import vol'!AD117&lt;&gt;"",('[1]T15 Wine import vol'!AD117/'[1]T61 Real GDP'!AD117*1000),"")),"")</f>
        <v>8.9585359516204477</v>
      </c>
      <c r="AF86" s="9">
        <f>IF('[1]T61 Real GDP'!AE117&lt;&gt;"",(IF('[1]T15 Wine import vol'!AE117&lt;&gt;"",('[1]T15 Wine import vol'!AE117/'[1]T61 Real GDP'!AE117*1000),"")),"")</f>
        <v>0.26004726491349156</v>
      </c>
      <c r="AG86" s="9">
        <f>IF('[1]T61 Real GDP'!AF117&lt;&gt;"",(IF('[1]T15 Wine import vol'!AF117&lt;&gt;"",('[1]T15 Wine import vol'!AF117/'[1]T61 Real GDP'!AF117*1000),"")),"")</f>
        <v>36.533578153922477</v>
      </c>
      <c r="AH86" s="9">
        <f>IF('[1]T61 Real GDP'!AG117&lt;&gt;"",(IF('[1]T15 Wine import vol'!AG117&lt;&gt;"",('[1]T15 Wine import vol'!AG117/'[1]T61 Real GDP'!AG117*1000),"")),"")</f>
        <v>1.7088915205447528E-3</v>
      </c>
      <c r="AI86" s="9">
        <f>IF('[1]T61 Real GDP'!AH117&lt;&gt;"",(IF('[1]T15 Wine import vol'!AH117&lt;&gt;"",('[1]T15 Wine import vol'!AH117/'[1]T61 Real GDP'!AH117*1000),"")),"")</f>
        <v>3.2017646123305412</v>
      </c>
      <c r="AJ86" s="9">
        <f>IF('[1]T61 Real GDP'!AI117&lt;&gt;"",(IF('[1]T15 Wine import vol'!AI117&lt;&gt;"",('[1]T15 Wine import vol'!AI117/'[1]T61 Real GDP'!AI117*1000),"")),"")</f>
        <v>9.9859080097276518</v>
      </c>
      <c r="AK86" s="9" t="str">
        <f>IF('[1]T61 Real GDP'!AJ117&lt;&gt;"",(IF('[1]T15 Wine import vol'!AJ117&lt;&gt;"",('[1]T15 Wine import vol'!AJ117/'[1]T61 Real GDP'!AJ117*1000),"")),"")</f>
        <v/>
      </c>
      <c r="AL86" s="9" t="str">
        <f>IF('[1]T61 Real GDP'!AK117&lt;&gt;"",(IF('[1]T15 Wine import vol'!AK117&lt;&gt;"",('[1]T15 Wine import vol'!AK117/'[1]T61 Real GDP'!AK117*1000),"")),"")</f>
        <v/>
      </c>
      <c r="AM86" s="9" t="str">
        <f>IF('[1]T61 Real GDP'!AL117&lt;&gt;"",(IF('[1]T15 Wine import vol'!AL117&lt;&gt;"",('[1]T15 Wine import vol'!AL117/'[1]T61 Real GDP'!AL117*1000),"")),"")</f>
        <v/>
      </c>
      <c r="AN86" s="9">
        <f>IF('[1]T61 Real GDP'!AM117&lt;&gt;"",(IF('[1]T15 Wine import vol'!AM117&lt;&gt;"",('[1]T15 Wine import vol'!AM117/'[1]T61 Real GDP'!AM117*1000),"")),"")</f>
        <v>3.4275974507279505</v>
      </c>
      <c r="AO86" s="9" t="str">
        <f>IF('[1]T61 Real GDP'!AN117&lt;&gt;"",(IF('[1]T15 Wine import vol'!AN117&lt;&gt;"",('[1]T15 Wine import vol'!AN117/'[1]T61 Real GDP'!AN117*1000),"")),"")</f>
        <v/>
      </c>
      <c r="AP86" s="9">
        <f>IF('[1]T61 Real GDP'!AO117&lt;&gt;"",(IF('[1]T15 Wine import vol'!AO117&lt;&gt;"",('[1]T15 Wine import vol'!AO117/'[1]T61 Real GDP'!AO117*1000),"")),"")</f>
        <v>0</v>
      </c>
      <c r="AQ86" s="9" t="str">
        <f>IF('[1]T61 Real GDP'!AP117&lt;&gt;"",(IF('[1]T15 Wine import vol'!AP117&lt;&gt;"",('[1]T15 Wine import vol'!AP117/'[1]T61 Real GDP'!AP117*1000),"")),"")</f>
        <v/>
      </c>
      <c r="AR86" s="9" t="str">
        <f>IF('[1]T61 Real GDP'!AQ117&lt;&gt;"",(IF('[1]T15 Wine import vol'!AQ117&lt;&gt;"",('[1]T15 Wine import vol'!AQ117/'[1]T61 Real GDP'!AQ117*1000),"")),"")</f>
        <v/>
      </c>
      <c r="AS86" s="9" t="str">
        <f>IF('[1]T61 Real GDP'!AR117&lt;&gt;"",(IF('[1]T15 Wine import vol'!AR117&lt;&gt;"",('[1]T15 Wine import vol'!AR117/'[1]T61 Real GDP'!AR117*1000),"")),"")</f>
        <v/>
      </c>
      <c r="AT86" s="9">
        <f>IF('[1]T61 Real GDP'!AS117&lt;&gt;"",(IF('[1]T15 Wine import vol'!AS117&lt;&gt;"",('[1]T15 Wine import vol'!AS117/'[1]T61 Real GDP'!AS117*1000),"")),"")</f>
        <v>3.6096033497119091</v>
      </c>
      <c r="AU86" s="9">
        <f>IF('[1]T61 Real GDP'!AT117&lt;&gt;"",(IF('[1]T15 Wine import vol'!AT117&lt;&gt;"",('[1]T15 Wine import vol'!AT117/'[1]T61 Real GDP'!AT117*1000),"")),"")</f>
        <v>1.2200616609674084</v>
      </c>
      <c r="AV86" s="9" t="str">
        <f>IF('[1]T61 Real GDP'!AU117&lt;&gt;"",(IF('[1]T15 Wine import vol'!AU117&lt;&gt;"",('[1]T15 Wine import vol'!AU117/'[1]T61 Real GDP'!AU117*1000),"")),"")</f>
        <v/>
      </c>
      <c r="AW86" s="9">
        <f>IF('[1]T61 Real GDP'!AV117&lt;&gt;"",(IF('[1]T15 Wine import vol'!AV117&lt;&gt;"",('[1]T15 Wine import vol'!AV117/'[1]T61 Real GDP'!AV117*1000),"")),"")</f>
        <v>32.338040314756917</v>
      </c>
      <c r="AX86" s="9">
        <f>IF('[1]T61 Real GDP'!AW117&lt;&gt;"",(IF('[1]T15 Wine import vol'!AW117&lt;&gt;"",('[1]T15 Wine import vol'!AW117/'[1]T61 Real GDP'!AW117*1000),"")),"")</f>
        <v>4.7569213205213581</v>
      </c>
      <c r="AY86" s="9" t="str">
        <f>IF('[1]T61 Real GDP'!AX117&lt;&gt;"",(IF('[1]T15 Wine import vol'!AX117&lt;&gt;"",('[1]T15 Wine import vol'!AX117/'[1]T61 Real GDP'!AX117*1000),"")),"")</f>
        <v/>
      </c>
      <c r="AZ86" s="9" t="str">
        <f>IF('[1]T61 Real GDP'!AY117&lt;&gt;"",(IF('[1]T15 Wine import vol'!AY117&lt;&gt;"",('[1]T15 Wine import vol'!AY117/'[1]T61 Real GDP'!AY117*1000),"")),"")</f>
        <v/>
      </c>
      <c r="BA86" s="9" t="str">
        <f>IF('[1]T61 Real GDP'!AZ117&lt;&gt;"",(IF('[1]T15 Wine import vol'!AZ117&lt;&gt;"",('[1]T15 Wine import vol'!AZ117/'[1]T61 Real GDP'!AZ117*1000),"")),"")</f>
        <v/>
      </c>
      <c r="BB86" s="8" t="str">
        <f>IF('[1]T61 Real GDP'!BC117&lt;&gt;"",(IF('[1]T15 Wine import vol'!BC117&lt;&gt;"",('[1]T15 Wine import vol'!BC117/'[1]T61 Real GDP'!BC117*1000),"")),"")</f>
        <v/>
      </c>
    </row>
    <row r="87" spans="1:54" x14ac:dyDescent="0.5">
      <c r="A87" s="7">
        <f>'[1]T15 Wine import vol'!A118</f>
        <v>1950</v>
      </c>
      <c r="B87" s="9">
        <f>IF('[1]T61 Real GDP'!B118&lt;&gt;"",(IF('[1]T15 Wine import vol'!B118&lt;&gt;"",('[1]T15 Wine import vol'!B118/'[1]T61 Real GDP'!B118*1000),"")),"")</f>
        <v>5457.7943870979443</v>
      </c>
      <c r="C87" s="9">
        <f>IF('[1]T61 Real GDP'!C118&lt;&gt;"",(IF('[1]T15 Wine import vol'!C118&lt;&gt;"",('[1]T15 Wine import vol'!C118/'[1]T61 Real GDP'!C118*1000),"")),"")</f>
        <v>24.013151912316541</v>
      </c>
      <c r="D87" s="9">
        <f>IF('[1]T61 Real GDP'!D118&lt;&gt;"",(IF('[1]T15 Wine import vol'!D118&lt;&gt;"",('[1]T15 Wine import vol'!D118/'[1]T61 Real GDP'!D118*1000),"")),"")</f>
        <v>5.6769798467215438</v>
      </c>
      <c r="E87" s="9">
        <f>IF('[1]T61 Real GDP'!E118&lt;&gt;"",(IF('[1]T15 Wine import vol'!E118&lt;&gt;"",('[1]T15 Wine import vol'!E118/'[1]T61 Real GDP'!E118*1000),"")),"")</f>
        <v>0.40990411694802131</v>
      </c>
      <c r="F87" s="9">
        <f>IF('[1]T61 Real GDP'!F118&lt;&gt;"",(IF('[1]T15 Wine import vol'!F118&lt;&gt;"",('[1]T15 Wine import vol'!F118/'[1]T61 Real GDP'!F118*1000),"")),"")</f>
        <v>202.31888568982959</v>
      </c>
      <c r="G87" s="9"/>
      <c r="H87" s="9">
        <f>IF('[1]T61 Real GDP'!G118&lt;&gt;"",(IF('[1]T15 Wine import vol'!G118&lt;&gt;"",('[1]T15 Wine import vol'!G118/'[1]T61 Real GDP'!G118*1000),"")),"")</f>
        <v>956.8778659438882</v>
      </c>
      <c r="I87" s="9">
        <f>IF('[1]T61 Real GDP'!H118&lt;&gt;"",(IF('[1]T15 Wine import vol'!H118&lt;&gt;"",('[1]T15 Wine import vol'!H118/'[1]T61 Real GDP'!H118*1000),"")),"")</f>
        <v>195.58912794226745</v>
      </c>
      <c r="J87" s="9">
        <f>IF('[1]T61 Real GDP'!I118&lt;&gt;"",(IF('[1]T15 Wine import vol'!I118&lt;&gt;"",('[1]T15 Wine import vol'!I118/'[1]T61 Real GDP'!I118*1000),"")),"")</f>
        <v>64.512345316990221</v>
      </c>
      <c r="K87" s="9">
        <f>IF('[1]T61 Real GDP'!J118&lt;&gt;"",(IF('[1]T15 Wine import vol'!J118&lt;&gt;"",('[1]T15 Wine import vol'!J118/'[1]T61 Real GDP'!J118*1000),"")),"")</f>
        <v>325.54248287193712</v>
      </c>
      <c r="L87" s="9">
        <f>IF('[1]T61 Real GDP'!K118&lt;&gt;"",(IF('[1]T15 Wine import vol'!K118&lt;&gt;"",('[1]T15 Wine import vol'!K118/'[1]T61 Real GDP'!K118*1000),"")),"")</f>
        <v>13.803575125957623</v>
      </c>
      <c r="M87" s="9">
        <f>IF('[1]T61 Real GDP'!L118&lt;&gt;"",(IF('[1]T15 Wine import vol'!L118&lt;&gt;"",('[1]T15 Wine import vol'!L118/'[1]T61 Real GDP'!L118*1000),"")),"")</f>
        <v>234.58117486071743</v>
      </c>
      <c r="N87" s="9">
        <f>IF('[1]T61 Real GDP'!M118&lt;&gt;"",(IF('[1]T15 Wine import vol'!M118&lt;&gt;"",('[1]T15 Wine import vol'!M118/'[1]T61 Real GDP'!M118*1000),"")),"")</f>
        <v>89.047195013357069</v>
      </c>
      <c r="O87" s="9">
        <f>IF('[1]T61 Real GDP'!N118&lt;&gt;"",(IF('[1]T15 Wine import vol'!N118&lt;&gt;"",('[1]T15 Wine import vol'!N118/'[1]T61 Real GDP'!N118*1000),"")),"")</f>
        <v>162.89769146891012</v>
      </c>
      <c r="P87" s="9">
        <f>IF('[1]T61 Real GDP'!O118&lt;&gt;"",(IF('[1]T15 Wine import vol'!O118&lt;&gt;"",('[1]T15 Wine import vol'!O118/'[1]T61 Real GDP'!O118*1000),"")),"")</f>
        <v>2235.2802914561053</v>
      </c>
      <c r="Q87" s="9">
        <f>IF('[1]T61 Real GDP'!P118&lt;&gt;"",(IF('[1]T15 Wine import vol'!P118&lt;&gt;"",('[1]T15 Wine import vol'!P118/'[1]T61 Real GDP'!P118*1000),"")),"")</f>
        <v>122.17910018686214</v>
      </c>
      <c r="R87" s="9" t="str">
        <f>IF('[1]T61 Real GDP'!Q118&lt;&gt;"",(IF('[1]T15 Wine import vol'!Q118&lt;&gt;"",('[1]T15 Wine import vol'!Q118/'[1]T61 Real GDP'!Q118*1000),"")),"")</f>
        <v/>
      </c>
      <c r="S87" s="9">
        <f>IF('[1]T61 Real GDP'!R118&lt;&gt;"",(IF('[1]T15 Wine import vol'!R118&lt;&gt;"",('[1]T15 Wine import vol'!R118/'[1]T61 Real GDP'!R118*1000),"")),"")</f>
        <v>0</v>
      </c>
      <c r="T87" s="9" t="str">
        <f>IF('[1]T61 Real GDP'!S118&lt;&gt;"",(IF('[1]T15 Wine import vol'!S118&lt;&gt;"",('[1]T15 Wine import vol'!S118/'[1]T61 Real GDP'!S118*1000),"")),"")</f>
        <v/>
      </c>
      <c r="U87" s="9" t="str">
        <f>IF('[1]T61 Real GDP'!T118&lt;&gt;"",(IF('[1]T15 Wine import vol'!T118&lt;&gt;"",('[1]T15 Wine import vol'!T118/'[1]T61 Real GDP'!T118*1000),"")),"")</f>
        <v/>
      </c>
      <c r="V87" s="9">
        <f>IF('[1]T61 Real GDP'!U118&lt;&gt;"",(IF('[1]T15 Wine import vol'!U118&lt;&gt;"",('[1]T15 Wine import vol'!U118/'[1]T61 Real GDP'!U118*1000),"")),"")</f>
        <v>0</v>
      </c>
      <c r="W87" s="9" t="str">
        <f>IF('[1]T61 Real GDP'!V118&lt;&gt;"",(IF('[1]T15 Wine import vol'!V118&lt;&gt;"",('[1]T15 Wine import vol'!V118/'[1]T61 Real GDP'!V118*1000),"")),"")</f>
        <v/>
      </c>
      <c r="X87" s="9">
        <f>IF('[1]T61 Real GDP'!W118&lt;&gt;"",(IF('[1]T15 Wine import vol'!W118&lt;&gt;"",('[1]T15 Wine import vol'!W118/'[1]T61 Real GDP'!W118*1000),"")),"")</f>
        <v>0</v>
      </c>
      <c r="Y87" s="9" t="str">
        <f>IF('[1]T61 Real GDP'!X118&lt;&gt;"",(IF('[1]T15 Wine import vol'!X118&lt;&gt;"",('[1]T15 Wine import vol'!X118/'[1]T61 Real GDP'!X118*1000),"")),"")</f>
        <v/>
      </c>
      <c r="Z87" s="9" t="str">
        <f>IF('[1]T61 Real GDP'!Y118&lt;&gt;"",(IF('[1]T15 Wine import vol'!Y118&lt;&gt;"",('[1]T15 Wine import vol'!Y118/'[1]T61 Real GDP'!Y118*1000),"")),"")</f>
        <v/>
      </c>
      <c r="AA87" s="9" t="str">
        <f>IF('[1]T61 Real GDP'!Z118&lt;&gt;"",(IF('[1]T15 Wine import vol'!Z118&lt;&gt;"",('[1]T15 Wine import vol'!Z118/'[1]T61 Real GDP'!Z118*1000),"")),"")</f>
        <v/>
      </c>
      <c r="AB87" s="9">
        <f>IF('[1]T61 Real GDP'!AA118&lt;&gt;"",(IF('[1]T15 Wine import vol'!AA118&lt;&gt;"",('[1]T15 Wine import vol'!AA118/'[1]T61 Real GDP'!AA118*1000),"")),"")</f>
        <v>1.9584162940235661</v>
      </c>
      <c r="AC87" s="9">
        <f>IF('[1]T61 Real GDP'!AB118&lt;&gt;"",(IF('[1]T15 Wine import vol'!AB118&lt;&gt;"",('[1]T15 Wine import vol'!AB118/'[1]T61 Real GDP'!AB118*1000),"")),"")</f>
        <v>105.35448686167577</v>
      </c>
      <c r="AD87" s="9">
        <f>IF('[1]T61 Real GDP'!AC118&lt;&gt;"",(IF('[1]T15 Wine import vol'!AC118&lt;&gt;"",('[1]T15 Wine import vol'!AC118/'[1]T61 Real GDP'!AC118*1000),"")),"")</f>
        <v>35.237461336674372</v>
      </c>
      <c r="AE87" s="9">
        <f>IF('[1]T61 Real GDP'!AD118&lt;&gt;"",(IF('[1]T15 Wine import vol'!AD118&lt;&gt;"",('[1]T15 Wine import vol'!AD118/'[1]T61 Real GDP'!AD118*1000),"")),"")</f>
        <v>12.088609507691375</v>
      </c>
      <c r="AF87" s="9">
        <f>IF('[1]T61 Real GDP'!AE118&lt;&gt;"",(IF('[1]T15 Wine import vol'!AE118&lt;&gt;"",('[1]T15 Wine import vol'!AE118/'[1]T61 Real GDP'!AE118*1000),"")),"")</f>
        <v>1.5083485337449138</v>
      </c>
      <c r="AG87" s="9">
        <f>IF('[1]T61 Real GDP'!AF118&lt;&gt;"",(IF('[1]T15 Wine import vol'!AF118&lt;&gt;"",('[1]T15 Wine import vol'!AF118/'[1]T61 Real GDP'!AF118*1000),"")),"")</f>
        <v>48.76360376878813</v>
      </c>
      <c r="AH87" s="9">
        <f>IF('[1]T61 Real GDP'!AG118&lt;&gt;"",(IF('[1]T15 Wine import vol'!AG118&lt;&gt;"",('[1]T15 Wine import vol'!AG118/'[1]T61 Real GDP'!AG118*1000),"")),"")</f>
        <v>2.1505983740569808E-3</v>
      </c>
      <c r="AI87" s="9">
        <f>IF('[1]T61 Real GDP'!AH118&lt;&gt;"",(IF('[1]T15 Wine import vol'!AH118&lt;&gt;"",('[1]T15 Wine import vol'!AH118/'[1]T61 Real GDP'!AH118*1000),"")),"")</f>
        <v>9.1452261989744397</v>
      </c>
      <c r="AJ87" s="9">
        <f>IF('[1]T61 Real GDP'!AI118&lt;&gt;"",(IF('[1]T15 Wine import vol'!AI118&lt;&gt;"",('[1]T15 Wine import vol'!AI118/'[1]T61 Real GDP'!AI118*1000),"")),"")</f>
        <v>38.34211911337011</v>
      </c>
      <c r="AK87" s="9" t="str">
        <f>IF('[1]T61 Real GDP'!AJ118&lt;&gt;"",(IF('[1]T15 Wine import vol'!AJ118&lt;&gt;"",('[1]T15 Wine import vol'!AJ118/'[1]T61 Real GDP'!AJ118*1000),"")),"")</f>
        <v/>
      </c>
      <c r="AL87" s="9">
        <f>IF('[1]T61 Real GDP'!AK118&lt;&gt;"",(IF('[1]T15 Wine import vol'!AK118&lt;&gt;"",('[1]T15 Wine import vol'!AK118/'[1]T61 Real GDP'!AK118*1000),"")),"")</f>
        <v>254.49667148806083</v>
      </c>
      <c r="AM87" s="9">
        <f>IF('[1]T61 Real GDP'!AL118&lt;&gt;"",(IF('[1]T15 Wine import vol'!AL118&lt;&gt;"",('[1]T15 Wine import vol'!AL118/'[1]T61 Real GDP'!AL118*1000),"")),"")</f>
        <v>890.26349578974043</v>
      </c>
      <c r="AN87" s="9">
        <f>IF('[1]T61 Real GDP'!AM118&lt;&gt;"",(IF('[1]T15 Wine import vol'!AM118&lt;&gt;"",('[1]T15 Wine import vol'!AM118/'[1]T61 Real GDP'!AM118*1000),"")),"")</f>
        <v>3.1789582417578006</v>
      </c>
      <c r="AO87" s="9">
        <f>IF('[1]T61 Real GDP'!AN118&lt;&gt;"",(IF('[1]T15 Wine import vol'!AN118&lt;&gt;"",('[1]T15 Wine import vol'!AN118/'[1]T61 Real GDP'!AN118*1000),"")),"")</f>
        <v>128.22023284631013</v>
      </c>
      <c r="AP87" s="9">
        <f>IF('[1]T61 Real GDP'!AO118&lt;&gt;"",(IF('[1]T15 Wine import vol'!AO118&lt;&gt;"",('[1]T15 Wine import vol'!AO118/'[1]T61 Real GDP'!AO118*1000),"")),"")</f>
        <v>0</v>
      </c>
      <c r="AQ87" s="9" t="str">
        <f>IF('[1]T61 Real GDP'!AP118&lt;&gt;"",(IF('[1]T15 Wine import vol'!AP118&lt;&gt;"",('[1]T15 Wine import vol'!AP118/'[1]T61 Real GDP'!AP118*1000),"")),"")</f>
        <v/>
      </c>
      <c r="AR87" s="9">
        <f>IF('[1]T61 Real GDP'!AQ118&lt;&gt;"",(IF('[1]T15 Wine import vol'!AQ118&lt;&gt;"",('[1]T15 Wine import vol'!AQ118/'[1]T61 Real GDP'!AQ118*1000),"")),"")</f>
        <v>2.0409412821193134</v>
      </c>
      <c r="AS87" s="9">
        <f>IF('[1]T61 Real GDP'!AR118&lt;&gt;"",(IF('[1]T15 Wine import vol'!AR118&lt;&gt;"",('[1]T15 Wine import vol'!AR118/'[1]T61 Real GDP'!AR118*1000),"")),"")</f>
        <v>80.612656187021358</v>
      </c>
      <c r="AT87" s="9">
        <f>IF('[1]T61 Real GDP'!AS118&lt;&gt;"",(IF('[1]T15 Wine import vol'!AS118&lt;&gt;"",('[1]T15 Wine import vol'!AS118/'[1]T61 Real GDP'!AS118*1000),"")),"")</f>
        <v>2.7000027000027003</v>
      </c>
      <c r="AU87" s="9">
        <f>IF('[1]T61 Real GDP'!AT118&lt;&gt;"",(IF('[1]T15 Wine import vol'!AT118&lt;&gt;"",('[1]T15 Wine import vol'!AT118/'[1]T61 Real GDP'!AT118*1000),"")),"")</f>
        <v>1.4909980989774239</v>
      </c>
      <c r="AV87" s="9">
        <f>IF('[1]T61 Real GDP'!AU118&lt;&gt;"",(IF('[1]T15 Wine import vol'!AU118&lt;&gt;"",('[1]T15 Wine import vol'!AU118/'[1]T61 Real GDP'!AU118*1000),"")),"")</f>
        <v>0</v>
      </c>
      <c r="AW87" s="9">
        <f>IF('[1]T61 Real GDP'!AV118&lt;&gt;"",(IF('[1]T15 Wine import vol'!AV118&lt;&gt;"",('[1]T15 Wine import vol'!AV118/'[1]T61 Real GDP'!AV118*1000),"")),"")</f>
        <v>39.872408293460929</v>
      </c>
      <c r="AX87" s="9">
        <f>IF('[1]T61 Real GDP'!AW118&lt;&gt;"",(IF('[1]T15 Wine import vol'!AW118&lt;&gt;"",('[1]T15 Wine import vol'!AW118/'[1]T61 Real GDP'!AW118*1000),"")),"")</f>
        <v>4.4216483905199855</v>
      </c>
      <c r="AY87" s="9" t="str">
        <f>IF('[1]T61 Real GDP'!AX118&lt;&gt;"",(IF('[1]T15 Wine import vol'!AX118&lt;&gt;"",('[1]T15 Wine import vol'!AX118/'[1]T61 Real GDP'!AX118*1000),"")),"")</f>
        <v/>
      </c>
      <c r="AZ87" s="9">
        <f>IF('[1]T61 Real GDP'!AY118&lt;&gt;"",(IF('[1]T15 Wine import vol'!AY118&lt;&gt;"",('[1]T15 Wine import vol'!AY118/'[1]T61 Real GDP'!AY118*1000),"")),"")</f>
        <v>0</v>
      </c>
      <c r="BA87" s="9">
        <f>IF('[1]T61 Real GDP'!AZ118&lt;&gt;"",(IF('[1]T15 Wine import vol'!AZ118&lt;&gt;"",('[1]T15 Wine import vol'!AZ118/'[1]T61 Real GDP'!AZ118*1000),"")),"")</f>
        <v>0</v>
      </c>
      <c r="BB87" s="8">
        <f>IF('[1]T61 Real GDP'!BC118&lt;&gt;"",(IF('[1]T15 Wine import vol'!BC118&lt;&gt;"",('[1]T15 Wine import vol'!BC118/'[1]T61 Real GDP'!BC118*1000),"")),"")</f>
        <v>320.86079008111722</v>
      </c>
    </row>
    <row r="88" spans="1:54" x14ac:dyDescent="0.5">
      <c r="A88" s="7">
        <f>'[1]T15 Wine import vol'!A119</f>
        <v>1951</v>
      </c>
      <c r="B88" s="9">
        <f>IF('[1]T61 Real GDP'!B119&lt;&gt;"",(IF('[1]T15 Wine import vol'!B119&lt;&gt;"",('[1]T15 Wine import vol'!B119/'[1]T61 Real GDP'!B119*1000),"")),"")</f>
        <v>4314.4475678631543</v>
      </c>
      <c r="C88" s="9">
        <f>IF('[1]T61 Real GDP'!C119&lt;&gt;"",(IF('[1]T15 Wine import vol'!C119&lt;&gt;"",('[1]T15 Wine import vol'!C119/'[1]T61 Real GDP'!C119*1000),"")),"")</f>
        <v>33.219510131323617</v>
      </c>
      <c r="D88" s="9">
        <f>IF('[1]T61 Real GDP'!D119&lt;&gt;"",(IF('[1]T15 Wine import vol'!D119&lt;&gt;"",('[1]T15 Wine import vol'!D119/'[1]T61 Real GDP'!D119*1000),"")),"")</f>
        <v>5.4336013910019565</v>
      </c>
      <c r="E88" s="9">
        <f>IF('[1]T61 Real GDP'!E119&lt;&gt;"",(IF('[1]T15 Wine import vol'!E119&lt;&gt;"",('[1]T15 Wine import vol'!E119/'[1]T61 Real GDP'!E119*1000),"")),"")</f>
        <v>0.27793819317963064</v>
      </c>
      <c r="F88" s="9">
        <f>IF('[1]T61 Real GDP'!F119&lt;&gt;"",(IF('[1]T15 Wine import vol'!F119&lt;&gt;"",('[1]T15 Wine import vol'!F119/'[1]T61 Real GDP'!F119*1000),"")),"")</f>
        <v>127.45812090313183</v>
      </c>
      <c r="G88" s="9"/>
      <c r="H88" s="9">
        <f>IF('[1]T61 Real GDP'!G119&lt;&gt;"",(IF('[1]T15 Wine import vol'!G119&lt;&gt;"",('[1]T15 Wine import vol'!G119/'[1]T61 Real GDP'!G119*1000),"")),"")</f>
        <v>920.84105202470494</v>
      </c>
      <c r="I88" s="9">
        <f>IF('[1]T61 Real GDP'!H119&lt;&gt;"",(IF('[1]T15 Wine import vol'!H119&lt;&gt;"",('[1]T15 Wine import vol'!H119/'[1]T61 Real GDP'!H119*1000),"")),"")</f>
        <v>261.28902586091385</v>
      </c>
      <c r="J88" s="9">
        <f>IF('[1]T61 Real GDP'!I119&lt;&gt;"",(IF('[1]T15 Wine import vol'!I119&lt;&gt;"",('[1]T15 Wine import vol'!I119/'[1]T61 Real GDP'!I119*1000),"")),"")</f>
        <v>162.15339711366951</v>
      </c>
      <c r="K88" s="9">
        <f>IF('[1]T61 Real GDP'!J119&lt;&gt;"",(IF('[1]T15 Wine import vol'!J119&lt;&gt;"",('[1]T15 Wine import vol'!J119/'[1]T61 Real GDP'!J119*1000),"")),"")</f>
        <v>409.33585106272807</v>
      </c>
      <c r="L88" s="9">
        <f>IF('[1]T61 Real GDP'!K119&lt;&gt;"",(IF('[1]T15 Wine import vol'!K119&lt;&gt;"",('[1]T15 Wine import vol'!K119/'[1]T61 Real GDP'!K119*1000),"")),"")</f>
        <v>19.029495718363464</v>
      </c>
      <c r="M88" s="9">
        <f>IF('[1]T61 Real GDP'!L119&lt;&gt;"",(IF('[1]T15 Wine import vol'!L119&lt;&gt;"",('[1]T15 Wine import vol'!L119/'[1]T61 Real GDP'!L119*1000),"")),"")</f>
        <v>266.97177726926009</v>
      </c>
      <c r="N88" s="9">
        <f>IF('[1]T61 Real GDP'!M119&lt;&gt;"",(IF('[1]T15 Wine import vol'!M119&lt;&gt;"",('[1]T15 Wine import vol'!M119/'[1]T61 Real GDP'!M119*1000),"")),"")</f>
        <v>104.98433310721323</v>
      </c>
      <c r="O88" s="9">
        <f>IF('[1]T61 Real GDP'!N119&lt;&gt;"",(IF('[1]T15 Wine import vol'!N119&lt;&gt;"",('[1]T15 Wine import vol'!N119/'[1]T61 Real GDP'!N119*1000),"")),"")</f>
        <v>179.12270060616498</v>
      </c>
      <c r="P88" s="9">
        <f>IF('[1]T61 Real GDP'!O119&lt;&gt;"",(IF('[1]T15 Wine import vol'!O119&lt;&gt;"",('[1]T15 Wine import vol'!O119/'[1]T61 Real GDP'!O119*1000),"")),"")</f>
        <v>2150.4674929332464</v>
      </c>
      <c r="Q88" s="9">
        <f>IF('[1]T61 Real GDP'!P119&lt;&gt;"",(IF('[1]T15 Wine import vol'!P119&lt;&gt;"",('[1]T15 Wine import vol'!P119/'[1]T61 Real GDP'!P119*1000),"")),"")</f>
        <v>148.7854307519666</v>
      </c>
      <c r="R88" s="9" t="str">
        <f>IF('[1]T61 Real GDP'!Q119&lt;&gt;"",(IF('[1]T15 Wine import vol'!Q119&lt;&gt;"",('[1]T15 Wine import vol'!Q119/'[1]T61 Real GDP'!Q119*1000),"")),"")</f>
        <v/>
      </c>
      <c r="S88" s="9">
        <f>IF('[1]T61 Real GDP'!R119&lt;&gt;"",(IF('[1]T15 Wine import vol'!R119&lt;&gt;"",('[1]T15 Wine import vol'!R119/'[1]T61 Real GDP'!R119*1000),"")),"")</f>
        <v>0</v>
      </c>
      <c r="T88" s="9" t="str">
        <f>IF('[1]T61 Real GDP'!S119&lt;&gt;"",(IF('[1]T15 Wine import vol'!S119&lt;&gt;"",('[1]T15 Wine import vol'!S119/'[1]T61 Real GDP'!S119*1000),"")),"")</f>
        <v/>
      </c>
      <c r="U88" s="9" t="str">
        <f>IF('[1]T61 Real GDP'!T119&lt;&gt;"",(IF('[1]T15 Wine import vol'!T119&lt;&gt;"",('[1]T15 Wine import vol'!T119/'[1]T61 Real GDP'!T119*1000),"")),"")</f>
        <v/>
      </c>
      <c r="V88" s="9">
        <f>IF('[1]T61 Real GDP'!U119&lt;&gt;"",(IF('[1]T15 Wine import vol'!U119&lt;&gt;"",('[1]T15 Wine import vol'!U119/'[1]T61 Real GDP'!U119*1000),"")),"")</f>
        <v>3.9378315687052514</v>
      </c>
      <c r="W88" s="9" t="str">
        <f>IF('[1]T61 Real GDP'!V119&lt;&gt;"",(IF('[1]T15 Wine import vol'!V119&lt;&gt;"",('[1]T15 Wine import vol'!V119/'[1]T61 Real GDP'!V119*1000),"")),"")</f>
        <v/>
      </c>
      <c r="X88" s="9">
        <f>IF('[1]T61 Real GDP'!W119&lt;&gt;"",(IF('[1]T15 Wine import vol'!W119&lt;&gt;"",('[1]T15 Wine import vol'!W119/'[1]T61 Real GDP'!W119*1000),"")),"")</f>
        <v>32.311115410660733</v>
      </c>
      <c r="Y88" s="9" t="str">
        <f>IF('[1]T61 Real GDP'!X119&lt;&gt;"",(IF('[1]T15 Wine import vol'!X119&lt;&gt;"",('[1]T15 Wine import vol'!X119/'[1]T61 Real GDP'!X119*1000),"")),"")</f>
        <v/>
      </c>
      <c r="Z88" s="9" t="str">
        <f>IF('[1]T61 Real GDP'!Y119&lt;&gt;"",(IF('[1]T15 Wine import vol'!Y119&lt;&gt;"",('[1]T15 Wine import vol'!Y119/'[1]T61 Real GDP'!Y119*1000),"")),"")</f>
        <v/>
      </c>
      <c r="AA88" s="9" t="str">
        <f>IF('[1]T61 Real GDP'!Z119&lt;&gt;"",(IF('[1]T15 Wine import vol'!Z119&lt;&gt;"",('[1]T15 Wine import vol'!Z119/'[1]T61 Real GDP'!Z119*1000),"")),"")</f>
        <v/>
      </c>
      <c r="AB88" s="9">
        <f>IF('[1]T61 Real GDP'!AA119&lt;&gt;"",(IF('[1]T15 Wine import vol'!AA119&lt;&gt;"",('[1]T15 Wine import vol'!AA119/'[1]T61 Real GDP'!AA119*1000),"")),"")</f>
        <v>3.2554936455268262</v>
      </c>
      <c r="AC88" s="9">
        <f>IF('[1]T61 Real GDP'!AB119&lt;&gt;"",(IF('[1]T15 Wine import vol'!AB119&lt;&gt;"",('[1]T15 Wine import vol'!AB119/'[1]T61 Real GDP'!AB119*1000),"")),"")</f>
        <v>87.224906065485769</v>
      </c>
      <c r="AD88" s="9">
        <f>IF('[1]T61 Real GDP'!AC119&lt;&gt;"",(IF('[1]T15 Wine import vol'!AC119&lt;&gt;"",('[1]T15 Wine import vol'!AC119/'[1]T61 Real GDP'!AC119*1000),"")),"")</f>
        <v>39.82956650611338</v>
      </c>
      <c r="AE88" s="9">
        <f>IF('[1]T61 Real GDP'!AD119&lt;&gt;"",(IF('[1]T15 Wine import vol'!AD119&lt;&gt;"",('[1]T15 Wine import vol'!AD119/'[1]T61 Real GDP'!AD119*1000),"")),"")</f>
        <v>12.637351415383357</v>
      </c>
      <c r="AF88" s="9">
        <f>IF('[1]T61 Real GDP'!AE119&lt;&gt;"",(IF('[1]T15 Wine import vol'!AE119&lt;&gt;"",('[1]T15 Wine import vol'!AE119/'[1]T61 Real GDP'!AE119*1000),"")),"")</f>
        <v>3.1733171291607589</v>
      </c>
      <c r="AG88" s="9">
        <f>IF('[1]T61 Real GDP'!AF119&lt;&gt;"",(IF('[1]T15 Wine import vol'!AF119&lt;&gt;"",('[1]T15 Wine import vol'!AF119/'[1]T61 Real GDP'!AF119*1000),"")),"")</f>
        <v>104.36075561120475</v>
      </c>
      <c r="AH88" s="9">
        <f>IF('[1]T61 Real GDP'!AG119&lt;&gt;"",(IF('[1]T15 Wine import vol'!AG119&lt;&gt;"",('[1]T15 Wine import vol'!AG119/'[1]T61 Real GDP'!AG119*1000),"")),"")</f>
        <v>0</v>
      </c>
      <c r="AI88" s="9">
        <f>IF('[1]T61 Real GDP'!AH119&lt;&gt;"",(IF('[1]T15 Wine import vol'!AH119&lt;&gt;"",('[1]T15 Wine import vol'!AH119/'[1]T61 Real GDP'!AH119*1000),"")),"")</f>
        <v>45.257192268635187</v>
      </c>
      <c r="AJ88" s="9">
        <f>IF('[1]T61 Real GDP'!AI119&lt;&gt;"",(IF('[1]T15 Wine import vol'!AI119&lt;&gt;"",('[1]T15 Wine import vol'!AI119/'[1]T61 Real GDP'!AI119*1000),"")),"")</f>
        <v>62.510976584625148</v>
      </c>
      <c r="AK88" s="9" t="str">
        <f>IF('[1]T61 Real GDP'!AJ119&lt;&gt;"",(IF('[1]T15 Wine import vol'!AJ119&lt;&gt;"",('[1]T15 Wine import vol'!AJ119/'[1]T61 Real GDP'!AJ119*1000),"")),"")</f>
        <v/>
      </c>
      <c r="AL88" s="9">
        <f>IF('[1]T61 Real GDP'!AK119&lt;&gt;"",(IF('[1]T15 Wine import vol'!AK119&lt;&gt;"",('[1]T15 Wine import vol'!AK119/'[1]T61 Real GDP'!AK119*1000),"")),"")</f>
        <v>2065.034905952672</v>
      </c>
      <c r="AM88" s="9">
        <f>IF('[1]T61 Real GDP'!AL119&lt;&gt;"",(IF('[1]T15 Wine import vol'!AL119&lt;&gt;"",('[1]T15 Wine import vol'!AL119/'[1]T61 Real GDP'!AL119*1000),"")),"")</f>
        <v>313.45227408675856</v>
      </c>
      <c r="AN88" s="9">
        <f>IF('[1]T61 Real GDP'!AM119&lt;&gt;"",(IF('[1]T15 Wine import vol'!AM119&lt;&gt;"",('[1]T15 Wine import vol'!AM119/'[1]T61 Real GDP'!AM119*1000),"")),"")</f>
        <v>3.0317513525850415</v>
      </c>
      <c r="AO88" s="9">
        <f>IF('[1]T61 Real GDP'!AN119&lt;&gt;"",(IF('[1]T15 Wine import vol'!AN119&lt;&gt;"",('[1]T15 Wine import vol'!AN119/'[1]T61 Real GDP'!AN119*1000),"")),"")</f>
        <v>1572.2442473258211</v>
      </c>
      <c r="AP88" s="9">
        <f>IF('[1]T61 Real GDP'!AO119&lt;&gt;"",(IF('[1]T15 Wine import vol'!AO119&lt;&gt;"",('[1]T15 Wine import vol'!AO119/'[1]T61 Real GDP'!AO119*1000),"")),"")</f>
        <v>0</v>
      </c>
      <c r="AQ88" s="9" t="str">
        <f>IF('[1]T61 Real GDP'!AP119&lt;&gt;"",(IF('[1]T15 Wine import vol'!AP119&lt;&gt;"",('[1]T15 Wine import vol'!AP119/'[1]T61 Real GDP'!AP119*1000),"")),"")</f>
        <v/>
      </c>
      <c r="AR88" s="9">
        <f>IF('[1]T61 Real GDP'!AQ119&lt;&gt;"",(IF('[1]T15 Wine import vol'!AQ119&lt;&gt;"",('[1]T15 Wine import vol'!AQ119/'[1]T61 Real GDP'!AQ119*1000),"")),"")</f>
        <v>0</v>
      </c>
      <c r="AS88" s="9">
        <f>IF('[1]T61 Real GDP'!AR119&lt;&gt;"",(IF('[1]T15 Wine import vol'!AR119&lt;&gt;"",('[1]T15 Wine import vol'!AR119/'[1]T61 Real GDP'!AR119*1000),"")),"")</f>
        <v>108.08473843493299</v>
      </c>
      <c r="AT88" s="9">
        <f>IF('[1]T61 Real GDP'!AS119&lt;&gt;"",(IF('[1]T15 Wine import vol'!AS119&lt;&gt;"",('[1]T15 Wine import vol'!AS119/'[1]T61 Real GDP'!AS119*1000),"")),"")</f>
        <v>2.1991361793087671</v>
      </c>
      <c r="AU88" s="9">
        <f>IF('[1]T61 Real GDP'!AT119&lt;&gt;"",(IF('[1]T15 Wine import vol'!AT119&lt;&gt;"",('[1]T15 Wine import vol'!AT119/'[1]T61 Real GDP'!AT119*1000),"")),"")</f>
        <v>1.6572296644109927</v>
      </c>
      <c r="AV88" s="9">
        <f>IF('[1]T61 Real GDP'!AU119&lt;&gt;"",(IF('[1]T15 Wine import vol'!AU119&lt;&gt;"",('[1]T15 Wine import vol'!AU119/'[1]T61 Real GDP'!AU119*1000),"")),"")</f>
        <v>0</v>
      </c>
      <c r="AW88" s="9">
        <f>IF('[1]T61 Real GDP'!AV119&lt;&gt;"",(IF('[1]T15 Wine import vol'!AV119&lt;&gt;"",('[1]T15 Wine import vol'!AV119/'[1]T61 Real GDP'!AV119*1000),"")),"")</f>
        <v>21.10149820637265</v>
      </c>
      <c r="AX88" s="9">
        <f>IF('[1]T61 Real GDP'!AW119&lt;&gt;"",(IF('[1]T15 Wine import vol'!AW119&lt;&gt;"",('[1]T15 Wine import vol'!AW119/'[1]T61 Real GDP'!AW119*1000),"")),"")</f>
        <v>3.9913786221761001</v>
      </c>
      <c r="AY88" s="9" t="str">
        <f>IF('[1]T61 Real GDP'!AX119&lt;&gt;"",(IF('[1]T15 Wine import vol'!AX119&lt;&gt;"",('[1]T15 Wine import vol'!AX119/'[1]T61 Real GDP'!AX119*1000),"")),"")</f>
        <v/>
      </c>
      <c r="AZ88" s="9">
        <f>IF('[1]T61 Real GDP'!AY119&lt;&gt;"",(IF('[1]T15 Wine import vol'!AY119&lt;&gt;"",('[1]T15 Wine import vol'!AY119/'[1]T61 Real GDP'!AY119*1000),"")),"")</f>
        <v>0</v>
      </c>
      <c r="BA88" s="9">
        <f>IF('[1]T61 Real GDP'!AZ119&lt;&gt;"",(IF('[1]T15 Wine import vol'!AZ119&lt;&gt;"",('[1]T15 Wine import vol'!AZ119/'[1]T61 Real GDP'!AZ119*1000),"")),"")</f>
        <v>0</v>
      </c>
      <c r="BB88" s="8">
        <f>IF('[1]T61 Real GDP'!BC119&lt;&gt;"",(IF('[1]T15 Wine import vol'!BC119&lt;&gt;"",('[1]T15 Wine import vol'!BC119/'[1]T61 Real GDP'!BC119*1000),"")),"")</f>
        <v>292.28857164284636</v>
      </c>
    </row>
    <row r="89" spans="1:54" x14ac:dyDescent="0.5">
      <c r="A89" s="7">
        <f>'[1]T15 Wine import vol'!A120</f>
        <v>1952</v>
      </c>
      <c r="B89" s="9">
        <f>IF('[1]T61 Real GDP'!B120&lt;&gt;"",(IF('[1]T15 Wine import vol'!B120&lt;&gt;"",('[1]T15 Wine import vol'!B120/'[1]T61 Real GDP'!B120*1000),"")),"")</f>
        <v>4893.3150773866246</v>
      </c>
      <c r="C89" s="9">
        <f>IF('[1]T61 Real GDP'!C120&lt;&gt;"",(IF('[1]T15 Wine import vol'!C120&lt;&gt;"",('[1]T15 Wine import vol'!C120/'[1]T61 Real GDP'!C120*1000),"")),"")</f>
        <v>26.060475173322278</v>
      </c>
      <c r="D89" s="9">
        <f>IF('[1]T61 Real GDP'!D120&lt;&gt;"",(IF('[1]T15 Wine import vol'!D120&lt;&gt;"",('[1]T15 Wine import vol'!D120/'[1]T61 Real GDP'!D120*1000),"")),"")</f>
        <v>5.42652485348383</v>
      </c>
      <c r="E89" s="9">
        <f>IF('[1]T61 Real GDP'!E120&lt;&gt;"",(IF('[1]T15 Wine import vol'!E120&lt;&gt;"",('[1]T15 Wine import vol'!E120/'[1]T61 Real GDP'!E120*1000),"")),"")</f>
        <v>0.35115820601281417</v>
      </c>
      <c r="F89" s="9">
        <f>IF('[1]T61 Real GDP'!F120&lt;&gt;"",(IF('[1]T15 Wine import vol'!F120&lt;&gt;"",('[1]T15 Wine import vol'!F120/'[1]T61 Real GDP'!F120*1000),"")),"")</f>
        <v>207.39339251928396</v>
      </c>
      <c r="G89" s="9"/>
      <c r="H89" s="9">
        <f>IF('[1]T61 Real GDP'!G120&lt;&gt;"",(IF('[1]T15 Wine import vol'!G120&lt;&gt;"",('[1]T15 Wine import vol'!G120/'[1]T61 Real GDP'!G120*1000),"")),"")</f>
        <v>972.99274110443844</v>
      </c>
      <c r="I89" s="9">
        <f>IF('[1]T61 Real GDP'!H120&lt;&gt;"",(IF('[1]T15 Wine import vol'!H120&lt;&gt;"",('[1]T15 Wine import vol'!H120/'[1]T61 Real GDP'!H120*1000),"")),"")</f>
        <v>199.04458598726114</v>
      </c>
      <c r="J89" s="9">
        <f>IF('[1]T61 Real GDP'!I120&lt;&gt;"",(IF('[1]T15 Wine import vol'!I120&lt;&gt;"",('[1]T15 Wine import vol'!I120/'[1]T61 Real GDP'!I120*1000),"")),"")</f>
        <v>188.27467182678734</v>
      </c>
      <c r="K89" s="9">
        <f>IF('[1]T61 Real GDP'!J120&lt;&gt;"",(IF('[1]T15 Wine import vol'!J120&lt;&gt;"",('[1]T15 Wine import vol'!J120/'[1]T61 Real GDP'!J120*1000),"")),"")</f>
        <v>418.36883803376173</v>
      </c>
      <c r="L89" s="9">
        <f>IF('[1]T61 Real GDP'!K120&lt;&gt;"",(IF('[1]T15 Wine import vol'!K120&lt;&gt;"",('[1]T15 Wine import vol'!K120/'[1]T61 Real GDP'!K120*1000),"")),"")</f>
        <v>18.894067262879453</v>
      </c>
      <c r="M89" s="9">
        <f>IF('[1]T61 Real GDP'!L120&lt;&gt;"",(IF('[1]T15 Wine import vol'!L120&lt;&gt;"",('[1]T15 Wine import vol'!L120/'[1]T61 Real GDP'!L120*1000),"")),"")</f>
        <v>204.5940667720636</v>
      </c>
      <c r="N89" s="9">
        <f>IF('[1]T61 Real GDP'!M120&lt;&gt;"",(IF('[1]T15 Wine import vol'!M120&lt;&gt;"",('[1]T15 Wine import vol'!M120/'[1]T61 Real GDP'!M120*1000),"")),"")</f>
        <v>93.4105949779931</v>
      </c>
      <c r="O89" s="9">
        <f>IF('[1]T61 Real GDP'!N120&lt;&gt;"",(IF('[1]T15 Wine import vol'!N120&lt;&gt;"",('[1]T15 Wine import vol'!N120/'[1]T61 Real GDP'!N120*1000),"")),"")</f>
        <v>228.69840505567259</v>
      </c>
      <c r="P89" s="9">
        <f>IF('[1]T61 Real GDP'!O120&lt;&gt;"",(IF('[1]T15 Wine import vol'!O120&lt;&gt;"",('[1]T15 Wine import vol'!O120/'[1]T61 Real GDP'!O120*1000),"")),"")</f>
        <v>2102.6979231814357</v>
      </c>
      <c r="Q89" s="9">
        <f>IF('[1]T61 Real GDP'!P120&lt;&gt;"",(IF('[1]T15 Wine import vol'!P120&lt;&gt;"",('[1]T15 Wine import vol'!P120/'[1]T61 Real GDP'!P120*1000),"")),"")</f>
        <v>116.056322273026</v>
      </c>
      <c r="R89" s="9" t="str">
        <f>IF('[1]T61 Real GDP'!Q120&lt;&gt;"",(IF('[1]T15 Wine import vol'!Q120&lt;&gt;"",('[1]T15 Wine import vol'!Q120/'[1]T61 Real GDP'!Q120*1000),"")),"")</f>
        <v/>
      </c>
      <c r="S89" s="9">
        <f>IF('[1]T61 Real GDP'!R120&lt;&gt;"",(IF('[1]T15 Wine import vol'!R120&lt;&gt;"",('[1]T15 Wine import vol'!R120/'[1]T61 Real GDP'!R120*1000),"")),"")</f>
        <v>0</v>
      </c>
      <c r="T89" s="9" t="str">
        <f>IF('[1]T61 Real GDP'!S120&lt;&gt;"",(IF('[1]T15 Wine import vol'!S120&lt;&gt;"",('[1]T15 Wine import vol'!S120/'[1]T61 Real GDP'!S120*1000),"")),"")</f>
        <v/>
      </c>
      <c r="U89" s="9" t="str">
        <f>IF('[1]T61 Real GDP'!T120&lt;&gt;"",(IF('[1]T15 Wine import vol'!T120&lt;&gt;"",('[1]T15 Wine import vol'!T120/'[1]T61 Real GDP'!T120*1000),"")),"")</f>
        <v/>
      </c>
      <c r="V89" s="9">
        <f>IF('[1]T61 Real GDP'!U120&lt;&gt;"",(IF('[1]T15 Wine import vol'!U120&lt;&gt;"",('[1]T15 Wine import vol'!U120/'[1]T61 Real GDP'!U120*1000),"")),"")</f>
        <v>22.857187752183858</v>
      </c>
      <c r="W89" s="9" t="str">
        <f>IF('[1]T61 Real GDP'!V120&lt;&gt;"",(IF('[1]T15 Wine import vol'!V120&lt;&gt;"",('[1]T15 Wine import vol'!V120/'[1]T61 Real GDP'!V120*1000),"")),"")</f>
        <v/>
      </c>
      <c r="X89" s="9">
        <f>IF('[1]T61 Real GDP'!W120&lt;&gt;"",(IF('[1]T15 Wine import vol'!W120&lt;&gt;"",('[1]T15 Wine import vol'!W120/'[1]T61 Real GDP'!W120*1000),"")),"")</f>
        <v>60.264333077721133</v>
      </c>
      <c r="Y89" s="9" t="str">
        <f>IF('[1]T61 Real GDP'!X120&lt;&gt;"",(IF('[1]T15 Wine import vol'!X120&lt;&gt;"",('[1]T15 Wine import vol'!X120/'[1]T61 Real GDP'!X120*1000),"")),"")</f>
        <v/>
      </c>
      <c r="Z89" s="9" t="str">
        <f>IF('[1]T61 Real GDP'!Y120&lt;&gt;"",(IF('[1]T15 Wine import vol'!Y120&lt;&gt;"",('[1]T15 Wine import vol'!Y120/'[1]T61 Real GDP'!Y120*1000),"")),"")</f>
        <v/>
      </c>
      <c r="AA89" s="9" t="str">
        <f>IF('[1]T61 Real GDP'!Z120&lt;&gt;"",(IF('[1]T15 Wine import vol'!Z120&lt;&gt;"",('[1]T15 Wine import vol'!Z120/'[1]T61 Real GDP'!Z120*1000),"")),"")</f>
        <v/>
      </c>
      <c r="AB89" s="9">
        <f>IF('[1]T61 Real GDP'!AA120&lt;&gt;"",(IF('[1]T15 Wine import vol'!AA120&lt;&gt;"",('[1]T15 Wine import vol'!AA120/'[1]T61 Real GDP'!AA120*1000),"")),"")</f>
        <v>5.6305258259655648</v>
      </c>
      <c r="AC89" s="9">
        <f>IF('[1]T61 Real GDP'!AB120&lt;&gt;"",(IF('[1]T15 Wine import vol'!AB120&lt;&gt;"",('[1]T15 Wine import vol'!AB120/'[1]T61 Real GDP'!AB120*1000),"")),"")</f>
        <v>77.160493827160494</v>
      </c>
      <c r="AD89" s="9">
        <f>IF('[1]T61 Real GDP'!AC120&lt;&gt;"",(IF('[1]T15 Wine import vol'!AC120&lt;&gt;"",('[1]T15 Wine import vol'!AC120/'[1]T61 Real GDP'!AC120*1000),"")),"")</f>
        <v>42.30848932789943</v>
      </c>
      <c r="AE89" s="9">
        <f>IF('[1]T61 Real GDP'!AD120&lt;&gt;"",(IF('[1]T15 Wine import vol'!AD120&lt;&gt;"",('[1]T15 Wine import vol'!AD120/'[1]T61 Real GDP'!AD120*1000),"")),"")</f>
        <v>12.428895335780144</v>
      </c>
      <c r="AF89" s="9">
        <f>IF('[1]T61 Real GDP'!AE120&lt;&gt;"",(IF('[1]T15 Wine import vol'!AE120&lt;&gt;"",('[1]T15 Wine import vol'!AE120/'[1]T61 Real GDP'!AE120*1000),"")),"")</f>
        <v>0.39130589448970154</v>
      </c>
      <c r="AG89" s="9">
        <f>IF('[1]T61 Real GDP'!AF120&lt;&gt;"",(IF('[1]T15 Wine import vol'!AF120&lt;&gt;"",('[1]T15 Wine import vol'!AF120/'[1]T61 Real GDP'!AF120*1000),"")),"")</f>
        <v>48.646224003658411</v>
      </c>
      <c r="AH89" s="9">
        <f>IF('[1]T61 Real GDP'!AG120&lt;&gt;"",(IF('[1]T15 Wine import vol'!AG120&lt;&gt;"",('[1]T15 Wine import vol'!AG120/'[1]T61 Real GDP'!AG120*1000),"")),"")</f>
        <v>0</v>
      </c>
      <c r="AI89" s="9">
        <f>IF('[1]T61 Real GDP'!AH120&lt;&gt;"",(IF('[1]T15 Wine import vol'!AH120&lt;&gt;"",('[1]T15 Wine import vol'!AH120/'[1]T61 Real GDP'!AH120*1000),"")),"")</f>
        <v>17.660709337406118</v>
      </c>
      <c r="AJ89" s="9">
        <f>IF('[1]T61 Real GDP'!AI120&lt;&gt;"",(IF('[1]T15 Wine import vol'!AI120&lt;&gt;"",('[1]T15 Wine import vol'!AI120/'[1]T61 Real GDP'!AI120*1000),"")),"")</f>
        <v>35.317643282734238</v>
      </c>
      <c r="AK89" s="9" t="str">
        <f>IF('[1]T61 Real GDP'!AJ120&lt;&gt;"",(IF('[1]T15 Wine import vol'!AJ120&lt;&gt;"",('[1]T15 Wine import vol'!AJ120/'[1]T61 Real GDP'!AJ120*1000),"")),"")</f>
        <v/>
      </c>
      <c r="AL89" s="9">
        <f>IF('[1]T61 Real GDP'!AK120&lt;&gt;"",(IF('[1]T15 Wine import vol'!AK120&lt;&gt;"",('[1]T15 Wine import vol'!AK120/'[1]T61 Real GDP'!AK120*1000),"")),"")</f>
        <v>3418.6321449811066</v>
      </c>
      <c r="AM89" s="9">
        <f>IF('[1]T61 Real GDP'!AL120&lt;&gt;"",(IF('[1]T15 Wine import vol'!AL120&lt;&gt;"",('[1]T15 Wine import vol'!AL120/'[1]T61 Real GDP'!AL120*1000),"")),"")</f>
        <v>617.2664693583431</v>
      </c>
      <c r="AN89" s="9">
        <f>IF('[1]T61 Real GDP'!AM120&lt;&gt;"",(IF('[1]T15 Wine import vol'!AM120&lt;&gt;"",('[1]T15 Wine import vol'!AM120/'[1]T61 Real GDP'!AM120*1000),"")),"")</f>
        <v>2.9241681689016135</v>
      </c>
      <c r="AO89" s="9">
        <f>IF('[1]T61 Real GDP'!AN120&lt;&gt;"",(IF('[1]T15 Wine import vol'!AN120&lt;&gt;"",('[1]T15 Wine import vol'!AN120/'[1]T61 Real GDP'!AN120*1000),"")),"")</f>
        <v>135.41383217530122</v>
      </c>
      <c r="AP89" s="9">
        <f>IF('[1]T61 Real GDP'!AO120&lt;&gt;"",(IF('[1]T15 Wine import vol'!AO120&lt;&gt;"",('[1]T15 Wine import vol'!AO120/'[1]T61 Real GDP'!AO120*1000),"")),"")</f>
        <v>0</v>
      </c>
      <c r="AQ89" s="9" t="str">
        <f>IF('[1]T61 Real GDP'!AP120&lt;&gt;"",(IF('[1]T15 Wine import vol'!AP120&lt;&gt;"",('[1]T15 Wine import vol'!AP120/'[1]T61 Real GDP'!AP120*1000),"")),"")</f>
        <v/>
      </c>
      <c r="AR89" s="9">
        <f>IF('[1]T61 Real GDP'!AQ120&lt;&gt;"",(IF('[1]T15 Wine import vol'!AQ120&lt;&gt;"",('[1]T15 Wine import vol'!AQ120/'[1]T61 Real GDP'!AQ120*1000),"")),"")</f>
        <v>0</v>
      </c>
      <c r="AS89" s="9">
        <f>IF('[1]T61 Real GDP'!AR120&lt;&gt;"",(IF('[1]T15 Wine import vol'!AR120&lt;&gt;"",('[1]T15 Wine import vol'!AR120/'[1]T61 Real GDP'!AR120*1000),"")),"")</f>
        <v>79.145231499802136</v>
      </c>
      <c r="AT89" s="9">
        <f>IF('[1]T61 Real GDP'!AS120&lt;&gt;"",(IF('[1]T15 Wine import vol'!AS120&lt;&gt;"",('[1]T15 Wine import vol'!AS120/'[1]T61 Real GDP'!AS120*1000),"")),"")</f>
        <v>3.4166424654492036</v>
      </c>
      <c r="AU89" s="9">
        <f>IF('[1]T61 Real GDP'!AT120&lt;&gt;"",(IF('[1]T15 Wine import vol'!AT120&lt;&gt;"",('[1]T15 Wine import vol'!AT120/'[1]T61 Real GDP'!AT120*1000),"")),"")</f>
        <v>1.9801490062127169</v>
      </c>
      <c r="AV89" s="9">
        <f>IF('[1]T61 Real GDP'!AU120&lt;&gt;"",(IF('[1]T15 Wine import vol'!AU120&lt;&gt;"",('[1]T15 Wine import vol'!AU120/'[1]T61 Real GDP'!AU120*1000),"")),"")</f>
        <v>0</v>
      </c>
      <c r="AW89" s="9">
        <f>IF('[1]T61 Real GDP'!AV120&lt;&gt;"",(IF('[1]T15 Wine import vol'!AV120&lt;&gt;"",('[1]T15 Wine import vol'!AV120/'[1]T61 Real GDP'!AV120*1000),"")),"")</f>
        <v>60.422960725075534</v>
      </c>
      <c r="AX89" s="9">
        <f>IF('[1]T61 Real GDP'!AW120&lt;&gt;"",(IF('[1]T15 Wine import vol'!AW120&lt;&gt;"",('[1]T15 Wine import vol'!AW120/'[1]T61 Real GDP'!AW120*1000),"")),"")</f>
        <v>3.7581269495283549</v>
      </c>
      <c r="AY89" s="9" t="str">
        <f>IF('[1]T61 Real GDP'!AX120&lt;&gt;"",(IF('[1]T15 Wine import vol'!AX120&lt;&gt;"",('[1]T15 Wine import vol'!AX120/'[1]T61 Real GDP'!AX120*1000),"")),"")</f>
        <v/>
      </c>
      <c r="AZ89" s="9">
        <f>IF('[1]T61 Real GDP'!AY120&lt;&gt;"",(IF('[1]T15 Wine import vol'!AY120&lt;&gt;"",('[1]T15 Wine import vol'!AY120/'[1]T61 Real GDP'!AY120*1000),"")),"")</f>
        <v>0</v>
      </c>
      <c r="BA89" s="9">
        <f>IF('[1]T61 Real GDP'!AZ120&lt;&gt;"",(IF('[1]T15 Wine import vol'!AZ120&lt;&gt;"",('[1]T15 Wine import vol'!AZ120/'[1]T61 Real GDP'!AZ120*1000),"")),"")</f>
        <v>0</v>
      </c>
      <c r="BB89" s="8">
        <f>IF('[1]T61 Real GDP'!BC120&lt;&gt;"",(IF('[1]T15 Wine import vol'!BC120&lt;&gt;"",('[1]T15 Wine import vol'!BC120/'[1]T61 Real GDP'!BC120*1000),"")),"")</f>
        <v>313.12499360850279</v>
      </c>
    </row>
    <row r="90" spans="1:54" x14ac:dyDescent="0.5">
      <c r="A90" s="7">
        <f>'[1]T15 Wine import vol'!A121</f>
        <v>1953</v>
      </c>
      <c r="B90" s="9">
        <f>IF('[1]T61 Real GDP'!B121&lt;&gt;"",(IF('[1]T15 Wine import vol'!B121&lt;&gt;"",('[1]T15 Wine import vol'!B121/'[1]T61 Real GDP'!B121*1000),"")),"")</f>
        <v>4783.1310193630852</v>
      </c>
      <c r="C90" s="9">
        <f>IF('[1]T61 Real GDP'!C121&lt;&gt;"",(IF('[1]T15 Wine import vol'!C121&lt;&gt;"",('[1]T15 Wine import vol'!C121/'[1]T61 Real GDP'!C121*1000),"")),"")</f>
        <v>24.537437343358395</v>
      </c>
      <c r="D90" s="9">
        <f>IF('[1]T61 Real GDP'!D121&lt;&gt;"",(IF('[1]T15 Wine import vol'!D121&lt;&gt;"",('[1]T15 Wine import vol'!D121/'[1]T61 Real GDP'!D121*1000),"")),"")</f>
        <v>5.072537283149031</v>
      </c>
      <c r="E90" s="9">
        <f>IF('[1]T61 Real GDP'!E121&lt;&gt;"",(IF('[1]T15 Wine import vol'!E121&lt;&gt;"",('[1]T15 Wine import vol'!E121/'[1]T61 Real GDP'!E121*1000),"")),"")</f>
        <v>1.779111611680356</v>
      </c>
      <c r="F90" s="9">
        <f>IF('[1]T61 Real GDP'!F121&lt;&gt;"",(IF('[1]T15 Wine import vol'!F121&lt;&gt;"",('[1]T15 Wine import vol'!F121/'[1]T61 Real GDP'!F121*1000),"")),"")</f>
        <v>271.96652719665275</v>
      </c>
      <c r="G90" s="9"/>
      <c r="H90" s="9">
        <f>IF('[1]T61 Real GDP'!G121&lt;&gt;"",(IF('[1]T15 Wine import vol'!G121&lt;&gt;"",('[1]T15 Wine import vol'!G121/'[1]T61 Real GDP'!G121*1000),"")),"")</f>
        <v>914.37699239818471</v>
      </c>
      <c r="I90" s="9">
        <f>IF('[1]T61 Real GDP'!H121&lt;&gt;"",(IF('[1]T15 Wine import vol'!H121&lt;&gt;"",('[1]T15 Wine import vol'!H121/'[1]T61 Real GDP'!H121*1000),"")),"")</f>
        <v>279.35591198719356</v>
      </c>
      <c r="J90" s="9">
        <f>IF('[1]T61 Real GDP'!I121&lt;&gt;"",(IF('[1]T15 Wine import vol'!I121&lt;&gt;"",('[1]T15 Wine import vol'!I121/'[1]T61 Real GDP'!I121*1000),"")),"")</f>
        <v>181.77096857958969</v>
      </c>
      <c r="K90" s="9">
        <f>IF('[1]T61 Real GDP'!J121&lt;&gt;"",(IF('[1]T15 Wine import vol'!J121&lt;&gt;"",('[1]T15 Wine import vol'!J121/'[1]T61 Real GDP'!J121*1000),"")),"")</f>
        <v>475.7438077092188</v>
      </c>
      <c r="L90" s="9">
        <f>IF('[1]T61 Real GDP'!K121&lt;&gt;"",(IF('[1]T15 Wine import vol'!K121&lt;&gt;"",('[1]T15 Wine import vol'!K121/'[1]T61 Real GDP'!K121*1000),"")),"")</f>
        <v>16.617736664266328</v>
      </c>
      <c r="M90" s="9">
        <f>IF('[1]T61 Real GDP'!L121&lt;&gt;"",(IF('[1]T15 Wine import vol'!L121&lt;&gt;"",('[1]T15 Wine import vol'!L121/'[1]T61 Real GDP'!L121*1000),"")),"")</f>
        <v>172.05469528207914</v>
      </c>
      <c r="N90" s="9">
        <f>IF('[1]T61 Real GDP'!M121&lt;&gt;"",(IF('[1]T15 Wine import vol'!M121&lt;&gt;"",('[1]T15 Wine import vol'!M121/'[1]T61 Real GDP'!M121*1000),"")),"")</f>
        <v>101.96352619006001</v>
      </c>
      <c r="O90" s="9">
        <f>IF('[1]T61 Real GDP'!N121&lt;&gt;"",(IF('[1]T15 Wine import vol'!N121&lt;&gt;"",('[1]T15 Wine import vol'!N121/'[1]T61 Real GDP'!N121*1000),"")),"")</f>
        <v>245.93181207864308</v>
      </c>
      <c r="P90" s="9">
        <f>IF('[1]T61 Real GDP'!O121&lt;&gt;"",(IF('[1]T15 Wine import vol'!O121&lt;&gt;"",('[1]T15 Wine import vol'!O121/'[1]T61 Real GDP'!O121*1000),"")),"")</f>
        <v>2008.29149392721</v>
      </c>
      <c r="Q90" s="9">
        <f>IF('[1]T61 Real GDP'!P121&lt;&gt;"",(IF('[1]T15 Wine import vol'!P121&lt;&gt;"",('[1]T15 Wine import vol'!P121/'[1]T61 Real GDP'!P121*1000),"")),"")</f>
        <v>127.54072423758092</v>
      </c>
      <c r="R90" s="9" t="str">
        <f>IF('[1]T61 Real GDP'!Q121&lt;&gt;"",(IF('[1]T15 Wine import vol'!Q121&lt;&gt;"",('[1]T15 Wine import vol'!Q121/'[1]T61 Real GDP'!Q121*1000),"")),"")</f>
        <v/>
      </c>
      <c r="S90" s="9">
        <f>IF('[1]T61 Real GDP'!R121&lt;&gt;"",(IF('[1]T15 Wine import vol'!R121&lt;&gt;"",('[1]T15 Wine import vol'!R121/'[1]T61 Real GDP'!R121*1000),"")),"")</f>
        <v>0</v>
      </c>
      <c r="T90" s="9" t="str">
        <f>IF('[1]T61 Real GDP'!S121&lt;&gt;"",(IF('[1]T15 Wine import vol'!S121&lt;&gt;"",('[1]T15 Wine import vol'!S121/'[1]T61 Real GDP'!S121*1000),"")),"")</f>
        <v/>
      </c>
      <c r="U90" s="9" t="str">
        <f>IF('[1]T61 Real GDP'!T121&lt;&gt;"",(IF('[1]T15 Wine import vol'!T121&lt;&gt;"",('[1]T15 Wine import vol'!T121/'[1]T61 Real GDP'!T121*1000),"")),"")</f>
        <v/>
      </c>
      <c r="V90" s="9">
        <f>IF('[1]T61 Real GDP'!U121&lt;&gt;"",(IF('[1]T15 Wine import vol'!U121&lt;&gt;"",('[1]T15 Wine import vol'!U121/'[1]T61 Real GDP'!U121*1000),"")),"")</f>
        <v>41.157003915624614</v>
      </c>
      <c r="W90" s="9" t="str">
        <f>IF('[1]T61 Real GDP'!V121&lt;&gt;"",(IF('[1]T15 Wine import vol'!V121&lt;&gt;"",('[1]T15 Wine import vol'!V121/'[1]T61 Real GDP'!V121*1000),"")),"")</f>
        <v/>
      </c>
      <c r="X90" s="9">
        <f>IF('[1]T61 Real GDP'!W121&lt;&gt;"",(IF('[1]T15 Wine import vol'!W121&lt;&gt;"",('[1]T15 Wine import vol'!W121/'[1]T61 Real GDP'!W121*1000),"")),"")</f>
        <v>84.297312076725703</v>
      </c>
      <c r="Y90" s="9" t="str">
        <f>IF('[1]T61 Real GDP'!X121&lt;&gt;"",(IF('[1]T15 Wine import vol'!X121&lt;&gt;"",('[1]T15 Wine import vol'!X121/'[1]T61 Real GDP'!X121*1000),"")),"")</f>
        <v/>
      </c>
      <c r="Z90" s="9" t="str">
        <f>IF('[1]T61 Real GDP'!Y121&lt;&gt;"",(IF('[1]T15 Wine import vol'!Y121&lt;&gt;"",('[1]T15 Wine import vol'!Y121/'[1]T61 Real GDP'!Y121*1000),"")),"")</f>
        <v/>
      </c>
      <c r="AA90" s="9" t="str">
        <f>IF('[1]T61 Real GDP'!Z121&lt;&gt;"",(IF('[1]T15 Wine import vol'!Z121&lt;&gt;"",('[1]T15 Wine import vol'!Z121/'[1]T61 Real GDP'!Z121*1000),"")),"")</f>
        <v/>
      </c>
      <c r="AB90" s="9">
        <f>IF('[1]T61 Real GDP'!AA121&lt;&gt;"",(IF('[1]T15 Wine import vol'!AA121&lt;&gt;"",('[1]T15 Wine import vol'!AA121/'[1]T61 Real GDP'!AA121*1000),"")),"")</f>
        <v>0.52646620839036717</v>
      </c>
      <c r="AC90" s="9">
        <f>IF('[1]T61 Real GDP'!AB121&lt;&gt;"",(IF('[1]T15 Wine import vol'!AB121&lt;&gt;"",('[1]T15 Wine import vol'!AB121/'[1]T61 Real GDP'!AB121*1000),"")),"")</f>
        <v>55.956229793583688</v>
      </c>
      <c r="AD90" s="9">
        <f>IF('[1]T61 Real GDP'!AC121&lt;&gt;"",(IF('[1]T15 Wine import vol'!AC121&lt;&gt;"",('[1]T15 Wine import vol'!AC121/'[1]T61 Real GDP'!AC121*1000),"")),"")</f>
        <v>46.193948592734358</v>
      </c>
      <c r="AE90" s="9">
        <f>IF('[1]T61 Real GDP'!AD121&lt;&gt;"",(IF('[1]T15 Wine import vol'!AD121&lt;&gt;"",('[1]T15 Wine import vol'!AD121/'[1]T61 Real GDP'!AD121*1000),"")),"")</f>
        <v>13.294352253275056</v>
      </c>
      <c r="AF90" s="9">
        <f>IF('[1]T61 Real GDP'!AE121&lt;&gt;"",(IF('[1]T15 Wine import vol'!AE121&lt;&gt;"",('[1]T15 Wine import vol'!AE121/'[1]T61 Real GDP'!AE121*1000),"")),"")</f>
        <v>0.18004636193819909</v>
      </c>
      <c r="AG90" s="9">
        <f>IF('[1]T61 Real GDP'!AF121&lt;&gt;"",(IF('[1]T15 Wine import vol'!AF121&lt;&gt;"",('[1]T15 Wine import vol'!AF121/'[1]T61 Real GDP'!AF121*1000),"")),"")</f>
        <v>26.487062968951502</v>
      </c>
      <c r="AH90" s="9">
        <f>IF('[1]T61 Real GDP'!AG121&lt;&gt;"",(IF('[1]T15 Wine import vol'!AG121&lt;&gt;"",('[1]T15 Wine import vol'!AG121/'[1]T61 Real GDP'!AG121*1000),"")),"")</f>
        <v>0</v>
      </c>
      <c r="AI90" s="9">
        <f>IF('[1]T61 Real GDP'!AH121&lt;&gt;"",(IF('[1]T15 Wine import vol'!AH121&lt;&gt;"",('[1]T15 Wine import vol'!AH121/'[1]T61 Real GDP'!AH121*1000),"")),"")</f>
        <v>18.94090496016716</v>
      </c>
      <c r="AJ90" s="9">
        <f>IF('[1]T61 Real GDP'!AI121&lt;&gt;"",(IF('[1]T15 Wine import vol'!AI121&lt;&gt;"",('[1]T15 Wine import vol'!AI121/'[1]T61 Real GDP'!AI121*1000),"")),"")</f>
        <v>16.827327594158977</v>
      </c>
      <c r="AK90" s="9" t="str">
        <f>IF('[1]T61 Real GDP'!AJ121&lt;&gt;"",(IF('[1]T15 Wine import vol'!AJ121&lt;&gt;"",('[1]T15 Wine import vol'!AJ121/'[1]T61 Real GDP'!AJ121*1000),"")),"")</f>
        <v/>
      </c>
      <c r="AL90" s="9">
        <f>IF('[1]T61 Real GDP'!AK121&lt;&gt;"",(IF('[1]T15 Wine import vol'!AK121&lt;&gt;"",('[1]T15 Wine import vol'!AK121/'[1]T61 Real GDP'!AK121*1000),"")),"")</f>
        <v>3650.4400729567301</v>
      </c>
      <c r="AM90" s="9">
        <f>IF('[1]T61 Real GDP'!AL121&lt;&gt;"",(IF('[1]T15 Wine import vol'!AL121&lt;&gt;"",('[1]T15 Wine import vol'!AL121/'[1]T61 Real GDP'!AL121*1000),"")),"")</f>
        <v>260.21092020913403</v>
      </c>
      <c r="AN90" s="9">
        <f>IF('[1]T61 Real GDP'!AM121&lt;&gt;"",(IF('[1]T15 Wine import vol'!AM121&lt;&gt;"",('[1]T15 Wine import vol'!AM121/'[1]T61 Real GDP'!AM121*1000),"")),"")</f>
        <v>5.5822455512264169</v>
      </c>
      <c r="AO90" s="9">
        <f>IF('[1]T61 Real GDP'!AN121&lt;&gt;"",(IF('[1]T15 Wine import vol'!AN121&lt;&gt;"",('[1]T15 Wine import vol'!AN121/'[1]T61 Real GDP'!AN121*1000),"")),"")</f>
        <v>65.176545062627056</v>
      </c>
      <c r="AP90" s="9">
        <f>IF('[1]T61 Real GDP'!AO121&lt;&gt;"",(IF('[1]T15 Wine import vol'!AO121&lt;&gt;"",('[1]T15 Wine import vol'!AO121/'[1]T61 Real GDP'!AO121*1000),"")),"")</f>
        <v>0</v>
      </c>
      <c r="AQ90" s="9" t="str">
        <f>IF('[1]T61 Real GDP'!AP121&lt;&gt;"",(IF('[1]T15 Wine import vol'!AP121&lt;&gt;"",('[1]T15 Wine import vol'!AP121/'[1]T61 Real GDP'!AP121*1000),"")),"")</f>
        <v/>
      </c>
      <c r="AR90" s="9">
        <f>IF('[1]T61 Real GDP'!AQ121&lt;&gt;"",(IF('[1]T15 Wine import vol'!AQ121&lt;&gt;"",('[1]T15 Wine import vol'!AQ121/'[1]T61 Real GDP'!AQ121*1000),"")),"")</f>
        <v>0</v>
      </c>
      <c r="AS90" s="9">
        <f>IF('[1]T61 Real GDP'!AR121&lt;&gt;"",(IF('[1]T15 Wine import vol'!AR121&lt;&gt;"",('[1]T15 Wine import vol'!AR121/'[1]T61 Real GDP'!AR121*1000),"")),"")</f>
        <v>54.397098821396192</v>
      </c>
      <c r="AT90" s="9">
        <f>IF('[1]T61 Real GDP'!AS121&lt;&gt;"",(IF('[1]T15 Wine import vol'!AS121&lt;&gt;"",('[1]T15 Wine import vol'!AS121/'[1]T61 Real GDP'!AS121*1000),"")),"")</f>
        <v>0.80333222205709276</v>
      </c>
      <c r="AU90" s="9">
        <f>IF('[1]T61 Real GDP'!AT121&lt;&gt;"",(IF('[1]T15 Wine import vol'!AT121&lt;&gt;"",('[1]T15 Wine import vol'!AT121/'[1]T61 Real GDP'!AT121*1000),"")),"")</f>
        <v>3.227457362982908</v>
      </c>
      <c r="AV90" s="9">
        <f>IF('[1]T61 Real GDP'!AU121&lt;&gt;"",(IF('[1]T15 Wine import vol'!AU121&lt;&gt;"",('[1]T15 Wine import vol'!AU121/'[1]T61 Real GDP'!AU121*1000),"")),"")</f>
        <v>0</v>
      </c>
      <c r="AW90" s="9">
        <f>IF('[1]T61 Real GDP'!AV121&lt;&gt;"",(IF('[1]T15 Wine import vol'!AV121&lt;&gt;"",('[1]T15 Wine import vol'!AV121/'[1]T61 Real GDP'!AV121*1000),"")),"")</f>
        <v>60.138318131702917</v>
      </c>
      <c r="AX90" s="9">
        <f>IF('[1]T61 Real GDP'!AW121&lt;&gt;"",(IF('[1]T15 Wine import vol'!AW121&lt;&gt;"",('[1]T15 Wine import vol'!AW121/'[1]T61 Real GDP'!AW121*1000),"")),"")</f>
        <v>3.4497033255140055</v>
      </c>
      <c r="AY90" s="9" t="str">
        <f>IF('[1]T61 Real GDP'!AX121&lt;&gt;"",(IF('[1]T15 Wine import vol'!AX121&lt;&gt;"",('[1]T15 Wine import vol'!AX121/'[1]T61 Real GDP'!AX121*1000),"")),"")</f>
        <v/>
      </c>
      <c r="AZ90" s="9">
        <f>IF('[1]T61 Real GDP'!AY121&lt;&gt;"",(IF('[1]T15 Wine import vol'!AY121&lt;&gt;"",('[1]T15 Wine import vol'!AY121/'[1]T61 Real GDP'!AY121*1000),"")),"")</f>
        <v>0</v>
      </c>
      <c r="BA90" s="9">
        <f>IF('[1]T61 Real GDP'!AZ121&lt;&gt;"",(IF('[1]T15 Wine import vol'!AZ121&lt;&gt;"",('[1]T15 Wine import vol'!AZ121/'[1]T61 Real GDP'!AZ121*1000),"")),"")</f>
        <v>0</v>
      </c>
      <c r="BB90" s="8">
        <f>IF('[1]T61 Real GDP'!BC121&lt;&gt;"",(IF('[1]T15 Wine import vol'!BC121&lt;&gt;"",('[1]T15 Wine import vol'!BC121/'[1]T61 Real GDP'!BC121*1000),"")),"")</f>
        <v>311.94999104551795</v>
      </c>
    </row>
    <row r="91" spans="1:54" x14ac:dyDescent="0.5">
      <c r="A91" s="7">
        <f>'[1]T15 Wine import vol'!A122</f>
        <v>1954</v>
      </c>
      <c r="B91" s="9">
        <f>IF('[1]T61 Real GDP'!B122&lt;&gt;"",(IF('[1]T15 Wine import vol'!B122&lt;&gt;"",('[1]T15 Wine import vol'!B122/'[1]T61 Real GDP'!B122*1000),"")),"")</f>
        <v>5888.5481164284474</v>
      </c>
      <c r="C91" s="9">
        <f>IF('[1]T61 Real GDP'!C122&lt;&gt;"",(IF('[1]T15 Wine import vol'!C122&lt;&gt;"",('[1]T15 Wine import vol'!C122/'[1]T61 Real GDP'!C122*1000),"")),"")</f>
        <v>24.127901565495804</v>
      </c>
      <c r="D91" s="9">
        <f>IF('[1]T61 Real GDP'!D122&lt;&gt;"",(IF('[1]T15 Wine import vol'!D122&lt;&gt;"",('[1]T15 Wine import vol'!D122/'[1]T61 Real GDP'!D122*1000),"")),"")</f>
        <v>4.8402710551790902</v>
      </c>
      <c r="E91" s="9">
        <f>IF('[1]T61 Real GDP'!E122&lt;&gt;"",(IF('[1]T15 Wine import vol'!E122&lt;&gt;"",('[1]T15 Wine import vol'!E122/'[1]T61 Real GDP'!E122*1000),"")),"")</f>
        <v>0.60624242037403453</v>
      </c>
      <c r="F91" s="9">
        <f>IF('[1]T61 Real GDP'!F122&lt;&gt;"",(IF('[1]T15 Wine import vol'!F122&lt;&gt;"",('[1]T15 Wine import vol'!F122/'[1]T61 Real GDP'!F122*1000),"")),"")</f>
        <v>284.71101831640885</v>
      </c>
      <c r="G91" s="9"/>
      <c r="H91" s="9">
        <f>IF('[1]T61 Real GDP'!G122&lt;&gt;"",(IF('[1]T15 Wine import vol'!G122&lt;&gt;"",('[1]T15 Wine import vol'!G122/'[1]T61 Real GDP'!G122*1000),"")),"")</f>
        <v>987.28256173999557</v>
      </c>
      <c r="I91" s="9">
        <f>IF('[1]T61 Real GDP'!H122&lt;&gt;"",(IF('[1]T15 Wine import vol'!H122&lt;&gt;"",('[1]T15 Wine import vol'!H122/'[1]T61 Real GDP'!H122*1000),"")),"")</f>
        <v>317.13775478785641</v>
      </c>
      <c r="J91" s="9">
        <f>IF('[1]T61 Real GDP'!I122&lt;&gt;"",(IF('[1]T15 Wine import vol'!I122&lt;&gt;"",('[1]T15 Wine import vol'!I122/'[1]T61 Real GDP'!I122*1000),"")),"")</f>
        <v>229.21541473664104</v>
      </c>
      <c r="K91" s="9">
        <f>IF('[1]T61 Real GDP'!J122&lt;&gt;"",(IF('[1]T15 Wine import vol'!J122&lt;&gt;"",('[1]T15 Wine import vol'!J122/'[1]T61 Real GDP'!J122*1000),"")),"")</f>
        <v>548.03264736049584</v>
      </c>
      <c r="L91" s="9">
        <f>IF('[1]T61 Real GDP'!K122&lt;&gt;"",(IF('[1]T15 Wine import vol'!K122&lt;&gt;"",('[1]T15 Wine import vol'!K122/'[1]T61 Real GDP'!K122*1000),"")),"")</f>
        <v>5.3720118184260013</v>
      </c>
      <c r="M91" s="9">
        <f>IF('[1]T61 Real GDP'!L122&lt;&gt;"",(IF('[1]T15 Wine import vol'!L122&lt;&gt;"",('[1]T15 Wine import vol'!L122/'[1]T61 Real GDP'!L122*1000),"")),"")</f>
        <v>206.42613534374436</v>
      </c>
      <c r="N91" s="9">
        <f>IF('[1]T61 Real GDP'!M122&lt;&gt;"",(IF('[1]T15 Wine import vol'!M122&lt;&gt;"",('[1]T15 Wine import vol'!M122/'[1]T61 Real GDP'!M122*1000),"")),"")</f>
        <v>137.75419741131219</v>
      </c>
      <c r="O91" s="9">
        <f>IF('[1]T61 Real GDP'!N122&lt;&gt;"",(IF('[1]T15 Wine import vol'!N122&lt;&gt;"",('[1]T15 Wine import vol'!N122/'[1]T61 Real GDP'!N122*1000),"")),"")</f>
        <v>284.69018784649825</v>
      </c>
      <c r="P91" s="9">
        <f>IF('[1]T61 Real GDP'!O122&lt;&gt;"",(IF('[1]T15 Wine import vol'!O122&lt;&gt;"",('[1]T15 Wine import vol'!O122/'[1]T61 Real GDP'!O122*1000),"")),"")</f>
        <v>2055.0241593531209</v>
      </c>
      <c r="Q91" s="9">
        <f>IF('[1]T61 Real GDP'!P122&lt;&gt;"",(IF('[1]T15 Wine import vol'!P122&lt;&gt;"",('[1]T15 Wine import vol'!P122/'[1]T61 Real GDP'!P122*1000),"")),"")</f>
        <v>141.16223574093371</v>
      </c>
      <c r="R91" s="9" t="str">
        <f>IF('[1]T61 Real GDP'!Q122&lt;&gt;"",(IF('[1]T15 Wine import vol'!Q122&lt;&gt;"",('[1]T15 Wine import vol'!Q122/'[1]T61 Real GDP'!Q122*1000),"")),"")</f>
        <v/>
      </c>
      <c r="S91" s="9">
        <f>IF('[1]T61 Real GDP'!R122&lt;&gt;"",(IF('[1]T15 Wine import vol'!R122&lt;&gt;"",('[1]T15 Wine import vol'!R122/'[1]T61 Real GDP'!R122*1000),"")),"")</f>
        <v>0</v>
      </c>
      <c r="T91" s="9" t="str">
        <f>IF('[1]T61 Real GDP'!S122&lt;&gt;"",(IF('[1]T15 Wine import vol'!S122&lt;&gt;"",('[1]T15 Wine import vol'!S122/'[1]T61 Real GDP'!S122*1000),"")),"")</f>
        <v/>
      </c>
      <c r="U91" s="9" t="str">
        <f>IF('[1]T61 Real GDP'!T122&lt;&gt;"",(IF('[1]T15 Wine import vol'!T122&lt;&gt;"",('[1]T15 Wine import vol'!T122/'[1]T61 Real GDP'!T122*1000),"")),"")</f>
        <v/>
      </c>
      <c r="V91" s="9">
        <f>IF('[1]T61 Real GDP'!U122&lt;&gt;"",(IF('[1]T15 Wine import vol'!U122&lt;&gt;"",('[1]T15 Wine import vol'!U122/'[1]T61 Real GDP'!U122*1000),"")),"")</f>
        <v>325.32763067020318</v>
      </c>
      <c r="W91" s="9" t="str">
        <f>IF('[1]T61 Real GDP'!V122&lt;&gt;"",(IF('[1]T15 Wine import vol'!V122&lt;&gt;"",('[1]T15 Wine import vol'!V122/'[1]T61 Real GDP'!V122*1000),"")),"")</f>
        <v/>
      </c>
      <c r="X91" s="9">
        <f>IF('[1]T61 Real GDP'!W122&lt;&gt;"",(IF('[1]T15 Wine import vol'!W122&lt;&gt;"",('[1]T15 Wine import vol'!W122/'[1]T61 Real GDP'!W122*1000),"")),"")</f>
        <v>104.81308594516142</v>
      </c>
      <c r="Y91" s="9" t="str">
        <f>IF('[1]T61 Real GDP'!X122&lt;&gt;"",(IF('[1]T15 Wine import vol'!X122&lt;&gt;"",('[1]T15 Wine import vol'!X122/'[1]T61 Real GDP'!X122*1000),"")),"")</f>
        <v/>
      </c>
      <c r="Z91" s="9" t="str">
        <f>IF('[1]T61 Real GDP'!Y122&lt;&gt;"",(IF('[1]T15 Wine import vol'!Y122&lt;&gt;"",('[1]T15 Wine import vol'!Y122/'[1]T61 Real GDP'!Y122*1000),"")),"")</f>
        <v/>
      </c>
      <c r="AA91" s="9" t="str">
        <f>IF('[1]T61 Real GDP'!Z122&lt;&gt;"",(IF('[1]T15 Wine import vol'!Z122&lt;&gt;"",('[1]T15 Wine import vol'!Z122/'[1]T61 Real GDP'!Z122*1000),"")),"")</f>
        <v/>
      </c>
      <c r="AB91" s="9">
        <f>IF('[1]T61 Real GDP'!AA122&lt;&gt;"",(IF('[1]T15 Wine import vol'!AA122&lt;&gt;"",('[1]T15 Wine import vol'!AA122/'[1]T61 Real GDP'!AA122*1000),"")),"")</f>
        <v>2.6057155804797918</v>
      </c>
      <c r="AC91" s="9">
        <f>IF('[1]T61 Real GDP'!AB122&lt;&gt;"",(IF('[1]T15 Wine import vol'!AB122&lt;&gt;"",('[1]T15 Wine import vol'!AB122/'[1]T61 Real GDP'!AB122*1000),"")),"")</f>
        <v>27.32539075308777</v>
      </c>
      <c r="AD91" s="9">
        <f>IF('[1]T61 Real GDP'!AC122&lt;&gt;"",(IF('[1]T15 Wine import vol'!AC122&lt;&gt;"",('[1]T15 Wine import vol'!AC122/'[1]T61 Real GDP'!AC122*1000),"")),"")</f>
        <v>50.668660187723233</v>
      </c>
      <c r="AE91" s="9">
        <f>IF('[1]T61 Real GDP'!AD122&lt;&gt;"",(IF('[1]T15 Wine import vol'!AD122&lt;&gt;"",('[1]T15 Wine import vol'!AD122/'[1]T61 Real GDP'!AD122*1000),"")),"")</f>
        <v>14.211240617620517</v>
      </c>
      <c r="AF91" s="9">
        <f>IF('[1]T61 Real GDP'!AE122&lt;&gt;"",(IF('[1]T15 Wine import vol'!AE122&lt;&gt;"",('[1]T15 Wine import vol'!AE122/'[1]T61 Real GDP'!AE122*1000),"")),"")</f>
        <v>0.11888293273387515</v>
      </c>
      <c r="AG91" s="9">
        <f>IF('[1]T61 Real GDP'!AF122&lt;&gt;"",(IF('[1]T15 Wine import vol'!AF122&lt;&gt;"",('[1]T15 Wine import vol'!AF122/'[1]T61 Real GDP'!AF122*1000),"")),"")</f>
        <v>31.031530503363108</v>
      </c>
      <c r="AH91" s="9">
        <f>IF('[1]T61 Real GDP'!AG122&lt;&gt;"",(IF('[1]T15 Wine import vol'!AG122&lt;&gt;"",('[1]T15 Wine import vol'!AG122/'[1]T61 Real GDP'!AG122*1000),"")),"")</f>
        <v>3.5616320214027897</v>
      </c>
      <c r="AI91" s="9">
        <f>IF('[1]T61 Real GDP'!AH122&lt;&gt;"",(IF('[1]T15 Wine import vol'!AH122&lt;&gt;"",('[1]T15 Wine import vol'!AH122/'[1]T61 Real GDP'!AH122*1000),"")),"")</f>
        <v>12.28025984232468</v>
      </c>
      <c r="AJ91" s="9">
        <f>IF('[1]T61 Real GDP'!AI122&lt;&gt;"",(IF('[1]T15 Wine import vol'!AI122&lt;&gt;"",('[1]T15 Wine import vol'!AI122/'[1]T61 Real GDP'!AI122*1000),"")),"")</f>
        <v>7.9206456644151224</v>
      </c>
      <c r="AK91" s="9" t="str">
        <f>IF('[1]T61 Real GDP'!AJ122&lt;&gt;"",(IF('[1]T15 Wine import vol'!AJ122&lt;&gt;"",('[1]T15 Wine import vol'!AJ122/'[1]T61 Real GDP'!AJ122*1000),"")),"")</f>
        <v/>
      </c>
      <c r="AL91" s="9">
        <f>IF('[1]T61 Real GDP'!AK122&lt;&gt;"",(IF('[1]T15 Wine import vol'!AK122&lt;&gt;"",('[1]T15 Wine import vol'!AK122/'[1]T61 Real GDP'!AK122*1000),"")),"")</f>
        <v>519.01609066079357</v>
      </c>
      <c r="AM91" s="9">
        <f>IF('[1]T61 Real GDP'!AL122&lt;&gt;"",(IF('[1]T15 Wine import vol'!AL122&lt;&gt;"",('[1]T15 Wine import vol'!AL122/'[1]T61 Real GDP'!AL122*1000),"")),"")</f>
        <v>190.82545375482817</v>
      </c>
      <c r="AN91" s="9">
        <f>IF('[1]T61 Real GDP'!AM122&lt;&gt;"",(IF('[1]T15 Wine import vol'!AM122&lt;&gt;"",('[1]T15 Wine import vol'!AM122/'[1]T61 Real GDP'!AM122*1000),"")),"")</f>
        <v>5.2680451264543882</v>
      </c>
      <c r="AO91" s="9">
        <f>IF('[1]T61 Real GDP'!AN122&lt;&gt;"",(IF('[1]T15 Wine import vol'!AN122&lt;&gt;"",('[1]T15 Wine import vol'!AN122/'[1]T61 Real GDP'!AN122*1000),"")),"")</f>
        <v>21.230508720326977</v>
      </c>
      <c r="AP91" s="9">
        <f>IF('[1]T61 Real GDP'!AO122&lt;&gt;"",(IF('[1]T15 Wine import vol'!AO122&lt;&gt;"",('[1]T15 Wine import vol'!AO122/'[1]T61 Real GDP'!AO122*1000),"")),"")</f>
        <v>0</v>
      </c>
      <c r="AQ91" s="9" t="str">
        <f>IF('[1]T61 Real GDP'!AP122&lt;&gt;"",(IF('[1]T15 Wine import vol'!AP122&lt;&gt;"",('[1]T15 Wine import vol'!AP122/'[1]T61 Real GDP'!AP122*1000),"")),"")</f>
        <v/>
      </c>
      <c r="AR91" s="9">
        <f>IF('[1]T61 Real GDP'!AQ122&lt;&gt;"",(IF('[1]T15 Wine import vol'!AQ122&lt;&gt;"",('[1]T15 Wine import vol'!AQ122/'[1]T61 Real GDP'!AQ122*1000),"")),"")</f>
        <v>0</v>
      </c>
      <c r="AS91" s="9">
        <f>IF('[1]T61 Real GDP'!AR122&lt;&gt;"",(IF('[1]T15 Wine import vol'!AR122&lt;&gt;"",('[1]T15 Wine import vol'!AR122/'[1]T61 Real GDP'!AR122*1000),"")),"")</f>
        <v>33.21707357581797</v>
      </c>
      <c r="AT91" s="9">
        <f>IF('[1]T61 Real GDP'!AS122&lt;&gt;"",(IF('[1]T15 Wine import vol'!AS122&lt;&gt;"",('[1]T15 Wine import vol'!AS122/'[1]T61 Real GDP'!AS122*1000),"")),"")</f>
        <v>0.77142041641274073</v>
      </c>
      <c r="AU91" s="9">
        <f>IF('[1]T61 Real GDP'!AT122&lt;&gt;"",(IF('[1]T15 Wine import vol'!AT122&lt;&gt;"",('[1]T15 Wine import vol'!AT122/'[1]T61 Real GDP'!AT122*1000),"")),"")</f>
        <v>0.87278693961623555</v>
      </c>
      <c r="AV91" s="9">
        <f>IF('[1]T61 Real GDP'!AU122&lt;&gt;"",(IF('[1]T15 Wine import vol'!AU122&lt;&gt;"",('[1]T15 Wine import vol'!AU122/'[1]T61 Real GDP'!AU122*1000),"")),"")</f>
        <v>0</v>
      </c>
      <c r="AW91" s="9">
        <f>IF('[1]T61 Real GDP'!AV122&lt;&gt;"",(IF('[1]T15 Wine import vol'!AV122&lt;&gt;"",('[1]T15 Wine import vol'!AV122/'[1]T61 Real GDP'!AV122*1000),"")),"")</f>
        <v>56.566418402941451</v>
      </c>
      <c r="AX91" s="9">
        <f>IF('[1]T61 Real GDP'!AW122&lt;&gt;"",(IF('[1]T15 Wine import vol'!AW122&lt;&gt;"",('[1]T15 Wine import vol'!AW122/'[1]T61 Real GDP'!AW122*1000),"")),"")</f>
        <v>3.2084188911704308</v>
      </c>
      <c r="AY91" s="9" t="str">
        <f>IF('[1]T61 Real GDP'!AX122&lt;&gt;"",(IF('[1]T15 Wine import vol'!AX122&lt;&gt;"",('[1]T15 Wine import vol'!AX122/'[1]T61 Real GDP'!AX122*1000),"")),"")</f>
        <v/>
      </c>
      <c r="AZ91" s="9">
        <f>IF('[1]T61 Real GDP'!AY122&lt;&gt;"",(IF('[1]T15 Wine import vol'!AY122&lt;&gt;"",('[1]T15 Wine import vol'!AY122/'[1]T61 Real GDP'!AY122*1000),"")),"")</f>
        <v>0</v>
      </c>
      <c r="BA91" s="9">
        <f>IF('[1]T61 Real GDP'!AZ122&lt;&gt;"",(IF('[1]T15 Wine import vol'!AZ122&lt;&gt;"",('[1]T15 Wine import vol'!AZ122/'[1]T61 Real GDP'!AZ122*1000),"")),"")</f>
        <v>0</v>
      </c>
      <c r="BB91" s="8">
        <f>IF('[1]T61 Real GDP'!BC122&lt;&gt;"",(IF('[1]T15 Wine import vol'!BC122&lt;&gt;"",('[1]T15 Wine import vol'!BC122/'[1]T61 Real GDP'!BC122*1000),"")),"")</f>
        <v>369.40345698748723</v>
      </c>
    </row>
    <row r="92" spans="1:54" x14ac:dyDescent="0.5">
      <c r="A92" s="7">
        <f>'[1]T15 Wine import vol'!A123</f>
        <v>1955</v>
      </c>
      <c r="B92" s="9">
        <f>IF('[1]T61 Real GDP'!B123&lt;&gt;"",(IF('[1]T15 Wine import vol'!B123&lt;&gt;"",('[1]T15 Wine import vol'!B123/'[1]T61 Real GDP'!B123*1000),"")),"")</f>
        <v>6813.9862384986391</v>
      </c>
      <c r="C92" s="9">
        <f>IF('[1]T61 Real GDP'!C123&lt;&gt;"",(IF('[1]T15 Wine import vol'!C123&lt;&gt;"",('[1]T15 Wine import vol'!C123/'[1]T61 Real GDP'!C123*1000),"")),"")</f>
        <v>22.593071784475065</v>
      </c>
      <c r="D92" s="9">
        <f>IF('[1]T61 Real GDP'!D123&lt;&gt;"",(IF('[1]T15 Wine import vol'!D123&lt;&gt;"",('[1]T15 Wine import vol'!D123/'[1]T61 Real GDP'!D123*1000),"")),"")</f>
        <v>4.6485682409817786</v>
      </c>
      <c r="E92" s="9">
        <f>IF('[1]T61 Real GDP'!E123&lt;&gt;"",(IF('[1]T15 Wine import vol'!E123&lt;&gt;"",('[1]T15 Wine import vol'!E123/'[1]T61 Real GDP'!E123*1000),"")),"")</f>
        <v>0.44780681832132285</v>
      </c>
      <c r="F92" s="9">
        <f>IF('[1]T61 Real GDP'!F123&lt;&gt;"",(IF('[1]T15 Wine import vol'!F123&lt;&gt;"",('[1]T15 Wine import vol'!F123/'[1]T61 Real GDP'!F123*1000),"")),"")</f>
        <v>253.525138869107</v>
      </c>
      <c r="G92" s="9"/>
      <c r="H92" s="9">
        <f>IF('[1]T61 Real GDP'!G123&lt;&gt;"",(IF('[1]T15 Wine import vol'!G123&lt;&gt;"",('[1]T15 Wine import vol'!G123/'[1]T61 Real GDP'!G123*1000),"")),"")</f>
        <v>972.05232397644215</v>
      </c>
      <c r="I92" s="9">
        <f>IF('[1]T61 Real GDP'!H123&lt;&gt;"",(IF('[1]T15 Wine import vol'!H123&lt;&gt;"",('[1]T15 Wine import vol'!H123/'[1]T61 Real GDP'!H123*1000),"")),"")</f>
        <v>295.47946874619231</v>
      </c>
      <c r="J92" s="9">
        <f>IF('[1]T61 Real GDP'!I123&lt;&gt;"",(IF('[1]T15 Wine import vol'!I123&lt;&gt;"",('[1]T15 Wine import vol'!I123/'[1]T61 Real GDP'!I123*1000),"")),"")</f>
        <v>40.894220283533265</v>
      </c>
      <c r="K92" s="9">
        <f>IF('[1]T61 Real GDP'!J123&lt;&gt;"",(IF('[1]T15 Wine import vol'!J123&lt;&gt;"",('[1]T15 Wine import vol'!J123/'[1]T61 Real GDP'!J123*1000),"")),"")</f>
        <v>653.44218302279057</v>
      </c>
      <c r="L92" s="9">
        <f>IF('[1]T61 Real GDP'!K123&lt;&gt;"",(IF('[1]T15 Wine import vol'!K123&lt;&gt;"",('[1]T15 Wine import vol'!K123/'[1]T61 Real GDP'!K123*1000),"")),"")</f>
        <v>0</v>
      </c>
      <c r="M92" s="9">
        <f>IF('[1]T61 Real GDP'!L123&lt;&gt;"",(IF('[1]T15 Wine import vol'!L123&lt;&gt;"",('[1]T15 Wine import vol'!L123/'[1]T61 Real GDP'!L123*1000),"")),"")</f>
        <v>227.43177046885936</v>
      </c>
      <c r="N92" s="9">
        <f>IF('[1]T61 Real GDP'!M123&lt;&gt;"",(IF('[1]T15 Wine import vol'!M123&lt;&gt;"",('[1]T15 Wine import vol'!M123/'[1]T61 Real GDP'!M123*1000),"")),"")</f>
        <v>158.71202021356291</v>
      </c>
      <c r="O92" s="9">
        <f>IF('[1]T61 Real GDP'!N123&lt;&gt;"",(IF('[1]T15 Wine import vol'!N123&lt;&gt;"",('[1]T15 Wine import vol'!N123/'[1]T61 Real GDP'!N123*1000),"")),"")</f>
        <v>325.80375119076706</v>
      </c>
      <c r="P92" s="9">
        <f>IF('[1]T61 Real GDP'!O123&lt;&gt;"",(IF('[1]T15 Wine import vol'!O123&lt;&gt;"",('[1]T15 Wine import vol'!O123/'[1]T61 Real GDP'!O123*1000),"")),"")</f>
        <v>1960.5669198218673</v>
      </c>
      <c r="Q92" s="9">
        <f>IF('[1]T61 Real GDP'!P123&lt;&gt;"",(IF('[1]T15 Wine import vol'!P123&lt;&gt;"",('[1]T15 Wine import vol'!P123/'[1]T61 Real GDP'!P123*1000),"")),"")</f>
        <v>154.17238368467008</v>
      </c>
      <c r="R92" s="9" t="str">
        <f>IF('[1]T61 Real GDP'!Q123&lt;&gt;"",(IF('[1]T15 Wine import vol'!Q123&lt;&gt;"",('[1]T15 Wine import vol'!Q123/'[1]T61 Real GDP'!Q123*1000),"")),"")</f>
        <v/>
      </c>
      <c r="S92" s="9">
        <f>IF('[1]T61 Real GDP'!R123&lt;&gt;"",(IF('[1]T15 Wine import vol'!R123&lt;&gt;"",('[1]T15 Wine import vol'!R123/'[1]T61 Real GDP'!R123*1000),"")),"")</f>
        <v>0</v>
      </c>
      <c r="T92" s="9" t="str">
        <f>IF('[1]T61 Real GDP'!S123&lt;&gt;"",(IF('[1]T15 Wine import vol'!S123&lt;&gt;"",('[1]T15 Wine import vol'!S123/'[1]T61 Real GDP'!S123*1000),"")),"")</f>
        <v/>
      </c>
      <c r="U92" s="9" t="str">
        <f>IF('[1]T61 Real GDP'!T123&lt;&gt;"",(IF('[1]T15 Wine import vol'!T123&lt;&gt;"",('[1]T15 Wine import vol'!T123/'[1]T61 Real GDP'!T123*1000),"")),"")</f>
        <v/>
      </c>
      <c r="V92" s="9">
        <f>IF('[1]T61 Real GDP'!U123&lt;&gt;"",(IF('[1]T15 Wine import vol'!U123&lt;&gt;"",('[1]T15 Wine import vol'!U123/'[1]T61 Real GDP'!U123*1000),"")),"")</f>
        <v>308.3103111306022</v>
      </c>
      <c r="W92" s="9" t="str">
        <f>IF('[1]T61 Real GDP'!V123&lt;&gt;"",(IF('[1]T15 Wine import vol'!V123&lt;&gt;"",('[1]T15 Wine import vol'!V123/'[1]T61 Real GDP'!V123*1000),"")),"")</f>
        <v/>
      </c>
      <c r="X92" s="9">
        <f>IF('[1]T61 Real GDP'!W123&lt;&gt;"",(IF('[1]T15 Wine import vol'!W123&lt;&gt;"",('[1]T15 Wine import vol'!W123/'[1]T61 Real GDP'!W123*1000),"")),"")</f>
        <v>175.58386034758033</v>
      </c>
      <c r="Y92" s="9" t="str">
        <f>IF('[1]T61 Real GDP'!X123&lt;&gt;"",(IF('[1]T15 Wine import vol'!X123&lt;&gt;"",('[1]T15 Wine import vol'!X123/'[1]T61 Real GDP'!X123*1000),"")),"")</f>
        <v/>
      </c>
      <c r="Z92" s="9" t="str">
        <f>IF('[1]T61 Real GDP'!Y123&lt;&gt;"",(IF('[1]T15 Wine import vol'!Y123&lt;&gt;"",('[1]T15 Wine import vol'!Y123/'[1]T61 Real GDP'!Y123*1000),"")),"")</f>
        <v/>
      </c>
      <c r="AA92" s="9" t="str">
        <f>IF('[1]T61 Real GDP'!Z123&lt;&gt;"",(IF('[1]T15 Wine import vol'!Z123&lt;&gt;"",('[1]T15 Wine import vol'!Z123/'[1]T61 Real GDP'!Z123*1000),"")),"")</f>
        <v/>
      </c>
      <c r="AB92" s="9">
        <f>IF('[1]T61 Real GDP'!AA123&lt;&gt;"",(IF('[1]T15 Wine import vol'!AA123&lt;&gt;"",('[1]T15 Wine import vol'!AA123/'[1]T61 Real GDP'!AA123*1000),"")),"")</f>
        <v>3.2495870875911432</v>
      </c>
      <c r="AC92" s="9">
        <f>IF('[1]T61 Real GDP'!AB123&lt;&gt;"",(IF('[1]T15 Wine import vol'!AB123&lt;&gt;"",('[1]T15 Wine import vol'!AB123/'[1]T61 Real GDP'!AB123*1000),"")),"")</f>
        <v>59.016041633134812</v>
      </c>
      <c r="AD92" s="9">
        <f>IF('[1]T61 Real GDP'!AC123&lt;&gt;"",(IF('[1]T15 Wine import vol'!AC123&lt;&gt;"",('[1]T15 Wine import vol'!AC123/'[1]T61 Real GDP'!AC123*1000),"")),"")</f>
        <v>47.100651052547612</v>
      </c>
      <c r="AE92" s="9">
        <f>IF('[1]T61 Real GDP'!AD123&lt;&gt;"",(IF('[1]T15 Wine import vol'!AD123&lt;&gt;"",('[1]T15 Wine import vol'!AD123/'[1]T61 Real GDP'!AD123*1000),"")),"")</f>
        <v>14.877281782353663</v>
      </c>
      <c r="AF92" s="9">
        <f>IF('[1]T61 Real GDP'!AE123&lt;&gt;"",(IF('[1]T15 Wine import vol'!AE123&lt;&gt;"",('[1]T15 Wine import vol'!AE123/'[1]T61 Real GDP'!AE123*1000),"")),"")</f>
        <v>0.14123581336696092</v>
      </c>
      <c r="AG92" s="9">
        <f>IF('[1]T61 Real GDP'!AF123&lt;&gt;"",(IF('[1]T15 Wine import vol'!AF123&lt;&gt;"",('[1]T15 Wine import vol'!AF123/'[1]T61 Real GDP'!AF123*1000),"")),"")</f>
        <v>14.861812246717724</v>
      </c>
      <c r="AH92" s="9">
        <f>IF('[1]T61 Real GDP'!AG123&lt;&gt;"",(IF('[1]T15 Wine import vol'!AG123&lt;&gt;"",('[1]T15 Wine import vol'!AG123/'[1]T61 Real GDP'!AG123*1000),"")),"")</f>
        <v>4.0470767777916539</v>
      </c>
      <c r="AI92" s="9">
        <f>IF('[1]T61 Real GDP'!AH123&lt;&gt;"",(IF('[1]T15 Wine import vol'!AH123&lt;&gt;"",('[1]T15 Wine import vol'!AH123/'[1]T61 Real GDP'!AH123*1000),"")),"")</f>
        <v>9.0445934783151856</v>
      </c>
      <c r="AJ92" s="9">
        <f>IF('[1]T61 Real GDP'!AI123&lt;&gt;"",(IF('[1]T15 Wine import vol'!AI123&lt;&gt;"",('[1]T15 Wine import vol'!AI123/'[1]T61 Real GDP'!AI123*1000),"")),"")</f>
        <v>7.8777671526875457</v>
      </c>
      <c r="AK92" s="9" t="str">
        <f>IF('[1]T61 Real GDP'!AJ123&lt;&gt;"",(IF('[1]T15 Wine import vol'!AJ123&lt;&gt;"",('[1]T15 Wine import vol'!AJ123/'[1]T61 Real GDP'!AJ123*1000),"")),"")</f>
        <v/>
      </c>
      <c r="AL92" s="9">
        <f>IF('[1]T61 Real GDP'!AK123&lt;&gt;"",(IF('[1]T15 Wine import vol'!AK123&lt;&gt;"",('[1]T15 Wine import vol'!AK123/'[1]T61 Real GDP'!AK123*1000),"")),"")</f>
        <v>716.56193565427805</v>
      </c>
      <c r="AM92" s="9">
        <f>IF('[1]T61 Real GDP'!AL123&lt;&gt;"",(IF('[1]T15 Wine import vol'!AL123&lt;&gt;"",('[1]T15 Wine import vol'!AL123/'[1]T61 Real GDP'!AL123*1000),"")),"")</f>
        <v>191.65018378276946</v>
      </c>
      <c r="AN92" s="9">
        <f>IF('[1]T61 Real GDP'!AM123&lt;&gt;"",(IF('[1]T15 Wine import vol'!AM123&lt;&gt;"",('[1]T15 Wine import vol'!AM123/'[1]T61 Real GDP'!AM123*1000),"")),"")</f>
        <v>7.5219407523165565</v>
      </c>
      <c r="AO92" s="9">
        <f>IF('[1]T61 Real GDP'!AN123&lt;&gt;"",(IF('[1]T15 Wine import vol'!AN123&lt;&gt;"",('[1]T15 Wine import vol'!AN123/'[1]T61 Real GDP'!AN123*1000),"")),"")</f>
        <v>156.48449381233277</v>
      </c>
      <c r="AP92" s="9">
        <f>IF('[1]T61 Real GDP'!AO123&lt;&gt;"",(IF('[1]T15 Wine import vol'!AO123&lt;&gt;"",('[1]T15 Wine import vol'!AO123/'[1]T61 Real GDP'!AO123*1000),"")),"")</f>
        <v>0</v>
      </c>
      <c r="AQ92" s="9" t="str">
        <f>IF('[1]T61 Real GDP'!AP123&lt;&gt;"",(IF('[1]T15 Wine import vol'!AP123&lt;&gt;"",('[1]T15 Wine import vol'!AP123/'[1]T61 Real GDP'!AP123*1000),"")),"")</f>
        <v/>
      </c>
      <c r="AR92" s="9">
        <f>IF('[1]T61 Real GDP'!AQ123&lt;&gt;"",(IF('[1]T15 Wine import vol'!AQ123&lt;&gt;"",('[1]T15 Wine import vol'!AQ123/'[1]T61 Real GDP'!AQ123*1000),"")),"")</f>
        <v>0</v>
      </c>
      <c r="AS92" s="9">
        <f>IF('[1]T61 Real GDP'!AR123&lt;&gt;"",(IF('[1]T15 Wine import vol'!AR123&lt;&gt;"",('[1]T15 Wine import vol'!AR123/'[1]T61 Real GDP'!AR123*1000),"")),"")</f>
        <v>38.086532602071905</v>
      </c>
      <c r="AT92" s="9">
        <f>IF('[1]T61 Real GDP'!AS123&lt;&gt;"",(IF('[1]T15 Wine import vol'!AS123&lt;&gt;"",('[1]T15 Wine import vol'!AS123/'[1]T61 Real GDP'!AS123*1000),"")),"")</f>
        <v>0.75321907000041433</v>
      </c>
      <c r="AU92" s="9">
        <f>IF('[1]T61 Real GDP'!AT123&lt;&gt;"",(IF('[1]T15 Wine import vol'!AT123&lt;&gt;"",('[1]T15 Wine import vol'!AT123/'[1]T61 Real GDP'!AT123*1000),"")),"")</f>
        <v>0.40184042916557838</v>
      </c>
      <c r="AV92" s="9">
        <f>IF('[1]T61 Real GDP'!AU123&lt;&gt;"",(IF('[1]T15 Wine import vol'!AU123&lt;&gt;"",('[1]T15 Wine import vol'!AU123/'[1]T61 Real GDP'!AU123*1000),"")),"")</f>
        <v>0</v>
      </c>
      <c r="AW92" s="9">
        <f>IF('[1]T61 Real GDP'!AV123&lt;&gt;"",(IF('[1]T15 Wine import vol'!AV123&lt;&gt;"",('[1]T15 Wine import vol'!AV123/'[1]T61 Real GDP'!AV123*1000),"")),"")</f>
        <v>56.195560550716507</v>
      </c>
      <c r="AX92" s="9">
        <f>IF('[1]T61 Real GDP'!AW123&lt;&gt;"",(IF('[1]T15 Wine import vol'!AW123&lt;&gt;"",('[1]T15 Wine import vol'!AW123/'[1]T61 Real GDP'!AW123*1000),"")),"")</f>
        <v>3.0002100147010293</v>
      </c>
      <c r="AY92" s="9" t="str">
        <f>IF('[1]T61 Real GDP'!AX123&lt;&gt;"",(IF('[1]T15 Wine import vol'!AX123&lt;&gt;"",('[1]T15 Wine import vol'!AX123/'[1]T61 Real GDP'!AX123*1000),"")),"")</f>
        <v/>
      </c>
      <c r="AZ92" s="9">
        <f>IF('[1]T61 Real GDP'!AY123&lt;&gt;"",(IF('[1]T15 Wine import vol'!AY123&lt;&gt;"",('[1]T15 Wine import vol'!AY123/'[1]T61 Real GDP'!AY123*1000),"")),"")</f>
        <v>0</v>
      </c>
      <c r="BA92" s="9">
        <f>IF('[1]T61 Real GDP'!AZ123&lt;&gt;"",(IF('[1]T15 Wine import vol'!AZ123&lt;&gt;"",('[1]T15 Wine import vol'!AZ123/'[1]T61 Real GDP'!AZ123*1000),"")),"")</f>
        <v>0</v>
      </c>
      <c r="BB92" s="8">
        <f>IF('[1]T61 Real GDP'!BC123&lt;&gt;"",(IF('[1]T15 Wine import vol'!BC123&lt;&gt;"",('[1]T15 Wine import vol'!BC123/'[1]T61 Real GDP'!BC123*1000),"")),"")</f>
        <v>399.35158171090166</v>
      </c>
    </row>
    <row r="93" spans="1:54" x14ac:dyDescent="0.5">
      <c r="A93" s="7">
        <f>'[1]T15 Wine import vol'!A124</f>
        <v>1956</v>
      </c>
      <c r="B93" s="9">
        <f>IF('[1]T61 Real GDP'!B124&lt;&gt;"",(IF('[1]T15 Wine import vol'!B124&lt;&gt;"",('[1]T15 Wine import vol'!B124/'[1]T61 Real GDP'!B124*1000),"")),"")</f>
        <v>5048.8073369008471</v>
      </c>
      <c r="C93" s="9">
        <f>IF('[1]T61 Real GDP'!C124&lt;&gt;"",(IF('[1]T15 Wine import vol'!C124&lt;&gt;"",('[1]T15 Wine import vol'!C124/'[1]T61 Real GDP'!C124*1000),"")),"")</f>
        <v>25.343817180551873</v>
      </c>
      <c r="D93" s="9">
        <f>IF('[1]T61 Real GDP'!D124&lt;&gt;"",(IF('[1]T15 Wine import vol'!D124&lt;&gt;"",('[1]T15 Wine import vol'!D124/'[1]T61 Real GDP'!D124*1000),"")),"")</f>
        <v>4.4541445815331171</v>
      </c>
      <c r="E93" s="9">
        <f>IF('[1]T61 Real GDP'!E124&lt;&gt;"",(IF('[1]T15 Wine import vol'!E124&lt;&gt;"",('[1]T15 Wine import vol'!E124/'[1]T61 Real GDP'!E124*1000),"")),"")</f>
        <v>0.58253011364281415</v>
      </c>
      <c r="F93" s="9">
        <f>IF('[1]T61 Real GDP'!F124&lt;&gt;"",(IF('[1]T15 Wine import vol'!F124&lt;&gt;"",('[1]T15 Wine import vol'!F124/'[1]T61 Real GDP'!F124*1000),"")),"")</f>
        <v>450.42643923240928</v>
      </c>
      <c r="G93" s="9"/>
      <c r="H93" s="9">
        <f>IF('[1]T61 Real GDP'!G124&lt;&gt;"",(IF('[1]T15 Wine import vol'!G124&lt;&gt;"",('[1]T15 Wine import vol'!G124/'[1]T61 Real GDP'!G124*1000),"")),"")</f>
        <v>1034.0368271284797</v>
      </c>
      <c r="I93" s="9">
        <f>IF('[1]T61 Real GDP'!H124&lt;&gt;"",(IF('[1]T15 Wine import vol'!H124&lt;&gt;"",('[1]T15 Wine import vol'!H124/'[1]T61 Real GDP'!H124*1000),"")),"")</f>
        <v>276.89992475545523</v>
      </c>
      <c r="J93" s="9">
        <f>IF('[1]T61 Real GDP'!I124&lt;&gt;"",(IF('[1]T15 Wine import vol'!I124&lt;&gt;"",('[1]T15 Wine import vol'!I124/'[1]T61 Real GDP'!I124*1000),"")),"")</f>
        <v>273.45300577779733</v>
      </c>
      <c r="K93" s="9">
        <f>IF('[1]T61 Real GDP'!J124&lt;&gt;"",(IF('[1]T15 Wine import vol'!J124&lt;&gt;"",('[1]T15 Wine import vol'!J124/'[1]T61 Real GDP'!J124*1000),"")),"")</f>
        <v>861.98593855340459</v>
      </c>
      <c r="L93" s="9">
        <f>IF('[1]T61 Real GDP'!K124&lt;&gt;"",(IF('[1]T15 Wine import vol'!K124&lt;&gt;"",('[1]T15 Wine import vol'!K124/'[1]T61 Real GDP'!K124*1000),"")),"")</f>
        <v>0</v>
      </c>
      <c r="M93" s="9">
        <f>IF('[1]T61 Real GDP'!L124&lt;&gt;"",(IF('[1]T15 Wine import vol'!L124&lt;&gt;"",('[1]T15 Wine import vol'!L124/'[1]T61 Real GDP'!L124*1000),"")),"")</f>
        <v>239.29805902685462</v>
      </c>
      <c r="N93" s="9">
        <f>IF('[1]T61 Real GDP'!M124&lt;&gt;"",(IF('[1]T15 Wine import vol'!M124&lt;&gt;"",('[1]T15 Wine import vol'!M124/'[1]T61 Real GDP'!M124*1000),"")),"")</f>
        <v>199.62279863815613</v>
      </c>
      <c r="O93" s="9">
        <f>IF('[1]T61 Real GDP'!N124&lt;&gt;"",(IF('[1]T15 Wine import vol'!N124&lt;&gt;"",('[1]T15 Wine import vol'!N124/'[1]T61 Real GDP'!N124*1000),"")),"")</f>
        <v>252.47429774528135</v>
      </c>
      <c r="P93" s="9">
        <f>IF('[1]T61 Real GDP'!O124&lt;&gt;"",(IF('[1]T15 Wine import vol'!O124&lt;&gt;"",('[1]T15 Wine import vol'!O124/'[1]T61 Real GDP'!O124*1000),"")),"")</f>
        <v>1971.9286085600415</v>
      </c>
      <c r="Q93" s="9">
        <f>IF('[1]T61 Real GDP'!P124&lt;&gt;"",(IF('[1]T15 Wine import vol'!P124&lt;&gt;"",('[1]T15 Wine import vol'!P124/'[1]T61 Real GDP'!P124*1000),"")),"")</f>
        <v>160.90679480071461</v>
      </c>
      <c r="R93" s="9" t="str">
        <f>IF('[1]T61 Real GDP'!Q124&lt;&gt;"",(IF('[1]T15 Wine import vol'!Q124&lt;&gt;"",('[1]T15 Wine import vol'!Q124/'[1]T61 Real GDP'!Q124*1000),"")),"")</f>
        <v/>
      </c>
      <c r="S93" s="9">
        <f>IF('[1]T61 Real GDP'!R124&lt;&gt;"",(IF('[1]T15 Wine import vol'!R124&lt;&gt;"",('[1]T15 Wine import vol'!R124/'[1]T61 Real GDP'!R124*1000),"")),"")</f>
        <v>0</v>
      </c>
      <c r="T93" s="9" t="str">
        <f>IF('[1]T61 Real GDP'!S124&lt;&gt;"",(IF('[1]T15 Wine import vol'!S124&lt;&gt;"",('[1]T15 Wine import vol'!S124/'[1]T61 Real GDP'!S124*1000),"")),"")</f>
        <v/>
      </c>
      <c r="U93" s="9" t="str">
        <f>IF('[1]T61 Real GDP'!T124&lt;&gt;"",(IF('[1]T15 Wine import vol'!T124&lt;&gt;"",('[1]T15 Wine import vol'!T124/'[1]T61 Real GDP'!T124*1000),"")),"")</f>
        <v/>
      </c>
      <c r="V93" s="9">
        <f>IF('[1]T61 Real GDP'!U124&lt;&gt;"",(IF('[1]T15 Wine import vol'!U124&lt;&gt;"",('[1]T15 Wine import vol'!U124/'[1]T61 Real GDP'!U124*1000),"")),"")</f>
        <v>34.723083621250183</v>
      </c>
      <c r="W93" s="9" t="str">
        <f>IF('[1]T61 Real GDP'!V124&lt;&gt;"",(IF('[1]T15 Wine import vol'!V124&lt;&gt;"",('[1]T15 Wine import vol'!V124/'[1]T61 Real GDP'!V124*1000),"")),"")</f>
        <v/>
      </c>
      <c r="X93" s="9">
        <f>IF('[1]T61 Real GDP'!W124&lt;&gt;"",(IF('[1]T15 Wine import vol'!W124&lt;&gt;"",('[1]T15 Wine import vol'!W124/'[1]T61 Real GDP'!W124*1000),"")),"")</f>
        <v>24.523542600896864</v>
      </c>
      <c r="Y93" s="9" t="str">
        <f>IF('[1]T61 Real GDP'!X124&lt;&gt;"",(IF('[1]T15 Wine import vol'!X124&lt;&gt;"",('[1]T15 Wine import vol'!X124/'[1]T61 Real GDP'!X124*1000),"")),"")</f>
        <v/>
      </c>
      <c r="Z93" s="9" t="str">
        <f>IF('[1]T61 Real GDP'!Y124&lt;&gt;"",(IF('[1]T15 Wine import vol'!Y124&lt;&gt;"",('[1]T15 Wine import vol'!Y124/'[1]T61 Real GDP'!Y124*1000),"")),"")</f>
        <v/>
      </c>
      <c r="AA93" s="9" t="str">
        <f>IF('[1]T61 Real GDP'!Z124&lt;&gt;"",(IF('[1]T15 Wine import vol'!Z124&lt;&gt;"",('[1]T15 Wine import vol'!Z124/'[1]T61 Real GDP'!Z124*1000),"")),"")</f>
        <v/>
      </c>
      <c r="AB93" s="9">
        <f>IF('[1]T61 Real GDP'!AA124&lt;&gt;"",(IF('[1]T15 Wine import vol'!AA124&lt;&gt;"",('[1]T15 Wine import vol'!AA124/'[1]T61 Real GDP'!AA124*1000),"")),"")</f>
        <v>2.8688630994106505</v>
      </c>
      <c r="AC93" s="9">
        <f>IF('[1]T61 Real GDP'!AB124&lt;&gt;"",(IF('[1]T15 Wine import vol'!AB124&lt;&gt;"",('[1]T15 Wine import vol'!AB124/'[1]T61 Real GDP'!AB124*1000),"")),"")</f>
        <v>56.108135679673552</v>
      </c>
      <c r="AD93" s="9">
        <f>IF('[1]T61 Real GDP'!AC124&lt;&gt;"",(IF('[1]T15 Wine import vol'!AC124&lt;&gt;"",('[1]T15 Wine import vol'!AC124/'[1]T61 Real GDP'!AC124*1000),"")),"")</f>
        <v>49.900901027536868</v>
      </c>
      <c r="AE93" s="9">
        <f>IF('[1]T61 Real GDP'!AD124&lt;&gt;"",(IF('[1]T15 Wine import vol'!AD124&lt;&gt;"",('[1]T15 Wine import vol'!AD124/'[1]T61 Real GDP'!AD124*1000),"")),"")</f>
        <v>15.948314442175155</v>
      </c>
      <c r="AF93" s="9">
        <f>IF('[1]T61 Real GDP'!AE124&lt;&gt;"",(IF('[1]T15 Wine import vol'!AE124&lt;&gt;"",('[1]T15 Wine import vol'!AE124/'[1]T61 Real GDP'!AE124*1000),"")),"")</f>
        <v>0.15708451146716937</v>
      </c>
      <c r="AG93" s="9">
        <f>IF('[1]T61 Real GDP'!AF124&lt;&gt;"",(IF('[1]T15 Wine import vol'!AF124&lt;&gt;"",('[1]T15 Wine import vol'!AF124/'[1]T61 Real GDP'!AF124*1000),"")),"")</f>
        <v>17.094652402177978</v>
      </c>
      <c r="AH93" s="9">
        <f>IF('[1]T61 Real GDP'!AG124&lt;&gt;"",(IF('[1]T15 Wine import vol'!AG124&lt;&gt;"",('[1]T15 Wine import vol'!AG124/'[1]T61 Real GDP'!AG124*1000),"")),"")</f>
        <v>3.4116785116504915</v>
      </c>
      <c r="AI93" s="9">
        <f>IF('[1]T61 Real GDP'!AH124&lt;&gt;"",(IF('[1]T15 Wine import vol'!AH124&lt;&gt;"",('[1]T15 Wine import vol'!AH124/'[1]T61 Real GDP'!AH124*1000),"")),"")</f>
        <v>24.301819132721942</v>
      </c>
      <c r="AJ93" s="9">
        <f>IF('[1]T61 Real GDP'!AI124&lt;&gt;"",(IF('[1]T15 Wine import vol'!AI124&lt;&gt;"",('[1]T15 Wine import vol'!AI124/'[1]T61 Real GDP'!AI124*1000),"")),"")</f>
        <v>15.527362094329071</v>
      </c>
      <c r="AK93" s="9" t="str">
        <f>IF('[1]T61 Real GDP'!AJ124&lt;&gt;"",(IF('[1]T15 Wine import vol'!AJ124&lt;&gt;"",('[1]T15 Wine import vol'!AJ124/'[1]T61 Real GDP'!AJ124*1000),"")),"")</f>
        <v/>
      </c>
      <c r="AL93" s="9">
        <f>IF('[1]T61 Real GDP'!AK124&lt;&gt;"",(IF('[1]T15 Wine import vol'!AK124&lt;&gt;"",('[1]T15 Wine import vol'!AK124/'[1]T61 Real GDP'!AK124*1000),"")),"")</f>
        <v>4186.0542034150358</v>
      </c>
      <c r="AM93" s="9">
        <f>IF('[1]T61 Real GDP'!AL124&lt;&gt;"",(IF('[1]T15 Wine import vol'!AL124&lt;&gt;"",('[1]T15 Wine import vol'!AL124/'[1]T61 Real GDP'!AL124*1000),"")),"")</f>
        <v>157.90715099036262</v>
      </c>
      <c r="AN93" s="9">
        <f>IF('[1]T61 Real GDP'!AM124&lt;&gt;"",(IF('[1]T15 Wine import vol'!AM124&lt;&gt;"",('[1]T15 Wine import vol'!AM124/'[1]T61 Real GDP'!AM124*1000),"")),"")</f>
        <v>7.1225367343503363</v>
      </c>
      <c r="AO93" s="9">
        <f>IF('[1]T61 Real GDP'!AN124&lt;&gt;"",(IF('[1]T15 Wine import vol'!AN124&lt;&gt;"",('[1]T15 Wine import vol'!AN124/'[1]T61 Real GDP'!AN124*1000),"")),"")</f>
        <v>1043.7711433237478</v>
      </c>
      <c r="AP93" s="9">
        <f>IF('[1]T61 Real GDP'!AO124&lt;&gt;"",(IF('[1]T15 Wine import vol'!AO124&lt;&gt;"",('[1]T15 Wine import vol'!AO124/'[1]T61 Real GDP'!AO124*1000),"")),"")</f>
        <v>0</v>
      </c>
      <c r="AQ93" s="9" t="str">
        <f>IF('[1]T61 Real GDP'!AP124&lt;&gt;"",(IF('[1]T15 Wine import vol'!AP124&lt;&gt;"",('[1]T15 Wine import vol'!AP124/'[1]T61 Real GDP'!AP124*1000),"")),"")</f>
        <v/>
      </c>
      <c r="AR93" s="9">
        <f>IF('[1]T61 Real GDP'!AQ124&lt;&gt;"",(IF('[1]T15 Wine import vol'!AQ124&lt;&gt;"",('[1]T15 Wine import vol'!AQ124/'[1]T61 Real GDP'!AQ124*1000),"")),"")</f>
        <v>0</v>
      </c>
      <c r="AS93" s="9">
        <f>IF('[1]T61 Real GDP'!AR124&lt;&gt;"",(IF('[1]T15 Wine import vol'!AR124&lt;&gt;"",('[1]T15 Wine import vol'!AR124/'[1]T61 Real GDP'!AR124*1000),"")),"")</f>
        <v>42.040358744394624</v>
      </c>
      <c r="AT93" s="9">
        <f>IF('[1]T61 Real GDP'!AS124&lt;&gt;"",(IF('[1]T15 Wine import vol'!AS124&lt;&gt;"",('[1]T15 Wine import vol'!AS124/'[1]T61 Real GDP'!AS124*1000),"")),"")</f>
        <v>0.71179950031675099</v>
      </c>
      <c r="AU93" s="9">
        <f>IF('[1]T61 Real GDP'!AT124&lt;&gt;"",(IF('[1]T15 Wine import vol'!AT124&lt;&gt;"",('[1]T15 Wine import vol'!AT124/'[1]T61 Real GDP'!AT124*1000),"")),"")</f>
        <v>0.37373816651530273</v>
      </c>
      <c r="AV93" s="9">
        <f>IF('[1]T61 Real GDP'!AU124&lt;&gt;"",(IF('[1]T15 Wine import vol'!AU124&lt;&gt;"",('[1]T15 Wine import vol'!AU124/'[1]T61 Real GDP'!AU124*1000),"")),"")</f>
        <v>0</v>
      </c>
      <c r="AW93" s="9">
        <f>IF('[1]T61 Real GDP'!AV124&lt;&gt;"",(IF('[1]T15 Wine import vol'!AV124&lt;&gt;"",('[1]T15 Wine import vol'!AV124/'[1]T61 Real GDP'!AV124*1000),"")),"")</f>
        <v>53.003533568904594</v>
      </c>
      <c r="AX93" s="9">
        <f>IF('[1]T61 Real GDP'!AW124&lt;&gt;"",(IF('[1]T15 Wine import vol'!AW124&lt;&gt;"",('[1]T15 Wine import vol'!AW124/'[1]T61 Real GDP'!AW124*1000),"")),"")</f>
        <v>5.6069526212503504</v>
      </c>
      <c r="AY93" s="9" t="str">
        <f>IF('[1]T61 Real GDP'!AX124&lt;&gt;"",(IF('[1]T15 Wine import vol'!AX124&lt;&gt;"",('[1]T15 Wine import vol'!AX124/'[1]T61 Real GDP'!AX124*1000),"")),"")</f>
        <v/>
      </c>
      <c r="AZ93" s="9">
        <f>IF('[1]T61 Real GDP'!AY124&lt;&gt;"",(IF('[1]T15 Wine import vol'!AY124&lt;&gt;"",('[1]T15 Wine import vol'!AY124/'[1]T61 Real GDP'!AY124*1000),"")),"")</f>
        <v>0</v>
      </c>
      <c r="BA93" s="9">
        <f>IF('[1]T61 Real GDP'!AZ124&lt;&gt;"",(IF('[1]T15 Wine import vol'!AZ124&lt;&gt;"",('[1]T15 Wine import vol'!AZ124/'[1]T61 Real GDP'!AZ124*1000),"")),"")</f>
        <v>4.4365572315882877</v>
      </c>
      <c r="BB93" s="8">
        <f>IF('[1]T61 Real GDP'!BC124&lt;&gt;"",(IF('[1]T15 Wine import vol'!BC124&lt;&gt;"",('[1]T15 Wine import vol'!BC124/'[1]T61 Real GDP'!BC124*1000),"")),"")</f>
        <v>357.49788588041338</v>
      </c>
    </row>
    <row r="94" spans="1:54" x14ac:dyDescent="0.5">
      <c r="A94" s="7">
        <f>'[1]T15 Wine import vol'!A125</f>
        <v>1957</v>
      </c>
      <c r="B94" s="9">
        <f>IF('[1]T61 Real GDP'!B125&lt;&gt;"",(IF('[1]T15 Wine import vol'!B125&lt;&gt;"",('[1]T15 Wine import vol'!B125/'[1]T61 Real GDP'!B125*1000),"")),"")</f>
        <v>6051.5938003589818</v>
      </c>
      <c r="C94" s="9">
        <f>IF('[1]T61 Real GDP'!C125&lt;&gt;"",(IF('[1]T15 Wine import vol'!C125&lt;&gt;"",('[1]T15 Wine import vol'!C125/'[1]T61 Real GDP'!C125*1000),"")),"")</f>
        <v>24.010852811720401</v>
      </c>
      <c r="D94" s="9">
        <f>IF('[1]T61 Real GDP'!D125&lt;&gt;"",(IF('[1]T15 Wine import vol'!D125&lt;&gt;"",('[1]T15 Wine import vol'!D125/'[1]T61 Real GDP'!D125*1000),"")),"")</f>
        <v>4.2653017701002343</v>
      </c>
      <c r="E94" s="9">
        <f>IF('[1]T61 Real GDP'!E125&lt;&gt;"",(IF('[1]T15 Wine import vol'!E125&lt;&gt;"",('[1]T15 Wine import vol'!E125/'[1]T61 Real GDP'!E125*1000),"")),"")</f>
        <v>0.65679145443944509</v>
      </c>
      <c r="F94" s="9">
        <f>IF('[1]T61 Real GDP'!F125&lt;&gt;"",(IF('[1]T15 Wine import vol'!F125&lt;&gt;"",('[1]T15 Wine import vol'!F125/'[1]T61 Real GDP'!F125*1000),"")),"")</f>
        <v>934.25084132804261</v>
      </c>
      <c r="G94" s="9"/>
      <c r="H94" s="9">
        <f>IF('[1]T61 Real GDP'!G125&lt;&gt;"",(IF('[1]T15 Wine import vol'!G125&lt;&gt;"",('[1]T15 Wine import vol'!G125/'[1]T61 Real GDP'!G125*1000),"")),"")</f>
        <v>1092.9995234253956</v>
      </c>
      <c r="I94" s="9">
        <f>IF('[1]T61 Real GDP'!H125&lt;&gt;"",(IF('[1]T15 Wine import vol'!H125&lt;&gt;"",('[1]T15 Wine import vol'!H125/'[1]T61 Real GDP'!H125*1000),"")),"")</f>
        <v>279.75158059643036</v>
      </c>
      <c r="J94" s="9">
        <f>IF('[1]T61 Real GDP'!I125&lt;&gt;"",(IF('[1]T15 Wine import vol'!I125&lt;&gt;"",('[1]T15 Wine import vol'!I125/'[1]T61 Real GDP'!I125*1000),"")),"")</f>
        <v>240.11120940224947</v>
      </c>
      <c r="K94" s="9">
        <f>IF('[1]T61 Real GDP'!J125&lt;&gt;"",(IF('[1]T15 Wine import vol'!J125&lt;&gt;"",('[1]T15 Wine import vol'!J125/'[1]T61 Real GDP'!J125*1000),"")),"")</f>
        <v>704.88059322750723</v>
      </c>
      <c r="L94" s="9">
        <f>IF('[1]T61 Real GDP'!K125&lt;&gt;"",(IF('[1]T15 Wine import vol'!K125&lt;&gt;"",('[1]T15 Wine import vol'!K125/'[1]T61 Real GDP'!K125*1000),"")),"")</f>
        <v>0</v>
      </c>
      <c r="M94" s="9">
        <f>IF('[1]T61 Real GDP'!L125&lt;&gt;"",(IF('[1]T15 Wine import vol'!L125&lt;&gt;"",('[1]T15 Wine import vol'!L125/'[1]T61 Real GDP'!L125*1000),"")),"")</f>
        <v>230.782886561335</v>
      </c>
      <c r="N94" s="9">
        <f>IF('[1]T61 Real GDP'!M125&lt;&gt;"",(IF('[1]T15 Wine import vol'!M125&lt;&gt;"",('[1]T15 Wine import vol'!M125/'[1]T61 Real GDP'!M125*1000),"")),"")</f>
        <v>202.50148898153662</v>
      </c>
      <c r="O94" s="9">
        <f>IF('[1]T61 Real GDP'!N125&lt;&gt;"",(IF('[1]T15 Wine import vol'!N125&lt;&gt;"",('[1]T15 Wine import vol'!N125/'[1]T61 Real GDP'!N125*1000),"")),"")</f>
        <v>350.71457726351196</v>
      </c>
      <c r="P94" s="9">
        <f>IF('[1]T61 Real GDP'!O125&lt;&gt;"",(IF('[1]T15 Wine import vol'!O125&lt;&gt;"",('[1]T15 Wine import vol'!O125/'[1]T61 Real GDP'!O125*1000),"")),"")</f>
        <v>2271.5909469684343</v>
      </c>
      <c r="Q94" s="9">
        <f>IF('[1]T61 Real GDP'!P125&lt;&gt;"",(IF('[1]T15 Wine import vol'!P125&lt;&gt;"",('[1]T15 Wine import vol'!P125/'[1]T61 Real GDP'!P125*1000),"")),"")</f>
        <v>178.01923286807417</v>
      </c>
      <c r="R94" s="9" t="str">
        <f>IF('[1]T61 Real GDP'!Q125&lt;&gt;"",(IF('[1]T15 Wine import vol'!Q125&lt;&gt;"",('[1]T15 Wine import vol'!Q125/'[1]T61 Real GDP'!Q125*1000),"")),"")</f>
        <v/>
      </c>
      <c r="S94" s="9">
        <f>IF('[1]T61 Real GDP'!R125&lt;&gt;"",(IF('[1]T15 Wine import vol'!R125&lt;&gt;"",('[1]T15 Wine import vol'!R125/'[1]T61 Real GDP'!R125*1000),"")),"")</f>
        <v>0</v>
      </c>
      <c r="T94" s="9" t="str">
        <f>IF('[1]T61 Real GDP'!S125&lt;&gt;"",(IF('[1]T15 Wine import vol'!S125&lt;&gt;"",('[1]T15 Wine import vol'!S125/'[1]T61 Real GDP'!S125*1000),"")),"")</f>
        <v/>
      </c>
      <c r="U94" s="9" t="str">
        <f>IF('[1]T61 Real GDP'!T125&lt;&gt;"",(IF('[1]T15 Wine import vol'!T125&lt;&gt;"",('[1]T15 Wine import vol'!T125/'[1]T61 Real GDP'!T125*1000),"")),"")</f>
        <v/>
      </c>
      <c r="V94" s="9">
        <f>IF('[1]T61 Real GDP'!U125&lt;&gt;"",(IF('[1]T15 Wine import vol'!U125&lt;&gt;"",('[1]T15 Wine import vol'!U125/'[1]T61 Real GDP'!U125*1000),"")),"")</f>
        <v>44.8946029478548</v>
      </c>
      <c r="W94" s="9" t="str">
        <f>IF('[1]T61 Real GDP'!V125&lt;&gt;"",(IF('[1]T15 Wine import vol'!V125&lt;&gt;"",('[1]T15 Wine import vol'!V125/'[1]T61 Real GDP'!V125*1000),"")),"")</f>
        <v/>
      </c>
      <c r="X94" s="9">
        <f>IF('[1]T61 Real GDP'!W125&lt;&gt;"",(IF('[1]T15 Wine import vol'!W125&lt;&gt;"",('[1]T15 Wine import vol'!W125/'[1]T61 Real GDP'!W125*1000),"")),"")</f>
        <v>3.355141754739138</v>
      </c>
      <c r="Y94" s="9" t="str">
        <f>IF('[1]T61 Real GDP'!X125&lt;&gt;"",(IF('[1]T15 Wine import vol'!X125&lt;&gt;"",('[1]T15 Wine import vol'!X125/'[1]T61 Real GDP'!X125*1000),"")),"")</f>
        <v/>
      </c>
      <c r="Z94" s="9" t="str">
        <f>IF('[1]T61 Real GDP'!Y125&lt;&gt;"",(IF('[1]T15 Wine import vol'!Y125&lt;&gt;"",('[1]T15 Wine import vol'!Y125/'[1]T61 Real GDP'!Y125*1000),"")),"")</f>
        <v/>
      </c>
      <c r="AA94" s="9" t="str">
        <f>IF('[1]T61 Real GDP'!Z125&lt;&gt;"",(IF('[1]T15 Wine import vol'!Z125&lt;&gt;"",('[1]T15 Wine import vol'!Z125/'[1]T61 Real GDP'!Z125*1000),"")),"")</f>
        <v/>
      </c>
      <c r="AB94" s="9">
        <f>IF('[1]T61 Real GDP'!AA125&lt;&gt;"",(IF('[1]T15 Wine import vol'!AA125&lt;&gt;"",('[1]T15 Wine import vol'!AA125/'[1]T61 Real GDP'!AA125*1000),"")),"")</f>
        <v>1.9344082874123472</v>
      </c>
      <c r="AC94" s="9">
        <f>IF('[1]T61 Real GDP'!AB125&lt;&gt;"",(IF('[1]T15 Wine import vol'!AB125&lt;&gt;"",('[1]T15 Wine import vol'!AB125/'[1]T61 Real GDP'!AB125*1000),"")),"")</f>
        <v>64.468137862633284</v>
      </c>
      <c r="AD94" s="9">
        <f>IF('[1]T61 Real GDP'!AC125&lt;&gt;"",(IF('[1]T15 Wine import vol'!AC125&lt;&gt;"",('[1]T15 Wine import vol'!AC125/'[1]T61 Real GDP'!AC125*1000),"")),"")</f>
        <v>52.594909905602378</v>
      </c>
      <c r="AE94" s="9">
        <f>IF('[1]T61 Real GDP'!AD125&lt;&gt;"",(IF('[1]T15 Wine import vol'!AD125&lt;&gt;"",('[1]T15 Wine import vol'!AD125/'[1]T61 Real GDP'!AD125*1000),"")),"")</f>
        <v>16.98558568056556</v>
      </c>
      <c r="AF94" s="9">
        <f>IF('[1]T61 Real GDP'!AE125&lt;&gt;"",(IF('[1]T15 Wine import vol'!AE125&lt;&gt;"",('[1]T15 Wine import vol'!AE125/'[1]T61 Real GDP'!AE125*1000),"")),"")</f>
        <v>0.42955727585981485</v>
      </c>
      <c r="AG94" s="9">
        <f>IF('[1]T61 Real GDP'!AF125&lt;&gt;"",(IF('[1]T15 Wine import vol'!AF125&lt;&gt;"",('[1]T15 Wine import vol'!AF125/'[1]T61 Real GDP'!AF125*1000),"")),"")</f>
        <v>11.279723675955509</v>
      </c>
      <c r="AH94" s="9">
        <f>IF('[1]T61 Real GDP'!AG125&lt;&gt;"",(IF('[1]T15 Wine import vol'!AG125&lt;&gt;"",('[1]T15 Wine import vol'!AG125/'[1]T61 Real GDP'!AG125*1000),"")),"")</f>
        <v>0</v>
      </c>
      <c r="AI94" s="9">
        <f>IF('[1]T61 Real GDP'!AH125&lt;&gt;"",(IF('[1]T15 Wine import vol'!AH125&lt;&gt;"",('[1]T15 Wine import vol'!AH125/'[1]T61 Real GDP'!AH125*1000),"")),"")</f>
        <v>9.8111548323586835</v>
      </c>
      <c r="AJ94" s="9">
        <f>IF('[1]T61 Real GDP'!AI125&lt;&gt;"",(IF('[1]T15 Wine import vol'!AI125&lt;&gt;"",('[1]T15 Wine import vol'!AI125/'[1]T61 Real GDP'!AI125*1000),"")),"")</f>
        <v>7.6945490956070701</v>
      </c>
      <c r="AK94" s="9" t="str">
        <f>IF('[1]T61 Real GDP'!AJ125&lt;&gt;"",(IF('[1]T15 Wine import vol'!AJ125&lt;&gt;"",('[1]T15 Wine import vol'!AJ125/'[1]T61 Real GDP'!AJ125*1000),"")),"")</f>
        <v/>
      </c>
      <c r="AL94" s="9">
        <f>IF('[1]T61 Real GDP'!AK125&lt;&gt;"",(IF('[1]T15 Wine import vol'!AK125&lt;&gt;"",('[1]T15 Wine import vol'!AK125/'[1]T61 Real GDP'!AK125*1000),"")),"")</f>
        <v>527.4516783441677</v>
      </c>
      <c r="AM94" s="9">
        <f>IF('[1]T61 Real GDP'!AL125&lt;&gt;"",(IF('[1]T15 Wine import vol'!AL125&lt;&gt;"",('[1]T15 Wine import vol'!AL125/'[1]T61 Real GDP'!AL125*1000),"")),"")</f>
        <v>104.83201307156916</v>
      </c>
      <c r="AN94" s="9">
        <f>IF('[1]T61 Real GDP'!AM125&lt;&gt;"",(IF('[1]T15 Wine import vol'!AM125&lt;&gt;"",('[1]T15 Wine import vol'!AM125/'[1]T61 Real GDP'!AM125*1000),"")),"")</f>
        <v>6.8558900395117091</v>
      </c>
      <c r="AO94" s="9">
        <f>IF('[1]T61 Real GDP'!AN125&lt;&gt;"",(IF('[1]T15 Wine import vol'!AN125&lt;&gt;"",('[1]T15 Wine import vol'!AN125/'[1]T61 Real GDP'!AN125*1000),"")),"")</f>
        <v>108.12900519227158</v>
      </c>
      <c r="AP94" s="9">
        <f>IF('[1]T61 Real GDP'!AO125&lt;&gt;"",(IF('[1]T15 Wine import vol'!AO125&lt;&gt;"",('[1]T15 Wine import vol'!AO125/'[1]T61 Real GDP'!AO125*1000),"")),"")</f>
        <v>0</v>
      </c>
      <c r="AQ94" s="9" t="str">
        <f>IF('[1]T61 Real GDP'!AP125&lt;&gt;"",(IF('[1]T15 Wine import vol'!AP125&lt;&gt;"",('[1]T15 Wine import vol'!AP125/'[1]T61 Real GDP'!AP125*1000),"")),"")</f>
        <v/>
      </c>
      <c r="AR94" s="9">
        <f>IF('[1]T61 Real GDP'!AQ125&lt;&gt;"",(IF('[1]T15 Wine import vol'!AQ125&lt;&gt;"",('[1]T15 Wine import vol'!AQ125/'[1]T61 Real GDP'!AQ125*1000),"")),"")</f>
        <v>0</v>
      </c>
      <c r="AS94" s="9">
        <f>IF('[1]T61 Real GDP'!AR125&lt;&gt;"",(IF('[1]T15 Wine import vol'!AR125&lt;&gt;"",('[1]T15 Wine import vol'!AR125/'[1]T61 Real GDP'!AR125*1000),"")),"")</f>
        <v>64.691421917453752</v>
      </c>
      <c r="AT94" s="9">
        <f>IF('[1]T61 Real GDP'!AS125&lt;&gt;"",(IF('[1]T15 Wine import vol'!AS125&lt;&gt;"",('[1]T15 Wine import vol'!AS125/'[1]T61 Real GDP'!AS125*1000),"")),"")</f>
        <v>0.35981059570242224</v>
      </c>
      <c r="AU94" s="9">
        <f>IF('[1]T61 Real GDP'!AT125&lt;&gt;"",(IF('[1]T15 Wine import vol'!AT125&lt;&gt;"",('[1]T15 Wine import vol'!AT125/'[1]T61 Real GDP'!AT125*1000),"")),"")</f>
        <v>0.69654860167868204</v>
      </c>
      <c r="AV94" s="9">
        <f>IF('[1]T61 Real GDP'!AU125&lt;&gt;"",(IF('[1]T15 Wine import vol'!AU125&lt;&gt;"",('[1]T15 Wine import vol'!AU125/'[1]T61 Real GDP'!AU125*1000),"")),"")</f>
        <v>0</v>
      </c>
      <c r="AW94" s="9">
        <f>IF('[1]T61 Real GDP'!AV125&lt;&gt;"",(IF('[1]T15 Wine import vol'!AV125&lt;&gt;"",('[1]T15 Wine import vol'!AV125/'[1]T61 Real GDP'!AV125*1000),"")),"")</f>
        <v>53.300168783867811</v>
      </c>
      <c r="AX94" s="9">
        <f>IF('[1]T61 Real GDP'!AW125&lt;&gt;"",(IF('[1]T15 Wine import vol'!AW125&lt;&gt;"",('[1]T15 Wine import vol'!AW125/'[1]T61 Real GDP'!AW125*1000),"")),"")</f>
        <v>5.3192904066597517</v>
      </c>
      <c r="AY94" s="9" t="str">
        <f>IF('[1]T61 Real GDP'!AX125&lt;&gt;"",(IF('[1]T15 Wine import vol'!AX125&lt;&gt;"",('[1]T15 Wine import vol'!AX125/'[1]T61 Real GDP'!AX125*1000),"")),"")</f>
        <v/>
      </c>
      <c r="AZ94" s="9">
        <f>IF('[1]T61 Real GDP'!AY125&lt;&gt;"",(IF('[1]T15 Wine import vol'!AY125&lt;&gt;"",('[1]T15 Wine import vol'!AY125/'[1]T61 Real GDP'!AY125*1000),"")),"")</f>
        <v>0</v>
      </c>
      <c r="BA94" s="9">
        <f>IF('[1]T61 Real GDP'!AZ125&lt;&gt;"",(IF('[1]T15 Wine import vol'!AZ125&lt;&gt;"",('[1]T15 Wine import vol'!AZ125/'[1]T61 Real GDP'!AZ125*1000),"")),"")</f>
        <v>4.3875043875043875</v>
      </c>
      <c r="BB94" s="8">
        <f>IF('[1]T61 Real GDP'!BC125&lt;&gt;"",(IF('[1]T15 Wine import vol'!BC125&lt;&gt;"",('[1]T15 Wine import vol'!BC125/'[1]T61 Real GDP'!BC125*1000),"")),"")</f>
        <v>389.28696211317413</v>
      </c>
    </row>
    <row r="95" spans="1:54" x14ac:dyDescent="0.5">
      <c r="A95" s="7">
        <f>'[1]T15 Wine import vol'!A126</f>
        <v>1958</v>
      </c>
      <c r="B95" s="9">
        <f>IF('[1]T61 Real GDP'!B126&lt;&gt;"",(IF('[1]T15 Wine import vol'!B126&lt;&gt;"",('[1]T15 Wine import vol'!B126/'[1]T61 Real GDP'!B126*1000),"")),"")</f>
        <v>6368.423407015458</v>
      </c>
      <c r="C95" s="9">
        <f>IF('[1]T61 Real GDP'!C126&lt;&gt;"",(IF('[1]T15 Wine import vol'!C126&lt;&gt;"",('[1]T15 Wine import vol'!C126/'[1]T61 Real GDP'!C126*1000),"")),"")</f>
        <v>17.887417418323331</v>
      </c>
      <c r="D95" s="9">
        <f>IF('[1]T61 Real GDP'!D126&lt;&gt;"",(IF('[1]T15 Wine import vol'!D126&lt;&gt;"",('[1]T15 Wine import vol'!D126/'[1]T61 Real GDP'!D126*1000),"")),"")</f>
        <v>4.2099945270071153</v>
      </c>
      <c r="E95" s="9">
        <f>IF('[1]T61 Real GDP'!E126&lt;&gt;"",(IF('[1]T15 Wine import vol'!E126&lt;&gt;"",('[1]T15 Wine import vol'!E126/'[1]T61 Real GDP'!E126*1000),"")),"")</f>
        <v>0.84963460544770075</v>
      </c>
      <c r="F95" s="9">
        <f>IF('[1]T61 Real GDP'!F126&lt;&gt;"",(IF('[1]T15 Wine import vol'!F126&lt;&gt;"",('[1]T15 Wine import vol'!F126/'[1]T61 Real GDP'!F126*1000),"")),"")</f>
        <v>414.32448148866058</v>
      </c>
      <c r="G95" s="9"/>
      <c r="H95" s="9">
        <f>IF('[1]T61 Real GDP'!G126&lt;&gt;"",(IF('[1]T15 Wine import vol'!G126&lt;&gt;"",('[1]T15 Wine import vol'!G126/'[1]T61 Real GDP'!G126*1000),"")),"")</f>
        <v>973.22645906136756</v>
      </c>
      <c r="I95" s="9">
        <f>IF('[1]T61 Real GDP'!H126&lt;&gt;"",(IF('[1]T15 Wine import vol'!H126&lt;&gt;"",('[1]T15 Wine import vol'!H126/'[1]T61 Real GDP'!H126*1000),"")),"")</f>
        <v>295.47755191376433</v>
      </c>
      <c r="J95" s="9">
        <f>IF('[1]T61 Real GDP'!I126&lt;&gt;"",(IF('[1]T15 Wine import vol'!I126&lt;&gt;"",('[1]T15 Wine import vol'!I126/'[1]T61 Real GDP'!I126*1000),"")),"")</f>
        <v>100.55725478694431</v>
      </c>
      <c r="K95" s="9">
        <f>IF('[1]T61 Real GDP'!J126&lt;&gt;"",(IF('[1]T15 Wine import vol'!J126&lt;&gt;"",('[1]T15 Wine import vol'!J126/'[1]T61 Real GDP'!J126*1000),"")),"")</f>
        <v>754.15438985546052</v>
      </c>
      <c r="L95" s="9">
        <f>IF('[1]T61 Real GDP'!K126&lt;&gt;"",(IF('[1]T15 Wine import vol'!K126&lt;&gt;"",('[1]T15 Wine import vol'!K126/'[1]T61 Real GDP'!K126*1000),"")),"")</f>
        <v>0</v>
      </c>
      <c r="M95" s="9">
        <f>IF('[1]T61 Real GDP'!L126&lt;&gt;"",(IF('[1]T15 Wine import vol'!L126&lt;&gt;"",('[1]T15 Wine import vol'!L126/'[1]T61 Real GDP'!L126*1000),"")),"")</f>
        <v>226.57241254304876</v>
      </c>
      <c r="N95" s="9">
        <f>IF('[1]T61 Real GDP'!M126&lt;&gt;"",(IF('[1]T15 Wine import vol'!M126&lt;&gt;"",('[1]T15 Wine import vol'!M126/'[1]T61 Real GDP'!M126*1000),"")),"")</f>
        <v>198.32499014348693</v>
      </c>
      <c r="O95" s="9">
        <f>IF('[1]T61 Real GDP'!N126&lt;&gt;"",(IF('[1]T15 Wine import vol'!N126&lt;&gt;"",('[1]T15 Wine import vol'!N126/'[1]T61 Real GDP'!N126*1000),"")),"")</f>
        <v>357.34640862056528</v>
      </c>
      <c r="P95" s="9">
        <f>IF('[1]T61 Real GDP'!O126&lt;&gt;"",(IF('[1]T15 Wine import vol'!O126&lt;&gt;"",('[1]T15 Wine import vol'!O126/'[1]T61 Real GDP'!O126*1000),"")),"")</f>
        <v>2373.493155349724</v>
      </c>
      <c r="Q95" s="9">
        <f>IF('[1]T61 Real GDP'!P126&lt;&gt;"",(IF('[1]T15 Wine import vol'!P126&lt;&gt;"",('[1]T15 Wine import vol'!P126/'[1]T61 Real GDP'!P126*1000),"")),"")</f>
        <v>169.64394215579048</v>
      </c>
      <c r="R95" s="9" t="str">
        <f>IF('[1]T61 Real GDP'!Q126&lt;&gt;"",(IF('[1]T15 Wine import vol'!Q126&lt;&gt;"",('[1]T15 Wine import vol'!Q126/'[1]T61 Real GDP'!Q126*1000),"")),"")</f>
        <v/>
      </c>
      <c r="S95" s="9">
        <f>IF('[1]T61 Real GDP'!R126&lt;&gt;"",(IF('[1]T15 Wine import vol'!R126&lt;&gt;"",('[1]T15 Wine import vol'!R126/'[1]T61 Real GDP'!R126*1000),"")),"")</f>
        <v>0</v>
      </c>
      <c r="T95" s="9" t="str">
        <f>IF('[1]T61 Real GDP'!S126&lt;&gt;"",(IF('[1]T15 Wine import vol'!S126&lt;&gt;"",('[1]T15 Wine import vol'!S126/'[1]T61 Real GDP'!S126*1000),"")),"")</f>
        <v/>
      </c>
      <c r="U95" s="9" t="str">
        <f>IF('[1]T61 Real GDP'!T126&lt;&gt;"",(IF('[1]T15 Wine import vol'!T126&lt;&gt;"",('[1]T15 Wine import vol'!T126/'[1]T61 Real GDP'!T126*1000),"")),"")</f>
        <v/>
      </c>
      <c r="V95" s="9">
        <f>IF('[1]T61 Real GDP'!U126&lt;&gt;"",(IF('[1]T15 Wine import vol'!U126&lt;&gt;"",('[1]T15 Wine import vol'!U126/'[1]T61 Real GDP'!U126*1000),"")),"")</f>
        <v>321.58244083176328</v>
      </c>
      <c r="W95" s="9" t="str">
        <f>IF('[1]T61 Real GDP'!V126&lt;&gt;"",(IF('[1]T15 Wine import vol'!V126&lt;&gt;"",('[1]T15 Wine import vol'!V126/'[1]T61 Real GDP'!V126*1000),"")),"")</f>
        <v/>
      </c>
      <c r="X95" s="9">
        <f>IF('[1]T61 Real GDP'!W126&lt;&gt;"",(IF('[1]T15 Wine import vol'!W126&lt;&gt;"",('[1]T15 Wine import vol'!W126/'[1]T61 Real GDP'!W126*1000),"")),"")</f>
        <v>0</v>
      </c>
      <c r="Y95" s="9" t="str">
        <f>IF('[1]T61 Real GDP'!X126&lt;&gt;"",(IF('[1]T15 Wine import vol'!X126&lt;&gt;"",('[1]T15 Wine import vol'!X126/'[1]T61 Real GDP'!X126*1000),"")),"")</f>
        <v/>
      </c>
      <c r="Z95" s="9" t="str">
        <f>IF('[1]T61 Real GDP'!Y126&lt;&gt;"",(IF('[1]T15 Wine import vol'!Y126&lt;&gt;"",('[1]T15 Wine import vol'!Y126/'[1]T61 Real GDP'!Y126*1000),"")),"")</f>
        <v/>
      </c>
      <c r="AA95" s="9" t="str">
        <f>IF('[1]T61 Real GDP'!Z126&lt;&gt;"",(IF('[1]T15 Wine import vol'!Z126&lt;&gt;"",('[1]T15 Wine import vol'!Z126/'[1]T61 Real GDP'!Z126*1000),"")),"")</f>
        <v/>
      </c>
      <c r="AB95" s="9">
        <f>IF('[1]T61 Real GDP'!AA126&lt;&gt;"",(IF('[1]T15 Wine import vol'!AA126&lt;&gt;"",('[1]T15 Wine import vol'!AA126/'[1]T61 Real GDP'!AA126*1000),"")),"")</f>
        <v>2.7079209724229214</v>
      </c>
      <c r="AC95" s="9">
        <f>IF('[1]T61 Real GDP'!AB126&lt;&gt;"",(IF('[1]T15 Wine import vol'!AB126&lt;&gt;"",('[1]T15 Wine import vol'!AB126/'[1]T61 Real GDP'!AB126*1000),"")),"")</f>
        <v>33.401727346471347</v>
      </c>
      <c r="AD95" s="9">
        <f>IF('[1]T61 Real GDP'!AC126&lt;&gt;"",(IF('[1]T15 Wine import vol'!AC126&lt;&gt;"",('[1]T15 Wine import vol'!AC126/'[1]T61 Real GDP'!AC126*1000),"")),"")</f>
        <v>59.052079908200852</v>
      </c>
      <c r="AE95" s="9">
        <f>IF('[1]T61 Real GDP'!AD126&lt;&gt;"",(IF('[1]T15 Wine import vol'!AD126&lt;&gt;"",('[1]T15 Wine import vol'!AD126/'[1]T61 Real GDP'!AD126*1000),"")),"")</f>
        <v>18.234747359995872</v>
      </c>
      <c r="AF95" s="9">
        <f>IF('[1]T61 Real GDP'!AE126&lt;&gt;"",(IF('[1]T15 Wine import vol'!AE126&lt;&gt;"",('[1]T15 Wine import vol'!AE126/'[1]T61 Real GDP'!AE126*1000),"")),"")</f>
        <v>61.13237429061634</v>
      </c>
      <c r="AG95" s="9">
        <f>IF('[1]T61 Real GDP'!AF126&lt;&gt;"",(IF('[1]T15 Wine import vol'!AF126&lt;&gt;"",('[1]T15 Wine import vol'!AF126/'[1]T61 Real GDP'!AF126*1000),"")),"")</f>
        <v>9.6607840393537092</v>
      </c>
      <c r="AH95" s="9">
        <f>IF('[1]T61 Real GDP'!AG126&lt;&gt;"",(IF('[1]T15 Wine import vol'!AG126&lt;&gt;"",('[1]T15 Wine import vol'!AG126/'[1]T61 Real GDP'!AG126*1000),"")),"")</f>
        <v>0</v>
      </c>
      <c r="AI95" s="9">
        <f>IF('[1]T61 Real GDP'!AH126&lt;&gt;"",(IF('[1]T15 Wine import vol'!AH126&lt;&gt;"",('[1]T15 Wine import vol'!AH126/'[1]T61 Real GDP'!AH126*1000),"")),"")</f>
        <v>6.5165836432886985</v>
      </c>
      <c r="AJ95" s="9">
        <f>IF('[1]T61 Real GDP'!AI126&lt;&gt;"",(IF('[1]T15 Wine import vol'!AI126&lt;&gt;"",('[1]T15 Wine import vol'!AI126/'[1]T61 Real GDP'!AI126*1000),"")),"")</f>
        <v>0</v>
      </c>
      <c r="AK95" s="9" t="str">
        <f>IF('[1]T61 Real GDP'!AJ126&lt;&gt;"",(IF('[1]T15 Wine import vol'!AJ126&lt;&gt;"",('[1]T15 Wine import vol'!AJ126/'[1]T61 Real GDP'!AJ126*1000),"")),"")</f>
        <v/>
      </c>
      <c r="AL95" s="9">
        <f>IF('[1]T61 Real GDP'!AK126&lt;&gt;"",(IF('[1]T15 Wine import vol'!AK126&lt;&gt;"",('[1]T15 Wine import vol'!AK126/'[1]T61 Real GDP'!AK126*1000),"")),"")</f>
        <v>252.12575787475012</v>
      </c>
      <c r="AM95" s="9">
        <f>IF('[1]T61 Real GDP'!AL126&lt;&gt;"",(IF('[1]T15 Wine import vol'!AL126&lt;&gt;"",('[1]T15 Wine import vol'!AL126/'[1]T61 Real GDP'!AL126*1000),"")),"")</f>
        <v>97.874704143245665</v>
      </c>
      <c r="AN95" s="9">
        <f>IF('[1]T61 Real GDP'!AM126&lt;&gt;"",(IF('[1]T15 Wine import vol'!AM126&lt;&gt;"",('[1]T15 Wine import vol'!AM126/'[1]T61 Real GDP'!AM126*1000),"")),"")</f>
        <v>8.9483439375253191</v>
      </c>
      <c r="AO95" s="9">
        <f>IF('[1]T61 Real GDP'!AN126&lt;&gt;"",(IF('[1]T15 Wine import vol'!AN126&lt;&gt;"",('[1]T15 Wine import vol'!AN126/'[1]T61 Real GDP'!AN126*1000),"")),"")</f>
        <v>95.240264957084179</v>
      </c>
      <c r="AP95" s="9">
        <f>IF('[1]T61 Real GDP'!AO126&lt;&gt;"",(IF('[1]T15 Wine import vol'!AO126&lt;&gt;"",('[1]T15 Wine import vol'!AO126/'[1]T61 Real GDP'!AO126*1000),"")),"")</f>
        <v>0</v>
      </c>
      <c r="AQ95" s="9" t="str">
        <f>IF('[1]T61 Real GDP'!AP126&lt;&gt;"",(IF('[1]T15 Wine import vol'!AP126&lt;&gt;"",('[1]T15 Wine import vol'!AP126/'[1]T61 Real GDP'!AP126*1000),"")),"")</f>
        <v/>
      </c>
      <c r="AR95" s="9">
        <f>IF('[1]T61 Real GDP'!AQ126&lt;&gt;"",(IF('[1]T15 Wine import vol'!AQ126&lt;&gt;"",('[1]T15 Wine import vol'!AQ126/'[1]T61 Real GDP'!AQ126*1000),"")),"")</f>
        <v>0</v>
      </c>
      <c r="AS95" s="9">
        <f>IF('[1]T61 Real GDP'!AR126&lt;&gt;"",(IF('[1]T15 Wine import vol'!AR126&lt;&gt;"",('[1]T15 Wine import vol'!AR126/'[1]T61 Real GDP'!AR126*1000),"")),"")</f>
        <v>35.949670461354096</v>
      </c>
      <c r="AT95" s="9">
        <f>IF('[1]T61 Real GDP'!AS126&lt;&gt;"",(IF('[1]T15 Wine import vol'!AS126&lt;&gt;"",('[1]T15 Wine import vol'!AS126/'[1]T61 Real GDP'!AS126*1000),"")),"")</f>
        <v>2.6743599086706089</v>
      </c>
      <c r="AU95" s="9">
        <f>IF('[1]T61 Real GDP'!AT126&lt;&gt;"",(IF('[1]T15 Wine import vol'!AT126&lt;&gt;"",('[1]T15 Wine import vol'!AT126/'[1]T61 Real GDP'!AT126*1000),"")),"")</f>
        <v>0.65820435270538447</v>
      </c>
      <c r="AV95" s="9">
        <f>IF('[1]T61 Real GDP'!AU126&lt;&gt;"",(IF('[1]T15 Wine import vol'!AU126&lt;&gt;"",('[1]T15 Wine import vol'!AU126/'[1]T61 Real GDP'!AU126*1000),"")),"")</f>
        <v>0</v>
      </c>
      <c r="AW95" s="9">
        <f>IF('[1]T61 Real GDP'!AV126&lt;&gt;"",(IF('[1]T15 Wine import vol'!AV126&lt;&gt;"",('[1]T15 Wine import vol'!AV126/'[1]T61 Real GDP'!AV126*1000),"")),"")</f>
        <v>53.304904051172706</v>
      </c>
      <c r="AX95" s="9">
        <f>IF('[1]T61 Real GDP'!AW126&lt;&gt;"",(IF('[1]T15 Wine import vol'!AW126&lt;&gt;"",('[1]T15 Wine import vol'!AW126/'[1]T61 Real GDP'!AW126*1000),"")),"")</f>
        <v>2.5706940874035986</v>
      </c>
      <c r="AY95" s="9" t="str">
        <f>IF('[1]T61 Real GDP'!AX126&lt;&gt;"",(IF('[1]T15 Wine import vol'!AX126&lt;&gt;"",('[1]T15 Wine import vol'!AX126/'[1]T61 Real GDP'!AX126*1000),"")),"")</f>
        <v/>
      </c>
      <c r="AZ95" s="9">
        <f>IF('[1]T61 Real GDP'!AY126&lt;&gt;"",(IF('[1]T15 Wine import vol'!AY126&lt;&gt;"",('[1]T15 Wine import vol'!AY126/'[1]T61 Real GDP'!AY126*1000),"")),"")</f>
        <v>0</v>
      </c>
      <c r="BA95" s="9">
        <f>IF('[1]T61 Real GDP'!AZ126&lt;&gt;"",(IF('[1]T15 Wine import vol'!AZ126&lt;&gt;"",('[1]T15 Wine import vol'!AZ126/'[1]T61 Real GDP'!AZ126*1000),"")),"")</f>
        <v>4.2344173441734423</v>
      </c>
      <c r="BB95" s="8">
        <f>IF('[1]T61 Real GDP'!BC126&lt;&gt;"",(IF('[1]T15 Wine import vol'!BC126&lt;&gt;"",('[1]T15 Wine import vol'!BC126/'[1]T61 Real GDP'!BC126*1000),"")),"")</f>
        <v>395.08533221180249</v>
      </c>
    </row>
    <row r="96" spans="1:54" x14ac:dyDescent="0.5">
      <c r="A96" s="7">
        <f>'[1]T15 Wine import vol'!A127</f>
        <v>1959</v>
      </c>
      <c r="B96" s="9">
        <f>IF('[1]T61 Real GDP'!B127&lt;&gt;"",(IF('[1]T15 Wine import vol'!B127&lt;&gt;"",('[1]T15 Wine import vol'!B127/'[1]T61 Real GDP'!B127*1000),"")),"")</f>
        <v>4802.3757160075047</v>
      </c>
      <c r="C96" s="9">
        <f>IF('[1]T61 Real GDP'!C127&lt;&gt;"",(IF('[1]T15 Wine import vol'!C127&lt;&gt;"",('[1]T15 Wine import vol'!C127/'[1]T61 Real GDP'!C127*1000),"")),"")</f>
        <v>15.461099653185757</v>
      </c>
      <c r="D96" s="9">
        <f>IF('[1]T61 Real GDP'!D127&lt;&gt;"",(IF('[1]T15 Wine import vol'!D127&lt;&gt;"",('[1]T15 Wine import vol'!D127/'[1]T61 Real GDP'!D127*1000),"")),"")</f>
        <v>3.9937697192379891</v>
      </c>
      <c r="E96" s="9">
        <f>IF('[1]T61 Real GDP'!E127&lt;&gt;"",(IF('[1]T15 Wine import vol'!E127&lt;&gt;"",('[1]T15 Wine import vol'!E127/'[1]T61 Real GDP'!E127*1000),"")),"")</f>
        <v>0.35018510323687813</v>
      </c>
      <c r="F96" s="9">
        <f>IF('[1]T61 Real GDP'!F127&lt;&gt;"",(IF('[1]T15 Wine import vol'!F127&lt;&gt;"",('[1]T15 Wine import vol'!F127/'[1]T61 Real GDP'!F127*1000),"")),"")</f>
        <v>346.33054541170929</v>
      </c>
      <c r="G96" s="9"/>
      <c r="H96" s="9">
        <f>IF('[1]T61 Real GDP'!G127&lt;&gt;"",(IF('[1]T15 Wine import vol'!G127&lt;&gt;"",('[1]T15 Wine import vol'!G127/'[1]T61 Real GDP'!G127*1000),"")),"")</f>
        <v>985.17201747742558</v>
      </c>
      <c r="I96" s="9">
        <f>IF('[1]T61 Real GDP'!H127&lt;&gt;"",(IF('[1]T15 Wine import vol'!H127&lt;&gt;"",('[1]T15 Wine import vol'!H127/'[1]T61 Real GDP'!H127*1000),"")),"")</f>
        <v>287.75146422205245</v>
      </c>
      <c r="J96" s="9">
        <f>IF('[1]T61 Real GDP'!I127&lt;&gt;"",(IF('[1]T15 Wine import vol'!I127&lt;&gt;"",('[1]T15 Wine import vol'!I127/'[1]T61 Real GDP'!I127*1000),"")),"")</f>
        <v>87.008107573660268</v>
      </c>
      <c r="K96" s="9">
        <f>IF('[1]T61 Real GDP'!J127&lt;&gt;"",(IF('[1]T15 Wine import vol'!J127&lt;&gt;"",('[1]T15 Wine import vol'!J127/'[1]T61 Real GDP'!J127*1000),"")),"")</f>
        <v>735.45773101325221</v>
      </c>
      <c r="L96" s="9">
        <f>IF('[1]T61 Real GDP'!K127&lt;&gt;"",(IF('[1]T15 Wine import vol'!K127&lt;&gt;"",('[1]T15 Wine import vol'!K127/'[1]T61 Real GDP'!K127*1000),"")),"")</f>
        <v>3.9829529613255268</v>
      </c>
      <c r="M96" s="9">
        <f>IF('[1]T61 Real GDP'!L127&lt;&gt;"",(IF('[1]T15 Wine import vol'!L127&lt;&gt;"",('[1]T15 Wine import vol'!L127/'[1]T61 Real GDP'!L127*1000),"")),"")</f>
        <v>156.78076822576432</v>
      </c>
      <c r="N96" s="9">
        <f>IF('[1]T61 Real GDP'!M127&lt;&gt;"",(IF('[1]T15 Wine import vol'!M127&lt;&gt;"",('[1]T15 Wine import vol'!M127/'[1]T61 Real GDP'!M127*1000),"")),"")</f>
        <v>213.00103652910823</v>
      </c>
      <c r="O96" s="9">
        <f>IF('[1]T61 Real GDP'!N127&lt;&gt;"",(IF('[1]T15 Wine import vol'!N127&lt;&gt;"",('[1]T15 Wine import vol'!N127/'[1]T61 Real GDP'!N127*1000),"")),"")</f>
        <v>393.76504317164535</v>
      </c>
      <c r="P96" s="9">
        <f>IF('[1]T61 Real GDP'!O127&lt;&gt;"",(IF('[1]T15 Wine import vol'!O127&lt;&gt;"",('[1]T15 Wine import vol'!O127/'[1]T61 Real GDP'!O127*1000),"")),"")</f>
        <v>1879.0548658390064</v>
      </c>
      <c r="Q96" s="9">
        <f>IF('[1]T61 Real GDP'!P127&lt;&gt;"",(IF('[1]T15 Wine import vol'!P127&lt;&gt;"",('[1]T15 Wine import vol'!P127/'[1]T61 Real GDP'!P127*1000),"")),"")</f>
        <v>188.27068933701156</v>
      </c>
      <c r="R96" s="9" t="str">
        <f>IF('[1]T61 Real GDP'!Q127&lt;&gt;"",(IF('[1]T15 Wine import vol'!Q127&lt;&gt;"",('[1]T15 Wine import vol'!Q127/'[1]T61 Real GDP'!Q127*1000),"")),"")</f>
        <v/>
      </c>
      <c r="S96" s="9">
        <f>IF('[1]T61 Real GDP'!R127&lt;&gt;"",(IF('[1]T15 Wine import vol'!R127&lt;&gt;"",('[1]T15 Wine import vol'!R127/'[1]T61 Real GDP'!R127*1000),"")),"")</f>
        <v>0</v>
      </c>
      <c r="T96" s="9" t="str">
        <f>IF('[1]T61 Real GDP'!S127&lt;&gt;"",(IF('[1]T15 Wine import vol'!S127&lt;&gt;"",('[1]T15 Wine import vol'!S127/'[1]T61 Real GDP'!S127*1000),"")),"")</f>
        <v/>
      </c>
      <c r="U96" s="9" t="str">
        <f>IF('[1]T61 Real GDP'!T127&lt;&gt;"",(IF('[1]T15 Wine import vol'!T127&lt;&gt;"",('[1]T15 Wine import vol'!T127/'[1]T61 Real GDP'!T127*1000),"")),"")</f>
        <v/>
      </c>
      <c r="V96" s="9">
        <f>IF('[1]T61 Real GDP'!U127&lt;&gt;"",(IF('[1]T15 Wine import vol'!U127&lt;&gt;"",('[1]T15 Wine import vol'!U127/'[1]T61 Real GDP'!U127*1000),"")),"")</f>
        <v>2.8883667183282222</v>
      </c>
      <c r="W96" s="9" t="str">
        <f>IF('[1]T61 Real GDP'!V127&lt;&gt;"",(IF('[1]T15 Wine import vol'!V127&lt;&gt;"",('[1]T15 Wine import vol'!V127/'[1]T61 Real GDP'!V127*1000),"")),"")</f>
        <v/>
      </c>
      <c r="X96" s="9">
        <f>IF('[1]T61 Real GDP'!W127&lt;&gt;"",(IF('[1]T15 Wine import vol'!W127&lt;&gt;"",('[1]T15 Wine import vol'!W127/'[1]T61 Real GDP'!W127*1000),"")),"")</f>
        <v>0</v>
      </c>
      <c r="Y96" s="9" t="str">
        <f>IF('[1]T61 Real GDP'!X127&lt;&gt;"",(IF('[1]T15 Wine import vol'!X127&lt;&gt;"",('[1]T15 Wine import vol'!X127/'[1]T61 Real GDP'!X127*1000),"")),"")</f>
        <v/>
      </c>
      <c r="Z96" s="9" t="str">
        <f>IF('[1]T61 Real GDP'!Y127&lt;&gt;"",(IF('[1]T15 Wine import vol'!Y127&lt;&gt;"",('[1]T15 Wine import vol'!Y127/'[1]T61 Real GDP'!Y127*1000),"")),"")</f>
        <v/>
      </c>
      <c r="AA96" s="9" t="str">
        <f>IF('[1]T61 Real GDP'!Z127&lt;&gt;"",(IF('[1]T15 Wine import vol'!Z127&lt;&gt;"",('[1]T15 Wine import vol'!Z127/'[1]T61 Real GDP'!Z127*1000),"")),"")</f>
        <v/>
      </c>
      <c r="AB96" s="9">
        <f>IF('[1]T61 Real GDP'!AA127&lt;&gt;"",(IF('[1]T15 Wine import vol'!AA127&lt;&gt;"",('[1]T15 Wine import vol'!AA127/'[1]T61 Real GDP'!AA127*1000),"")),"")</f>
        <v>2.6995801924022831</v>
      </c>
      <c r="AC96" s="9">
        <f>IF('[1]T61 Real GDP'!AB127&lt;&gt;"",(IF('[1]T15 Wine import vol'!AB127&lt;&gt;"",('[1]T15 Wine import vol'!AB127/'[1]T61 Real GDP'!AB127*1000),"")),"")</f>
        <v>26.727248429774161</v>
      </c>
      <c r="AD96" s="9">
        <f>IF('[1]T61 Real GDP'!AC127&lt;&gt;"",(IF('[1]T15 Wine import vol'!AC127&lt;&gt;"",('[1]T15 Wine import vol'!AC127/'[1]T61 Real GDP'!AC127*1000),"")),"")</f>
        <v>57.3963962801976</v>
      </c>
      <c r="AE96" s="9">
        <f>IF('[1]T61 Real GDP'!AD127&lt;&gt;"",(IF('[1]T15 Wine import vol'!AD127&lt;&gt;"",('[1]T15 Wine import vol'!AD127/'[1]T61 Real GDP'!AD127*1000),"")),"")</f>
        <v>18.577299341382162</v>
      </c>
      <c r="AF96" s="9">
        <f>IF('[1]T61 Real GDP'!AE127&lt;&gt;"",(IF('[1]T15 Wine import vol'!AE127&lt;&gt;"",('[1]T15 Wine import vol'!AE127/'[1]T61 Real GDP'!AE127*1000),"")),"")</f>
        <v>16.594074607703337</v>
      </c>
      <c r="AG96" s="9">
        <f>IF('[1]T61 Real GDP'!AF127&lt;&gt;"",(IF('[1]T15 Wine import vol'!AF127&lt;&gt;"",('[1]T15 Wine import vol'!AF127/'[1]T61 Real GDP'!AF127*1000),"")),"")</f>
        <v>10.832751115008993</v>
      </c>
      <c r="AH96" s="9">
        <f>IF('[1]T61 Real GDP'!AG127&lt;&gt;"",(IF('[1]T15 Wine import vol'!AG127&lt;&gt;"",('[1]T15 Wine import vol'!AG127/'[1]T61 Real GDP'!AG127*1000),"")),"")</f>
        <v>1.7711244739530221</v>
      </c>
      <c r="AI96" s="9">
        <f>IF('[1]T61 Real GDP'!AH127&lt;&gt;"",(IF('[1]T15 Wine import vol'!AH127&lt;&gt;"",('[1]T15 Wine import vol'!AH127/'[1]T61 Real GDP'!AH127*1000),"")),"")</f>
        <v>4.5194106911286376</v>
      </c>
      <c r="AJ96" s="9">
        <f>IF('[1]T61 Real GDP'!AI127&lt;&gt;"",(IF('[1]T15 Wine import vol'!AI127&lt;&gt;"",('[1]T15 Wine import vol'!AI127/'[1]T61 Real GDP'!AI127*1000),"")),"")</f>
        <v>0</v>
      </c>
      <c r="AK96" s="9" t="str">
        <f>IF('[1]T61 Real GDP'!AJ127&lt;&gt;"",(IF('[1]T15 Wine import vol'!AJ127&lt;&gt;"",('[1]T15 Wine import vol'!AJ127/'[1]T61 Real GDP'!AJ127*1000),"")),"")</f>
        <v/>
      </c>
      <c r="AL96" s="9">
        <f>IF('[1]T61 Real GDP'!AK127&lt;&gt;"",(IF('[1]T15 Wine import vol'!AK127&lt;&gt;"",('[1]T15 Wine import vol'!AK127/'[1]T61 Real GDP'!AK127*1000),"")),"")</f>
        <v>1066.5937877280717</v>
      </c>
      <c r="AM96" s="9">
        <f>IF('[1]T61 Real GDP'!AL127&lt;&gt;"",(IF('[1]T15 Wine import vol'!AL127&lt;&gt;"",('[1]T15 Wine import vol'!AL127/'[1]T61 Real GDP'!AL127*1000),"")),"")</f>
        <v>6.499556255730873</v>
      </c>
      <c r="AN96" s="9">
        <f>IF('[1]T61 Real GDP'!AM127&lt;&gt;"",(IF('[1]T15 Wine import vol'!AM127&lt;&gt;"",('[1]T15 Wine import vol'!AM127/'[1]T61 Real GDP'!AM127*1000),"")),"")</f>
        <v>8.5613733752422192</v>
      </c>
      <c r="AO96" s="9">
        <f>IF('[1]T61 Real GDP'!AN127&lt;&gt;"",(IF('[1]T15 Wine import vol'!AN127&lt;&gt;"",('[1]T15 Wine import vol'!AN127/'[1]T61 Real GDP'!AN127*1000),"")),"")</f>
        <v>79.344092636380267</v>
      </c>
      <c r="AP96" s="9">
        <f>IF('[1]T61 Real GDP'!AO127&lt;&gt;"",(IF('[1]T15 Wine import vol'!AO127&lt;&gt;"",('[1]T15 Wine import vol'!AO127/'[1]T61 Real GDP'!AO127*1000),"")),"")</f>
        <v>0</v>
      </c>
      <c r="AQ96" s="9" t="str">
        <f>IF('[1]T61 Real GDP'!AP127&lt;&gt;"",(IF('[1]T15 Wine import vol'!AP127&lt;&gt;"",('[1]T15 Wine import vol'!AP127/'[1]T61 Real GDP'!AP127*1000),"")),"")</f>
        <v/>
      </c>
      <c r="AR96" s="9">
        <f>IF('[1]T61 Real GDP'!AQ127&lt;&gt;"",(IF('[1]T15 Wine import vol'!AQ127&lt;&gt;"",('[1]T15 Wine import vol'!AQ127/'[1]T61 Real GDP'!AQ127*1000),"")),"")</f>
        <v>0</v>
      </c>
      <c r="AS96" s="9">
        <f>IF('[1]T61 Real GDP'!AR127&lt;&gt;"",(IF('[1]T15 Wine import vol'!AR127&lt;&gt;"",('[1]T15 Wine import vol'!AR127/'[1]T61 Real GDP'!AR127*1000),"")),"")</f>
        <v>44.538470103551937</v>
      </c>
      <c r="AT96" s="9">
        <f>IF('[1]T61 Real GDP'!AS127&lt;&gt;"",(IF('[1]T15 Wine import vol'!AS127&lt;&gt;"",('[1]T15 Wine import vol'!AS127/'[1]T61 Real GDP'!AS127*1000),"")),"")</f>
        <v>2.2913331958533418</v>
      </c>
      <c r="AU96" s="9">
        <f>IF('[1]T61 Real GDP'!AT127&lt;&gt;"",(IF('[1]T15 Wine import vol'!AT127&lt;&gt;"",('[1]T15 Wine import vol'!AT127/'[1]T61 Real GDP'!AT127*1000),"")),"")</f>
        <v>0.60319087975389807</v>
      </c>
      <c r="AV96" s="9">
        <f>IF('[1]T61 Real GDP'!AU127&lt;&gt;"",(IF('[1]T15 Wine import vol'!AU127&lt;&gt;"",('[1]T15 Wine import vol'!AU127/'[1]T61 Real GDP'!AU127*1000),"")),"")</f>
        <v>0</v>
      </c>
      <c r="AW96" s="9">
        <f>IF('[1]T61 Real GDP'!AV127&lt;&gt;"",(IF('[1]T15 Wine import vol'!AV127&lt;&gt;"",('[1]T15 Wine import vol'!AV127/'[1]T61 Real GDP'!AV127*1000),"")),"")</f>
        <v>58.207217694994178</v>
      </c>
      <c r="AX96" s="9">
        <f>IF('[1]T61 Real GDP'!AW127&lt;&gt;"",(IF('[1]T15 Wine import vol'!AW127&lt;&gt;"",('[1]T15 Wine import vol'!AW127/'[1]T61 Real GDP'!AW127*1000),"")),"")</f>
        <v>4.8137094444979303</v>
      </c>
      <c r="AY96" s="9" t="str">
        <f>IF('[1]T61 Real GDP'!AX127&lt;&gt;"",(IF('[1]T15 Wine import vol'!AX127&lt;&gt;"",('[1]T15 Wine import vol'!AX127/'[1]T61 Real GDP'!AX127*1000),"")),"")</f>
        <v/>
      </c>
      <c r="AZ96" s="9">
        <f>IF('[1]T61 Real GDP'!AY127&lt;&gt;"",(IF('[1]T15 Wine import vol'!AY127&lt;&gt;"",('[1]T15 Wine import vol'!AY127/'[1]T61 Real GDP'!AY127*1000),"")),"")</f>
        <v>0</v>
      </c>
      <c r="BA96" s="9">
        <f>IF('[1]T61 Real GDP'!AZ127&lt;&gt;"",(IF('[1]T15 Wine import vol'!AZ127&lt;&gt;"",('[1]T15 Wine import vol'!AZ127/'[1]T61 Real GDP'!AZ127*1000),"")),"")</f>
        <v>11.339154099104206</v>
      </c>
      <c r="BB96" s="8">
        <f>IF('[1]T61 Real GDP'!BC127&lt;&gt;"",(IF('[1]T15 Wine import vol'!BC127&lt;&gt;"",('[1]T15 Wine import vol'!BC127/'[1]T61 Real GDP'!BC127*1000),"")),"")</f>
        <v>324.08955779475139</v>
      </c>
    </row>
    <row r="97" spans="1:54" x14ac:dyDescent="0.5">
      <c r="A97" s="7">
        <f>'[1]T15 Wine import vol'!A128</f>
        <v>1960</v>
      </c>
      <c r="B97" s="9">
        <f>IF('[1]T61 Real GDP'!B128&lt;&gt;"",(IF('[1]T15 Wine import vol'!B128&lt;&gt;"",('[1]T15 Wine import vol'!B128/'[1]T61 Real GDP'!B128*1000),"")),"")</f>
        <v>4849.2639484169013</v>
      </c>
      <c r="C97" s="9">
        <f>IF('[1]T61 Real GDP'!C128&lt;&gt;"",(IF('[1]T15 Wine import vol'!C128&lt;&gt;"",('[1]T15 Wine import vol'!C128/'[1]T61 Real GDP'!C128*1000),"")),"")</f>
        <v>15.379098326155546</v>
      </c>
      <c r="D97" s="9">
        <f>IF('[1]T61 Real GDP'!D128&lt;&gt;"",(IF('[1]T15 Wine import vol'!D128&lt;&gt;"",('[1]T15 Wine import vol'!D128/'[1]T61 Real GDP'!D128*1000),"")),"")</f>
        <v>3.7437759724458082</v>
      </c>
      <c r="E97" s="9">
        <f>IF('[1]T61 Real GDP'!E128&lt;&gt;"",(IF('[1]T15 Wine import vol'!E128&lt;&gt;"",('[1]T15 Wine import vol'!E128/'[1]T61 Real GDP'!E128*1000),"")),"")</f>
        <v>0.70964417386500078</v>
      </c>
      <c r="F97" s="9">
        <f>IF('[1]T61 Real GDP'!F128&lt;&gt;"",(IF('[1]T15 Wine import vol'!F128&lt;&gt;"",('[1]T15 Wine import vol'!F128/'[1]T61 Real GDP'!F128*1000),"")),"")</f>
        <v>949.08465573913236</v>
      </c>
      <c r="G97" s="9"/>
      <c r="H97" s="9">
        <f>IF('[1]T61 Real GDP'!G128&lt;&gt;"",(IF('[1]T15 Wine import vol'!G128&lt;&gt;"",('[1]T15 Wine import vol'!G128/'[1]T61 Real GDP'!G128*1000),"")),"")</f>
        <v>1050.6774208672234</v>
      </c>
      <c r="I97" s="9">
        <f>IF('[1]T61 Real GDP'!H128&lt;&gt;"",(IF('[1]T15 Wine import vol'!H128&lt;&gt;"",('[1]T15 Wine import vol'!H128/'[1]T61 Real GDP'!H128*1000),"")),"")</f>
        <v>307.18160873981219</v>
      </c>
      <c r="J97" s="9">
        <f>IF('[1]T61 Real GDP'!I128&lt;&gt;"",(IF('[1]T15 Wine import vol'!I128&lt;&gt;"",('[1]T15 Wine import vol'!I128/'[1]T61 Real GDP'!I128*1000),"")),"")</f>
        <v>105.08007826654107</v>
      </c>
      <c r="K97" s="9">
        <f>IF('[1]T61 Real GDP'!J128&lt;&gt;"",(IF('[1]T15 Wine import vol'!J128&lt;&gt;"",('[1]T15 Wine import vol'!J128/'[1]T61 Real GDP'!J128*1000),"")),"")</f>
        <v>868.60453873177642</v>
      </c>
      <c r="L97" s="9">
        <f>IF('[1]T61 Real GDP'!K128&lt;&gt;"",(IF('[1]T15 Wine import vol'!K128&lt;&gt;"",('[1]T15 Wine import vol'!K128/'[1]T61 Real GDP'!K128*1000),"")),"")</f>
        <v>0</v>
      </c>
      <c r="M97" s="9">
        <f>IF('[1]T61 Real GDP'!L128&lt;&gt;"",(IF('[1]T15 Wine import vol'!L128&lt;&gt;"",('[1]T15 Wine import vol'!L128/'[1]T61 Real GDP'!L128*1000),"")),"")</f>
        <v>222.64368763915229</v>
      </c>
      <c r="N97" s="9">
        <f>IF('[1]T61 Real GDP'!M128&lt;&gt;"",(IF('[1]T15 Wine import vol'!M128&lt;&gt;"",('[1]T15 Wine import vol'!M128/'[1]T61 Real GDP'!M128*1000),"")),"")</f>
        <v>237.44484135322546</v>
      </c>
      <c r="O97" s="9">
        <f>IF('[1]T61 Real GDP'!N128&lt;&gt;"",(IF('[1]T15 Wine import vol'!N128&lt;&gt;"",('[1]T15 Wine import vol'!N128/'[1]T61 Real GDP'!N128*1000),"")),"")</f>
        <v>409.3408189439732</v>
      </c>
      <c r="P97" s="9">
        <f>IF('[1]T61 Real GDP'!O128&lt;&gt;"",(IF('[1]T15 Wine import vol'!O128&lt;&gt;"",('[1]T15 Wine import vol'!O128/'[1]T61 Real GDP'!O128*1000),"")),"")</f>
        <v>1856.4819666731544</v>
      </c>
      <c r="Q97" s="9">
        <f>IF('[1]T61 Real GDP'!P128&lt;&gt;"",(IF('[1]T15 Wine import vol'!P128&lt;&gt;"",('[1]T15 Wine import vol'!P128/'[1]T61 Real GDP'!P128*1000),"")),"")</f>
        <v>211.8082550003534</v>
      </c>
      <c r="R97" s="9" t="str">
        <f>IF('[1]T61 Real GDP'!Q128&lt;&gt;"",(IF('[1]T15 Wine import vol'!Q128&lt;&gt;"",('[1]T15 Wine import vol'!Q128/'[1]T61 Real GDP'!Q128*1000),"")),"")</f>
        <v/>
      </c>
      <c r="S97" s="9">
        <f>IF('[1]T61 Real GDP'!R128&lt;&gt;"",(IF('[1]T15 Wine import vol'!R128&lt;&gt;"",('[1]T15 Wine import vol'!R128/'[1]T61 Real GDP'!R128*1000),"")),"")</f>
        <v>0</v>
      </c>
      <c r="T97" s="9" t="str">
        <f>IF('[1]T61 Real GDP'!S128&lt;&gt;"",(IF('[1]T15 Wine import vol'!S128&lt;&gt;"",('[1]T15 Wine import vol'!S128/'[1]T61 Real GDP'!S128*1000),"")),"")</f>
        <v/>
      </c>
      <c r="U97" s="9" t="str">
        <f>IF('[1]T61 Real GDP'!T128&lt;&gt;"",(IF('[1]T15 Wine import vol'!T128&lt;&gt;"",('[1]T15 Wine import vol'!T128/'[1]T61 Real GDP'!T128*1000),"")),"")</f>
        <v/>
      </c>
      <c r="V97" s="9">
        <f>IF('[1]T61 Real GDP'!U128&lt;&gt;"",(IF('[1]T15 Wine import vol'!U128&lt;&gt;"",('[1]T15 Wine import vol'!U128/'[1]T61 Real GDP'!U128*1000),"")),"")</f>
        <v>370.56506193269627</v>
      </c>
      <c r="W97" s="9" t="str">
        <f>IF('[1]T61 Real GDP'!V128&lt;&gt;"",(IF('[1]T15 Wine import vol'!V128&lt;&gt;"",('[1]T15 Wine import vol'!V128/'[1]T61 Real GDP'!V128*1000),"")),"")</f>
        <v/>
      </c>
      <c r="X97" s="9">
        <f>IF('[1]T61 Real GDP'!W128&lt;&gt;"",(IF('[1]T15 Wine import vol'!W128&lt;&gt;"",('[1]T15 Wine import vol'!W128/'[1]T61 Real GDP'!W128*1000),"")),"")</f>
        <v>0</v>
      </c>
      <c r="Y97" s="9" t="str">
        <f>IF('[1]T61 Real GDP'!X128&lt;&gt;"",(IF('[1]T15 Wine import vol'!X128&lt;&gt;"",('[1]T15 Wine import vol'!X128/'[1]T61 Real GDP'!X128*1000),"")),"")</f>
        <v/>
      </c>
      <c r="Z97" s="9" t="str">
        <f>IF('[1]T61 Real GDP'!Y128&lt;&gt;"",(IF('[1]T15 Wine import vol'!Y128&lt;&gt;"",('[1]T15 Wine import vol'!Y128/'[1]T61 Real GDP'!Y128*1000),"")),"")</f>
        <v/>
      </c>
      <c r="AA97" s="9" t="str">
        <f>IF('[1]T61 Real GDP'!Z128&lt;&gt;"",(IF('[1]T15 Wine import vol'!Z128&lt;&gt;"",('[1]T15 Wine import vol'!Z128/'[1]T61 Real GDP'!Z128*1000),"")),"")</f>
        <v/>
      </c>
      <c r="AB97" s="9">
        <f>IF('[1]T61 Real GDP'!AA128&lt;&gt;"",(IF('[1]T15 Wine import vol'!AA128&lt;&gt;"",('[1]T15 Wine import vol'!AA128/'[1]T61 Real GDP'!AA128*1000),"")),"")</f>
        <v>2.9972004171927318</v>
      </c>
      <c r="AC97" s="9">
        <f>IF('[1]T61 Real GDP'!AB128&lt;&gt;"",(IF('[1]T15 Wine import vol'!AB128&lt;&gt;"",('[1]T15 Wine import vol'!AB128/'[1]T61 Real GDP'!AB128*1000),"")),"")</f>
        <v>44.545414049623595</v>
      </c>
      <c r="AD97" s="9">
        <f>IF('[1]T61 Real GDP'!AC128&lt;&gt;"",(IF('[1]T15 Wine import vol'!AC128&lt;&gt;"",('[1]T15 Wine import vol'!AC128/'[1]T61 Real GDP'!AC128*1000),"")),"")</f>
        <v>59.419564673505121</v>
      </c>
      <c r="AE97" s="9">
        <f>IF('[1]T61 Real GDP'!AD128&lt;&gt;"",(IF('[1]T15 Wine import vol'!AD128&lt;&gt;"",('[1]T15 Wine import vol'!AD128/'[1]T61 Real GDP'!AD128*1000),"")),"")</f>
        <v>19.64111481404213</v>
      </c>
      <c r="AF97" s="9">
        <f>IF('[1]T61 Real GDP'!AE128&lt;&gt;"",(IF('[1]T15 Wine import vol'!AE128&lt;&gt;"",('[1]T15 Wine import vol'!AE128/'[1]T61 Real GDP'!AE128*1000),"")),"")</f>
        <v>0.43624688083480201</v>
      </c>
      <c r="AG97" s="9">
        <f>IF('[1]T61 Real GDP'!AF128&lt;&gt;"",(IF('[1]T15 Wine import vol'!AF128&lt;&gt;"",('[1]T15 Wine import vol'!AF128/'[1]T61 Real GDP'!AF128*1000),"")),"")</f>
        <v>10.595898007855618</v>
      </c>
      <c r="AH97" s="9">
        <f>IF('[1]T61 Real GDP'!AG128&lt;&gt;"",(IF('[1]T15 Wine import vol'!AG128&lt;&gt;"",('[1]T15 Wine import vol'!AG128/'[1]T61 Real GDP'!AG128*1000),"")),"")</f>
        <v>0</v>
      </c>
      <c r="AI97" s="9">
        <f>IF('[1]T61 Real GDP'!AH128&lt;&gt;"",(IF('[1]T15 Wine import vol'!AH128&lt;&gt;"",('[1]T15 Wine import vol'!AH128/'[1]T61 Real GDP'!AH128*1000),"")),"")</f>
        <v>6.6940223699554648</v>
      </c>
      <c r="AJ97" s="9">
        <f>IF('[1]T61 Real GDP'!AI128&lt;&gt;"",(IF('[1]T15 Wine import vol'!AI128&lt;&gt;"",('[1]T15 Wine import vol'!AI128/'[1]T61 Real GDP'!AI128*1000),"")),"")</f>
        <v>7.9435216539097979</v>
      </c>
      <c r="AK97" s="9" t="str">
        <f>IF('[1]T61 Real GDP'!AJ128&lt;&gt;"",(IF('[1]T15 Wine import vol'!AJ128&lt;&gt;"",('[1]T15 Wine import vol'!AJ128/'[1]T61 Real GDP'!AJ128*1000),"")),"")</f>
        <v/>
      </c>
      <c r="AL97" s="9">
        <f>IF('[1]T61 Real GDP'!AK128&lt;&gt;"",(IF('[1]T15 Wine import vol'!AK128&lt;&gt;"",('[1]T15 Wine import vol'!AK128/'[1]T61 Real GDP'!AK128*1000),"")),"")</f>
        <v>1816.3163552577455</v>
      </c>
      <c r="AM97" s="9">
        <f>IF('[1]T61 Real GDP'!AL128&lt;&gt;"",(IF('[1]T15 Wine import vol'!AL128&lt;&gt;"",('[1]T15 Wine import vol'!AL128/'[1]T61 Real GDP'!AL128*1000),"")),"")</f>
        <v>0</v>
      </c>
      <c r="AN97" s="9">
        <f>IF('[1]T61 Real GDP'!AM128&lt;&gt;"",(IF('[1]T15 Wine import vol'!AM128&lt;&gt;"",('[1]T15 Wine import vol'!AM128/'[1]T61 Real GDP'!AM128*1000),"")),"")</f>
        <v>6.1636210747649054</v>
      </c>
      <c r="AO97" s="9">
        <f>IF('[1]T61 Real GDP'!AN128&lt;&gt;"",(IF('[1]T15 Wine import vol'!AN128&lt;&gt;"",('[1]T15 Wine import vol'!AN128/'[1]T61 Real GDP'!AN128*1000),"")),"")</f>
        <v>52.936571777686538</v>
      </c>
      <c r="AP97" s="9">
        <f>IF('[1]T61 Real GDP'!AO128&lt;&gt;"",(IF('[1]T15 Wine import vol'!AO128&lt;&gt;"",('[1]T15 Wine import vol'!AO128/'[1]T61 Real GDP'!AO128*1000),"")),"")</f>
        <v>0</v>
      </c>
      <c r="AQ97" s="9" t="str">
        <f>IF('[1]T61 Real GDP'!AP128&lt;&gt;"",(IF('[1]T15 Wine import vol'!AP128&lt;&gt;"",('[1]T15 Wine import vol'!AP128/'[1]T61 Real GDP'!AP128*1000),"")),"")</f>
        <v/>
      </c>
      <c r="AR97" s="9">
        <f>IF('[1]T61 Real GDP'!AQ128&lt;&gt;"",(IF('[1]T15 Wine import vol'!AQ128&lt;&gt;"",('[1]T15 Wine import vol'!AQ128/'[1]T61 Real GDP'!AQ128*1000),"")),"")</f>
        <v>0</v>
      </c>
      <c r="AS97" s="9">
        <f>IF('[1]T61 Real GDP'!AR128&lt;&gt;"",(IF('[1]T15 Wine import vol'!AR128&lt;&gt;"",('[1]T15 Wine import vol'!AR128/'[1]T61 Real GDP'!AR128*1000),"")),"")</f>
        <v>41.506692954238872</v>
      </c>
      <c r="AT97" s="9">
        <f>IF('[1]T61 Real GDP'!AS128&lt;&gt;"",(IF('[1]T15 Wine import vol'!AS128&lt;&gt;"",('[1]T15 Wine import vol'!AS128/'[1]T61 Real GDP'!AS128*1000),"")),"")</f>
        <v>2.1412621210730785</v>
      </c>
      <c r="AU97" s="9">
        <f>IF('[1]T61 Real GDP'!AT128&lt;&gt;"",(IF('[1]T15 Wine import vol'!AT128&lt;&gt;"",('[1]T15 Wine import vol'!AT128/'[1]T61 Real GDP'!AT128*1000),"")),"")</f>
        <v>1.0664107280919246</v>
      </c>
      <c r="AV97" s="9">
        <f>IF('[1]T61 Real GDP'!AU128&lt;&gt;"",(IF('[1]T15 Wine import vol'!AU128&lt;&gt;"",('[1]T15 Wine import vol'!AU128/'[1]T61 Real GDP'!AU128*1000),"")),"")</f>
        <v>0</v>
      </c>
      <c r="AW97" s="9">
        <f>IF('[1]T61 Real GDP'!AV128&lt;&gt;"",(IF('[1]T15 Wine import vol'!AV128&lt;&gt;"",('[1]T15 Wine import vol'!AV128/'[1]T61 Real GDP'!AV128*1000),"")),"")</f>
        <v>54.267772695557795</v>
      </c>
      <c r="AX97" s="9">
        <f>IF('[1]T61 Real GDP'!AW128&lt;&gt;"",(IF('[1]T15 Wine import vol'!AW128&lt;&gt;"",('[1]T15 Wine import vol'!AW128/'[1]T61 Real GDP'!AW128*1000),"")),"")</f>
        <v>2.3745072897373798</v>
      </c>
      <c r="AY97" s="9" t="str">
        <f>IF('[1]T61 Real GDP'!AX128&lt;&gt;"",(IF('[1]T15 Wine import vol'!AX128&lt;&gt;"",('[1]T15 Wine import vol'!AX128/'[1]T61 Real GDP'!AX128*1000),"")),"")</f>
        <v/>
      </c>
      <c r="AZ97" s="9">
        <f>IF('[1]T61 Real GDP'!AY128&lt;&gt;"",(IF('[1]T15 Wine import vol'!AY128&lt;&gt;"",('[1]T15 Wine import vol'!AY128/'[1]T61 Real GDP'!AY128*1000),"")),"")</f>
        <v>0</v>
      </c>
      <c r="BA97" s="9">
        <f>IF('[1]T61 Real GDP'!AZ128&lt;&gt;"",(IF('[1]T15 Wine import vol'!AZ128&lt;&gt;"",('[1]T15 Wine import vol'!AZ128/'[1]T61 Real GDP'!AZ128*1000),"")),"")</f>
        <v>3.3709758975223325</v>
      </c>
      <c r="BB97" s="8">
        <f>IF('[1]T61 Real GDP'!BC128&lt;&gt;"",(IF('[1]T15 Wine import vol'!BC128&lt;&gt;"",('[1]T15 Wine import vol'!BC128/'[1]T61 Real GDP'!BC128*1000),"")),"")</f>
        <v>352.01369080341044</v>
      </c>
    </row>
    <row r="98" spans="1:54" x14ac:dyDescent="0.5">
      <c r="A98" s="7">
        <f>'[1]T15 Wine import vol'!A129</f>
        <v>1961</v>
      </c>
      <c r="B98" s="9">
        <f>IF('[1]T61 Real GDP'!B129&lt;&gt;"",(IF('[1]T15 Wine import vol'!B129&lt;&gt;"",('[1]T15 Wine import vol'!B129/'[1]T61 Real GDP'!B129*1000),"")),"")</f>
        <v>4107.1273443041182</v>
      </c>
      <c r="C98" s="9">
        <f>IF('[1]T61 Real GDP'!C129&lt;&gt;"",(IF('[1]T15 Wine import vol'!C129&lt;&gt;"",('[1]T15 Wine import vol'!C129/'[1]T61 Real GDP'!C129*1000),"")),"")</f>
        <v>15.331747372605529</v>
      </c>
      <c r="D98" s="9">
        <f>IF('[1]T61 Real GDP'!D129&lt;&gt;"",(IF('[1]T15 Wine import vol'!D129&lt;&gt;"",('[1]T15 Wine import vol'!D129/'[1]T61 Real GDP'!D129*1000),"")),"")</f>
        <v>3.3013844515441959</v>
      </c>
      <c r="E98" s="9">
        <f>IF('[1]T61 Real GDP'!E129&lt;&gt;"",(IF('[1]T15 Wine import vol'!E129&lt;&gt;"",('[1]T15 Wine import vol'!E129/'[1]T61 Real GDP'!E129*1000),"")),"")</f>
        <v>0.86728130562121564</v>
      </c>
      <c r="F98" s="9">
        <f>IF('[1]T61 Real GDP'!F129&lt;&gt;"",(IF('[1]T15 Wine import vol'!F129&lt;&gt;"",('[1]T15 Wine import vol'!F129/'[1]T61 Real GDP'!F129*1000),"")),"")</f>
        <v>1047.5629418330645</v>
      </c>
      <c r="G98" s="9"/>
      <c r="H98" s="9">
        <f>IF('[1]T61 Real GDP'!G129&lt;&gt;"",(IF('[1]T15 Wine import vol'!G129&lt;&gt;"",('[1]T15 Wine import vol'!G129/'[1]T61 Real GDP'!G129*1000),"")),"")</f>
        <v>1031.4786549454386</v>
      </c>
      <c r="I98" s="9">
        <f>IF('[1]T61 Real GDP'!H129&lt;&gt;"",(IF('[1]T15 Wine import vol'!H129&lt;&gt;"",('[1]T15 Wine import vol'!H129/'[1]T61 Real GDP'!H129*1000),"")),"")</f>
        <v>288.93910450542791</v>
      </c>
      <c r="J98" s="9">
        <f>IF('[1]T61 Real GDP'!I129&lt;&gt;"",(IF('[1]T15 Wine import vol'!I129&lt;&gt;"",('[1]T15 Wine import vol'!I129/'[1]T61 Real GDP'!I129*1000),"")),"")</f>
        <v>112.79081512406989</v>
      </c>
      <c r="K98" s="9">
        <f>IF('[1]T61 Real GDP'!J129&lt;&gt;"",(IF('[1]T15 Wine import vol'!J129&lt;&gt;"",('[1]T15 Wine import vol'!J129/'[1]T61 Real GDP'!J129*1000),"")),"")</f>
        <v>687.52525851824714</v>
      </c>
      <c r="L98" s="9">
        <f>IF('[1]T61 Real GDP'!K129&lt;&gt;"",(IF('[1]T15 Wine import vol'!K129&lt;&gt;"",('[1]T15 Wine import vol'!K129/'[1]T61 Real GDP'!K129*1000),"")),"")</f>
        <v>1.8250737048996208</v>
      </c>
      <c r="M98" s="9">
        <f>IF('[1]T61 Real GDP'!L129&lt;&gt;"",(IF('[1]T15 Wine import vol'!L129&lt;&gt;"",('[1]T15 Wine import vol'!L129/'[1]T61 Real GDP'!L129*1000),"")),"")</f>
        <v>249.48843066267906</v>
      </c>
      <c r="N98" s="9">
        <f>IF('[1]T61 Real GDP'!M129&lt;&gt;"",(IF('[1]T15 Wine import vol'!M129&lt;&gt;"",('[1]T15 Wine import vol'!M129/'[1]T61 Real GDP'!M129*1000),"")),"")</f>
        <v>285.5481640563616</v>
      </c>
      <c r="O98" s="9">
        <f>IF('[1]T61 Real GDP'!N129&lt;&gt;"",(IF('[1]T15 Wine import vol'!N129&lt;&gt;"",('[1]T15 Wine import vol'!N129/'[1]T61 Real GDP'!N129*1000),"")),"")</f>
        <v>399.98544607771788</v>
      </c>
      <c r="P98" s="9">
        <f>IF('[1]T61 Real GDP'!O129&lt;&gt;"",(IF('[1]T15 Wine import vol'!O129&lt;&gt;"",('[1]T15 Wine import vol'!O129/'[1]T61 Real GDP'!O129*1000),"")),"")</f>
        <v>1774.4736842105265</v>
      </c>
      <c r="Q98" s="9">
        <f>IF('[1]T61 Real GDP'!P129&lt;&gt;"",(IF('[1]T15 Wine import vol'!P129&lt;&gt;"",('[1]T15 Wine import vol'!P129/'[1]T61 Real GDP'!P129*1000),"")),"")</f>
        <v>214.47142789943851</v>
      </c>
      <c r="R98" s="9" t="str">
        <f>IF('[1]T61 Real GDP'!Q129&lt;&gt;"",(IF('[1]T15 Wine import vol'!Q129&lt;&gt;"",('[1]T15 Wine import vol'!Q129/'[1]T61 Real GDP'!Q129*1000),"")),"")</f>
        <v/>
      </c>
      <c r="S98" s="9">
        <f>IF('[1]T61 Real GDP'!R129&lt;&gt;"",(IF('[1]T15 Wine import vol'!R129&lt;&gt;"",('[1]T15 Wine import vol'!R129/'[1]T61 Real GDP'!R129*1000),"")),"")</f>
        <v>0</v>
      </c>
      <c r="T98" s="9" t="str">
        <f>IF('[1]T61 Real GDP'!S129&lt;&gt;"",(IF('[1]T15 Wine import vol'!S129&lt;&gt;"",('[1]T15 Wine import vol'!S129/'[1]T61 Real GDP'!S129*1000),"")),"")</f>
        <v/>
      </c>
      <c r="U98" s="9" t="str">
        <f>IF('[1]T61 Real GDP'!T129&lt;&gt;"",(IF('[1]T15 Wine import vol'!T129&lt;&gt;"",('[1]T15 Wine import vol'!T129/'[1]T61 Real GDP'!T129*1000),"")),"")</f>
        <v/>
      </c>
      <c r="V98" s="9">
        <f>IF('[1]T61 Real GDP'!U129&lt;&gt;"",(IF('[1]T15 Wine import vol'!U129&lt;&gt;"",('[1]T15 Wine import vol'!U129/'[1]T61 Real GDP'!U129*1000),"")),"")</f>
        <v>761.2425781372034</v>
      </c>
      <c r="W98" s="9" t="str">
        <f>IF('[1]T61 Real GDP'!V129&lt;&gt;"",(IF('[1]T15 Wine import vol'!V129&lt;&gt;"",('[1]T15 Wine import vol'!V129/'[1]T61 Real GDP'!V129*1000),"")),"")</f>
        <v/>
      </c>
      <c r="X98" s="9">
        <f>IF('[1]T61 Real GDP'!W129&lt;&gt;"",(IF('[1]T15 Wine import vol'!W129&lt;&gt;"",('[1]T15 Wine import vol'!W129/'[1]T61 Real GDP'!W129*1000),"")),"")</f>
        <v>53.278270131235246</v>
      </c>
      <c r="Y98" s="9" t="str">
        <f>IF('[1]T61 Real GDP'!X129&lt;&gt;"",(IF('[1]T15 Wine import vol'!#REF!&lt;&gt;"",('[1]T15 Wine import vol'!#REF!/'[1]T61 Real GDP'!X129*1000),"")),"")</f>
        <v/>
      </c>
      <c r="Z98" s="9" t="str">
        <f>IF('[1]T61 Real GDP'!Y129&lt;&gt;"",(IF('[1]T15 Wine import vol'!X129&lt;&gt;"",('[1]T15 Wine import vol'!X129/'[1]T61 Real GDP'!Y129*1000),"")),"")</f>
        <v/>
      </c>
      <c r="AA98" s="9" t="str">
        <f>IF('[1]T61 Real GDP'!Z129&lt;&gt;"",(IF('[1]T15 Wine import vol'!Z129&lt;&gt;"",('[1]T15 Wine import vol'!Z129/'[1]T61 Real GDP'!Z129*1000),"")),"")</f>
        <v/>
      </c>
      <c r="AB98" s="9">
        <f>IF('[1]T61 Real GDP'!AA129&lt;&gt;"",(IF('[1]T15 Wine import vol'!AA129&lt;&gt;"",('[1]T15 Wine import vol'!AA129/'[1]T61 Real GDP'!AA129*1000),"")),"")</f>
        <v>4.8629965217580926</v>
      </c>
      <c r="AC98" s="9">
        <f>IF('[1]T61 Real GDP'!AB129&lt;&gt;"",(IF('[1]T15 Wine import vol'!AB129&lt;&gt;"",('[1]T15 Wine import vol'!AB129/'[1]T61 Real GDP'!AB129*1000),"")),"")</f>
        <v>42.186972662841718</v>
      </c>
      <c r="AD98" s="9">
        <f>IF('[1]T61 Real GDP'!AC129&lt;&gt;"",(IF('[1]T15 Wine import vol'!AC129&lt;&gt;"",('[1]T15 Wine import vol'!AC129/'[1]T61 Real GDP'!AC129*1000),"")),"")</f>
        <v>65.924251813509272</v>
      </c>
      <c r="AE98" s="9">
        <f>IF('[1]T61 Real GDP'!AD129&lt;&gt;"",(IF('[1]T15 Wine import vol'!AD129&lt;&gt;"",('[1]T15 Wine import vol'!AD129/'[1]T61 Real GDP'!AD129*1000),"")),"")</f>
        <v>21.754243228119229</v>
      </c>
      <c r="AF98" s="9">
        <f>IF('[1]T61 Real GDP'!AE129&lt;&gt;"",(IF('[1]T15 Wine import vol'!AE129&lt;&gt;"",('[1]T15 Wine import vol'!AE129/'[1]T61 Real GDP'!AE129*1000),"")),"")</f>
        <v>2.247392292095856</v>
      </c>
      <c r="AG98" s="9">
        <f>IF('[1]T61 Real GDP'!AF129&lt;&gt;"",(IF('[1]T15 Wine import vol'!AF129&lt;&gt;"",('[1]T15 Wine import vol'!AF129/'[1]T61 Real GDP'!AF129*1000),"")),"")</f>
        <v>8.8994560688695472</v>
      </c>
      <c r="AH98" s="9">
        <f>IF('[1]T61 Real GDP'!AG129&lt;&gt;"",(IF('[1]T15 Wine import vol'!AG129&lt;&gt;"",('[1]T15 Wine import vol'!AG129/'[1]T61 Real GDP'!AG129*1000),"")),"")</f>
        <v>1.1689504148422296</v>
      </c>
      <c r="AI98" s="9">
        <f>IF('[1]T61 Real GDP'!AH129&lt;&gt;"",(IF('[1]T15 Wine import vol'!AH129&lt;&gt;"",('[1]T15 Wine import vol'!AH129/'[1]T61 Real GDP'!AH129*1000),"")),"")</f>
        <v>4.514127796670647</v>
      </c>
      <c r="AJ98" s="9">
        <f>IF('[1]T61 Real GDP'!AI129&lt;&gt;"",(IF('[1]T15 Wine import vol'!AI129&lt;&gt;"",('[1]T15 Wine import vol'!AI129/'[1]T61 Real GDP'!AI129*1000),"")),"")</f>
        <v>2.781371414519838</v>
      </c>
      <c r="AK98" s="9" t="str">
        <f>IF('[1]T61 Real GDP'!AJ129&lt;&gt;"",(IF('[1]T15 Wine import vol'!AJ129&lt;&gt;"",('[1]T15 Wine import vol'!AJ129/'[1]T61 Real GDP'!AJ129*1000),"")),"")</f>
        <v/>
      </c>
      <c r="AL98" s="9">
        <f>IF('[1]T61 Real GDP'!AK129&lt;&gt;"",(IF('[1]T15 Wine import vol'!AK129&lt;&gt;"",('[1]T15 Wine import vol'!AK129/'[1]T61 Real GDP'!AK129*1000),"")),"")</f>
        <v>3058.0632099010572</v>
      </c>
      <c r="AM98" s="9">
        <f>IF('[1]T61 Real GDP'!AL129&lt;&gt;"",(IF('[1]T15 Wine import vol'!AL129&lt;&gt;"",('[1]T15 Wine import vol'!AL129/'[1]T61 Real GDP'!AL129*1000),"")),"")</f>
        <v>50.687737781679836</v>
      </c>
      <c r="AN98" s="9">
        <f>IF('[1]T61 Real GDP'!AM129&lt;&gt;"",(IF('[1]T15 Wine import vol'!AM129&lt;&gt;"",('[1]T15 Wine import vol'!AM129/'[1]T61 Real GDP'!AM129*1000),"")),"")</f>
        <v>5.249158972619143</v>
      </c>
      <c r="AO98" s="9">
        <f>IF('[1]T61 Real GDP'!AN129&lt;&gt;"",(IF('[1]T15 Wine import vol'!AN129&lt;&gt;"",('[1]T15 Wine import vol'!AN129/'[1]T61 Real GDP'!AN129*1000),"")),"")</f>
        <v>36.015820826453918</v>
      </c>
      <c r="AP98" s="9">
        <f>IF('[1]T61 Real GDP'!AO129&lt;&gt;"",(IF('[1]T15 Wine import vol'!AO129&lt;&gt;"",('[1]T15 Wine import vol'!AO129/'[1]T61 Real GDP'!AO129*1000),"")),"")</f>
        <v>3.1017369727047148E-2</v>
      </c>
      <c r="AQ98" s="9" t="str">
        <f>IF('[1]T61 Real GDP'!AP129&lt;&gt;"",(IF('[1]T15 Wine import vol'!AP129&lt;&gt;"",('[1]T15 Wine import vol'!AP129/'[1]T61 Real GDP'!AP129*1000),"")),"")</f>
        <v/>
      </c>
      <c r="AR98" s="9">
        <f>IF('[1]T61 Real GDP'!AQ129&lt;&gt;"",(IF('[1]T15 Wine import vol'!AQ129&lt;&gt;"",('[1]T15 Wine import vol'!AQ129/'[1]T61 Real GDP'!AQ129*1000),"")),"")</f>
        <v>0</v>
      </c>
      <c r="AS98" s="9">
        <f>IF('[1]T61 Real GDP'!AR129&lt;&gt;"",(IF('[1]T15 Wine import vol'!AR129&lt;&gt;"",('[1]T15 Wine import vol'!AR129/'[1]T61 Real GDP'!AR129*1000),"")),"")</f>
        <v>48.657065005838852</v>
      </c>
      <c r="AT98" s="9">
        <f>IF('[1]T61 Real GDP'!AS129&lt;&gt;"",(IF('[1]T15 Wine import vol'!AS129&lt;&gt;"",('[1]T15 Wine import vol'!AS129/'[1]T61 Real GDP'!AS129*1000),"")),"")</f>
        <v>0.20787304302378068</v>
      </c>
      <c r="AU98" s="9">
        <f>IF('[1]T61 Real GDP'!AT129&lt;&gt;"",(IF('[1]T15 Wine import vol'!AT129&lt;&gt;"",('[1]T15 Wine import vol'!AT129/'[1]T61 Real GDP'!AT129*1000),"")),"")</f>
        <v>1.2135749061264116</v>
      </c>
      <c r="AV98" s="9">
        <f>IF('[1]T61 Real GDP'!AU129&lt;&gt;"",(IF('[1]T15 Wine import vol'!AU129&lt;&gt;"",('[1]T15 Wine import vol'!AU129/'[1]T61 Real GDP'!AU129*1000),"")),"")</f>
        <v>0</v>
      </c>
      <c r="AW98" s="9">
        <f>IF('[1]T61 Real GDP'!AV129&lt;&gt;"",(IF('[1]T15 Wine import vol'!AV129&lt;&gt;"",('[1]T15 Wine import vol'!AV129/'[1]T61 Real GDP'!AV129*1000),"")),"")</f>
        <v>50.746701464404808</v>
      </c>
      <c r="AX98" s="9">
        <f>IF('[1]T61 Real GDP'!AW129&lt;&gt;"",(IF('[1]T15 Wine import vol'!AW129&lt;&gt;"",('[1]T15 Wine import vol'!AW129/'[1]T61 Real GDP'!AW129*1000),"")),"")</f>
        <v>0</v>
      </c>
      <c r="AY98" s="9">
        <f>IF('[1]T61 Real GDP'!AX129&lt;&gt;"",(IF('[1]T15 Wine import vol'!AX129&lt;&gt;"",('[1]T15 Wine import vol'!AX129/'[1]T61 Real GDP'!AX129*1000),"")),"")</f>
        <v>97.016735386854236</v>
      </c>
      <c r="AZ98" s="9">
        <f>IF('[1]T61 Real GDP'!AY129&lt;&gt;"",(IF('[1]T15 Wine import vol'!AY129&lt;&gt;"",('[1]T15 Wine import vol'!AY129/'[1]T61 Real GDP'!AY129*1000),"")),"")</f>
        <v>0</v>
      </c>
      <c r="BA98" s="9">
        <f>IF('[1]T61 Real GDP'!AZ129&lt;&gt;"",(IF('[1]T15 Wine import vol'!AZ129&lt;&gt;"",('[1]T15 Wine import vol'!AZ129/'[1]T61 Real GDP'!AZ129*1000),"")),"")</f>
        <v>3.6206344120474205</v>
      </c>
      <c r="BB98" s="8">
        <f>IF('[1]T61 Real GDP'!BC129&lt;&gt;"",(IF('[1]T15 Wine import vol'!BC129&lt;&gt;"",('[1]T15 Wine import vol'!BC129/'[1]T61 Real GDP'!BC129*1000),"")),"")</f>
        <v>314.92828309401386</v>
      </c>
    </row>
    <row r="99" spans="1:54" x14ac:dyDescent="0.5">
      <c r="A99" s="7">
        <f>'[1]T15 Wine import vol'!A130</f>
        <v>1962</v>
      </c>
      <c r="B99" s="9">
        <f>IF('[1]T61 Real GDP'!B130&lt;&gt;"",(IF('[1]T15 Wine import vol'!B130&lt;&gt;"",('[1]T15 Wine import vol'!B130/'[1]T61 Real GDP'!B130*1000),"")),"")</f>
        <v>4333.01025682005</v>
      </c>
      <c r="C99" s="9">
        <f>IF('[1]T61 Real GDP'!C130&lt;&gt;"",(IF('[1]T15 Wine import vol'!C130&lt;&gt;"",('[1]T15 Wine import vol'!C130/'[1]T61 Real GDP'!C130*1000),"")),"")</f>
        <v>16.565350419766176</v>
      </c>
      <c r="D99" s="9">
        <f>IF('[1]T61 Real GDP'!D130&lt;&gt;"",(IF('[1]T15 Wine import vol'!D130&lt;&gt;"",('[1]T15 Wine import vol'!D130/'[1]T61 Real GDP'!D130*1000),"")),"")</f>
        <v>2.1637816245006656</v>
      </c>
      <c r="E99" s="9">
        <f>IF('[1]T61 Real GDP'!E130&lt;&gt;"",(IF('[1]T15 Wine import vol'!E130&lt;&gt;"",('[1]T15 Wine import vol'!E130/'[1]T61 Real GDP'!E130*1000),"")),"")</f>
        <v>0.6719629010187016</v>
      </c>
      <c r="F99" s="9">
        <f>IF('[1]T61 Real GDP'!F130&lt;&gt;"",(IF('[1]T15 Wine import vol'!F130&lt;&gt;"",('[1]T15 Wine import vol'!F130/'[1]T61 Real GDP'!F130*1000),"")),"")</f>
        <v>582.01816347124111</v>
      </c>
      <c r="G99" s="9"/>
      <c r="H99" s="9">
        <f>IF('[1]T61 Real GDP'!G130&lt;&gt;"",(IF('[1]T15 Wine import vol'!G130&lt;&gt;"",('[1]T15 Wine import vol'!G130/'[1]T61 Real GDP'!G130*1000),"")),"")</f>
        <v>930.26628152934745</v>
      </c>
      <c r="I99" s="9">
        <f>IF('[1]T61 Real GDP'!H130&lt;&gt;"",(IF('[1]T15 Wine import vol'!H130&lt;&gt;"",('[1]T15 Wine import vol'!H130/'[1]T61 Real GDP'!H130*1000),"")),"")</f>
        <v>287.93465062368909</v>
      </c>
      <c r="J99" s="9">
        <f>IF('[1]T61 Real GDP'!I130&lt;&gt;"",(IF('[1]T15 Wine import vol'!I130&lt;&gt;"",('[1]T15 Wine import vol'!I130/'[1]T61 Real GDP'!I130*1000),"")),"")</f>
        <v>122.70219087733047</v>
      </c>
      <c r="K99" s="9">
        <f>IF('[1]T61 Real GDP'!J130&lt;&gt;"",(IF('[1]T15 Wine import vol'!J130&lt;&gt;"",('[1]T15 Wine import vol'!J130/'[1]T61 Real GDP'!J130*1000),"")),"")</f>
        <v>748.51721612688266</v>
      </c>
      <c r="L99" s="9">
        <f>IF('[1]T61 Real GDP'!K130&lt;&gt;"",(IF('[1]T15 Wine import vol'!K130&lt;&gt;"",('[1]T15 Wine import vol'!K130/'[1]T61 Real GDP'!K130*1000),"")),"")</f>
        <v>1.6913605304106625</v>
      </c>
      <c r="M99" s="9">
        <f>IF('[1]T61 Real GDP'!L130&lt;&gt;"",(IF('[1]T15 Wine import vol'!L130&lt;&gt;"",('[1]T15 Wine import vol'!L130/'[1]T61 Real GDP'!L130*1000),"")),"")</f>
        <v>249.23780487804879</v>
      </c>
      <c r="N99" s="9">
        <f>IF('[1]T61 Real GDP'!M130&lt;&gt;"",(IF('[1]T15 Wine import vol'!M130&lt;&gt;"",('[1]T15 Wine import vol'!M130/'[1]T61 Real GDP'!M130*1000),"")),"")</f>
        <v>263.64554430205988</v>
      </c>
      <c r="O99" s="9">
        <f>IF('[1]T61 Real GDP'!N130&lt;&gt;"",(IF('[1]T15 Wine import vol'!N130&lt;&gt;"",('[1]T15 Wine import vol'!N130/'[1]T61 Real GDP'!N130*1000),"")),"")</f>
        <v>411.96665685059207</v>
      </c>
      <c r="P99" s="9">
        <f>IF('[1]T61 Real GDP'!O130&lt;&gt;"",(IF('[1]T15 Wine import vol'!O130&lt;&gt;"",('[1]T15 Wine import vol'!O130/'[1]T61 Real GDP'!O130*1000),"")),"")</f>
        <v>1854.5617953767464</v>
      </c>
      <c r="Q99" s="9">
        <f>IF('[1]T61 Real GDP'!P130&lt;&gt;"",(IF('[1]T15 Wine import vol'!P130&lt;&gt;"",('[1]T15 Wine import vol'!P130/'[1]T61 Real GDP'!P130*1000),"")),"")</f>
        <v>198.02986110817139</v>
      </c>
      <c r="R99" s="9" t="str">
        <f>IF('[1]T61 Real GDP'!Q130&lt;&gt;"",(IF('[1]T15 Wine import vol'!Q130&lt;&gt;"",('[1]T15 Wine import vol'!Q130/'[1]T61 Real GDP'!Q130*1000),"")),"")</f>
        <v/>
      </c>
      <c r="S99" s="9">
        <f>IF('[1]T61 Real GDP'!R130&lt;&gt;"",(IF('[1]T15 Wine import vol'!R130&lt;&gt;"",('[1]T15 Wine import vol'!R130/'[1]T61 Real GDP'!R130*1000),"")),"")</f>
        <v>0</v>
      </c>
      <c r="T99" s="9" t="str">
        <f>IF('[1]T61 Real GDP'!S130&lt;&gt;"",(IF('[1]T15 Wine import vol'!S130&lt;&gt;"",('[1]T15 Wine import vol'!S130/'[1]T61 Real GDP'!S130*1000),"")),"")</f>
        <v/>
      </c>
      <c r="U99" s="9" t="str">
        <f>IF('[1]T61 Real GDP'!T130&lt;&gt;"",(IF('[1]T15 Wine import vol'!T130&lt;&gt;"",('[1]T15 Wine import vol'!T130/'[1]T61 Real GDP'!T130*1000),"")),"")</f>
        <v/>
      </c>
      <c r="V99" s="9">
        <f>IF('[1]T61 Real GDP'!U130&lt;&gt;"",(IF('[1]T15 Wine import vol'!U130&lt;&gt;"",('[1]T15 Wine import vol'!U130/'[1]T61 Real GDP'!U130*1000),"")),"")</f>
        <v>201.73901010790735</v>
      </c>
      <c r="W99" s="9" t="str">
        <f>IF('[1]T61 Real GDP'!V130&lt;&gt;"",(IF('[1]T15 Wine import vol'!V130&lt;&gt;"",('[1]T15 Wine import vol'!V130/'[1]T61 Real GDP'!V130*1000),"")),"")</f>
        <v/>
      </c>
      <c r="X99" s="9">
        <f>IF('[1]T61 Real GDP'!W130&lt;&gt;"",(IF('[1]T15 Wine import vol'!W130&lt;&gt;"",('[1]T15 Wine import vol'!W130/'[1]T61 Real GDP'!W130*1000),"")),"")</f>
        <v>88.539703769272165</v>
      </c>
      <c r="Y99" s="9" t="str">
        <f>IF('[1]T61 Real GDP'!X130&lt;&gt;"",(IF('[1]T15 Wine import vol'!#REF!&lt;&gt;"",('[1]T15 Wine import vol'!#REF!/'[1]T61 Real GDP'!X130*1000),"")),"")</f>
        <v/>
      </c>
      <c r="Z99" s="9" t="str">
        <f>IF('[1]T61 Real GDP'!Y130&lt;&gt;"",(IF('[1]T15 Wine import vol'!X130&lt;&gt;"",('[1]T15 Wine import vol'!X130/'[1]T61 Real GDP'!Y130*1000),"")),"")</f>
        <v/>
      </c>
      <c r="AA99" s="9" t="str">
        <f>IF('[1]T61 Real GDP'!Z130&lt;&gt;"",(IF('[1]T15 Wine import vol'!Z130&lt;&gt;"",('[1]T15 Wine import vol'!Z130/'[1]T61 Real GDP'!Z130*1000),"")),"")</f>
        <v/>
      </c>
      <c r="AB99" s="9">
        <f>IF('[1]T61 Real GDP'!AA130&lt;&gt;"",(IF('[1]T15 Wine import vol'!AA130&lt;&gt;"",('[1]T15 Wine import vol'!AA130/'[1]T61 Real GDP'!AA130*1000),"")),"")</f>
        <v>3.8278395796560067</v>
      </c>
      <c r="AC99" s="9">
        <f>IF('[1]T61 Real GDP'!AB130&lt;&gt;"",(IF('[1]T15 Wine import vol'!AB130&lt;&gt;"",('[1]T15 Wine import vol'!AB130/'[1]T61 Real GDP'!AB130*1000),"")),"")</f>
        <v>33.945901300846586</v>
      </c>
      <c r="AD99" s="9">
        <f>IF('[1]T61 Real GDP'!AC130&lt;&gt;"",(IF('[1]T15 Wine import vol'!AC130&lt;&gt;"",('[1]T15 Wine import vol'!AC130/'[1]T61 Real GDP'!AC130*1000),"")),"")</f>
        <v>62.64123090898768</v>
      </c>
      <c r="AE99" s="9">
        <f>IF('[1]T61 Real GDP'!AD130&lt;&gt;"",(IF('[1]T15 Wine import vol'!AD130&lt;&gt;"",('[1]T15 Wine import vol'!AD130/'[1]T61 Real GDP'!AD130*1000),"")),"")</f>
        <v>17.289344234243483</v>
      </c>
      <c r="AF99" s="9">
        <f>IF('[1]T61 Real GDP'!AE130&lt;&gt;"",(IF('[1]T15 Wine import vol'!AE130&lt;&gt;"",('[1]T15 Wine import vol'!AE130/'[1]T61 Real GDP'!AE130*1000),"")),"")</f>
        <v>0.92689915223674546</v>
      </c>
      <c r="AG99" s="9">
        <f>IF('[1]T61 Real GDP'!AF130&lt;&gt;"",(IF('[1]T15 Wine import vol'!AF130&lt;&gt;"",('[1]T15 Wine import vol'!AF130/'[1]T61 Real GDP'!AF130*1000),"")),"")</f>
        <v>3.6956482481957731</v>
      </c>
      <c r="AH99" s="9">
        <f>IF('[1]T61 Real GDP'!AG130&lt;&gt;"",(IF('[1]T15 Wine import vol'!AG130&lt;&gt;"",('[1]T15 Wine import vol'!AG130/'[1]T61 Real GDP'!AG130*1000),"")),"")</f>
        <v>0.5570939820700106</v>
      </c>
      <c r="AI99" s="9">
        <f>IF('[1]T61 Real GDP'!AH130&lt;&gt;"",(IF('[1]T15 Wine import vol'!AH130&lt;&gt;"",('[1]T15 Wine import vol'!AH130/'[1]T61 Real GDP'!AH130*1000),"")),"")</f>
        <v>5.4231595434197875</v>
      </c>
      <c r="AJ99" s="9">
        <f>IF('[1]T61 Real GDP'!AI130&lt;&gt;"",(IF('[1]T15 Wine import vol'!AI130&lt;&gt;"",('[1]T15 Wine import vol'!AI130/'[1]T61 Real GDP'!AI130*1000),"")),"")</f>
        <v>0</v>
      </c>
      <c r="AK99" s="9" t="str">
        <f>IF('[1]T61 Real GDP'!AJ130&lt;&gt;"",(IF('[1]T15 Wine import vol'!AJ130&lt;&gt;"",('[1]T15 Wine import vol'!AJ130/'[1]T61 Real GDP'!AJ130*1000),"")),"")</f>
        <v/>
      </c>
      <c r="AL99" s="9">
        <f>IF('[1]T61 Real GDP'!AK130&lt;&gt;"",(IF('[1]T15 Wine import vol'!AK130&lt;&gt;"",('[1]T15 Wine import vol'!AK130/'[1]T61 Real GDP'!AK130*1000),"")),"")</f>
        <v>0</v>
      </c>
      <c r="AM99" s="9">
        <f>IF('[1]T61 Real GDP'!AL130&lt;&gt;"",(IF('[1]T15 Wine import vol'!AL130&lt;&gt;"",('[1]T15 Wine import vol'!AL130/'[1]T61 Real GDP'!AL130*1000),"")),"")</f>
        <v>19.169871069893688</v>
      </c>
      <c r="AN99" s="9">
        <f>IF('[1]T61 Real GDP'!AM130&lt;&gt;"",(IF('[1]T15 Wine import vol'!AM130&lt;&gt;"",('[1]T15 Wine import vol'!AM130/'[1]T61 Real GDP'!AM130*1000),"")),"")</f>
        <v>4.9701133095738266</v>
      </c>
      <c r="AO99" s="9">
        <f>IF('[1]T61 Real GDP'!AN130&lt;&gt;"",(IF('[1]T15 Wine import vol'!AN130&lt;&gt;"",('[1]T15 Wine import vol'!AN130/'[1]T61 Real GDP'!AN130*1000),"")),"")</f>
        <v>26.388054740293345</v>
      </c>
      <c r="AP99" s="9">
        <f>IF('[1]T61 Real GDP'!AO130&lt;&gt;"",(IF('[1]T15 Wine import vol'!AO130&lt;&gt;"",('[1]T15 Wine import vol'!AO130/'[1]T61 Real GDP'!AO130*1000),"")),"")</f>
        <v>8.7691093507936038E-2</v>
      </c>
      <c r="AQ99" s="9" t="str">
        <f>IF('[1]T61 Real GDP'!AP130&lt;&gt;"",(IF('[1]T15 Wine import vol'!AP130&lt;&gt;"",('[1]T15 Wine import vol'!AP130/'[1]T61 Real GDP'!AP130*1000),"")),"")</f>
        <v/>
      </c>
      <c r="AR99" s="9">
        <f>IF('[1]T61 Real GDP'!AQ130&lt;&gt;"",(IF('[1]T15 Wine import vol'!AQ130&lt;&gt;"",('[1]T15 Wine import vol'!AQ130/'[1]T61 Real GDP'!AQ130*1000),"")),"")</f>
        <v>0</v>
      </c>
      <c r="AS99" s="9">
        <f>IF('[1]T61 Real GDP'!AR130&lt;&gt;"",(IF('[1]T15 Wine import vol'!AR130&lt;&gt;"",('[1]T15 Wine import vol'!AR130/'[1]T61 Real GDP'!AR130*1000),"")),"")</f>
        <v>42.66070245195494</v>
      </c>
      <c r="AT99" s="9">
        <f>IF('[1]T61 Real GDP'!AS130&lt;&gt;"",(IF('[1]T15 Wine import vol'!AS130&lt;&gt;"",('[1]T15 Wine import vol'!AS130/'[1]T61 Real GDP'!AS130*1000),"")),"")</f>
        <v>0.10168388513788336</v>
      </c>
      <c r="AU99" s="9">
        <f>IF('[1]T61 Real GDP'!AT130&lt;&gt;"",(IF('[1]T15 Wine import vol'!AT130&lt;&gt;"",('[1]T15 Wine import vol'!AT130/'[1]T61 Real GDP'!AT130*1000),"")),"")</f>
        <v>0.56800555771591854</v>
      </c>
      <c r="AV99" s="9">
        <f>IF('[1]T61 Real GDP'!AU130&lt;&gt;"",(IF('[1]T15 Wine import vol'!AU130&lt;&gt;"",('[1]T15 Wine import vol'!AU130/'[1]T61 Real GDP'!AU130*1000),"")),"")</f>
        <v>0</v>
      </c>
      <c r="AW99" s="9">
        <f>IF('[1]T61 Real GDP'!AV130&lt;&gt;"",(IF('[1]T15 Wine import vol'!AV130&lt;&gt;"",('[1]T15 Wine import vol'!AV130/'[1]T61 Real GDP'!AV130*1000),"")),"")</f>
        <v>28.398957332967491</v>
      </c>
      <c r="AX99" s="9">
        <f>IF('[1]T61 Real GDP'!AW130&lt;&gt;"",(IF('[1]T15 Wine import vol'!AW130&lt;&gt;"",('[1]T15 Wine import vol'!AW130/'[1]T61 Real GDP'!AW130*1000),"")),"")</f>
        <v>3.00409844859773</v>
      </c>
      <c r="AY99" s="9">
        <f>IF('[1]T61 Real GDP'!AX130&lt;&gt;"",(IF('[1]T15 Wine import vol'!AX130&lt;&gt;"",('[1]T15 Wine import vol'!AX130/'[1]T61 Real GDP'!AX130*1000),"")),"")</f>
        <v>86.148265699387892</v>
      </c>
      <c r="AZ99" s="9">
        <f>IF('[1]T61 Real GDP'!AY130&lt;&gt;"",(IF('[1]T15 Wine import vol'!AY130&lt;&gt;"",('[1]T15 Wine import vol'!AY130/'[1]T61 Real GDP'!AY130*1000),"")),"")</f>
        <v>0</v>
      </c>
      <c r="BA99" s="9">
        <f>IF('[1]T61 Real GDP'!AZ130&lt;&gt;"",(IF('[1]T15 Wine import vol'!AZ130&lt;&gt;"",('[1]T15 Wine import vol'!AZ130/'[1]T61 Real GDP'!AZ130*1000),"")),"")</f>
        <v>2.4675942442621004</v>
      </c>
      <c r="BB99" s="8">
        <f>IF('[1]T61 Real GDP'!BC130&lt;&gt;"",(IF('[1]T15 Wine import vol'!BC130&lt;&gt;"",('[1]T15 Wine import vol'!BC130/'[1]T61 Real GDP'!BC130*1000),"")),"")</f>
        <v>317.32660442596432</v>
      </c>
    </row>
    <row r="100" spans="1:54" x14ac:dyDescent="0.5">
      <c r="A100" s="7">
        <f>'[1]T15 Wine import vol'!A131</f>
        <v>1963</v>
      </c>
      <c r="B100" s="9">
        <f>IF('[1]T61 Real GDP'!B131&lt;&gt;"",(IF('[1]T15 Wine import vol'!B131&lt;&gt;"",('[1]T15 Wine import vol'!B131/'[1]T61 Real GDP'!B131*1000),"")),"")</f>
        <v>2390.8231027469433</v>
      </c>
      <c r="C100" s="9">
        <f>IF('[1]T61 Real GDP'!C131&lt;&gt;"",(IF('[1]T15 Wine import vol'!C131&lt;&gt;"",('[1]T15 Wine import vol'!C131/'[1]T61 Real GDP'!C131*1000),"")),"")</f>
        <v>20.3866366164455</v>
      </c>
      <c r="D100" s="9">
        <f>IF('[1]T61 Real GDP'!D131&lt;&gt;"",(IF('[1]T15 Wine import vol'!D131&lt;&gt;"",('[1]T15 Wine import vol'!D131/'[1]T61 Real GDP'!D131*1000),"")),"")</f>
        <v>2.5453288502026838</v>
      </c>
      <c r="E100" s="9">
        <f>IF('[1]T61 Real GDP'!E131&lt;&gt;"",(IF('[1]T15 Wine import vol'!E131&lt;&gt;"",('[1]T15 Wine import vol'!E131/'[1]T61 Real GDP'!E131*1000),"")),"")</f>
        <v>0.78434513362508329</v>
      </c>
      <c r="F100" s="9">
        <f>IF('[1]T61 Real GDP'!F131&lt;&gt;"",(IF('[1]T15 Wine import vol'!F131&lt;&gt;"",('[1]T15 Wine import vol'!F131/'[1]T61 Real GDP'!F131*1000),"")),"")</f>
        <v>1008.0477824965579</v>
      </c>
      <c r="G100" s="9"/>
      <c r="H100" s="9">
        <f>IF('[1]T61 Real GDP'!G131&lt;&gt;"",(IF('[1]T15 Wine import vol'!G131&lt;&gt;"",('[1]T15 Wine import vol'!G131/'[1]T61 Real GDP'!G131*1000),"")),"")</f>
        <v>990.51814916146145</v>
      </c>
      <c r="I100" s="9">
        <f>IF('[1]T61 Real GDP'!H131&lt;&gt;"",(IF('[1]T15 Wine import vol'!H131&lt;&gt;"",('[1]T15 Wine import vol'!H131/'[1]T61 Real GDP'!H131*1000),"")),"")</f>
        <v>273.2398692380263</v>
      </c>
      <c r="J100" s="9">
        <f>IF('[1]T61 Real GDP'!I131&lt;&gt;"",(IF('[1]T15 Wine import vol'!I131&lt;&gt;"",('[1]T15 Wine import vol'!I131/'[1]T61 Real GDP'!I131*1000),"")),"")</f>
        <v>146.06777089391832</v>
      </c>
      <c r="K100" s="9">
        <f>IF('[1]T61 Real GDP'!J131&lt;&gt;"",(IF('[1]T15 Wine import vol'!J131&lt;&gt;"",('[1]T15 Wine import vol'!J131/'[1]T61 Real GDP'!J131*1000),"")),"")</f>
        <v>804.14256427038299</v>
      </c>
      <c r="L100" s="9">
        <f>IF('[1]T61 Real GDP'!K131&lt;&gt;"",(IF('[1]T15 Wine import vol'!K131&lt;&gt;"",('[1]T15 Wine import vol'!K131/'[1]T61 Real GDP'!K131*1000),"")),"")</f>
        <v>2.14941505204655</v>
      </c>
      <c r="M100" s="9">
        <f>IF('[1]T61 Real GDP'!L131&lt;&gt;"",(IF('[1]T15 Wine import vol'!L131&lt;&gt;"",('[1]T15 Wine import vol'!L131/'[1]T61 Real GDP'!L131*1000),"")),"")</f>
        <v>262.71741503529591</v>
      </c>
      <c r="N100" s="9">
        <f>IF('[1]T61 Real GDP'!M131&lt;&gt;"",(IF('[1]T15 Wine import vol'!M131&lt;&gt;"",('[1]T15 Wine import vol'!M131/'[1]T61 Real GDP'!M131*1000),"")),"")</f>
        <v>260.07228961262609</v>
      </c>
      <c r="O100" s="9">
        <f>IF('[1]T61 Real GDP'!N131&lt;&gt;"",(IF('[1]T15 Wine import vol'!N131&lt;&gt;"",('[1]T15 Wine import vol'!N131/'[1]T61 Real GDP'!N131*1000),"")),"")</f>
        <v>376.83140660615913</v>
      </c>
      <c r="P100" s="9">
        <f>IF('[1]T61 Real GDP'!O131&lt;&gt;"",(IF('[1]T15 Wine import vol'!O131&lt;&gt;"",('[1]T15 Wine import vol'!O131/'[1]T61 Real GDP'!O131*1000),"")),"")</f>
        <v>1923.2455587753559</v>
      </c>
      <c r="Q100" s="9">
        <f>IF('[1]T61 Real GDP'!P131&lt;&gt;"",(IF('[1]T15 Wine import vol'!P131&lt;&gt;"",('[1]T15 Wine import vol'!P131/'[1]T61 Real GDP'!P131*1000),"")),"")</f>
        <v>220.39031847133759</v>
      </c>
      <c r="R100" s="9" t="str">
        <f>IF('[1]T61 Real GDP'!Q131&lt;&gt;"",(IF('[1]T15 Wine import vol'!Q131&lt;&gt;"",('[1]T15 Wine import vol'!Q131/'[1]T61 Real GDP'!Q131*1000),"")),"")</f>
        <v/>
      </c>
      <c r="S100" s="9">
        <f>IF('[1]T61 Real GDP'!R131&lt;&gt;"",(IF('[1]T15 Wine import vol'!R131&lt;&gt;"",('[1]T15 Wine import vol'!R131/'[1]T61 Real GDP'!R131*1000),"")),"")</f>
        <v>156.92955059020167</v>
      </c>
      <c r="T100" s="9" t="str">
        <f>IF('[1]T61 Real GDP'!S131&lt;&gt;"",(IF('[1]T15 Wine import vol'!S131&lt;&gt;"",('[1]T15 Wine import vol'!S131/'[1]T61 Real GDP'!S131*1000),"")),"")</f>
        <v/>
      </c>
      <c r="U100" s="9" t="str">
        <f>IF('[1]T61 Real GDP'!T131&lt;&gt;"",(IF('[1]T15 Wine import vol'!T131&lt;&gt;"",('[1]T15 Wine import vol'!T131/'[1]T61 Real GDP'!T131*1000),"")),"")</f>
        <v/>
      </c>
      <c r="V100" s="9">
        <f>IF('[1]T61 Real GDP'!U131&lt;&gt;"",(IF('[1]T15 Wine import vol'!U131&lt;&gt;"",('[1]T15 Wine import vol'!U131/'[1]T61 Real GDP'!U131*1000),"")),"")</f>
        <v>237.51755686134604</v>
      </c>
      <c r="W100" s="9" t="str">
        <f>IF('[1]T61 Real GDP'!V131&lt;&gt;"",(IF('[1]T15 Wine import vol'!V131&lt;&gt;"",('[1]T15 Wine import vol'!V131/'[1]T61 Real GDP'!V131*1000),"")),"")</f>
        <v/>
      </c>
      <c r="X100" s="9">
        <f>IF('[1]T61 Real GDP'!W131&lt;&gt;"",(IF('[1]T15 Wine import vol'!W131&lt;&gt;"",('[1]T15 Wine import vol'!W131/'[1]T61 Real GDP'!W131*1000),"")),"")</f>
        <v>37.814391410747476</v>
      </c>
      <c r="Y100" s="9" t="str">
        <f>IF('[1]T61 Real GDP'!X131&lt;&gt;"",(IF('[1]T15 Wine import vol'!#REF!&lt;&gt;"",('[1]T15 Wine import vol'!#REF!/'[1]T61 Real GDP'!X131*1000),"")),"")</f>
        <v/>
      </c>
      <c r="Z100" s="9" t="str">
        <f>IF('[1]T61 Real GDP'!Y131&lt;&gt;"",(IF('[1]T15 Wine import vol'!X131&lt;&gt;"",('[1]T15 Wine import vol'!X131/'[1]T61 Real GDP'!Y131*1000),"")),"")</f>
        <v/>
      </c>
      <c r="AA100" s="9" t="str">
        <f>IF('[1]T61 Real GDP'!Z131&lt;&gt;"",(IF('[1]T15 Wine import vol'!Z131&lt;&gt;"",('[1]T15 Wine import vol'!Z131/'[1]T61 Real GDP'!Z131*1000),"")),"")</f>
        <v/>
      </c>
      <c r="AB100" s="9">
        <f>IF('[1]T61 Real GDP'!AA131&lt;&gt;"",(IF('[1]T15 Wine import vol'!AA131&lt;&gt;"",('[1]T15 Wine import vol'!AA131/'[1]T61 Real GDP'!AA131*1000),"")),"")</f>
        <v>3.9066655062709716</v>
      </c>
      <c r="AC100" s="9">
        <f>IF('[1]T61 Real GDP'!AB131&lt;&gt;"",(IF('[1]T15 Wine import vol'!AB131&lt;&gt;"",('[1]T15 Wine import vol'!AB131/'[1]T61 Real GDP'!AB131*1000),"")),"")</f>
        <v>39.535515942366693</v>
      </c>
      <c r="AD100" s="9">
        <f>IF('[1]T61 Real GDP'!AC131&lt;&gt;"",(IF('[1]T15 Wine import vol'!AC131&lt;&gt;"",('[1]T15 Wine import vol'!AC131/'[1]T61 Real GDP'!AC131*1000),"")),"")</f>
        <v>60.516318005198848</v>
      </c>
      <c r="AE100" s="9">
        <f>IF('[1]T61 Real GDP'!AD131&lt;&gt;"",(IF('[1]T15 Wine import vol'!AD131&lt;&gt;"",('[1]T15 Wine import vol'!AD131/'[1]T61 Real GDP'!AD131*1000),"")),"")</f>
        <v>16.480739306748848</v>
      </c>
      <c r="AF100" s="9">
        <f>IF('[1]T61 Real GDP'!AE131&lt;&gt;"",(IF('[1]T15 Wine import vol'!AE131&lt;&gt;"",('[1]T15 Wine import vol'!AE131/'[1]T61 Real GDP'!AE131*1000),"")),"")</f>
        <v>0.30527361558762656</v>
      </c>
      <c r="AG100" s="9">
        <f>IF('[1]T61 Real GDP'!AF131&lt;&gt;"",(IF('[1]T15 Wine import vol'!AF131&lt;&gt;"",('[1]T15 Wine import vol'!AF131/'[1]T61 Real GDP'!AF131*1000),"")),"")</f>
        <v>3.4058191840979313</v>
      </c>
      <c r="AH100" s="9">
        <f>IF('[1]T61 Real GDP'!AG131&lt;&gt;"",(IF('[1]T15 Wine import vol'!AG131&lt;&gt;"",('[1]T15 Wine import vol'!AG131/'[1]T61 Real GDP'!AG131*1000),"")),"")</f>
        <v>0.26143177594294686</v>
      </c>
      <c r="AI100" s="9">
        <f>IF('[1]T61 Real GDP'!AH131&lt;&gt;"",(IF('[1]T15 Wine import vol'!AH131&lt;&gt;"",('[1]T15 Wine import vol'!AH131/'[1]T61 Real GDP'!AH131*1000),"")),"")</f>
        <v>5.6428592120291663</v>
      </c>
      <c r="AJ100" s="9">
        <f>IF('[1]T61 Real GDP'!AI131&lt;&gt;"",(IF('[1]T15 Wine import vol'!AI131&lt;&gt;"",('[1]T15 Wine import vol'!AI131/'[1]T61 Real GDP'!AI131*1000),"")),"")</f>
        <v>0.15748125576432176</v>
      </c>
      <c r="AK100" s="9" t="str">
        <f>IF('[1]T61 Real GDP'!AJ131&lt;&gt;"",(IF('[1]T15 Wine import vol'!AJ131&lt;&gt;"",('[1]T15 Wine import vol'!AJ131/'[1]T61 Real GDP'!AJ131*1000),"")),"")</f>
        <v/>
      </c>
      <c r="AL100" s="9">
        <f>IF('[1]T61 Real GDP'!AK131&lt;&gt;"",(IF('[1]T15 Wine import vol'!AK131&lt;&gt;"",('[1]T15 Wine import vol'!AK131/'[1]T61 Real GDP'!AK131*1000),"")),"")</f>
        <v>0</v>
      </c>
      <c r="AM100" s="9">
        <f>IF('[1]T61 Real GDP'!AL131&lt;&gt;"",(IF('[1]T15 Wine import vol'!AL131&lt;&gt;"",('[1]T15 Wine import vol'!AL131/'[1]T61 Real GDP'!AL131*1000),"")),"")</f>
        <v>26.771567502595204</v>
      </c>
      <c r="AN100" s="9">
        <f>IF('[1]T61 Real GDP'!AM131&lt;&gt;"",(IF('[1]T15 Wine import vol'!AM131&lt;&gt;"",('[1]T15 Wine import vol'!AM131/'[1]T61 Real GDP'!AM131*1000),"")),"")</f>
        <v>6.7068657504897526</v>
      </c>
      <c r="AO100" s="9">
        <f>IF('[1]T61 Real GDP'!AN131&lt;&gt;"",(IF('[1]T15 Wine import vol'!AN131&lt;&gt;"",('[1]T15 Wine import vol'!AN131/'[1]T61 Real GDP'!AN131*1000),"")),"")</f>
        <v>24.685599595758294</v>
      </c>
      <c r="AP100" s="9">
        <f>IF('[1]T61 Real GDP'!AO131&lt;&gt;"",(IF('[1]T15 Wine import vol'!AO131&lt;&gt;"",('[1]T15 Wine import vol'!AO131/'[1]T61 Real GDP'!AO131*1000),"")),"")</f>
        <v>0</v>
      </c>
      <c r="AQ100" s="9" t="str">
        <f>IF('[1]T61 Real GDP'!AP131&lt;&gt;"",(IF('[1]T15 Wine import vol'!AP131&lt;&gt;"",('[1]T15 Wine import vol'!AP131/'[1]T61 Real GDP'!AP131*1000),"")),"")</f>
        <v/>
      </c>
      <c r="AR100" s="9">
        <f>IF('[1]T61 Real GDP'!AQ131&lt;&gt;"",(IF('[1]T15 Wine import vol'!AQ131&lt;&gt;"",('[1]T15 Wine import vol'!AQ131/'[1]T61 Real GDP'!AQ131*1000),"")),"")</f>
        <v>0</v>
      </c>
      <c r="AS100" s="9">
        <f>IF('[1]T61 Real GDP'!AR131&lt;&gt;"",(IF('[1]T15 Wine import vol'!AR131&lt;&gt;"",('[1]T15 Wine import vol'!AR131/'[1]T61 Real GDP'!AR131*1000),"")),"")</f>
        <v>39.518900343642613</v>
      </c>
      <c r="AT100" s="9">
        <f>IF('[1]T61 Real GDP'!AS131&lt;&gt;"",(IF('[1]T15 Wine import vol'!AS131&lt;&gt;"",('[1]T15 Wine import vol'!AS131/'[1]T61 Real GDP'!AS131*1000),"")),"")</f>
        <v>9.4067651241416306E-2</v>
      </c>
      <c r="AU100" s="9">
        <f>IF('[1]T61 Real GDP'!AT131&lt;&gt;"",(IF('[1]T15 Wine import vol'!AT131&lt;&gt;"",('[1]T15 Wine import vol'!AT131/'[1]T61 Real GDP'!AT131*1000),"")),"")</f>
        <v>1.1882847210753371</v>
      </c>
      <c r="AV100" s="9">
        <f>IF('[1]T61 Real GDP'!AU131&lt;&gt;"",(IF('[1]T15 Wine import vol'!AU131&lt;&gt;"",('[1]T15 Wine import vol'!AU131/'[1]T61 Real GDP'!AU131*1000),"")),"")</f>
        <v>0</v>
      </c>
      <c r="AW100" s="9">
        <f>IF('[1]T61 Real GDP'!AV131&lt;&gt;"",(IF('[1]T15 Wine import vol'!AV131&lt;&gt;"",('[1]T15 Wine import vol'!AV131/'[1]T61 Real GDP'!AV131*1000),"")),"")</f>
        <v>28.485364416213741</v>
      </c>
      <c r="AX100" s="9">
        <f>IF('[1]T61 Real GDP'!AW131&lt;&gt;"",(IF('[1]T15 Wine import vol'!AW131&lt;&gt;"",('[1]T15 Wine import vol'!AW131/'[1]T61 Real GDP'!AW131*1000),"")),"")</f>
        <v>2.1445894213617138</v>
      </c>
      <c r="AY100" s="9">
        <f>IF('[1]T61 Real GDP'!AX131&lt;&gt;"",(IF('[1]T15 Wine import vol'!AX131&lt;&gt;"",('[1]T15 Wine import vol'!AX131/'[1]T61 Real GDP'!AX131*1000),"")),"")</f>
        <v>86.221122112211219</v>
      </c>
      <c r="AZ100" s="9">
        <f>IF('[1]T61 Real GDP'!AY131&lt;&gt;"",(IF('[1]T15 Wine import vol'!AY131&lt;&gt;"",('[1]T15 Wine import vol'!AY131/'[1]T61 Real GDP'!AY131*1000),"")),"")</f>
        <v>0</v>
      </c>
      <c r="BA100" s="9">
        <f>IF('[1]T61 Real GDP'!AZ131&lt;&gt;"",(IF('[1]T15 Wine import vol'!AZ131&lt;&gt;"",('[1]T15 Wine import vol'!AZ131/'[1]T61 Real GDP'!AZ131*1000),"")),"")</f>
        <v>3.3003300330033003</v>
      </c>
      <c r="BB100" s="8">
        <f>IF('[1]T61 Real GDP'!BC131&lt;&gt;"",(IF('[1]T15 Wine import vol'!BC131&lt;&gt;"",('[1]T15 Wine import vol'!BC131/'[1]T61 Real GDP'!BC131*1000),"")),"")</f>
        <v>246.53165339275182</v>
      </c>
    </row>
    <row r="101" spans="1:54" x14ac:dyDescent="0.5">
      <c r="A101" s="7">
        <f>'[1]T15 Wine import vol'!A132</f>
        <v>1964</v>
      </c>
      <c r="B101" s="9">
        <f>IF('[1]T61 Real GDP'!B132&lt;&gt;"",(IF('[1]T15 Wine import vol'!B132&lt;&gt;"",('[1]T15 Wine import vol'!B132/'[1]T61 Real GDP'!B132*1000),"")),"")</f>
        <v>2638.2392670734398</v>
      </c>
      <c r="C101" s="9">
        <f>IF('[1]T61 Real GDP'!C132&lt;&gt;"",(IF('[1]T15 Wine import vol'!C132&lt;&gt;"",('[1]T15 Wine import vol'!C132/'[1]T61 Real GDP'!C132*1000),"")),"")</f>
        <v>21.518482759691768</v>
      </c>
      <c r="D101" s="9">
        <f>IF('[1]T61 Real GDP'!D132&lt;&gt;"",(IF('[1]T15 Wine import vol'!D132&lt;&gt;"",('[1]T15 Wine import vol'!D132/'[1]T61 Real GDP'!D132*1000),"")),"")</f>
        <v>2.8890657704666722</v>
      </c>
      <c r="E101" s="9">
        <f>IF('[1]T61 Real GDP'!E132&lt;&gt;"",(IF('[1]T15 Wine import vol'!E132&lt;&gt;"",('[1]T15 Wine import vol'!E132/'[1]T61 Real GDP'!E132*1000),"")),"")</f>
        <v>0.98463449353839272</v>
      </c>
      <c r="F101" s="9">
        <f>IF('[1]T61 Real GDP'!F132&lt;&gt;"",(IF('[1]T15 Wine import vol'!F132&lt;&gt;"",('[1]T15 Wine import vol'!F132/'[1]T61 Real GDP'!F132*1000),"")),"")</f>
        <v>491.34682228970769</v>
      </c>
      <c r="G101" s="9"/>
      <c r="H101" s="9">
        <f>IF('[1]T61 Real GDP'!G132&lt;&gt;"",(IF('[1]T15 Wine import vol'!G132&lt;&gt;"",('[1]T15 Wine import vol'!G132/'[1]T61 Real GDP'!G132*1000),"")),"")</f>
        <v>990.50616368139401</v>
      </c>
      <c r="I101" s="9">
        <f>IF('[1]T61 Real GDP'!H132&lt;&gt;"",(IF('[1]T15 Wine import vol'!H132&lt;&gt;"",('[1]T15 Wine import vol'!H132/'[1]T61 Real GDP'!H132*1000),"")),"")</f>
        <v>294.64518588367474</v>
      </c>
      <c r="J101" s="9">
        <f>IF('[1]T61 Real GDP'!I132&lt;&gt;"",(IF('[1]T15 Wine import vol'!I132&lt;&gt;"",('[1]T15 Wine import vol'!I132/'[1]T61 Real GDP'!I132*1000),"")),"")</f>
        <v>148.42786219347073</v>
      </c>
      <c r="K101" s="9">
        <f>IF('[1]T61 Real GDP'!J132&lt;&gt;"",(IF('[1]T15 Wine import vol'!J132&lt;&gt;"",('[1]T15 Wine import vol'!J132/'[1]T61 Real GDP'!J132*1000),"")),"")</f>
        <v>690.29735071596758</v>
      </c>
      <c r="L101" s="9">
        <f>IF('[1]T61 Real GDP'!K132&lt;&gt;"",(IF('[1]T15 Wine import vol'!K132&lt;&gt;"",('[1]T15 Wine import vol'!K132/'[1]T61 Real GDP'!K132*1000),"")),"")</f>
        <v>1.986210027523196</v>
      </c>
      <c r="M101" s="9">
        <f>IF('[1]T61 Real GDP'!L132&lt;&gt;"",(IF('[1]T15 Wine import vol'!L132&lt;&gt;"",('[1]T15 Wine import vol'!L132/'[1]T61 Real GDP'!L132*1000),"")),"")</f>
        <v>278.73100357167874</v>
      </c>
      <c r="N101" s="9">
        <f>IF('[1]T61 Real GDP'!M132&lt;&gt;"",(IF('[1]T15 Wine import vol'!M132&lt;&gt;"",('[1]T15 Wine import vol'!M132/'[1]T61 Real GDP'!M132*1000),"")),"")</f>
        <v>268.51091344389488</v>
      </c>
      <c r="O101" s="9">
        <f>IF('[1]T61 Real GDP'!N132&lt;&gt;"",(IF('[1]T15 Wine import vol'!N132&lt;&gt;"",('[1]T15 Wine import vol'!N132/'[1]T61 Real GDP'!N132*1000),"")),"")</f>
        <v>416.72914926083757</v>
      </c>
      <c r="P101" s="9">
        <f>IF('[1]T61 Real GDP'!O132&lt;&gt;"",(IF('[1]T15 Wine import vol'!O132&lt;&gt;"",('[1]T15 Wine import vol'!O132/'[1]T61 Real GDP'!O132*1000),"")),"")</f>
        <v>1732.8257981111071</v>
      </c>
      <c r="Q101" s="9">
        <f>IF('[1]T61 Real GDP'!P132&lt;&gt;"",(IF('[1]T15 Wine import vol'!P132&lt;&gt;"",('[1]T15 Wine import vol'!P132/'[1]T61 Real GDP'!P132*1000),"")),"")</f>
        <v>237.89161104486394</v>
      </c>
      <c r="R101" s="9" t="str">
        <f>IF('[1]T61 Real GDP'!Q132&lt;&gt;"",(IF('[1]T15 Wine import vol'!Q132&lt;&gt;"",('[1]T15 Wine import vol'!Q132/'[1]T61 Real GDP'!Q132*1000),"")),"")</f>
        <v/>
      </c>
      <c r="S101" s="9">
        <f>IF('[1]T61 Real GDP'!R132&lt;&gt;"",(IF('[1]T15 Wine import vol'!R132&lt;&gt;"",('[1]T15 Wine import vol'!R132/'[1]T61 Real GDP'!R132*1000),"")),"")</f>
        <v>0.16785861782947553</v>
      </c>
      <c r="T101" s="9" t="str">
        <f>IF('[1]T61 Real GDP'!S132&lt;&gt;"",(IF('[1]T15 Wine import vol'!S132&lt;&gt;"",('[1]T15 Wine import vol'!S132/'[1]T61 Real GDP'!S132*1000),"")),"")</f>
        <v/>
      </c>
      <c r="U101" s="9" t="str">
        <f>IF('[1]T61 Real GDP'!T132&lt;&gt;"",(IF('[1]T15 Wine import vol'!T132&lt;&gt;"",('[1]T15 Wine import vol'!T132/'[1]T61 Real GDP'!T132*1000),"")),"")</f>
        <v/>
      </c>
      <c r="V101" s="9">
        <f>IF('[1]T61 Real GDP'!U132&lt;&gt;"",(IF('[1]T15 Wine import vol'!U132&lt;&gt;"",('[1]T15 Wine import vol'!U132/'[1]T61 Real GDP'!U132*1000),"")),"")</f>
        <v>119.91197191952978</v>
      </c>
      <c r="W101" s="9" t="str">
        <f>IF('[1]T61 Real GDP'!V132&lt;&gt;"",(IF('[1]T15 Wine import vol'!V132&lt;&gt;"",('[1]T15 Wine import vol'!V132/'[1]T61 Real GDP'!V132*1000),"")),"")</f>
        <v/>
      </c>
      <c r="X101" s="9">
        <f>IF('[1]T61 Real GDP'!W132&lt;&gt;"",(IF('[1]T15 Wine import vol'!W132&lt;&gt;"",('[1]T15 Wine import vol'!W132/'[1]T61 Real GDP'!W132*1000),"")),"")</f>
        <v>57.555787510642901</v>
      </c>
      <c r="Y101" s="9" t="str">
        <f>IF('[1]T61 Real GDP'!X132&lt;&gt;"",(IF('[1]T15 Wine import vol'!#REF!&lt;&gt;"",('[1]T15 Wine import vol'!#REF!/'[1]T61 Real GDP'!X132*1000),"")),"")</f>
        <v/>
      </c>
      <c r="Z101" s="9" t="str">
        <f>IF('[1]T61 Real GDP'!Y132&lt;&gt;"",(IF('[1]T15 Wine import vol'!X132&lt;&gt;"",('[1]T15 Wine import vol'!X132/'[1]T61 Real GDP'!Y132*1000),"")),"")</f>
        <v/>
      </c>
      <c r="AA101" s="9" t="str">
        <f>IF('[1]T61 Real GDP'!Z132&lt;&gt;"",(IF('[1]T15 Wine import vol'!Z132&lt;&gt;"",('[1]T15 Wine import vol'!Z132/'[1]T61 Real GDP'!Z132*1000),"")),"")</f>
        <v/>
      </c>
      <c r="AB101" s="9">
        <f>IF('[1]T61 Real GDP'!AA132&lt;&gt;"",(IF('[1]T15 Wine import vol'!AA132&lt;&gt;"",('[1]T15 Wine import vol'!AA132/'[1]T61 Real GDP'!AA132*1000),"")),"")</f>
        <v>4.8331040474983711</v>
      </c>
      <c r="AC101" s="9">
        <f>IF('[1]T61 Real GDP'!AB132&lt;&gt;"",(IF('[1]T15 Wine import vol'!AB132&lt;&gt;"",('[1]T15 Wine import vol'!AB132/'[1]T61 Real GDP'!AB132*1000),"")),"")</f>
        <v>36.253888312842541</v>
      </c>
      <c r="AD101" s="9">
        <f>IF('[1]T61 Real GDP'!AC132&lt;&gt;"",(IF('[1]T15 Wine import vol'!AC132&lt;&gt;"",('[1]T15 Wine import vol'!AC132/'[1]T61 Real GDP'!AC132*1000),"")),"")</f>
        <v>69.670925123542588</v>
      </c>
      <c r="AE101" s="9">
        <f>IF('[1]T61 Real GDP'!AD132&lt;&gt;"",(IF('[1]T15 Wine import vol'!AD132&lt;&gt;"",('[1]T15 Wine import vol'!AD132/'[1]T61 Real GDP'!AD132*1000),"")),"")</f>
        <v>16.843505384723667</v>
      </c>
      <c r="AF101" s="9">
        <f>IF('[1]T61 Real GDP'!AE132&lt;&gt;"",(IF('[1]T15 Wine import vol'!AE132&lt;&gt;"",('[1]T15 Wine import vol'!AE132/'[1]T61 Real GDP'!AE132*1000),"")),"")</f>
        <v>0.10763104569579784</v>
      </c>
      <c r="AG101" s="9">
        <f>IF('[1]T61 Real GDP'!AF132&lt;&gt;"",(IF('[1]T15 Wine import vol'!AF132&lt;&gt;"",('[1]T15 Wine import vol'!AF132/'[1]T61 Real GDP'!AF132*1000),"")),"")</f>
        <v>2.7131541274219755</v>
      </c>
      <c r="AH101" s="9">
        <f>IF('[1]T61 Real GDP'!AG132&lt;&gt;"",(IF('[1]T15 Wine import vol'!AG132&lt;&gt;"",('[1]T15 Wine import vol'!AG132/'[1]T61 Real GDP'!AG132*1000),"")),"")</f>
        <v>0.25517430759782128</v>
      </c>
      <c r="AI101" s="9">
        <f>IF('[1]T61 Real GDP'!AH132&lt;&gt;"",(IF('[1]T15 Wine import vol'!AH132&lt;&gt;"",('[1]T15 Wine import vol'!AH132/'[1]T61 Real GDP'!AH132*1000),"")),"")</f>
        <v>7.3486640489553103</v>
      </c>
      <c r="AJ101" s="9">
        <f>IF('[1]T61 Real GDP'!AI132&lt;&gt;"",(IF('[1]T15 Wine import vol'!AI132&lt;&gt;"",('[1]T15 Wine import vol'!AI132/'[1]T61 Real GDP'!AI132*1000),"")),"")</f>
        <v>1.3130705725081271</v>
      </c>
      <c r="AK101" s="9" t="str">
        <f>IF('[1]T61 Real GDP'!AJ132&lt;&gt;"",(IF('[1]T15 Wine import vol'!AJ132&lt;&gt;"",('[1]T15 Wine import vol'!AJ132/'[1]T61 Real GDP'!AJ132*1000),"")),"")</f>
        <v/>
      </c>
      <c r="AL101" s="9">
        <f>IF('[1]T61 Real GDP'!AK132&lt;&gt;"",(IF('[1]T15 Wine import vol'!AK132&lt;&gt;"",('[1]T15 Wine import vol'!AK132/'[1]T61 Real GDP'!AK132*1000),"")),"")</f>
        <v>0</v>
      </c>
      <c r="AM101" s="9">
        <f>IF('[1]T61 Real GDP'!AL132&lt;&gt;"",(IF('[1]T15 Wine import vol'!AL132&lt;&gt;"",('[1]T15 Wine import vol'!AL132/'[1]T61 Real GDP'!AL132*1000),"")),"")</f>
        <v>21.906672297297295</v>
      </c>
      <c r="AN101" s="9">
        <f>IF('[1]T61 Real GDP'!AM132&lt;&gt;"",(IF('[1]T15 Wine import vol'!AM132&lt;&gt;"",('[1]T15 Wine import vol'!AM132/'[1]T61 Real GDP'!AM132*1000),"")),"")</f>
        <v>98.687521277143347</v>
      </c>
      <c r="AO101" s="9">
        <f>IF('[1]T61 Real GDP'!AN132&lt;&gt;"",(IF('[1]T15 Wine import vol'!AN132&lt;&gt;"",('[1]T15 Wine import vol'!AN132/'[1]T61 Real GDP'!AN132*1000),"")),"")</f>
        <v>14.085285983223027</v>
      </c>
      <c r="AP101" s="9">
        <f>IF('[1]T61 Real GDP'!AO132&lt;&gt;"",(IF('[1]T15 Wine import vol'!AO132&lt;&gt;"",('[1]T15 Wine import vol'!AO132/'[1]T61 Real GDP'!AO132*1000),"")),"")</f>
        <v>6.4142858975510239E-2</v>
      </c>
      <c r="AQ101" s="9" t="str">
        <f>IF('[1]T61 Real GDP'!AP132&lt;&gt;"",(IF('[1]T15 Wine import vol'!AP132&lt;&gt;"",('[1]T15 Wine import vol'!AP132/'[1]T61 Real GDP'!AP132*1000),"")),"")</f>
        <v/>
      </c>
      <c r="AR101" s="9">
        <f>IF('[1]T61 Real GDP'!AQ132&lt;&gt;"",(IF('[1]T15 Wine import vol'!AQ132&lt;&gt;"",('[1]T15 Wine import vol'!AQ132/'[1]T61 Real GDP'!AQ132*1000),"")),"")</f>
        <v>0</v>
      </c>
      <c r="AS101" s="9">
        <f>IF('[1]T61 Real GDP'!AR132&lt;&gt;"",(IF('[1]T15 Wine import vol'!AR132&lt;&gt;"",('[1]T15 Wine import vol'!AR132/'[1]T61 Real GDP'!AR132*1000),"")),"")</f>
        <v>33.168480052753047</v>
      </c>
      <c r="AT101" s="9">
        <f>IF('[1]T61 Real GDP'!AS132&lt;&gt;"",(IF('[1]T15 Wine import vol'!AS132&lt;&gt;"",('[1]T15 Wine import vol'!AS132/'[1]T61 Real GDP'!AS132*1000),"")),"")</f>
        <v>0.11046544486746716</v>
      </c>
      <c r="AU101" s="9">
        <f>IF('[1]T61 Real GDP'!AT132&lt;&gt;"",(IF('[1]T15 Wine import vol'!AT132&lt;&gt;"",('[1]T15 Wine import vol'!AT132/'[1]T61 Real GDP'!AT132*1000),"")),"")</f>
        <v>1.1723350569664659</v>
      </c>
      <c r="AV101" s="9">
        <f>IF('[1]T61 Real GDP'!AU132&lt;&gt;"",(IF('[1]T15 Wine import vol'!AU132&lt;&gt;"",('[1]T15 Wine import vol'!AU132/'[1]T61 Real GDP'!AU132*1000),"")),"")</f>
        <v>0</v>
      </c>
      <c r="AW101" s="9">
        <f>IF('[1]T61 Real GDP'!AV132&lt;&gt;"",(IF('[1]T15 Wine import vol'!AV132&lt;&gt;"",('[1]T15 Wine import vol'!AV132/'[1]T61 Real GDP'!AV132*1000),"")),"")</f>
        <v>27.471512165075456</v>
      </c>
      <c r="AX101" s="9">
        <f>IF('[1]T61 Real GDP'!AW132&lt;&gt;"",(IF('[1]T15 Wine import vol'!AW132&lt;&gt;"",('[1]T15 Wine import vol'!AW132/'[1]T61 Real GDP'!AW132*1000),"")),"")</f>
        <v>1.8793714761784821</v>
      </c>
      <c r="AY101" s="9">
        <f>IF('[1]T61 Real GDP'!AX132&lt;&gt;"",(IF('[1]T15 Wine import vol'!AX132&lt;&gt;"",('[1]T15 Wine import vol'!AX132/'[1]T61 Real GDP'!AX132*1000),"")),"")</f>
        <v>83.119658119658112</v>
      </c>
      <c r="AZ101" s="9">
        <f>IF('[1]T61 Real GDP'!AY132&lt;&gt;"",(IF('[1]T15 Wine import vol'!AY132&lt;&gt;"",('[1]T15 Wine import vol'!AY132/'[1]T61 Real GDP'!AY132*1000),"")),"")</f>
        <v>0</v>
      </c>
      <c r="BA101" s="9">
        <f>IF('[1]T61 Real GDP'!AZ132&lt;&gt;"",(IF('[1]T15 Wine import vol'!AZ132&lt;&gt;"",('[1]T15 Wine import vol'!AZ132/'[1]T61 Real GDP'!AZ132*1000),"")),"")</f>
        <v>2.0854251950258749</v>
      </c>
      <c r="BB101" s="8">
        <f>IF('[1]T61 Real GDP'!BC132&lt;&gt;"",(IF('[1]T15 Wine import vol'!BC132&lt;&gt;"",('[1]T15 Wine import vol'!BC132/'[1]T61 Real GDP'!BC132*1000),"")),"")</f>
        <v>248.62754733088121</v>
      </c>
    </row>
    <row r="102" spans="1:54" x14ac:dyDescent="0.5">
      <c r="A102" s="7">
        <f>'[1]T15 Wine import vol'!A133</f>
        <v>1965</v>
      </c>
      <c r="B102" s="9">
        <f>IF('[1]T61 Real GDP'!B133&lt;&gt;"",(IF('[1]T15 Wine import vol'!B133&lt;&gt;"",('[1]T15 Wine import vol'!B133/'[1]T61 Real GDP'!B133*1000),"")),"")</f>
        <v>1996.4071016702596</v>
      </c>
      <c r="C102" s="9">
        <f>IF('[1]T61 Real GDP'!C133&lt;&gt;"",(IF('[1]T15 Wine import vol'!C133&lt;&gt;"",('[1]T15 Wine import vol'!C133/'[1]T61 Real GDP'!C133*1000),"")),"")</f>
        <v>18.221102728975747</v>
      </c>
      <c r="D102" s="9">
        <f>IF('[1]T61 Real GDP'!D133&lt;&gt;"",(IF('[1]T15 Wine import vol'!D133&lt;&gt;"",('[1]T15 Wine import vol'!D133/'[1]T61 Real GDP'!D133*1000),"")),"")</f>
        <v>2.8809745925478789</v>
      </c>
      <c r="E102" s="9">
        <f>IF('[1]T61 Real GDP'!E133&lt;&gt;"",(IF('[1]T15 Wine import vol'!E133&lt;&gt;"",('[1]T15 Wine import vol'!E133/'[1]T61 Real GDP'!E133*1000),"")),"")</f>
        <v>1.6494692199955494</v>
      </c>
      <c r="F102" s="9">
        <f>IF('[1]T61 Real GDP'!F133&lt;&gt;"",(IF('[1]T15 Wine import vol'!F133&lt;&gt;"",('[1]T15 Wine import vol'!F133/'[1]T61 Real GDP'!F133*1000),"")),"")</f>
        <v>431.00259629405696</v>
      </c>
      <c r="G102" s="9"/>
      <c r="H102" s="9">
        <f>IF('[1]T61 Real GDP'!G133&lt;&gt;"",(IF('[1]T15 Wine import vol'!G133&lt;&gt;"",('[1]T15 Wine import vol'!G133/'[1]T61 Real GDP'!G133*1000),"")),"")</f>
        <v>1153.4817149876947</v>
      </c>
      <c r="I102" s="9">
        <f>IF('[1]T61 Real GDP'!H133&lt;&gt;"",(IF('[1]T15 Wine import vol'!H133&lt;&gt;"",('[1]T15 Wine import vol'!H133/'[1]T61 Real GDP'!H133*1000),"")),"")</f>
        <v>325.97808776406936</v>
      </c>
      <c r="J102" s="9">
        <f>IF('[1]T61 Real GDP'!I133&lt;&gt;"",(IF('[1]T15 Wine import vol'!I133&lt;&gt;"",('[1]T15 Wine import vol'!I133/'[1]T61 Real GDP'!I133*1000),"")),"")</f>
        <v>159.16233358093822</v>
      </c>
      <c r="K102" s="9">
        <f>IF('[1]T61 Real GDP'!J133&lt;&gt;"",(IF('[1]T15 Wine import vol'!J133&lt;&gt;"",('[1]T15 Wine import vol'!J133/'[1]T61 Real GDP'!J133*1000),"")),"")</f>
        <v>676.05116882892582</v>
      </c>
      <c r="L102" s="9">
        <f>IF('[1]T61 Real GDP'!K133&lt;&gt;"",(IF('[1]T15 Wine import vol'!K133&lt;&gt;"",('[1]T15 Wine import vol'!K133/'[1]T61 Real GDP'!K133*1000),"")),"")</f>
        <v>1.5822374393691803</v>
      </c>
      <c r="M102" s="9">
        <f>IF('[1]T61 Real GDP'!L133&lt;&gt;"",(IF('[1]T15 Wine import vol'!L133&lt;&gt;"",('[1]T15 Wine import vol'!L133/'[1]T61 Real GDP'!L133*1000),"")),"")</f>
        <v>301.48678414096918</v>
      </c>
      <c r="N102" s="9">
        <f>IF('[1]T61 Real GDP'!M133&lt;&gt;"",(IF('[1]T15 Wine import vol'!M133&lt;&gt;"",('[1]T15 Wine import vol'!M133/'[1]T61 Real GDP'!M133*1000),"")),"")</f>
        <v>302.22111512434094</v>
      </c>
      <c r="O102" s="9">
        <f>IF('[1]T61 Real GDP'!N133&lt;&gt;"",(IF('[1]T15 Wine import vol'!N133&lt;&gt;"",('[1]T15 Wine import vol'!N133/'[1]T61 Real GDP'!N133*1000),"")),"")</f>
        <v>383.12086452761707</v>
      </c>
      <c r="P102" s="9">
        <f>IF('[1]T61 Real GDP'!O133&lt;&gt;"",(IF('[1]T15 Wine import vol'!O133&lt;&gt;"",('[1]T15 Wine import vol'!O133/'[1]T61 Real GDP'!O133*1000),"")),"")</f>
        <v>1799.0370671152621</v>
      </c>
      <c r="Q102" s="9">
        <f>IF('[1]T61 Real GDP'!P133&lt;&gt;"",(IF('[1]T15 Wine import vol'!P133&lt;&gt;"",('[1]T15 Wine import vol'!P133/'[1]T61 Real GDP'!P133*1000),"")),"")</f>
        <v>230.29419089955391</v>
      </c>
      <c r="R102" s="9" t="str">
        <f>IF('[1]T61 Real GDP'!Q133&lt;&gt;"",(IF('[1]T15 Wine import vol'!Q133&lt;&gt;"",('[1]T15 Wine import vol'!Q133/'[1]T61 Real GDP'!Q133*1000),"")),"")</f>
        <v/>
      </c>
      <c r="S102" s="9">
        <f>IF('[1]T61 Real GDP'!R133&lt;&gt;"",(IF('[1]T15 Wine import vol'!R133&lt;&gt;"",('[1]T15 Wine import vol'!R133/'[1]T61 Real GDP'!R133*1000),"")),"")</f>
        <v>95.455106933117435</v>
      </c>
      <c r="T102" s="9" t="str">
        <f>IF('[1]T61 Real GDP'!S133&lt;&gt;"",(IF('[1]T15 Wine import vol'!S133&lt;&gt;"",('[1]T15 Wine import vol'!S133/'[1]T61 Real GDP'!S133*1000),"")),"")</f>
        <v/>
      </c>
      <c r="U102" s="9" t="str">
        <f>IF('[1]T61 Real GDP'!T133&lt;&gt;"",(IF('[1]T15 Wine import vol'!T133&lt;&gt;"",('[1]T15 Wine import vol'!T133/'[1]T61 Real GDP'!T133*1000),"")),"")</f>
        <v/>
      </c>
      <c r="V102" s="9">
        <f>IF('[1]T61 Real GDP'!U133&lt;&gt;"",(IF('[1]T15 Wine import vol'!U133&lt;&gt;"",('[1]T15 Wine import vol'!U133/'[1]T61 Real GDP'!U133*1000),"")),"")</f>
        <v>11.369309619835347</v>
      </c>
      <c r="W102" s="9" t="str">
        <f>IF('[1]T61 Real GDP'!V133&lt;&gt;"",(IF('[1]T15 Wine import vol'!V133&lt;&gt;"",('[1]T15 Wine import vol'!V133/'[1]T61 Real GDP'!V133*1000),"")),"")</f>
        <v/>
      </c>
      <c r="X102" s="9">
        <f>IF('[1]T61 Real GDP'!W133&lt;&gt;"",(IF('[1]T15 Wine import vol'!W133&lt;&gt;"",('[1]T15 Wine import vol'!W133/'[1]T61 Real GDP'!W133*1000),"")),"")</f>
        <v>24.668724668224801</v>
      </c>
      <c r="Y102" s="9" t="str">
        <f>IF('[1]T61 Real GDP'!X133&lt;&gt;"",(IF('[1]T15 Wine import vol'!#REF!&lt;&gt;"",('[1]T15 Wine import vol'!#REF!/'[1]T61 Real GDP'!X133*1000),"")),"")</f>
        <v/>
      </c>
      <c r="Z102" s="9" t="str">
        <f>IF('[1]T61 Real GDP'!Y133&lt;&gt;"",(IF('[1]T15 Wine import vol'!X133&lt;&gt;"",('[1]T15 Wine import vol'!X133/'[1]T61 Real GDP'!Y133*1000),"")),"")</f>
        <v/>
      </c>
      <c r="AA102" s="9" t="str">
        <f>IF('[1]T61 Real GDP'!Z133&lt;&gt;"",(IF('[1]T15 Wine import vol'!Z133&lt;&gt;"",('[1]T15 Wine import vol'!Z133/'[1]T61 Real GDP'!Z133*1000),"")),"")</f>
        <v/>
      </c>
      <c r="AB102" s="9">
        <f>IF('[1]T61 Real GDP'!AA133&lt;&gt;"",(IF('[1]T15 Wine import vol'!AA133&lt;&gt;"",('[1]T15 Wine import vol'!AA133/'[1]T61 Real GDP'!AA133*1000),"")),"")</f>
        <v>5.8640673033040276</v>
      </c>
      <c r="AC102" s="9">
        <f>IF('[1]T61 Real GDP'!AB133&lt;&gt;"",(IF('[1]T15 Wine import vol'!AB133&lt;&gt;"",('[1]T15 Wine import vol'!AB133/'[1]T61 Real GDP'!AB133*1000),"")),"")</f>
        <v>37.216265144130347</v>
      </c>
      <c r="AD102" s="9">
        <f>IF('[1]T61 Real GDP'!AC133&lt;&gt;"",(IF('[1]T15 Wine import vol'!AC133&lt;&gt;"",('[1]T15 Wine import vol'!AC133/'[1]T61 Real GDP'!AC133*1000),"")),"")</f>
        <v>75.312911804303468</v>
      </c>
      <c r="AE102" s="9">
        <f>IF('[1]T61 Real GDP'!AD133&lt;&gt;"",(IF('[1]T15 Wine import vol'!AD133&lt;&gt;"",('[1]T15 Wine import vol'!AD133/'[1]T61 Real GDP'!AD133*1000),"")),"")</f>
        <v>15.492307350072526</v>
      </c>
      <c r="AF102" s="9">
        <f>IF('[1]T61 Real GDP'!AE133&lt;&gt;"",(IF('[1]T15 Wine import vol'!AE133&lt;&gt;"",('[1]T15 Wine import vol'!AE133/'[1]T61 Real GDP'!AE133*1000),"")),"")</f>
        <v>5.0859399295663454</v>
      </c>
      <c r="AG102" s="9">
        <f>IF('[1]T61 Real GDP'!AF133&lt;&gt;"",(IF('[1]T15 Wine import vol'!AF133&lt;&gt;"",('[1]T15 Wine import vol'!AF133/'[1]T61 Real GDP'!AF133*1000),"")),"")</f>
        <v>1.7867146676507455</v>
      </c>
      <c r="AH102" s="9">
        <f>IF('[1]T61 Real GDP'!AG133&lt;&gt;"",(IF('[1]T15 Wine import vol'!AG133&lt;&gt;"",('[1]T15 Wine import vol'!AG133/'[1]T61 Real GDP'!AG133*1000),"")),"")</f>
        <v>0.12633116112134052</v>
      </c>
      <c r="AI102" s="9">
        <f>IF('[1]T61 Real GDP'!AH133&lt;&gt;"",(IF('[1]T15 Wine import vol'!AH133&lt;&gt;"",('[1]T15 Wine import vol'!AH133/'[1]T61 Real GDP'!AH133*1000),"")),"")</f>
        <v>3.1206302461987692</v>
      </c>
      <c r="AJ102" s="9">
        <f>IF('[1]T61 Real GDP'!AI133&lt;&gt;"",(IF('[1]T15 Wine import vol'!AI133&lt;&gt;"",('[1]T15 Wine import vol'!AI133/'[1]T61 Real GDP'!AI133*1000),"")),"")</f>
        <v>0.68768677305193127</v>
      </c>
      <c r="AK102" s="9" t="str">
        <f>IF('[1]T61 Real GDP'!AJ133&lt;&gt;"",(IF('[1]T15 Wine import vol'!AJ133&lt;&gt;"",('[1]T15 Wine import vol'!AJ133/'[1]T61 Real GDP'!AJ133*1000),"")),"")</f>
        <v/>
      </c>
      <c r="AL102" s="9">
        <f>IF('[1]T61 Real GDP'!AK133&lt;&gt;"",(IF('[1]T15 Wine import vol'!AK133&lt;&gt;"",('[1]T15 Wine import vol'!AK133/'[1]T61 Real GDP'!AK133*1000),"")),"")</f>
        <v>0</v>
      </c>
      <c r="AM102" s="9">
        <f>IF('[1]T61 Real GDP'!AL133&lt;&gt;"",(IF('[1]T15 Wine import vol'!AL133&lt;&gt;"",('[1]T15 Wine import vol'!AL133/'[1]T61 Real GDP'!AL133*1000),"")),"")</f>
        <v>18.053855569155445</v>
      </c>
      <c r="AN102" s="9">
        <f>IF('[1]T61 Real GDP'!AM133&lt;&gt;"",(IF('[1]T15 Wine import vol'!AM133&lt;&gt;"",('[1]T15 Wine import vol'!AM133/'[1]T61 Real GDP'!AM133*1000),"")),"")</f>
        <v>91.126016328353359</v>
      </c>
      <c r="AO102" s="9">
        <f>IF('[1]T61 Real GDP'!AN133&lt;&gt;"",(IF('[1]T15 Wine import vol'!AN133&lt;&gt;"",('[1]T15 Wine import vol'!AN133/'[1]T61 Real GDP'!AN133*1000),"")),"")</f>
        <v>7.2881294044619711</v>
      </c>
      <c r="AP102" s="9">
        <f>IF('[1]T61 Real GDP'!AO133&lt;&gt;"",(IF('[1]T15 Wine import vol'!AO133&lt;&gt;"",('[1]T15 Wine import vol'!AO133/'[1]T61 Real GDP'!AO133*1000),"")),"")</f>
        <v>1.2498750124987499E-2</v>
      </c>
      <c r="AQ102" s="9" t="str">
        <f>IF('[1]T61 Real GDP'!AP133&lt;&gt;"",(IF('[1]T15 Wine import vol'!AP133&lt;&gt;"",('[1]T15 Wine import vol'!AP133/'[1]T61 Real GDP'!AP133*1000),"")),"")</f>
        <v/>
      </c>
      <c r="AR102" s="9">
        <f>IF('[1]T61 Real GDP'!AQ133&lt;&gt;"",(IF('[1]T15 Wine import vol'!AQ133&lt;&gt;"",('[1]T15 Wine import vol'!AQ133/'[1]T61 Real GDP'!AQ133*1000),"")),"")</f>
        <v>0</v>
      </c>
      <c r="AS102" s="9">
        <f>IF('[1]T61 Real GDP'!AR133&lt;&gt;"",(IF('[1]T15 Wine import vol'!AR133&lt;&gt;"",('[1]T15 Wine import vol'!AR133/'[1]T61 Real GDP'!AR133*1000),"")),"")</f>
        <v>34.850230414746548</v>
      </c>
      <c r="AT102" s="9">
        <f>IF('[1]T61 Real GDP'!AS133&lt;&gt;"",(IF('[1]T15 Wine import vol'!AS133&lt;&gt;"",('[1]T15 Wine import vol'!AS133/'[1]T61 Real GDP'!AS133*1000),"")),"")</f>
        <v>0.18725890416089286</v>
      </c>
      <c r="AU102" s="9">
        <f>IF('[1]T61 Real GDP'!AT133&lt;&gt;"",(IF('[1]T15 Wine import vol'!AT133&lt;&gt;"",('[1]T15 Wine import vol'!AT133/'[1]T61 Real GDP'!AT133*1000),"")),"")</f>
        <v>0.59651227792700057</v>
      </c>
      <c r="AV102" s="9">
        <f>IF('[1]T61 Real GDP'!AU133&lt;&gt;"",(IF('[1]T15 Wine import vol'!AU133&lt;&gt;"",('[1]T15 Wine import vol'!AU133/'[1]T61 Real GDP'!AU133*1000),"")),"")</f>
        <v>0.29105020616056271</v>
      </c>
      <c r="AW102" s="9">
        <f>IF('[1]T61 Real GDP'!AV133&lt;&gt;"",(IF('[1]T15 Wine import vol'!AV133&lt;&gt;"",('[1]T15 Wine import vol'!AV133/'[1]T61 Real GDP'!AV133*1000),"")),"")</f>
        <v>23.843723068083882</v>
      </c>
      <c r="AX102" s="9">
        <f>IF('[1]T61 Real GDP'!AW133&lt;&gt;"",(IF('[1]T15 Wine import vol'!AW133&lt;&gt;"",('[1]T15 Wine import vol'!AW133/'[1]T61 Real GDP'!AW133*1000),"")),"")</f>
        <v>3.0369402366972817</v>
      </c>
      <c r="AY102" s="9">
        <f>IF('[1]T61 Real GDP'!AX133&lt;&gt;"",(IF('[1]T15 Wine import vol'!AX133&lt;&gt;"",('[1]T15 Wine import vol'!AX133/'[1]T61 Real GDP'!AX133*1000),"")),"")</f>
        <v>119.0145042718061</v>
      </c>
      <c r="AZ102" s="9">
        <f>IF('[1]T61 Real GDP'!AY133&lt;&gt;"",(IF('[1]T15 Wine import vol'!AY133&lt;&gt;"",('[1]T15 Wine import vol'!AY133/'[1]T61 Real GDP'!AY133*1000),"")),"")</f>
        <v>0</v>
      </c>
      <c r="BA102" s="9">
        <f>IF('[1]T61 Real GDP'!AZ133&lt;&gt;"",(IF('[1]T15 Wine import vol'!AZ133&lt;&gt;"",('[1]T15 Wine import vol'!AZ133/'[1]T61 Real GDP'!AZ133*1000),"")),"")</f>
        <v>2.2893663701619253</v>
      </c>
      <c r="BB102" s="8">
        <f>IF('[1]T61 Real GDP'!BC133&lt;&gt;"",(IF('[1]T15 Wine import vol'!BC133&lt;&gt;"",('[1]T15 Wine import vol'!BC133/'[1]T61 Real GDP'!BC133*1000),"")),"")</f>
        <v>220.43703540955534</v>
      </c>
    </row>
    <row r="103" spans="1:54" x14ac:dyDescent="0.5">
      <c r="A103" s="7">
        <f>'[1]T15 Wine import vol'!A134</f>
        <v>1966</v>
      </c>
      <c r="B103" s="9">
        <f>IF('[1]T61 Real GDP'!B134&lt;&gt;"",(IF('[1]T15 Wine import vol'!B134&lt;&gt;"",('[1]T15 Wine import vol'!B134/'[1]T61 Real GDP'!B134*1000),"")),"")</f>
        <v>2075.4183945574828</v>
      </c>
      <c r="C103" s="9">
        <f>IF('[1]T61 Real GDP'!C134&lt;&gt;"",(IF('[1]T15 Wine import vol'!C134&lt;&gt;"",('[1]T15 Wine import vol'!C134/'[1]T61 Real GDP'!C134*1000),"")),"")</f>
        <v>24.366818320706191</v>
      </c>
      <c r="D103" s="9">
        <f>IF('[1]T61 Real GDP'!D134&lt;&gt;"",(IF('[1]T15 Wine import vol'!D134&lt;&gt;"",('[1]T15 Wine import vol'!D134/'[1]T61 Real GDP'!D134*1000),"")),"")</f>
        <v>3.0319808062432441</v>
      </c>
      <c r="E103" s="9">
        <f>IF('[1]T61 Real GDP'!E134&lt;&gt;"",(IF('[1]T15 Wine import vol'!E134&lt;&gt;"",('[1]T15 Wine import vol'!E134/'[1]T61 Real GDP'!E134*1000),"")),"")</f>
        <v>1.8104129745004536</v>
      </c>
      <c r="F103" s="9">
        <f>IF('[1]T61 Real GDP'!F134&lt;&gt;"",(IF('[1]T15 Wine import vol'!F134&lt;&gt;"",('[1]T15 Wine import vol'!F134/'[1]T61 Real GDP'!F134*1000),"")),"")</f>
        <v>771.39345780231997</v>
      </c>
      <c r="G103" s="9"/>
      <c r="H103" s="9">
        <f>IF('[1]T61 Real GDP'!G134&lt;&gt;"",(IF('[1]T15 Wine import vol'!G134&lt;&gt;"",('[1]T15 Wine import vol'!G134/'[1]T61 Real GDP'!G134*1000),"")),"")</f>
        <v>1019.4945996723859</v>
      </c>
      <c r="I103" s="9">
        <f>IF('[1]T61 Real GDP'!H134&lt;&gt;"",(IF('[1]T15 Wine import vol'!H134&lt;&gt;"",('[1]T15 Wine import vol'!H134/'[1]T61 Real GDP'!H134*1000),"")),"")</f>
        <v>335.12019275668206</v>
      </c>
      <c r="J103" s="9">
        <f>IF('[1]T61 Real GDP'!I134&lt;&gt;"",(IF('[1]T15 Wine import vol'!I134&lt;&gt;"",('[1]T15 Wine import vol'!I134/'[1]T61 Real GDP'!I134*1000),"")),"")</f>
        <v>160.84033144547053</v>
      </c>
      <c r="K103" s="9">
        <f>IF('[1]T61 Real GDP'!J134&lt;&gt;"",(IF('[1]T15 Wine import vol'!J134&lt;&gt;"",('[1]T15 Wine import vol'!J134/'[1]T61 Real GDP'!J134*1000),"")),"")</f>
        <v>818.37535452541465</v>
      </c>
      <c r="L103" s="9">
        <f>IF('[1]T61 Real GDP'!K134&lt;&gt;"",(IF('[1]T15 Wine import vol'!K134&lt;&gt;"",('[1]T15 Wine import vol'!K134/'[1]T61 Real GDP'!K134*1000),"")),"")</f>
        <v>2.1267753685188358</v>
      </c>
      <c r="M103" s="9">
        <f>IF('[1]T61 Real GDP'!L134&lt;&gt;"",(IF('[1]T15 Wine import vol'!L134&lt;&gt;"",('[1]T15 Wine import vol'!L134/'[1]T61 Real GDP'!L134*1000),"")),"")</f>
        <v>266.85776685776688</v>
      </c>
      <c r="N103" s="9">
        <f>IF('[1]T61 Real GDP'!M134&lt;&gt;"",(IF('[1]T15 Wine import vol'!M134&lt;&gt;"",('[1]T15 Wine import vol'!M134/'[1]T61 Real GDP'!M134*1000),"")),"")</f>
        <v>310.13138969245443</v>
      </c>
      <c r="O103" s="9">
        <f>IF('[1]T61 Real GDP'!N134&lt;&gt;"",(IF('[1]T15 Wine import vol'!N134&lt;&gt;"",('[1]T15 Wine import vol'!N134/'[1]T61 Real GDP'!N134*1000),"")),"")</f>
        <v>371.52814287569822</v>
      </c>
      <c r="P103" s="9">
        <f>IF('[1]T61 Real GDP'!O134&lt;&gt;"",(IF('[1]T15 Wine import vol'!O134&lt;&gt;"",('[1]T15 Wine import vol'!O134/'[1]T61 Real GDP'!O134*1000),"")),"")</f>
        <v>1793.3525847913481</v>
      </c>
      <c r="Q103" s="9">
        <f>IF('[1]T61 Real GDP'!P134&lt;&gt;"",(IF('[1]T15 Wine import vol'!P134&lt;&gt;"",('[1]T15 Wine import vol'!P134/'[1]T61 Real GDP'!P134*1000),"")),"")</f>
        <v>229.41593556019203</v>
      </c>
      <c r="R103" s="9" t="str">
        <f>IF('[1]T61 Real GDP'!Q134&lt;&gt;"",(IF('[1]T15 Wine import vol'!Q134&lt;&gt;"",('[1]T15 Wine import vol'!Q134/'[1]T61 Real GDP'!Q134*1000),"")),"")</f>
        <v/>
      </c>
      <c r="S103" s="9">
        <f>IF('[1]T61 Real GDP'!R134&lt;&gt;"",(IF('[1]T15 Wine import vol'!R134&lt;&gt;"",('[1]T15 Wine import vol'!R134/'[1]T61 Real GDP'!R134*1000),"")),"")</f>
        <v>1.1154530681599182</v>
      </c>
      <c r="T103" s="9" t="str">
        <f>IF('[1]T61 Real GDP'!S134&lt;&gt;"",(IF('[1]T15 Wine import vol'!S134&lt;&gt;"",('[1]T15 Wine import vol'!S134/'[1]T61 Real GDP'!S134*1000),"")),"")</f>
        <v/>
      </c>
      <c r="U103" s="9" t="str">
        <f>IF('[1]T61 Real GDP'!T134&lt;&gt;"",(IF('[1]T15 Wine import vol'!T134&lt;&gt;"",('[1]T15 Wine import vol'!T134/'[1]T61 Real GDP'!T134*1000),"")),"")</f>
        <v/>
      </c>
      <c r="V103" s="9">
        <f>IF('[1]T61 Real GDP'!U134&lt;&gt;"",(IF('[1]T15 Wine import vol'!U134&lt;&gt;"",('[1]T15 Wine import vol'!U134/'[1]T61 Real GDP'!U134*1000),"")),"")</f>
        <v>701.1561912212735</v>
      </c>
      <c r="W103" s="9" t="str">
        <f>IF('[1]T61 Real GDP'!V134&lt;&gt;"",(IF('[1]T15 Wine import vol'!V134&lt;&gt;"",('[1]T15 Wine import vol'!V134/'[1]T61 Real GDP'!V134*1000),"")),"")</f>
        <v/>
      </c>
      <c r="X103" s="9">
        <f>IF('[1]T61 Real GDP'!W134&lt;&gt;"",(IF('[1]T15 Wine import vol'!W134&lt;&gt;"",('[1]T15 Wine import vol'!W134/'[1]T61 Real GDP'!W134*1000),"")),"")</f>
        <v>125.12942989775952</v>
      </c>
      <c r="Y103" s="9" t="str">
        <f>IF('[1]T61 Real GDP'!X134&lt;&gt;"",(IF('[1]T15 Wine import vol'!#REF!&lt;&gt;"",('[1]T15 Wine import vol'!#REF!/'[1]T61 Real GDP'!X134*1000),"")),"")</f>
        <v/>
      </c>
      <c r="Z103" s="9" t="str">
        <f>IF('[1]T61 Real GDP'!Y134&lt;&gt;"",(IF('[1]T15 Wine import vol'!X134&lt;&gt;"",('[1]T15 Wine import vol'!X134/'[1]T61 Real GDP'!Y134*1000),"")),"")</f>
        <v/>
      </c>
      <c r="AA103" s="9" t="str">
        <f>IF('[1]T61 Real GDP'!Z134&lt;&gt;"",(IF('[1]T15 Wine import vol'!Z134&lt;&gt;"",('[1]T15 Wine import vol'!Z134/'[1]T61 Real GDP'!Z134*1000),"")),"")</f>
        <v/>
      </c>
      <c r="AB103" s="9">
        <f>IF('[1]T61 Real GDP'!AA134&lt;&gt;"",(IF('[1]T15 Wine import vol'!AA134&lt;&gt;"",('[1]T15 Wine import vol'!AA134/'[1]T61 Real GDP'!AA134*1000),"")),"")</f>
        <v>5.5544850581838592</v>
      </c>
      <c r="AC103" s="9">
        <f>IF('[1]T61 Real GDP'!AB134&lt;&gt;"",(IF('[1]T15 Wine import vol'!AB134&lt;&gt;"",('[1]T15 Wine import vol'!AB134/'[1]T61 Real GDP'!AB134*1000),"")),"")</f>
        <v>40.214828399266437</v>
      </c>
      <c r="AD103" s="9">
        <f>IF('[1]T61 Real GDP'!AC134&lt;&gt;"",(IF('[1]T15 Wine import vol'!AC134&lt;&gt;"",('[1]T15 Wine import vol'!AC134/'[1]T61 Real GDP'!AC134*1000),"")),"")</f>
        <v>74.439758390221257</v>
      </c>
      <c r="AE103" s="9">
        <f>IF('[1]T61 Real GDP'!AD134&lt;&gt;"",(IF('[1]T15 Wine import vol'!AD134&lt;&gt;"",('[1]T15 Wine import vol'!AD134/'[1]T61 Real GDP'!AD134*1000),"")),"")</f>
        <v>18.440393853897973</v>
      </c>
      <c r="AF103" s="9">
        <f>IF('[1]T61 Real GDP'!AE134&lt;&gt;"",(IF('[1]T15 Wine import vol'!AE134&lt;&gt;"",('[1]T15 Wine import vol'!AE134/'[1]T61 Real GDP'!AE134*1000),"")),"")</f>
        <v>5.2897009000768356E-3</v>
      </c>
      <c r="AG103" s="9">
        <f>IF('[1]T61 Real GDP'!AF134&lt;&gt;"",(IF('[1]T15 Wine import vol'!AF134&lt;&gt;"",('[1]T15 Wine import vol'!AF134/'[1]T61 Real GDP'!AF134*1000),"")),"")</f>
        <v>2.8995805110171</v>
      </c>
      <c r="AH103" s="9">
        <f>IF('[1]T61 Real GDP'!AG134&lt;&gt;"",(IF('[1]T15 Wine import vol'!AG134&lt;&gt;"",('[1]T15 Wine import vol'!AG134/'[1]T61 Real GDP'!AG134*1000),"")),"")</f>
        <v>0.13620081413715698</v>
      </c>
      <c r="AI103" s="9">
        <f>IF('[1]T61 Real GDP'!AH134&lt;&gt;"",(IF('[1]T15 Wine import vol'!AH134&lt;&gt;"",('[1]T15 Wine import vol'!AH134/'[1]T61 Real GDP'!AH134*1000),"")),"")</f>
        <v>3.2670028691943842</v>
      </c>
      <c r="AJ103" s="9">
        <f>IF('[1]T61 Real GDP'!AI134&lt;&gt;"",(IF('[1]T15 Wine import vol'!AI134&lt;&gt;"",('[1]T15 Wine import vol'!AI134/'[1]T61 Real GDP'!AI134*1000),"")),"")</f>
        <v>0</v>
      </c>
      <c r="AK103" s="9" t="str">
        <f>IF('[1]T61 Real GDP'!AJ134&lt;&gt;"",(IF('[1]T15 Wine import vol'!AJ134&lt;&gt;"",('[1]T15 Wine import vol'!AJ134/'[1]T61 Real GDP'!AJ134*1000),"")),"")</f>
        <v/>
      </c>
      <c r="AL103" s="9">
        <f>IF('[1]T61 Real GDP'!AK134&lt;&gt;"",(IF('[1]T15 Wine import vol'!AK134&lt;&gt;"",('[1]T15 Wine import vol'!AK134/'[1]T61 Real GDP'!AK134*1000),"")),"")</f>
        <v>0</v>
      </c>
      <c r="AM103" s="9">
        <f>IF('[1]T61 Real GDP'!AL134&lt;&gt;"",(IF('[1]T15 Wine import vol'!AL134&lt;&gt;"",('[1]T15 Wine import vol'!AL134/'[1]T61 Real GDP'!AL134*1000),"")),"")</f>
        <v>8.3574879227053156</v>
      </c>
      <c r="AN103" s="9">
        <f>IF('[1]T61 Real GDP'!AM134&lt;&gt;"",(IF('[1]T15 Wine import vol'!AM134&lt;&gt;"",('[1]T15 Wine import vol'!AM134/'[1]T61 Real GDP'!AM134*1000),"")),"")</f>
        <v>4.1005593081444163</v>
      </c>
      <c r="AO103" s="9">
        <f>IF('[1]T61 Real GDP'!AN134&lt;&gt;"",(IF('[1]T15 Wine import vol'!AN134&lt;&gt;"",('[1]T15 Wine import vol'!AN134/'[1]T61 Real GDP'!AN134*1000),"")),"")</f>
        <v>5.9472317998904058</v>
      </c>
      <c r="AP103" s="9">
        <f>IF('[1]T61 Real GDP'!AO134&lt;&gt;"",(IF('[1]T15 Wine import vol'!AO134&lt;&gt;"",('[1]T15 Wine import vol'!AO134/'[1]T61 Real GDP'!AO134*1000),"")),"")</f>
        <v>2.2379876015486872E-2</v>
      </c>
      <c r="AQ103" s="9" t="str">
        <f>IF('[1]T61 Real GDP'!AP134&lt;&gt;"",(IF('[1]T15 Wine import vol'!AP134&lt;&gt;"",('[1]T15 Wine import vol'!AP134/'[1]T61 Real GDP'!AP134*1000),"")),"")</f>
        <v/>
      </c>
      <c r="AR103" s="9">
        <f>IF('[1]T61 Real GDP'!AQ134&lt;&gt;"",(IF('[1]T15 Wine import vol'!AQ134&lt;&gt;"",('[1]T15 Wine import vol'!AQ134/'[1]T61 Real GDP'!AQ134*1000),"")),"")</f>
        <v>0</v>
      </c>
      <c r="AS103" s="9">
        <f>IF('[1]T61 Real GDP'!AR134&lt;&gt;"",(IF('[1]T15 Wine import vol'!AR134&lt;&gt;"",('[1]T15 Wine import vol'!AR134/'[1]T61 Real GDP'!AR134*1000),"")),"")</f>
        <v>30.522679653434508</v>
      </c>
      <c r="AT103" s="9">
        <f>IF('[1]T61 Real GDP'!AS134&lt;&gt;"",(IF('[1]T15 Wine import vol'!AS134&lt;&gt;"",('[1]T15 Wine import vol'!AS134/'[1]T61 Real GDP'!AS134*1000),"")),"")</f>
        <v>0.10339150652029257</v>
      </c>
      <c r="AU103" s="9">
        <f>IF('[1]T61 Real GDP'!AT134&lt;&gt;"",(IF('[1]T15 Wine import vol'!AT134&lt;&gt;"",('[1]T15 Wine import vol'!AT134/'[1]T61 Real GDP'!AT134*1000),"")),"")</f>
        <v>0.59612840020394664</v>
      </c>
      <c r="AV103" s="9">
        <f>IF('[1]T61 Real GDP'!AU134&lt;&gt;"",(IF('[1]T15 Wine import vol'!AU134&lt;&gt;"",('[1]T15 Wine import vol'!AU134/'[1]T61 Real GDP'!AU134*1000),"")),"")</f>
        <v>0.34635783093408379</v>
      </c>
      <c r="AW103" s="9">
        <f>IF('[1]T61 Real GDP'!AV134&lt;&gt;"",(IF('[1]T15 Wine import vol'!AV134&lt;&gt;"",('[1]T15 Wine import vol'!AV134/'[1]T61 Real GDP'!AV134*1000),"")),"")</f>
        <v>21.501258343363606</v>
      </c>
      <c r="AX103" s="9">
        <f>IF('[1]T61 Real GDP'!AW134&lt;&gt;"",(IF('[1]T15 Wine import vol'!AW134&lt;&gt;"",('[1]T15 Wine import vol'!AW134/'[1]T61 Real GDP'!AW134*1000),"")),"")</f>
        <v>2.4146926113931189</v>
      </c>
      <c r="AY103" s="9">
        <f>IF('[1]T61 Real GDP'!AX134&lt;&gt;"",(IF('[1]T15 Wine import vol'!AX134&lt;&gt;"",('[1]T15 Wine import vol'!AX134/'[1]T61 Real GDP'!AX134*1000),"")),"")</f>
        <v>148.93617021276594</v>
      </c>
      <c r="AZ103" s="9">
        <f>IF('[1]T61 Real GDP'!AY134&lt;&gt;"",(IF('[1]T15 Wine import vol'!AY134&lt;&gt;"",('[1]T15 Wine import vol'!AY134/'[1]T61 Real GDP'!AY134*1000),"")),"")</f>
        <v>0.1589130348416829</v>
      </c>
      <c r="BA103" s="9">
        <f>IF('[1]T61 Real GDP'!AZ134&lt;&gt;"",(IF('[1]T15 Wine import vol'!AZ134&lt;&gt;"",('[1]T15 Wine import vol'!AZ134/'[1]T61 Real GDP'!AZ134*1000),"")),"")</f>
        <v>2.743601834783727</v>
      </c>
      <c r="BB103" s="8">
        <f>IF('[1]T61 Real GDP'!BC134&lt;&gt;"",(IF('[1]T15 Wine import vol'!BC134&lt;&gt;"",('[1]T15 Wine import vol'!BC134/'[1]T61 Real GDP'!BC134*1000),"")),"")</f>
        <v>236.652364893818</v>
      </c>
    </row>
    <row r="104" spans="1:54" x14ac:dyDescent="0.5">
      <c r="A104" s="7">
        <f>'[1]T15 Wine import vol'!A135</f>
        <v>1967</v>
      </c>
      <c r="B104" s="9">
        <f>IF('[1]T61 Real GDP'!B135&lt;&gt;"",(IF('[1]T15 Wine import vol'!B135&lt;&gt;"",('[1]T15 Wine import vol'!B135/'[1]T61 Real GDP'!B135*1000),"")),"")</f>
        <v>972.57069065502321</v>
      </c>
      <c r="C104" s="9">
        <f>IF('[1]T61 Real GDP'!C135&lt;&gt;"",(IF('[1]T15 Wine import vol'!C135&lt;&gt;"",('[1]T15 Wine import vol'!C135/'[1]T61 Real GDP'!C135*1000),"")),"")</f>
        <v>24.913079023969527</v>
      </c>
      <c r="D104" s="9">
        <f>IF('[1]T61 Real GDP'!D135&lt;&gt;"",(IF('[1]T15 Wine import vol'!D135&lt;&gt;"",('[1]T15 Wine import vol'!D135/'[1]T61 Real GDP'!D135*1000),"")),"")</f>
        <v>2.5985487350460876</v>
      </c>
      <c r="E104" s="9">
        <f>IF('[1]T61 Real GDP'!E135&lt;&gt;"",(IF('[1]T15 Wine import vol'!E135&lt;&gt;"",('[1]T15 Wine import vol'!E135/'[1]T61 Real GDP'!E135*1000),"")),"")</f>
        <v>2.3112876440274617</v>
      </c>
      <c r="F104" s="9">
        <f>IF('[1]T61 Real GDP'!F135&lt;&gt;"",(IF('[1]T15 Wine import vol'!F135&lt;&gt;"",('[1]T15 Wine import vol'!F135/'[1]T61 Real GDP'!F135*1000),"")),"")</f>
        <v>762.9768809737767</v>
      </c>
      <c r="G104" s="9"/>
      <c r="H104" s="9">
        <f>IF('[1]T61 Real GDP'!G135&lt;&gt;"",(IF('[1]T15 Wine import vol'!G135&lt;&gt;"",('[1]T15 Wine import vol'!G135/'[1]T61 Real GDP'!G135*1000),"")),"")</f>
        <v>1045.2205210958803</v>
      </c>
      <c r="I104" s="9">
        <f>IF('[1]T61 Real GDP'!H135&lt;&gt;"",(IF('[1]T15 Wine import vol'!H135&lt;&gt;"",('[1]T15 Wine import vol'!H135/'[1]T61 Real GDP'!H135*1000),"")),"")</f>
        <v>332.56835143388929</v>
      </c>
      <c r="J104" s="9">
        <f>IF('[1]T61 Real GDP'!I135&lt;&gt;"",(IF('[1]T15 Wine import vol'!I135&lt;&gt;"",('[1]T15 Wine import vol'!I135/'[1]T61 Real GDP'!I135*1000),"")),"")</f>
        <v>186.09289617486337</v>
      </c>
      <c r="K104" s="9">
        <f>IF('[1]T61 Real GDP'!J135&lt;&gt;"",(IF('[1]T15 Wine import vol'!J135&lt;&gt;"",('[1]T15 Wine import vol'!J135/'[1]T61 Real GDP'!J135*1000),"")),"")</f>
        <v>724.90349911511805</v>
      </c>
      <c r="L104" s="9">
        <f>IF('[1]T61 Real GDP'!K135&lt;&gt;"",(IF('[1]T15 Wine import vol'!K135&lt;&gt;"",('[1]T15 Wine import vol'!K135/'[1]T61 Real GDP'!K135*1000),"")),"")</f>
        <v>2.2942157953281419</v>
      </c>
      <c r="M104" s="9">
        <f>IF('[1]T61 Real GDP'!L135&lt;&gt;"",(IF('[1]T15 Wine import vol'!L135&lt;&gt;"",('[1]T15 Wine import vol'!L135/'[1]T61 Real GDP'!L135*1000),"")),"")</f>
        <v>323.56162618387998</v>
      </c>
      <c r="N104" s="9">
        <f>IF('[1]T61 Real GDP'!M135&lt;&gt;"",(IF('[1]T15 Wine import vol'!M135&lt;&gt;"",('[1]T15 Wine import vol'!M135/'[1]T61 Real GDP'!M135*1000),"")),"")</f>
        <v>464.06994864393897</v>
      </c>
      <c r="O104" s="9">
        <f>IF('[1]T61 Real GDP'!N135&lt;&gt;"",(IF('[1]T15 Wine import vol'!N135&lt;&gt;"",('[1]T15 Wine import vol'!N135/'[1]T61 Real GDP'!N135*1000),"")),"")</f>
        <v>420.2767574964023</v>
      </c>
      <c r="P104" s="9">
        <f>IF('[1]T61 Real GDP'!O135&lt;&gt;"",(IF('[1]T15 Wine import vol'!O135&lt;&gt;"",('[1]T15 Wine import vol'!O135/'[1]T61 Real GDP'!O135*1000),"")),"")</f>
        <v>1807.8410689170184</v>
      </c>
      <c r="Q104" s="9">
        <f>IF('[1]T61 Real GDP'!P135&lt;&gt;"",(IF('[1]T15 Wine import vol'!P135&lt;&gt;"",('[1]T15 Wine import vol'!P135/'[1]T61 Real GDP'!P135*1000),"")),"")</f>
        <v>257.82170903369143</v>
      </c>
      <c r="R104" s="9" t="str">
        <f>IF('[1]T61 Real GDP'!Q135&lt;&gt;"",(IF('[1]T15 Wine import vol'!Q135&lt;&gt;"",('[1]T15 Wine import vol'!Q135/'[1]T61 Real GDP'!Q135*1000),"")),"")</f>
        <v/>
      </c>
      <c r="S104" s="9">
        <f>IF('[1]T61 Real GDP'!R135&lt;&gt;"",(IF('[1]T15 Wine import vol'!R135&lt;&gt;"",('[1]T15 Wine import vol'!R135/'[1]T61 Real GDP'!R135*1000),"")),"")</f>
        <v>57.301176782494856</v>
      </c>
      <c r="T104" s="9" t="str">
        <f>IF('[1]T61 Real GDP'!S135&lt;&gt;"",(IF('[1]T15 Wine import vol'!S135&lt;&gt;"",('[1]T15 Wine import vol'!S135/'[1]T61 Real GDP'!S135*1000),"")),"")</f>
        <v/>
      </c>
      <c r="U104" s="9" t="str">
        <f>IF('[1]T61 Real GDP'!T135&lt;&gt;"",(IF('[1]T15 Wine import vol'!T135&lt;&gt;"",('[1]T15 Wine import vol'!T135/'[1]T61 Real GDP'!T135*1000),"")),"")</f>
        <v/>
      </c>
      <c r="V104" s="9">
        <f>IF('[1]T61 Real GDP'!U135&lt;&gt;"",(IF('[1]T15 Wine import vol'!U135&lt;&gt;"",('[1]T15 Wine import vol'!U135/'[1]T61 Real GDP'!U135*1000),"")),"")</f>
        <v>1289.9139076857912</v>
      </c>
      <c r="W104" s="9" t="str">
        <f>IF('[1]T61 Real GDP'!V135&lt;&gt;"",(IF('[1]T15 Wine import vol'!V135&lt;&gt;"",('[1]T15 Wine import vol'!V135/'[1]T61 Real GDP'!V135*1000),"")),"")</f>
        <v/>
      </c>
      <c r="X104" s="9">
        <f>IF('[1]T61 Real GDP'!W135&lt;&gt;"",(IF('[1]T15 Wine import vol'!W135&lt;&gt;"",('[1]T15 Wine import vol'!W135/'[1]T61 Real GDP'!W135*1000),"")),"")</f>
        <v>72.210248980833896</v>
      </c>
      <c r="Y104" s="9" t="str">
        <f>IF('[1]T61 Real GDP'!X135&lt;&gt;"",(IF('[1]T15 Wine import vol'!#REF!&lt;&gt;"",('[1]T15 Wine import vol'!#REF!/'[1]T61 Real GDP'!X135*1000),"")),"")</f>
        <v/>
      </c>
      <c r="Z104" s="9" t="str">
        <f>IF('[1]T61 Real GDP'!Y135&lt;&gt;"",(IF('[1]T15 Wine import vol'!X135&lt;&gt;"",('[1]T15 Wine import vol'!X135/'[1]T61 Real GDP'!Y135*1000),"")),"")</f>
        <v/>
      </c>
      <c r="AA104" s="9" t="str">
        <f>IF('[1]T61 Real GDP'!Z135&lt;&gt;"",(IF('[1]T15 Wine import vol'!Z135&lt;&gt;"",('[1]T15 Wine import vol'!Z135/'[1]T61 Real GDP'!Z135*1000),"")),"")</f>
        <v/>
      </c>
      <c r="AB104" s="9">
        <f>IF('[1]T61 Real GDP'!AA135&lt;&gt;"",(IF('[1]T15 Wine import vol'!AA135&lt;&gt;"",('[1]T15 Wine import vol'!AA135/'[1]T61 Real GDP'!AA135*1000),"")),"")</f>
        <v>6.757074916419457</v>
      </c>
      <c r="AC104" s="9">
        <f>IF('[1]T61 Real GDP'!AB135&lt;&gt;"",(IF('[1]T15 Wine import vol'!AB135&lt;&gt;"",('[1]T15 Wine import vol'!AB135/'[1]T61 Real GDP'!AB135*1000),"")),"")</f>
        <v>29.407727678265044</v>
      </c>
      <c r="AD104" s="9">
        <f>IF('[1]T61 Real GDP'!AC135&lt;&gt;"",(IF('[1]T15 Wine import vol'!AC135&lt;&gt;"",('[1]T15 Wine import vol'!AC135/'[1]T61 Real GDP'!AC135*1000),"")),"")</f>
        <v>74.082905912498319</v>
      </c>
      <c r="AE104" s="9">
        <f>IF('[1]T61 Real GDP'!AD135&lt;&gt;"",(IF('[1]T15 Wine import vol'!AD135&lt;&gt;"",('[1]T15 Wine import vol'!AD135/'[1]T61 Real GDP'!AD135*1000),"")),"")</f>
        <v>19.283250261891894</v>
      </c>
      <c r="AF104" s="9">
        <f>IF('[1]T61 Real GDP'!AE135&lt;&gt;"",(IF('[1]T15 Wine import vol'!AE135&lt;&gt;"",('[1]T15 Wine import vol'!AE135/'[1]T61 Real GDP'!AE135*1000),"")),"")</f>
        <v>0.36795842489283226</v>
      </c>
      <c r="AG104" s="9">
        <f>IF('[1]T61 Real GDP'!AF135&lt;&gt;"",(IF('[1]T15 Wine import vol'!AF135&lt;&gt;"",('[1]T15 Wine import vol'!AF135/'[1]T61 Real GDP'!AF135*1000),"")),"")</f>
        <v>7.4886200676169627</v>
      </c>
      <c r="AH104" s="9">
        <f>IF('[1]T61 Real GDP'!AG135&lt;&gt;"",(IF('[1]T15 Wine import vol'!AG135&lt;&gt;"",('[1]T15 Wine import vol'!AG135/'[1]T61 Real GDP'!AG135*1000),"")),"")</f>
        <v>0.10979745174546847</v>
      </c>
      <c r="AI104" s="9">
        <f>IF('[1]T61 Real GDP'!AH135&lt;&gt;"",(IF('[1]T15 Wine import vol'!AH135&lt;&gt;"",('[1]T15 Wine import vol'!AH135/'[1]T61 Real GDP'!AH135*1000),"")),"")</f>
        <v>4.3527963809677139</v>
      </c>
      <c r="AJ104" s="9">
        <f>IF('[1]T61 Real GDP'!AI135&lt;&gt;"",(IF('[1]T15 Wine import vol'!AI135&lt;&gt;"",('[1]T15 Wine import vol'!AI135/'[1]T61 Real GDP'!AI135*1000),"")),"")</f>
        <v>0</v>
      </c>
      <c r="AK104" s="9" t="str">
        <f>IF('[1]T61 Real GDP'!AJ135&lt;&gt;"",(IF('[1]T15 Wine import vol'!AJ135&lt;&gt;"",('[1]T15 Wine import vol'!AJ135/'[1]T61 Real GDP'!AJ135*1000),"")),"")</f>
        <v/>
      </c>
      <c r="AL104" s="9">
        <f>IF('[1]T61 Real GDP'!AK135&lt;&gt;"",(IF('[1]T15 Wine import vol'!AK135&lt;&gt;"",('[1]T15 Wine import vol'!AK135/'[1]T61 Real GDP'!AK135*1000),"")),"")</f>
        <v>0</v>
      </c>
      <c r="AM104" s="9">
        <f>IF('[1]T61 Real GDP'!AL135&lt;&gt;"",(IF('[1]T15 Wine import vol'!AL135&lt;&gt;"",('[1]T15 Wine import vol'!AL135/'[1]T61 Real GDP'!AL135*1000),"")),"")</f>
        <v>7.5962110465382331</v>
      </c>
      <c r="AN104" s="9">
        <f>IF('[1]T61 Real GDP'!AM135&lt;&gt;"",(IF('[1]T15 Wine import vol'!AM135&lt;&gt;"",('[1]T15 Wine import vol'!AM135/'[1]T61 Real GDP'!AM135*1000),"")),"")</f>
        <v>5.1545952619322311</v>
      </c>
      <c r="AO104" s="9">
        <f>IF('[1]T61 Real GDP'!AN135&lt;&gt;"",(IF('[1]T15 Wine import vol'!AN135&lt;&gt;"",('[1]T15 Wine import vol'!AN135/'[1]T61 Real GDP'!AN135*1000),"")),"")</f>
        <v>0</v>
      </c>
      <c r="AP104" s="9">
        <f>IF('[1]T61 Real GDP'!AO135&lt;&gt;"",(IF('[1]T15 Wine import vol'!AO135&lt;&gt;"",('[1]T15 Wine import vol'!AO135/'[1]T61 Real GDP'!AO135*1000),"")),"")</f>
        <v>2.1418550606680447E-2</v>
      </c>
      <c r="AQ104" s="9" t="str">
        <f>IF('[1]T61 Real GDP'!AP135&lt;&gt;"",(IF('[1]T15 Wine import vol'!AP135&lt;&gt;"",('[1]T15 Wine import vol'!AP135/'[1]T61 Real GDP'!AP135*1000),"")),"")</f>
        <v/>
      </c>
      <c r="AR104" s="9">
        <f>IF('[1]T61 Real GDP'!AQ135&lt;&gt;"",(IF('[1]T15 Wine import vol'!AQ135&lt;&gt;"",('[1]T15 Wine import vol'!AQ135/'[1]T61 Real GDP'!AQ135*1000),"")),"")</f>
        <v>0</v>
      </c>
      <c r="AS104" s="9">
        <f>IF('[1]T61 Real GDP'!AR135&lt;&gt;"",(IF('[1]T15 Wine import vol'!AR135&lt;&gt;"",('[1]T15 Wine import vol'!AR135/'[1]T61 Real GDP'!AR135*1000),"")),"")</f>
        <v>41.53906119494404</v>
      </c>
      <c r="AT104" s="9">
        <f>IF('[1]T61 Real GDP'!AS135&lt;&gt;"",(IF('[1]T15 Wine import vol'!AS135&lt;&gt;"",('[1]T15 Wine import vol'!AS135/'[1]T61 Real GDP'!AS135*1000),"")),"")</f>
        <v>7.3466569037759374E-2</v>
      </c>
      <c r="AU104" s="9">
        <f>IF('[1]T61 Real GDP'!AT135&lt;&gt;"",(IF('[1]T15 Wine import vol'!AT135&lt;&gt;"",('[1]T15 Wine import vol'!AT135/'[1]T61 Real GDP'!AT135*1000),"")),"")</f>
        <v>0.64759295108246473</v>
      </c>
      <c r="AV104" s="9">
        <f>IF('[1]T61 Real GDP'!AU135&lt;&gt;"",(IF('[1]T15 Wine import vol'!AU135&lt;&gt;"",('[1]T15 Wine import vol'!AU135/'[1]T61 Real GDP'!AU135*1000),"")),"")</f>
        <v>0.44395116537180912</v>
      </c>
      <c r="AW104" s="9">
        <f>IF('[1]T61 Real GDP'!AV135&lt;&gt;"",(IF('[1]T15 Wine import vol'!AV135&lt;&gt;"",('[1]T15 Wine import vol'!AV135/'[1]T61 Real GDP'!AV135*1000),"")),"")</f>
        <v>17.377737128100286</v>
      </c>
      <c r="AX104" s="9">
        <f>IF('[1]T61 Real GDP'!AW135&lt;&gt;"",(IF('[1]T15 Wine import vol'!AW135&lt;&gt;"",('[1]T15 Wine import vol'!AW135/'[1]T61 Real GDP'!AW135*1000),"")),"")</f>
        <v>3.1628623067139703</v>
      </c>
      <c r="AY104" s="9">
        <f>IF('[1]T61 Real GDP'!AX135&lt;&gt;"",(IF('[1]T15 Wine import vol'!AX135&lt;&gt;"",('[1]T15 Wine import vol'!AX135/'[1]T61 Real GDP'!AX135*1000),"")),"")</f>
        <v>89.848121502797753</v>
      </c>
      <c r="AZ104" s="9">
        <f>IF('[1]T61 Real GDP'!AY135&lt;&gt;"",(IF('[1]T15 Wine import vol'!AY135&lt;&gt;"",('[1]T15 Wine import vol'!AY135/'[1]T61 Real GDP'!AY135*1000),"")),"")</f>
        <v>0.21530842932500804</v>
      </c>
      <c r="BA104" s="9">
        <f>IF('[1]T61 Real GDP'!AZ135&lt;&gt;"",(IF('[1]T15 Wine import vol'!AZ135&lt;&gt;"",('[1]T15 Wine import vol'!AZ135/'[1]T61 Real GDP'!AZ135*1000),"")),"")</f>
        <v>2.6705174869441368</v>
      </c>
      <c r="BB104" s="8">
        <f>IF('[1]T61 Real GDP'!BC135&lt;&gt;"",(IF('[1]T15 Wine import vol'!BC135&lt;&gt;"",('[1]T15 Wine import vol'!BC135/'[1]T61 Real GDP'!BC135*1000),"")),"")</f>
        <v>192.08240987665937</v>
      </c>
    </row>
    <row r="105" spans="1:54" x14ac:dyDescent="0.5">
      <c r="A105" s="7">
        <f>'[1]T15 Wine import vol'!A136</f>
        <v>1968</v>
      </c>
      <c r="B105" s="9">
        <f>IF('[1]T61 Real GDP'!B136&lt;&gt;"",(IF('[1]T15 Wine import vol'!B136&lt;&gt;"",('[1]T15 Wine import vol'!B136/'[1]T61 Real GDP'!B136*1000),"")),"")</f>
        <v>761.45825977590187</v>
      </c>
      <c r="C105" s="9">
        <f>IF('[1]T61 Real GDP'!C136&lt;&gt;"",(IF('[1]T15 Wine import vol'!C136&lt;&gt;"",('[1]T15 Wine import vol'!C136/'[1]T61 Real GDP'!C136*1000),"")),"")</f>
        <v>27.774208124163145</v>
      </c>
      <c r="D105" s="9">
        <f>IF('[1]T61 Real GDP'!D136&lt;&gt;"",(IF('[1]T15 Wine import vol'!D136&lt;&gt;"",('[1]T15 Wine import vol'!D136/'[1]T61 Real GDP'!D136*1000),"")),"")</f>
        <v>2.611377501632111</v>
      </c>
      <c r="E105" s="9">
        <f>IF('[1]T61 Real GDP'!E136&lt;&gt;"",(IF('[1]T15 Wine import vol'!E136&lt;&gt;"",('[1]T15 Wine import vol'!E136/'[1]T61 Real GDP'!E136*1000),"")),"")</f>
        <v>2.4441848320565063</v>
      </c>
      <c r="F105" s="9">
        <f>IF('[1]T61 Real GDP'!F136&lt;&gt;"",(IF('[1]T15 Wine import vol'!F136&lt;&gt;"",('[1]T15 Wine import vol'!F136/'[1]T61 Real GDP'!F136*1000),"")),"")</f>
        <v>540.44583496284702</v>
      </c>
      <c r="G105" s="9"/>
      <c r="H105" s="9">
        <f>IF('[1]T61 Real GDP'!G136&lt;&gt;"",(IF('[1]T15 Wine import vol'!G136&lt;&gt;"",('[1]T15 Wine import vol'!G136/'[1]T61 Real GDP'!G136*1000),"")),"")</f>
        <v>1108.5613011364253</v>
      </c>
      <c r="I105" s="9">
        <f>IF('[1]T61 Real GDP'!H136&lt;&gt;"",(IF('[1]T15 Wine import vol'!H136&lt;&gt;"",('[1]T15 Wine import vol'!H136/'[1]T61 Real GDP'!H136*1000),"")),"")</f>
        <v>321.4899415062572</v>
      </c>
      <c r="J105" s="9">
        <f>IF('[1]T61 Real GDP'!I136&lt;&gt;"",(IF('[1]T15 Wine import vol'!I136&lt;&gt;"",('[1]T15 Wine import vol'!I136/'[1]T61 Real GDP'!I136*1000),"")),"")</f>
        <v>212.22156936061106</v>
      </c>
      <c r="K105" s="9">
        <f>IF('[1]T61 Real GDP'!J136&lt;&gt;"",(IF('[1]T15 Wine import vol'!J136&lt;&gt;"",('[1]T15 Wine import vol'!J136/'[1]T61 Real GDP'!J136*1000),"")),"")</f>
        <v>768.08394322422146</v>
      </c>
      <c r="L105" s="9">
        <f>IF('[1]T61 Real GDP'!K136&lt;&gt;"",(IF('[1]T15 Wine import vol'!K136&lt;&gt;"",('[1]T15 Wine import vol'!K136/'[1]T61 Real GDP'!K136*1000),"")),"")</f>
        <v>1.8684685076150955</v>
      </c>
      <c r="M105" s="9">
        <f>IF('[1]T61 Real GDP'!L136&lt;&gt;"",(IF('[1]T15 Wine import vol'!L136&lt;&gt;"",('[1]T15 Wine import vol'!L136/'[1]T61 Real GDP'!L136*1000),"")),"")</f>
        <v>279.69531064032373</v>
      </c>
      <c r="N105" s="9">
        <f>IF('[1]T61 Real GDP'!M136&lt;&gt;"",(IF('[1]T15 Wine import vol'!M136&lt;&gt;"",('[1]T15 Wine import vol'!M136/'[1]T61 Real GDP'!M136*1000),"")),"")</f>
        <v>591.62356539490872</v>
      </c>
      <c r="O105" s="9">
        <f>IF('[1]T61 Real GDP'!N136&lt;&gt;"",(IF('[1]T15 Wine import vol'!N136&lt;&gt;"",('[1]T15 Wine import vol'!N136/'[1]T61 Real GDP'!N136*1000),"")),"")</f>
        <v>473.86942085819118</v>
      </c>
      <c r="P105" s="9">
        <f>IF('[1]T61 Real GDP'!O136&lt;&gt;"",(IF('[1]T15 Wine import vol'!O136&lt;&gt;"",('[1]T15 Wine import vol'!O136/'[1]T61 Real GDP'!O136*1000),"")),"")</f>
        <v>1787.7736761710794</v>
      </c>
      <c r="Q105" s="9">
        <f>IF('[1]T61 Real GDP'!P136&lt;&gt;"",(IF('[1]T15 Wine import vol'!P136&lt;&gt;"",('[1]T15 Wine import vol'!P136/'[1]T61 Real GDP'!P136*1000),"")),"")</f>
        <v>288.1979905180288</v>
      </c>
      <c r="R105" s="9" t="str">
        <f>IF('[1]T61 Real GDP'!Q136&lt;&gt;"",(IF('[1]T15 Wine import vol'!Q136&lt;&gt;"",('[1]T15 Wine import vol'!Q136/'[1]T61 Real GDP'!Q136*1000),"")),"")</f>
        <v/>
      </c>
      <c r="S105" s="9">
        <f>IF('[1]T61 Real GDP'!R136&lt;&gt;"",(IF('[1]T15 Wine import vol'!R136&lt;&gt;"",('[1]T15 Wine import vol'!R136/'[1]T61 Real GDP'!R136*1000),"")),"")</f>
        <v>698.87610762650877</v>
      </c>
      <c r="T105" s="9" t="str">
        <f>IF('[1]T61 Real GDP'!S136&lt;&gt;"",(IF('[1]T15 Wine import vol'!S136&lt;&gt;"",('[1]T15 Wine import vol'!S136/'[1]T61 Real GDP'!S136*1000),"")),"")</f>
        <v/>
      </c>
      <c r="U105" s="9" t="str">
        <f>IF('[1]T61 Real GDP'!T136&lt;&gt;"",(IF('[1]T15 Wine import vol'!T136&lt;&gt;"",('[1]T15 Wine import vol'!T136/'[1]T61 Real GDP'!T136*1000),"")),"")</f>
        <v/>
      </c>
      <c r="V105" s="9">
        <f>IF('[1]T61 Real GDP'!U136&lt;&gt;"",(IF('[1]T15 Wine import vol'!U136&lt;&gt;"",('[1]T15 Wine import vol'!U136/'[1]T61 Real GDP'!U136*1000),"")),"")</f>
        <v>426.96335892066708</v>
      </c>
      <c r="W105" s="9" t="str">
        <f>IF('[1]T61 Real GDP'!V136&lt;&gt;"",(IF('[1]T15 Wine import vol'!V136&lt;&gt;"",('[1]T15 Wine import vol'!V136/'[1]T61 Real GDP'!V136*1000),"")),"")</f>
        <v/>
      </c>
      <c r="X105" s="9">
        <f>IF('[1]T61 Real GDP'!W136&lt;&gt;"",(IF('[1]T15 Wine import vol'!W136&lt;&gt;"",('[1]T15 Wine import vol'!W136/'[1]T61 Real GDP'!W136*1000),"")),"")</f>
        <v>92.744717240964292</v>
      </c>
      <c r="Y105" s="9" t="str">
        <f>IF('[1]T61 Real GDP'!X136&lt;&gt;"",(IF('[1]T15 Wine import vol'!#REF!&lt;&gt;"",('[1]T15 Wine import vol'!#REF!/'[1]T61 Real GDP'!X136*1000),"")),"")</f>
        <v/>
      </c>
      <c r="Z105" s="9" t="str">
        <f>IF('[1]T61 Real GDP'!Y136&lt;&gt;"",(IF('[1]T15 Wine import vol'!X136&lt;&gt;"",('[1]T15 Wine import vol'!X136/'[1]T61 Real GDP'!Y136*1000),"")),"")</f>
        <v/>
      </c>
      <c r="AA105" s="9" t="str">
        <f>IF('[1]T61 Real GDP'!Z136&lt;&gt;"",(IF('[1]T15 Wine import vol'!Z136&lt;&gt;"",('[1]T15 Wine import vol'!Z136/'[1]T61 Real GDP'!Z136*1000),"")),"")</f>
        <v/>
      </c>
      <c r="AB105" s="9">
        <f>IF('[1]T61 Real GDP'!AA136&lt;&gt;"",(IF('[1]T15 Wine import vol'!AA136&lt;&gt;"",('[1]T15 Wine import vol'!AA136/'[1]T61 Real GDP'!AA136*1000),"")),"")</f>
        <v>10.288111597844537</v>
      </c>
      <c r="AC105" s="9">
        <f>IF('[1]T61 Real GDP'!AB136&lt;&gt;"",(IF('[1]T15 Wine import vol'!AB136&lt;&gt;"",('[1]T15 Wine import vol'!AB136/'[1]T61 Real GDP'!AB136*1000),"")),"")</f>
        <v>41.553531534627943</v>
      </c>
      <c r="AD105" s="9">
        <f>IF('[1]T61 Real GDP'!AC136&lt;&gt;"",(IF('[1]T15 Wine import vol'!AC136&lt;&gt;"",('[1]T15 Wine import vol'!AC136/'[1]T61 Real GDP'!AC136*1000),"")),"")</f>
        <v>53.21730674940153</v>
      </c>
      <c r="AE105" s="9">
        <f>IF('[1]T61 Real GDP'!AD136&lt;&gt;"",(IF('[1]T15 Wine import vol'!AD136&lt;&gt;"",('[1]T15 Wine import vol'!AD136/'[1]T61 Real GDP'!AD136*1000),"")),"")</f>
        <v>21.990016362277792</v>
      </c>
      <c r="AF105" s="9">
        <f>IF('[1]T61 Real GDP'!AE136&lt;&gt;"",(IF('[1]T15 Wine import vol'!AE136&lt;&gt;"",('[1]T15 Wine import vol'!AE136/'[1]T61 Real GDP'!AE136*1000),"")),"")</f>
        <v>0.7320112879656977</v>
      </c>
      <c r="AG105" s="9">
        <f>IF('[1]T61 Real GDP'!AF136&lt;&gt;"",(IF('[1]T15 Wine import vol'!AF136&lt;&gt;"",('[1]T15 Wine import vol'!AF136/'[1]T61 Real GDP'!AF136*1000),"")),"")</f>
        <v>11.873419002275783</v>
      </c>
      <c r="AH105" s="9">
        <f>IF('[1]T61 Real GDP'!AG136&lt;&gt;"",(IF('[1]T15 Wine import vol'!AG136&lt;&gt;"",('[1]T15 Wine import vol'!AG136/'[1]T61 Real GDP'!AG136*1000),"")),"")</f>
        <v>0.2117495177773577</v>
      </c>
      <c r="AI105" s="9">
        <f>IF('[1]T61 Real GDP'!AH136&lt;&gt;"",(IF('[1]T15 Wine import vol'!AH136&lt;&gt;"",('[1]T15 Wine import vol'!AH136/'[1]T61 Real GDP'!AH136*1000),"")),"")</f>
        <v>4.3026913150800583</v>
      </c>
      <c r="AJ105" s="9">
        <f>IF('[1]T61 Real GDP'!AI136&lt;&gt;"",(IF('[1]T15 Wine import vol'!AI136&lt;&gt;"",('[1]T15 Wine import vol'!AI136/'[1]T61 Real GDP'!AI136*1000),"")),"")</f>
        <v>0</v>
      </c>
      <c r="AK105" s="9" t="str">
        <f>IF('[1]T61 Real GDP'!AJ136&lt;&gt;"",(IF('[1]T15 Wine import vol'!AJ136&lt;&gt;"",('[1]T15 Wine import vol'!AJ136/'[1]T61 Real GDP'!AJ136*1000),"")),"")</f>
        <v/>
      </c>
      <c r="AL105" s="9">
        <f>IF('[1]T61 Real GDP'!AK136&lt;&gt;"",(IF('[1]T15 Wine import vol'!AK136&lt;&gt;"",('[1]T15 Wine import vol'!AK136/'[1]T61 Real GDP'!AK136*1000),"")),"")</f>
        <v>9.1937803967133789</v>
      </c>
      <c r="AM105" s="9">
        <f>IF('[1]T61 Real GDP'!AL136&lt;&gt;"",(IF('[1]T15 Wine import vol'!AL136&lt;&gt;"",('[1]T15 Wine import vol'!AL136/'[1]T61 Real GDP'!AL136*1000),"")),"")</f>
        <v>20.761995578865243</v>
      </c>
      <c r="AN105" s="9">
        <f>IF('[1]T61 Real GDP'!AM136&lt;&gt;"",(IF('[1]T15 Wine import vol'!AM136&lt;&gt;"",('[1]T15 Wine import vol'!AM136/'[1]T61 Real GDP'!AM136*1000),"")),"")</f>
        <v>5.9001576841591756</v>
      </c>
      <c r="AO105" s="9">
        <f>IF('[1]T61 Real GDP'!AN136&lt;&gt;"",(IF('[1]T15 Wine import vol'!AN136&lt;&gt;"",('[1]T15 Wine import vol'!AN136/'[1]T61 Real GDP'!AN136*1000),"")),"")</f>
        <v>0.35330267196145293</v>
      </c>
      <c r="AP105" s="9">
        <f>IF('[1]T61 Real GDP'!AO136&lt;&gt;"",(IF('[1]T15 Wine import vol'!AO136&lt;&gt;"",('[1]T15 Wine import vol'!AO136/'[1]T61 Real GDP'!AO136*1000),"")),"")</f>
        <v>1.0035122930255894E-2</v>
      </c>
      <c r="AQ105" s="9" t="str">
        <f>IF('[1]T61 Real GDP'!AP136&lt;&gt;"",(IF('[1]T15 Wine import vol'!AP136&lt;&gt;"",('[1]T15 Wine import vol'!AP136/'[1]T61 Real GDP'!AP136*1000),"")),"")</f>
        <v/>
      </c>
      <c r="AR105" s="9">
        <f>IF('[1]T61 Real GDP'!AQ136&lt;&gt;"",(IF('[1]T15 Wine import vol'!AQ136&lt;&gt;"",('[1]T15 Wine import vol'!AQ136/'[1]T61 Real GDP'!AQ136*1000),"")),"")</f>
        <v>0</v>
      </c>
      <c r="AS105" s="9">
        <f>IF('[1]T61 Real GDP'!AR136&lt;&gt;"",(IF('[1]T15 Wine import vol'!AR136&lt;&gt;"",('[1]T15 Wine import vol'!AR136/'[1]T61 Real GDP'!AR136*1000),"")),"")</f>
        <v>39.98491135420597</v>
      </c>
      <c r="AT105" s="9">
        <f>IF('[1]T61 Real GDP'!AS136&lt;&gt;"",(IF('[1]T15 Wine import vol'!AS136&lt;&gt;"",('[1]T15 Wine import vol'!AS136/'[1]T61 Real GDP'!AS136*1000),"")),"")</f>
        <v>0.33420305700310571</v>
      </c>
      <c r="AU105" s="9">
        <f>IF('[1]T61 Real GDP'!AT136&lt;&gt;"",(IF('[1]T15 Wine import vol'!AT136&lt;&gt;"",('[1]T15 Wine import vol'!AT136/'[1]T61 Real GDP'!AT136*1000),"")),"")</f>
        <v>0.60934858670440695</v>
      </c>
      <c r="AV105" s="9">
        <f>IF('[1]T61 Real GDP'!AU136&lt;&gt;"",(IF('[1]T15 Wine import vol'!AU136&lt;&gt;"",('[1]T15 Wine import vol'!AU136/'[1]T61 Real GDP'!AU136*1000),"")),"")</f>
        <v>0.25053686471009307</v>
      </c>
      <c r="AW105" s="9">
        <f>IF('[1]T61 Real GDP'!AV136&lt;&gt;"",(IF('[1]T15 Wine import vol'!AV136&lt;&gt;"",('[1]T15 Wine import vol'!AV136/'[1]T61 Real GDP'!AV136*1000),"")),"")</f>
        <v>17.707869614680714</v>
      </c>
      <c r="AX105" s="9">
        <f>IF('[1]T61 Real GDP'!AW136&lt;&gt;"",(IF('[1]T15 Wine import vol'!AW136&lt;&gt;"",('[1]T15 Wine import vol'!AW136/'[1]T61 Real GDP'!AW136*1000),"")),"")</f>
        <v>2.902155887230514</v>
      </c>
      <c r="AY105" s="9">
        <f>IF('[1]T61 Real GDP'!AX136&lt;&gt;"",(IF('[1]T15 Wine import vol'!AX136&lt;&gt;"",('[1]T15 Wine import vol'!AX136/'[1]T61 Real GDP'!AX136*1000),"")),"")</f>
        <v>106.97739716411624</v>
      </c>
      <c r="AZ105" s="9">
        <f>IF('[1]T61 Real GDP'!AY136&lt;&gt;"",(IF('[1]T15 Wine import vol'!AY136&lt;&gt;"",('[1]T15 Wine import vol'!AY136/'[1]T61 Real GDP'!AY136*1000),"")),"")</f>
        <v>0.19721920915097133</v>
      </c>
      <c r="BA105" s="9">
        <f>IF('[1]T61 Real GDP'!AZ136&lt;&gt;"",(IF('[1]T15 Wine import vol'!AZ136&lt;&gt;"",('[1]T15 Wine import vol'!AZ136/'[1]T61 Real GDP'!AZ136*1000),"")),"")</f>
        <v>3.0167291342901548</v>
      </c>
      <c r="BB105" s="8">
        <f>IF('[1]T61 Real GDP'!BC136&lt;&gt;"",(IF('[1]T15 Wine import vol'!BC136&lt;&gt;"",('[1]T15 Wine import vol'!BC136/'[1]T61 Real GDP'!BC136*1000),"")),"")</f>
        <v>190.12785434135202</v>
      </c>
    </row>
    <row r="106" spans="1:54" x14ac:dyDescent="0.5">
      <c r="A106" s="7">
        <f>'[1]T15 Wine import vol'!A137</f>
        <v>1969</v>
      </c>
      <c r="B106" s="9">
        <f>IF('[1]T61 Real GDP'!B137&lt;&gt;"",(IF('[1]T15 Wine import vol'!B137&lt;&gt;"",('[1]T15 Wine import vol'!B137/'[1]T61 Real GDP'!B137*1000),"")),"")</f>
        <v>1091.5345898479331</v>
      </c>
      <c r="C106" s="9">
        <f>IF('[1]T61 Real GDP'!C137&lt;&gt;"",(IF('[1]T15 Wine import vol'!C137&lt;&gt;"",('[1]T15 Wine import vol'!C137/'[1]T61 Real GDP'!C137*1000),"")),"")</f>
        <v>42.24989265779304</v>
      </c>
      <c r="D106" s="9">
        <f>IF('[1]T61 Real GDP'!D137&lt;&gt;"",(IF('[1]T15 Wine import vol'!D137&lt;&gt;"",('[1]T15 Wine import vol'!D137/'[1]T61 Real GDP'!D137*1000),"")),"")</f>
        <v>2.2705228815801077</v>
      </c>
      <c r="E106" s="9">
        <f>IF('[1]T61 Real GDP'!E137&lt;&gt;"",(IF('[1]T15 Wine import vol'!E137&lt;&gt;"",('[1]T15 Wine import vol'!E137/'[1]T61 Real GDP'!E137*1000),"")),"")</f>
        <v>2.7411197597692523</v>
      </c>
      <c r="F106" s="9">
        <f>IF('[1]T61 Real GDP'!F137&lt;&gt;"",(IF('[1]T15 Wine import vol'!F137&lt;&gt;"",('[1]T15 Wine import vol'!F137/'[1]T61 Real GDP'!F137*1000),"")),"")</f>
        <v>354.65449996320552</v>
      </c>
      <c r="G106" s="9"/>
      <c r="H106" s="9">
        <f>IF('[1]T61 Real GDP'!G137&lt;&gt;"",(IF('[1]T15 Wine import vol'!G137&lt;&gt;"",('[1]T15 Wine import vol'!G137/'[1]T61 Real GDP'!G137*1000),"")),"")</f>
        <v>1149.1611836841346</v>
      </c>
      <c r="I106" s="9">
        <f>IF('[1]T61 Real GDP'!H137&lt;&gt;"",(IF('[1]T15 Wine import vol'!H137&lt;&gt;"",('[1]T15 Wine import vol'!H137/'[1]T61 Real GDP'!H137*1000),"")),"")</f>
        <v>359.1534356999494</v>
      </c>
      <c r="J106" s="9">
        <f>IF('[1]T61 Real GDP'!I137&lt;&gt;"",(IF('[1]T15 Wine import vol'!I137&lt;&gt;"",('[1]T15 Wine import vol'!I137/'[1]T61 Real GDP'!I137*1000),"")),"")</f>
        <v>175.30695770804908</v>
      </c>
      <c r="K106" s="9">
        <f>IF('[1]T61 Real GDP'!J137&lt;&gt;"",(IF('[1]T15 Wine import vol'!J137&lt;&gt;"",('[1]T15 Wine import vol'!J137/'[1]T61 Real GDP'!J137*1000),"")),"")</f>
        <v>788.45060279857455</v>
      </c>
      <c r="L106" s="9">
        <f>IF('[1]T61 Real GDP'!K137&lt;&gt;"",(IF('[1]T15 Wine import vol'!K137&lt;&gt;"",('[1]T15 Wine import vol'!K137/'[1]T61 Real GDP'!K137*1000),"")),"")</f>
        <v>1.9373332015419591</v>
      </c>
      <c r="M106" s="9">
        <f>IF('[1]T61 Real GDP'!L137&lt;&gt;"",(IF('[1]T15 Wine import vol'!L137&lt;&gt;"",('[1]T15 Wine import vol'!L137/'[1]T61 Real GDP'!L137*1000),"")),"")</f>
        <v>264.55234353073251</v>
      </c>
      <c r="N106" s="9">
        <f>IF('[1]T61 Real GDP'!M137&lt;&gt;"",(IF('[1]T15 Wine import vol'!M137&lt;&gt;"",('[1]T15 Wine import vol'!M137/'[1]T61 Real GDP'!M137*1000),"")),"")</f>
        <v>713.44339622641508</v>
      </c>
      <c r="O106" s="9">
        <f>IF('[1]T61 Real GDP'!N137&lt;&gt;"",(IF('[1]T15 Wine import vol'!N137&lt;&gt;"",('[1]T15 Wine import vol'!N137/'[1]T61 Real GDP'!N137*1000),"")),"")</f>
        <v>450.47793591184092</v>
      </c>
      <c r="P106" s="9">
        <f>IF('[1]T61 Real GDP'!O137&lt;&gt;"",(IF('[1]T15 Wine import vol'!O137&lt;&gt;"",('[1]T15 Wine import vol'!O137/'[1]T61 Real GDP'!O137*1000),"")),"")</f>
        <v>1794.1235539845757</v>
      </c>
      <c r="Q106" s="9">
        <f>IF('[1]T61 Real GDP'!P137&lt;&gt;"",(IF('[1]T15 Wine import vol'!P137&lt;&gt;"",('[1]T15 Wine import vol'!P137/'[1]T61 Real GDP'!P137*1000),"")),"")</f>
        <v>289.43262811278743</v>
      </c>
      <c r="R106" s="9" t="str">
        <f>IF('[1]T61 Real GDP'!Q137&lt;&gt;"",(IF('[1]T15 Wine import vol'!Q137&lt;&gt;"",('[1]T15 Wine import vol'!Q137/'[1]T61 Real GDP'!Q137*1000),"")),"")</f>
        <v/>
      </c>
      <c r="S106" s="9">
        <f>IF('[1]T61 Real GDP'!R137&lt;&gt;"",(IF('[1]T15 Wine import vol'!R137&lt;&gt;"",('[1]T15 Wine import vol'!R137/'[1]T61 Real GDP'!R137*1000),"")),"")</f>
        <v>261.92242459376013</v>
      </c>
      <c r="T106" s="9" t="str">
        <f>IF('[1]T61 Real GDP'!S137&lt;&gt;"",(IF('[1]T15 Wine import vol'!S137&lt;&gt;"",('[1]T15 Wine import vol'!S137/'[1]T61 Real GDP'!S137*1000),"")),"")</f>
        <v/>
      </c>
      <c r="U106" s="9" t="str">
        <f>IF('[1]T61 Real GDP'!T137&lt;&gt;"",(IF('[1]T15 Wine import vol'!T137&lt;&gt;"",('[1]T15 Wine import vol'!T137/'[1]T61 Real GDP'!T137*1000),"")),"")</f>
        <v/>
      </c>
      <c r="V106" s="9">
        <f>IF('[1]T61 Real GDP'!U137&lt;&gt;"",(IF('[1]T15 Wine import vol'!U137&lt;&gt;"",('[1]T15 Wine import vol'!U137/'[1]T61 Real GDP'!U137*1000),"")),"")</f>
        <v>178.48890308682169</v>
      </c>
      <c r="W106" s="9" t="str">
        <f>IF('[1]T61 Real GDP'!V137&lt;&gt;"",(IF('[1]T15 Wine import vol'!V137&lt;&gt;"",('[1]T15 Wine import vol'!V137/'[1]T61 Real GDP'!V137*1000),"")),"")</f>
        <v/>
      </c>
      <c r="X106" s="9">
        <f>IF('[1]T61 Real GDP'!W137&lt;&gt;"",(IF('[1]T15 Wine import vol'!W137&lt;&gt;"",('[1]T15 Wine import vol'!W137/'[1]T61 Real GDP'!W137*1000),"")),"")</f>
        <v>21.413573006025487</v>
      </c>
      <c r="Y106" s="9" t="str">
        <f>IF('[1]T61 Real GDP'!X137&lt;&gt;"",(IF('[1]T15 Wine import vol'!#REF!&lt;&gt;"",('[1]T15 Wine import vol'!#REF!/'[1]T61 Real GDP'!X137*1000),"")),"")</f>
        <v/>
      </c>
      <c r="Z106" s="9" t="str">
        <f>IF('[1]T61 Real GDP'!Y137&lt;&gt;"",(IF('[1]T15 Wine import vol'!X137&lt;&gt;"",('[1]T15 Wine import vol'!X137/'[1]T61 Real GDP'!Y137*1000),"")),"")</f>
        <v/>
      </c>
      <c r="AA106" s="9" t="str">
        <f>IF('[1]T61 Real GDP'!Z137&lt;&gt;"",(IF('[1]T15 Wine import vol'!Z137&lt;&gt;"",('[1]T15 Wine import vol'!Z137/'[1]T61 Real GDP'!Z137*1000),"")),"")</f>
        <v/>
      </c>
      <c r="AB106" s="9">
        <f>IF('[1]T61 Real GDP'!AA137&lt;&gt;"",(IF('[1]T15 Wine import vol'!AA137&lt;&gt;"",('[1]T15 Wine import vol'!AA137/'[1]T61 Real GDP'!AA137*1000),"")),"")</f>
        <v>14.491538450788859</v>
      </c>
      <c r="AC106" s="9">
        <f>IF('[1]T61 Real GDP'!AB137&lt;&gt;"",(IF('[1]T15 Wine import vol'!AB137&lt;&gt;"",('[1]T15 Wine import vol'!AB137/'[1]T61 Real GDP'!AB137*1000),"")),"")</f>
        <v>42.929686283061777</v>
      </c>
      <c r="AD106" s="9">
        <f>IF('[1]T61 Real GDP'!AC137&lt;&gt;"",(IF('[1]T15 Wine import vol'!AC137&lt;&gt;"",('[1]T15 Wine import vol'!AC137/'[1]T61 Real GDP'!AC137*1000),"")),"")</f>
        <v>105.77423609670564</v>
      </c>
      <c r="AE106" s="9">
        <f>IF('[1]T61 Real GDP'!AD137&lt;&gt;"",(IF('[1]T15 Wine import vol'!AD137&lt;&gt;"",('[1]T15 Wine import vol'!AD137/'[1]T61 Real GDP'!AD137*1000),"")),"")</f>
        <v>23.571135800647291</v>
      </c>
      <c r="AF106" s="9">
        <f>IF('[1]T61 Real GDP'!AE137&lt;&gt;"",(IF('[1]T15 Wine import vol'!AE137&lt;&gt;"",('[1]T15 Wine import vol'!AE137/'[1]T61 Real GDP'!AE137*1000),"")),"")</f>
        <v>0.93327381423032407</v>
      </c>
      <c r="AG106" s="9">
        <f>IF('[1]T61 Real GDP'!AF137&lt;&gt;"",(IF('[1]T15 Wine import vol'!AF137&lt;&gt;"",('[1]T15 Wine import vol'!AF137/'[1]T61 Real GDP'!AF137*1000),"")),"")</f>
        <v>3.6925238703504788</v>
      </c>
      <c r="AH106" s="9">
        <f>IF('[1]T61 Real GDP'!AG137&lt;&gt;"",(IF('[1]T15 Wine import vol'!AG137&lt;&gt;"",('[1]T15 Wine import vol'!AG137/'[1]T61 Real GDP'!AG137*1000),"")),"")</f>
        <v>0.12238619723572129</v>
      </c>
      <c r="AI106" s="9">
        <f>IF('[1]T61 Real GDP'!AH137&lt;&gt;"",(IF('[1]T15 Wine import vol'!AH137&lt;&gt;"",('[1]T15 Wine import vol'!AH137/'[1]T61 Real GDP'!AH137*1000),"")),"")</f>
        <v>3.4498484819264124</v>
      </c>
      <c r="AJ106" s="9">
        <f>IF('[1]T61 Real GDP'!AI137&lt;&gt;"",(IF('[1]T15 Wine import vol'!AI137&lt;&gt;"",('[1]T15 Wine import vol'!AI137/'[1]T61 Real GDP'!AI137*1000),"")),"")</f>
        <v>0.35881405908840558</v>
      </c>
      <c r="AK106" s="9" t="str">
        <f>IF('[1]T61 Real GDP'!AJ137&lt;&gt;"",(IF('[1]T15 Wine import vol'!AJ137&lt;&gt;"",('[1]T15 Wine import vol'!AJ137/'[1]T61 Real GDP'!AJ137*1000),"")),"")</f>
        <v/>
      </c>
      <c r="AL106" s="9">
        <f>IF('[1]T61 Real GDP'!AK137&lt;&gt;"",(IF('[1]T15 Wine import vol'!AK137&lt;&gt;"",('[1]T15 Wine import vol'!AK137/'[1]T61 Real GDP'!AK137*1000),"")),"")</f>
        <v>12.428132190217122</v>
      </c>
      <c r="AM106" s="9">
        <f>IF('[1]T61 Real GDP'!AL137&lt;&gt;"",(IF('[1]T15 Wine import vol'!AL137&lt;&gt;"",('[1]T15 Wine import vol'!AL137/'[1]T61 Real GDP'!AL137*1000),"")),"")</f>
        <v>13.056331088848745</v>
      </c>
      <c r="AN106" s="9">
        <f>IF('[1]T61 Real GDP'!AM137&lt;&gt;"",(IF('[1]T15 Wine import vol'!AM137&lt;&gt;"",('[1]T15 Wine import vol'!AM137/'[1]T61 Real GDP'!AM137*1000),"")),"")</f>
        <v>5.1808734595546531</v>
      </c>
      <c r="AO106" s="9">
        <f>IF('[1]T61 Real GDP'!AN137&lt;&gt;"",(IF('[1]T15 Wine import vol'!AN137&lt;&gt;"",('[1]T15 Wine import vol'!AN137/'[1]T61 Real GDP'!AN137*1000),"")),"")</f>
        <v>2.0470448171248514</v>
      </c>
      <c r="AP106" s="9">
        <f>IF('[1]T61 Real GDP'!AO137&lt;&gt;"",(IF('[1]T15 Wine import vol'!AO137&lt;&gt;"",('[1]T15 Wine import vol'!AO137/'[1]T61 Real GDP'!AO137*1000),"")),"")</f>
        <v>7.6242030325267551E-2</v>
      </c>
      <c r="AQ106" s="9" t="str">
        <f>IF('[1]T61 Real GDP'!AP137&lt;&gt;"",(IF('[1]T15 Wine import vol'!AP137&lt;&gt;"",('[1]T15 Wine import vol'!AP137/'[1]T61 Real GDP'!AP137*1000),"")),"")</f>
        <v/>
      </c>
      <c r="AR106" s="9">
        <f>IF('[1]T61 Real GDP'!AQ137&lt;&gt;"",(IF('[1]T15 Wine import vol'!AQ137&lt;&gt;"",('[1]T15 Wine import vol'!AQ137/'[1]T61 Real GDP'!AQ137*1000),"")),"")</f>
        <v>0</v>
      </c>
      <c r="AS106" s="9">
        <f>IF('[1]T61 Real GDP'!AR137&lt;&gt;"",(IF('[1]T15 Wine import vol'!AR137&lt;&gt;"",('[1]T15 Wine import vol'!AR137/'[1]T61 Real GDP'!AR137*1000),"")),"")</f>
        <v>38.156110788301376</v>
      </c>
      <c r="AT106" s="9">
        <f>IF('[1]T61 Real GDP'!AS137&lt;&gt;"",(IF('[1]T15 Wine import vol'!AS137&lt;&gt;"",('[1]T15 Wine import vol'!AS137/'[1]T61 Real GDP'!AS137*1000),"")),"")</f>
        <v>0.19916217619363039</v>
      </c>
      <c r="AU106" s="9">
        <f>IF('[1]T61 Real GDP'!AT137&lt;&gt;"",(IF('[1]T15 Wine import vol'!AT137&lt;&gt;"",('[1]T15 Wine import vol'!AT137/'[1]T61 Real GDP'!AT137*1000),"")),"")</f>
        <v>0.57779098165486331</v>
      </c>
      <c r="AV106" s="9">
        <f>IF('[1]T61 Real GDP'!AU137&lt;&gt;"",(IF('[1]T15 Wine import vol'!AU137&lt;&gt;"",('[1]T15 Wine import vol'!AU137/'[1]T61 Real GDP'!AU137*1000),"")),"")</f>
        <v>0.18648018648018649</v>
      </c>
      <c r="AW106" s="9">
        <f>IF('[1]T61 Real GDP'!AV137&lt;&gt;"",(IF('[1]T15 Wine import vol'!AV137&lt;&gt;"",('[1]T15 Wine import vol'!AV137/'[1]T61 Real GDP'!AV137*1000),"")),"")</f>
        <v>17.023664764755399</v>
      </c>
      <c r="AX106" s="9">
        <f>IF('[1]T61 Real GDP'!AW137&lt;&gt;"",(IF('[1]T15 Wine import vol'!AW137&lt;&gt;"",('[1]T15 Wine import vol'!AW137/'[1]T61 Real GDP'!AW137*1000),"")),"")</f>
        <v>3.2758410531448083</v>
      </c>
      <c r="AY106" s="9">
        <f>IF('[1]T61 Real GDP'!AX137&lt;&gt;"",(IF('[1]T15 Wine import vol'!AX137&lt;&gt;"",('[1]T15 Wine import vol'!AX137/'[1]T61 Real GDP'!AX137*1000),"")),"")</f>
        <v>127.19189923437885</v>
      </c>
      <c r="AZ106" s="9">
        <f>IF('[1]T61 Real GDP'!AY137&lt;&gt;"",(IF('[1]T15 Wine import vol'!AY137&lt;&gt;"",('[1]T15 Wine import vol'!AY137/'[1]T61 Real GDP'!AY137*1000),"")),"")</f>
        <v>0.30170463116608837</v>
      </c>
      <c r="BA106" s="9">
        <f>IF('[1]T61 Real GDP'!AZ137&lt;&gt;"",(IF('[1]T15 Wine import vol'!AZ137&lt;&gt;"",('[1]T15 Wine import vol'!AZ137/'[1]T61 Real GDP'!AZ137*1000),"")),"")</f>
        <v>2.6788741946422516</v>
      </c>
      <c r="BB106" s="8">
        <f>IF('[1]T61 Real GDP'!BC137&lt;&gt;"",(IF('[1]T15 Wine import vol'!BC137&lt;&gt;"",('[1]T15 Wine import vol'!BC137/'[1]T61 Real GDP'!BC137*1000),"")),"")</f>
        <v>233.13119164731896</v>
      </c>
    </row>
    <row r="107" spans="1:54" x14ac:dyDescent="0.5">
      <c r="A107" s="7">
        <f>'[1]T15 Wine import vol'!A138</f>
        <v>1970</v>
      </c>
      <c r="B107" s="9">
        <f>IF('[1]T61 Real GDP'!B138&lt;&gt;"",(IF('[1]T15 Wine import vol'!B138&lt;&gt;"",('[1]T15 Wine import vol'!B138/'[1]T61 Real GDP'!B138*1000),"")),"")</f>
        <v>1716.7351183090839</v>
      </c>
      <c r="C107" s="9">
        <f>IF('[1]T61 Real GDP'!C138&lt;&gt;"",(IF('[1]T15 Wine import vol'!C138&lt;&gt;"",('[1]T15 Wine import vol'!C138/'[1]T61 Real GDP'!C138*1000),"")),"")</f>
        <v>34.515422641350241</v>
      </c>
      <c r="D107" s="9">
        <f>IF('[1]T61 Real GDP'!D138&lt;&gt;"",(IF('[1]T15 Wine import vol'!D138&lt;&gt;"",('[1]T15 Wine import vol'!D138/'[1]T61 Real GDP'!D138*1000),"")),"")</f>
        <v>3.1112368176491971</v>
      </c>
      <c r="E107" s="9">
        <f>IF('[1]T61 Real GDP'!E138&lt;&gt;"",(IF('[1]T15 Wine import vol'!E138&lt;&gt;"",('[1]T15 Wine import vol'!E138/'[1]T61 Real GDP'!E138*1000),"")),"")</f>
        <v>2.5785957864250011</v>
      </c>
      <c r="F107" s="9">
        <f>IF('[1]T61 Real GDP'!F138&lt;&gt;"",(IF('[1]T15 Wine import vol'!F138&lt;&gt;"",('[1]T15 Wine import vol'!F138/'[1]T61 Real GDP'!F138*1000),"")),"")</f>
        <v>312.67431476265716</v>
      </c>
      <c r="G107" s="9"/>
      <c r="H107" s="9">
        <f>IF('[1]T61 Real GDP'!G138&lt;&gt;"",(IF('[1]T15 Wine import vol'!G138&lt;&gt;"",('[1]T15 Wine import vol'!G138/'[1]T61 Real GDP'!G138*1000),"")),"")</f>
        <v>1210.9225247402544</v>
      </c>
      <c r="I107" s="9">
        <f>IF('[1]T61 Real GDP'!H138&lt;&gt;"",(IF('[1]T15 Wine import vol'!H138&lt;&gt;"",('[1]T15 Wine import vol'!H138/'[1]T61 Real GDP'!H138*1000),"")),"")</f>
        <v>429.57904164800721</v>
      </c>
      <c r="J107" s="9">
        <f>IF('[1]T61 Real GDP'!I138&lt;&gt;"",(IF('[1]T15 Wine import vol'!I138&lt;&gt;"",('[1]T15 Wine import vol'!I138/'[1]T61 Real GDP'!I138*1000),"")),"")</f>
        <v>218.70607970258874</v>
      </c>
      <c r="K107" s="9">
        <f>IF('[1]T61 Real GDP'!J138&lt;&gt;"",(IF('[1]T15 Wine import vol'!J138&lt;&gt;"",('[1]T15 Wine import vol'!J138/'[1]T61 Real GDP'!J138*1000),"")),"")</f>
        <v>815.58362382769383</v>
      </c>
      <c r="L107" s="9">
        <f>IF('[1]T61 Real GDP'!K138&lt;&gt;"",(IF('[1]T15 Wine import vol'!K138&lt;&gt;"",('[1]T15 Wine import vol'!K138/'[1]T61 Real GDP'!K138*1000),"")),"")</f>
        <v>33.510959731912322</v>
      </c>
      <c r="M107" s="9">
        <f>IF('[1]T61 Real GDP'!L138&lt;&gt;"",(IF('[1]T15 Wine import vol'!L138&lt;&gt;"",('[1]T15 Wine import vol'!L138/'[1]T61 Real GDP'!L138*1000),"")),"")</f>
        <v>266.77237683853684</v>
      </c>
      <c r="N107" s="9">
        <f>IF('[1]T61 Real GDP'!M138&lt;&gt;"",(IF('[1]T15 Wine import vol'!M138&lt;&gt;"",('[1]T15 Wine import vol'!M138/'[1]T61 Real GDP'!M138*1000),"")),"")</f>
        <v>741.18816325222019</v>
      </c>
      <c r="O107" s="9">
        <f>IF('[1]T61 Real GDP'!N138&lt;&gt;"",(IF('[1]T15 Wine import vol'!N138&lt;&gt;"",('[1]T15 Wine import vol'!N138/'[1]T61 Real GDP'!N138*1000),"")),"")</f>
        <v>481.37644322120593</v>
      </c>
      <c r="P107" s="9">
        <f>IF('[1]T61 Real GDP'!O138&lt;&gt;"",(IF('[1]T15 Wine import vol'!O138&lt;&gt;"",('[1]T15 Wine import vol'!O138/'[1]T61 Real GDP'!O138*1000),"")),"")</f>
        <v>1786.6616321329116</v>
      </c>
      <c r="Q107" s="9">
        <f>IF('[1]T61 Real GDP'!P138&lt;&gt;"",(IF('[1]T15 Wine import vol'!P138&lt;&gt;"",('[1]T15 Wine import vol'!P138/'[1]T61 Real GDP'!P138*1000),"")),"")</f>
        <v>264.49210037795319</v>
      </c>
      <c r="R107" s="9" t="str">
        <f>IF('[1]T61 Real GDP'!Q138&lt;&gt;"",(IF('[1]T15 Wine import vol'!Q138&lt;&gt;"",('[1]T15 Wine import vol'!Q138/'[1]T61 Real GDP'!Q138*1000),"")),"")</f>
        <v/>
      </c>
      <c r="S107" s="9">
        <f>IF('[1]T61 Real GDP'!R138&lt;&gt;"",(IF('[1]T15 Wine import vol'!R138&lt;&gt;"",('[1]T15 Wine import vol'!R138/'[1]T61 Real GDP'!R138*1000),"")),"")</f>
        <v>161.81080539016304</v>
      </c>
      <c r="T107" s="9" t="str">
        <f>IF('[1]T61 Real GDP'!S138&lt;&gt;"",(IF('[1]T15 Wine import vol'!S138&lt;&gt;"",('[1]T15 Wine import vol'!S138/'[1]T61 Real GDP'!S138*1000),"")),"")</f>
        <v/>
      </c>
      <c r="U107" s="9" t="str">
        <f>IF('[1]T61 Real GDP'!T138&lt;&gt;"",(IF('[1]T15 Wine import vol'!T138&lt;&gt;"",('[1]T15 Wine import vol'!T138/'[1]T61 Real GDP'!T138*1000),"")),"")</f>
        <v/>
      </c>
      <c r="V107" s="9">
        <f>IF('[1]T61 Real GDP'!U138&lt;&gt;"",(IF('[1]T15 Wine import vol'!U138&lt;&gt;"",('[1]T15 Wine import vol'!U138/'[1]T61 Real GDP'!U138*1000),"")),"")</f>
        <v>175.35831911432086</v>
      </c>
      <c r="W107" s="9" t="str">
        <f>IF('[1]T61 Real GDP'!V138&lt;&gt;"",(IF('[1]T15 Wine import vol'!V138&lt;&gt;"",('[1]T15 Wine import vol'!V138/'[1]T61 Real GDP'!V138*1000),"")),"")</f>
        <v/>
      </c>
      <c r="X107" s="9">
        <f>IF('[1]T61 Real GDP'!W138&lt;&gt;"",(IF('[1]T15 Wine import vol'!W138&lt;&gt;"",('[1]T15 Wine import vol'!W138/'[1]T61 Real GDP'!W138*1000),"")),"")</f>
        <v>15.403621916072556</v>
      </c>
      <c r="Y107" s="9" t="str">
        <f>IF('[1]T61 Real GDP'!X138&lt;&gt;"",(IF('[1]T15 Wine import vol'!#REF!&lt;&gt;"",('[1]T15 Wine import vol'!#REF!/'[1]T61 Real GDP'!X138*1000),"")),"")</f>
        <v/>
      </c>
      <c r="Z107" s="9" t="str">
        <f>IF('[1]T61 Real GDP'!Y138&lt;&gt;"",(IF('[1]T15 Wine import vol'!X138&lt;&gt;"",('[1]T15 Wine import vol'!X138/'[1]T61 Real GDP'!Y138*1000),"")),"")</f>
        <v/>
      </c>
      <c r="AA107" s="9" t="str">
        <f>IF('[1]T61 Real GDP'!Z138&lt;&gt;"",(IF('[1]T15 Wine import vol'!Z138&lt;&gt;"",('[1]T15 Wine import vol'!Z138/'[1]T61 Real GDP'!Z138*1000),"")),"")</f>
        <v/>
      </c>
      <c r="AB107" s="9">
        <f>IF('[1]T61 Real GDP'!AA138&lt;&gt;"",(IF('[1]T15 Wine import vol'!AA138&lt;&gt;"",('[1]T15 Wine import vol'!AA138/'[1]T61 Real GDP'!AA138*1000),"")),"")</f>
        <v>12.830114308238073</v>
      </c>
      <c r="AC107" s="9">
        <f>IF('[1]T61 Real GDP'!AB138&lt;&gt;"",(IF('[1]T15 Wine import vol'!AB138&lt;&gt;"",('[1]T15 Wine import vol'!AB138/'[1]T61 Real GDP'!AB138*1000),"")),"")</f>
        <v>43.104537985084058</v>
      </c>
      <c r="AD107" s="9">
        <f>IF('[1]T61 Real GDP'!AC138&lt;&gt;"",(IF('[1]T15 Wine import vol'!AC138&lt;&gt;"",('[1]T15 Wine import vol'!AC138/'[1]T61 Real GDP'!AC138*1000),"")),"")</f>
        <v>108.8829369167258</v>
      </c>
      <c r="AE107" s="9">
        <f>IF('[1]T61 Real GDP'!AD138&lt;&gt;"",(IF('[1]T15 Wine import vol'!AD138&lt;&gt;"",('[1]T15 Wine import vol'!AD138/'[1]T61 Real GDP'!AD138*1000),"")),"")</f>
        <v>29.58629416918135</v>
      </c>
      <c r="AF107" s="9">
        <f>IF('[1]T61 Real GDP'!AE138&lt;&gt;"",(IF('[1]T15 Wine import vol'!AE138&lt;&gt;"",('[1]T15 Wine import vol'!AE138/'[1]T61 Real GDP'!AE138*1000),"")),"")</f>
        <v>0.77726721989804082</v>
      </c>
      <c r="AG107" s="9">
        <f>IF('[1]T61 Real GDP'!AF138&lt;&gt;"",(IF('[1]T15 Wine import vol'!AF138&lt;&gt;"",('[1]T15 Wine import vol'!AF138/'[1]T61 Real GDP'!AF138*1000),"")),"")</f>
        <v>5.5466743950487949</v>
      </c>
      <c r="AH107" s="9">
        <f>IF('[1]T61 Real GDP'!AG138&lt;&gt;"",(IF('[1]T15 Wine import vol'!AG138&lt;&gt;"",('[1]T15 Wine import vol'!AG138/'[1]T61 Real GDP'!AG138*1000),"")),"")</f>
        <v>0.13981885279433792</v>
      </c>
      <c r="AI107" s="9">
        <f>IF('[1]T61 Real GDP'!AH138&lt;&gt;"",(IF('[1]T15 Wine import vol'!AH138&lt;&gt;"",('[1]T15 Wine import vol'!AH138/'[1]T61 Real GDP'!AH138*1000),"")),"")</f>
        <v>4.0179308831377938</v>
      </c>
      <c r="AJ107" s="9">
        <f>IF('[1]T61 Real GDP'!AI138&lt;&gt;"",(IF('[1]T15 Wine import vol'!AI138&lt;&gt;"",('[1]T15 Wine import vol'!AI138/'[1]T61 Real GDP'!AI138*1000),"")),"")</f>
        <v>0.13739261742745823</v>
      </c>
      <c r="AK107" s="9" t="str">
        <f>IF('[1]T61 Real GDP'!AJ138&lt;&gt;"",(IF('[1]T15 Wine import vol'!AJ138&lt;&gt;"",('[1]T15 Wine import vol'!AJ138/'[1]T61 Real GDP'!AJ138*1000),"")),"")</f>
        <v/>
      </c>
      <c r="AL107" s="9">
        <f>IF('[1]T61 Real GDP'!AK138&lt;&gt;"",(IF('[1]T15 Wine import vol'!AK138&lt;&gt;"",('[1]T15 Wine import vol'!AK138/'[1]T61 Real GDP'!AK138*1000),"")),"")</f>
        <v>0.76589757645340184</v>
      </c>
      <c r="AM107" s="9">
        <f>IF('[1]T61 Real GDP'!AL138&lt;&gt;"",(IF('[1]T15 Wine import vol'!AL138&lt;&gt;"",('[1]T15 Wine import vol'!AL138/'[1]T61 Real GDP'!AL138*1000),"")),"")</f>
        <v>12.172830863765411</v>
      </c>
      <c r="AN107" s="9">
        <f>IF('[1]T61 Real GDP'!AM138&lt;&gt;"",(IF('[1]T15 Wine import vol'!AM138&lt;&gt;"",('[1]T15 Wine import vol'!AM138/'[1]T61 Real GDP'!AM138*1000),"")),"")</f>
        <v>6.8923279572496252</v>
      </c>
      <c r="AO107" s="9">
        <f>IF('[1]T61 Real GDP'!AN138&lt;&gt;"",(IF('[1]T15 Wine import vol'!AN138&lt;&gt;"",('[1]T15 Wine import vol'!AN138/'[1]T61 Real GDP'!AN138*1000),"")),"")</f>
        <v>0.85887046853928961</v>
      </c>
      <c r="AP107" s="9">
        <f>IF('[1]T61 Real GDP'!AO138&lt;&gt;"",(IF('[1]T15 Wine import vol'!AO138&lt;&gt;"",('[1]T15 Wine import vol'!AO138/'[1]T61 Real GDP'!AO138*1000),"")),"")</f>
        <v>0</v>
      </c>
      <c r="AQ107" s="9" t="str">
        <f>IF('[1]T61 Real GDP'!AP138&lt;&gt;"",(IF('[1]T15 Wine import vol'!AP138&lt;&gt;"",('[1]T15 Wine import vol'!AP138/'[1]T61 Real GDP'!AP138*1000),"")),"")</f>
        <v/>
      </c>
      <c r="AR107" s="9">
        <f>IF('[1]T61 Real GDP'!AQ138&lt;&gt;"",(IF('[1]T15 Wine import vol'!AQ138&lt;&gt;"",('[1]T15 Wine import vol'!AQ138/'[1]T61 Real GDP'!AQ138*1000),"")),"")</f>
        <v>0</v>
      </c>
      <c r="AS107" s="9">
        <f>IF('[1]T61 Real GDP'!AR138&lt;&gt;"",(IF('[1]T15 Wine import vol'!AR138&lt;&gt;"",('[1]T15 Wine import vol'!AR138/'[1]T61 Real GDP'!AR138*1000),"")),"")</f>
        <v>46.789072201525634</v>
      </c>
      <c r="AT107" s="9">
        <f>IF('[1]T61 Real GDP'!AS138&lt;&gt;"",(IF('[1]T15 Wine import vol'!AS138&lt;&gt;"",('[1]T15 Wine import vol'!AS138/'[1]T61 Real GDP'!AS138*1000),"")),"")</f>
        <v>4.0461344509182595E-2</v>
      </c>
      <c r="AU107" s="9">
        <f>IF('[1]T61 Real GDP'!AT138&lt;&gt;"",(IF('[1]T15 Wine import vol'!AT138&lt;&gt;"",('[1]T15 Wine import vol'!AT138/'[1]T61 Real GDP'!AT138*1000),"")),"")</f>
        <v>1.2795949494969427</v>
      </c>
      <c r="AV107" s="9">
        <f>IF('[1]T61 Real GDP'!AU138&lt;&gt;"",(IF('[1]T15 Wine import vol'!AU138&lt;&gt;"",('[1]T15 Wine import vol'!AU138/'[1]T61 Real GDP'!AU138*1000),"")),"")</f>
        <v>0.30052807075289434</v>
      </c>
      <c r="AW107" s="9">
        <f>IF('[1]T61 Real GDP'!AV138&lt;&gt;"",(IF('[1]T15 Wine import vol'!AV138&lt;&gt;"",('[1]T15 Wine import vol'!AV138/'[1]T61 Real GDP'!AV138*1000),"")),"")</f>
        <v>14.503614882736729</v>
      </c>
      <c r="AX107" s="9">
        <f>IF('[1]T61 Real GDP'!AW138&lt;&gt;"",(IF('[1]T15 Wine import vol'!AW138&lt;&gt;"",('[1]T15 Wine import vol'!AW138/'[1]T61 Real GDP'!AW138*1000),"")),"")</f>
        <v>1.7473789316025961</v>
      </c>
      <c r="AY107" s="9">
        <f>IF('[1]T61 Real GDP'!AX138&lt;&gt;"",(IF('[1]T15 Wine import vol'!AX138&lt;&gt;"",('[1]T15 Wine import vol'!AX138/'[1]T61 Real GDP'!AX138*1000),"")),"")</f>
        <v>114.34466282984037</v>
      </c>
      <c r="AZ107" s="9">
        <f>IF('[1]T61 Real GDP'!AY138&lt;&gt;"",(IF('[1]T15 Wine import vol'!AY138&lt;&gt;"",('[1]T15 Wine import vol'!AY138/'[1]T61 Real GDP'!AY138*1000),"")),"")</f>
        <v>0.35260930888575459</v>
      </c>
      <c r="BA107" s="9">
        <f>IF('[1]T61 Real GDP'!AZ138&lt;&gt;"",(IF('[1]T15 Wine import vol'!AZ138&lt;&gt;"",('[1]T15 Wine import vol'!AZ138/'[1]T61 Real GDP'!AZ138*1000),"")),"")</f>
        <v>2.3073740492027621</v>
      </c>
      <c r="BB107" s="8">
        <f>IF('[1]T61 Real GDP'!BC138&lt;&gt;"",(IF('[1]T15 Wine import vol'!BC138&lt;&gt;"",('[1]T15 Wine import vol'!BC138/'[1]T61 Real GDP'!BC138*1000),"")),"")</f>
        <v>258.68747730049364</v>
      </c>
    </row>
    <row r="108" spans="1:54" x14ac:dyDescent="0.5">
      <c r="A108" s="7">
        <f>'[1]T15 Wine import vol'!A139</f>
        <v>1971</v>
      </c>
      <c r="B108" s="9">
        <f>IF('[1]T61 Real GDP'!B139&lt;&gt;"",(IF('[1]T15 Wine import vol'!B139&lt;&gt;"",('[1]T15 Wine import vol'!B139/'[1]T61 Real GDP'!B139*1000),"")),"")</f>
        <v>832.0776742800557</v>
      </c>
      <c r="C108" s="9">
        <f>IF('[1]T61 Real GDP'!C139&lt;&gt;"",(IF('[1]T15 Wine import vol'!C139&lt;&gt;"",('[1]T15 Wine import vol'!C139/'[1]T61 Real GDP'!C139*1000),"")),"")</f>
        <v>63.607365657668169</v>
      </c>
      <c r="D108" s="9">
        <f>IF('[1]T61 Real GDP'!D139&lt;&gt;"",(IF('[1]T15 Wine import vol'!D139&lt;&gt;"",('[1]T15 Wine import vol'!D139/'[1]T61 Real GDP'!D139*1000),"")),"")</f>
        <v>3.1640173547299217</v>
      </c>
      <c r="E108" s="9">
        <f>IF('[1]T61 Real GDP'!E139&lt;&gt;"",(IF('[1]T15 Wine import vol'!E139&lt;&gt;"",('[1]T15 Wine import vol'!E139/'[1]T61 Real GDP'!E139*1000),"")),"")</f>
        <v>2.0369478479491341</v>
      </c>
      <c r="F108" s="9">
        <f>IF('[1]T61 Real GDP'!F139&lt;&gt;"",(IF('[1]T15 Wine import vol'!F139&lt;&gt;"",('[1]T15 Wine import vol'!F139/'[1]T61 Real GDP'!F139*1000),"")),"")</f>
        <v>334.41821556479226</v>
      </c>
      <c r="G108" s="9"/>
      <c r="H108" s="9">
        <f>IF('[1]T61 Real GDP'!G139&lt;&gt;"",(IF('[1]T15 Wine import vol'!G139&lt;&gt;"",('[1]T15 Wine import vol'!G139/'[1]T61 Real GDP'!G139*1000),"")),"")</f>
        <v>1105.4536064337003</v>
      </c>
      <c r="I108" s="9">
        <f>IF('[1]T61 Real GDP'!H139&lt;&gt;"",(IF('[1]T15 Wine import vol'!H139&lt;&gt;"",('[1]T15 Wine import vol'!H139/'[1]T61 Real GDP'!H139*1000),"")),"")</f>
        <v>449.98520041750402</v>
      </c>
      <c r="J108" s="9">
        <f>IF('[1]T61 Real GDP'!I139&lt;&gt;"",(IF('[1]T15 Wine import vol'!I139&lt;&gt;"",('[1]T15 Wine import vol'!I139/'[1]T61 Real GDP'!I139*1000),"")),"")</f>
        <v>204.52526867394977</v>
      </c>
      <c r="K108" s="9">
        <f>IF('[1]T61 Real GDP'!J139&lt;&gt;"",(IF('[1]T15 Wine import vol'!J139&lt;&gt;"",('[1]T15 Wine import vol'!J139/'[1]T61 Real GDP'!J139*1000),"")),"")</f>
        <v>831.45738590210829</v>
      </c>
      <c r="L108" s="9">
        <f>IF('[1]T61 Real GDP'!K139&lt;&gt;"",(IF('[1]T15 Wine import vol'!K139&lt;&gt;"",('[1]T15 Wine import vol'!K139/'[1]T61 Real GDP'!K139*1000),"")),"")</f>
        <v>36.549507658643329</v>
      </c>
      <c r="M108" s="9">
        <f>IF('[1]T61 Real GDP'!L139&lt;&gt;"",(IF('[1]T15 Wine import vol'!L139&lt;&gt;"",('[1]T15 Wine import vol'!L139/'[1]T61 Real GDP'!L139*1000),"")),"")</f>
        <v>269.56613644770914</v>
      </c>
      <c r="N108" s="9">
        <f>IF('[1]T61 Real GDP'!M139&lt;&gt;"",(IF('[1]T15 Wine import vol'!M139&lt;&gt;"",('[1]T15 Wine import vol'!M139/'[1]T61 Real GDP'!M139*1000),"")),"")</f>
        <v>554.88221288429236</v>
      </c>
      <c r="O108" s="9">
        <f>IF('[1]T61 Real GDP'!N139&lt;&gt;"",(IF('[1]T15 Wine import vol'!N139&lt;&gt;"",('[1]T15 Wine import vol'!N139/'[1]T61 Real GDP'!N139*1000),"")),"")</f>
        <v>514.17714991241064</v>
      </c>
      <c r="P108" s="9">
        <f>IF('[1]T61 Real GDP'!O139&lt;&gt;"",(IF('[1]T15 Wine import vol'!O139&lt;&gt;"",('[1]T15 Wine import vol'!O139/'[1]T61 Real GDP'!O139*1000),"")),"")</f>
        <v>1779.2078220093783</v>
      </c>
      <c r="Q108" s="9">
        <f>IF('[1]T61 Real GDP'!P139&lt;&gt;"",(IF('[1]T15 Wine import vol'!P139&lt;&gt;"",('[1]T15 Wine import vol'!P139/'[1]T61 Real GDP'!P139*1000),"")),"")</f>
        <v>321.51445549733944</v>
      </c>
      <c r="R108" s="9" t="str">
        <f>IF('[1]T61 Real GDP'!Q139&lt;&gt;"",(IF('[1]T15 Wine import vol'!Q139&lt;&gt;"",('[1]T15 Wine import vol'!Q139/'[1]T61 Real GDP'!Q139*1000),"")),"")</f>
        <v/>
      </c>
      <c r="S108" s="9">
        <f>IF('[1]T61 Real GDP'!R139&lt;&gt;"",(IF('[1]T15 Wine import vol'!R139&lt;&gt;"",('[1]T15 Wine import vol'!R139/'[1]T61 Real GDP'!R139*1000),"")),"")</f>
        <v>169.31959563312057</v>
      </c>
      <c r="T108" s="9" t="str">
        <f>IF('[1]T61 Real GDP'!S139&lt;&gt;"",(IF('[1]T15 Wine import vol'!S139&lt;&gt;"",('[1]T15 Wine import vol'!S139/'[1]T61 Real GDP'!S139*1000),"")),"")</f>
        <v/>
      </c>
      <c r="U108" s="9" t="str">
        <f>IF('[1]T61 Real GDP'!T139&lt;&gt;"",(IF('[1]T15 Wine import vol'!T139&lt;&gt;"",('[1]T15 Wine import vol'!T139/'[1]T61 Real GDP'!T139*1000),"")),"")</f>
        <v/>
      </c>
      <c r="V108" s="9">
        <f>IF('[1]T61 Real GDP'!U139&lt;&gt;"",(IF('[1]T15 Wine import vol'!U139&lt;&gt;"",('[1]T15 Wine import vol'!U139/'[1]T61 Real GDP'!U139*1000),"")),"")</f>
        <v>617.85519720419279</v>
      </c>
      <c r="W108" s="9" t="str">
        <f>IF('[1]T61 Real GDP'!V139&lt;&gt;"",(IF('[1]T15 Wine import vol'!V139&lt;&gt;"",('[1]T15 Wine import vol'!V139/'[1]T61 Real GDP'!V139*1000),"")),"")</f>
        <v/>
      </c>
      <c r="X108" s="9">
        <f>IF('[1]T61 Real GDP'!W139&lt;&gt;"",(IF('[1]T15 Wine import vol'!W139&lt;&gt;"",('[1]T15 Wine import vol'!W139/'[1]T61 Real GDP'!W139*1000),"")),"")</f>
        <v>13.650104932723078</v>
      </c>
      <c r="Y108" s="9" t="str">
        <f>IF('[1]T61 Real GDP'!X139&lt;&gt;"",(IF('[1]T15 Wine import vol'!#REF!&lt;&gt;"",('[1]T15 Wine import vol'!#REF!/'[1]T61 Real GDP'!X139*1000),"")),"")</f>
        <v/>
      </c>
      <c r="Z108" s="9" t="str">
        <f>IF('[1]T61 Real GDP'!Y139&lt;&gt;"",(IF('[1]T15 Wine import vol'!X139&lt;&gt;"",('[1]T15 Wine import vol'!X139/'[1]T61 Real GDP'!Y139*1000),"")),"")</f>
        <v/>
      </c>
      <c r="AA108" s="9" t="str">
        <f>IF('[1]T61 Real GDP'!Z139&lt;&gt;"",(IF('[1]T15 Wine import vol'!Z139&lt;&gt;"",('[1]T15 Wine import vol'!Z139/'[1]T61 Real GDP'!Z139*1000),"")),"")</f>
        <v/>
      </c>
      <c r="AB108" s="9">
        <f>IF('[1]T61 Real GDP'!AA139&lt;&gt;"",(IF('[1]T15 Wine import vol'!AA139&lt;&gt;"",('[1]T15 Wine import vol'!AA139/'[1]T61 Real GDP'!AA139*1000),"")),"")</f>
        <v>15.113967998389857</v>
      </c>
      <c r="AC108" s="9">
        <f>IF('[1]T61 Real GDP'!AB139&lt;&gt;"",(IF('[1]T15 Wine import vol'!AB139&lt;&gt;"",('[1]T15 Wine import vol'!AB139/'[1]T61 Real GDP'!AB139*1000),"")),"")</f>
        <v>41.790596364728849</v>
      </c>
      <c r="AD108" s="9">
        <f>IF('[1]T61 Real GDP'!AC139&lt;&gt;"",(IF('[1]T15 Wine import vol'!AC139&lt;&gt;"",('[1]T15 Wine import vol'!AC139/'[1]T61 Real GDP'!AC139*1000),"")),"")</f>
        <v>117.78715837712419</v>
      </c>
      <c r="AE108" s="9">
        <f>IF('[1]T61 Real GDP'!AD139&lt;&gt;"",(IF('[1]T15 Wine import vol'!AD139&lt;&gt;"",('[1]T15 Wine import vol'!AD139/'[1]T61 Real GDP'!AD139*1000),"")),"")</f>
        <v>35.754314047423215</v>
      </c>
      <c r="AF108" s="9">
        <f>IF('[1]T61 Real GDP'!AE139&lt;&gt;"",(IF('[1]T15 Wine import vol'!AE139&lt;&gt;"",('[1]T15 Wine import vol'!AE139/'[1]T61 Real GDP'!AE139*1000),"")),"")</f>
        <v>0.40351956784190807</v>
      </c>
      <c r="AG108" s="9">
        <f>IF('[1]T61 Real GDP'!AF139&lt;&gt;"",(IF('[1]T15 Wine import vol'!AF139&lt;&gt;"",('[1]T15 Wine import vol'!AF139/'[1]T61 Real GDP'!AF139*1000),"")),"")</f>
        <v>5.5766512044471304</v>
      </c>
      <c r="AH108" s="9">
        <f>IF('[1]T61 Real GDP'!AG139&lt;&gt;"",(IF('[1]T15 Wine import vol'!AG139&lt;&gt;"",('[1]T15 Wine import vol'!AG139/'[1]T61 Real GDP'!AG139*1000),"")),"")</f>
        <v>0</v>
      </c>
      <c r="AI108" s="9">
        <f>IF('[1]T61 Real GDP'!AH139&lt;&gt;"",(IF('[1]T15 Wine import vol'!AH139&lt;&gt;"",('[1]T15 Wine import vol'!AH139/'[1]T61 Real GDP'!AH139*1000),"")),"")</f>
        <v>7.7095138163693822</v>
      </c>
      <c r="AJ108" s="9">
        <f>IF('[1]T61 Real GDP'!AI139&lt;&gt;"",(IF('[1]T15 Wine import vol'!AI139&lt;&gt;"",('[1]T15 Wine import vol'!AI139/'[1]T61 Real GDP'!AI139*1000),"")),"")</f>
        <v>6.9196426931789359E-2</v>
      </c>
      <c r="AK108" s="9" t="str">
        <f>IF('[1]T61 Real GDP'!AJ139&lt;&gt;"",(IF('[1]T15 Wine import vol'!AJ139&lt;&gt;"",('[1]T15 Wine import vol'!AJ139/'[1]T61 Real GDP'!AJ139*1000),"")),"")</f>
        <v/>
      </c>
      <c r="AL108" s="9">
        <f>IF('[1]T61 Real GDP'!AK139&lt;&gt;"",(IF('[1]T15 Wine import vol'!AK139&lt;&gt;"",('[1]T15 Wine import vol'!AK139/'[1]T61 Real GDP'!AK139*1000),"")),"")</f>
        <v>1.5000448829261115</v>
      </c>
      <c r="AM108" s="9">
        <f>IF('[1]T61 Real GDP'!AL139&lt;&gt;"",(IF('[1]T15 Wine import vol'!AL139&lt;&gt;"",('[1]T15 Wine import vol'!AL139/'[1]T61 Real GDP'!AL139*1000),"")),"")</f>
        <v>7.5127053104514987</v>
      </c>
      <c r="AN108" s="9">
        <f>IF('[1]T61 Real GDP'!AM139&lt;&gt;"",(IF('[1]T15 Wine import vol'!AM139&lt;&gt;"",('[1]T15 Wine import vol'!AM139/'[1]T61 Real GDP'!AM139*1000),"")),"")</f>
        <v>7.9377238967501267</v>
      </c>
      <c r="AO108" s="9">
        <f>IF('[1]T61 Real GDP'!AN139&lt;&gt;"",(IF('[1]T15 Wine import vol'!AN139&lt;&gt;"",('[1]T15 Wine import vol'!AN139/'[1]T61 Real GDP'!AN139*1000),"")),"")</f>
        <v>1.9412825658764761</v>
      </c>
      <c r="AP108" s="9">
        <f>IF('[1]T61 Real GDP'!AO139&lt;&gt;"",(IF('[1]T15 Wine import vol'!AO139&lt;&gt;"",('[1]T15 Wine import vol'!AO139/'[1]T61 Real GDP'!AO139*1000),"")),"")</f>
        <v>0</v>
      </c>
      <c r="AQ108" s="9" t="str">
        <f>IF('[1]T61 Real GDP'!AP139&lt;&gt;"",(IF('[1]T15 Wine import vol'!AP139&lt;&gt;"",('[1]T15 Wine import vol'!AP139/'[1]T61 Real GDP'!AP139*1000),"")),"")</f>
        <v/>
      </c>
      <c r="AR108" s="9">
        <f>IF('[1]T61 Real GDP'!AQ139&lt;&gt;"",(IF('[1]T15 Wine import vol'!AQ139&lt;&gt;"",('[1]T15 Wine import vol'!AQ139/'[1]T61 Real GDP'!AQ139*1000),"")),"")</f>
        <v>0</v>
      </c>
      <c r="AS108" s="9">
        <f>IF('[1]T61 Real GDP'!AR139&lt;&gt;"",(IF('[1]T15 Wine import vol'!AR139&lt;&gt;"",('[1]T15 Wine import vol'!AR139/'[1]T61 Real GDP'!AR139*1000),"")),"")</f>
        <v>48.790589794565932</v>
      </c>
      <c r="AT108" s="9">
        <f>IF('[1]T61 Real GDP'!AS139&lt;&gt;"",(IF('[1]T15 Wine import vol'!AS139&lt;&gt;"",('[1]T15 Wine import vol'!AS139/'[1]T61 Real GDP'!AS139*1000),"")),"")</f>
        <v>8.011165034216107E-2</v>
      </c>
      <c r="AU108" s="9">
        <f>IF('[1]T61 Real GDP'!AT139&lt;&gt;"",(IF('[1]T15 Wine import vol'!AT139&lt;&gt;"",('[1]T15 Wine import vol'!AT139/'[1]T61 Real GDP'!AT139*1000),"")),"")</f>
        <v>1.4209926217690789</v>
      </c>
      <c r="AV108" s="9">
        <f>IF('[1]T61 Real GDP'!AU139&lt;&gt;"",(IF('[1]T15 Wine import vol'!AU139&lt;&gt;"",('[1]T15 Wine import vol'!AU139/'[1]T61 Real GDP'!AU139*1000),"")),"")</f>
        <v>0.50850772540582823</v>
      </c>
      <c r="AW108" s="9">
        <f>IF('[1]T61 Real GDP'!AV139&lt;&gt;"",(IF('[1]T15 Wine import vol'!AV139&lt;&gt;"",('[1]T15 Wine import vol'!AV139/'[1]T61 Real GDP'!AV139*1000),"")),"")</f>
        <v>12.849460158462989</v>
      </c>
      <c r="AX108" s="9">
        <f>IF('[1]T61 Real GDP'!AW139&lt;&gt;"",(IF('[1]T15 Wine import vol'!AW139&lt;&gt;"",('[1]T15 Wine import vol'!AW139/'[1]T61 Real GDP'!AW139*1000),"")),"")</f>
        <v>2.7716263457708328</v>
      </c>
      <c r="AY108" s="9">
        <f>IF('[1]T61 Real GDP'!AX139&lt;&gt;"",(IF('[1]T15 Wine import vol'!AX139&lt;&gt;"",('[1]T15 Wine import vol'!AX139/'[1]T61 Real GDP'!AX139*1000),"")),"")</f>
        <v>111.8509940165991</v>
      </c>
      <c r="AZ108" s="9">
        <f>IF('[1]T61 Real GDP'!AY139&lt;&gt;"",(IF('[1]T15 Wine import vol'!AY139&lt;&gt;"",('[1]T15 Wine import vol'!AY139/'[1]T61 Real GDP'!AY139*1000),"")),"")</f>
        <v>1.5117339348274703</v>
      </c>
      <c r="BA108" s="9">
        <f>IF('[1]T61 Real GDP'!AZ139&lt;&gt;"",(IF('[1]T15 Wine import vol'!AZ139&lt;&gt;"",('[1]T15 Wine import vol'!AZ139/'[1]T61 Real GDP'!AZ139*1000),"")),"")</f>
        <v>1.0169079925932671</v>
      </c>
      <c r="BB108" s="8">
        <f>IF('[1]T61 Real GDP'!BC139&lt;&gt;"",(IF('[1]T15 Wine import vol'!BC139&lt;&gt;"",('[1]T15 Wine import vol'!BC139/'[1]T61 Real GDP'!BC139*1000),"")),"")</f>
        <v>224.13718329171601</v>
      </c>
    </row>
    <row r="109" spans="1:54" x14ac:dyDescent="0.5">
      <c r="A109" s="7">
        <f>'[1]T15 Wine import vol'!A140</f>
        <v>1972</v>
      </c>
      <c r="B109" s="9">
        <f>IF('[1]T61 Real GDP'!B140&lt;&gt;"",(IF('[1]T15 Wine import vol'!B140&lt;&gt;"",('[1]T15 Wine import vol'!B140/'[1]T61 Real GDP'!B140*1000),"")),"")</f>
        <v>1315.6699575129342</v>
      </c>
      <c r="C109" s="9">
        <f>IF('[1]T61 Real GDP'!C140&lt;&gt;"",(IF('[1]T15 Wine import vol'!C140&lt;&gt;"",('[1]T15 Wine import vol'!C140/'[1]T61 Real GDP'!C140*1000),"")),"")</f>
        <v>52.65727246298907</v>
      </c>
      <c r="D109" s="9">
        <f>IF('[1]T61 Real GDP'!D140&lt;&gt;"",(IF('[1]T15 Wine import vol'!D140&lt;&gt;"",('[1]T15 Wine import vol'!D140/'[1]T61 Real GDP'!D140*1000),"")),"")</f>
        <v>3.2625282840153647</v>
      </c>
      <c r="E109" s="9">
        <f>IF('[1]T61 Real GDP'!E140&lt;&gt;"",(IF('[1]T15 Wine import vol'!E140&lt;&gt;"",('[1]T15 Wine import vol'!E140/'[1]T61 Real GDP'!E140*1000),"")),"")</f>
        <v>65.664295421987674</v>
      </c>
      <c r="F109" s="9">
        <f>IF('[1]T61 Real GDP'!F140&lt;&gt;"",(IF('[1]T15 Wine import vol'!F140&lt;&gt;"",('[1]T15 Wine import vol'!F140/'[1]T61 Real GDP'!F140*1000),"")),"")</f>
        <v>560.78320370188055</v>
      </c>
      <c r="G109" s="9"/>
      <c r="H109" s="9">
        <f>IF('[1]T61 Real GDP'!G140&lt;&gt;"",(IF('[1]T15 Wine import vol'!G140&lt;&gt;"",('[1]T15 Wine import vol'!G140/'[1]T61 Real GDP'!G140*1000),"")),"")</f>
        <v>1170.7698904270005</v>
      </c>
      <c r="I109" s="9">
        <f>IF('[1]T61 Real GDP'!H140&lt;&gt;"",(IF('[1]T15 Wine import vol'!H140&lt;&gt;"",('[1]T15 Wine import vol'!H140/'[1]T61 Real GDP'!H140*1000),"")),"")</f>
        <v>480.09707301192697</v>
      </c>
      <c r="J109" s="9">
        <f>IF('[1]T61 Real GDP'!I140&lt;&gt;"",(IF('[1]T15 Wine import vol'!I140&lt;&gt;"",('[1]T15 Wine import vol'!I140/'[1]T61 Real GDP'!I140*1000),"")),"")</f>
        <v>229.75677181111135</v>
      </c>
      <c r="K109" s="9">
        <f>IF('[1]T61 Real GDP'!J140&lt;&gt;"",(IF('[1]T15 Wine import vol'!J140&lt;&gt;"",('[1]T15 Wine import vol'!J140/'[1]T61 Real GDP'!J140*1000),"")),"")</f>
        <v>941.87038514438359</v>
      </c>
      <c r="L109" s="9">
        <f>IF('[1]T61 Real GDP'!K140&lt;&gt;"",(IF('[1]T15 Wine import vol'!K140&lt;&gt;"",('[1]T15 Wine import vol'!K140/'[1]T61 Real GDP'!K140*1000),"")),"")</f>
        <v>18.289623717217786</v>
      </c>
      <c r="M109" s="9">
        <f>IF('[1]T61 Real GDP'!L140&lt;&gt;"",(IF('[1]T15 Wine import vol'!L140&lt;&gt;"",('[1]T15 Wine import vol'!L140/'[1]T61 Real GDP'!L140*1000),"")),"")</f>
        <v>296.9083420177659</v>
      </c>
      <c r="N109" s="9">
        <f>IF('[1]T61 Real GDP'!M140&lt;&gt;"",(IF('[1]T15 Wine import vol'!M140&lt;&gt;"",('[1]T15 Wine import vol'!M140/'[1]T61 Real GDP'!M140*1000),"")),"")</f>
        <v>648.56865512538786</v>
      </c>
      <c r="O109" s="9">
        <f>IF('[1]T61 Real GDP'!N140&lt;&gt;"",(IF('[1]T15 Wine import vol'!N140&lt;&gt;"",('[1]T15 Wine import vol'!N140/'[1]T61 Real GDP'!N140*1000),"")),"")</f>
        <v>621.0497866864248</v>
      </c>
      <c r="P109" s="9">
        <f>IF('[1]T61 Real GDP'!O140&lt;&gt;"",(IF('[1]T15 Wine import vol'!O140&lt;&gt;"",('[1]T15 Wine import vol'!O140/'[1]T61 Real GDP'!O140*1000),"")),"")</f>
        <v>1846.204550847681</v>
      </c>
      <c r="Q109" s="9">
        <f>IF('[1]T61 Real GDP'!P140&lt;&gt;"",(IF('[1]T15 Wine import vol'!P140&lt;&gt;"",('[1]T15 Wine import vol'!P140/'[1]T61 Real GDP'!P140*1000),"")),"")</f>
        <v>369.80067955891826</v>
      </c>
      <c r="R109" s="9" t="str">
        <f>IF('[1]T61 Real GDP'!Q140&lt;&gt;"",(IF('[1]T15 Wine import vol'!Q140&lt;&gt;"",('[1]T15 Wine import vol'!Q140/'[1]T61 Real GDP'!Q140*1000),"")),"")</f>
        <v/>
      </c>
      <c r="S109" s="9">
        <f>IF('[1]T61 Real GDP'!R140&lt;&gt;"",(IF('[1]T15 Wine import vol'!R140&lt;&gt;"",('[1]T15 Wine import vol'!R140/'[1]T61 Real GDP'!R140*1000),"")),"")</f>
        <v>343.35849659492993</v>
      </c>
      <c r="T109" s="9" t="str">
        <f>IF('[1]T61 Real GDP'!S140&lt;&gt;"",(IF('[1]T15 Wine import vol'!S140&lt;&gt;"",('[1]T15 Wine import vol'!S140/'[1]T61 Real GDP'!S140*1000),"")),"")</f>
        <v/>
      </c>
      <c r="U109" s="9" t="str">
        <f>IF('[1]T61 Real GDP'!T140&lt;&gt;"",(IF('[1]T15 Wine import vol'!T140&lt;&gt;"",('[1]T15 Wine import vol'!T140/'[1]T61 Real GDP'!T140*1000),"")),"")</f>
        <v/>
      </c>
      <c r="V109" s="9">
        <f>IF('[1]T61 Real GDP'!U140&lt;&gt;"",(IF('[1]T15 Wine import vol'!U140&lt;&gt;"",('[1]T15 Wine import vol'!U140/'[1]T61 Real GDP'!U140*1000),"")),"")</f>
        <v>507.47905133412564</v>
      </c>
      <c r="W109" s="9" t="str">
        <f>IF('[1]T61 Real GDP'!V140&lt;&gt;"",(IF('[1]T15 Wine import vol'!V140&lt;&gt;"",('[1]T15 Wine import vol'!V140/'[1]T61 Real GDP'!V140*1000),"")),"")</f>
        <v/>
      </c>
      <c r="X109" s="9">
        <f>IF('[1]T61 Real GDP'!W140&lt;&gt;"",(IF('[1]T15 Wine import vol'!W140&lt;&gt;"",('[1]T15 Wine import vol'!W140/'[1]T61 Real GDP'!W140*1000),"")),"")</f>
        <v>14.250109545150467</v>
      </c>
      <c r="Y109" s="9" t="str">
        <f>IF('[1]T61 Real GDP'!X140&lt;&gt;"",(IF('[1]T15 Wine import vol'!#REF!&lt;&gt;"",('[1]T15 Wine import vol'!#REF!/'[1]T61 Real GDP'!X140*1000),"")),"")</f>
        <v/>
      </c>
      <c r="Z109" s="9" t="str">
        <f>IF('[1]T61 Real GDP'!Y140&lt;&gt;"",(IF('[1]T15 Wine import vol'!X140&lt;&gt;"",('[1]T15 Wine import vol'!X140/'[1]T61 Real GDP'!Y140*1000),"")),"")</f>
        <v/>
      </c>
      <c r="AA109" s="9" t="str">
        <f>IF('[1]T61 Real GDP'!Z140&lt;&gt;"",(IF('[1]T15 Wine import vol'!Z140&lt;&gt;"",('[1]T15 Wine import vol'!Z140/'[1]T61 Real GDP'!Z140*1000),"")),"")</f>
        <v/>
      </c>
      <c r="AB109" s="9">
        <f>IF('[1]T61 Real GDP'!AA140&lt;&gt;"",(IF('[1]T15 Wine import vol'!AA140&lt;&gt;"",('[1]T15 Wine import vol'!AA140/'[1]T61 Real GDP'!AA140*1000),"")),"")</f>
        <v>15.478455580503267</v>
      </c>
      <c r="AC109" s="9">
        <f>IF('[1]T61 Real GDP'!AB140&lt;&gt;"",(IF('[1]T15 Wine import vol'!AB140&lt;&gt;"",('[1]T15 Wine import vol'!AB140/'[1]T61 Real GDP'!AB140*1000),"")),"")</f>
        <v>51.88556941603526</v>
      </c>
      <c r="AD109" s="9">
        <f>IF('[1]T61 Real GDP'!AC140&lt;&gt;"",(IF('[1]T15 Wine import vol'!AC140&lt;&gt;"",('[1]T15 Wine import vol'!AC140/'[1]T61 Real GDP'!AC140*1000),"")),"")</f>
        <v>128.35634401367597</v>
      </c>
      <c r="AE109" s="9">
        <f>IF('[1]T61 Real GDP'!AD140&lt;&gt;"",(IF('[1]T15 Wine import vol'!AD140&lt;&gt;"",('[1]T15 Wine import vol'!AD140/'[1]T61 Real GDP'!AD140*1000),"")),"")</f>
        <v>45.74855209268997</v>
      </c>
      <c r="AF109" s="9">
        <f>IF('[1]T61 Real GDP'!AE140&lt;&gt;"",(IF('[1]T15 Wine import vol'!AE140&lt;&gt;"",('[1]T15 Wine import vol'!AE140/'[1]T61 Real GDP'!AE140*1000),"")),"")</f>
        <v>0.38073712780642305</v>
      </c>
      <c r="AG109" s="9">
        <f>IF('[1]T61 Real GDP'!AF140&lt;&gt;"",(IF('[1]T15 Wine import vol'!AF140&lt;&gt;"",('[1]T15 Wine import vol'!AF140/'[1]T61 Real GDP'!AF140*1000),"")),"")</f>
        <v>8.7646120960387019</v>
      </c>
      <c r="AH109" s="9">
        <f>IF('[1]T61 Real GDP'!AG140&lt;&gt;"",(IF('[1]T15 Wine import vol'!AG140&lt;&gt;"",('[1]T15 Wine import vol'!AG140/'[1]T61 Real GDP'!AG140*1000),"")),"")</f>
        <v>5.5725796120678857E-2</v>
      </c>
      <c r="AI109" s="9">
        <f>IF('[1]T61 Real GDP'!AH140&lt;&gt;"",(IF('[1]T15 Wine import vol'!AH140&lt;&gt;"",('[1]T15 Wine import vol'!AH140/'[1]T61 Real GDP'!AH140*1000),"")),"")</f>
        <v>10.620173690116239</v>
      </c>
      <c r="AJ109" s="9">
        <f>IF('[1]T61 Real GDP'!AI140&lt;&gt;"",(IF('[1]T15 Wine import vol'!AI140&lt;&gt;"",('[1]T15 Wine import vol'!AI140/'[1]T61 Real GDP'!AI140*1000),"")),"")</f>
        <v>7.1710835776472054E-2</v>
      </c>
      <c r="AK109" s="9" t="str">
        <f>IF('[1]T61 Real GDP'!AJ140&lt;&gt;"",(IF('[1]T15 Wine import vol'!AJ140&lt;&gt;"",('[1]T15 Wine import vol'!AJ140/'[1]T61 Real GDP'!AJ140*1000),"")),"")</f>
        <v/>
      </c>
      <c r="AL109" s="9">
        <f>IF('[1]T61 Real GDP'!AK140&lt;&gt;"",(IF('[1]T15 Wine import vol'!AK140&lt;&gt;"",('[1]T15 Wine import vol'!AK140/'[1]T61 Real GDP'!AK140*1000),"")),"")</f>
        <v>0.5766117163525436</v>
      </c>
      <c r="AM109" s="9">
        <f>IF('[1]T61 Real GDP'!AL140&lt;&gt;"",(IF('[1]T15 Wine import vol'!AL140&lt;&gt;"",('[1]T15 Wine import vol'!AL140/'[1]T61 Real GDP'!AL140*1000),"")),"")</f>
        <v>5.6460603445175686</v>
      </c>
      <c r="AN109" s="9">
        <f>IF('[1]T61 Real GDP'!AM140&lt;&gt;"",(IF('[1]T15 Wine import vol'!AM140&lt;&gt;"",('[1]T15 Wine import vol'!AM140/'[1]T61 Real GDP'!AM140*1000),"")),"")</f>
        <v>4.2699281950385002</v>
      </c>
      <c r="AO109" s="9">
        <f>IF('[1]T61 Real GDP'!AN140&lt;&gt;"",(IF('[1]T15 Wine import vol'!AN140&lt;&gt;"",('[1]T15 Wine import vol'!AN140/'[1]T61 Real GDP'!AN140*1000),"")),"")</f>
        <v>3.7924655272087184</v>
      </c>
      <c r="AP109" s="9">
        <f>IF('[1]T61 Real GDP'!AO140&lt;&gt;"",(IF('[1]T15 Wine import vol'!AO140&lt;&gt;"",('[1]T15 Wine import vol'!AO140/'[1]T61 Real GDP'!AO140*1000),"")),"")</f>
        <v>0</v>
      </c>
      <c r="AQ109" s="9" t="str">
        <f>IF('[1]T61 Real GDP'!AP140&lt;&gt;"",(IF('[1]T15 Wine import vol'!AP140&lt;&gt;"",('[1]T15 Wine import vol'!AP140/'[1]T61 Real GDP'!AP140*1000),"")),"")</f>
        <v/>
      </c>
      <c r="AR109" s="9">
        <f>IF('[1]T61 Real GDP'!AQ140&lt;&gt;"",(IF('[1]T15 Wine import vol'!AQ140&lt;&gt;"",('[1]T15 Wine import vol'!AQ140/'[1]T61 Real GDP'!AQ140*1000),"")),"")</f>
        <v>0</v>
      </c>
      <c r="AS109" s="9">
        <f>IF('[1]T61 Real GDP'!AR140&lt;&gt;"",(IF('[1]T15 Wine import vol'!AR140&lt;&gt;"",('[1]T15 Wine import vol'!AR140/'[1]T61 Real GDP'!AR140*1000),"")),"")</f>
        <v>49.213559067532572</v>
      </c>
      <c r="AT109" s="9">
        <f>IF('[1]T61 Real GDP'!AS140&lt;&gt;"",(IF('[1]T15 Wine import vol'!AS140&lt;&gt;"",('[1]T15 Wine import vol'!AS140/'[1]T61 Real GDP'!AS140*1000),"")),"")</f>
        <v>5.2880283269101415E-2</v>
      </c>
      <c r="AU109" s="9">
        <f>IF('[1]T61 Real GDP'!AT140&lt;&gt;"",(IF('[1]T15 Wine import vol'!AT140&lt;&gt;"",('[1]T15 Wine import vol'!AT140/'[1]T61 Real GDP'!AT140*1000),"")),"")</f>
        <v>2.86132483164076</v>
      </c>
      <c r="AV109" s="9">
        <f>IF('[1]T61 Real GDP'!AU140&lt;&gt;"",(IF('[1]T15 Wine import vol'!AU140&lt;&gt;"",('[1]T15 Wine import vol'!AU140/'[1]T61 Real GDP'!AU140*1000),"")),"")</f>
        <v>0.38880248833592534</v>
      </c>
      <c r="AW109" s="9">
        <f>IF('[1]T61 Real GDP'!AV140&lt;&gt;"",(IF('[1]T15 Wine import vol'!AV140&lt;&gt;"",('[1]T15 Wine import vol'!AV140/'[1]T61 Real GDP'!AV140*1000),"")),"")</f>
        <v>13.323153273525483</v>
      </c>
      <c r="AX109" s="9">
        <f>IF('[1]T61 Real GDP'!AW140&lt;&gt;"",(IF('[1]T15 Wine import vol'!AW140&lt;&gt;"",('[1]T15 Wine import vol'!AW140/'[1]T61 Real GDP'!AW140*1000),"")),"")</f>
        <v>1.9416193369436006</v>
      </c>
      <c r="AY109" s="9">
        <f>IF('[1]T61 Real GDP'!AX140&lt;&gt;"",(IF('[1]T15 Wine import vol'!AX140&lt;&gt;"",('[1]T15 Wine import vol'!AX140/'[1]T61 Real GDP'!AX140*1000),"")),"")</f>
        <v>83.219877467665086</v>
      </c>
      <c r="AZ109" s="9">
        <f>IF('[1]T61 Real GDP'!AY140&lt;&gt;"",(IF('[1]T15 Wine import vol'!AY140&lt;&gt;"",('[1]T15 Wine import vol'!AY140/'[1]T61 Real GDP'!AY140*1000),"")),"")</f>
        <v>0.12705404031848211</v>
      </c>
      <c r="BA109" s="9">
        <f>IF('[1]T61 Real GDP'!AZ140&lt;&gt;"",(IF('[1]T15 Wine import vol'!AZ140&lt;&gt;"",('[1]T15 Wine import vol'!AZ140/'[1]T61 Real GDP'!AZ140*1000),"")),"")</f>
        <v>1.4126350741269333</v>
      </c>
      <c r="BB109" s="8">
        <f>IF('[1]T61 Real GDP'!BC140&lt;&gt;"",(IF('[1]T15 Wine import vol'!BC140&lt;&gt;"",('[1]T15 Wine import vol'!BC140/'[1]T61 Real GDP'!BC140*1000),"")),"")</f>
        <v>257.07494161575084</v>
      </c>
    </row>
    <row r="110" spans="1:54" x14ac:dyDescent="0.5">
      <c r="A110" s="7">
        <f>'[1]T15 Wine import vol'!A141</f>
        <v>1973</v>
      </c>
      <c r="B110" s="9">
        <f>IF('[1]T61 Real GDP'!B141&lt;&gt;"",(IF('[1]T15 Wine import vol'!B141&lt;&gt;"",('[1]T15 Wine import vol'!B141/'[1]T61 Real GDP'!B141*1000),"")),"")</f>
        <v>1267.6365018677855</v>
      </c>
      <c r="C110" s="9">
        <f>IF('[1]T61 Real GDP'!C141&lt;&gt;"",(IF('[1]T15 Wine import vol'!C141&lt;&gt;"",('[1]T15 Wine import vol'!C141/'[1]T61 Real GDP'!C141*1000),"")),"")</f>
        <v>192.20439564588398</v>
      </c>
      <c r="D110" s="9">
        <f>IF('[1]T61 Real GDP'!D141&lt;&gt;"",(IF('[1]T15 Wine import vol'!D141&lt;&gt;"",('[1]T15 Wine import vol'!D141/'[1]T61 Real GDP'!D141*1000),"")),"")</f>
        <v>3.8803097938388253</v>
      </c>
      <c r="E110" s="9">
        <f>IF('[1]T61 Real GDP'!E141&lt;&gt;"",(IF('[1]T15 Wine import vol'!E141&lt;&gt;"",('[1]T15 Wine import vol'!E141/'[1]T61 Real GDP'!E141*1000),"")),"")</f>
        <v>311.55955877944973</v>
      </c>
      <c r="F110" s="9">
        <f>IF('[1]T61 Real GDP'!F141&lt;&gt;"",(IF('[1]T15 Wine import vol'!F141&lt;&gt;"",('[1]T15 Wine import vol'!F141/'[1]T61 Real GDP'!F141*1000),"")),"")</f>
        <v>639.02284487310351</v>
      </c>
      <c r="G110" s="9"/>
      <c r="H110" s="9">
        <f>IF('[1]T61 Real GDP'!G141&lt;&gt;"",(IF('[1]T15 Wine import vol'!G141&lt;&gt;"",('[1]T15 Wine import vol'!G141/'[1]T61 Real GDP'!G141*1000),"")),"")</f>
        <v>1103.4528058558813</v>
      </c>
      <c r="I110" s="9">
        <f>IF('[1]T61 Real GDP'!H141&lt;&gt;"",(IF('[1]T15 Wine import vol'!H141&lt;&gt;"",('[1]T15 Wine import vol'!H141/'[1]T61 Real GDP'!H141*1000),"")),"")</f>
        <v>754.51222298377888</v>
      </c>
      <c r="J110" s="9">
        <f>IF('[1]T61 Real GDP'!I141&lt;&gt;"",(IF('[1]T15 Wine import vol'!I141&lt;&gt;"",('[1]T15 Wine import vol'!I141/'[1]T61 Real GDP'!I141*1000),"")),"")</f>
        <v>262.16069909519757</v>
      </c>
      <c r="K110" s="9">
        <f>IF('[1]T61 Real GDP'!J141&lt;&gt;"",(IF('[1]T15 Wine import vol'!J141&lt;&gt;"",('[1]T15 Wine import vol'!J141/'[1]T61 Real GDP'!J141*1000),"")),"")</f>
        <v>889.3924879995343</v>
      </c>
      <c r="L110" s="9">
        <f>IF('[1]T61 Real GDP'!K141&lt;&gt;"",(IF('[1]T15 Wine import vol'!K141&lt;&gt;"",('[1]T15 Wine import vol'!K141/'[1]T61 Real GDP'!K141*1000),"")),"")</f>
        <v>568.98544363982148</v>
      </c>
      <c r="M110" s="9">
        <f>IF('[1]T61 Real GDP'!L141&lt;&gt;"",(IF('[1]T15 Wine import vol'!L141&lt;&gt;"",('[1]T15 Wine import vol'!L141/'[1]T61 Real GDP'!L141*1000),"")),"")</f>
        <v>374.16481069042317</v>
      </c>
      <c r="N110" s="9">
        <f>IF('[1]T61 Real GDP'!M141&lt;&gt;"",(IF('[1]T15 Wine import vol'!M141&lt;&gt;"",('[1]T15 Wine import vol'!M141/'[1]T61 Real GDP'!M141*1000),"")),"")</f>
        <v>646.80785705752851</v>
      </c>
      <c r="O110" s="9">
        <f>IF('[1]T61 Real GDP'!N141&lt;&gt;"",(IF('[1]T15 Wine import vol'!N141&lt;&gt;"",('[1]T15 Wine import vol'!N141/'[1]T61 Real GDP'!N141*1000),"")),"")</f>
        <v>463.92844954422776</v>
      </c>
      <c r="P110" s="9">
        <f>IF('[1]T61 Real GDP'!O141&lt;&gt;"",(IF('[1]T15 Wine import vol'!O141&lt;&gt;"",('[1]T15 Wine import vol'!O141/'[1]T61 Real GDP'!O141*1000),"")),"")</f>
        <v>2059.3086626126851</v>
      </c>
      <c r="Q110" s="9">
        <f>IF('[1]T61 Real GDP'!P141&lt;&gt;"",(IF('[1]T15 Wine import vol'!P141&lt;&gt;"",('[1]T15 Wine import vol'!P141/'[1]T61 Real GDP'!P141*1000),"")),"")</f>
        <v>473.98811434725815</v>
      </c>
      <c r="R110" s="9" t="str">
        <f>IF('[1]T61 Real GDP'!Q141&lt;&gt;"",(IF('[1]T15 Wine import vol'!Q141&lt;&gt;"",('[1]T15 Wine import vol'!Q141/'[1]T61 Real GDP'!Q141*1000),"")),"")</f>
        <v/>
      </c>
      <c r="S110" s="9">
        <f>IF('[1]T61 Real GDP'!R141&lt;&gt;"",(IF('[1]T15 Wine import vol'!R141&lt;&gt;"",('[1]T15 Wine import vol'!R141/'[1]T61 Real GDP'!R141*1000),"")),"")</f>
        <v>333.60738195484828</v>
      </c>
      <c r="T110" s="9" t="str">
        <f>IF('[1]T61 Real GDP'!S141&lt;&gt;"",(IF('[1]T15 Wine import vol'!S141&lt;&gt;"",('[1]T15 Wine import vol'!S141/'[1]T61 Real GDP'!S141*1000),"")),"")</f>
        <v/>
      </c>
      <c r="U110" s="9" t="str">
        <f>IF('[1]T61 Real GDP'!T141&lt;&gt;"",(IF('[1]T15 Wine import vol'!T141&lt;&gt;"",('[1]T15 Wine import vol'!T141/'[1]T61 Real GDP'!T141*1000),"")),"")</f>
        <v/>
      </c>
      <c r="V110" s="9">
        <f>IF('[1]T61 Real GDP'!U141&lt;&gt;"",(IF('[1]T15 Wine import vol'!U141&lt;&gt;"",('[1]T15 Wine import vol'!U141/'[1]T61 Real GDP'!U141*1000),"")),"")</f>
        <v>364.59502116735518</v>
      </c>
      <c r="W110" s="9">
        <f>IF('[1]T61 Real GDP'!V141&lt;&gt;"",(IF('[1]T15 Wine import vol'!V141&lt;&gt;"",('[1]T15 Wine import vol'!V141/'[1]T61 Real GDP'!V141*1000),"")),"")</f>
        <v>0</v>
      </c>
      <c r="X110" s="9">
        <f>IF('[1]T61 Real GDP'!W141&lt;&gt;"",(IF('[1]T15 Wine import vol'!W141&lt;&gt;"",('[1]T15 Wine import vol'!W141/'[1]T61 Real GDP'!W141*1000),"")),"")</f>
        <v>41.430030945964603</v>
      </c>
      <c r="Y110" s="9"/>
      <c r="Z110" s="9">
        <f>IF('[1]T61 Real GDP'!Y141&lt;&gt;"",(IF('[1]T15 Wine import vol'!X141&lt;&gt;"",('[1]T15 Wine import vol'!X141/'[1]T61 Real GDP'!Y141*1000),"")),"")</f>
        <v>2822.2257679840104</v>
      </c>
      <c r="AA110" s="9" t="str">
        <f>IF('[1]T61 Real GDP'!Z141&lt;&gt;"",(IF('[1]T15 Wine import vol'!Z141&lt;&gt;"",('[1]T15 Wine import vol'!Z141/'[1]T61 Real GDP'!Z141*1000),"")),"")</f>
        <v/>
      </c>
      <c r="AB110" s="9">
        <f>IF('[1]T61 Real GDP'!AA141&lt;&gt;"",(IF('[1]T15 Wine import vol'!AA141&lt;&gt;"",('[1]T15 Wine import vol'!AA141/'[1]T61 Real GDP'!AA141*1000),"")),"")</f>
        <v>17.43909374746103</v>
      </c>
      <c r="AC110" s="9">
        <f>IF('[1]T61 Real GDP'!AB141&lt;&gt;"",(IF('[1]T15 Wine import vol'!AB141&lt;&gt;"",('[1]T15 Wine import vol'!AB141/'[1]T61 Real GDP'!AB141*1000),"")),"")</f>
        <v>55.894773650375235</v>
      </c>
      <c r="AD110" s="9">
        <f>IF('[1]T61 Real GDP'!AC141&lt;&gt;"",(IF('[1]T15 Wine import vol'!AC141&lt;&gt;"",('[1]T15 Wine import vol'!AC141/'[1]T61 Real GDP'!AC141*1000),"")),"")</f>
        <v>168.30249602788172</v>
      </c>
      <c r="AE110" s="9">
        <f>IF('[1]T61 Real GDP'!AD141&lt;&gt;"",(IF('[1]T15 Wine import vol'!AD141&lt;&gt;"",('[1]T15 Wine import vol'!AD141/'[1]T61 Real GDP'!AD141*1000),"")),"")</f>
        <v>54.315106335932995</v>
      </c>
      <c r="AF110" s="9">
        <f>IF('[1]T61 Real GDP'!AE141&lt;&gt;"",(IF('[1]T15 Wine import vol'!AE141&lt;&gt;"",('[1]T15 Wine import vol'!AE141/'[1]T61 Real GDP'!AE141*1000),"")),"")</f>
        <v>0</v>
      </c>
      <c r="AG110" s="9">
        <f>IF('[1]T61 Real GDP'!AF141&lt;&gt;"",(IF('[1]T15 Wine import vol'!AF141&lt;&gt;"",('[1]T15 Wine import vol'!AF141/'[1]T61 Real GDP'!AF141*1000),"")),"")</f>
        <v>11.471545804697795</v>
      </c>
      <c r="AH110" s="9">
        <f>IF('[1]T61 Real GDP'!AG141&lt;&gt;"",(IF('[1]T15 Wine import vol'!AG141&lt;&gt;"",('[1]T15 Wine import vol'!AG141/'[1]T61 Real GDP'!AG141*1000),"")),"")</f>
        <v>0</v>
      </c>
      <c r="AI110" s="9">
        <f>IF('[1]T61 Real GDP'!AH141&lt;&gt;"",(IF('[1]T15 Wine import vol'!AH141&lt;&gt;"",('[1]T15 Wine import vol'!AH141/'[1]T61 Real GDP'!AH141*1000),"")),"")</f>
        <v>9.5988174650970262</v>
      </c>
      <c r="AJ110" s="9">
        <f>IF('[1]T61 Real GDP'!AI141&lt;&gt;"",(IF('[1]T15 Wine import vol'!AI141&lt;&gt;"",('[1]T15 Wine import vol'!AI141/'[1]T61 Real GDP'!AI141*1000),"")),"")</f>
        <v>7.1287084632496542E-2</v>
      </c>
      <c r="AK110" s="9" t="str">
        <f>IF('[1]T61 Real GDP'!AJ141&lt;&gt;"",(IF('[1]T15 Wine import vol'!AJ141&lt;&gt;"",('[1]T15 Wine import vol'!AJ141/'[1]T61 Real GDP'!AJ141*1000),"")),"")</f>
        <v/>
      </c>
      <c r="AL110" s="9">
        <f>IF('[1]T61 Real GDP'!AK141&lt;&gt;"",(IF('[1]T15 Wine import vol'!AK141&lt;&gt;"",('[1]T15 Wine import vol'!AK141/'[1]T61 Real GDP'!AK141*1000),"")),"")</f>
        <v>0.53051795020968862</v>
      </c>
      <c r="AM110" s="9">
        <f>IF('[1]T61 Real GDP'!AL141&lt;&gt;"",(IF('[1]T15 Wine import vol'!AL141&lt;&gt;"",('[1]T15 Wine import vol'!AL141/'[1]T61 Real GDP'!AL141*1000),"")),"")</f>
        <v>6.7013888888888884</v>
      </c>
      <c r="AN110" s="9">
        <f>IF('[1]T61 Real GDP'!AM141&lt;&gt;"",(IF('[1]T15 Wine import vol'!AM141&lt;&gt;"",('[1]T15 Wine import vol'!AM141/'[1]T61 Real GDP'!AM141*1000),"")),"")</f>
        <v>4.4488639889356838</v>
      </c>
      <c r="AO110" s="9">
        <f>IF('[1]T61 Real GDP'!AN141&lt;&gt;"",(IF('[1]T15 Wine import vol'!AN141&lt;&gt;"",('[1]T15 Wine import vol'!AN141/'[1]T61 Real GDP'!AN141*1000),"")),"")</f>
        <v>8.9619808551939659</v>
      </c>
      <c r="AP110" s="9">
        <f>IF('[1]T61 Real GDP'!AO141&lt;&gt;"",(IF('[1]T15 Wine import vol'!AO141&lt;&gt;"",('[1]T15 Wine import vol'!AO141/'[1]T61 Real GDP'!AO141*1000),"")),"")</f>
        <v>0.15688266670650988</v>
      </c>
      <c r="AQ110" s="9" t="str">
        <f>IF('[1]T61 Real GDP'!AP141&lt;&gt;"",(IF('[1]T15 Wine import vol'!AP141&lt;&gt;"",('[1]T15 Wine import vol'!AP141/'[1]T61 Real GDP'!AP141*1000),"")),"")</f>
        <v/>
      </c>
      <c r="AR110" s="9">
        <f>IF('[1]T61 Real GDP'!AQ141&lt;&gt;"",(IF('[1]T15 Wine import vol'!AQ141&lt;&gt;"",('[1]T15 Wine import vol'!AQ141/'[1]T61 Real GDP'!AQ141*1000),"")),"")</f>
        <v>0</v>
      </c>
      <c r="AS110" s="9">
        <f>IF('[1]T61 Real GDP'!AR141&lt;&gt;"",(IF('[1]T15 Wine import vol'!AR141&lt;&gt;"",('[1]T15 Wine import vol'!AR141/'[1]T61 Real GDP'!AR141*1000),"")),"")</f>
        <v>61.641776084995492</v>
      </c>
      <c r="AT110" s="9">
        <f>IF('[1]T61 Real GDP'!AS141&lt;&gt;"",(IF('[1]T15 Wine import vol'!AS141&lt;&gt;"",('[1]T15 Wine import vol'!AS141/'[1]T61 Real GDP'!AS141*1000),"")),"")</f>
        <v>3.6375982151518091E-2</v>
      </c>
      <c r="AU110" s="9">
        <f>IF('[1]T61 Real GDP'!AT141&lt;&gt;"",(IF('[1]T15 Wine import vol'!AT141&lt;&gt;"",('[1]T15 Wine import vol'!AT141/'[1]T61 Real GDP'!AT141*1000),"")),"")</f>
        <v>13.774687593528851</v>
      </c>
      <c r="AV110" s="9">
        <f>IF('[1]T61 Real GDP'!AU141&lt;&gt;"",(IF('[1]T15 Wine import vol'!AU141&lt;&gt;"",('[1]T15 Wine import vol'!AU141/'[1]T61 Real GDP'!AU141*1000),"")),"")</f>
        <v>0.48840810133948515</v>
      </c>
      <c r="AW110" s="9">
        <f>IF('[1]T61 Real GDP'!AV141&lt;&gt;"",(IF('[1]T15 Wine import vol'!AV141&lt;&gt;"",('[1]T15 Wine import vol'!AV141/'[1]T61 Real GDP'!AV141*1000),"")),"")</f>
        <v>16.776732706290442</v>
      </c>
      <c r="AX110" s="9">
        <f>IF('[1]T61 Real GDP'!AW141&lt;&gt;"",(IF('[1]T15 Wine import vol'!AW141&lt;&gt;"",('[1]T15 Wine import vol'!AW141/'[1]T61 Real GDP'!AW141*1000),"")),"")</f>
        <v>1.6977105161039969</v>
      </c>
      <c r="AY110" s="9">
        <f>IF('[1]T61 Real GDP'!AX141&lt;&gt;"",(IF('[1]T15 Wine import vol'!AX141&lt;&gt;"",('[1]T15 Wine import vol'!AX141/'[1]T61 Real GDP'!AX141*1000),"")),"")</f>
        <v>98.184314922184939</v>
      </c>
      <c r="AZ110" s="9">
        <f>IF('[1]T61 Real GDP'!AY141&lt;&gt;"",(IF('[1]T15 Wine import vol'!AY141&lt;&gt;"",('[1]T15 Wine import vol'!AY141/'[1]T61 Real GDP'!AY141*1000),"")),"")</f>
        <v>1.370017265971023</v>
      </c>
      <c r="BA110" s="9">
        <f>IF('[1]T61 Real GDP'!AZ141&lt;&gt;"",(IF('[1]T15 Wine import vol'!AZ141&lt;&gt;"",('[1]T15 Wine import vol'!AZ141/'[1]T61 Real GDP'!AZ141*1000),"")),"")</f>
        <v>1.774575889605488</v>
      </c>
      <c r="BB110" s="8">
        <f>IF('[1]T61 Real GDP'!BC141&lt;&gt;"",(IF('[1]T15 Wine import vol'!BC141&lt;&gt;"",('[1]T15 Wine import vol'!BC141/'[1]T61 Real GDP'!BC141*1000),"")),"")</f>
        <v>259.97074833419924</v>
      </c>
    </row>
    <row r="111" spans="1:54" x14ac:dyDescent="0.5">
      <c r="A111" s="7">
        <f>'[1]T15 Wine import vol'!A142</f>
        <v>1974</v>
      </c>
      <c r="B111" s="9">
        <f>IF('[1]T61 Real GDP'!B142&lt;&gt;"",(IF('[1]T15 Wine import vol'!B142&lt;&gt;"",('[1]T15 Wine import vol'!B142/'[1]T61 Real GDP'!B142*1000),"")),"")</f>
        <v>820.55703595961438</v>
      </c>
      <c r="C111" s="9">
        <f>IF('[1]T61 Real GDP'!C142&lt;&gt;"",(IF('[1]T15 Wine import vol'!C142&lt;&gt;"",('[1]T15 Wine import vol'!C142/'[1]T61 Real GDP'!C142*1000),"")),"")</f>
        <v>77.044128253884992</v>
      </c>
      <c r="D111" s="9">
        <f>IF('[1]T61 Real GDP'!D142&lt;&gt;"",(IF('[1]T15 Wine import vol'!D142&lt;&gt;"",('[1]T15 Wine import vol'!D142/'[1]T61 Real GDP'!D142*1000),"")),"")</f>
        <v>2.5888150712703908</v>
      </c>
      <c r="E111" s="9">
        <f>IF('[1]T61 Real GDP'!E142&lt;&gt;"",(IF('[1]T15 Wine import vol'!E142&lt;&gt;"",('[1]T15 Wine import vol'!E142/'[1]T61 Real GDP'!E142*1000),"")),"")</f>
        <v>2.0018693414059126</v>
      </c>
      <c r="F111" s="9">
        <f>IF('[1]T61 Real GDP'!F142&lt;&gt;"",(IF('[1]T15 Wine import vol'!F142&lt;&gt;"",('[1]T15 Wine import vol'!F142/'[1]T61 Real GDP'!F142*1000),"")),"")</f>
        <v>562.31092247256947</v>
      </c>
      <c r="G111" s="9"/>
      <c r="H111" s="9">
        <f>IF('[1]T61 Real GDP'!G142&lt;&gt;"",(IF('[1]T15 Wine import vol'!G142&lt;&gt;"",('[1]T15 Wine import vol'!G142/'[1]T61 Real GDP'!G142*1000),"")),"")</f>
        <v>1057.2507293192778</v>
      </c>
      <c r="I111" s="9">
        <f>IF('[1]T61 Real GDP'!H142&lt;&gt;"",(IF('[1]T15 Wine import vol'!H142&lt;&gt;"",('[1]T15 Wine import vol'!H142/'[1]T61 Real GDP'!H142*1000),"")),"")</f>
        <v>550.95922397267179</v>
      </c>
      <c r="J111" s="9">
        <f>IF('[1]T61 Real GDP'!I142&lt;&gt;"",(IF('[1]T15 Wine import vol'!I142&lt;&gt;"",('[1]T15 Wine import vol'!I142/'[1]T61 Real GDP'!I142*1000),"")),"")</f>
        <v>275.58124261132275</v>
      </c>
      <c r="K111" s="9">
        <f>IF('[1]T61 Real GDP'!J142&lt;&gt;"",(IF('[1]T15 Wine import vol'!J142&lt;&gt;"",('[1]T15 Wine import vol'!J142/'[1]T61 Real GDP'!J142*1000),"")),"")</f>
        <v>800.12303544827637</v>
      </c>
      <c r="L111" s="9">
        <f>IF('[1]T61 Real GDP'!K142&lt;&gt;"",(IF('[1]T15 Wine import vol'!K142&lt;&gt;"",('[1]T15 Wine import vol'!K142/'[1]T61 Real GDP'!K142*1000),"")),"")</f>
        <v>391.3736564037165</v>
      </c>
      <c r="M111" s="9">
        <f>IF('[1]T61 Real GDP'!L142&lt;&gt;"",(IF('[1]T15 Wine import vol'!L142&lt;&gt;"",('[1]T15 Wine import vol'!L142/'[1]T61 Real GDP'!L142*1000),"")),"")</f>
        <v>266.43032451595309</v>
      </c>
      <c r="N111" s="9">
        <f>IF('[1]T61 Real GDP'!M142&lt;&gt;"",(IF('[1]T15 Wine import vol'!M142&lt;&gt;"",('[1]T15 Wine import vol'!M142/'[1]T61 Real GDP'!M142*1000),"")),"")</f>
        <v>709.97411948808019</v>
      </c>
      <c r="O111" s="9">
        <f>IF('[1]T61 Real GDP'!N142&lt;&gt;"",(IF('[1]T15 Wine import vol'!N142&lt;&gt;"",('[1]T15 Wine import vol'!N142/'[1]T61 Real GDP'!N142*1000),"")),"")</f>
        <v>527.11930271362894</v>
      </c>
      <c r="P111" s="9">
        <f>IF('[1]T61 Real GDP'!O142&lt;&gt;"",(IF('[1]T15 Wine import vol'!O142&lt;&gt;"",('[1]T15 Wine import vol'!O142/'[1]T61 Real GDP'!O142*1000),"")),"")</f>
        <v>1927.1165210958584</v>
      </c>
      <c r="Q111" s="9">
        <f>IF('[1]T61 Real GDP'!P142&lt;&gt;"",(IF('[1]T15 Wine import vol'!P142&lt;&gt;"",('[1]T15 Wine import vol'!P142/'[1]T61 Real GDP'!P142*1000),"")),"")</f>
        <v>445.05103073842719</v>
      </c>
      <c r="R111" s="9" t="str">
        <f>IF('[1]T61 Real GDP'!Q142&lt;&gt;"",(IF('[1]T15 Wine import vol'!Q142&lt;&gt;"",('[1]T15 Wine import vol'!Q142/'[1]T61 Real GDP'!Q142*1000),"")),"")</f>
        <v/>
      </c>
      <c r="S111" s="9">
        <f>IF('[1]T61 Real GDP'!R142&lt;&gt;"",(IF('[1]T15 Wine import vol'!R142&lt;&gt;"",('[1]T15 Wine import vol'!R142/'[1]T61 Real GDP'!R142*1000),"")),"")</f>
        <v>295.51623832236851</v>
      </c>
      <c r="T111" s="9" t="str">
        <f>IF('[1]T61 Real GDP'!S142&lt;&gt;"",(IF('[1]T15 Wine import vol'!S142&lt;&gt;"",('[1]T15 Wine import vol'!S142/'[1]T61 Real GDP'!S142*1000),"")),"")</f>
        <v/>
      </c>
      <c r="U111" s="9" t="str">
        <f>IF('[1]T61 Real GDP'!T142&lt;&gt;"",(IF('[1]T15 Wine import vol'!T142&lt;&gt;"",('[1]T15 Wine import vol'!T142/'[1]T61 Real GDP'!T142*1000),"")),"")</f>
        <v/>
      </c>
      <c r="V111" s="9">
        <f>IF('[1]T61 Real GDP'!U142&lt;&gt;"",(IF('[1]T15 Wine import vol'!U142&lt;&gt;"",('[1]T15 Wine import vol'!U142/'[1]T61 Real GDP'!U142*1000),"")),"")</f>
        <v>162.76855273358669</v>
      </c>
      <c r="W111" s="9" t="str">
        <f>IF('[1]T61 Real GDP'!V142&lt;&gt;"",(IF('[1]T15 Wine import vol'!V142&lt;&gt;"",('[1]T15 Wine import vol'!V142/'[1]T61 Real GDP'!V142*1000),"")),"")</f>
        <v/>
      </c>
      <c r="X111" s="9">
        <f>IF('[1]T61 Real GDP'!W142&lt;&gt;"",(IF('[1]T15 Wine import vol'!W142&lt;&gt;"",('[1]T15 Wine import vol'!W142/'[1]T61 Real GDP'!W142*1000),"")),"")</f>
        <v>43.149058698348227</v>
      </c>
      <c r="Y111" s="9" t="str">
        <f>IF('[1]T61 Real GDP'!X142&lt;&gt;"",(IF('[1]T15 Wine import vol'!#REF!&lt;&gt;"",('[1]T15 Wine import vol'!#REF!/'[1]T61 Real GDP'!X142*1000),"")),"")</f>
        <v/>
      </c>
      <c r="Z111" s="9" t="str">
        <f>IF('[1]T61 Real GDP'!Y142&lt;&gt;"",(IF('[1]T15 Wine import vol'!X142&lt;&gt;"",('[1]T15 Wine import vol'!X142/'[1]T61 Real GDP'!Y142*1000),"")),"")</f>
        <v/>
      </c>
      <c r="AA111" s="9" t="str">
        <f>IF('[1]T61 Real GDP'!Z142&lt;&gt;"",(IF('[1]T15 Wine import vol'!Z142&lt;&gt;"",('[1]T15 Wine import vol'!Z142/'[1]T61 Real GDP'!Z142*1000),"")),"")</f>
        <v/>
      </c>
      <c r="AB111" s="9">
        <f>IF('[1]T61 Real GDP'!AA142&lt;&gt;"",(IF('[1]T15 Wine import vol'!AA142&lt;&gt;"",('[1]T15 Wine import vol'!AA142/'[1]T61 Real GDP'!AA142*1000),"")),"")</f>
        <v>24.407370912756388</v>
      </c>
      <c r="AC111" s="9">
        <f>IF('[1]T61 Real GDP'!AB142&lt;&gt;"",(IF('[1]T15 Wine import vol'!AB142&lt;&gt;"",('[1]T15 Wine import vol'!AB142/'[1]T61 Real GDP'!AB142*1000),"")),"")</f>
        <v>63.010916476263013</v>
      </c>
      <c r="AD111" s="9">
        <f>IF('[1]T61 Real GDP'!AC142&lt;&gt;"",(IF('[1]T15 Wine import vol'!AC142&lt;&gt;"",('[1]T15 Wine import vol'!AC142/'[1]T61 Real GDP'!AC142*1000),"")),"")</f>
        <v>151.48586763836911</v>
      </c>
      <c r="AE111" s="9">
        <f>IF('[1]T61 Real GDP'!AD142&lt;&gt;"",(IF('[1]T15 Wine import vol'!AD142&lt;&gt;"",('[1]T15 Wine import vol'!AD142/'[1]T61 Real GDP'!AD142*1000),"")),"")</f>
        <v>50.942177499571834</v>
      </c>
      <c r="AF111" s="9">
        <f>IF('[1]T61 Real GDP'!AE142&lt;&gt;"",(IF('[1]T15 Wine import vol'!AE142&lt;&gt;"",('[1]T15 Wine import vol'!AE142/'[1]T61 Real GDP'!AE142*1000),"")),"")</f>
        <v>0</v>
      </c>
      <c r="AG111" s="9">
        <f>IF('[1]T61 Real GDP'!AF142&lt;&gt;"",(IF('[1]T15 Wine import vol'!AF142&lt;&gt;"",('[1]T15 Wine import vol'!AF142/'[1]T61 Real GDP'!AF142*1000),"")),"")</f>
        <v>11.133624326261806</v>
      </c>
      <c r="AH111" s="9">
        <f>IF('[1]T61 Real GDP'!AG142&lt;&gt;"",(IF('[1]T15 Wine import vol'!AG142&lt;&gt;"",('[1]T15 Wine import vol'!AG142/'[1]T61 Real GDP'!AG142*1000),"")),"")</f>
        <v>1.9541614174733771E-2</v>
      </c>
      <c r="AI111" s="9">
        <f>IF('[1]T61 Real GDP'!AH142&lt;&gt;"",(IF('[1]T15 Wine import vol'!AH142&lt;&gt;"",('[1]T15 Wine import vol'!AH142/'[1]T61 Real GDP'!AH142*1000),"")),"")</f>
        <v>10.998946053124358</v>
      </c>
      <c r="AJ111" s="9">
        <f>IF('[1]T61 Real GDP'!AI142&lt;&gt;"",(IF('[1]T15 Wine import vol'!AI142&lt;&gt;"",('[1]T15 Wine import vol'!AI142/'[1]T61 Real GDP'!AI142*1000),"")),"")</f>
        <v>6.9166165749174932E-2</v>
      </c>
      <c r="AK111" s="9" t="str">
        <f>IF('[1]T61 Real GDP'!AJ142&lt;&gt;"",(IF('[1]T15 Wine import vol'!AJ142&lt;&gt;"",('[1]T15 Wine import vol'!AJ142/'[1]T61 Real GDP'!AJ142*1000),"")),"")</f>
        <v/>
      </c>
      <c r="AL111" s="9">
        <f>IF('[1]T61 Real GDP'!AK142&lt;&gt;"",(IF('[1]T15 Wine import vol'!AK142&lt;&gt;"",('[1]T15 Wine import vol'!AK142/'[1]T61 Real GDP'!AK142*1000),"")),"")</f>
        <v>0</v>
      </c>
      <c r="AM111" s="9">
        <f>IF('[1]T61 Real GDP'!AL142&lt;&gt;"",(IF('[1]T15 Wine import vol'!AL142&lt;&gt;"",('[1]T15 Wine import vol'!AL142/'[1]T61 Real GDP'!AL142*1000),"")),"")</f>
        <v>5.9635596850186161</v>
      </c>
      <c r="AN111" s="9">
        <f>IF('[1]T61 Real GDP'!AM142&lt;&gt;"",(IF('[1]T15 Wine import vol'!AM142&lt;&gt;"",('[1]T15 Wine import vol'!AM142/'[1]T61 Real GDP'!AM142*1000),"")),"")</f>
        <v>49.180774143386785</v>
      </c>
      <c r="AO111" s="9">
        <f>IF('[1]T61 Real GDP'!AN142&lt;&gt;"",(IF('[1]T15 Wine import vol'!AN142&lt;&gt;"",('[1]T15 Wine import vol'!AN142/'[1]T61 Real GDP'!AN142*1000),"")),"")</f>
        <v>4.6853827999175879</v>
      </c>
      <c r="AP111" s="9">
        <f>IF('[1]T61 Real GDP'!AO142&lt;&gt;"",(IF('[1]T15 Wine import vol'!AO142&lt;&gt;"",('[1]T15 Wine import vol'!AO142/'[1]T61 Real GDP'!AO142*1000),"")),"")</f>
        <v>2.7618778007167073E-2</v>
      </c>
      <c r="AQ111" s="9" t="str">
        <f>IF('[1]T61 Real GDP'!AP142&lt;&gt;"",(IF('[1]T15 Wine import vol'!AP142&lt;&gt;"",('[1]T15 Wine import vol'!AP142/'[1]T61 Real GDP'!AP142*1000),"")),"")</f>
        <v/>
      </c>
      <c r="AR111" s="9">
        <f>IF('[1]T61 Real GDP'!AQ142&lt;&gt;"",(IF('[1]T15 Wine import vol'!AQ142&lt;&gt;"",('[1]T15 Wine import vol'!AQ142/'[1]T61 Real GDP'!AQ142*1000),"")),"")</f>
        <v>0</v>
      </c>
      <c r="AS111" s="9">
        <f>IF('[1]T61 Real GDP'!AR142&lt;&gt;"",(IF('[1]T15 Wine import vol'!AR142&lt;&gt;"",('[1]T15 Wine import vol'!AR142/'[1]T61 Real GDP'!AR142*1000),"")),"")</f>
        <v>46.165398805054039</v>
      </c>
      <c r="AT111" s="9">
        <f>IF('[1]T61 Real GDP'!AS142&lt;&gt;"",(IF('[1]T15 Wine import vol'!AS142&lt;&gt;"",('[1]T15 Wine import vol'!AS142/'[1]T61 Real GDP'!AS142*1000),"")),"")</f>
        <v>5.7983068943868392E-2</v>
      </c>
      <c r="AU111" s="9">
        <f>IF('[1]T61 Real GDP'!AT142&lt;&gt;"",(IF('[1]T15 Wine import vol'!AT142&lt;&gt;"",('[1]T15 Wine import vol'!AT142/'[1]T61 Real GDP'!AT142*1000),"")),"")</f>
        <v>30.659620462879548</v>
      </c>
      <c r="AV111" s="9">
        <f>IF('[1]T61 Real GDP'!AU142&lt;&gt;"",(IF('[1]T15 Wine import vol'!AU142&lt;&gt;"",('[1]T15 Wine import vol'!AU142/'[1]T61 Real GDP'!AU142*1000),"")),"")</f>
        <v>0.32503226423211129</v>
      </c>
      <c r="AW111" s="9">
        <f>IF('[1]T61 Real GDP'!AV142&lt;&gt;"",(IF('[1]T15 Wine import vol'!AV142&lt;&gt;"",('[1]T15 Wine import vol'!AV142/'[1]T61 Real GDP'!AV142*1000),"")),"")</f>
        <v>16.851840357519709</v>
      </c>
      <c r="AX111" s="9">
        <f>IF('[1]T61 Real GDP'!AW142&lt;&gt;"",(IF('[1]T15 Wine import vol'!AW142&lt;&gt;"",('[1]T15 Wine import vol'!AW142/'[1]T61 Real GDP'!AW142*1000),"")),"")</f>
        <v>2.0492283191643836</v>
      </c>
      <c r="AY111" s="9">
        <f>IF('[1]T61 Real GDP'!AX142&lt;&gt;"",(IF('[1]T15 Wine import vol'!AX142&lt;&gt;"",('[1]T15 Wine import vol'!AX142/'[1]T61 Real GDP'!AX142*1000),"")),"")</f>
        <v>105.4737744747749</v>
      </c>
      <c r="AZ111" s="9">
        <f>IF('[1]T61 Real GDP'!AY142&lt;&gt;"",(IF('[1]T15 Wine import vol'!AY142&lt;&gt;"",('[1]T15 Wine import vol'!AY142/'[1]T61 Real GDP'!AY142*1000),"")),"")</f>
        <v>2.0221509006919836</v>
      </c>
      <c r="BA111" s="9">
        <f>IF('[1]T61 Real GDP'!AZ142&lt;&gt;"",(IF('[1]T15 Wine import vol'!AZ142&lt;&gt;"",('[1]T15 Wine import vol'!AZ142/'[1]T61 Real GDP'!AZ142*1000),"")),"")</f>
        <v>1.92663573909296</v>
      </c>
      <c r="BB111" s="8">
        <f>IF('[1]T61 Real GDP'!BC142&lt;&gt;"",(IF('[1]T15 Wine import vol'!BC142&lt;&gt;"",('[1]T15 Wine import vol'!BC142/'[1]T61 Real GDP'!BC142*1000),"")),"")</f>
        <v>224.86203649296581</v>
      </c>
    </row>
    <row r="112" spans="1:54" x14ac:dyDescent="0.5">
      <c r="A112" s="7">
        <f>'[1]T15 Wine import vol'!A143</f>
        <v>1975</v>
      </c>
      <c r="B112" s="9">
        <f>IF('[1]T61 Real GDP'!B143&lt;&gt;"",(IF('[1]T15 Wine import vol'!B143&lt;&gt;"",('[1]T15 Wine import vol'!B143/'[1]T61 Real GDP'!B143*1000),"")),"")</f>
        <v>1314.571753067489</v>
      </c>
      <c r="C112" s="9">
        <f>IF('[1]T61 Real GDP'!C143&lt;&gt;"",(IF('[1]T15 Wine import vol'!C143&lt;&gt;"",('[1]T15 Wine import vol'!C143/'[1]T61 Real GDP'!C143*1000),"")),"")</f>
        <v>33.503868021563093</v>
      </c>
      <c r="D112" s="9">
        <f>IF('[1]T61 Real GDP'!D143&lt;&gt;"",(IF('[1]T15 Wine import vol'!D143&lt;&gt;"",('[1]T15 Wine import vol'!D143/'[1]T61 Real GDP'!D143*1000),"")),"")</f>
        <v>0.68477516548733164</v>
      </c>
      <c r="E112" s="9">
        <f>IF('[1]T61 Real GDP'!E143&lt;&gt;"",(IF('[1]T15 Wine import vol'!E143&lt;&gt;"",('[1]T15 Wine import vol'!E143/'[1]T61 Real GDP'!E143*1000),"")),"")</f>
        <v>2.4020968654825756</v>
      </c>
      <c r="F112" s="9">
        <f>IF('[1]T61 Real GDP'!F143&lt;&gt;"",(IF('[1]T15 Wine import vol'!F143&lt;&gt;"",('[1]T15 Wine import vol'!F143/'[1]T61 Real GDP'!F143*1000),"")),"")</f>
        <v>979.18814505987518</v>
      </c>
      <c r="G112" s="9"/>
      <c r="H112" s="9">
        <f>IF('[1]T61 Real GDP'!G143&lt;&gt;"",(IF('[1]T15 Wine import vol'!G143&lt;&gt;"",('[1]T15 Wine import vol'!G143/'[1]T61 Real GDP'!G143*1000),"")),"")</f>
        <v>1173.2605516231195</v>
      </c>
      <c r="I112" s="9">
        <f>IF('[1]T61 Real GDP'!H143&lt;&gt;"",(IF('[1]T15 Wine import vol'!H143&lt;&gt;"",('[1]T15 Wine import vol'!H143/'[1]T61 Real GDP'!H143*1000),"")),"")</f>
        <v>737.04676368595938</v>
      </c>
      <c r="J112" s="9">
        <f>IF('[1]T61 Real GDP'!I143&lt;&gt;"",(IF('[1]T15 Wine import vol'!I143&lt;&gt;"",('[1]T15 Wine import vol'!I143/'[1]T61 Real GDP'!I143*1000),"")),"")</f>
        <v>242.11112141730825</v>
      </c>
      <c r="K112" s="9">
        <f>IF('[1]T61 Real GDP'!J143&lt;&gt;"",(IF('[1]T15 Wine import vol'!J143&lt;&gt;"",('[1]T15 Wine import vol'!J143/'[1]T61 Real GDP'!J143*1000),"")),"")</f>
        <v>871.48492214869805</v>
      </c>
      <c r="L112" s="9">
        <f>IF('[1]T61 Real GDP'!K143&lt;&gt;"",(IF('[1]T15 Wine import vol'!K143&lt;&gt;"",('[1]T15 Wine import vol'!K143/'[1]T61 Real GDP'!K143*1000),"")),"")</f>
        <v>8.775571557413425</v>
      </c>
      <c r="M112" s="9">
        <f>IF('[1]T61 Real GDP'!L143&lt;&gt;"",(IF('[1]T15 Wine import vol'!L143&lt;&gt;"",('[1]T15 Wine import vol'!L143/'[1]T61 Real GDP'!L143*1000),"")),"")</f>
        <v>270.54116837305344</v>
      </c>
      <c r="N112" s="9">
        <f>IF('[1]T61 Real GDP'!M143&lt;&gt;"",(IF('[1]T15 Wine import vol'!M143&lt;&gt;"",('[1]T15 Wine import vol'!M143/'[1]T61 Real GDP'!M143*1000),"")),"")</f>
        <v>728.72899734933947</v>
      </c>
      <c r="O112" s="9">
        <f>IF('[1]T61 Real GDP'!N143&lt;&gt;"",(IF('[1]T15 Wine import vol'!N143&lt;&gt;"",('[1]T15 Wine import vol'!N143/'[1]T61 Real GDP'!N143*1000),"")),"")</f>
        <v>587.04469707506735</v>
      </c>
      <c r="P112" s="9">
        <f>IF('[1]T61 Real GDP'!O143&lt;&gt;"",(IF('[1]T15 Wine import vol'!O143&lt;&gt;"",('[1]T15 Wine import vol'!O143/'[1]T61 Real GDP'!O143*1000),"")),"")</f>
        <v>1952.418082579288</v>
      </c>
      <c r="Q112" s="9">
        <f>IF('[1]T61 Real GDP'!P143&lt;&gt;"",(IF('[1]T15 Wine import vol'!P143&lt;&gt;"",('[1]T15 Wine import vol'!P143/'[1]T61 Real GDP'!P143*1000),"")),"")</f>
        <v>400.03663751681722</v>
      </c>
      <c r="R112" s="9" t="str">
        <f>IF('[1]T61 Real GDP'!Q143&lt;&gt;"",(IF('[1]T15 Wine import vol'!Q143&lt;&gt;"",('[1]T15 Wine import vol'!Q143/'[1]T61 Real GDP'!Q143*1000),"")),"")</f>
        <v/>
      </c>
      <c r="S112" s="9">
        <f>IF('[1]T61 Real GDP'!R143&lt;&gt;"",(IF('[1]T15 Wine import vol'!R143&lt;&gt;"",('[1]T15 Wine import vol'!R143/'[1]T61 Real GDP'!R143*1000),"")),"")</f>
        <v>559.57862774789248</v>
      </c>
      <c r="T112" s="9" t="str">
        <f>IF('[1]T61 Real GDP'!S143&lt;&gt;"",(IF('[1]T15 Wine import vol'!S143&lt;&gt;"",('[1]T15 Wine import vol'!S143/'[1]T61 Real GDP'!S143*1000),"")),"")</f>
        <v/>
      </c>
      <c r="U112" s="9" t="str">
        <f>IF('[1]T61 Real GDP'!T143&lt;&gt;"",(IF('[1]T15 Wine import vol'!T143&lt;&gt;"",('[1]T15 Wine import vol'!T143/'[1]T61 Real GDP'!T143*1000),"")),"")</f>
        <v/>
      </c>
      <c r="V112" s="9">
        <f>IF('[1]T61 Real GDP'!U143&lt;&gt;"",(IF('[1]T15 Wine import vol'!U143&lt;&gt;"",('[1]T15 Wine import vol'!U143/'[1]T61 Real GDP'!U143*1000),"")),"")</f>
        <v>390.25269011075136</v>
      </c>
      <c r="W112" s="9" t="str">
        <f>IF('[1]T61 Real GDP'!V143&lt;&gt;"",(IF('[1]T15 Wine import vol'!V143&lt;&gt;"",('[1]T15 Wine import vol'!V143/'[1]T61 Real GDP'!V143*1000),"")),"")</f>
        <v/>
      </c>
      <c r="X112" s="9">
        <f>IF('[1]T61 Real GDP'!W143&lt;&gt;"",(IF('[1]T15 Wine import vol'!W143&lt;&gt;"",('[1]T15 Wine import vol'!W143/'[1]T61 Real GDP'!W143*1000),"")),"")</f>
        <v>17.169164554220757</v>
      </c>
      <c r="Y112" s="9" t="str">
        <f>IF('[1]T61 Real GDP'!X143&lt;&gt;"",(IF('[1]T15 Wine import vol'!#REF!&lt;&gt;"",('[1]T15 Wine import vol'!#REF!/'[1]T61 Real GDP'!X143*1000),"")),"")</f>
        <v/>
      </c>
      <c r="Z112" s="9" t="str">
        <f>IF('[1]T61 Real GDP'!Y143&lt;&gt;"",(IF('[1]T15 Wine import vol'!X143&lt;&gt;"",('[1]T15 Wine import vol'!X143/'[1]T61 Real GDP'!Y143*1000),"")),"")</f>
        <v/>
      </c>
      <c r="AA112" s="9" t="str">
        <f>IF('[1]T61 Real GDP'!Z143&lt;&gt;"",(IF('[1]T15 Wine import vol'!Z143&lt;&gt;"",('[1]T15 Wine import vol'!Z143/'[1]T61 Real GDP'!Z143*1000),"")),"")</f>
        <v/>
      </c>
      <c r="AB112" s="9">
        <f>IF('[1]T61 Real GDP'!AA143&lt;&gt;"",(IF('[1]T15 Wine import vol'!AA143&lt;&gt;"",('[1]T15 Wine import vol'!AA143/'[1]T61 Real GDP'!AA143*1000),"")),"")</f>
        <v>29.189433579427352</v>
      </c>
      <c r="AC112" s="9">
        <f>IF('[1]T61 Real GDP'!AB143&lt;&gt;"",(IF('[1]T15 Wine import vol'!AB143&lt;&gt;"",('[1]T15 Wine import vol'!AB143/'[1]T61 Real GDP'!AB143*1000),"")),"")</f>
        <v>61.201427947710407</v>
      </c>
      <c r="AD112" s="9">
        <f>IF('[1]T61 Real GDP'!AC143&lt;&gt;"",(IF('[1]T15 Wine import vol'!AC143&lt;&gt;"",('[1]T15 Wine import vol'!AC143/'[1]T61 Real GDP'!AC143*1000),"")),"")</f>
        <v>181.8195498225835</v>
      </c>
      <c r="AE112" s="9">
        <f>IF('[1]T61 Real GDP'!AD143&lt;&gt;"",(IF('[1]T15 Wine import vol'!AD143&lt;&gt;"",('[1]T15 Wine import vol'!AD143/'[1]T61 Real GDP'!AD143*1000),"")),"")</f>
        <v>46.461794374186951</v>
      </c>
      <c r="AF112" s="9">
        <f>IF('[1]T61 Real GDP'!AE143&lt;&gt;"",(IF('[1]T15 Wine import vol'!AE143&lt;&gt;"",('[1]T15 Wine import vol'!AE143/'[1]T61 Real GDP'!AE143*1000),"")),"")</f>
        <v>3.7809716419703543E-2</v>
      </c>
      <c r="AG112" s="9">
        <f>IF('[1]T61 Real GDP'!AF143&lt;&gt;"",(IF('[1]T15 Wine import vol'!AF143&lt;&gt;"",('[1]T15 Wine import vol'!AF143/'[1]T61 Real GDP'!AF143*1000),"")),"")</f>
        <v>9.6591888503098939</v>
      </c>
      <c r="AH112" s="9">
        <f>IF('[1]T61 Real GDP'!AG143&lt;&gt;"",(IF('[1]T15 Wine import vol'!AG143&lt;&gt;"",('[1]T15 Wine import vol'!AG143/'[1]T61 Real GDP'!AG143*1000),"")),"")</f>
        <v>6.7419068847114336E-2</v>
      </c>
      <c r="AI112" s="9">
        <f>IF('[1]T61 Real GDP'!AH143&lt;&gt;"",(IF('[1]T15 Wine import vol'!AH143&lt;&gt;"",('[1]T15 Wine import vol'!AH143/'[1]T61 Real GDP'!AH143*1000),"")),"")</f>
        <v>8.1774500979313292</v>
      </c>
      <c r="AJ112" s="9">
        <f>IF('[1]T61 Real GDP'!AI143&lt;&gt;"",(IF('[1]T15 Wine import vol'!AI143&lt;&gt;"",('[1]T15 Wine import vol'!AI143/'[1]T61 Real GDP'!AI143*1000),"")),"")</f>
        <v>1.1093170101194547</v>
      </c>
      <c r="AK112" s="9" t="str">
        <f>IF('[1]T61 Real GDP'!AJ143&lt;&gt;"",(IF('[1]T15 Wine import vol'!AJ143&lt;&gt;"",('[1]T15 Wine import vol'!AJ143/'[1]T61 Real GDP'!AJ143*1000),"")),"")</f>
        <v/>
      </c>
      <c r="AL112" s="9">
        <f>IF('[1]T61 Real GDP'!AK143&lt;&gt;"",(IF('[1]T15 Wine import vol'!AK143&lt;&gt;"",('[1]T15 Wine import vol'!AK143/'[1]T61 Real GDP'!AK143*1000),"")),"")</f>
        <v>1.4494546934227581</v>
      </c>
      <c r="AM112" s="9">
        <f>IF('[1]T61 Real GDP'!AL143&lt;&gt;"",(IF('[1]T15 Wine import vol'!AL143&lt;&gt;"",('[1]T15 Wine import vol'!AL143/'[1]T61 Real GDP'!AL143*1000),"")),"")</f>
        <v>6.5771190365910144</v>
      </c>
      <c r="AN112" s="9">
        <f>IF('[1]T61 Real GDP'!AM143&lt;&gt;"",(IF('[1]T15 Wine import vol'!AM143&lt;&gt;"",('[1]T15 Wine import vol'!AM143/'[1]T61 Real GDP'!AM143*1000),"")),"")</f>
        <v>64.950826795970599</v>
      </c>
      <c r="AO112" s="9">
        <f>IF('[1]T61 Real GDP'!AN143&lt;&gt;"",(IF('[1]T15 Wine import vol'!AN143&lt;&gt;"",('[1]T15 Wine import vol'!AN143/'[1]T61 Real GDP'!AN143*1000),"")),"")</f>
        <v>1.0750963577809876</v>
      </c>
      <c r="AP112" s="9">
        <f>IF('[1]T61 Real GDP'!AO143&lt;&gt;"",(IF('[1]T15 Wine import vol'!AO143&lt;&gt;"",('[1]T15 Wine import vol'!AO143/'[1]T61 Real GDP'!AO143*1000),"")),"")</f>
        <v>6.3349276234519011E-2</v>
      </c>
      <c r="AQ112" s="9" t="str">
        <f>IF('[1]T61 Real GDP'!AP143&lt;&gt;"",(IF('[1]T15 Wine import vol'!AP143&lt;&gt;"",('[1]T15 Wine import vol'!AP143/'[1]T61 Real GDP'!AP143*1000),"")),"")</f>
        <v/>
      </c>
      <c r="AR112" s="9">
        <f>IF('[1]T61 Real GDP'!AQ143&lt;&gt;"",(IF('[1]T15 Wine import vol'!AQ143&lt;&gt;"",('[1]T15 Wine import vol'!AQ143/'[1]T61 Real GDP'!AQ143*1000),"")),"")</f>
        <v>0</v>
      </c>
      <c r="AS112" s="9">
        <f>IF('[1]T61 Real GDP'!AR143&lt;&gt;"",(IF('[1]T15 Wine import vol'!AR143&lt;&gt;"",('[1]T15 Wine import vol'!AR143/'[1]T61 Real GDP'!AR143*1000),"")),"")</f>
        <v>41.88226105633116</v>
      </c>
      <c r="AT112" s="9">
        <f>IF('[1]T61 Real GDP'!AS143&lt;&gt;"",(IF('[1]T15 Wine import vol'!AS143&lt;&gt;"",('[1]T15 Wine import vol'!AS143/'[1]T61 Real GDP'!AS143*1000),"")),"")</f>
        <v>9.9140233860796095E-2</v>
      </c>
      <c r="AU112" s="9">
        <f>IF('[1]T61 Real GDP'!AT143&lt;&gt;"",(IF('[1]T15 Wine import vol'!AT143&lt;&gt;"",('[1]T15 Wine import vol'!AT143/'[1]T61 Real GDP'!AT143*1000),"")),"")</f>
        <v>9.7221925934353663</v>
      </c>
      <c r="AV112" s="9">
        <f>IF('[1]T61 Real GDP'!AU143&lt;&gt;"",(IF('[1]T15 Wine import vol'!AU143&lt;&gt;"",('[1]T15 Wine import vol'!AU143/'[1]T61 Real GDP'!AU143*1000),"")),"")</f>
        <v>0.28687201922042532</v>
      </c>
      <c r="AW112" s="9">
        <f>IF('[1]T61 Real GDP'!AV143&lt;&gt;"",(IF('[1]T15 Wine import vol'!AV143&lt;&gt;"",('[1]T15 Wine import vol'!AV143/'[1]T61 Real GDP'!AV143*1000),"")),"")</f>
        <v>12.434977992551326</v>
      </c>
      <c r="AX112" s="9">
        <f>IF('[1]T61 Real GDP'!AW143&lt;&gt;"",(IF('[1]T15 Wine import vol'!AW143&lt;&gt;"",('[1]T15 Wine import vol'!AW143/'[1]T61 Real GDP'!AW143*1000),"")),"")</f>
        <v>2.8618968386023296</v>
      </c>
      <c r="AY112" s="9">
        <f>IF('[1]T61 Real GDP'!AX143&lt;&gt;"",(IF('[1]T15 Wine import vol'!AX143&lt;&gt;"",('[1]T15 Wine import vol'!AX143/'[1]T61 Real GDP'!AX143*1000),"")),"")</f>
        <v>95.333012578184068</v>
      </c>
      <c r="AZ112" s="9">
        <f>IF('[1]T61 Real GDP'!AY143&lt;&gt;"",(IF('[1]T15 Wine import vol'!AY143&lt;&gt;"",('[1]T15 Wine import vol'!AY143/'[1]T61 Real GDP'!AY143*1000),"")),"")</f>
        <v>0.14144271570014144</v>
      </c>
      <c r="BA112" s="9">
        <f>IF('[1]T61 Real GDP'!AZ143&lt;&gt;"",(IF('[1]T15 Wine import vol'!AZ143&lt;&gt;"",('[1]T15 Wine import vol'!AZ143/'[1]T61 Real GDP'!AZ143*1000),"")),"")</f>
        <v>1.6183770335390524</v>
      </c>
      <c r="BB112" s="8">
        <f>IF('[1]T61 Real GDP'!BC143&lt;&gt;"",(IF('[1]T15 Wine import vol'!BC143&lt;&gt;"",('[1]T15 Wine import vol'!BC143/'[1]T61 Real GDP'!BC143*1000),"")),"")</f>
        <v>251.18976876958516</v>
      </c>
    </row>
    <row r="113" spans="1:54" x14ac:dyDescent="0.5">
      <c r="A113" s="7">
        <f>'[1]T15 Wine import vol'!A144</f>
        <v>1976</v>
      </c>
      <c r="B113" s="9">
        <f>IF('[1]T61 Real GDP'!B144&lt;&gt;"",(IF('[1]T15 Wine import vol'!B144&lt;&gt;"",('[1]T15 Wine import vol'!B144/'[1]T61 Real GDP'!B144*1000),"")),"")</f>
        <v>957.22763208770834</v>
      </c>
      <c r="C113" s="9">
        <f>IF('[1]T61 Real GDP'!C144&lt;&gt;"",(IF('[1]T15 Wine import vol'!C144&lt;&gt;"",('[1]T15 Wine import vol'!C144/'[1]T61 Real GDP'!C144*1000),"")),"")</f>
        <v>33.189825352307636</v>
      </c>
      <c r="D113" s="9">
        <f>IF('[1]T61 Real GDP'!D144&lt;&gt;"",(IF('[1]T15 Wine import vol'!D144&lt;&gt;"",('[1]T15 Wine import vol'!D144/'[1]T61 Real GDP'!D144*1000),"")),"")</f>
        <v>0.3202879541225635</v>
      </c>
      <c r="E113" s="9">
        <f>IF('[1]T61 Real GDP'!E144&lt;&gt;"",(IF('[1]T15 Wine import vol'!E144&lt;&gt;"",('[1]T15 Wine import vol'!E144/'[1]T61 Real GDP'!E144*1000),"")),"")</f>
        <v>3.1982322498110132</v>
      </c>
      <c r="F113" s="9">
        <f>IF('[1]T61 Real GDP'!F144&lt;&gt;"",(IF('[1]T15 Wine import vol'!F144&lt;&gt;"",('[1]T15 Wine import vol'!F144/'[1]T61 Real GDP'!F144*1000),"")),"")</f>
        <v>433.06574799310994</v>
      </c>
      <c r="G113" s="9"/>
      <c r="H113" s="9">
        <f>IF('[1]T61 Real GDP'!G144&lt;&gt;"",(IF('[1]T15 Wine import vol'!G144&lt;&gt;"",('[1]T15 Wine import vol'!G144/'[1]T61 Real GDP'!G144*1000),"")),"")</f>
        <v>1005.0280324798102</v>
      </c>
      <c r="I113" s="9">
        <f>IF('[1]T61 Real GDP'!H144&lt;&gt;"",(IF('[1]T15 Wine import vol'!H144&lt;&gt;"",('[1]T15 Wine import vol'!H144/'[1]T61 Real GDP'!H144*1000),"")),"")</f>
        <v>811.61592761167594</v>
      </c>
      <c r="J113" s="9">
        <f>IF('[1]T61 Real GDP'!I144&lt;&gt;"",(IF('[1]T15 Wine import vol'!I144&lt;&gt;"",('[1]T15 Wine import vol'!I144/'[1]T61 Real GDP'!I144*1000),"")),"")</f>
        <v>218.79424696326106</v>
      </c>
      <c r="K113" s="9">
        <f>IF('[1]T61 Real GDP'!J144&lt;&gt;"",(IF('[1]T15 Wine import vol'!J144&lt;&gt;"",('[1]T15 Wine import vol'!J144/'[1]T61 Real GDP'!J144*1000),"")),"")</f>
        <v>905.3650471437835</v>
      </c>
      <c r="L113" s="9">
        <f>IF('[1]T61 Real GDP'!K144&lt;&gt;"",(IF('[1]T15 Wine import vol'!K144&lt;&gt;"",('[1]T15 Wine import vol'!K144/'[1]T61 Real GDP'!K144*1000),"")),"")</f>
        <v>3.0957252072789925</v>
      </c>
      <c r="M113" s="9">
        <f>IF('[1]T61 Real GDP'!L144&lt;&gt;"",(IF('[1]T15 Wine import vol'!L144&lt;&gt;"",('[1]T15 Wine import vol'!L144/'[1]T61 Real GDP'!L144*1000),"")),"")</f>
        <v>322.34525476220784</v>
      </c>
      <c r="N113" s="9">
        <f>IF('[1]T61 Real GDP'!M144&lt;&gt;"",(IF('[1]T15 Wine import vol'!M144&lt;&gt;"",('[1]T15 Wine import vol'!M144/'[1]T61 Real GDP'!M144*1000),"")),"")</f>
        <v>742.79527600238509</v>
      </c>
      <c r="O113" s="9">
        <f>IF('[1]T61 Real GDP'!N144&lt;&gt;"",(IF('[1]T15 Wine import vol'!N144&lt;&gt;"",('[1]T15 Wine import vol'!N144/'[1]T61 Real GDP'!N144*1000),"")),"")</f>
        <v>561.86333362353389</v>
      </c>
      <c r="P113" s="9">
        <f>IF('[1]T61 Real GDP'!O144&lt;&gt;"",(IF('[1]T15 Wine import vol'!O144&lt;&gt;"",('[1]T15 Wine import vol'!O144/'[1]T61 Real GDP'!O144*1000),"")),"")</f>
        <v>1871.4791484665961</v>
      </c>
      <c r="Q113" s="9">
        <f>IF('[1]T61 Real GDP'!P144&lt;&gt;"",(IF('[1]T15 Wine import vol'!P144&lt;&gt;"",('[1]T15 Wine import vol'!P144/'[1]T61 Real GDP'!P144*1000),"")),"")</f>
        <v>401.65625692983008</v>
      </c>
      <c r="R113" s="9" t="str">
        <f>IF('[1]T61 Real GDP'!Q144&lt;&gt;"",(IF('[1]T15 Wine import vol'!Q144&lt;&gt;"",('[1]T15 Wine import vol'!Q144/'[1]T61 Real GDP'!Q144*1000),"")),"")</f>
        <v/>
      </c>
      <c r="S113" s="9">
        <f>IF('[1]T61 Real GDP'!R144&lt;&gt;"",(IF('[1]T15 Wine import vol'!R144&lt;&gt;"",('[1]T15 Wine import vol'!R144/'[1]T61 Real GDP'!R144*1000),"")),"")</f>
        <v>414.76870617436629</v>
      </c>
      <c r="T113" s="9" t="str">
        <f>IF('[1]T61 Real GDP'!S144&lt;&gt;"",(IF('[1]T15 Wine import vol'!S144&lt;&gt;"",('[1]T15 Wine import vol'!S144/'[1]T61 Real GDP'!S144*1000),"")),"")</f>
        <v/>
      </c>
      <c r="U113" s="9" t="str">
        <f>IF('[1]T61 Real GDP'!T144&lt;&gt;"",(IF('[1]T15 Wine import vol'!T144&lt;&gt;"",('[1]T15 Wine import vol'!T144/'[1]T61 Real GDP'!T144*1000),"")),"")</f>
        <v/>
      </c>
      <c r="V113" s="9">
        <f>IF('[1]T61 Real GDP'!U144&lt;&gt;"",(IF('[1]T15 Wine import vol'!U144&lt;&gt;"",('[1]T15 Wine import vol'!U144/'[1]T61 Real GDP'!U144*1000),"")),"")</f>
        <v>483.87305340557526</v>
      </c>
      <c r="W113" s="9" t="str">
        <f>IF('[1]T61 Real GDP'!V144&lt;&gt;"",(IF('[1]T15 Wine import vol'!V144&lt;&gt;"",('[1]T15 Wine import vol'!V144/'[1]T61 Real GDP'!V144*1000),"")),"")</f>
        <v/>
      </c>
      <c r="X113" s="9">
        <f>IF('[1]T61 Real GDP'!W144&lt;&gt;"",(IF('[1]T15 Wine import vol'!W144&lt;&gt;"",('[1]T15 Wine import vol'!W144/'[1]T61 Real GDP'!W144*1000),"")),"")</f>
        <v>40.477244831485464</v>
      </c>
      <c r="Y113" s="9" t="str">
        <f>IF('[1]T61 Real GDP'!X144&lt;&gt;"",(IF('[1]T15 Wine import vol'!#REF!&lt;&gt;"",('[1]T15 Wine import vol'!#REF!/'[1]T61 Real GDP'!X144*1000),"")),"")</f>
        <v/>
      </c>
      <c r="Z113" s="9" t="str">
        <f>IF('[1]T61 Real GDP'!Y144&lt;&gt;"",(IF('[1]T15 Wine import vol'!X144&lt;&gt;"",('[1]T15 Wine import vol'!X144/'[1]T61 Real GDP'!Y144*1000),"")),"")</f>
        <v/>
      </c>
      <c r="AA113" s="9" t="str">
        <f>IF('[1]T61 Real GDP'!Z144&lt;&gt;"",(IF('[1]T15 Wine import vol'!Z144&lt;&gt;"",('[1]T15 Wine import vol'!Z144/'[1]T61 Real GDP'!Z144*1000),"")),"")</f>
        <v/>
      </c>
      <c r="AB113" s="9">
        <f>IF('[1]T61 Real GDP'!AA144&lt;&gt;"",(IF('[1]T15 Wine import vol'!AA144&lt;&gt;"",('[1]T15 Wine import vol'!AA144/'[1]T61 Real GDP'!AA144*1000),"")),"")</f>
        <v>36.702742238098772</v>
      </c>
      <c r="AC113" s="9">
        <f>IF('[1]T61 Real GDP'!AB144&lt;&gt;"",(IF('[1]T15 Wine import vol'!AB144&lt;&gt;"",('[1]T15 Wine import vol'!AB144/'[1]T61 Real GDP'!AB144*1000),"")),"")</f>
        <v>44.525785343595658</v>
      </c>
      <c r="AD113" s="9">
        <f>IF('[1]T61 Real GDP'!AC144&lt;&gt;"",(IF('[1]T15 Wine import vol'!AC144&lt;&gt;"",('[1]T15 Wine import vol'!AC144/'[1]T61 Real GDP'!AC144*1000),"")),"")</f>
        <v>197.6163233628273</v>
      </c>
      <c r="AE113" s="9">
        <f>IF('[1]T61 Real GDP'!AD144&lt;&gt;"",(IF('[1]T15 Wine import vol'!AD144&lt;&gt;"",('[1]T15 Wine import vol'!AD144/'[1]T61 Real GDP'!AD144*1000),"")),"")</f>
        <v>52.629403244331577</v>
      </c>
      <c r="AF113" s="9">
        <f>IF('[1]T61 Real GDP'!AE144&lt;&gt;"",(IF('[1]T15 Wine import vol'!AE144&lt;&gt;"",('[1]T15 Wine import vol'!AE144/'[1]T61 Real GDP'!AE144*1000),"")),"")</f>
        <v>1.4235190667606135E-2</v>
      </c>
      <c r="AG113" s="9">
        <f>IF('[1]T61 Real GDP'!AF144&lt;&gt;"",(IF('[1]T15 Wine import vol'!AF144&lt;&gt;"",('[1]T15 Wine import vol'!AF144/'[1]T61 Real GDP'!AF144*1000),"")),"")</f>
        <v>12.012261714887117</v>
      </c>
      <c r="AH113" s="9">
        <f>IF('[1]T61 Real GDP'!AG144&lt;&gt;"",(IF('[1]T15 Wine import vol'!AG144&lt;&gt;"",('[1]T15 Wine import vol'!AG144/'[1]T61 Real GDP'!AG144*1000),"")),"")</f>
        <v>48.585781386223296</v>
      </c>
      <c r="AI113" s="9">
        <f>IF('[1]T61 Real GDP'!AH144&lt;&gt;"",(IF('[1]T15 Wine import vol'!AH144&lt;&gt;"",('[1]T15 Wine import vol'!AH144/'[1]T61 Real GDP'!AH144*1000),"")),"")</f>
        <v>11.300238705267986</v>
      </c>
      <c r="AJ113" s="9">
        <f>IF('[1]T61 Real GDP'!AI144&lt;&gt;"",(IF('[1]T15 Wine import vol'!AI144&lt;&gt;"",('[1]T15 Wine import vol'!AI144/'[1]T61 Real GDP'!AI144*1000),"")),"")</f>
        <v>0.56554086937132653</v>
      </c>
      <c r="AK113" s="9" t="str">
        <f>IF('[1]T61 Real GDP'!AJ144&lt;&gt;"",(IF('[1]T15 Wine import vol'!AJ144&lt;&gt;"",('[1]T15 Wine import vol'!AJ144/'[1]T61 Real GDP'!AJ144*1000),"")),"")</f>
        <v/>
      </c>
      <c r="AL113" s="9">
        <f>IF('[1]T61 Real GDP'!AK144&lt;&gt;"",(IF('[1]T15 Wine import vol'!AK144&lt;&gt;"",('[1]T15 Wine import vol'!AK144/'[1]T61 Real GDP'!AK144*1000),"")),"")</f>
        <v>1.3137553603374477</v>
      </c>
      <c r="AM113" s="9">
        <f>IF('[1]T61 Real GDP'!AL144&lt;&gt;"",(IF('[1]T15 Wine import vol'!AL144&lt;&gt;"",('[1]T15 Wine import vol'!AL144/'[1]T61 Real GDP'!AL144*1000),"")),"")</f>
        <v>5.2851182197496529</v>
      </c>
      <c r="AN113" s="9">
        <f>IF('[1]T61 Real GDP'!AM144&lt;&gt;"",(IF('[1]T15 Wine import vol'!AM144&lt;&gt;"",('[1]T15 Wine import vol'!AM144/'[1]T61 Real GDP'!AM144*1000),"")),"")</f>
        <v>4.5333449839019551</v>
      </c>
      <c r="AO113" s="9">
        <f>IF('[1]T61 Real GDP'!AN144&lt;&gt;"",(IF('[1]T15 Wine import vol'!AN144&lt;&gt;"",('[1]T15 Wine import vol'!AN144/'[1]T61 Real GDP'!AN144*1000),"")),"")</f>
        <v>2.3249891980379984</v>
      </c>
      <c r="AP113" s="9">
        <f>IF('[1]T61 Real GDP'!AO144&lt;&gt;"",(IF('[1]T15 Wine import vol'!AO144&lt;&gt;"",('[1]T15 Wine import vol'!AO144/'[1]T61 Real GDP'!AO144*1000),"")),"")</f>
        <v>4.0792303075156904E-2</v>
      </c>
      <c r="AQ113" s="9" t="str">
        <f>IF('[1]T61 Real GDP'!AP144&lt;&gt;"",(IF('[1]T15 Wine import vol'!AP144&lt;&gt;"",('[1]T15 Wine import vol'!AP144/'[1]T61 Real GDP'!AP144*1000),"")),"")</f>
        <v/>
      </c>
      <c r="AR113" s="9">
        <f>IF('[1]T61 Real GDP'!AQ144&lt;&gt;"",(IF('[1]T15 Wine import vol'!AQ144&lt;&gt;"",('[1]T15 Wine import vol'!AQ144/'[1]T61 Real GDP'!AQ144*1000),"")),"")</f>
        <v>0</v>
      </c>
      <c r="AS113" s="9">
        <f>IF('[1]T61 Real GDP'!AR144&lt;&gt;"",(IF('[1]T15 Wine import vol'!AR144&lt;&gt;"",('[1]T15 Wine import vol'!AR144/'[1]T61 Real GDP'!AR144*1000),"")),"")</f>
        <v>51.626630830393644</v>
      </c>
      <c r="AT113" s="9">
        <f>IF('[1]T61 Real GDP'!AS144&lt;&gt;"",(IF('[1]T15 Wine import vol'!AS144&lt;&gt;"",('[1]T15 Wine import vol'!AS144/'[1]T61 Real GDP'!AS144*1000),"")),"")</f>
        <v>5.8033884534332482E-2</v>
      </c>
      <c r="AU113" s="9">
        <f>IF('[1]T61 Real GDP'!AT144&lt;&gt;"",(IF('[1]T15 Wine import vol'!AT144&lt;&gt;"",('[1]T15 Wine import vol'!AT144/'[1]T61 Real GDP'!AT144*1000),"")),"")</f>
        <v>13.691843102329392</v>
      </c>
      <c r="AV113" s="9">
        <f>IF('[1]T61 Real GDP'!AU144&lt;&gt;"",(IF('[1]T15 Wine import vol'!AU144&lt;&gt;"",('[1]T15 Wine import vol'!AU144/'[1]T61 Real GDP'!AU144*1000),"")),"")</f>
        <v>0.20856061092215875</v>
      </c>
      <c r="AW113" s="9">
        <f>IF('[1]T61 Real GDP'!AV144&lt;&gt;"",(IF('[1]T15 Wine import vol'!AV144&lt;&gt;"",('[1]T15 Wine import vol'!AV144/'[1]T61 Real GDP'!AV144*1000),"")),"")</f>
        <v>11.139697832275017</v>
      </c>
      <c r="AX113" s="9">
        <f>IF('[1]T61 Real GDP'!AW144&lt;&gt;"",(IF('[1]T15 Wine import vol'!AW144&lt;&gt;"",('[1]T15 Wine import vol'!AW144/'[1]T61 Real GDP'!AW144*1000),"")),"")</f>
        <v>3.3744520338464676</v>
      </c>
      <c r="AY113" s="9">
        <f>IF('[1]T61 Real GDP'!AX144&lt;&gt;"",(IF('[1]T15 Wine import vol'!AX144&lt;&gt;"",('[1]T15 Wine import vol'!AX144/'[1]T61 Real GDP'!AX144*1000),"")),"")</f>
        <v>103.54118552732872</v>
      </c>
      <c r="AZ113" s="9">
        <f>IF('[1]T61 Real GDP'!AY144&lt;&gt;"",(IF('[1]T15 Wine import vol'!AY144&lt;&gt;"",('[1]T15 Wine import vol'!AY144/'[1]T61 Real GDP'!AY144*1000),"")),"")</f>
        <v>0.32609202006242333</v>
      </c>
      <c r="BA113" s="9">
        <f>IF('[1]T61 Real GDP'!AZ144&lt;&gt;"",(IF('[1]T15 Wine import vol'!AZ144&lt;&gt;"",('[1]T15 Wine import vol'!AZ144/'[1]T61 Real GDP'!AZ144*1000),"")),"")</f>
        <v>2.4781228219623634</v>
      </c>
      <c r="BB113" s="8">
        <f>IF('[1]T61 Real GDP'!BC144&lt;&gt;"",(IF('[1]T15 Wine import vol'!BC144&lt;&gt;"",('[1]T15 Wine import vol'!BC144/'[1]T61 Real GDP'!BC144*1000),"")),"")</f>
        <v>225.21667693634026</v>
      </c>
    </row>
    <row r="114" spans="1:54" x14ac:dyDescent="0.5">
      <c r="A114" s="7">
        <f>'[1]T15 Wine import vol'!A145</f>
        <v>1977</v>
      </c>
      <c r="B114" s="9">
        <f>IF('[1]T61 Real GDP'!B145&lt;&gt;"",(IF('[1]T15 Wine import vol'!B145&lt;&gt;"",('[1]T15 Wine import vol'!B145/'[1]T61 Real GDP'!B145*1000),"")),"")</f>
        <v>845.69192843783253</v>
      </c>
      <c r="C114" s="9">
        <f>IF('[1]T61 Real GDP'!C145&lt;&gt;"",(IF('[1]T15 Wine import vol'!C145&lt;&gt;"",('[1]T15 Wine import vol'!C145/'[1]T61 Real GDP'!C145*1000),"")),"")</f>
        <v>35.92678884832474</v>
      </c>
      <c r="D114" s="9">
        <f>IF('[1]T61 Real GDP'!D145&lt;&gt;"",(IF('[1]T15 Wine import vol'!D145&lt;&gt;"",('[1]T15 Wine import vol'!D145/'[1]T61 Real GDP'!D145*1000),"")),"")</f>
        <v>0.79435000505495457</v>
      </c>
      <c r="E114" s="9">
        <f>IF('[1]T61 Real GDP'!E145&lt;&gt;"",(IF('[1]T15 Wine import vol'!E145&lt;&gt;"",('[1]T15 Wine import vol'!E145/'[1]T61 Real GDP'!E145*1000),"")),"")</f>
        <v>3.2653137310947353</v>
      </c>
      <c r="F114" s="9">
        <f>IF('[1]T61 Real GDP'!F145&lt;&gt;"",(IF('[1]T15 Wine import vol'!F145&lt;&gt;"",('[1]T15 Wine import vol'!F145/'[1]T61 Real GDP'!F145*1000),"")),"")</f>
        <v>273.67941712204009</v>
      </c>
      <c r="G114" s="9"/>
      <c r="H114" s="9">
        <f>IF('[1]T61 Real GDP'!G145&lt;&gt;"",(IF('[1]T15 Wine import vol'!G145&lt;&gt;"",('[1]T15 Wine import vol'!G145/'[1]T61 Real GDP'!G145*1000),"")),"")</f>
        <v>1192.5861184322875</v>
      </c>
      <c r="I114" s="9">
        <f>IF('[1]T61 Real GDP'!H145&lt;&gt;"",(IF('[1]T15 Wine import vol'!H145&lt;&gt;"",('[1]T15 Wine import vol'!H145/'[1]T61 Real GDP'!H145*1000),"")),"")</f>
        <v>758.38440186126331</v>
      </c>
      <c r="J114" s="9">
        <f>IF('[1]T61 Real GDP'!I145&lt;&gt;"",(IF('[1]T15 Wine import vol'!I145&lt;&gt;"",('[1]T15 Wine import vol'!I145/'[1]T61 Real GDP'!I145*1000),"")),"")</f>
        <v>200.71364852809992</v>
      </c>
      <c r="K114" s="9">
        <f>IF('[1]T61 Real GDP'!J145&lt;&gt;"",(IF('[1]T15 Wine import vol'!J145&lt;&gt;"",('[1]T15 Wine import vol'!J145/'[1]T61 Real GDP'!J145*1000),"")),"")</f>
        <v>930.51355081187421</v>
      </c>
      <c r="L114" s="9">
        <f>IF('[1]T61 Real GDP'!K145&lt;&gt;"",(IF('[1]T15 Wine import vol'!K145&lt;&gt;"",('[1]T15 Wine import vol'!K145/'[1]T61 Real GDP'!K145*1000),"")),"")</f>
        <v>3.5657119060942439</v>
      </c>
      <c r="M114" s="9">
        <f>IF('[1]T61 Real GDP'!L145&lt;&gt;"",(IF('[1]T15 Wine import vol'!L145&lt;&gt;"",('[1]T15 Wine import vol'!L145/'[1]T61 Real GDP'!L145*1000),"")),"")</f>
        <v>327.92284168430956</v>
      </c>
      <c r="N114" s="9">
        <f>IF('[1]T61 Real GDP'!M145&lt;&gt;"",(IF('[1]T15 Wine import vol'!M145&lt;&gt;"",('[1]T15 Wine import vol'!M145/'[1]T61 Real GDP'!M145*1000),"")),"")</f>
        <v>789.48225996985616</v>
      </c>
      <c r="O114" s="9">
        <f>IF('[1]T61 Real GDP'!N145&lt;&gt;"",(IF('[1]T15 Wine import vol'!N145&lt;&gt;"",('[1]T15 Wine import vol'!N145/'[1]T61 Real GDP'!N145*1000),"")),"")</f>
        <v>700.35886003278904</v>
      </c>
      <c r="P114" s="9">
        <f>IF('[1]T61 Real GDP'!O145&lt;&gt;"",(IF('[1]T15 Wine import vol'!O145&lt;&gt;"",('[1]T15 Wine import vol'!O145/'[1]T61 Real GDP'!O145*1000),"")),"")</f>
        <v>1830.050632002298</v>
      </c>
      <c r="Q114" s="9">
        <f>IF('[1]T61 Real GDP'!P145&lt;&gt;"",(IF('[1]T15 Wine import vol'!P145&lt;&gt;"",('[1]T15 Wine import vol'!P145/'[1]T61 Real GDP'!P145*1000),"")),"")</f>
        <v>457.15604018404508</v>
      </c>
      <c r="R114" s="9" t="str">
        <f>IF('[1]T61 Real GDP'!Q145&lt;&gt;"",(IF('[1]T15 Wine import vol'!Q145&lt;&gt;"",('[1]T15 Wine import vol'!Q145/'[1]T61 Real GDP'!Q145*1000),"")),"")</f>
        <v/>
      </c>
      <c r="S114" s="9">
        <f>IF('[1]T61 Real GDP'!R145&lt;&gt;"",(IF('[1]T15 Wine import vol'!R145&lt;&gt;"",('[1]T15 Wine import vol'!R145/'[1]T61 Real GDP'!R145*1000),"")),"")</f>
        <v>628.20178827410109</v>
      </c>
      <c r="T114" s="9" t="str">
        <f>IF('[1]T61 Real GDP'!S145&lt;&gt;"",(IF('[1]T15 Wine import vol'!S145&lt;&gt;"",('[1]T15 Wine import vol'!S145/'[1]T61 Real GDP'!S145*1000),"")),"")</f>
        <v/>
      </c>
      <c r="U114" s="9" t="str">
        <f>IF('[1]T61 Real GDP'!T145&lt;&gt;"",(IF('[1]T15 Wine import vol'!T145&lt;&gt;"",('[1]T15 Wine import vol'!T145/'[1]T61 Real GDP'!T145*1000),"")),"")</f>
        <v/>
      </c>
      <c r="V114" s="9">
        <f>IF('[1]T61 Real GDP'!U145&lt;&gt;"",(IF('[1]T15 Wine import vol'!U145&lt;&gt;"",('[1]T15 Wine import vol'!U145/'[1]T61 Real GDP'!U145*1000),"")),"")</f>
        <v>528.49452618204032</v>
      </c>
      <c r="W114" s="9" t="str">
        <f>IF('[1]T61 Real GDP'!V145&lt;&gt;"",(IF('[1]T15 Wine import vol'!V145&lt;&gt;"",('[1]T15 Wine import vol'!V145/'[1]T61 Real GDP'!V145*1000),"")),"")</f>
        <v/>
      </c>
      <c r="X114" s="9">
        <f>IF('[1]T61 Real GDP'!W145&lt;&gt;"",(IF('[1]T15 Wine import vol'!W145&lt;&gt;"",('[1]T15 Wine import vol'!W145/'[1]T61 Real GDP'!W145*1000),"")),"")</f>
        <v>267.73320716337452</v>
      </c>
      <c r="Y114" s="9" t="str">
        <f>IF('[1]T61 Real GDP'!X145&lt;&gt;"",(IF('[1]T15 Wine import vol'!#REF!&lt;&gt;"",('[1]T15 Wine import vol'!#REF!/'[1]T61 Real GDP'!X145*1000),"")),"")</f>
        <v/>
      </c>
      <c r="Z114" s="9" t="str">
        <f>IF('[1]T61 Real GDP'!Y145&lt;&gt;"",(IF('[1]T15 Wine import vol'!X145&lt;&gt;"",('[1]T15 Wine import vol'!X145/'[1]T61 Real GDP'!Y145*1000),"")),"")</f>
        <v/>
      </c>
      <c r="AA114" s="9" t="str">
        <f>IF('[1]T61 Real GDP'!Z145&lt;&gt;"",(IF('[1]T15 Wine import vol'!Z145&lt;&gt;"",('[1]T15 Wine import vol'!Z145/'[1]T61 Real GDP'!Z145*1000),"")),"")</f>
        <v/>
      </c>
      <c r="AB114" s="9">
        <f>IF('[1]T61 Real GDP'!AA145&lt;&gt;"",(IF('[1]T15 Wine import vol'!AA145&lt;&gt;"",('[1]T15 Wine import vol'!AA145/'[1]T61 Real GDP'!AA145*1000),"")),"")</f>
        <v>42.475072513938933</v>
      </c>
      <c r="AC114" s="9">
        <f>IF('[1]T61 Real GDP'!AB145&lt;&gt;"",(IF('[1]T15 Wine import vol'!AB145&lt;&gt;"",('[1]T15 Wine import vol'!AB145/'[1]T61 Real GDP'!AB145*1000),"")),"")</f>
        <v>45.61986084756483</v>
      </c>
      <c r="AD114" s="9">
        <f>IF('[1]T61 Real GDP'!AC145&lt;&gt;"",(IF('[1]T15 Wine import vol'!AC145&lt;&gt;"",('[1]T15 Wine import vol'!AC145/'[1]T61 Real GDP'!AC145*1000),"")),"")</f>
        <v>264.73243246973732</v>
      </c>
      <c r="AE114" s="9">
        <f>IF('[1]T61 Real GDP'!AD145&lt;&gt;"",(IF('[1]T15 Wine import vol'!AD145&lt;&gt;"",('[1]T15 Wine import vol'!AD145/'[1]T61 Real GDP'!AD145*1000),"")),"")</f>
        <v>60.64238042053551</v>
      </c>
      <c r="AF114" s="9">
        <f>IF('[1]T61 Real GDP'!AE145&lt;&gt;"",(IF('[1]T15 Wine import vol'!AE145&lt;&gt;"",('[1]T15 Wine import vol'!AE145/'[1]T61 Real GDP'!AE145*1000),"")),"")</f>
        <v>0.85173946675293599</v>
      </c>
      <c r="AG114" s="9">
        <f>IF('[1]T61 Real GDP'!AF145&lt;&gt;"",(IF('[1]T15 Wine import vol'!AF145&lt;&gt;"",('[1]T15 Wine import vol'!AF145/'[1]T61 Real GDP'!AF145*1000),"")),"")</f>
        <v>12.473520869201046</v>
      </c>
      <c r="AH114" s="9">
        <f>IF('[1]T61 Real GDP'!AG145&lt;&gt;"",(IF('[1]T15 Wine import vol'!AG145&lt;&gt;"",('[1]T15 Wine import vol'!AG145/'[1]T61 Real GDP'!AG145*1000),"")),"")</f>
        <v>242.2263933125426</v>
      </c>
      <c r="AI114" s="9">
        <f>IF('[1]T61 Real GDP'!AH145&lt;&gt;"",(IF('[1]T15 Wine import vol'!AH145&lt;&gt;"",('[1]T15 Wine import vol'!AH145/'[1]T61 Real GDP'!AH145*1000),"")),"")</f>
        <v>8.7110561265534461</v>
      </c>
      <c r="AJ114" s="9">
        <f>IF('[1]T61 Real GDP'!AI145&lt;&gt;"",(IF('[1]T15 Wine import vol'!AI145&lt;&gt;"",('[1]T15 Wine import vol'!AI145/'[1]T61 Real GDP'!AI145*1000),"")),"")</f>
        <v>6.5915606795458563</v>
      </c>
      <c r="AK114" s="9" t="str">
        <f>IF('[1]T61 Real GDP'!AJ145&lt;&gt;"",(IF('[1]T15 Wine import vol'!AJ145&lt;&gt;"",('[1]T15 Wine import vol'!AJ145/'[1]T61 Real GDP'!AJ145*1000),"")),"")</f>
        <v/>
      </c>
      <c r="AL114" s="9">
        <f>IF('[1]T61 Real GDP'!AK145&lt;&gt;"",(IF('[1]T15 Wine import vol'!AK145&lt;&gt;"",('[1]T15 Wine import vol'!AK145/'[1]T61 Real GDP'!AK145*1000),"")),"")</f>
        <v>0.50719352203197843</v>
      </c>
      <c r="AM114" s="9">
        <f>IF('[1]T61 Real GDP'!AL145&lt;&gt;"",(IF('[1]T15 Wine import vol'!AL145&lt;&gt;"",('[1]T15 Wine import vol'!AL145/'[1]T61 Real GDP'!AL145*1000),"")),"")</f>
        <v>5.8603590464320767</v>
      </c>
      <c r="AN114" s="9">
        <f>IF('[1]T61 Real GDP'!AM145&lt;&gt;"",(IF('[1]T15 Wine import vol'!AM145&lt;&gt;"",('[1]T15 Wine import vol'!AM145/'[1]T61 Real GDP'!AM145*1000),"")),"")</f>
        <v>5.606112186007195</v>
      </c>
      <c r="AO114" s="9">
        <f>IF('[1]T61 Real GDP'!AN145&lt;&gt;"",(IF('[1]T15 Wine import vol'!AN145&lt;&gt;"",('[1]T15 Wine import vol'!AN145/'[1]T61 Real GDP'!AN145*1000),"")),"")</f>
        <v>2.3767634295588649</v>
      </c>
      <c r="AP114" s="9">
        <f>IF('[1]T61 Real GDP'!AO145&lt;&gt;"",(IF('[1]T15 Wine import vol'!AO145&lt;&gt;"",('[1]T15 Wine import vol'!AO145/'[1]T61 Real GDP'!AO145*1000),"")),"")</f>
        <v>0</v>
      </c>
      <c r="AQ114" s="9" t="str">
        <f>IF('[1]T61 Real GDP'!AP145&lt;&gt;"",(IF('[1]T15 Wine import vol'!AP145&lt;&gt;"",('[1]T15 Wine import vol'!AP145/'[1]T61 Real GDP'!AP145*1000),"")),"")</f>
        <v/>
      </c>
      <c r="AR114" s="9">
        <f>IF('[1]T61 Real GDP'!AQ145&lt;&gt;"",(IF('[1]T15 Wine import vol'!AQ145&lt;&gt;"",('[1]T15 Wine import vol'!AQ145/'[1]T61 Real GDP'!AQ145*1000),"")),"")</f>
        <v>0</v>
      </c>
      <c r="AS114" s="9">
        <f>IF('[1]T61 Real GDP'!AR145&lt;&gt;"",(IF('[1]T15 Wine import vol'!AR145&lt;&gt;"",('[1]T15 Wine import vol'!AR145/'[1]T61 Real GDP'!AR145*1000),"")),"")</f>
        <v>50.165380374862195</v>
      </c>
      <c r="AT114" s="9">
        <f>IF('[1]T61 Real GDP'!AS145&lt;&gt;"",(IF('[1]T15 Wine import vol'!AS145&lt;&gt;"",('[1]T15 Wine import vol'!AS145/'[1]T61 Real GDP'!AS145*1000),"")),"")</f>
        <v>7.7462725273392902E-2</v>
      </c>
      <c r="AU114" s="9">
        <f>IF('[1]T61 Real GDP'!AT145&lt;&gt;"",(IF('[1]T15 Wine import vol'!AT145&lt;&gt;"",('[1]T15 Wine import vol'!AT145/'[1]T61 Real GDP'!AT145*1000),"")),"")</f>
        <v>17.099293098189541</v>
      </c>
      <c r="AV114" s="9">
        <f>IF('[1]T61 Real GDP'!AU145&lt;&gt;"",(IF('[1]T15 Wine import vol'!AU145&lt;&gt;"",('[1]T15 Wine import vol'!AU145/'[1]T61 Real GDP'!AU145*1000),"")),"")</f>
        <v>0.57441594985857736</v>
      </c>
      <c r="AW114" s="9">
        <f>IF('[1]T61 Real GDP'!AV145&lt;&gt;"",(IF('[1]T15 Wine import vol'!AV145&lt;&gt;"",('[1]T15 Wine import vol'!AV145/'[1]T61 Real GDP'!AV145*1000),"")),"")</f>
        <v>12.173208817351249</v>
      </c>
      <c r="AX114" s="9">
        <f>IF('[1]T61 Real GDP'!AW145&lt;&gt;"",(IF('[1]T15 Wine import vol'!AW145&lt;&gt;"",('[1]T15 Wine import vol'!AW145/'[1]T61 Real GDP'!AW145*1000),"")),"")</f>
        <v>3.958102041801419</v>
      </c>
      <c r="AY114" s="9">
        <f>IF('[1]T61 Real GDP'!AX145&lt;&gt;"",(IF('[1]T15 Wine import vol'!AX145&lt;&gt;"",('[1]T15 Wine import vol'!AX145/'[1]T61 Real GDP'!AX145*1000),"")),"")</f>
        <v>115.6158837887718</v>
      </c>
      <c r="AZ114" s="9">
        <f>IF('[1]T61 Real GDP'!AY145&lt;&gt;"",(IF('[1]T15 Wine import vol'!AY145&lt;&gt;"",('[1]T15 Wine import vol'!AY145/'[1]T61 Real GDP'!AY145*1000),"")),"")</f>
        <v>0</v>
      </c>
      <c r="BA114" s="9">
        <f>IF('[1]T61 Real GDP'!AZ145&lt;&gt;"",(IF('[1]T15 Wine import vol'!AZ145&lt;&gt;"",('[1]T15 Wine import vol'!AZ145/'[1]T61 Real GDP'!AZ145*1000),"")),"")</f>
        <v>2.8901152018045591</v>
      </c>
      <c r="BB114" s="8">
        <f>IF('[1]T61 Real GDP'!BC145&lt;&gt;"",(IF('[1]T15 Wine import vol'!BC145&lt;&gt;"",('[1]T15 Wine import vol'!BC145/'[1]T61 Real GDP'!BC145*1000),"")),"")</f>
        <v>220.42163164525712</v>
      </c>
    </row>
    <row r="115" spans="1:54" x14ac:dyDescent="0.5">
      <c r="A115" s="7">
        <f>'[1]T15 Wine import vol'!A146</f>
        <v>1978</v>
      </c>
      <c r="B115" s="9">
        <f>IF('[1]T61 Real GDP'!B146&lt;&gt;"",(IF('[1]T15 Wine import vol'!B146&lt;&gt;"",('[1]T15 Wine import vol'!B146/'[1]T61 Real GDP'!B146*1000),"")),"")</f>
        <v>959.2048810099493</v>
      </c>
      <c r="C115" s="9">
        <f>IF('[1]T61 Real GDP'!C146&lt;&gt;"",(IF('[1]T15 Wine import vol'!C146&lt;&gt;"",('[1]T15 Wine import vol'!C146/'[1]T61 Real GDP'!C146*1000),"")),"")</f>
        <v>34.193375328300618</v>
      </c>
      <c r="D115" s="9">
        <f>IF('[1]T61 Real GDP'!D146&lt;&gt;"",(IF('[1]T15 Wine import vol'!D146&lt;&gt;"",('[1]T15 Wine import vol'!D146/'[1]T61 Real GDP'!D146*1000),"")),"")</f>
        <v>0.50569610473528215</v>
      </c>
      <c r="E115" s="9">
        <f>IF('[1]T61 Real GDP'!E146&lt;&gt;"",(IF('[1]T15 Wine import vol'!E146&lt;&gt;"",('[1]T15 Wine import vol'!E146/'[1]T61 Real GDP'!E146*1000),"")),"")</f>
        <v>6.4883327269939297</v>
      </c>
      <c r="F115" s="9">
        <f>IF('[1]T61 Real GDP'!F146&lt;&gt;"",(IF('[1]T15 Wine import vol'!F146&lt;&gt;"",('[1]T15 Wine import vol'!F146/'[1]T61 Real GDP'!F146*1000),"")),"")</f>
        <v>241.53189367735504</v>
      </c>
      <c r="G115" s="9"/>
      <c r="H115" s="9">
        <f>IF('[1]T61 Real GDP'!G146&lt;&gt;"",(IF('[1]T15 Wine import vol'!G146&lt;&gt;"",('[1]T15 Wine import vol'!G146/'[1]T61 Real GDP'!G146*1000),"")),"")</f>
        <v>1155.0839636559347</v>
      </c>
      <c r="I115" s="9">
        <f>IF('[1]T61 Real GDP'!H146&lt;&gt;"",(IF('[1]T15 Wine import vol'!H146&lt;&gt;"",('[1]T15 Wine import vol'!H146/'[1]T61 Real GDP'!H146*1000),"")),"")</f>
        <v>774.75751248777647</v>
      </c>
      <c r="J115" s="9">
        <f>IF('[1]T61 Real GDP'!I146&lt;&gt;"",(IF('[1]T15 Wine import vol'!I146&lt;&gt;"",('[1]T15 Wine import vol'!I146/'[1]T61 Real GDP'!I146*1000),"")),"")</f>
        <v>189.06323952379222</v>
      </c>
      <c r="K115" s="9">
        <f>IF('[1]T61 Real GDP'!J146&lt;&gt;"",(IF('[1]T15 Wine import vol'!J146&lt;&gt;"",('[1]T15 Wine import vol'!J146/'[1]T61 Real GDP'!J146*1000),"")),"")</f>
        <v>826.99418509449697</v>
      </c>
      <c r="L115" s="9">
        <f>IF('[1]T61 Real GDP'!K146&lt;&gt;"",(IF('[1]T15 Wine import vol'!K146&lt;&gt;"",('[1]T15 Wine import vol'!K146/'[1]T61 Real GDP'!K146*1000),"")),"")</f>
        <v>5.1470319189159506</v>
      </c>
      <c r="M115" s="9">
        <f>IF('[1]T61 Real GDP'!L146&lt;&gt;"",(IF('[1]T15 Wine import vol'!L146&lt;&gt;"",('[1]T15 Wine import vol'!L146/'[1]T61 Real GDP'!L146*1000),"")),"")</f>
        <v>335.55230431602052</v>
      </c>
      <c r="N115" s="9">
        <f>IF('[1]T61 Real GDP'!M146&lt;&gt;"",(IF('[1]T15 Wine import vol'!M146&lt;&gt;"",('[1]T15 Wine import vol'!M146/'[1]T61 Real GDP'!M146*1000),"")),"")</f>
        <v>798.04401464501757</v>
      </c>
      <c r="O115" s="9">
        <f>IF('[1]T61 Real GDP'!N146&lt;&gt;"",(IF('[1]T15 Wine import vol'!N146&lt;&gt;"",('[1]T15 Wine import vol'!N146/'[1]T61 Real GDP'!N146*1000),"")),"")</f>
        <v>604.7875831505221</v>
      </c>
      <c r="P115" s="9">
        <f>IF('[1]T61 Real GDP'!O146&lt;&gt;"",(IF('[1]T15 Wine import vol'!O146&lt;&gt;"",('[1]T15 Wine import vol'!O146/'[1]T61 Real GDP'!O146*1000),"")),"")</f>
        <v>1853.0492547855551</v>
      </c>
      <c r="Q115" s="9">
        <f>IF('[1]T61 Real GDP'!P146&lt;&gt;"",(IF('[1]T15 Wine import vol'!P146&lt;&gt;"",('[1]T15 Wine import vol'!P146/'[1]T61 Real GDP'!P146*1000),"")),"")</f>
        <v>455.86473856386044</v>
      </c>
      <c r="R115" s="9" t="str">
        <f>IF('[1]T61 Real GDP'!Q146&lt;&gt;"",(IF('[1]T15 Wine import vol'!Q146&lt;&gt;"",('[1]T15 Wine import vol'!Q146/'[1]T61 Real GDP'!Q146*1000),"")),"")</f>
        <v/>
      </c>
      <c r="S115" s="9">
        <f>IF('[1]T61 Real GDP'!R146&lt;&gt;"",(IF('[1]T15 Wine import vol'!R146&lt;&gt;"",('[1]T15 Wine import vol'!R146/'[1]T61 Real GDP'!R146*1000),"")),"")</f>
        <v>290.34367954604375</v>
      </c>
      <c r="T115" s="9" t="str">
        <f>IF('[1]T61 Real GDP'!S146&lt;&gt;"",(IF('[1]T15 Wine import vol'!S146&lt;&gt;"",('[1]T15 Wine import vol'!S146/'[1]T61 Real GDP'!S146*1000),"")),"")</f>
        <v/>
      </c>
      <c r="U115" s="9" t="str">
        <f>IF('[1]T61 Real GDP'!T146&lt;&gt;"",(IF('[1]T15 Wine import vol'!T146&lt;&gt;"",('[1]T15 Wine import vol'!T146/'[1]T61 Real GDP'!T146*1000),"")),"")</f>
        <v/>
      </c>
      <c r="V115" s="9">
        <f>IF('[1]T61 Real GDP'!U146&lt;&gt;"",(IF('[1]T15 Wine import vol'!U146&lt;&gt;"",('[1]T15 Wine import vol'!U146/'[1]T61 Real GDP'!U146*1000),"")),"")</f>
        <v>305.379012822802</v>
      </c>
      <c r="W115" s="9" t="str">
        <f>IF('[1]T61 Real GDP'!V146&lt;&gt;"",(IF('[1]T15 Wine import vol'!V146&lt;&gt;"",('[1]T15 Wine import vol'!V146/'[1]T61 Real GDP'!V146*1000),"")),"")</f>
        <v/>
      </c>
      <c r="X115" s="9">
        <f>IF('[1]T61 Real GDP'!W146&lt;&gt;"",(IF('[1]T15 Wine import vol'!W146&lt;&gt;"",('[1]T15 Wine import vol'!W146/'[1]T61 Real GDP'!W146*1000),"")),"")</f>
        <v>169.10584246146823</v>
      </c>
      <c r="Y115" s="9" t="str">
        <f>IF('[1]T61 Real GDP'!X146&lt;&gt;"",(IF('[1]T15 Wine import vol'!#REF!&lt;&gt;"",('[1]T15 Wine import vol'!#REF!/'[1]T61 Real GDP'!X146*1000),"")),"")</f>
        <v/>
      </c>
      <c r="Z115" s="9" t="str">
        <f>IF('[1]T61 Real GDP'!Y146&lt;&gt;"",(IF('[1]T15 Wine import vol'!X146&lt;&gt;"",('[1]T15 Wine import vol'!X146/'[1]T61 Real GDP'!Y146*1000),"")),"")</f>
        <v/>
      </c>
      <c r="AA115" s="9" t="str">
        <f>IF('[1]T61 Real GDP'!Z146&lt;&gt;"",(IF('[1]T15 Wine import vol'!Z146&lt;&gt;"",('[1]T15 Wine import vol'!Z146/'[1]T61 Real GDP'!Z146*1000),"")),"")</f>
        <v/>
      </c>
      <c r="AB115" s="9">
        <f>IF('[1]T61 Real GDP'!AA146&lt;&gt;"",(IF('[1]T15 Wine import vol'!AA146&lt;&gt;"",('[1]T15 Wine import vol'!AA146/'[1]T61 Real GDP'!AA146*1000),"")),"")</f>
        <v>39.768788484280066</v>
      </c>
      <c r="AC115" s="9">
        <f>IF('[1]T61 Real GDP'!AB146&lt;&gt;"",(IF('[1]T15 Wine import vol'!AB146&lt;&gt;"",('[1]T15 Wine import vol'!AB146/'[1]T61 Real GDP'!AB146*1000),"")),"")</f>
        <v>42.2867942357666</v>
      </c>
      <c r="AD115" s="9">
        <f>IF('[1]T61 Real GDP'!AC146&lt;&gt;"",(IF('[1]T15 Wine import vol'!AC146&lt;&gt;"",('[1]T15 Wine import vol'!AC146/'[1]T61 Real GDP'!AC146*1000),"")),"")</f>
        <v>277.71734227660829</v>
      </c>
      <c r="AE115" s="9">
        <f>IF('[1]T61 Real GDP'!AD146&lt;&gt;"",(IF('[1]T15 Wine import vol'!AD146&lt;&gt;"",('[1]T15 Wine import vol'!AD146/'[1]T61 Real GDP'!AD146*1000),"")),"")</f>
        <v>80.395926395777707</v>
      </c>
      <c r="AF115" s="9">
        <f>IF('[1]T61 Real GDP'!AE146&lt;&gt;"",(IF('[1]T15 Wine import vol'!AE146&lt;&gt;"",('[1]T15 Wine import vol'!AE146/'[1]T61 Real GDP'!AE146*1000),"")),"")</f>
        <v>1.6864648993532632</v>
      </c>
      <c r="AG115" s="9">
        <f>IF('[1]T61 Real GDP'!AF146&lt;&gt;"",(IF('[1]T15 Wine import vol'!AF146&lt;&gt;"",('[1]T15 Wine import vol'!AF146/'[1]T61 Real GDP'!AF146*1000),"")),"")</f>
        <v>16.314589117510206</v>
      </c>
      <c r="AH115" s="9">
        <f>IF('[1]T61 Real GDP'!AG146&lt;&gt;"",(IF('[1]T15 Wine import vol'!AG146&lt;&gt;"",('[1]T15 Wine import vol'!AG146/'[1]T61 Real GDP'!AG146*1000),"")),"")</f>
        <v>84.077777807947641</v>
      </c>
      <c r="AI115" s="9">
        <f>IF('[1]T61 Real GDP'!AH146&lt;&gt;"",(IF('[1]T15 Wine import vol'!AH146&lt;&gt;"",('[1]T15 Wine import vol'!AH146/'[1]T61 Real GDP'!AH146*1000),"")),"")</f>
        <v>10.398896934869414</v>
      </c>
      <c r="AJ115" s="9">
        <f>IF('[1]T61 Real GDP'!AI146&lt;&gt;"",(IF('[1]T15 Wine import vol'!AI146&lt;&gt;"",('[1]T15 Wine import vol'!AI146/'[1]T61 Real GDP'!AI146*1000),"")),"")</f>
        <v>11.04264498232407</v>
      </c>
      <c r="AK115" s="9" t="str">
        <f>IF('[1]T61 Real GDP'!AJ146&lt;&gt;"",(IF('[1]T15 Wine import vol'!AJ146&lt;&gt;"",('[1]T15 Wine import vol'!AJ146/'[1]T61 Real GDP'!AJ146*1000),"")),"")</f>
        <v/>
      </c>
      <c r="AL115" s="9">
        <f>IF('[1]T61 Real GDP'!AK146&lt;&gt;"",(IF('[1]T15 Wine import vol'!AK146&lt;&gt;"",('[1]T15 Wine import vol'!AK146/'[1]T61 Real GDP'!AK146*1000),"")),"")</f>
        <v>0</v>
      </c>
      <c r="AM115" s="9">
        <f>IF('[1]T61 Real GDP'!AL146&lt;&gt;"",(IF('[1]T15 Wine import vol'!AL146&lt;&gt;"",('[1]T15 Wine import vol'!AL146/'[1]T61 Real GDP'!AL146*1000),"")),"")</f>
        <v>5.6173984745413312</v>
      </c>
      <c r="AN115" s="9">
        <f>IF('[1]T61 Real GDP'!AM146&lt;&gt;"",(IF('[1]T15 Wine import vol'!AM146&lt;&gt;"",('[1]T15 Wine import vol'!AM146/'[1]T61 Real GDP'!AM146*1000),"")),"")</f>
        <v>5.5911077787773458</v>
      </c>
      <c r="AO115" s="9">
        <f>IF('[1]T61 Real GDP'!AN146&lt;&gt;"",(IF('[1]T15 Wine import vol'!AN146&lt;&gt;"",('[1]T15 Wine import vol'!AN146/'[1]T61 Real GDP'!AN146*1000),"")),"")</f>
        <v>1.3276223424262406</v>
      </c>
      <c r="AP115" s="9">
        <f>IF('[1]T61 Real GDP'!AO146&lt;&gt;"",(IF('[1]T15 Wine import vol'!AO146&lt;&gt;"",('[1]T15 Wine import vol'!AO146/'[1]T61 Real GDP'!AO146*1000),"")),"")</f>
        <v>0</v>
      </c>
      <c r="AQ115" s="9" t="str">
        <f>IF('[1]T61 Real GDP'!AP146&lt;&gt;"",(IF('[1]T15 Wine import vol'!AP146&lt;&gt;"",('[1]T15 Wine import vol'!AP146/'[1]T61 Real GDP'!AP146*1000),"")),"")</f>
        <v/>
      </c>
      <c r="AR115" s="9">
        <f>IF('[1]T61 Real GDP'!AQ146&lt;&gt;"",(IF('[1]T15 Wine import vol'!AQ146&lt;&gt;"",('[1]T15 Wine import vol'!AQ146/'[1]T61 Real GDP'!AQ146*1000),"")),"")</f>
        <v>0</v>
      </c>
      <c r="AS115" s="9">
        <f>IF('[1]T61 Real GDP'!AR146&lt;&gt;"",(IF('[1]T15 Wine import vol'!AR146&lt;&gt;"",('[1]T15 Wine import vol'!AR146/'[1]T61 Real GDP'!AR146*1000),"")),"")</f>
        <v>54.387990762124716</v>
      </c>
      <c r="AT115" s="9">
        <f>IF('[1]T61 Real GDP'!AS146&lt;&gt;"",(IF('[1]T15 Wine import vol'!AS146&lt;&gt;"",('[1]T15 Wine import vol'!AS146/'[1]T61 Real GDP'!AS146*1000),"")),"")</f>
        <v>6.7125356603456962E-2</v>
      </c>
      <c r="AU115" s="9">
        <f>IF('[1]T61 Real GDP'!AT146&lt;&gt;"",(IF('[1]T15 Wine import vol'!AT146&lt;&gt;"",('[1]T15 Wine import vol'!AT146/'[1]T61 Real GDP'!AT146*1000),"")),"")</f>
        <v>14.431271673702517</v>
      </c>
      <c r="AV115" s="9">
        <f>IF('[1]T61 Real GDP'!AU146&lt;&gt;"",(IF('[1]T15 Wine import vol'!AU146&lt;&gt;"",('[1]T15 Wine import vol'!AU146/'[1]T61 Real GDP'!AU146*1000),"")),"")</f>
        <v>1.7282407838236662</v>
      </c>
      <c r="AW115" s="9">
        <f>IF('[1]T61 Real GDP'!AV146&lt;&gt;"",(IF('[1]T15 Wine import vol'!AV146&lt;&gt;"",('[1]T15 Wine import vol'!AV146/'[1]T61 Real GDP'!AV146*1000),"")),"")</f>
        <v>13.753781708168491</v>
      </c>
      <c r="AX115" s="9">
        <f>IF('[1]T61 Real GDP'!AW146&lt;&gt;"",(IF('[1]T15 Wine import vol'!AW146&lt;&gt;"",('[1]T15 Wine import vol'!AW146/'[1]T61 Real GDP'!AW146*1000),"")),"")</f>
        <v>4.2683262653522069</v>
      </c>
      <c r="AY115" s="9">
        <f>IF('[1]T61 Real GDP'!AX146&lt;&gt;"",(IF('[1]T15 Wine import vol'!AX146&lt;&gt;"",('[1]T15 Wine import vol'!AX146/'[1]T61 Real GDP'!AX146*1000),"")),"")</f>
        <v>104.35735818032337</v>
      </c>
      <c r="AZ115" s="9">
        <f>IF('[1]T61 Real GDP'!AY146&lt;&gt;"",(IF('[1]T15 Wine import vol'!AY146&lt;&gt;"",('[1]T15 Wine import vol'!AY146/'[1]T61 Real GDP'!AY146*1000),"")),"")</f>
        <v>1.9476974990075426</v>
      </c>
      <c r="BA115" s="9">
        <f>IF('[1]T61 Real GDP'!AZ146&lt;&gt;"",(IF('[1]T15 Wine import vol'!AZ146&lt;&gt;"",('[1]T15 Wine import vol'!AZ146/'[1]T61 Real GDP'!AZ146*1000),"")),"")</f>
        <v>2.639489698658259</v>
      </c>
      <c r="BB115" s="8">
        <f>IF('[1]T61 Real GDP'!BC146&lt;&gt;"",(IF('[1]T15 Wine import vol'!BC146&lt;&gt;"",('[1]T15 Wine import vol'!BC146/'[1]T61 Real GDP'!BC146*1000),"")),"")</f>
        <v>212.32945221369818</v>
      </c>
    </row>
    <row r="116" spans="1:54" x14ac:dyDescent="0.5">
      <c r="A116" s="7">
        <f>'[1]T15 Wine import vol'!A147</f>
        <v>1979</v>
      </c>
      <c r="B116" s="9">
        <f>IF('[1]T61 Real GDP'!B147&lt;&gt;"",(IF('[1]T15 Wine import vol'!B147&lt;&gt;"",('[1]T15 Wine import vol'!B147/'[1]T61 Real GDP'!B147*1000),"")),"")</f>
        <v>1057.4598344405108</v>
      </c>
      <c r="C116" s="9">
        <f>IF('[1]T61 Real GDP'!C147&lt;&gt;"",(IF('[1]T15 Wine import vol'!C147&lt;&gt;"",('[1]T15 Wine import vol'!C147/'[1]T61 Real GDP'!C147*1000),"")),"")</f>
        <v>31.381453421554731</v>
      </c>
      <c r="D116" s="9">
        <f>IF('[1]T61 Real GDP'!D147&lt;&gt;"",(IF('[1]T15 Wine import vol'!D147&lt;&gt;"",('[1]T15 Wine import vol'!D147/'[1]T61 Real GDP'!D147*1000),"")),"")</f>
        <v>0.79382471443958347</v>
      </c>
      <c r="E116" s="9">
        <f>IF('[1]T61 Real GDP'!E147&lt;&gt;"",(IF('[1]T15 Wine import vol'!E147&lt;&gt;"",('[1]T15 Wine import vol'!E147/'[1]T61 Real GDP'!E147*1000),"")),"")</f>
        <v>2.5019787568960048</v>
      </c>
      <c r="F116" s="9">
        <f>IF('[1]T61 Real GDP'!F147&lt;&gt;"",(IF('[1]T15 Wine import vol'!F147&lt;&gt;"",('[1]T15 Wine import vol'!F147/'[1]T61 Real GDP'!F147*1000),"")),"")</f>
        <v>207.90938192563408</v>
      </c>
      <c r="G116" s="9"/>
      <c r="H116" s="9">
        <f>IF('[1]T61 Real GDP'!G147&lt;&gt;"",(IF('[1]T15 Wine import vol'!G147&lt;&gt;"",('[1]T15 Wine import vol'!G147/'[1]T61 Real GDP'!G147*1000),"")),"")</f>
        <v>1287.3403347994783</v>
      </c>
      <c r="I116" s="9">
        <f>IF('[1]T61 Real GDP'!H147&lt;&gt;"",(IF('[1]T15 Wine import vol'!H147&lt;&gt;"",('[1]T15 Wine import vol'!H147/'[1]T61 Real GDP'!H147*1000),"")),"")</f>
        <v>827.00750421154737</v>
      </c>
      <c r="J116" s="9">
        <f>IF('[1]T61 Real GDP'!I147&lt;&gt;"",(IF('[1]T15 Wine import vol'!I147&lt;&gt;"",('[1]T15 Wine import vol'!I147/'[1]T61 Real GDP'!I147*1000),"")),"")</f>
        <v>184.18544489073457</v>
      </c>
      <c r="K116" s="9">
        <f>IF('[1]T61 Real GDP'!J147&lt;&gt;"",(IF('[1]T15 Wine import vol'!J147&lt;&gt;"",('[1]T15 Wine import vol'!J147/'[1]T61 Real GDP'!J147*1000),"")),"")</f>
        <v>890.77762981471051</v>
      </c>
      <c r="L116" s="9">
        <f>IF('[1]T61 Real GDP'!K147&lt;&gt;"",(IF('[1]T15 Wine import vol'!K147&lt;&gt;"",('[1]T15 Wine import vol'!K147/'[1]T61 Real GDP'!K147*1000),"")),"")</f>
        <v>3.2935364347468088</v>
      </c>
      <c r="M116" s="9">
        <f>IF('[1]T61 Real GDP'!L147&lt;&gt;"",(IF('[1]T15 Wine import vol'!L147&lt;&gt;"",('[1]T15 Wine import vol'!L147/'[1]T61 Real GDP'!L147*1000),"")),"")</f>
        <v>383.35699077359828</v>
      </c>
      <c r="N116" s="9">
        <f>IF('[1]T61 Real GDP'!M147&lt;&gt;"",(IF('[1]T15 Wine import vol'!M147&lt;&gt;"",('[1]T15 Wine import vol'!M147/'[1]T61 Real GDP'!M147*1000),"")),"")</f>
        <v>773.69453190008812</v>
      </c>
      <c r="O116" s="9">
        <f>IF('[1]T61 Real GDP'!N147&lt;&gt;"",(IF('[1]T15 Wine import vol'!N147&lt;&gt;"",('[1]T15 Wine import vol'!N147/'[1]T61 Real GDP'!N147*1000),"")),"")</f>
        <v>634.71303431731235</v>
      </c>
      <c r="P116" s="9">
        <f>IF('[1]T61 Real GDP'!O147&lt;&gt;"",(IF('[1]T15 Wine import vol'!O147&lt;&gt;"",('[1]T15 Wine import vol'!O147/'[1]T61 Real GDP'!O147*1000),"")),"")</f>
        <v>1868.7823856796413</v>
      </c>
      <c r="Q116" s="9">
        <f>IF('[1]T61 Real GDP'!P147&lt;&gt;"",(IF('[1]T15 Wine import vol'!P147&lt;&gt;"",('[1]T15 Wine import vol'!P147/'[1]T61 Real GDP'!P147*1000),"")),"")</f>
        <v>554.13644529086798</v>
      </c>
      <c r="R116" s="9" t="str">
        <f>IF('[1]T61 Real GDP'!Q147&lt;&gt;"",(IF('[1]T15 Wine import vol'!Q147&lt;&gt;"",('[1]T15 Wine import vol'!Q147/'[1]T61 Real GDP'!Q147*1000),"")),"")</f>
        <v/>
      </c>
      <c r="S116" s="9">
        <f>IF('[1]T61 Real GDP'!R147&lt;&gt;"",(IF('[1]T15 Wine import vol'!R147&lt;&gt;"",('[1]T15 Wine import vol'!R147/'[1]T61 Real GDP'!R147*1000),"")),"")</f>
        <v>107.85351011355355</v>
      </c>
      <c r="T116" s="9" t="str">
        <f>IF('[1]T61 Real GDP'!S147&lt;&gt;"",(IF('[1]T15 Wine import vol'!S147&lt;&gt;"",('[1]T15 Wine import vol'!S147/'[1]T61 Real GDP'!S147*1000),"")),"")</f>
        <v/>
      </c>
      <c r="U116" s="9" t="str">
        <f>IF('[1]T61 Real GDP'!T147&lt;&gt;"",(IF('[1]T15 Wine import vol'!T147&lt;&gt;"",('[1]T15 Wine import vol'!T147/'[1]T61 Real GDP'!T147*1000),"")),"")</f>
        <v/>
      </c>
      <c r="V116" s="9">
        <f>IF('[1]T61 Real GDP'!U147&lt;&gt;"",(IF('[1]T15 Wine import vol'!U147&lt;&gt;"",('[1]T15 Wine import vol'!U147/'[1]T61 Real GDP'!U147*1000),"")),"")</f>
        <v>299.63423338764687</v>
      </c>
      <c r="W116" s="9" t="str">
        <f>IF('[1]T61 Real GDP'!V147&lt;&gt;"",(IF('[1]T15 Wine import vol'!V147&lt;&gt;"",('[1]T15 Wine import vol'!V147/'[1]T61 Real GDP'!V147*1000),"")),"")</f>
        <v/>
      </c>
      <c r="X116" s="9">
        <f>IF('[1]T61 Real GDP'!W147&lt;&gt;"",(IF('[1]T15 Wine import vol'!W147&lt;&gt;"",('[1]T15 Wine import vol'!W147/'[1]T61 Real GDP'!W147*1000),"")),"")</f>
        <v>56.976356880145325</v>
      </c>
      <c r="Y116" s="9" t="str">
        <f>IF('[1]T61 Real GDP'!X147&lt;&gt;"",(IF('[1]T15 Wine import vol'!#REF!&lt;&gt;"",('[1]T15 Wine import vol'!#REF!/'[1]T61 Real GDP'!X147*1000),"")),"")</f>
        <v/>
      </c>
      <c r="Z116" s="9" t="str">
        <f>IF('[1]T61 Real GDP'!Y147&lt;&gt;"",(IF('[1]T15 Wine import vol'!X147&lt;&gt;"",('[1]T15 Wine import vol'!X147/'[1]T61 Real GDP'!Y147*1000),"")),"")</f>
        <v/>
      </c>
      <c r="AA116" s="9" t="str">
        <f>IF('[1]T61 Real GDP'!Z147&lt;&gt;"",(IF('[1]T15 Wine import vol'!Z147&lt;&gt;"",('[1]T15 Wine import vol'!Z147/'[1]T61 Real GDP'!Z147*1000),"")),"")</f>
        <v/>
      </c>
      <c r="AB116" s="9">
        <f>IF('[1]T61 Real GDP'!AA147&lt;&gt;"",(IF('[1]T15 Wine import vol'!AA147&lt;&gt;"",('[1]T15 Wine import vol'!AA147/'[1]T61 Real GDP'!AA147*1000),"")),"")</f>
        <v>41.067234825557463</v>
      </c>
      <c r="AC116" s="9">
        <f>IF('[1]T61 Real GDP'!AB147&lt;&gt;"",(IF('[1]T15 Wine import vol'!AB147&lt;&gt;"",('[1]T15 Wine import vol'!AB147/'[1]T61 Real GDP'!AB147*1000),"")),"")</f>
        <v>43.139373360086438</v>
      </c>
      <c r="AD116" s="9">
        <f>IF('[1]T61 Real GDP'!AC147&lt;&gt;"",(IF('[1]T15 Wine import vol'!AC147&lt;&gt;"",('[1]T15 Wine import vol'!AC147/'[1]T61 Real GDP'!AC147*1000),"")),"")</f>
        <v>257.07597035874682</v>
      </c>
      <c r="AE116" s="9">
        <f>IF('[1]T61 Real GDP'!AD147&lt;&gt;"",(IF('[1]T15 Wine import vol'!AD147&lt;&gt;"",('[1]T15 Wine import vol'!AD147/'[1]T61 Real GDP'!AD147*1000),"")),"")</f>
        <v>77.311253457666254</v>
      </c>
      <c r="AF116" s="9">
        <f>IF('[1]T61 Real GDP'!AE147&lt;&gt;"",(IF('[1]T15 Wine import vol'!AE147&lt;&gt;"",('[1]T15 Wine import vol'!AE147/'[1]T61 Real GDP'!AE147*1000),"")),"")</f>
        <v>78.563089392392783</v>
      </c>
      <c r="AG116" s="9">
        <f>IF('[1]T61 Real GDP'!AF147&lt;&gt;"",(IF('[1]T15 Wine import vol'!AF147&lt;&gt;"",('[1]T15 Wine import vol'!AF147/'[1]T61 Real GDP'!AF147*1000),"")),"")</f>
        <v>16.654545031967025</v>
      </c>
      <c r="AH116" s="9">
        <f>IF('[1]T61 Real GDP'!AG147&lt;&gt;"",(IF('[1]T15 Wine import vol'!AG147&lt;&gt;"",('[1]T15 Wine import vol'!AG147/'[1]T61 Real GDP'!AG147*1000),"")),"")</f>
        <v>22.086024473051737</v>
      </c>
      <c r="AI116" s="9">
        <f>IF('[1]T61 Real GDP'!AH147&lt;&gt;"",(IF('[1]T15 Wine import vol'!AH147&lt;&gt;"",('[1]T15 Wine import vol'!AH147/'[1]T61 Real GDP'!AH147*1000),"")),"")</f>
        <v>17.947026840569627</v>
      </c>
      <c r="AJ116" s="9">
        <f>IF('[1]T61 Real GDP'!AI147&lt;&gt;"",(IF('[1]T15 Wine import vol'!AI147&lt;&gt;"",('[1]T15 Wine import vol'!AI147/'[1]T61 Real GDP'!AI147*1000),"")),"")</f>
        <v>20.509208263833852</v>
      </c>
      <c r="AK116" s="9" t="str">
        <f>IF('[1]T61 Real GDP'!AJ147&lt;&gt;"",(IF('[1]T15 Wine import vol'!AJ147&lt;&gt;"",('[1]T15 Wine import vol'!AJ147/'[1]T61 Real GDP'!AJ147*1000),"")),"")</f>
        <v/>
      </c>
      <c r="AL116" s="9">
        <f>IF('[1]T61 Real GDP'!AK147&lt;&gt;"",(IF('[1]T15 Wine import vol'!AK147&lt;&gt;"",('[1]T15 Wine import vol'!AK147/'[1]T61 Real GDP'!AK147*1000),"")),"")</f>
        <v>1.7184111421643059E-2</v>
      </c>
      <c r="AM116" s="9">
        <f>IF('[1]T61 Real GDP'!AL147&lt;&gt;"",(IF('[1]T15 Wine import vol'!AL147&lt;&gt;"",('[1]T15 Wine import vol'!AL147/'[1]T61 Real GDP'!AL147*1000),"")),"")</f>
        <v>4.3120441553321518</v>
      </c>
      <c r="AN116" s="9">
        <f>IF('[1]T61 Real GDP'!AM147&lt;&gt;"",(IF('[1]T15 Wine import vol'!AM147&lt;&gt;"",('[1]T15 Wine import vol'!AM147/'[1]T61 Real GDP'!AM147*1000),"")),"")</f>
        <v>5.1232515594690105</v>
      </c>
      <c r="AO116" s="9">
        <f>IF('[1]T61 Real GDP'!AN147&lt;&gt;"",(IF('[1]T15 Wine import vol'!AN147&lt;&gt;"",('[1]T15 Wine import vol'!AN147/'[1]T61 Real GDP'!AN147*1000),"")),"")</f>
        <v>0.33981065162899959</v>
      </c>
      <c r="AP116" s="9">
        <f>IF('[1]T61 Real GDP'!AO147&lt;&gt;"",(IF('[1]T15 Wine import vol'!AO147&lt;&gt;"",('[1]T15 Wine import vol'!AO147/'[1]T61 Real GDP'!AO147*1000),"")),"")</f>
        <v>0</v>
      </c>
      <c r="AQ116" s="9" t="str">
        <f>IF('[1]T61 Real GDP'!AP147&lt;&gt;"",(IF('[1]T15 Wine import vol'!AP147&lt;&gt;"",('[1]T15 Wine import vol'!AP147/'[1]T61 Real GDP'!AP147*1000),"")),"")</f>
        <v/>
      </c>
      <c r="AR116" s="9">
        <f>IF('[1]T61 Real GDP'!AQ147&lt;&gt;"",(IF('[1]T15 Wine import vol'!AQ147&lt;&gt;"",('[1]T15 Wine import vol'!AQ147/'[1]T61 Real GDP'!AQ147*1000),"")),"")</f>
        <v>0</v>
      </c>
      <c r="AS116" s="9">
        <f>IF('[1]T61 Real GDP'!AR147&lt;&gt;"",(IF('[1]T15 Wine import vol'!AR147&lt;&gt;"",('[1]T15 Wine import vol'!AR147/'[1]T61 Real GDP'!AR147*1000),"")),"")</f>
        <v>60.697053159104549</v>
      </c>
      <c r="AT116" s="9">
        <f>IF('[1]T61 Real GDP'!AS147&lt;&gt;"",(IF('[1]T15 Wine import vol'!AS147&lt;&gt;"",('[1]T15 Wine import vol'!AS147/'[1]T61 Real GDP'!AS147*1000),"")),"")</f>
        <v>5.8872012245378545E-2</v>
      </c>
      <c r="AU116" s="9">
        <f>IF('[1]T61 Real GDP'!AT147&lt;&gt;"",(IF('[1]T15 Wine import vol'!AT147&lt;&gt;"",('[1]T15 Wine import vol'!AT147/'[1]T61 Real GDP'!AT147*1000),"")),"")</f>
        <v>18.05926933018328</v>
      </c>
      <c r="AV116" s="9">
        <f>IF('[1]T61 Real GDP'!AU147&lt;&gt;"",(IF('[1]T15 Wine import vol'!AU147&lt;&gt;"",('[1]T15 Wine import vol'!AU147/'[1]T61 Real GDP'!AU147*1000),"")),"")</f>
        <v>3.0278212096393915</v>
      </c>
      <c r="AW116" s="9">
        <f>IF('[1]T61 Real GDP'!AV147&lt;&gt;"",(IF('[1]T15 Wine import vol'!AV147&lt;&gt;"",('[1]T15 Wine import vol'!AV147/'[1]T61 Real GDP'!AV147*1000),"")),"")</f>
        <v>14.504293184703782</v>
      </c>
      <c r="AX116" s="9">
        <f>IF('[1]T61 Real GDP'!AW147&lt;&gt;"",(IF('[1]T15 Wine import vol'!AW147&lt;&gt;"",('[1]T15 Wine import vol'!AW147/'[1]T61 Real GDP'!AW147*1000),"")),"")</f>
        <v>5.4654779903724169</v>
      </c>
      <c r="AY116" s="9">
        <f>IF('[1]T61 Real GDP'!AX147&lt;&gt;"",(IF('[1]T15 Wine import vol'!AX147&lt;&gt;"",('[1]T15 Wine import vol'!AX147/'[1]T61 Real GDP'!AX147*1000),"")),"")</f>
        <v>98.384507324904689</v>
      </c>
      <c r="AZ116" s="9">
        <f>IF('[1]T61 Real GDP'!AY147&lt;&gt;"",(IF('[1]T15 Wine import vol'!AY147&lt;&gt;"",('[1]T15 Wine import vol'!AY147/'[1]T61 Real GDP'!AY147*1000),"")),"")</f>
        <v>1.6514329621431929</v>
      </c>
      <c r="BA116" s="9">
        <f>IF('[1]T61 Real GDP'!AZ147&lt;&gt;"",(IF('[1]T15 Wine import vol'!AZ147&lt;&gt;"",('[1]T15 Wine import vol'!AZ147/'[1]T61 Real GDP'!AZ147*1000),"")),"")</f>
        <v>3.0219110321524365</v>
      </c>
      <c r="BB116" s="8">
        <f>IF('[1]T61 Real GDP'!BC147&lt;&gt;"",(IF('[1]T15 Wine import vol'!BC147&lt;&gt;"",('[1]T15 Wine import vol'!BC147/'[1]T61 Real GDP'!BC147*1000),"")),"")</f>
        <v>227.82805203451449</v>
      </c>
    </row>
    <row r="117" spans="1:54" x14ac:dyDescent="0.5">
      <c r="A117" s="7">
        <f>'[1]T15 Wine import vol'!A148</f>
        <v>1980</v>
      </c>
      <c r="B117" s="9">
        <f>IF('[1]T61 Real GDP'!B148&lt;&gt;"",(IF('[1]T15 Wine import vol'!B148&lt;&gt;"",('[1]T15 Wine import vol'!B148/'[1]T61 Real GDP'!B148*1000),"")),"")</f>
        <v>819.76201916282753</v>
      </c>
      <c r="C117" s="9">
        <f>IF('[1]T61 Real GDP'!C148&lt;&gt;"",(IF('[1]T15 Wine import vol'!C148&lt;&gt;"",('[1]T15 Wine import vol'!C148/'[1]T61 Real GDP'!C148*1000),"")),"")</f>
        <v>26.269737666358164</v>
      </c>
      <c r="D117" s="9">
        <f>IF('[1]T61 Real GDP'!D148&lt;&gt;"",(IF('[1]T15 Wine import vol'!D148&lt;&gt;"",('[1]T15 Wine import vol'!D148/'[1]T61 Real GDP'!D148*1000),"")),"")</f>
        <v>0.78825249507342199</v>
      </c>
      <c r="E117" s="9">
        <f>IF('[1]T61 Real GDP'!E148&lt;&gt;"",(IF('[1]T15 Wine import vol'!E148&lt;&gt;"",('[1]T15 Wine import vol'!E148/'[1]T61 Real GDP'!E148*1000),"")),"")</f>
        <v>2.1479070225834596</v>
      </c>
      <c r="F117" s="9">
        <f>IF('[1]T61 Real GDP'!F148&lt;&gt;"",(IF('[1]T15 Wine import vol'!F148&lt;&gt;"",('[1]T15 Wine import vol'!F148/'[1]T61 Real GDP'!F148*1000),"")),"")</f>
        <v>215.44371064944067</v>
      </c>
      <c r="G117" s="9"/>
      <c r="H117" s="9">
        <f>IF('[1]T61 Real GDP'!G148&lt;&gt;"",(IF('[1]T15 Wine import vol'!G148&lt;&gt;"",('[1]T15 Wine import vol'!G148/'[1]T61 Real GDP'!G148*1000),"")),"")</f>
        <v>1235.396193006821</v>
      </c>
      <c r="I117" s="9">
        <f>IF('[1]T61 Real GDP'!H148&lt;&gt;"",(IF('[1]T15 Wine import vol'!H148&lt;&gt;"",('[1]T15 Wine import vol'!H148/'[1]T61 Real GDP'!H148*1000),"")),"")</f>
        <v>835.49544930137165</v>
      </c>
      <c r="J117" s="9">
        <f>IF('[1]T61 Real GDP'!I148&lt;&gt;"",(IF('[1]T15 Wine import vol'!I148&lt;&gt;"",('[1]T15 Wine import vol'!I148/'[1]T61 Real GDP'!I148*1000),"")),"")</f>
        <v>187.47778316367746</v>
      </c>
      <c r="K117" s="9">
        <f>IF('[1]T61 Real GDP'!J148&lt;&gt;"",(IF('[1]T15 Wine import vol'!J148&lt;&gt;"",('[1]T15 Wine import vol'!J148/'[1]T61 Real GDP'!J148*1000),"")),"")</f>
        <v>940.34109161260676</v>
      </c>
      <c r="L117" s="9">
        <f>IF('[1]T61 Real GDP'!K148&lt;&gt;"",(IF('[1]T15 Wine import vol'!K148&lt;&gt;"",('[1]T15 Wine import vol'!K148/'[1]T61 Real GDP'!K148*1000),"")),"")</f>
        <v>3.1212068666551067</v>
      </c>
      <c r="M117" s="9">
        <f>IF('[1]T61 Real GDP'!L148&lt;&gt;"",(IF('[1]T15 Wine import vol'!L148&lt;&gt;"",('[1]T15 Wine import vol'!L148/'[1]T61 Real GDP'!L148*1000),"")),"")</f>
        <v>360.07160808345094</v>
      </c>
      <c r="N117" s="9">
        <f>IF('[1]T61 Real GDP'!M148&lt;&gt;"",(IF('[1]T15 Wine import vol'!M148&lt;&gt;"",('[1]T15 Wine import vol'!M148/'[1]T61 Real GDP'!M148*1000),"")),"")</f>
        <v>832.23787016958443</v>
      </c>
      <c r="O117" s="9">
        <f>IF('[1]T61 Real GDP'!N148&lt;&gt;"",(IF('[1]T15 Wine import vol'!N148&lt;&gt;"",('[1]T15 Wine import vol'!N148/'[1]T61 Real GDP'!N148*1000),"")),"")</f>
        <v>617.75829196962957</v>
      </c>
      <c r="P117" s="9">
        <f>IF('[1]T61 Real GDP'!O148&lt;&gt;"",(IF('[1]T15 Wine import vol'!O148&lt;&gt;"",('[1]T15 Wine import vol'!O148/'[1]T61 Real GDP'!O148*1000),"")),"")</f>
        <v>1940.8968467754717</v>
      </c>
      <c r="Q117" s="9">
        <f>IF('[1]T61 Real GDP'!P148&lt;&gt;"",(IF('[1]T15 Wine import vol'!P148&lt;&gt;"",('[1]T15 Wine import vol'!P148/'[1]T61 Real GDP'!P148*1000),"")),"")</f>
        <v>482.94480819088631</v>
      </c>
      <c r="R117" s="9" t="str">
        <f>IF('[1]T61 Real GDP'!Q148&lt;&gt;"",(IF('[1]T15 Wine import vol'!Q148&lt;&gt;"",('[1]T15 Wine import vol'!Q148/'[1]T61 Real GDP'!Q148*1000),"")),"")</f>
        <v/>
      </c>
      <c r="S117" s="9">
        <f>IF('[1]T61 Real GDP'!R148&lt;&gt;"",(IF('[1]T15 Wine import vol'!R148&lt;&gt;"",('[1]T15 Wine import vol'!R148/'[1]T61 Real GDP'!R148*1000),"")),"")</f>
        <v>160.56573710239675</v>
      </c>
      <c r="T117" s="9" t="str">
        <f>IF('[1]T61 Real GDP'!S148&lt;&gt;"",(IF('[1]T15 Wine import vol'!S148&lt;&gt;"",('[1]T15 Wine import vol'!S148/'[1]T61 Real GDP'!S148*1000),"")),"")</f>
        <v/>
      </c>
      <c r="U117" s="9" t="str">
        <f>IF('[1]T61 Real GDP'!T148&lt;&gt;"",(IF('[1]T15 Wine import vol'!T148&lt;&gt;"",('[1]T15 Wine import vol'!T148/'[1]T61 Real GDP'!T148*1000),"")),"")</f>
        <v/>
      </c>
      <c r="V117" s="9">
        <f>IF('[1]T61 Real GDP'!U148&lt;&gt;"",(IF('[1]T15 Wine import vol'!U148&lt;&gt;"",('[1]T15 Wine import vol'!U148/'[1]T61 Real GDP'!U148*1000),"")),"")</f>
        <v>209.44730693099754</v>
      </c>
      <c r="W117" s="9" t="str">
        <f>IF('[1]T61 Real GDP'!V148&lt;&gt;"",(IF('[1]T15 Wine import vol'!V148&lt;&gt;"",('[1]T15 Wine import vol'!V148/'[1]T61 Real GDP'!V148*1000),"")),"")</f>
        <v/>
      </c>
      <c r="X117" s="9">
        <f>IF('[1]T61 Real GDP'!W148&lt;&gt;"",(IF('[1]T15 Wine import vol'!W148&lt;&gt;"",('[1]T15 Wine import vol'!W148/'[1]T61 Real GDP'!W148*1000),"")),"")</f>
        <v>73.210800839926179</v>
      </c>
      <c r="Y117" s="9" t="str">
        <f>IF('[1]T61 Real GDP'!X148&lt;&gt;"",(IF('[1]T15 Wine import vol'!#REF!&lt;&gt;"",('[1]T15 Wine import vol'!#REF!/'[1]T61 Real GDP'!X148*1000),"")),"")</f>
        <v/>
      </c>
      <c r="Z117" s="9" t="str">
        <f>IF('[1]T61 Real GDP'!Y148&lt;&gt;"",(IF('[1]T15 Wine import vol'!X148&lt;&gt;"",('[1]T15 Wine import vol'!X148/'[1]T61 Real GDP'!Y148*1000),"")),"")</f>
        <v/>
      </c>
      <c r="AA117" s="9" t="str">
        <f>IF('[1]T61 Real GDP'!Z148&lt;&gt;"",(IF('[1]T15 Wine import vol'!Z148&lt;&gt;"",('[1]T15 Wine import vol'!Z148/'[1]T61 Real GDP'!Z148*1000),"")),"")</f>
        <v/>
      </c>
      <c r="AB117" s="9">
        <f>IF('[1]T61 Real GDP'!AA148&lt;&gt;"",(IF('[1]T15 Wine import vol'!AA148&lt;&gt;"",('[1]T15 Wine import vol'!AA148/'[1]T61 Real GDP'!AA148*1000),"")),"")</f>
        <v>32.633567854463976</v>
      </c>
      <c r="AC117" s="9">
        <f>IF('[1]T61 Real GDP'!AB148&lt;&gt;"",(IF('[1]T15 Wine import vol'!AB148&lt;&gt;"",('[1]T15 Wine import vol'!AB148/'[1]T61 Real GDP'!AB148*1000),"")),"")</f>
        <v>47.265016223397467</v>
      </c>
      <c r="AD117" s="9">
        <f>IF('[1]T61 Real GDP'!AC148&lt;&gt;"",(IF('[1]T15 Wine import vol'!AC148&lt;&gt;"",('[1]T15 Wine import vol'!AC148/'[1]T61 Real GDP'!AC148*1000),"")),"")</f>
        <v>276.65944386069867</v>
      </c>
      <c r="AE117" s="9">
        <f>IF('[1]T61 Real GDP'!AD148&lt;&gt;"",(IF('[1]T15 Wine import vol'!AD148&lt;&gt;"",('[1]T15 Wine import vol'!AD148/'[1]T61 Real GDP'!AD148*1000),"")),"")</f>
        <v>86.983797409230647</v>
      </c>
      <c r="AF117" s="9">
        <f>IF('[1]T61 Real GDP'!AE148&lt;&gt;"",(IF('[1]T15 Wine import vol'!AE148&lt;&gt;"",('[1]T15 Wine import vol'!AE148/'[1]T61 Real GDP'!AE148*1000),"")),"")</f>
        <v>17.272732145346264</v>
      </c>
      <c r="AG117" s="9">
        <f>IF('[1]T61 Real GDP'!AF148&lt;&gt;"",(IF('[1]T15 Wine import vol'!AF148&lt;&gt;"",('[1]T15 Wine import vol'!AF148/'[1]T61 Real GDP'!AF148*1000),"")),"")</f>
        <v>9.4100509505752044</v>
      </c>
      <c r="AH117" s="9">
        <f>IF('[1]T61 Real GDP'!AG148&lt;&gt;"",(IF('[1]T15 Wine import vol'!AG148&lt;&gt;"",('[1]T15 Wine import vol'!AG148/'[1]T61 Real GDP'!AG148*1000),"")),"")</f>
        <v>63.80670250118586</v>
      </c>
      <c r="AI117" s="9">
        <f>IF('[1]T61 Real GDP'!AH148&lt;&gt;"",(IF('[1]T15 Wine import vol'!AH148&lt;&gt;"",('[1]T15 Wine import vol'!AH148/'[1]T61 Real GDP'!AH148*1000),"")),"")</f>
        <v>19.908192812301632</v>
      </c>
      <c r="AJ117" s="9">
        <f>IF('[1]T61 Real GDP'!AI148&lt;&gt;"",(IF('[1]T15 Wine import vol'!AI148&lt;&gt;"",('[1]T15 Wine import vol'!AI148/'[1]T61 Real GDP'!AI148*1000),"")),"")</f>
        <v>20.523424518573488</v>
      </c>
      <c r="AK117" s="9" t="str">
        <f>IF('[1]T61 Real GDP'!AJ148&lt;&gt;"",(IF('[1]T15 Wine import vol'!AJ148&lt;&gt;"",('[1]T15 Wine import vol'!AJ148/'[1]T61 Real GDP'!AJ148*1000),"")),"")</f>
        <v/>
      </c>
      <c r="AL117" s="9">
        <f>IF('[1]T61 Real GDP'!AK148&lt;&gt;"",(IF('[1]T15 Wine import vol'!AK148&lt;&gt;"",('[1]T15 Wine import vol'!AK148/'[1]T61 Real GDP'!AK148*1000),"")),"")</f>
        <v>1.6870969342092236E-2</v>
      </c>
      <c r="AM117" s="9">
        <f>IF('[1]T61 Real GDP'!AL148&lt;&gt;"",(IF('[1]T15 Wine import vol'!AL148&lt;&gt;"",('[1]T15 Wine import vol'!AL148/'[1]T61 Real GDP'!AL148*1000),"")),"")</f>
        <v>1.3776593342066037</v>
      </c>
      <c r="AN117" s="9">
        <f>IF('[1]T61 Real GDP'!AM148&lt;&gt;"",(IF('[1]T15 Wine import vol'!AM148&lt;&gt;"",('[1]T15 Wine import vol'!AM148/'[1]T61 Real GDP'!AM148*1000),"")),"")</f>
        <v>5.9805843447047948</v>
      </c>
      <c r="AO117" s="9">
        <f>IF('[1]T61 Real GDP'!AN148&lt;&gt;"",(IF('[1]T15 Wine import vol'!AN148&lt;&gt;"",('[1]T15 Wine import vol'!AN148/'[1]T61 Real GDP'!AN148*1000),"")),"")</f>
        <v>0</v>
      </c>
      <c r="AP117" s="9">
        <f>IF('[1]T61 Real GDP'!AO148&lt;&gt;"",(IF('[1]T15 Wine import vol'!AO148&lt;&gt;"",('[1]T15 Wine import vol'!AO148/'[1]T61 Real GDP'!AO148*1000),"")),"")</f>
        <v>0</v>
      </c>
      <c r="AQ117" s="9" t="str">
        <f>IF('[1]T61 Real GDP'!AP148&lt;&gt;"",(IF('[1]T15 Wine import vol'!AP148&lt;&gt;"",('[1]T15 Wine import vol'!AP148/'[1]T61 Real GDP'!AP148*1000),"")),"")</f>
        <v/>
      </c>
      <c r="AR117" s="9">
        <f>IF('[1]T61 Real GDP'!AQ148&lt;&gt;"",(IF('[1]T15 Wine import vol'!AQ148&lt;&gt;"",('[1]T15 Wine import vol'!AQ148/'[1]T61 Real GDP'!AQ148*1000),"")),"")</f>
        <v>0</v>
      </c>
      <c r="AS117" s="9">
        <f>IF('[1]T61 Real GDP'!AR148&lt;&gt;"",(IF('[1]T15 Wine import vol'!AR148&lt;&gt;"",('[1]T15 Wine import vol'!AR148/'[1]T61 Real GDP'!AR148*1000),"")),"")</f>
        <v>50.679805178930742</v>
      </c>
      <c r="AT117" s="9">
        <f>IF('[1]T61 Real GDP'!AS148&lt;&gt;"",(IF('[1]T15 Wine import vol'!AS148&lt;&gt;"",('[1]T15 Wine import vol'!AS148/'[1]T61 Real GDP'!AS148*1000),"")),"")</f>
        <v>5.6496997812310698E-2</v>
      </c>
      <c r="AU117" s="9">
        <f>IF('[1]T61 Real GDP'!AT148&lt;&gt;"",(IF('[1]T15 Wine import vol'!AT148&lt;&gt;"",('[1]T15 Wine import vol'!AT148/'[1]T61 Real GDP'!AT148*1000),"")),"")</f>
        <v>20.611339679697945</v>
      </c>
      <c r="AV117" s="9">
        <f>IF('[1]T61 Real GDP'!AU148&lt;&gt;"",(IF('[1]T15 Wine import vol'!AU148&lt;&gt;"",('[1]T15 Wine import vol'!AU148/'[1]T61 Real GDP'!AU148*1000),"")),"")</f>
        <v>1.1029927444754728</v>
      </c>
      <c r="AW117" s="9">
        <f>IF('[1]T61 Real GDP'!AV148&lt;&gt;"",(IF('[1]T15 Wine import vol'!AV148&lt;&gt;"",('[1]T15 Wine import vol'!AV148/'[1]T61 Real GDP'!AV148*1000),"")),"")</f>
        <v>12.07955019569666</v>
      </c>
      <c r="AX117" s="9">
        <f>IF('[1]T61 Real GDP'!AW148&lt;&gt;"",(IF('[1]T15 Wine import vol'!AW148&lt;&gt;"",('[1]T15 Wine import vol'!AW148/'[1]T61 Real GDP'!AW148*1000),"")),"")</f>
        <v>4.6193765907513304</v>
      </c>
      <c r="AY117" s="9">
        <f>IF('[1]T61 Real GDP'!AX148&lt;&gt;"",(IF('[1]T15 Wine import vol'!AX148&lt;&gt;"",('[1]T15 Wine import vol'!AX148/'[1]T61 Real GDP'!AX148*1000),"")),"")</f>
        <v>95.083466727646922</v>
      </c>
      <c r="AZ117" s="9">
        <f>IF('[1]T61 Real GDP'!AY148&lt;&gt;"",(IF('[1]T15 Wine import vol'!AY148&lt;&gt;"",('[1]T15 Wine import vol'!AY148/'[1]T61 Real GDP'!AY148*1000),"")),"")</f>
        <v>1.3787501469598025</v>
      </c>
      <c r="BA117" s="9">
        <f>IF('[1]T61 Real GDP'!AZ148&lt;&gt;"",(IF('[1]T15 Wine import vol'!AZ148&lt;&gt;"",('[1]T15 Wine import vol'!AZ148/'[1]T61 Real GDP'!AZ148*1000),"")),"")</f>
        <v>2.5392120949748578</v>
      </c>
      <c r="BB117" s="8">
        <f>IF('[1]T61 Real GDP'!BC148&lt;&gt;"",(IF('[1]T15 Wine import vol'!BC148&lt;&gt;"",('[1]T15 Wine import vol'!BC148/'[1]T61 Real GDP'!BC148*1000),"")),"")</f>
        <v>223.36391289645664</v>
      </c>
    </row>
    <row r="118" spans="1:54" x14ac:dyDescent="0.5">
      <c r="A118" s="7">
        <f>'[1]T15 Wine import vol'!A149</f>
        <v>1981</v>
      </c>
      <c r="B118" s="9">
        <f>IF('[1]T61 Real GDP'!B149&lt;&gt;"",(IF('[1]T15 Wine import vol'!B149&lt;&gt;"",('[1]T15 Wine import vol'!B149/'[1]T61 Real GDP'!B149*1000),"")),"")</f>
        <v>945.98207552218901</v>
      </c>
      <c r="C118" s="9">
        <f>IF('[1]T61 Real GDP'!C149&lt;&gt;"",(IF('[1]T15 Wine import vol'!C149&lt;&gt;"",('[1]T15 Wine import vol'!C149/'[1]T61 Real GDP'!C149*1000),"")),"")</f>
        <v>23.732395121584947</v>
      </c>
      <c r="D118" s="9">
        <f>IF('[1]T61 Real GDP'!D149&lt;&gt;"",(IF('[1]T15 Wine import vol'!D149&lt;&gt;"",('[1]T15 Wine import vol'!D149/'[1]T61 Real GDP'!D149*1000),"")),"")</f>
        <v>0.97587829046141528</v>
      </c>
      <c r="E118" s="9">
        <f>IF('[1]T61 Real GDP'!E149&lt;&gt;"",(IF('[1]T15 Wine import vol'!E149&lt;&gt;"",('[1]T15 Wine import vol'!E149/'[1]T61 Real GDP'!E149*1000),"")),"")</f>
        <v>3.587412910072441</v>
      </c>
      <c r="F118" s="9">
        <f>IF('[1]T61 Real GDP'!F149&lt;&gt;"",(IF('[1]T15 Wine import vol'!F149&lt;&gt;"",('[1]T15 Wine import vol'!F149/'[1]T61 Real GDP'!F149*1000),"")),"")</f>
        <v>288.24045253490857</v>
      </c>
      <c r="G118" s="9"/>
      <c r="H118" s="9">
        <f>IF('[1]T61 Real GDP'!G149&lt;&gt;"",(IF('[1]T15 Wine import vol'!G149&lt;&gt;"",('[1]T15 Wine import vol'!G149/'[1]T61 Real GDP'!G149*1000),"")),"")</f>
        <v>1282.5103605151678</v>
      </c>
      <c r="I118" s="9">
        <f>IF('[1]T61 Real GDP'!H149&lt;&gt;"",(IF('[1]T15 Wine import vol'!H149&lt;&gt;"",('[1]T15 Wine import vol'!H149/'[1]T61 Real GDP'!H149*1000),"")),"")</f>
        <v>971.53241243727041</v>
      </c>
      <c r="J118" s="9">
        <f>IF('[1]T61 Real GDP'!I149&lt;&gt;"",(IF('[1]T15 Wine import vol'!I149&lt;&gt;"",('[1]T15 Wine import vol'!I149/'[1]T61 Real GDP'!I149*1000),"")),"")</f>
        <v>152.2135685167267</v>
      </c>
      <c r="K118" s="9">
        <f>IF('[1]T61 Real GDP'!J149&lt;&gt;"",(IF('[1]T15 Wine import vol'!J149&lt;&gt;"",('[1]T15 Wine import vol'!J149/'[1]T61 Real GDP'!J149*1000),"")),"")</f>
        <v>1043.8303902725743</v>
      </c>
      <c r="L118" s="9">
        <f>IF('[1]T61 Real GDP'!K149&lt;&gt;"",(IF('[1]T15 Wine import vol'!K149&lt;&gt;"",('[1]T15 Wine import vol'!K149/'[1]T61 Real GDP'!K149*1000),"")),"")</f>
        <v>2.8884036370778601</v>
      </c>
      <c r="M118" s="9">
        <f>IF('[1]T61 Real GDP'!L149&lt;&gt;"",(IF('[1]T15 Wine import vol'!L149&lt;&gt;"",('[1]T15 Wine import vol'!L149/'[1]T61 Real GDP'!L149*1000),"")),"")</f>
        <v>384.40009329290649</v>
      </c>
      <c r="N118" s="9">
        <f>IF('[1]T61 Real GDP'!M149&lt;&gt;"",(IF('[1]T15 Wine import vol'!M149&lt;&gt;"",('[1]T15 Wine import vol'!M149/'[1]T61 Real GDP'!M149*1000),"")),"")</f>
        <v>854.25637308203443</v>
      </c>
      <c r="O118" s="9">
        <f>IF('[1]T61 Real GDP'!N149&lt;&gt;"",(IF('[1]T15 Wine import vol'!N149&lt;&gt;"",('[1]T15 Wine import vol'!N149/'[1]T61 Real GDP'!N149*1000),"")),"")</f>
        <v>594.65443905336883</v>
      </c>
      <c r="P118" s="9">
        <f>IF('[1]T61 Real GDP'!O149&lt;&gt;"",(IF('[1]T15 Wine import vol'!O149&lt;&gt;"",('[1]T15 Wine import vol'!O149/'[1]T61 Real GDP'!O149*1000),"")),"")</f>
        <v>2221.7697574752465</v>
      </c>
      <c r="Q118" s="9">
        <f>IF('[1]T61 Real GDP'!P149&lt;&gt;"",(IF('[1]T15 Wine import vol'!P149&lt;&gt;"",('[1]T15 Wine import vol'!P149/'[1]T61 Real GDP'!P149*1000),"")),"")</f>
        <v>569.97800295798299</v>
      </c>
      <c r="R118" s="9" t="str">
        <f>IF('[1]T61 Real GDP'!Q149&lt;&gt;"",(IF('[1]T15 Wine import vol'!Q149&lt;&gt;"",('[1]T15 Wine import vol'!Q149/'[1]T61 Real GDP'!Q149*1000),"")),"")</f>
        <v/>
      </c>
      <c r="S118" s="9">
        <f>IF('[1]T61 Real GDP'!R149&lt;&gt;"",(IF('[1]T15 Wine import vol'!R149&lt;&gt;"",('[1]T15 Wine import vol'!R149/'[1]T61 Real GDP'!R149*1000),"")),"")</f>
        <v>344.35713246871285</v>
      </c>
      <c r="T118" s="9" t="str">
        <f>IF('[1]T61 Real GDP'!S149&lt;&gt;"",(IF('[1]T15 Wine import vol'!S149&lt;&gt;"",('[1]T15 Wine import vol'!S149/'[1]T61 Real GDP'!S149*1000),"")),"")</f>
        <v/>
      </c>
      <c r="U118" s="9" t="str">
        <f>IF('[1]T61 Real GDP'!T149&lt;&gt;"",(IF('[1]T15 Wine import vol'!T149&lt;&gt;"",('[1]T15 Wine import vol'!T149/'[1]T61 Real GDP'!T149*1000),"")),"")</f>
        <v/>
      </c>
      <c r="V118" s="9">
        <f>IF('[1]T61 Real GDP'!U149&lt;&gt;"",(IF('[1]T15 Wine import vol'!U149&lt;&gt;"",('[1]T15 Wine import vol'!U149/'[1]T61 Real GDP'!U149*1000),"")),"")</f>
        <v>592.62476168532328</v>
      </c>
      <c r="W118" s="9" t="str">
        <f>IF('[1]T61 Real GDP'!V149&lt;&gt;"",(IF('[1]T15 Wine import vol'!V149&lt;&gt;"",('[1]T15 Wine import vol'!V149/'[1]T61 Real GDP'!V149*1000),"")),"")</f>
        <v/>
      </c>
      <c r="X118" s="9">
        <f>IF('[1]T61 Real GDP'!W149&lt;&gt;"",(IF('[1]T15 Wine import vol'!W149&lt;&gt;"",('[1]T15 Wine import vol'!W149/'[1]T61 Real GDP'!W149*1000),"")),"")</f>
        <v>83.555538460585495</v>
      </c>
      <c r="Y118" s="9" t="str">
        <f>IF('[1]T61 Real GDP'!X149&lt;&gt;"",(IF('[1]T15 Wine import vol'!#REF!&lt;&gt;"",('[1]T15 Wine import vol'!#REF!/'[1]T61 Real GDP'!X149*1000),"")),"")</f>
        <v/>
      </c>
      <c r="Z118" s="9" t="str">
        <f>IF('[1]T61 Real GDP'!Y149&lt;&gt;"",(IF('[1]T15 Wine import vol'!X149&lt;&gt;"",('[1]T15 Wine import vol'!X149/'[1]T61 Real GDP'!Y149*1000),"")),"")</f>
        <v/>
      </c>
      <c r="AA118" s="9" t="str">
        <f>IF('[1]T61 Real GDP'!Z149&lt;&gt;"",(IF('[1]T15 Wine import vol'!Z149&lt;&gt;"",('[1]T15 Wine import vol'!Z149/'[1]T61 Real GDP'!Z149*1000),"")),"")</f>
        <v/>
      </c>
      <c r="AB118" s="9">
        <f>IF('[1]T61 Real GDP'!AA149&lt;&gt;"",(IF('[1]T15 Wine import vol'!AA149&lt;&gt;"",('[1]T15 Wine import vol'!AA149/'[1]T61 Real GDP'!AA149*1000),"")),"")</f>
        <v>34.244446475911872</v>
      </c>
      <c r="AC118" s="9">
        <f>IF('[1]T61 Real GDP'!AB149&lt;&gt;"",(IF('[1]T15 Wine import vol'!AB149&lt;&gt;"",('[1]T15 Wine import vol'!AB149/'[1]T61 Real GDP'!AB149*1000),"")),"")</f>
        <v>55.749128919860624</v>
      </c>
      <c r="AD118" s="9">
        <f>IF('[1]T61 Real GDP'!AC149&lt;&gt;"",(IF('[1]T15 Wine import vol'!AC149&lt;&gt;"",('[1]T15 Wine import vol'!AC149/'[1]T61 Real GDP'!AC149*1000),"")),"")</f>
        <v>293.49479720306999</v>
      </c>
      <c r="AE118" s="9">
        <f>IF('[1]T61 Real GDP'!AD149&lt;&gt;"",(IF('[1]T15 Wine import vol'!AD149&lt;&gt;"",('[1]T15 Wine import vol'!AD149/'[1]T61 Real GDP'!AD149*1000),"")),"")</f>
        <v>95.659020313223209</v>
      </c>
      <c r="AF118" s="9">
        <f>IF('[1]T61 Real GDP'!AE149&lt;&gt;"",(IF('[1]T15 Wine import vol'!AE149&lt;&gt;"",('[1]T15 Wine import vol'!AE149/'[1]T61 Real GDP'!AE149*1000),"")),"")</f>
        <v>2.885186343928491</v>
      </c>
      <c r="AG118" s="9">
        <f>IF('[1]T61 Real GDP'!AF149&lt;&gt;"",(IF('[1]T15 Wine import vol'!AF149&lt;&gt;"",('[1]T15 Wine import vol'!AF149/'[1]T61 Real GDP'!AF149*1000),"")),"")</f>
        <v>7.3887300505092286</v>
      </c>
      <c r="AH118" s="9">
        <f>IF('[1]T61 Real GDP'!AG149&lt;&gt;"",(IF('[1]T15 Wine import vol'!AG149&lt;&gt;"",('[1]T15 Wine import vol'!AG149/'[1]T61 Real GDP'!AG149*1000),"")),"")</f>
        <v>121.78479559019108</v>
      </c>
      <c r="AI118" s="9">
        <f>IF('[1]T61 Real GDP'!AH149&lt;&gt;"",(IF('[1]T15 Wine import vol'!AH149&lt;&gt;"",('[1]T15 Wine import vol'!AH149/'[1]T61 Real GDP'!AH149*1000),"")),"")</f>
        <v>22.335515915824633</v>
      </c>
      <c r="AJ118" s="9">
        <f>IF('[1]T61 Real GDP'!AI149&lt;&gt;"",(IF('[1]T15 Wine import vol'!AI149&lt;&gt;"",('[1]T15 Wine import vol'!AI149/'[1]T61 Real GDP'!AI149*1000),"")),"")</f>
        <v>19.84879926263941</v>
      </c>
      <c r="AK118" s="9" t="str">
        <f>IF('[1]T61 Real GDP'!AJ149&lt;&gt;"",(IF('[1]T15 Wine import vol'!AJ149&lt;&gt;"",('[1]T15 Wine import vol'!AJ149/'[1]T61 Real GDP'!AJ149*1000),"")),"")</f>
        <v/>
      </c>
      <c r="AL118" s="9">
        <f>IF('[1]T61 Real GDP'!AK149&lt;&gt;"",(IF('[1]T15 Wine import vol'!AK149&lt;&gt;"",('[1]T15 Wine import vol'!AK149/'[1]T61 Real GDP'!AK149*1000),"")),"")</f>
        <v>0</v>
      </c>
      <c r="AM118" s="9">
        <f>IF('[1]T61 Real GDP'!AL149&lt;&gt;"",(IF('[1]T15 Wine import vol'!AL149&lt;&gt;"",('[1]T15 Wine import vol'!AL149/'[1]T61 Real GDP'!AL149*1000),"")),"")</f>
        <v>2.6942908905095919</v>
      </c>
      <c r="AN118" s="9">
        <f>IF('[1]T61 Real GDP'!AM149&lt;&gt;"",(IF('[1]T15 Wine import vol'!AM149&lt;&gt;"",('[1]T15 Wine import vol'!AM149/'[1]T61 Real GDP'!AM149*1000),"")),"")</f>
        <v>6.8210083614324377</v>
      </c>
      <c r="AO118" s="9">
        <f>IF('[1]T61 Real GDP'!AN149&lt;&gt;"",(IF('[1]T15 Wine import vol'!AN149&lt;&gt;"",('[1]T15 Wine import vol'!AN149/'[1]T61 Real GDP'!AN149*1000),"")),"")</f>
        <v>4.5970179593276299</v>
      </c>
      <c r="AP118" s="9">
        <f>IF('[1]T61 Real GDP'!AO149&lt;&gt;"",(IF('[1]T15 Wine import vol'!AO149&lt;&gt;"",('[1]T15 Wine import vol'!AO149/'[1]T61 Real GDP'!AO149*1000),"")),"")</f>
        <v>0</v>
      </c>
      <c r="AQ118" s="9" t="str">
        <f>IF('[1]T61 Real GDP'!AP149&lt;&gt;"",(IF('[1]T15 Wine import vol'!AP149&lt;&gt;"",('[1]T15 Wine import vol'!AP149/'[1]T61 Real GDP'!AP149*1000),"")),"")</f>
        <v/>
      </c>
      <c r="AR118" s="9">
        <f>IF('[1]T61 Real GDP'!AQ149&lt;&gt;"",(IF('[1]T15 Wine import vol'!AQ149&lt;&gt;"",('[1]T15 Wine import vol'!AQ149/'[1]T61 Real GDP'!AQ149*1000),"")),"")</f>
        <v>0</v>
      </c>
      <c r="AS118" s="9">
        <f>IF('[1]T61 Real GDP'!AR149&lt;&gt;"",(IF('[1]T15 Wine import vol'!AR149&lt;&gt;"",('[1]T15 Wine import vol'!AR149/'[1]T61 Real GDP'!AR149*1000),"")),"")</f>
        <v>56.797437398822041</v>
      </c>
      <c r="AT118" s="9">
        <f>IF('[1]T61 Real GDP'!AS149&lt;&gt;"",(IF('[1]T15 Wine import vol'!AS149&lt;&gt;"",('[1]T15 Wine import vol'!AS149/'[1]T61 Real GDP'!AS149*1000),"")),"")</f>
        <v>3.5509156923841732E-2</v>
      </c>
      <c r="AU118" s="9">
        <f>IF('[1]T61 Real GDP'!AT149&lt;&gt;"",(IF('[1]T15 Wine import vol'!AT149&lt;&gt;"",('[1]T15 Wine import vol'!AT149/'[1]T61 Real GDP'!AT149*1000),"")),"")</f>
        <v>20.183106381532394</v>
      </c>
      <c r="AV118" s="9">
        <f>IF('[1]T61 Real GDP'!AU149&lt;&gt;"",(IF('[1]T15 Wine import vol'!AU149&lt;&gt;"",('[1]T15 Wine import vol'!AU149/'[1]T61 Real GDP'!AU149*1000),"")),"")</f>
        <v>0.52226844598123434</v>
      </c>
      <c r="AW118" s="9">
        <f>IF('[1]T61 Real GDP'!AV149&lt;&gt;"",(IF('[1]T15 Wine import vol'!AV149&lt;&gt;"",('[1]T15 Wine import vol'!AV149/'[1]T61 Real GDP'!AV149*1000),"")),"")</f>
        <v>15.918072020927255</v>
      </c>
      <c r="AX118" s="9">
        <f>IF('[1]T61 Real GDP'!AW149&lt;&gt;"",(IF('[1]T15 Wine import vol'!AW149&lt;&gt;"",('[1]T15 Wine import vol'!AW149/'[1]T61 Real GDP'!AW149*1000),"")),"")</f>
        <v>4.8340444572286954</v>
      </c>
      <c r="AY118" s="9">
        <f>IF('[1]T61 Real GDP'!AX149&lt;&gt;"",(IF('[1]T15 Wine import vol'!AX149&lt;&gt;"",('[1]T15 Wine import vol'!AX149/'[1]T61 Real GDP'!AX149*1000),"")),"")</f>
        <v>90.317195325542585</v>
      </c>
      <c r="AZ118" s="9">
        <f>IF('[1]T61 Real GDP'!AY149&lt;&gt;"",(IF('[1]T15 Wine import vol'!AY149&lt;&gt;"",('[1]T15 Wine import vol'!AY149/'[1]T61 Real GDP'!AY149*1000),"")),"")</f>
        <v>1.7819569310070571</v>
      </c>
      <c r="BA118" s="9">
        <f>IF('[1]T61 Real GDP'!AZ149&lt;&gt;"",(IF('[1]T15 Wine import vol'!AZ149&lt;&gt;"",('[1]T15 Wine import vol'!AZ149/'[1]T61 Real GDP'!AZ149*1000),"")),"")</f>
        <v>3.7575366910094252</v>
      </c>
      <c r="BB118" s="8">
        <f>IF('[1]T61 Real GDP'!BC149&lt;&gt;"",(IF('[1]T15 Wine import vol'!BC149&lt;&gt;"",('[1]T15 Wine import vol'!BC149/'[1]T61 Real GDP'!BC149*1000),"")),"")</f>
        <v>238.95886326696387</v>
      </c>
    </row>
    <row r="119" spans="1:54" x14ac:dyDescent="0.5">
      <c r="A119" s="7">
        <f>'[1]T15 Wine import vol'!A150</f>
        <v>1982</v>
      </c>
      <c r="B119" s="9">
        <f>IF('[1]T61 Real GDP'!B150&lt;&gt;"",(IF('[1]T15 Wine import vol'!B150&lt;&gt;"",('[1]T15 Wine import vol'!B150/'[1]T61 Real GDP'!B150*1000),"")),"")</f>
        <v>893.10110383762446</v>
      </c>
      <c r="C119" s="9">
        <f>IF('[1]T61 Real GDP'!C150&lt;&gt;"",(IF('[1]T15 Wine import vol'!C150&lt;&gt;"",('[1]T15 Wine import vol'!C150/'[1]T61 Real GDP'!C150*1000),"")),"")</f>
        <v>19.219655300820975</v>
      </c>
      <c r="D119" s="9">
        <f>IF('[1]T61 Real GDP'!D150&lt;&gt;"",(IF('[1]T15 Wine import vol'!D150&lt;&gt;"",('[1]T15 Wine import vol'!D150/'[1]T61 Real GDP'!D150*1000),"")),"")</f>
        <v>1.0289830217801408</v>
      </c>
      <c r="E119" s="9">
        <f>IF('[1]T61 Real GDP'!E150&lt;&gt;"",(IF('[1]T15 Wine import vol'!E150&lt;&gt;"",('[1]T15 Wine import vol'!E150/'[1]T61 Real GDP'!E150*1000),"")),"")</f>
        <v>4.2212142932015775</v>
      </c>
      <c r="F119" s="9">
        <f>IF('[1]T61 Real GDP'!F150&lt;&gt;"",(IF('[1]T15 Wine import vol'!F150&lt;&gt;"",('[1]T15 Wine import vol'!F150/'[1]T61 Real GDP'!F150*1000),"")),"")</f>
        <v>315.24349881796695</v>
      </c>
      <c r="G119" s="9"/>
      <c r="H119" s="9">
        <f>IF('[1]T61 Real GDP'!G150&lt;&gt;"",(IF('[1]T15 Wine import vol'!G150&lt;&gt;"",('[1]T15 Wine import vol'!G150/'[1]T61 Real GDP'!G150*1000),"")),"")</f>
        <v>1271.8086110612749</v>
      </c>
      <c r="I119" s="9">
        <f>IF('[1]T61 Real GDP'!H150&lt;&gt;"",(IF('[1]T15 Wine import vol'!H150&lt;&gt;"",('[1]T15 Wine import vol'!H150/'[1]T61 Real GDP'!H150*1000),"")),"")</f>
        <v>1051.6133082234778</v>
      </c>
      <c r="J119" s="9">
        <f>IF('[1]T61 Real GDP'!I150&lt;&gt;"",(IF('[1]T15 Wine import vol'!I150&lt;&gt;"",('[1]T15 Wine import vol'!I150/'[1]T61 Real GDP'!I150*1000),"")),"")</f>
        <v>152.02027961284375</v>
      </c>
      <c r="K119" s="9">
        <f>IF('[1]T61 Real GDP'!J150&lt;&gt;"",(IF('[1]T15 Wine import vol'!J150&lt;&gt;"",('[1]T15 Wine import vol'!J150/'[1]T61 Real GDP'!J150*1000),"")),"")</f>
        <v>1024.4099149026322</v>
      </c>
      <c r="L119" s="9">
        <f>IF('[1]T61 Real GDP'!K150&lt;&gt;"",(IF('[1]T15 Wine import vol'!K150&lt;&gt;"",('[1]T15 Wine import vol'!K150/'[1]T61 Real GDP'!K150*1000),"")),"")</f>
        <v>3.6826054433511715</v>
      </c>
      <c r="M119" s="9">
        <f>IF('[1]T61 Real GDP'!L150&lt;&gt;"",(IF('[1]T15 Wine import vol'!L150&lt;&gt;"",('[1]T15 Wine import vol'!L150/'[1]T61 Real GDP'!L150*1000),"")),"")</f>
        <v>322.78975829044242</v>
      </c>
      <c r="N119" s="9">
        <f>IF('[1]T61 Real GDP'!M150&lt;&gt;"",(IF('[1]T15 Wine import vol'!M150&lt;&gt;"",('[1]T15 Wine import vol'!M150/'[1]T61 Real GDP'!M150*1000),"")),"")</f>
        <v>955.33867600248391</v>
      </c>
      <c r="O119" s="9">
        <f>IF('[1]T61 Real GDP'!N150&lt;&gt;"",(IF('[1]T15 Wine import vol'!N150&lt;&gt;"",('[1]T15 Wine import vol'!N150/'[1]T61 Real GDP'!N150*1000),"")),"")</f>
        <v>642.46809328832978</v>
      </c>
      <c r="P119" s="9">
        <f>IF('[1]T61 Real GDP'!O150&lt;&gt;"",(IF('[1]T15 Wine import vol'!O150&lt;&gt;"",('[1]T15 Wine import vol'!O150/'[1]T61 Real GDP'!O150*1000),"")),"")</f>
        <v>2201.5393457780442</v>
      </c>
      <c r="Q119" s="9">
        <f>IF('[1]T61 Real GDP'!P150&lt;&gt;"",(IF('[1]T15 Wine import vol'!P150&lt;&gt;"",('[1]T15 Wine import vol'!P150/'[1]T61 Real GDP'!P150*1000),"")),"")</f>
        <v>554.94676383585363</v>
      </c>
      <c r="R119" s="9" t="str">
        <f>IF('[1]T61 Real GDP'!Q150&lt;&gt;"",(IF('[1]T15 Wine import vol'!Q150&lt;&gt;"",('[1]T15 Wine import vol'!Q150/'[1]T61 Real GDP'!Q150*1000),"")),"")</f>
        <v/>
      </c>
      <c r="S119" s="9">
        <f>IF('[1]T61 Real GDP'!R150&lt;&gt;"",(IF('[1]T15 Wine import vol'!R150&lt;&gt;"",('[1]T15 Wine import vol'!R150/'[1]T61 Real GDP'!R150*1000),"")),"")</f>
        <v>331.08491662967771</v>
      </c>
      <c r="T119" s="9" t="str">
        <f>IF('[1]T61 Real GDP'!S150&lt;&gt;"",(IF('[1]T15 Wine import vol'!S150&lt;&gt;"",('[1]T15 Wine import vol'!S150/'[1]T61 Real GDP'!S150*1000),"")),"")</f>
        <v/>
      </c>
      <c r="U119" s="9" t="str">
        <f>IF('[1]T61 Real GDP'!T150&lt;&gt;"",(IF('[1]T15 Wine import vol'!T150&lt;&gt;"",('[1]T15 Wine import vol'!T150/'[1]T61 Real GDP'!T150*1000),"")),"")</f>
        <v/>
      </c>
      <c r="V119" s="9">
        <f>IF('[1]T61 Real GDP'!U150&lt;&gt;"",(IF('[1]T15 Wine import vol'!U150&lt;&gt;"",('[1]T15 Wine import vol'!U150/'[1]T61 Real GDP'!U150*1000),"")),"")</f>
        <v>851.81180144444124</v>
      </c>
      <c r="W119" s="9" t="str">
        <f>IF('[1]T61 Real GDP'!V150&lt;&gt;"",(IF('[1]T15 Wine import vol'!V150&lt;&gt;"",('[1]T15 Wine import vol'!V150/'[1]T61 Real GDP'!V150*1000),"")),"")</f>
        <v/>
      </c>
      <c r="X119" s="9">
        <f>IF('[1]T61 Real GDP'!W150&lt;&gt;"",(IF('[1]T15 Wine import vol'!W150&lt;&gt;"",('[1]T15 Wine import vol'!W150/'[1]T61 Real GDP'!W150*1000),"")),"")</f>
        <v>32.954510002762198</v>
      </c>
      <c r="Y119" s="9" t="str">
        <f>IF('[1]T61 Real GDP'!X150&lt;&gt;"",(IF('[1]T15 Wine import vol'!#REF!&lt;&gt;"",('[1]T15 Wine import vol'!#REF!/'[1]T61 Real GDP'!X150*1000),"")),"")</f>
        <v/>
      </c>
      <c r="Z119" s="9" t="str">
        <f>IF('[1]T61 Real GDP'!Y150&lt;&gt;"",(IF('[1]T15 Wine import vol'!X150&lt;&gt;"",('[1]T15 Wine import vol'!X150/'[1]T61 Real GDP'!Y150*1000),"")),"")</f>
        <v/>
      </c>
      <c r="AA119" s="9" t="str">
        <f>IF('[1]T61 Real GDP'!Z150&lt;&gt;"",(IF('[1]T15 Wine import vol'!Z150&lt;&gt;"",('[1]T15 Wine import vol'!Z150/'[1]T61 Real GDP'!Z150*1000),"")),"")</f>
        <v/>
      </c>
      <c r="AB119" s="9">
        <f>IF('[1]T61 Real GDP'!AA150&lt;&gt;"",(IF('[1]T15 Wine import vol'!AA150&lt;&gt;"",('[1]T15 Wine import vol'!AA150/'[1]T61 Real GDP'!AA150*1000),"")),"")</f>
        <v>41.15105806546093</v>
      </c>
      <c r="AC119" s="9">
        <f>IF('[1]T61 Real GDP'!AB150&lt;&gt;"",(IF('[1]T15 Wine import vol'!AB150&lt;&gt;"",('[1]T15 Wine import vol'!AB150/'[1]T61 Real GDP'!AB150*1000),"")),"")</f>
        <v>80.580736205123287</v>
      </c>
      <c r="AD119" s="9">
        <f>IF('[1]T61 Real GDP'!AC150&lt;&gt;"",(IF('[1]T15 Wine import vol'!AC150&lt;&gt;"",('[1]T15 Wine import vol'!AC150/'[1]T61 Real GDP'!AC150*1000),"")),"")</f>
        <v>306.30848113138745</v>
      </c>
      <c r="AE119" s="9">
        <f>IF('[1]T61 Real GDP'!AD150&lt;&gt;"",(IF('[1]T15 Wine import vol'!AD150&lt;&gt;"",('[1]T15 Wine import vol'!AD150/'[1]T61 Real GDP'!AD150*1000),"")),"")</f>
        <v>103.81280744182548</v>
      </c>
      <c r="AF119" s="9">
        <f>IF('[1]T61 Real GDP'!AE150&lt;&gt;"",(IF('[1]T15 Wine import vol'!AE150&lt;&gt;"",('[1]T15 Wine import vol'!AE150/'[1]T61 Real GDP'!AE150*1000),"")),"")</f>
        <v>0.38120724953158114</v>
      </c>
      <c r="AG119" s="9">
        <f>IF('[1]T61 Real GDP'!AF150&lt;&gt;"",(IF('[1]T15 Wine import vol'!AF150&lt;&gt;"",('[1]T15 Wine import vol'!AF150/'[1]T61 Real GDP'!AF150*1000),"")),"")</f>
        <v>7.2765041657099392</v>
      </c>
      <c r="AH119" s="9">
        <f>IF('[1]T61 Real GDP'!AG150&lt;&gt;"",(IF('[1]T15 Wine import vol'!AG150&lt;&gt;"",('[1]T15 Wine import vol'!AG150/'[1]T61 Real GDP'!AG150*1000),"")),"")</f>
        <v>2.9638404914403225</v>
      </c>
      <c r="AI119" s="9">
        <f>IF('[1]T61 Real GDP'!AH150&lt;&gt;"",(IF('[1]T15 Wine import vol'!AH150&lt;&gt;"",('[1]T15 Wine import vol'!AH150/'[1]T61 Real GDP'!AH150*1000),"")),"")</f>
        <v>11.271270195571907</v>
      </c>
      <c r="AJ119" s="9">
        <f>IF('[1]T61 Real GDP'!AI150&lt;&gt;"",(IF('[1]T15 Wine import vol'!AI150&lt;&gt;"",('[1]T15 Wine import vol'!AI150/'[1]T61 Real GDP'!AI150*1000),"")),"")</f>
        <v>9.9304972261524878</v>
      </c>
      <c r="AK119" s="9" t="str">
        <f>IF('[1]T61 Real GDP'!AJ150&lt;&gt;"",(IF('[1]T15 Wine import vol'!AJ150&lt;&gt;"",('[1]T15 Wine import vol'!AJ150/'[1]T61 Real GDP'!AJ150*1000),"")),"")</f>
        <v/>
      </c>
      <c r="AL119" s="9">
        <f>IF('[1]T61 Real GDP'!AK150&lt;&gt;"",(IF('[1]T15 Wine import vol'!AK150&lt;&gt;"",('[1]T15 Wine import vol'!AK150/'[1]T61 Real GDP'!AK150*1000),"")),"")</f>
        <v>0.18558066276301463</v>
      </c>
      <c r="AM119" s="9">
        <f>IF('[1]T61 Real GDP'!AL150&lt;&gt;"",(IF('[1]T15 Wine import vol'!AL150&lt;&gt;"",('[1]T15 Wine import vol'!AL150/'[1]T61 Real GDP'!AL150*1000),"")),"")</f>
        <v>1.5465118742452812</v>
      </c>
      <c r="AN119" s="9">
        <f>IF('[1]T61 Real GDP'!AM150&lt;&gt;"",(IF('[1]T15 Wine import vol'!AM150&lt;&gt;"",('[1]T15 Wine import vol'!AM150/'[1]T61 Real GDP'!AM150*1000),"")),"")</f>
        <v>9.270594741705418</v>
      </c>
      <c r="AO119" s="9">
        <f>IF('[1]T61 Real GDP'!AN150&lt;&gt;"",(IF('[1]T15 Wine import vol'!AN150&lt;&gt;"",('[1]T15 Wine import vol'!AN150/'[1]T61 Real GDP'!AN150*1000),"")),"")</f>
        <v>3.0128093994823102</v>
      </c>
      <c r="AP119" s="9">
        <f>IF('[1]T61 Real GDP'!AO150&lt;&gt;"",(IF('[1]T15 Wine import vol'!AO150&lt;&gt;"",('[1]T15 Wine import vol'!AO150/'[1]T61 Real GDP'!AO150*1000),"")),"")</f>
        <v>0</v>
      </c>
      <c r="AQ119" s="9" t="str">
        <f>IF('[1]T61 Real GDP'!AP150&lt;&gt;"",(IF('[1]T15 Wine import vol'!AP150&lt;&gt;"",('[1]T15 Wine import vol'!AP150/'[1]T61 Real GDP'!AP150*1000),"")),"")</f>
        <v/>
      </c>
      <c r="AR119" s="9">
        <f>IF('[1]T61 Real GDP'!AQ150&lt;&gt;"",(IF('[1]T15 Wine import vol'!AQ150&lt;&gt;"",('[1]T15 Wine import vol'!AQ150/'[1]T61 Real GDP'!AQ150*1000),"")),"")</f>
        <v>0</v>
      </c>
      <c r="AS119" s="9">
        <f>IF('[1]T61 Real GDP'!AR150&lt;&gt;"",(IF('[1]T15 Wine import vol'!AR150&lt;&gt;"",('[1]T15 Wine import vol'!AR150/'[1]T61 Real GDP'!AR150*1000),"")),"")</f>
        <v>61.496429888371161</v>
      </c>
      <c r="AT119" s="9">
        <f>IF('[1]T61 Real GDP'!AS150&lt;&gt;"",(IF('[1]T15 Wine import vol'!AS150&lt;&gt;"",('[1]T15 Wine import vol'!AS150/'[1]T61 Real GDP'!AS150*1000),"")),"")</f>
        <v>4.4431385757590959E-2</v>
      </c>
      <c r="AU119" s="9">
        <f>IF('[1]T61 Real GDP'!AT150&lt;&gt;"",(IF('[1]T15 Wine import vol'!AT150&lt;&gt;"",('[1]T15 Wine import vol'!AT150/'[1]T61 Real GDP'!AT150*1000),"")),"")</f>
        <v>22.261225806567673</v>
      </c>
      <c r="AV119" s="9">
        <f>IF('[1]T61 Real GDP'!AU150&lt;&gt;"",(IF('[1]T15 Wine import vol'!AU150&lt;&gt;"",('[1]T15 Wine import vol'!AU150/'[1]T61 Real GDP'!AU150*1000),"")),"")</f>
        <v>0.44637875237138713</v>
      </c>
      <c r="AW119" s="9">
        <f>IF('[1]T61 Real GDP'!AV150&lt;&gt;"",(IF('[1]T15 Wine import vol'!AV150&lt;&gt;"",('[1]T15 Wine import vol'!AV150/'[1]T61 Real GDP'!AV150*1000),"")),"")</f>
        <v>10.157262442646493</v>
      </c>
      <c r="AX119" s="9">
        <f>IF('[1]T61 Real GDP'!AW150&lt;&gt;"",(IF('[1]T15 Wine import vol'!AW150&lt;&gt;"",('[1]T15 Wine import vol'!AW150/'[1]T61 Real GDP'!AW150*1000),"")),"")</f>
        <v>6.0317166481550037</v>
      </c>
      <c r="AY119" s="9">
        <f>IF('[1]T61 Real GDP'!AX150&lt;&gt;"",(IF('[1]T15 Wine import vol'!AX150&lt;&gt;"",('[1]T15 Wine import vol'!AX150/'[1]T61 Real GDP'!AX150*1000),"")),"")</f>
        <v>88.824655286902853</v>
      </c>
      <c r="AZ119" s="9">
        <f>IF('[1]T61 Real GDP'!AY150&lt;&gt;"",(IF('[1]T15 Wine import vol'!AY150&lt;&gt;"",('[1]T15 Wine import vol'!AY150/'[1]T61 Real GDP'!AY150*1000),"")),"")</f>
        <v>0.68055650077291774</v>
      </c>
      <c r="BA119" s="9">
        <f>IF('[1]T61 Real GDP'!AZ150&lt;&gt;"",(IF('[1]T15 Wine import vol'!AZ150&lt;&gt;"",('[1]T15 Wine import vol'!AZ150/'[1]T61 Real GDP'!AZ150*1000),"")),"")</f>
        <v>3.6412475749888076</v>
      </c>
      <c r="BB119" s="8">
        <f>IF('[1]T61 Real GDP'!BC150&lt;&gt;"",(IF('[1]T15 Wine import vol'!BC150&lt;&gt;"",('[1]T15 Wine import vol'!BC150/'[1]T61 Real GDP'!BC150*1000),"")),"")</f>
        <v>231.75188942739223</v>
      </c>
    </row>
    <row r="120" spans="1:54" x14ac:dyDescent="0.5">
      <c r="A120" s="7">
        <f>'[1]T15 Wine import vol'!A151</f>
        <v>1983</v>
      </c>
      <c r="B120" s="9">
        <f>IF('[1]T61 Real GDP'!B151&lt;&gt;"",(IF('[1]T15 Wine import vol'!B151&lt;&gt;"",('[1]T15 Wine import vol'!B151/'[1]T61 Real GDP'!B151*1000),"")),"")</f>
        <v>631.15555847458029</v>
      </c>
      <c r="C120" s="9">
        <f>IF('[1]T61 Real GDP'!C151&lt;&gt;"",(IF('[1]T15 Wine import vol'!C151&lt;&gt;"",('[1]T15 Wine import vol'!C151/'[1]T61 Real GDP'!C151*1000),"")),"")</f>
        <v>22.548657629621815</v>
      </c>
      <c r="D120" s="9">
        <f>IF('[1]T61 Real GDP'!D151&lt;&gt;"",(IF('[1]T15 Wine import vol'!D151&lt;&gt;"",('[1]T15 Wine import vol'!D151/'[1]T61 Real GDP'!D151*1000),"")),"")</f>
        <v>0.49084572718794478</v>
      </c>
      <c r="E120" s="9">
        <f>IF('[1]T61 Real GDP'!E151&lt;&gt;"",(IF('[1]T15 Wine import vol'!E151&lt;&gt;"",('[1]T15 Wine import vol'!E151/'[1]T61 Real GDP'!E151*1000),"")),"")</f>
        <v>5.9380716326519334</v>
      </c>
      <c r="F120" s="9">
        <f>IF('[1]T61 Real GDP'!F151&lt;&gt;"",(IF('[1]T15 Wine import vol'!F151&lt;&gt;"",('[1]T15 Wine import vol'!F151/'[1]T61 Real GDP'!F151*1000),"")),"")</f>
        <v>186.37551050443358</v>
      </c>
      <c r="G120" s="9"/>
      <c r="H120" s="9">
        <f>IF('[1]T61 Real GDP'!G151&lt;&gt;"",(IF('[1]T15 Wine import vol'!G151&lt;&gt;"",('[1]T15 Wine import vol'!G151/'[1]T61 Real GDP'!G151*1000),"")),"")</f>
        <v>1345.1122220578914</v>
      </c>
      <c r="I120" s="9">
        <f>IF('[1]T61 Real GDP'!H151&lt;&gt;"",(IF('[1]T15 Wine import vol'!H151&lt;&gt;"",('[1]T15 Wine import vol'!H151/'[1]T61 Real GDP'!H151*1000),"")),"")</f>
        <v>1088.2972469873616</v>
      </c>
      <c r="J120" s="9">
        <f>IF('[1]T61 Real GDP'!I151&lt;&gt;"",(IF('[1]T15 Wine import vol'!I151&lt;&gt;"",('[1]T15 Wine import vol'!I151/'[1]T61 Real GDP'!I151*1000),"")),"")</f>
        <v>185.11870035453035</v>
      </c>
      <c r="K120" s="9">
        <f>IF('[1]T61 Real GDP'!J151&lt;&gt;"",(IF('[1]T15 Wine import vol'!J151&lt;&gt;"",('[1]T15 Wine import vol'!J151/'[1]T61 Real GDP'!J151*1000),"")),"")</f>
        <v>1018.101758630116</v>
      </c>
      <c r="L120" s="9">
        <f>IF('[1]T61 Real GDP'!K151&lt;&gt;"",(IF('[1]T15 Wine import vol'!K151&lt;&gt;"",('[1]T15 Wine import vol'!K151/'[1]T61 Real GDP'!K151*1000),"")),"")</f>
        <v>4.0346614093805879</v>
      </c>
      <c r="M120" s="9">
        <f>IF('[1]T61 Real GDP'!L151&lt;&gt;"",(IF('[1]T15 Wine import vol'!L151&lt;&gt;"",('[1]T15 Wine import vol'!L151/'[1]T61 Real GDP'!L151*1000),"")),"")</f>
        <v>327.74947753396026</v>
      </c>
      <c r="N120" s="9">
        <f>IF('[1]T61 Real GDP'!M151&lt;&gt;"",(IF('[1]T15 Wine import vol'!M151&lt;&gt;"",('[1]T15 Wine import vol'!M151/'[1]T61 Real GDP'!M151*1000),"")),"")</f>
        <v>933.53812724143575</v>
      </c>
      <c r="O120" s="9">
        <f>IF('[1]T61 Real GDP'!N151&lt;&gt;"",(IF('[1]T15 Wine import vol'!N151&lt;&gt;"",('[1]T15 Wine import vol'!N151/'[1]T61 Real GDP'!N151*1000),"")),"")</f>
        <v>695.14577534769114</v>
      </c>
      <c r="P120" s="9">
        <f>IF('[1]T61 Real GDP'!O151&lt;&gt;"",(IF('[1]T15 Wine import vol'!O151&lt;&gt;"",('[1]T15 Wine import vol'!O151/'[1]T61 Real GDP'!O151*1000),"")),"")</f>
        <v>1833.8209333742202</v>
      </c>
      <c r="Q120" s="9">
        <f>IF('[1]T61 Real GDP'!P151&lt;&gt;"",(IF('[1]T15 Wine import vol'!P151&lt;&gt;"",('[1]T15 Wine import vol'!P151/'[1]T61 Real GDP'!P151*1000),"")),"")</f>
        <v>589.18017039372614</v>
      </c>
      <c r="R120" s="9" t="str">
        <f>IF('[1]T61 Real GDP'!Q151&lt;&gt;"",(IF('[1]T15 Wine import vol'!Q151&lt;&gt;"",('[1]T15 Wine import vol'!Q151/'[1]T61 Real GDP'!Q151*1000),"")),"")</f>
        <v/>
      </c>
      <c r="S120" s="9">
        <f>IF('[1]T61 Real GDP'!R151&lt;&gt;"",(IF('[1]T15 Wine import vol'!R151&lt;&gt;"",('[1]T15 Wine import vol'!R151/'[1]T61 Real GDP'!R151*1000),"")),"")</f>
        <v>183.97058116139388</v>
      </c>
      <c r="T120" s="9" t="str">
        <f>IF('[1]T61 Real GDP'!S151&lt;&gt;"",(IF('[1]T15 Wine import vol'!S151&lt;&gt;"",('[1]T15 Wine import vol'!S151/'[1]T61 Real GDP'!S151*1000),"")),"")</f>
        <v/>
      </c>
      <c r="U120" s="9" t="str">
        <f>IF('[1]T61 Real GDP'!T151&lt;&gt;"",(IF('[1]T15 Wine import vol'!T151&lt;&gt;"",('[1]T15 Wine import vol'!T151/'[1]T61 Real GDP'!T151*1000),"")),"")</f>
        <v/>
      </c>
      <c r="V120" s="9">
        <f>IF('[1]T61 Real GDP'!U151&lt;&gt;"",(IF('[1]T15 Wine import vol'!U151&lt;&gt;"",('[1]T15 Wine import vol'!U151/'[1]T61 Real GDP'!U151*1000),"")),"")</f>
        <v>344.05613439754705</v>
      </c>
      <c r="W120" s="9" t="str">
        <f>IF('[1]T61 Real GDP'!V151&lt;&gt;"",(IF('[1]T15 Wine import vol'!V151&lt;&gt;"",('[1]T15 Wine import vol'!V151/'[1]T61 Real GDP'!V151*1000),"")),"")</f>
        <v/>
      </c>
      <c r="X120" s="9">
        <f>IF('[1]T61 Real GDP'!W151&lt;&gt;"",(IF('[1]T15 Wine import vol'!W151&lt;&gt;"",('[1]T15 Wine import vol'!W151/'[1]T61 Real GDP'!W151*1000),"")),"")</f>
        <v>24.383520777257463</v>
      </c>
      <c r="Y120" s="9" t="str">
        <f>IF('[1]T61 Real GDP'!X151&lt;&gt;"",(IF('[1]T15 Wine import vol'!X151&lt;&gt;"",('[1]T15 Wine import vol'!X151/'[1]T61 Real GDP'!X151*1000),"")),"")</f>
        <v/>
      </c>
      <c r="Z120" s="9" t="str">
        <f>IF('[1]T61 Real GDP'!Y151&lt;&gt;"",(IF('[1]T15 Wine import vol'!Y151&lt;&gt;"",('[1]T15 Wine import vol'!Y151/'[1]T61 Real GDP'!Y151*1000),"")),"")</f>
        <v/>
      </c>
      <c r="AA120" s="9" t="str">
        <f>IF('[1]T61 Real GDP'!Z151&lt;&gt;"",(IF('[1]T15 Wine import vol'!Z151&lt;&gt;"",('[1]T15 Wine import vol'!Z151/'[1]T61 Real GDP'!Z151*1000),"")),"")</f>
        <v/>
      </c>
      <c r="AB120" s="9">
        <f>IF('[1]T61 Real GDP'!AA151&lt;&gt;"",(IF('[1]T15 Wine import vol'!AA151&lt;&gt;"",('[1]T15 Wine import vol'!AA151/'[1]T61 Real GDP'!AA151*1000),"")),"")</f>
        <v>33.559227414786385</v>
      </c>
      <c r="AC120" s="9">
        <f>IF('[1]T61 Real GDP'!AB151&lt;&gt;"",(IF('[1]T15 Wine import vol'!AB151&lt;&gt;"",('[1]T15 Wine import vol'!AB151/'[1]T61 Real GDP'!AB151*1000),"")),"")</f>
        <v>58.247002677220351</v>
      </c>
      <c r="AD120" s="9">
        <f>IF('[1]T61 Real GDP'!AC151&lt;&gt;"",(IF('[1]T15 Wine import vol'!AC151&lt;&gt;"",('[1]T15 Wine import vol'!AC151/'[1]T61 Real GDP'!AC151*1000),"")),"")</f>
        <v>299.21123236390827</v>
      </c>
      <c r="AE120" s="9">
        <f>IF('[1]T61 Real GDP'!AD151&lt;&gt;"",(IF('[1]T15 Wine import vol'!AD151&lt;&gt;"",('[1]T15 Wine import vol'!AD151/'[1]T61 Real GDP'!AD151*1000),"")),"")</f>
        <v>107.33863147226256</v>
      </c>
      <c r="AF120" s="9">
        <f>IF('[1]T61 Real GDP'!AE151&lt;&gt;"",(IF('[1]T15 Wine import vol'!AE151&lt;&gt;"",('[1]T15 Wine import vol'!AE151/'[1]T61 Real GDP'!AE151*1000),"")),"")</f>
        <v>0</v>
      </c>
      <c r="AG120" s="9">
        <f>IF('[1]T61 Real GDP'!AF151&lt;&gt;"",(IF('[1]T15 Wine import vol'!AF151&lt;&gt;"",('[1]T15 Wine import vol'!AF151/'[1]T61 Real GDP'!AF151*1000),"")),"")</f>
        <v>6.9422494398182479</v>
      </c>
      <c r="AH120" s="9">
        <f>IF('[1]T61 Real GDP'!AG151&lt;&gt;"",(IF('[1]T15 Wine import vol'!AG151&lt;&gt;"",('[1]T15 Wine import vol'!AG151/'[1]T61 Real GDP'!AG151*1000),"")),"")</f>
        <v>0.9762608694622803</v>
      </c>
      <c r="AI120" s="9">
        <f>IF('[1]T61 Real GDP'!AH151&lt;&gt;"",(IF('[1]T15 Wine import vol'!AH151&lt;&gt;"",('[1]T15 Wine import vol'!AH151/'[1]T61 Real GDP'!AH151*1000),"")),"")</f>
        <v>0.4289995449836192</v>
      </c>
      <c r="AJ120" s="9">
        <f>IF('[1]T61 Real GDP'!AI151&lt;&gt;"",(IF('[1]T15 Wine import vol'!AI151&lt;&gt;"",('[1]T15 Wine import vol'!AI151/'[1]T61 Real GDP'!AI151*1000),"")),"")</f>
        <v>3.980238627889634</v>
      </c>
      <c r="AK120" s="9" t="str">
        <f>IF('[1]T61 Real GDP'!AJ151&lt;&gt;"",(IF('[1]T15 Wine import vol'!AJ151&lt;&gt;"",('[1]T15 Wine import vol'!AJ151/'[1]T61 Real GDP'!AJ151*1000),"")),"")</f>
        <v/>
      </c>
      <c r="AL120" s="9">
        <f>IF('[1]T61 Real GDP'!AK151&lt;&gt;"",(IF('[1]T15 Wine import vol'!AK151&lt;&gt;"",('[1]T15 Wine import vol'!AK151/'[1]T61 Real GDP'!AK151*1000),"")),"")</f>
        <v>0</v>
      </c>
      <c r="AM120" s="9">
        <f>IF('[1]T61 Real GDP'!AL151&lt;&gt;"",(IF('[1]T15 Wine import vol'!AL151&lt;&gt;"",('[1]T15 Wine import vol'!AL151/'[1]T61 Real GDP'!AL151*1000),"")),"")</f>
        <v>0.61794161517153212</v>
      </c>
      <c r="AN120" s="9">
        <f>IF('[1]T61 Real GDP'!AM151&lt;&gt;"",(IF('[1]T15 Wine import vol'!AM151&lt;&gt;"",('[1]T15 Wine import vol'!AM151/'[1]T61 Real GDP'!AM151*1000),"")),"")</f>
        <v>12.218908385083138</v>
      </c>
      <c r="AO120" s="9">
        <f>IF('[1]T61 Real GDP'!AN151&lt;&gt;"",(IF('[1]T15 Wine import vol'!AN151&lt;&gt;"",('[1]T15 Wine import vol'!AN151/'[1]T61 Real GDP'!AN151*1000),"")),"")</f>
        <v>2.0625488442488278</v>
      </c>
      <c r="AP120" s="9">
        <f>IF('[1]T61 Real GDP'!AO151&lt;&gt;"",(IF('[1]T15 Wine import vol'!AO151&lt;&gt;"",('[1]T15 Wine import vol'!AO151/'[1]T61 Real GDP'!AO151*1000),"")),"")</f>
        <v>0</v>
      </c>
      <c r="AQ120" s="9" t="str">
        <f>IF('[1]T61 Real GDP'!AP151&lt;&gt;"",(IF('[1]T15 Wine import vol'!AP151&lt;&gt;"",('[1]T15 Wine import vol'!AP151/'[1]T61 Real GDP'!AP151*1000),"")),"")</f>
        <v/>
      </c>
      <c r="AR120" s="9">
        <f>IF('[1]T61 Real GDP'!AQ151&lt;&gt;"",(IF('[1]T15 Wine import vol'!AQ151&lt;&gt;"",('[1]T15 Wine import vol'!AQ151/'[1]T61 Real GDP'!AQ151*1000),"")),"")</f>
        <v>0</v>
      </c>
      <c r="AS120" s="9">
        <f>IF('[1]T61 Real GDP'!AR151&lt;&gt;"",(IF('[1]T15 Wine import vol'!AR151&lt;&gt;"",('[1]T15 Wine import vol'!AR151/'[1]T61 Real GDP'!AR151*1000),"")),"")</f>
        <v>55.522956149393387</v>
      </c>
      <c r="AT120" s="9">
        <f>IF('[1]T61 Real GDP'!AS151&lt;&gt;"",(IF('[1]T15 Wine import vol'!AS151&lt;&gt;"",('[1]T15 Wine import vol'!AS151/'[1]T61 Real GDP'!AS151*1000),"")),"")</f>
        <v>4.7749031092577415E-2</v>
      </c>
      <c r="AU120" s="9">
        <f>IF('[1]T61 Real GDP'!AT151&lt;&gt;"",(IF('[1]T15 Wine import vol'!AT151&lt;&gt;"",('[1]T15 Wine import vol'!AT151/'[1]T61 Real GDP'!AT151*1000),"")),"")</f>
        <v>27.367292162355394</v>
      </c>
      <c r="AV120" s="9">
        <f>IF('[1]T61 Real GDP'!AU151&lt;&gt;"",(IF('[1]T15 Wine import vol'!AU151&lt;&gt;"",('[1]T15 Wine import vol'!AU151/'[1]T61 Real GDP'!AU151*1000),"")),"")</f>
        <v>0.38032708128990933</v>
      </c>
      <c r="AW120" s="9">
        <f>IF('[1]T61 Real GDP'!AV151&lt;&gt;"",(IF('[1]T15 Wine import vol'!AV151&lt;&gt;"",('[1]T15 Wine import vol'!AV151/'[1]T61 Real GDP'!AV151*1000),"")),"")</f>
        <v>13.055390506370896</v>
      </c>
      <c r="AX120" s="9">
        <f>IF('[1]T61 Real GDP'!AW151&lt;&gt;"",(IF('[1]T15 Wine import vol'!AW151&lt;&gt;"",('[1]T15 Wine import vol'!AW151/'[1]T61 Real GDP'!AW151*1000),"")),"")</f>
        <v>7.0014759868296546</v>
      </c>
      <c r="AY120" s="9">
        <f>IF('[1]T61 Real GDP'!AX151&lt;&gt;"",(IF('[1]T15 Wine import vol'!AX151&lt;&gt;"",('[1]T15 Wine import vol'!AX151/'[1]T61 Real GDP'!AX151*1000),"")),"")</f>
        <v>89.221881205993867</v>
      </c>
      <c r="AZ120" s="9">
        <f>IF('[1]T61 Real GDP'!AY151&lt;&gt;"",(IF('[1]T15 Wine import vol'!AY151&lt;&gt;"",('[1]T15 Wine import vol'!AY151/'[1]T61 Real GDP'!AY151*1000),"")),"")</f>
        <v>1.4254336814738444</v>
      </c>
      <c r="BA120" s="9">
        <f>IF('[1]T61 Real GDP'!AZ151&lt;&gt;"",(IF('[1]T15 Wine import vol'!AZ151&lt;&gt;"",('[1]T15 Wine import vol'!AZ151/'[1]T61 Real GDP'!AZ151*1000),"")),"")</f>
        <v>4.5793758480325639</v>
      </c>
      <c r="BB120" s="8">
        <f>IF('[1]T61 Real GDP'!BC151&lt;&gt;"",(IF('[1]T15 Wine import vol'!BC151&lt;&gt;"",('[1]T15 Wine import vol'!BC151/'[1]T61 Real GDP'!BC151*1000),"")),"")</f>
        <v>214.59226782301207</v>
      </c>
    </row>
    <row r="121" spans="1:54" x14ac:dyDescent="0.5">
      <c r="A121" s="7">
        <f>'[1]T15 Wine import vol'!A152</f>
        <v>1984</v>
      </c>
      <c r="B121" s="9">
        <f>IF('[1]T61 Real GDP'!B152&lt;&gt;"",(IF('[1]T15 Wine import vol'!B152&lt;&gt;"",('[1]T15 Wine import vol'!B152/'[1]T61 Real GDP'!B152*1000),"")),"")</f>
        <v>668.4370275505911</v>
      </c>
      <c r="C121" s="9">
        <f>IF('[1]T61 Real GDP'!C152&lt;&gt;"",(IF('[1]T15 Wine import vol'!C152&lt;&gt;"",('[1]T15 Wine import vol'!C152/'[1]T61 Real GDP'!C152*1000),"")),"")</f>
        <v>18.769902846468622</v>
      </c>
      <c r="D121" s="9">
        <f>IF('[1]T61 Real GDP'!D152&lt;&gt;"",(IF('[1]T15 Wine import vol'!D152&lt;&gt;"",('[1]T15 Wine import vol'!D152/'[1]T61 Real GDP'!D152*1000),"")),"")</f>
        <v>0.75036580332912284</v>
      </c>
      <c r="E121" s="9">
        <f>IF('[1]T61 Real GDP'!E152&lt;&gt;"",(IF('[1]T15 Wine import vol'!E152&lt;&gt;"",('[1]T15 Wine import vol'!E152/'[1]T61 Real GDP'!E152*1000),"")),"")</f>
        <v>4.9132554402592801</v>
      </c>
      <c r="F121" s="9">
        <f>IF('[1]T61 Real GDP'!F152&lt;&gt;"",(IF('[1]T15 Wine import vol'!F152&lt;&gt;"",('[1]T15 Wine import vol'!F152/'[1]T61 Real GDP'!F152*1000),"")),"")</f>
        <v>179.74458410113957</v>
      </c>
      <c r="G121" s="9"/>
      <c r="H121" s="9">
        <f>IF('[1]T61 Real GDP'!G152&lt;&gt;"",(IF('[1]T15 Wine import vol'!G152&lt;&gt;"",('[1]T15 Wine import vol'!G152/'[1]T61 Real GDP'!G152*1000),"")),"")</f>
        <v>1262.2946731933484</v>
      </c>
      <c r="I121" s="9">
        <f>IF('[1]T61 Real GDP'!H152&lt;&gt;"",(IF('[1]T15 Wine import vol'!H152&lt;&gt;"",('[1]T15 Wine import vol'!H152/'[1]T61 Real GDP'!H152*1000),"")),"")</f>
        <v>1093.7342358724086</v>
      </c>
      <c r="J121" s="9">
        <f>IF('[1]T61 Real GDP'!I152&lt;&gt;"",(IF('[1]T15 Wine import vol'!I152&lt;&gt;"",('[1]T15 Wine import vol'!I152/'[1]T61 Real GDP'!I152*1000),"")),"")</f>
        <v>175.97943832950949</v>
      </c>
      <c r="K121" s="9">
        <f>IF('[1]T61 Real GDP'!J152&lt;&gt;"",(IF('[1]T15 Wine import vol'!J152&lt;&gt;"",('[1]T15 Wine import vol'!J152/'[1]T61 Real GDP'!J152*1000),"")),"")</f>
        <v>935.061527380401</v>
      </c>
      <c r="L121" s="9">
        <f>IF('[1]T61 Real GDP'!K152&lt;&gt;"",(IF('[1]T15 Wine import vol'!K152&lt;&gt;"",('[1]T15 Wine import vol'!K152/'[1]T61 Real GDP'!K152*1000),"")),"")</f>
        <v>5.2205923364381723</v>
      </c>
      <c r="M121" s="9">
        <f>IF('[1]T61 Real GDP'!L152&lt;&gt;"",(IF('[1]T15 Wine import vol'!L152&lt;&gt;"",('[1]T15 Wine import vol'!L152/'[1]T61 Real GDP'!L152*1000),"")),"")</f>
        <v>373.56447726632661</v>
      </c>
      <c r="N121" s="9">
        <f>IF('[1]T61 Real GDP'!M152&lt;&gt;"",(IF('[1]T15 Wine import vol'!M152&lt;&gt;"",('[1]T15 Wine import vol'!M152/'[1]T61 Real GDP'!M152*1000),"")),"")</f>
        <v>1001.1123832928408</v>
      </c>
      <c r="O121" s="9">
        <f>IF('[1]T61 Real GDP'!N152&lt;&gt;"",(IF('[1]T15 Wine import vol'!N152&lt;&gt;"",('[1]T15 Wine import vol'!N152/'[1]T61 Real GDP'!N152*1000),"")),"")</f>
        <v>684.67651700192857</v>
      </c>
      <c r="P121" s="9">
        <f>IF('[1]T61 Real GDP'!O152&lt;&gt;"",(IF('[1]T15 Wine import vol'!O152&lt;&gt;"",('[1]T15 Wine import vol'!O152/'[1]T61 Real GDP'!O152*1000),"")),"")</f>
        <v>1818.9942965626533</v>
      </c>
      <c r="Q121" s="9">
        <f>IF('[1]T61 Real GDP'!P152&lt;&gt;"",(IF('[1]T15 Wine import vol'!P152&lt;&gt;"",('[1]T15 Wine import vol'!P152/'[1]T61 Real GDP'!P152*1000),"")),"")</f>
        <v>657.84564940974485</v>
      </c>
      <c r="R121" s="9" t="str">
        <f>IF('[1]T61 Real GDP'!Q152&lt;&gt;"",(IF('[1]T15 Wine import vol'!Q152&lt;&gt;"",('[1]T15 Wine import vol'!Q152/'[1]T61 Real GDP'!Q152*1000),"")),"")</f>
        <v/>
      </c>
      <c r="S121" s="9">
        <f>IF('[1]T61 Real GDP'!R152&lt;&gt;"",(IF('[1]T15 Wine import vol'!R152&lt;&gt;"",('[1]T15 Wine import vol'!R152/'[1]T61 Real GDP'!R152*1000),"")),"")</f>
        <v>113.18102561162742</v>
      </c>
      <c r="T121" s="9" t="str">
        <f>IF('[1]T61 Real GDP'!S152&lt;&gt;"",(IF('[1]T15 Wine import vol'!S152&lt;&gt;"",('[1]T15 Wine import vol'!S152/'[1]T61 Real GDP'!S152*1000),"")),"")</f>
        <v/>
      </c>
      <c r="U121" s="9" t="str">
        <f>IF('[1]T61 Real GDP'!T152&lt;&gt;"",(IF('[1]T15 Wine import vol'!T152&lt;&gt;"",('[1]T15 Wine import vol'!T152/'[1]T61 Real GDP'!T152*1000),"")),"")</f>
        <v/>
      </c>
      <c r="V121" s="9">
        <f>IF('[1]T61 Real GDP'!U152&lt;&gt;"",(IF('[1]T15 Wine import vol'!U152&lt;&gt;"",('[1]T15 Wine import vol'!U152/'[1]T61 Real GDP'!U152*1000),"")),"")</f>
        <v>331.578592447951</v>
      </c>
      <c r="W121" s="9" t="str">
        <f>IF('[1]T61 Real GDP'!V152&lt;&gt;"",(IF('[1]T15 Wine import vol'!V152&lt;&gt;"",('[1]T15 Wine import vol'!V152/'[1]T61 Real GDP'!V152*1000),"")),"")</f>
        <v/>
      </c>
      <c r="X121" s="9">
        <f>IF('[1]T61 Real GDP'!W152&lt;&gt;"",(IF('[1]T15 Wine import vol'!W152&lt;&gt;"",('[1]T15 Wine import vol'!W152/'[1]T61 Real GDP'!W152*1000),"")),"")</f>
        <v>24.517451112207095</v>
      </c>
      <c r="Y121" s="9" t="str">
        <f>IF('[1]T61 Real GDP'!X152&lt;&gt;"",(IF('[1]T15 Wine import vol'!X152&lt;&gt;"",('[1]T15 Wine import vol'!X152/'[1]T61 Real GDP'!X152*1000),"")),"")</f>
        <v/>
      </c>
      <c r="Z121" s="9" t="str">
        <f>IF('[1]T61 Real GDP'!Y152&lt;&gt;"",(IF('[1]T15 Wine import vol'!Y152&lt;&gt;"",('[1]T15 Wine import vol'!Y152/'[1]T61 Real GDP'!Y152*1000),"")),"")</f>
        <v/>
      </c>
      <c r="AA121" s="9" t="str">
        <f>IF('[1]T61 Real GDP'!Z152&lt;&gt;"",(IF('[1]T15 Wine import vol'!Z152&lt;&gt;"",('[1]T15 Wine import vol'!Z152/'[1]T61 Real GDP'!Z152*1000),"")),"")</f>
        <v/>
      </c>
      <c r="AB121" s="9">
        <f>IF('[1]T61 Real GDP'!AA152&lt;&gt;"",(IF('[1]T15 Wine import vol'!AA152&lt;&gt;"",('[1]T15 Wine import vol'!AA152/'[1]T61 Real GDP'!AA152*1000),"")),"")</f>
        <v>41.289626655480312</v>
      </c>
      <c r="AC121" s="9">
        <f>IF('[1]T61 Real GDP'!AB152&lt;&gt;"",(IF('[1]T15 Wine import vol'!AB152&lt;&gt;"",('[1]T15 Wine import vol'!AB152/'[1]T61 Real GDP'!AB152*1000),"")),"")</f>
        <v>71.729676961306353</v>
      </c>
      <c r="AD121" s="9">
        <f>IF('[1]T61 Real GDP'!AC152&lt;&gt;"",(IF('[1]T15 Wine import vol'!AC152&lt;&gt;"",('[1]T15 Wine import vol'!AC152/'[1]T61 Real GDP'!AC152*1000),"")),"")</f>
        <v>375.40529360242749</v>
      </c>
      <c r="AE121" s="9">
        <f>IF('[1]T61 Real GDP'!AD152&lt;&gt;"",(IF('[1]T15 Wine import vol'!AD152&lt;&gt;"",('[1]T15 Wine import vol'!AD152/'[1]T61 Real GDP'!AD152*1000),"")),"")</f>
        <v>109.3024791219771</v>
      </c>
      <c r="AF121" s="9">
        <f>IF('[1]T61 Real GDP'!AE152&lt;&gt;"",(IF('[1]T15 Wine import vol'!AE152&lt;&gt;"",('[1]T15 Wine import vol'!AE152/'[1]T61 Real GDP'!AE152*1000),"")),"")</f>
        <v>0</v>
      </c>
      <c r="AG121" s="9">
        <f>IF('[1]T61 Real GDP'!AF152&lt;&gt;"",(IF('[1]T15 Wine import vol'!AF152&lt;&gt;"",('[1]T15 Wine import vol'!AF152/'[1]T61 Real GDP'!AF152*1000),"")),"")</f>
        <v>3.5845040426913006</v>
      </c>
      <c r="AH121" s="9">
        <f>IF('[1]T61 Real GDP'!AG152&lt;&gt;"",(IF('[1]T15 Wine import vol'!AG152&lt;&gt;"",('[1]T15 Wine import vol'!AG152/'[1]T61 Real GDP'!AG152*1000),"")),"")</f>
        <v>0.82146379937368608</v>
      </c>
      <c r="AI121" s="9">
        <f>IF('[1]T61 Real GDP'!AH152&lt;&gt;"",(IF('[1]T15 Wine import vol'!AH152&lt;&gt;"",('[1]T15 Wine import vol'!AH152/'[1]T61 Real GDP'!AH152*1000),"")),"")</f>
        <v>0.23039128624940586</v>
      </c>
      <c r="AJ121" s="9">
        <f>IF('[1]T61 Real GDP'!AI152&lt;&gt;"",(IF('[1]T15 Wine import vol'!AI152&lt;&gt;"",('[1]T15 Wine import vol'!AI152/'[1]T61 Real GDP'!AI152*1000),"")),"")</f>
        <v>8.2313327196185071</v>
      </c>
      <c r="AK121" s="9" t="str">
        <f>IF('[1]T61 Real GDP'!AJ152&lt;&gt;"",(IF('[1]T15 Wine import vol'!AJ152&lt;&gt;"",('[1]T15 Wine import vol'!AJ152/'[1]T61 Real GDP'!AJ152*1000),"")),"")</f>
        <v/>
      </c>
      <c r="AL121" s="9">
        <f>IF('[1]T61 Real GDP'!AK152&lt;&gt;"",(IF('[1]T15 Wine import vol'!AK152&lt;&gt;"",('[1]T15 Wine import vol'!AK152/'[1]T61 Real GDP'!AK152*1000),"")),"")</f>
        <v>0.15325937722938171</v>
      </c>
      <c r="AM121" s="9">
        <f>IF('[1]T61 Real GDP'!AL152&lt;&gt;"",(IF('[1]T15 Wine import vol'!AL152&lt;&gt;"",('[1]T15 Wine import vol'!AL152/'[1]T61 Real GDP'!AL152*1000),"")),"")</f>
        <v>1.4725733218799855</v>
      </c>
      <c r="AN121" s="9">
        <f>IF('[1]T61 Real GDP'!AM152&lt;&gt;"",(IF('[1]T15 Wine import vol'!AM152&lt;&gt;"",('[1]T15 Wine import vol'!AM152/'[1]T61 Real GDP'!AM152*1000),"")),"")</f>
        <v>21.29699719546069</v>
      </c>
      <c r="AO121" s="9">
        <f>IF('[1]T61 Real GDP'!AN152&lt;&gt;"",(IF('[1]T15 Wine import vol'!AN152&lt;&gt;"",('[1]T15 Wine import vol'!AN152/'[1]T61 Real GDP'!AN152*1000),"")),"")</f>
        <v>0.272235356623446</v>
      </c>
      <c r="AP121" s="9">
        <f>IF('[1]T61 Real GDP'!AO152&lt;&gt;"",(IF('[1]T15 Wine import vol'!AO152&lt;&gt;"",('[1]T15 Wine import vol'!AO152/'[1]T61 Real GDP'!AO152*1000),"")),"")</f>
        <v>0.18838708491662723</v>
      </c>
      <c r="AQ121" s="9" t="str">
        <f>IF('[1]T61 Real GDP'!AP152&lt;&gt;"",(IF('[1]T15 Wine import vol'!AP152&lt;&gt;"",('[1]T15 Wine import vol'!AP152/'[1]T61 Real GDP'!AP152*1000),"")),"")</f>
        <v/>
      </c>
      <c r="AR121" s="9">
        <f>IF('[1]T61 Real GDP'!AQ152&lt;&gt;"",(IF('[1]T15 Wine import vol'!AQ152&lt;&gt;"",('[1]T15 Wine import vol'!AQ152/'[1]T61 Real GDP'!AQ152*1000),"")),"")</f>
        <v>0</v>
      </c>
      <c r="AS121" s="9">
        <f>IF('[1]T61 Real GDP'!AR152&lt;&gt;"",(IF('[1]T15 Wine import vol'!AR152&lt;&gt;"",('[1]T15 Wine import vol'!AR152/'[1]T61 Real GDP'!AR152*1000),"")),"")</f>
        <v>53.59100086530141</v>
      </c>
      <c r="AT121" s="9">
        <f>IF('[1]T61 Real GDP'!AS152&lt;&gt;"",(IF('[1]T15 Wine import vol'!AS152&lt;&gt;"",('[1]T15 Wine import vol'!AS152/'[1]T61 Real GDP'!AS152*1000),"")),"")</f>
        <v>5.2359898958165715E-2</v>
      </c>
      <c r="AU121" s="9">
        <f>IF('[1]T61 Real GDP'!AT152&lt;&gt;"",(IF('[1]T15 Wine import vol'!AT152&lt;&gt;"",('[1]T15 Wine import vol'!AT152/'[1]T61 Real GDP'!AT152*1000),"")),"")</f>
        <v>27.57859558555241</v>
      </c>
      <c r="AV121" s="9">
        <f>IF('[1]T61 Real GDP'!AU152&lt;&gt;"",(IF('[1]T15 Wine import vol'!AU152&lt;&gt;"",('[1]T15 Wine import vol'!AU152/'[1]T61 Real GDP'!AU152*1000),"")),"")</f>
        <v>1.0222547624639104</v>
      </c>
      <c r="AW121" s="9">
        <f>IF('[1]T61 Real GDP'!AV152&lt;&gt;"",(IF('[1]T15 Wine import vol'!AV152&lt;&gt;"",('[1]T15 Wine import vol'!AV152/'[1]T61 Real GDP'!AV152*1000),"")),"")</f>
        <v>13.40174605605759</v>
      </c>
      <c r="AX121" s="9">
        <f>IF('[1]T61 Real GDP'!AW152&lt;&gt;"",(IF('[1]T15 Wine import vol'!AW152&lt;&gt;"",('[1]T15 Wine import vol'!AW152/'[1]T61 Real GDP'!AW152*1000),"")),"")</f>
        <v>2.1153217902646193</v>
      </c>
      <c r="AY121" s="9">
        <f>IF('[1]T61 Real GDP'!AX152&lt;&gt;"",(IF('[1]T15 Wine import vol'!AX152&lt;&gt;"",('[1]T15 Wine import vol'!AX152/'[1]T61 Real GDP'!AX152*1000),"")),"")</f>
        <v>88.648936879290801</v>
      </c>
      <c r="AZ121" s="9">
        <f>IF('[1]T61 Real GDP'!AY152&lt;&gt;"",(IF('[1]T15 Wine import vol'!AY152&lt;&gt;"",('[1]T15 Wine import vol'!AY152/'[1]T61 Real GDP'!AY152*1000),"")),"")</f>
        <v>2.1642565332987482</v>
      </c>
      <c r="BA121" s="9">
        <f>IF('[1]T61 Real GDP'!AZ152&lt;&gt;"",(IF('[1]T15 Wine import vol'!AZ152&lt;&gt;"",('[1]T15 Wine import vol'!AZ152/'[1]T61 Real GDP'!AZ152*1000),"")),"")</f>
        <v>4.4305150891449037</v>
      </c>
      <c r="BB121" s="8">
        <f>IF('[1]T61 Real GDP'!BC152&lt;&gt;"",(IF('[1]T15 Wine import vol'!BC152&lt;&gt;"",('[1]T15 Wine import vol'!BC152/'[1]T61 Real GDP'!BC152*1000),"")),"")</f>
        <v>216.71316090592876</v>
      </c>
    </row>
    <row r="122" spans="1:54" x14ac:dyDescent="0.5">
      <c r="A122" s="7">
        <f>'[1]T15 Wine import vol'!A153</f>
        <v>1985</v>
      </c>
      <c r="B122" s="9">
        <f>IF('[1]T61 Real GDP'!B153&lt;&gt;"",(IF('[1]T15 Wine import vol'!B153&lt;&gt;"",('[1]T15 Wine import vol'!B153/'[1]T61 Real GDP'!B153*1000),"")),"")</f>
        <v>781.79880429269178</v>
      </c>
      <c r="C122" s="9">
        <f>IF('[1]T61 Real GDP'!C153&lt;&gt;"",(IF('[1]T15 Wine import vol'!C153&lt;&gt;"",('[1]T15 Wine import vol'!C153/'[1]T61 Real GDP'!C153*1000),"")),"")</f>
        <v>86.157632203196954</v>
      </c>
      <c r="D122" s="9">
        <f>IF('[1]T61 Real GDP'!D153&lt;&gt;"",(IF('[1]T15 Wine import vol'!D153&lt;&gt;"",('[1]T15 Wine import vol'!D153/'[1]T61 Real GDP'!D153*1000),"")),"")</f>
        <v>0.36493686592219543</v>
      </c>
      <c r="E122" s="9">
        <f>IF('[1]T61 Real GDP'!E153&lt;&gt;"",(IF('[1]T15 Wine import vol'!E153&lt;&gt;"",('[1]T15 Wine import vol'!E153/'[1]T61 Real GDP'!E153*1000),"")),"")</f>
        <v>10.85880088728255</v>
      </c>
      <c r="F122" s="9">
        <f>IF('[1]T61 Real GDP'!F153&lt;&gt;"",(IF('[1]T15 Wine import vol'!F153&lt;&gt;"",('[1]T15 Wine import vol'!F153/'[1]T61 Real GDP'!F153*1000),"")),"")</f>
        <v>222.19233355749833</v>
      </c>
      <c r="G122" s="9"/>
      <c r="H122" s="9">
        <f>IF('[1]T61 Real GDP'!G153&lt;&gt;"",(IF('[1]T15 Wine import vol'!G153&lt;&gt;"",('[1]T15 Wine import vol'!G153/'[1]T61 Real GDP'!G153*1000),"")),"")</f>
        <v>1313.4640039925848</v>
      </c>
      <c r="I122" s="9">
        <f>IF('[1]T61 Real GDP'!H153&lt;&gt;"",(IF('[1]T15 Wine import vol'!H153&lt;&gt;"",('[1]T15 Wine import vol'!H153/'[1]T61 Real GDP'!H153*1000),"")),"")</f>
        <v>1148.6776831614116</v>
      </c>
      <c r="J122" s="9">
        <f>IF('[1]T61 Real GDP'!I153&lt;&gt;"",(IF('[1]T15 Wine import vol'!I153&lt;&gt;"",('[1]T15 Wine import vol'!I153/'[1]T61 Real GDP'!I153*1000),"")),"")</f>
        <v>150.94684198696336</v>
      </c>
      <c r="K122" s="9">
        <f>IF('[1]T61 Real GDP'!J153&lt;&gt;"",(IF('[1]T15 Wine import vol'!J153&lt;&gt;"",('[1]T15 Wine import vol'!J153/'[1]T61 Real GDP'!J153*1000),"")),"")</f>
        <v>937.51971506575376</v>
      </c>
      <c r="L122" s="9">
        <f>IF('[1]T61 Real GDP'!K153&lt;&gt;"",(IF('[1]T15 Wine import vol'!K153&lt;&gt;"",('[1]T15 Wine import vol'!K153/'[1]T61 Real GDP'!K153*1000),"")),"")</f>
        <v>7.572315614114796</v>
      </c>
      <c r="M122" s="9">
        <f>IF('[1]T61 Real GDP'!L153&lt;&gt;"",(IF('[1]T15 Wine import vol'!L153&lt;&gt;"",('[1]T15 Wine import vol'!L153/'[1]T61 Real GDP'!L153*1000),"")),"")</f>
        <v>364.90301429742289</v>
      </c>
      <c r="N122" s="9">
        <f>IF('[1]T61 Real GDP'!M153&lt;&gt;"",(IF('[1]T15 Wine import vol'!M153&lt;&gt;"",('[1]T15 Wine import vol'!M153/'[1]T61 Real GDP'!M153*1000),"")),"")</f>
        <v>969.99593624418651</v>
      </c>
      <c r="O122" s="9">
        <f>IF('[1]T61 Real GDP'!N153&lt;&gt;"",(IF('[1]T15 Wine import vol'!N153&lt;&gt;"",('[1]T15 Wine import vol'!N153/'[1]T61 Real GDP'!N153*1000),"")),"")</f>
        <v>676.15631307666365</v>
      </c>
      <c r="P122" s="9">
        <f>IF('[1]T61 Real GDP'!O153&lt;&gt;"",(IF('[1]T15 Wine import vol'!O153&lt;&gt;"",('[1]T15 Wine import vol'!O153/'[1]T61 Real GDP'!O153*1000),"")),"")</f>
        <v>1816.5695661981474</v>
      </c>
      <c r="Q122" s="9">
        <f>IF('[1]T61 Real GDP'!P153&lt;&gt;"",(IF('[1]T15 Wine import vol'!P153&lt;&gt;"",('[1]T15 Wine import vol'!P153/'[1]T61 Real GDP'!P153*1000),"")),"")</f>
        <v>670.34912718204487</v>
      </c>
      <c r="R122" s="9" t="str">
        <f>IF('[1]T61 Real GDP'!Q153&lt;&gt;"",(IF('[1]T15 Wine import vol'!Q153&lt;&gt;"",('[1]T15 Wine import vol'!Q153/'[1]T61 Real GDP'!Q153*1000),"")),"")</f>
        <v/>
      </c>
      <c r="S122" s="9">
        <f>IF('[1]T61 Real GDP'!R153&lt;&gt;"",(IF('[1]T15 Wine import vol'!R153&lt;&gt;"",('[1]T15 Wine import vol'!R153/'[1]T61 Real GDP'!R153*1000),"")),"")</f>
        <v>29.632652879765189</v>
      </c>
      <c r="T122" s="9" t="str">
        <f>IF('[1]T61 Real GDP'!S153&lt;&gt;"",(IF('[1]T15 Wine import vol'!S153&lt;&gt;"",('[1]T15 Wine import vol'!S153/'[1]T61 Real GDP'!S153*1000),"")),"")</f>
        <v/>
      </c>
      <c r="U122" s="9" t="str">
        <f>IF('[1]T61 Real GDP'!T153&lt;&gt;"",(IF('[1]T15 Wine import vol'!T153&lt;&gt;"",('[1]T15 Wine import vol'!T153/'[1]T61 Real GDP'!T153*1000),"")),"")</f>
        <v/>
      </c>
      <c r="V122" s="9">
        <f>IF('[1]T61 Real GDP'!U153&lt;&gt;"",(IF('[1]T15 Wine import vol'!U153&lt;&gt;"",('[1]T15 Wine import vol'!U153/'[1]T61 Real GDP'!U153*1000),"")),"")</f>
        <v>1054.7997160766749</v>
      </c>
      <c r="W122" s="9" t="str">
        <f>IF('[1]T61 Real GDP'!V153&lt;&gt;"",(IF('[1]T15 Wine import vol'!V153&lt;&gt;"",('[1]T15 Wine import vol'!V153/'[1]T61 Real GDP'!V153*1000),"")),"")</f>
        <v/>
      </c>
      <c r="X122" s="9">
        <f>IF('[1]T61 Real GDP'!W153&lt;&gt;"",(IF('[1]T15 Wine import vol'!W153&lt;&gt;"",('[1]T15 Wine import vol'!W153/'[1]T61 Real GDP'!W153*1000),"")),"")</f>
        <v>27.761020324270074</v>
      </c>
      <c r="Y122" s="9" t="str">
        <f>IF('[1]T61 Real GDP'!X153&lt;&gt;"",(IF('[1]T15 Wine import vol'!X153&lt;&gt;"",('[1]T15 Wine import vol'!X153/'[1]T61 Real GDP'!X153*1000),"")),"")</f>
        <v/>
      </c>
      <c r="Z122" s="9" t="str">
        <f>IF('[1]T61 Real GDP'!Y153&lt;&gt;"",(IF('[1]T15 Wine import vol'!Y153&lt;&gt;"",('[1]T15 Wine import vol'!Y153/'[1]T61 Real GDP'!Y153*1000),"")),"")</f>
        <v/>
      </c>
      <c r="AA122" s="9" t="str">
        <f>IF('[1]T61 Real GDP'!Z153&lt;&gt;"",(IF('[1]T15 Wine import vol'!Z153&lt;&gt;"",('[1]T15 Wine import vol'!Z153/'[1]T61 Real GDP'!Z153*1000),"")),"")</f>
        <v/>
      </c>
      <c r="AB122" s="9">
        <f>IF('[1]T61 Real GDP'!AA153&lt;&gt;"",(IF('[1]T15 Wine import vol'!AA153&lt;&gt;"",('[1]T15 Wine import vol'!AA153/'[1]T61 Real GDP'!AA153*1000),"")),"")</f>
        <v>53.450074151333915</v>
      </c>
      <c r="AC122" s="9">
        <f>IF('[1]T61 Real GDP'!AB153&lt;&gt;"",(IF('[1]T15 Wine import vol'!AB153&lt;&gt;"",('[1]T15 Wine import vol'!AB153/'[1]T61 Real GDP'!AB153*1000),"")),"")</f>
        <v>84.808454425363266</v>
      </c>
      <c r="AD122" s="9">
        <f>IF('[1]T61 Real GDP'!AC153&lt;&gt;"",(IF('[1]T15 Wine import vol'!AC153&lt;&gt;"",('[1]T15 Wine import vol'!AC153/'[1]T61 Real GDP'!AC153*1000),"")),"")</f>
        <v>303.90675872108966</v>
      </c>
      <c r="AE122" s="9">
        <f>IF('[1]T61 Real GDP'!AD153&lt;&gt;"",(IF('[1]T15 Wine import vol'!AD153&lt;&gt;"",('[1]T15 Wine import vol'!AD153/'[1]T61 Real GDP'!AD153*1000),"")),"")</f>
        <v>100.52925046499431</v>
      </c>
      <c r="AF122" s="9">
        <f>IF('[1]T61 Real GDP'!AE153&lt;&gt;"",(IF('[1]T15 Wine import vol'!AE153&lt;&gt;"",('[1]T15 Wine import vol'!AE153/'[1]T61 Real GDP'!AE153*1000),"")),"")</f>
        <v>0</v>
      </c>
      <c r="AG122" s="9">
        <f>IF('[1]T61 Real GDP'!AF153&lt;&gt;"",(IF('[1]T15 Wine import vol'!AF153&lt;&gt;"",('[1]T15 Wine import vol'!AF153/'[1]T61 Real GDP'!AF153*1000),"")),"")</f>
        <v>7.8499810593774777</v>
      </c>
      <c r="AH122" s="9">
        <f>IF('[1]T61 Real GDP'!AG153&lt;&gt;"",(IF('[1]T15 Wine import vol'!AG153&lt;&gt;"",('[1]T15 Wine import vol'!AG153/'[1]T61 Real GDP'!AG153*1000),"")),"")</f>
        <v>1.1336068261726175</v>
      </c>
      <c r="AI122" s="9">
        <f>IF('[1]T61 Real GDP'!AH153&lt;&gt;"",(IF('[1]T15 Wine import vol'!AH153&lt;&gt;"",('[1]T15 Wine import vol'!AH153/'[1]T61 Real GDP'!AH153*1000),"")),"")</f>
        <v>0.48752907037441845</v>
      </c>
      <c r="AJ122" s="9">
        <f>IF('[1]T61 Real GDP'!AI153&lt;&gt;"",(IF('[1]T15 Wine import vol'!AI153&lt;&gt;"",('[1]T15 Wine import vol'!AI153/'[1]T61 Real GDP'!AI153*1000),"")),"")</f>
        <v>17.035957694812371</v>
      </c>
      <c r="AK122" s="9" t="str">
        <f>IF('[1]T61 Real GDP'!AJ153&lt;&gt;"",(IF('[1]T15 Wine import vol'!AJ153&lt;&gt;"",('[1]T15 Wine import vol'!AJ153/'[1]T61 Real GDP'!AJ153*1000),"")),"")</f>
        <v/>
      </c>
      <c r="AL122" s="9">
        <f>IF('[1]T61 Real GDP'!AK153&lt;&gt;"",(IF('[1]T15 Wine import vol'!AK153&lt;&gt;"",('[1]T15 Wine import vol'!AK153/'[1]T61 Real GDP'!AK153*1000),"")),"")</f>
        <v>2.6485957655666498E-2</v>
      </c>
      <c r="AM122" s="9">
        <f>IF('[1]T61 Real GDP'!AL153&lt;&gt;"",(IF('[1]T15 Wine import vol'!AL153&lt;&gt;"",('[1]T15 Wine import vol'!AL153/'[1]T61 Real GDP'!AL153*1000),"")),"")</f>
        <v>2.2904436531613901</v>
      </c>
      <c r="AN122" s="9">
        <f>IF('[1]T61 Real GDP'!AM153&lt;&gt;"",(IF('[1]T15 Wine import vol'!AM153&lt;&gt;"",('[1]T15 Wine import vol'!AM153/'[1]T61 Real GDP'!AM153*1000),"")),"")</f>
        <v>7.8549378895468855</v>
      </c>
      <c r="AO122" s="9">
        <f>IF('[1]T61 Real GDP'!AN153&lt;&gt;"",(IF('[1]T15 Wine import vol'!AN153&lt;&gt;"",('[1]T15 Wine import vol'!AN153/'[1]T61 Real GDP'!AN153*1000),"")),"")</f>
        <v>0.42957987395784614</v>
      </c>
      <c r="AP122" s="9">
        <f>IF('[1]T61 Real GDP'!AO153&lt;&gt;"",(IF('[1]T15 Wine import vol'!AO153&lt;&gt;"",('[1]T15 Wine import vol'!AO153/'[1]T61 Real GDP'!AO153*1000),"")),"")</f>
        <v>0</v>
      </c>
      <c r="AQ122" s="9" t="str">
        <f>IF('[1]T61 Real GDP'!AP153&lt;&gt;"",(IF('[1]T15 Wine import vol'!AP153&lt;&gt;"",('[1]T15 Wine import vol'!AP153/'[1]T61 Real GDP'!AP153*1000),"")),"")</f>
        <v/>
      </c>
      <c r="AR122" s="9">
        <f>IF('[1]T61 Real GDP'!AQ153&lt;&gt;"",(IF('[1]T15 Wine import vol'!AQ153&lt;&gt;"",('[1]T15 Wine import vol'!AQ153/'[1]T61 Real GDP'!AQ153*1000),"")),"")</f>
        <v>0</v>
      </c>
      <c r="AS122" s="9">
        <f>IF('[1]T61 Real GDP'!AR153&lt;&gt;"",(IF('[1]T15 Wine import vol'!AR153&lt;&gt;"",('[1]T15 Wine import vol'!AR153/'[1]T61 Real GDP'!AR153*1000),"")),"")</f>
        <v>57.295480980485074</v>
      </c>
      <c r="AT122" s="9">
        <f>IF('[1]T61 Real GDP'!AS153&lt;&gt;"",(IF('[1]T15 Wine import vol'!AS153&lt;&gt;"",('[1]T15 Wine import vol'!AS153/'[1]T61 Real GDP'!AS153*1000),"")),"")</f>
        <v>0.49119291110390706</v>
      </c>
      <c r="AU122" s="9">
        <f>IF('[1]T61 Real GDP'!AT153&lt;&gt;"",(IF('[1]T15 Wine import vol'!AT153&lt;&gt;"",('[1]T15 Wine import vol'!AT153/'[1]T61 Real GDP'!AT153*1000),"")),"")</f>
        <v>24.465312494092039</v>
      </c>
      <c r="AV122" s="9">
        <f>IF('[1]T61 Real GDP'!AU153&lt;&gt;"",(IF('[1]T15 Wine import vol'!AU153&lt;&gt;"",('[1]T15 Wine import vol'!AU153/'[1]T61 Real GDP'!AU153*1000),"")),"")</f>
        <v>0.72173770236747248</v>
      </c>
      <c r="AW122" s="9">
        <f>IF('[1]T61 Real GDP'!AV153&lt;&gt;"",(IF('[1]T15 Wine import vol'!AV153&lt;&gt;"",('[1]T15 Wine import vol'!AV153/'[1]T61 Real GDP'!AV153*1000),"")),"")</f>
        <v>23.677979479084453</v>
      </c>
      <c r="AX122" s="9">
        <f>IF('[1]T61 Real GDP'!AW153&lt;&gt;"",(IF('[1]T15 Wine import vol'!AW153&lt;&gt;"",('[1]T15 Wine import vol'!AW153/'[1]T61 Real GDP'!AW153*1000),"")),"")</f>
        <v>3.9209466663142214</v>
      </c>
      <c r="AY122" s="9">
        <f>IF('[1]T61 Real GDP'!AX153&lt;&gt;"",(IF('[1]T15 Wine import vol'!AX153&lt;&gt;"",('[1]T15 Wine import vol'!AX153/'[1]T61 Real GDP'!AX153*1000),"")),"")</f>
        <v>71.950018675087449</v>
      </c>
      <c r="AZ122" s="9">
        <f>IF('[1]T61 Real GDP'!AY153&lt;&gt;"",(IF('[1]T15 Wine import vol'!AY153&lt;&gt;"",('[1]T15 Wine import vol'!AY153/'[1]T61 Real GDP'!AY153*1000),"")),"")</f>
        <v>0.9190750552217366</v>
      </c>
      <c r="BA122" s="9">
        <f>IF('[1]T61 Real GDP'!AZ153&lt;&gt;"",(IF('[1]T15 Wine import vol'!AZ153&lt;&gt;"",('[1]T15 Wine import vol'!AZ153/'[1]T61 Real GDP'!AZ153*1000),"")),"")</f>
        <v>5.9962451627734712</v>
      </c>
      <c r="BB122" s="8">
        <f>IF('[1]T61 Real GDP'!BC153&lt;&gt;"",(IF('[1]T15 Wine import vol'!BC153&lt;&gt;"",('[1]T15 Wine import vol'!BC153/'[1]T61 Real GDP'!BC153*1000),"")),"")</f>
        <v>219.96355106269345</v>
      </c>
    </row>
    <row r="123" spans="1:54" x14ac:dyDescent="0.5">
      <c r="A123" s="7">
        <f>'[1]T15 Wine import vol'!A154</f>
        <v>1986</v>
      </c>
      <c r="B123" s="9">
        <f>IF('[1]T61 Real GDP'!B154&lt;&gt;"",(IF('[1]T15 Wine import vol'!B154&lt;&gt;"",('[1]T15 Wine import vol'!B154/'[1]T61 Real GDP'!B154*1000),"")),"")</f>
        <v>449.55568743465585</v>
      </c>
      <c r="C123" s="9">
        <f>IF('[1]T61 Real GDP'!C154&lt;&gt;"",(IF('[1]T15 Wine import vol'!C154&lt;&gt;"",('[1]T15 Wine import vol'!C154/'[1]T61 Real GDP'!C154*1000),"")),"")</f>
        <v>72.470464637817912</v>
      </c>
      <c r="D123" s="9">
        <f>IF('[1]T61 Real GDP'!D154&lt;&gt;"",(IF('[1]T15 Wine import vol'!D154&lt;&gt;"",('[1]T15 Wine import vol'!D154/'[1]T61 Real GDP'!D154*1000),"")),"")</f>
        <v>2.9903048709262943</v>
      </c>
      <c r="E123" s="9">
        <f>IF('[1]T61 Real GDP'!E154&lt;&gt;"",(IF('[1]T15 Wine import vol'!E154&lt;&gt;"",('[1]T15 Wine import vol'!E154/'[1]T61 Real GDP'!E154*1000),"")),"")</f>
        <v>12.894123483842293</v>
      </c>
      <c r="F123" s="9">
        <f>IF('[1]T61 Real GDP'!F154&lt;&gt;"",(IF('[1]T15 Wine import vol'!F154&lt;&gt;"",('[1]T15 Wine import vol'!F154/'[1]T61 Real GDP'!F154*1000),"")),"")</f>
        <v>221.84255486923379</v>
      </c>
      <c r="G123" s="9"/>
      <c r="H123" s="9">
        <f>IF('[1]T61 Real GDP'!G154&lt;&gt;"",(IF('[1]T15 Wine import vol'!G154&lt;&gt;"",('[1]T15 Wine import vol'!G154/'[1]T61 Real GDP'!G154*1000),"")),"")</f>
        <v>1206.4217245403393</v>
      </c>
      <c r="I123" s="9">
        <f>IF('[1]T61 Real GDP'!H154&lt;&gt;"",(IF('[1]T15 Wine import vol'!H154&lt;&gt;"",('[1]T15 Wine import vol'!H154/'[1]T61 Real GDP'!H154*1000),"")),"")</f>
        <v>1078.3958322027459</v>
      </c>
      <c r="J123" s="9">
        <f>IF('[1]T61 Real GDP'!I154&lt;&gt;"",(IF('[1]T15 Wine import vol'!I154&lt;&gt;"",('[1]T15 Wine import vol'!I154/'[1]T61 Real GDP'!I154*1000),"")),"")</f>
        <v>197.43938084064055</v>
      </c>
      <c r="K123" s="9">
        <f>IF('[1]T61 Real GDP'!J154&lt;&gt;"",(IF('[1]T15 Wine import vol'!J154&lt;&gt;"",('[1]T15 Wine import vol'!J154/'[1]T61 Real GDP'!J154*1000),"")),"")</f>
        <v>858.05610110543523</v>
      </c>
      <c r="L123" s="9">
        <f>IF('[1]T61 Real GDP'!K154&lt;&gt;"",(IF('[1]T15 Wine import vol'!K154&lt;&gt;"",('[1]T15 Wine import vol'!K154/'[1]T61 Real GDP'!K154*1000),"")),"")</f>
        <v>5.2799097305755742</v>
      </c>
      <c r="M123" s="9">
        <f>IF('[1]T61 Real GDP'!L154&lt;&gt;"",(IF('[1]T15 Wine import vol'!L154&lt;&gt;"",('[1]T15 Wine import vol'!L154/'[1]T61 Real GDP'!L154*1000),"")),"")</f>
        <v>401.62185232607766</v>
      </c>
      <c r="N123" s="9">
        <f>IF('[1]T61 Real GDP'!M154&lt;&gt;"",(IF('[1]T15 Wine import vol'!M154&lt;&gt;"",('[1]T15 Wine import vol'!M154/'[1]T61 Real GDP'!M154*1000),"")),"")</f>
        <v>937.89163773783878</v>
      </c>
      <c r="O123" s="9">
        <f>IF('[1]T61 Real GDP'!N154&lt;&gt;"",(IF('[1]T15 Wine import vol'!N154&lt;&gt;"",('[1]T15 Wine import vol'!N154/'[1]T61 Real GDP'!N154*1000),"")),"")</f>
        <v>686.73792046627068</v>
      </c>
      <c r="P123" s="9">
        <f>IF('[1]T61 Real GDP'!O154&lt;&gt;"",(IF('[1]T15 Wine import vol'!O154&lt;&gt;"",('[1]T15 Wine import vol'!O154/'[1]T61 Real GDP'!O154*1000),"")),"")</f>
        <v>1625.465928834393</v>
      </c>
      <c r="Q123" s="9">
        <f>IF('[1]T61 Real GDP'!P154&lt;&gt;"",(IF('[1]T15 Wine import vol'!P154&lt;&gt;"",('[1]T15 Wine import vol'!P154/'[1]T61 Real GDP'!P154*1000),"")),"")</f>
        <v>666.95370724249949</v>
      </c>
      <c r="R123" s="9" t="str">
        <f>IF('[1]T61 Real GDP'!Q154&lt;&gt;"",(IF('[1]T15 Wine import vol'!Q154&lt;&gt;"",('[1]T15 Wine import vol'!Q154/'[1]T61 Real GDP'!Q154*1000),"")),"")</f>
        <v/>
      </c>
      <c r="S123" s="9">
        <f>IF('[1]T61 Real GDP'!R154&lt;&gt;"",(IF('[1]T15 Wine import vol'!R154&lt;&gt;"",('[1]T15 Wine import vol'!R154/'[1]T61 Real GDP'!R154*1000),"")),"")</f>
        <v>2.1695794898310439</v>
      </c>
      <c r="T123" s="9" t="str">
        <f>IF('[1]T61 Real GDP'!S154&lt;&gt;"",(IF('[1]T15 Wine import vol'!S154&lt;&gt;"",('[1]T15 Wine import vol'!S154/'[1]T61 Real GDP'!S154*1000),"")),"")</f>
        <v/>
      </c>
      <c r="U123" s="9" t="str">
        <f>IF('[1]T61 Real GDP'!T154&lt;&gt;"",(IF('[1]T15 Wine import vol'!T154&lt;&gt;"",('[1]T15 Wine import vol'!T154/'[1]T61 Real GDP'!T154*1000),"")),"")</f>
        <v/>
      </c>
      <c r="V123" s="9">
        <f>IF('[1]T61 Real GDP'!U154&lt;&gt;"",(IF('[1]T15 Wine import vol'!U154&lt;&gt;"",('[1]T15 Wine import vol'!U154/'[1]T61 Real GDP'!U154*1000),"")),"")</f>
        <v>1368.4941428988573</v>
      </c>
      <c r="W123" s="9" t="str">
        <f>IF('[1]T61 Real GDP'!V154&lt;&gt;"",(IF('[1]T15 Wine import vol'!V154&lt;&gt;"",('[1]T15 Wine import vol'!V154/'[1]T61 Real GDP'!V154*1000),"")),"")</f>
        <v/>
      </c>
      <c r="X123" s="9">
        <f>IF('[1]T61 Real GDP'!W154&lt;&gt;"",(IF('[1]T15 Wine import vol'!W154&lt;&gt;"",('[1]T15 Wine import vol'!W154/'[1]T61 Real GDP'!W154*1000),"")),"")</f>
        <v>0</v>
      </c>
      <c r="Y123" s="9" t="str">
        <f>IF('[1]T61 Real GDP'!X154&lt;&gt;"",(IF('[1]T15 Wine import vol'!X154&lt;&gt;"",('[1]T15 Wine import vol'!X154/'[1]T61 Real GDP'!X154*1000),"")),"")</f>
        <v/>
      </c>
      <c r="Z123" s="9" t="str">
        <f>IF('[1]T61 Real GDP'!Y154&lt;&gt;"",(IF('[1]T15 Wine import vol'!Y154&lt;&gt;"",('[1]T15 Wine import vol'!Y154/'[1]T61 Real GDP'!Y154*1000),"")),"")</f>
        <v/>
      </c>
      <c r="AA123" s="9" t="str">
        <f>IF('[1]T61 Real GDP'!Z154&lt;&gt;"",(IF('[1]T15 Wine import vol'!Z154&lt;&gt;"",('[1]T15 Wine import vol'!Z154/'[1]T61 Real GDP'!Z154*1000),"")),"")</f>
        <v/>
      </c>
      <c r="AB123" s="9">
        <f>IF('[1]T61 Real GDP'!AA154&lt;&gt;"",(IF('[1]T15 Wine import vol'!AA154&lt;&gt;"",('[1]T15 Wine import vol'!AA154/'[1]T61 Real GDP'!AA154*1000),"")),"")</f>
        <v>51.065901915470249</v>
      </c>
      <c r="AC123" s="9">
        <f>IF('[1]T61 Real GDP'!AB154&lt;&gt;"",(IF('[1]T15 Wine import vol'!AB154&lt;&gt;"",('[1]T15 Wine import vol'!AB154/'[1]T61 Real GDP'!AB154*1000),"")),"")</f>
        <v>61.373242473906664</v>
      </c>
      <c r="AD123" s="9">
        <f>IF('[1]T61 Real GDP'!AC154&lt;&gt;"",(IF('[1]T15 Wine import vol'!AC154&lt;&gt;"",('[1]T15 Wine import vol'!AC154/'[1]T61 Real GDP'!AC154*1000),"")),"")</f>
        <v>285.47927059854078</v>
      </c>
      <c r="AE123" s="9">
        <f>IF('[1]T61 Real GDP'!AD154&lt;&gt;"",(IF('[1]T15 Wine import vol'!AD154&lt;&gt;"",('[1]T15 Wine import vol'!AD154/'[1]T61 Real GDP'!AD154*1000),"")),"")</f>
        <v>73.950979164383753</v>
      </c>
      <c r="AF123" s="9">
        <f>IF('[1]T61 Real GDP'!AE154&lt;&gt;"",(IF('[1]T15 Wine import vol'!AE154&lt;&gt;"",('[1]T15 Wine import vol'!AE154/'[1]T61 Real GDP'!AE154*1000),"")),"")</f>
        <v>0</v>
      </c>
      <c r="AG123" s="9">
        <f>IF('[1]T61 Real GDP'!AF154&lt;&gt;"",(IF('[1]T15 Wine import vol'!AF154&lt;&gt;"",('[1]T15 Wine import vol'!AF154/'[1]T61 Real GDP'!AF154*1000),"")),"")</f>
        <v>11.362153060739663</v>
      </c>
      <c r="AH123" s="9">
        <f>IF('[1]T61 Real GDP'!AG154&lt;&gt;"",(IF('[1]T15 Wine import vol'!AG154&lt;&gt;"",('[1]T15 Wine import vol'!AG154/'[1]T61 Real GDP'!AG154*1000),"")),"")</f>
        <v>0.8083494234998635</v>
      </c>
      <c r="AI123" s="9">
        <f>IF('[1]T61 Real GDP'!AH154&lt;&gt;"",(IF('[1]T15 Wine import vol'!AH154&lt;&gt;"",('[1]T15 Wine import vol'!AH154/'[1]T61 Real GDP'!AH154*1000),"")),"")</f>
        <v>2.1110036235596459</v>
      </c>
      <c r="AJ123" s="9">
        <f>IF('[1]T61 Real GDP'!AI154&lt;&gt;"",(IF('[1]T15 Wine import vol'!AI154&lt;&gt;"",('[1]T15 Wine import vol'!AI154/'[1]T61 Real GDP'!AI154*1000),"")),"")</f>
        <v>15.483483755042347</v>
      </c>
      <c r="AK123" s="9" t="str">
        <f>IF('[1]T61 Real GDP'!AJ154&lt;&gt;"",(IF('[1]T15 Wine import vol'!AJ154&lt;&gt;"",('[1]T15 Wine import vol'!AJ154/'[1]T61 Real GDP'!AJ154*1000),"")),"")</f>
        <v/>
      </c>
      <c r="AL123" s="9">
        <f>IF('[1]T61 Real GDP'!AK154&lt;&gt;"",(IF('[1]T15 Wine import vol'!AK154&lt;&gt;"",('[1]T15 Wine import vol'!AK154/'[1]T61 Real GDP'!AK154*1000),"")),"")</f>
        <v>0</v>
      </c>
      <c r="AM123" s="9">
        <f>IF('[1]T61 Real GDP'!AL154&lt;&gt;"",(IF('[1]T15 Wine import vol'!AL154&lt;&gt;"",('[1]T15 Wine import vol'!AL154/'[1]T61 Real GDP'!AL154*1000),"")),"")</f>
        <v>1.5529336165503453</v>
      </c>
      <c r="AN123" s="9">
        <f>IF('[1]T61 Real GDP'!AM154&lt;&gt;"",(IF('[1]T15 Wine import vol'!AM154&lt;&gt;"",('[1]T15 Wine import vol'!AM154/'[1]T61 Real GDP'!AM154*1000),"")),"")</f>
        <v>6.7585556892437655</v>
      </c>
      <c r="AO123" s="9">
        <f>IF('[1]T61 Real GDP'!AN154&lt;&gt;"",(IF('[1]T15 Wine import vol'!AN154&lt;&gt;"",('[1]T15 Wine import vol'!AN154/'[1]T61 Real GDP'!AN154*1000),"")),"")</f>
        <v>0.43634028251140777</v>
      </c>
      <c r="AP123" s="9">
        <f>IF('[1]T61 Real GDP'!AO154&lt;&gt;"",(IF('[1]T15 Wine import vol'!AO154&lt;&gt;"",('[1]T15 Wine import vol'!AO154/'[1]T61 Real GDP'!AO154*1000),"")),"")</f>
        <v>4.494345296463359E-2</v>
      </c>
      <c r="AQ123" s="9" t="str">
        <f>IF('[1]T61 Real GDP'!AP154&lt;&gt;"",(IF('[1]T15 Wine import vol'!AP154&lt;&gt;"",('[1]T15 Wine import vol'!AP154/'[1]T61 Real GDP'!AP154*1000),"")),"")</f>
        <v/>
      </c>
      <c r="AR123" s="9">
        <f>IF('[1]T61 Real GDP'!AQ154&lt;&gt;"",(IF('[1]T15 Wine import vol'!AQ154&lt;&gt;"",('[1]T15 Wine import vol'!AQ154/'[1]T61 Real GDP'!AQ154*1000),"")),"")</f>
        <v>8.334947495700458E-2</v>
      </c>
      <c r="AS123" s="9">
        <f>IF('[1]T61 Real GDP'!AR154&lt;&gt;"",(IF('[1]T15 Wine import vol'!AR154&lt;&gt;"",('[1]T15 Wine import vol'!AR154/'[1]T61 Real GDP'!AR154*1000),"")),"")</f>
        <v>53.758979279583002</v>
      </c>
      <c r="AT123" s="9">
        <f>IF('[1]T61 Real GDP'!AS154&lt;&gt;"",(IF('[1]T15 Wine import vol'!AS154&lt;&gt;"",('[1]T15 Wine import vol'!AS154/'[1]T61 Real GDP'!AS154*1000),"")),"")</f>
        <v>0.11543127716463092</v>
      </c>
      <c r="AU123" s="9">
        <f>IF('[1]T61 Real GDP'!AT154&lt;&gt;"",(IF('[1]T15 Wine import vol'!AT154&lt;&gt;"",('[1]T15 Wine import vol'!AT154/'[1]T61 Real GDP'!AT154*1000),"")),"")</f>
        <v>17.667952111324478</v>
      </c>
      <c r="AV123" s="9">
        <f>IF('[1]T61 Real GDP'!AU154&lt;&gt;"",(IF('[1]T15 Wine import vol'!AU154&lt;&gt;"",('[1]T15 Wine import vol'!AU154/'[1]T61 Real GDP'!AU154*1000),"")),"")</f>
        <v>0.75545672201517122</v>
      </c>
      <c r="AW123" s="9">
        <f>IF('[1]T61 Real GDP'!AV154&lt;&gt;"",(IF('[1]T15 Wine import vol'!AV154&lt;&gt;"",('[1]T15 Wine import vol'!AV154/'[1]T61 Real GDP'!AV154*1000),"")),"")</f>
        <v>16.642723966133818</v>
      </c>
      <c r="AX123" s="9">
        <f>IF('[1]T61 Real GDP'!AW154&lt;&gt;"",(IF('[1]T15 Wine import vol'!AW154&lt;&gt;"",('[1]T15 Wine import vol'!AW154/'[1]T61 Real GDP'!AW154*1000),"")),"")</f>
        <v>4.6007957672678934</v>
      </c>
      <c r="AY123" s="9">
        <f>IF('[1]T61 Real GDP'!AX154&lt;&gt;"",(IF('[1]T15 Wine import vol'!AX154&lt;&gt;"",('[1]T15 Wine import vol'!AX154/'[1]T61 Real GDP'!AX154*1000),"")),"")</f>
        <v>70.892410341951617</v>
      </c>
      <c r="AZ123" s="9">
        <f>IF('[1]T61 Real GDP'!AY154&lt;&gt;"",(IF('[1]T15 Wine import vol'!AY154&lt;&gt;"",('[1]T15 Wine import vol'!AY154/'[1]T61 Real GDP'!AY154*1000),"")),"")</f>
        <v>0.99618130499750956</v>
      </c>
      <c r="BA123" s="9">
        <f>IF('[1]T61 Real GDP'!AZ154&lt;&gt;"",(IF('[1]T15 Wine import vol'!AZ154&lt;&gt;"",('[1]T15 Wine import vol'!AZ154/'[1]T61 Real GDP'!AZ154*1000),"")),"")</f>
        <v>4.3324620001936287</v>
      </c>
      <c r="BB123" s="8">
        <f>IF('[1]T61 Real GDP'!BC154&lt;&gt;"",(IF('[1]T15 Wine import vol'!BC154&lt;&gt;"",('[1]T15 Wine import vol'!BC154/'[1]T61 Real GDP'!BC154*1000),"")),"")</f>
        <v>174.30541936928319</v>
      </c>
    </row>
    <row r="124" spans="1:54" x14ac:dyDescent="0.5">
      <c r="A124" s="7">
        <f>'[1]T15 Wine import vol'!A155</f>
        <v>1987</v>
      </c>
      <c r="B124" s="9">
        <f>IF('[1]T61 Real GDP'!B155&lt;&gt;"",(IF('[1]T15 Wine import vol'!B155&lt;&gt;"",('[1]T15 Wine import vol'!B155/'[1]T61 Real GDP'!B155*1000),"")),"")</f>
        <v>452.21117653574737</v>
      </c>
      <c r="C124" s="9">
        <f>IF('[1]T61 Real GDP'!C155&lt;&gt;"",(IF('[1]T15 Wine import vol'!C155&lt;&gt;"",('[1]T15 Wine import vol'!C155/'[1]T61 Real GDP'!C155*1000),"")),"")</f>
        <v>67.227287202047492</v>
      </c>
      <c r="D124" s="9">
        <f>IF('[1]T61 Real GDP'!D155&lt;&gt;"",(IF('[1]T15 Wine import vol'!D155&lt;&gt;"",('[1]T15 Wine import vol'!D155/'[1]T61 Real GDP'!D155*1000),"")),"")</f>
        <v>3.2501399975843555</v>
      </c>
      <c r="E124" s="9">
        <f>IF('[1]T61 Real GDP'!E155&lt;&gt;"",(IF('[1]T15 Wine import vol'!E155&lt;&gt;"",('[1]T15 Wine import vol'!E155/'[1]T61 Real GDP'!E155*1000),"")),"")</f>
        <v>17.470729316157616</v>
      </c>
      <c r="F124" s="9">
        <f>IF('[1]T61 Real GDP'!F155&lt;&gt;"",(IF('[1]T15 Wine import vol'!F155&lt;&gt;"",('[1]T15 Wine import vol'!F155/'[1]T61 Real GDP'!F155*1000),"")),"")</f>
        <v>316.32099127122962</v>
      </c>
      <c r="G124" s="9"/>
      <c r="H124" s="9">
        <f>IF('[1]T61 Real GDP'!G155&lt;&gt;"",(IF('[1]T15 Wine import vol'!G155&lt;&gt;"",('[1]T15 Wine import vol'!G155/'[1]T61 Real GDP'!G155*1000),"")),"")</f>
        <v>1314.8753551393725</v>
      </c>
      <c r="I124" s="9">
        <f>IF('[1]T61 Real GDP'!H155&lt;&gt;"",(IF('[1]T15 Wine import vol'!H155&lt;&gt;"",('[1]T15 Wine import vol'!H155/'[1]T61 Real GDP'!H155*1000),"")),"")</f>
        <v>1123.0980672250719</v>
      </c>
      <c r="J124" s="9">
        <f>IF('[1]T61 Real GDP'!I155&lt;&gt;"",(IF('[1]T15 Wine import vol'!I155&lt;&gt;"",('[1]T15 Wine import vol'!I155/'[1]T61 Real GDP'!I155*1000),"")),"")</f>
        <v>194.31591990614416</v>
      </c>
      <c r="K124" s="9">
        <f>IF('[1]T61 Real GDP'!J155&lt;&gt;"",(IF('[1]T15 Wine import vol'!J155&lt;&gt;"",('[1]T15 Wine import vol'!J155/'[1]T61 Real GDP'!J155*1000),"")),"")</f>
        <v>888.5710211721206</v>
      </c>
      <c r="L124" s="9">
        <f>IF('[1]T61 Real GDP'!K155&lt;&gt;"",(IF('[1]T15 Wine import vol'!K155&lt;&gt;"",('[1]T15 Wine import vol'!K155/'[1]T61 Real GDP'!K155*1000),"")),"")</f>
        <v>9.9350850738447392</v>
      </c>
      <c r="M124" s="9">
        <f>IF('[1]T61 Real GDP'!L155&lt;&gt;"",(IF('[1]T15 Wine import vol'!L155&lt;&gt;"",('[1]T15 Wine import vol'!L155/'[1]T61 Real GDP'!L155*1000),"")),"")</f>
        <v>381.87061256590255</v>
      </c>
      <c r="N124" s="9">
        <f>IF('[1]T61 Real GDP'!M155&lt;&gt;"",(IF('[1]T15 Wine import vol'!M155&lt;&gt;"",('[1]T15 Wine import vol'!M155/'[1]T61 Real GDP'!M155*1000),"")),"")</f>
        <v>904.45777076797754</v>
      </c>
      <c r="O124" s="9">
        <f>IF('[1]T61 Real GDP'!N155&lt;&gt;"",(IF('[1]T15 Wine import vol'!N155&lt;&gt;"",('[1]T15 Wine import vol'!N155/'[1]T61 Real GDP'!N155*1000),"")),"")</f>
        <v>682.54502729435342</v>
      </c>
      <c r="P124" s="9">
        <f>IF('[1]T61 Real GDP'!O155&lt;&gt;"",(IF('[1]T15 Wine import vol'!O155&lt;&gt;"",('[1]T15 Wine import vol'!O155/'[1]T61 Real GDP'!O155*1000),"")),"")</f>
        <v>1649.5737535520541</v>
      </c>
      <c r="Q124" s="9">
        <f>IF('[1]T61 Real GDP'!P155&lt;&gt;"",(IF('[1]T15 Wine import vol'!P155&lt;&gt;"",('[1]T15 Wine import vol'!P155/'[1]T61 Real GDP'!P155*1000),"")),"")</f>
        <v>690.20216771951675</v>
      </c>
      <c r="R124" s="9" t="str">
        <f>IF('[1]T61 Real GDP'!Q155&lt;&gt;"",(IF('[1]T15 Wine import vol'!Q155&lt;&gt;"",('[1]T15 Wine import vol'!Q155/'[1]T61 Real GDP'!Q155*1000),"")),"")</f>
        <v/>
      </c>
      <c r="S124" s="9">
        <f>IF('[1]T61 Real GDP'!R155&lt;&gt;"",(IF('[1]T15 Wine import vol'!R155&lt;&gt;"",('[1]T15 Wine import vol'!R155/'[1]T61 Real GDP'!R155*1000),"")),"")</f>
        <v>0.9605032623931915</v>
      </c>
      <c r="T124" s="9" t="str">
        <f>IF('[1]T61 Real GDP'!S155&lt;&gt;"",(IF('[1]T15 Wine import vol'!S155&lt;&gt;"",('[1]T15 Wine import vol'!S155/'[1]T61 Real GDP'!S155*1000),"")),"")</f>
        <v/>
      </c>
      <c r="U124" s="9" t="str">
        <f>IF('[1]T61 Real GDP'!T155&lt;&gt;"",(IF('[1]T15 Wine import vol'!T155&lt;&gt;"",('[1]T15 Wine import vol'!T155/'[1]T61 Real GDP'!T155*1000),"")),"")</f>
        <v/>
      </c>
      <c r="V124" s="9">
        <f>IF('[1]T61 Real GDP'!U155&lt;&gt;"",(IF('[1]T15 Wine import vol'!U155&lt;&gt;"",('[1]T15 Wine import vol'!U155/'[1]T61 Real GDP'!U155*1000),"")),"")</f>
        <v>579.73750439773505</v>
      </c>
      <c r="W124" s="9" t="str">
        <f>IF('[1]T61 Real GDP'!V155&lt;&gt;"",(IF('[1]T15 Wine import vol'!V155&lt;&gt;"",('[1]T15 Wine import vol'!V155/'[1]T61 Real GDP'!V155*1000),"")),"")</f>
        <v/>
      </c>
      <c r="X124" s="9">
        <f>IF('[1]T61 Real GDP'!W155&lt;&gt;"",(IF('[1]T15 Wine import vol'!W155&lt;&gt;"",('[1]T15 Wine import vol'!W155/'[1]T61 Real GDP'!W155*1000),"")),"")</f>
        <v>0</v>
      </c>
      <c r="Y124" s="9" t="str">
        <f>IF('[1]T61 Real GDP'!X155&lt;&gt;"",(IF('[1]T15 Wine import vol'!X155&lt;&gt;"",('[1]T15 Wine import vol'!X155/'[1]T61 Real GDP'!X155*1000),"")),"")</f>
        <v/>
      </c>
      <c r="Z124" s="9" t="str">
        <f>IF('[1]T61 Real GDP'!Y155&lt;&gt;"",(IF('[1]T15 Wine import vol'!Y155&lt;&gt;"",('[1]T15 Wine import vol'!Y155/'[1]T61 Real GDP'!Y155*1000),"")),"")</f>
        <v/>
      </c>
      <c r="AA124" s="9" t="str">
        <f>IF('[1]T61 Real GDP'!Z155&lt;&gt;"",(IF('[1]T15 Wine import vol'!Z155&lt;&gt;"",('[1]T15 Wine import vol'!Z155/'[1]T61 Real GDP'!Z155*1000),"")),"")</f>
        <v/>
      </c>
      <c r="AB124" s="9">
        <f>IF('[1]T61 Real GDP'!AA155&lt;&gt;"",(IF('[1]T15 Wine import vol'!AA155&lt;&gt;"",('[1]T15 Wine import vol'!AA155/'[1]T61 Real GDP'!AA155*1000),"")),"")</f>
        <v>29.160406960159737</v>
      </c>
      <c r="AC124" s="9">
        <f>IF('[1]T61 Real GDP'!AB155&lt;&gt;"",(IF('[1]T15 Wine import vol'!AB155&lt;&gt;"",('[1]T15 Wine import vol'!AB155/'[1]T61 Real GDP'!AB155*1000),"")),"")</f>
        <v>38.506142084013398</v>
      </c>
      <c r="AD124" s="9">
        <f>IF('[1]T61 Real GDP'!AC155&lt;&gt;"",(IF('[1]T15 Wine import vol'!AC155&lt;&gt;"",('[1]T15 Wine import vol'!AC155/'[1]T61 Real GDP'!AC155*1000),"")),"")</f>
        <v>273.98601628286031</v>
      </c>
      <c r="AE124" s="9">
        <f>IF('[1]T61 Real GDP'!AD155&lt;&gt;"",(IF('[1]T15 Wine import vol'!AD155&lt;&gt;"",('[1]T15 Wine import vol'!AD155/'[1]T61 Real GDP'!AD155*1000),"")),"")</f>
        <v>58.837695640314259</v>
      </c>
      <c r="AF124" s="9">
        <f>IF('[1]T61 Real GDP'!AE155&lt;&gt;"",(IF('[1]T15 Wine import vol'!AE155&lt;&gt;"",('[1]T15 Wine import vol'!AE155/'[1]T61 Real GDP'!AE155*1000),"")),"")</f>
        <v>1.755907717994102E-2</v>
      </c>
      <c r="AG124" s="9">
        <f>IF('[1]T61 Real GDP'!AF155&lt;&gt;"",(IF('[1]T15 Wine import vol'!AF155&lt;&gt;"",('[1]T15 Wine import vol'!AF155/'[1]T61 Real GDP'!AF155*1000),"")),"")</f>
        <v>6.7077308248462533</v>
      </c>
      <c r="AH124" s="9">
        <f>IF('[1]T61 Real GDP'!AG155&lt;&gt;"",(IF('[1]T15 Wine import vol'!AG155&lt;&gt;"",('[1]T15 Wine import vol'!AG155/'[1]T61 Real GDP'!AG155*1000),"")),"")</f>
        <v>1.822549283766759</v>
      </c>
      <c r="AI124" s="9">
        <f>IF('[1]T61 Real GDP'!AH155&lt;&gt;"",(IF('[1]T15 Wine import vol'!AH155&lt;&gt;"",('[1]T15 Wine import vol'!AH155/'[1]T61 Real GDP'!AH155*1000),"")),"")</f>
        <v>8.028023128323623</v>
      </c>
      <c r="AJ124" s="9">
        <f>IF('[1]T61 Real GDP'!AI155&lt;&gt;"",(IF('[1]T15 Wine import vol'!AI155&lt;&gt;"",('[1]T15 Wine import vol'!AI155/'[1]T61 Real GDP'!AI155*1000),"")),"")</f>
        <v>25.479205531981076</v>
      </c>
      <c r="AK124" s="9" t="str">
        <f>IF('[1]T61 Real GDP'!AJ155&lt;&gt;"",(IF('[1]T15 Wine import vol'!AJ155&lt;&gt;"",('[1]T15 Wine import vol'!AJ155/'[1]T61 Real GDP'!AJ155*1000),"")),"")</f>
        <v/>
      </c>
      <c r="AL124" s="9">
        <f>IF('[1]T61 Real GDP'!AK155&lt;&gt;"",(IF('[1]T15 Wine import vol'!AK155&lt;&gt;"",('[1]T15 Wine import vol'!AK155/'[1]T61 Real GDP'!AK155*1000),"")),"")</f>
        <v>0</v>
      </c>
      <c r="AM124" s="9">
        <f>IF('[1]T61 Real GDP'!AL155&lt;&gt;"",(IF('[1]T15 Wine import vol'!AL155&lt;&gt;"",('[1]T15 Wine import vol'!AL155/'[1]T61 Real GDP'!AL155*1000),"")),"")</f>
        <v>2.410430590555495</v>
      </c>
      <c r="AN124" s="9">
        <f>IF('[1]T61 Real GDP'!AM155&lt;&gt;"",(IF('[1]T15 Wine import vol'!AM155&lt;&gt;"",('[1]T15 Wine import vol'!AM155/'[1]T61 Real GDP'!AM155*1000),"")),"")</f>
        <v>4.7323649449471326</v>
      </c>
      <c r="AO124" s="9">
        <f>IF('[1]T61 Real GDP'!AN155&lt;&gt;"",(IF('[1]T15 Wine import vol'!AN155&lt;&gt;"",('[1]T15 Wine import vol'!AN155/'[1]T61 Real GDP'!AN155*1000),"")),"")</f>
        <v>0.28629015617976311</v>
      </c>
      <c r="AP124" s="9">
        <f>IF('[1]T61 Real GDP'!AO155&lt;&gt;"",(IF('[1]T15 Wine import vol'!AO155&lt;&gt;"",('[1]T15 Wine import vol'!AO155/'[1]T61 Real GDP'!AO155*1000),"")),"")</f>
        <v>0.12776767327551219</v>
      </c>
      <c r="AQ124" s="9" t="str">
        <f>IF('[1]T61 Real GDP'!AP155&lt;&gt;"",(IF('[1]T15 Wine import vol'!AP155&lt;&gt;"",('[1]T15 Wine import vol'!AP155/'[1]T61 Real GDP'!AP155*1000),"")),"")</f>
        <v/>
      </c>
      <c r="AR124" s="9">
        <f>IF('[1]T61 Real GDP'!AQ155&lt;&gt;"",(IF('[1]T15 Wine import vol'!AQ155&lt;&gt;"",('[1]T15 Wine import vol'!AQ155/'[1]T61 Real GDP'!AQ155*1000),"")),"")</f>
        <v>7.9658974619057507E-2</v>
      </c>
      <c r="AS124" s="9">
        <f>IF('[1]T61 Real GDP'!AR155&lt;&gt;"",(IF('[1]T15 Wine import vol'!AR155&lt;&gt;"",('[1]T15 Wine import vol'!AR155/'[1]T61 Real GDP'!AR155*1000),"")),"")</f>
        <v>52.457548307098818</v>
      </c>
      <c r="AT124" s="9">
        <f>IF('[1]T61 Real GDP'!AS155&lt;&gt;"",(IF('[1]T15 Wine import vol'!AS155&lt;&gt;"",('[1]T15 Wine import vol'!AS155/'[1]T61 Real GDP'!AS155*1000),"")),"")</f>
        <v>0.10156248236762458</v>
      </c>
      <c r="AU124" s="9">
        <f>IF('[1]T61 Real GDP'!AT155&lt;&gt;"",(IF('[1]T15 Wine import vol'!AT155&lt;&gt;"",('[1]T15 Wine import vol'!AT155/'[1]T61 Real GDP'!AT155*1000),"")),"")</f>
        <v>26.35648053415532</v>
      </c>
      <c r="AV124" s="9">
        <f>IF('[1]T61 Real GDP'!AU155&lt;&gt;"",(IF('[1]T15 Wine import vol'!AU155&lt;&gt;"",('[1]T15 Wine import vol'!AU155/'[1]T61 Real GDP'!AU155*1000),"")),"")</f>
        <v>0.69827065109395736</v>
      </c>
      <c r="AW124" s="9">
        <f>IF('[1]T61 Real GDP'!AV155&lt;&gt;"",(IF('[1]T15 Wine import vol'!AV155&lt;&gt;"",('[1]T15 Wine import vol'!AV155/'[1]T61 Real GDP'!AV155*1000),"")),"")</f>
        <v>15.356033556852157</v>
      </c>
      <c r="AX124" s="9">
        <f>IF('[1]T61 Real GDP'!AW155&lt;&gt;"",(IF('[1]T15 Wine import vol'!AW155&lt;&gt;"",('[1]T15 Wine import vol'!AW155/'[1]T61 Real GDP'!AW155*1000),"")),"")</f>
        <v>10.209749085206481</v>
      </c>
      <c r="AY124" s="9">
        <f>IF('[1]T61 Real GDP'!AX155&lt;&gt;"",(IF('[1]T15 Wine import vol'!AX155&lt;&gt;"",('[1]T15 Wine import vol'!AX155/'[1]T61 Real GDP'!AX155*1000),"")),"")</f>
        <v>74.260291921869779</v>
      </c>
      <c r="AZ124" s="9">
        <f>IF('[1]T61 Real GDP'!AY155&lt;&gt;"",(IF('[1]T15 Wine import vol'!AY155&lt;&gt;"",('[1]T15 Wine import vol'!AY155/'[1]T61 Real GDP'!AY155*1000),"")),"")</f>
        <v>1.2561766982199201</v>
      </c>
      <c r="BA124" s="9">
        <f>IF('[1]T61 Real GDP'!AZ155&lt;&gt;"",(IF('[1]T15 Wine import vol'!AZ155&lt;&gt;"",('[1]T15 Wine import vol'!AZ155/'[1]T61 Real GDP'!AZ155*1000),"")),"")</f>
        <v>4.9448606599040863</v>
      </c>
      <c r="BB124" s="8">
        <f>IF('[1]T61 Real GDP'!BC155&lt;&gt;"",(IF('[1]T15 Wine import vol'!BC155&lt;&gt;"",('[1]T15 Wine import vol'!BC155/'[1]T61 Real GDP'!BC155*1000),"")),"")</f>
        <v>165.62732855650827</v>
      </c>
    </row>
    <row r="125" spans="1:54" x14ac:dyDescent="0.5">
      <c r="A125" s="7">
        <f>'[1]T15 Wine import vol'!A156</f>
        <v>1988</v>
      </c>
      <c r="B125" s="9">
        <f>IF('[1]T61 Real GDP'!B156&lt;&gt;"",(IF('[1]T15 Wine import vol'!B156&lt;&gt;"",('[1]T15 Wine import vol'!B156/'[1]T61 Real GDP'!B156*1000),"")),"")</f>
        <v>575.40672036550984</v>
      </c>
      <c r="C125" s="9">
        <f>IF('[1]T61 Real GDP'!C156&lt;&gt;"",(IF('[1]T15 Wine import vol'!C156&lt;&gt;"",('[1]T15 Wine import vol'!C156/'[1]T61 Real GDP'!C156*1000),"")),"")</f>
        <v>42.240518877083495</v>
      </c>
      <c r="D125" s="9">
        <f>IF('[1]T61 Real GDP'!D156&lt;&gt;"",(IF('[1]T15 Wine import vol'!D156&lt;&gt;"",('[1]T15 Wine import vol'!D156/'[1]T61 Real GDP'!D156*1000),"")),"")</f>
        <v>6.5581138782765036</v>
      </c>
      <c r="E125" s="9">
        <f>IF('[1]T61 Real GDP'!E156&lt;&gt;"",(IF('[1]T15 Wine import vol'!E156&lt;&gt;"",('[1]T15 Wine import vol'!E156/'[1]T61 Real GDP'!E156*1000),"")),"")</f>
        <v>15.712037163673621</v>
      </c>
      <c r="F125" s="9">
        <f>IF('[1]T61 Real GDP'!F156&lt;&gt;"",(IF('[1]T15 Wine import vol'!F156&lt;&gt;"",('[1]T15 Wine import vol'!F156/'[1]T61 Real GDP'!F156*1000),"")),"")</f>
        <v>298.34627912803808</v>
      </c>
      <c r="G125" s="9"/>
      <c r="H125" s="9">
        <f>IF('[1]T61 Real GDP'!G156&lt;&gt;"",(IF('[1]T15 Wine import vol'!G156&lt;&gt;"",('[1]T15 Wine import vol'!G156/'[1]T61 Real GDP'!G156*1000),"")),"")</f>
        <v>1209.8847965355944</v>
      </c>
      <c r="I125" s="9">
        <f>IF('[1]T61 Real GDP'!H156&lt;&gt;"",(IF('[1]T15 Wine import vol'!H156&lt;&gt;"",('[1]T15 Wine import vol'!H156/'[1]T61 Real GDP'!H156*1000),"")),"")</f>
        <v>1160.2875419866928</v>
      </c>
      <c r="J125" s="9">
        <f>IF('[1]T61 Real GDP'!I156&lt;&gt;"",(IF('[1]T15 Wine import vol'!I156&lt;&gt;"",('[1]T15 Wine import vol'!I156/'[1]T61 Real GDP'!I156*1000),"")),"")</f>
        <v>196.49162488533693</v>
      </c>
      <c r="K125" s="9">
        <f>IF('[1]T61 Real GDP'!J156&lt;&gt;"",(IF('[1]T15 Wine import vol'!J156&lt;&gt;"",('[1]T15 Wine import vol'!J156/'[1]T61 Real GDP'!J156*1000),"")),"")</f>
        <v>864.51918860127375</v>
      </c>
      <c r="L125" s="9">
        <f>IF('[1]T61 Real GDP'!K156&lt;&gt;"",(IF('[1]T15 Wine import vol'!K156&lt;&gt;"",('[1]T15 Wine import vol'!K156/'[1]T61 Real GDP'!K156*1000),"")),"")</f>
        <v>14.28278898331115</v>
      </c>
      <c r="M125" s="9">
        <f>IF('[1]T61 Real GDP'!L156&lt;&gt;"",(IF('[1]T15 Wine import vol'!L156&lt;&gt;"",('[1]T15 Wine import vol'!L156/'[1]T61 Real GDP'!L156*1000),"")),"")</f>
        <v>208.59286327270715</v>
      </c>
      <c r="N125" s="9">
        <f>IF('[1]T61 Real GDP'!M156&lt;&gt;"",(IF('[1]T15 Wine import vol'!M156&lt;&gt;"",('[1]T15 Wine import vol'!M156/'[1]T61 Real GDP'!M156*1000),"")),"")</f>
        <v>888.05188663311162</v>
      </c>
      <c r="O125" s="9">
        <f>IF('[1]T61 Real GDP'!N156&lt;&gt;"",(IF('[1]T15 Wine import vol'!N156&lt;&gt;"",('[1]T15 Wine import vol'!N156/'[1]T61 Real GDP'!N156*1000),"")),"")</f>
        <v>704.37477050447103</v>
      </c>
      <c r="P125" s="9">
        <f>IF('[1]T61 Real GDP'!O156&lt;&gt;"",(IF('[1]T15 Wine import vol'!O156&lt;&gt;"",('[1]T15 Wine import vol'!O156/'[1]T61 Real GDP'!O156*1000),"")),"")</f>
        <v>1420.2816320214579</v>
      </c>
      <c r="Q125" s="9">
        <f>IF('[1]T61 Real GDP'!P156&lt;&gt;"",(IF('[1]T15 Wine import vol'!P156&lt;&gt;"",('[1]T15 Wine import vol'!P156/'[1]T61 Real GDP'!P156*1000),"")),"")</f>
        <v>667.19118718649599</v>
      </c>
      <c r="R125" s="9" t="str">
        <f>IF('[1]T61 Real GDP'!Q156&lt;&gt;"",(IF('[1]T15 Wine import vol'!Q156&lt;&gt;"",('[1]T15 Wine import vol'!Q156/'[1]T61 Real GDP'!Q156*1000),"")),"")</f>
        <v/>
      </c>
      <c r="S125" s="9">
        <f>IF('[1]T61 Real GDP'!R156&lt;&gt;"",(IF('[1]T15 Wine import vol'!R156&lt;&gt;"",('[1]T15 Wine import vol'!R156/'[1]T61 Real GDP'!R156*1000),"")),"")</f>
        <v>93.932445416819078</v>
      </c>
      <c r="T125" s="9" t="str">
        <f>IF('[1]T61 Real GDP'!S156&lt;&gt;"",(IF('[1]T15 Wine import vol'!S156&lt;&gt;"",('[1]T15 Wine import vol'!S156/'[1]T61 Real GDP'!S156*1000),"")),"")</f>
        <v/>
      </c>
      <c r="U125" s="9" t="str">
        <f>IF('[1]T61 Real GDP'!T156&lt;&gt;"",(IF('[1]T15 Wine import vol'!T156&lt;&gt;"",('[1]T15 Wine import vol'!T156/'[1]T61 Real GDP'!T156*1000),"")),"")</f>
        <v/>
      </c>
      <c r="V125" s="9">
        <f>IF('[1]T61 Real GDP'!U156&lt;&gt;"",(IF('[1]T15 Wine import vol'!U156&lt;&gt;"",('[1]T15 Wine import vol'!U156/'[1]T61 Real GDP'!U156*1000),"")),"")</f>
        <v>435.55712790278972</v>
      </c>
      <c r="W125" s="9" t="str">
        <f>IF('[1]T61 Real GDP'!V156&lt;&gt;"",(IF('[1]T15 Wine import vol'!V156&lt;&gt;"",('[1]T15 Wine import vol'!V156/'[1]T61 Real GDP'!V156*1000),"")),"")</f>
        <v/>
      </c>
      <c r="X125" s="9">
        <f>IF('[1]T61 Real GDP'!W156&lt;&gt;"",(IF('[1]T15 Wine import vol'!W156&lt;&gt;"",('[1]T15 Wine import vol'!W156/'[1]T61 Real GDP'!W156*1000),"")),"")</f>
        <v>0</v>
      </c>
      <c r="Y125" s="9" t="str">
        <f>IF('[1]T61 Real GDP'!X156&lt;&gt;"",(IF('[1]T15 Wine import vol'!X156&lt;&gt;"",('[1]T15 Wine import vol'!X156/'[1]T61 Real GDP'!X156*1000),"")),"")</f>
        <v/>
      </c>
      <c r="Z125" s="9" t="str">
        <f>IF('[1]T61 Real GDP'!Y156&lt;&gt;"",(IF('[1]T15 Wine import vol'!Y156&lt;&gt;"",('[1]T15 Wine import vol'!Y156/'[1]T61 Real GDP'!Y156*1000),"")),"")</f>
        <v/>
      </c>
      <c r="AA125" s="9" t="str">
        <f>IF('[1]T61 Real GDP'!Z156&lt;&gt;"",(IF('[1]T15 Wine import vol'!Z156&lt;&gt;"",('[1]T15 Wine import vol'!Z156/'[1]T61 Real GDP'!Z156*1000),"")),"")</f>
        <v/>
      </c>
      <c r="AB125" s="9">
        <f>IF('[1]T61 Real GDP'!AA156&lt;&gt;"",(IF('[1]T15 Wine import vol'!AA156&lt;&gt;"",('[1]T15 Wine import vol'!AA156/'[1]T61 Real GDP'!AA156*1000),"")),"")</f>
        <v>29.650174530551027</v>
      </c>
      <c r="AC125" s="9">
        <f>IF('[1]T61 Real GDP'!AB156&lt;&gt;"",(IF('[1]T15 Wine import vol'!AB156&lt;&gt;"",('[1]T15 Wine import vol'!AB156/'[1]T61 Real GDP'!AB156*1000),"")),"")</f>
        <v>47.313448907074395</v>
      </c>
      <c r="AD125" s="9">
        <f>IF('[1]T61 Real GDP'!AC156&lt;&gt;"",(IF('[1]T15 Wine import vol'!AC156&lt;&gt;"",('[1]T15 Wine import vol'!AC156/'[1]T61 Real GDP'!AC156*1000),"")),"")</f>
        <v>265.83596801190259</v>
      </c>
      <c r="AE125" s="9">
        <f>IF('[1]T61 Real GDP'!AD156&lt;&gt;"",(IF('[1]T15 Wine import vol'!AD156&lt;&gt;"",('[1]T15 Wine import vol'!AD156/'[1]T61 Real GDP'!AD156*1000),"")),"")</f>
        <v>52.341214019258658</v>
      </c>
      <c r="AF125" s="9">
        <f>IF('[1]T61 Real GDP'!AE156&lt;&gt;"",(IF('[1]T15 Wine import vol'!AE156&lt;&gt;"",('[1]T15 Wine import vol'!AE156/'[1]T61 Real GDP'!AE156*1000),"")),"")</f>
        <v>2.6853576185084299E-2</v>
      </c>
      <c r="AG125" s="9">
        <f>IF('[1]T61 Real GDP'!AF156&lt;&gt;"",(IF('[1]T15 Wine import vol'!AF156&lt;&gt;"",('[1]T15 Wine import vol'!AF156/'[1]T61 Real GDP'!AF156*1000),"")),"")</f>
        <v>8.9628012337098468</v>
      </c>
      <c r="AH125" s="9">
        <f>IF('[1]T61 Real GDP'!AG156&lt;&gt;"",(IF('[1]T15 Wine import vol'!AG156&lt;&gt;"",('[1]T15 Wine import vol'!AG156/'[1]T61 Real GDP'!AG156*1000),"")),"")</f>
        <v>1.9703700047008768</v>
      </c>
      <c r="AI125" s="9">
        <f>IF('[1]T61 Real GDP'!AH156&lt;&gt;"",(IF('[1]T15 Wine import vol'!AH156&lt;&gt;"",('[1]T15 Wine import vol'!AH156/'[1]T61 Real GDP'!AH156*1000),"")),"")</f>
        <v>14.082608351402166</v>
      </c>
      <c r="AJ125" s="9">
        <f>IF('[1]T61 Real GDP'!AI156&lt;&gt;"",(IF('[1]T15 Wine import vol'!AI156&lt;&gt;"",('[1]T15 Wine import vol'!AI156/'[1]T61 Real GDP'!AI156*1000),"")),"")</f>
        <v>12.866692207631868</v>
      </c>
      <c r="AK125" s="9" t="str">
        <f>IF('[1]T61 Real GDP'!AJ156&lt;&gt;"",(IF('[1]T15 Wine import vol'!AJ156&lt;&gt;"",('[1]T15 Wine import vol'!AJ156/'[1]T61 Real GDP'!AJ156*1000),"")),"")</f>
        <v/>
      </c>
      <c r="AL125" s="9">
        <f>IF('[1]T61 Real GDP'!AK156&lt;&gt;"",(IF('[1]T15 Wine import vol'!AK156&lt;&gt;"",('[1]T15 Wine import vol'!AK156/'[1]T61 Real GDP'!AK156*1000),"")),"")</f>
        <v>0</v>
      </c>
      <c r="AM125" s="9">
        <f>IF('[1]T61 Real GDP'!AL156&lt;&gt;"",(IF('[1]T15 Wine import vol'!AL156&lt;&gt;"",('[1]T15 Wine import vol'!AL156/'[1]T61 Real GDP'!AL156*1000),"")),"")</f>
        <v>2.6007586926632107</v>
      </c>
      <c r="AN125" s="9">
        <f>IF('[1]T61 Real GDP'!AM156&lt;&gt;"",(IF('[1]T15 Wine import vol'!AM156&lt;&gt;"",('[1]T15 Wine import vol'!AM156/'[1]T61 Real GDP'!AM156*1000),"")),"")</f>
        <v>6.0402581440002105</v>
      </c>
      <c r="AO125" s="9">
        <f>IF('[1]T61 Real GDP'!AN156&lt;&gt;"",(IF('[1]T15 Wine import vol'!AN156&lt;&gt;"",('[1]T15 Wine import vol'!AN156/'[1]T61 Real GDP'!AN156*1000),"")),"")</f>
        <v>0.40852743298553651</v>
      </c>
      <c r="AP125" s="9">
        <f>IF('[1]T61 Real GDP'!AO156&lt;&gt;"",(IF('[1]T15 Wine import vol'!AO156&lt;&gt;"",('[1]T15 Wine import vol'!AO156/'[1]T61 Real GDP'!AO156*1000),"")),"")</f>
        <v>1.4721840410909355</v>
      </c>
      <c r="AQ125" s="9" t="str">
        <f>IF('[1]T61 Real GDP'!AP156&lt;&gt;"",(IF('[1]T15 Wine import vol'!AP156&lt;&gt;"",('[1]T15 Wine import vol'!AP156/'[1]T61 Real GDP'!AP156*1000),"")),"")</f>
        <v/>
      </c>
      <c r="AR125" s="9">
        <f>IF('[1]T61 Real GDP'!AQ156&lt;&gt;"",(IF('[1]T15 Wine import vol'!AQ156&lt;&gt;"",('[1]T15 Wine import vol'!AQ156/'[1]T61 Real GDP'!AQ156*1000),"")),"")</f>
        <v>9.6725038987631101E-2</v>
      </c>
      <c r="AS125" s="9">
        <f>IF('[1]T61 Real GDP'!AR156&lt;&gt;"",(IF('[1]T15 Wine import vol'!AR156&lt;&gt;"",('[1]T15 Wine import vol'!AR156/'[1]T61 Real GDP'!AR156*1000),"")),"")</f>
        <v>45.406715347087143</v>
      </c>
      <c r="AT125" s="9">
        <f>IF('[1]T61 Real GDP'!AS156&lt;&gt;"",(IF('[1]T15 Wine import vol'!AS156&lt;&gt;"",('[1]T15 Wine import vol'!AS156/'[1]T61 Real GDP'!AS156*1000),"")),"")</f>
        <v>0.17367815598750336</v>
      </c>
      <c r="AU125" s="9">
        <f>IF('[1]T61 Real GDP'!AT156&lt;&gt;"",(IF('[1]T15 Wine import vol'!AT156&lt;&gt;"",('[1]T15 Wine import vol'!AT156/'[1]T61 Real GDP'!AT156*1000),"")),"")</f>
        <v>36.177005875485271</v>
      </c>
      <c r="AV125" s="9">
        <f>IF('[1]T61 Real GDP'!AU156&lt;&gt;"",(IF('[1]T15 Wine import vol'!AU156&lt;&gt;"",('[1]T15 Wine import vol'!AU156/'[1]T61 Real GDP'!AU156*1000),"")),"")</f>
        <v>4.2865929235313036</v>
      </c>
      <c r="AW125" s="9">
        <f>IF('[1]T61 Real GDP'!AV156&lt;&gt;"",(IF('[1]T15 Wine import vol'!AV156&lt;&gt;"",('[1]T15 Wine import vol'!AV156/'[1]T61 Real GDP'!AV156*1000),"")),"")</f>
        <v>15.377023819049906</v>
      </c>
      <c r="AX125" s="9">
        <f>IF('[1]T61 Real GDP'!AW156&lt;&gt;"",(IF('[1]T15 Wine import vol'!AW156&lt;&gt;"",('[1]T15 Wine import vol'!AW156/'[1]T61 Real GDP'!AW156*1000),"")),"")</f>
        <v>9.3038202281578286</v>
      </c>
      <c r="AY125" s="9">
        <f>IF('[1]T61 Real GDP'!AX156&lt;&gt;"",(IF('[1]T15 Wine import vol'!AX156&lt;&gt;"",('[1]T15 Wine import vol'!AX156/'[1]T61 Real GDP'!AX156*1000),"")),"")</f>
        <v>77.251925132224386</v>
      </c>
      <c r="AZ125" s="9">
        <f>IF('[1]T61 Real GDP'!AY156&lt;&gt;"",(IF('[1]T15 Wine import vol'!AY156&lt;&gt;"",('[1]T15 Wine import vol'!AY156/'[1]T61 Real GDP'!AY156*1000),"")),"")</f>
        <v>10.378555537221118</v>
      </c>
      <c r="BA125" s="9">
        <f>IF('[1]T61 Real GDP'!AZ156&lt;&gt;"",(IF('[1]T15 Wine import vol'!AZ156&lt;&gt;"",('[1]T15 Wine import vol'!AZ156/'[1]T61 Real GDP'!AZ156*1000),"")),"")</f>
        <v>6.1790711397874629</v>
      </c>
      <c r="BB125" s="8">
        <f>IF('[1]T61 Real GDP'!BC156&lt;&gt;"",(IF('[1]T15 Wine import vol'!BC156&lt;&gt;"",('[1]T15 Wine import vol'!BC156/'[1]T61 Real GDP'!BC156*1000),"")),"")</f>
        <v>162.86527013781526</v>
      </c>
    </row>
    <row r="126" spans="1:54" x14ac:dyDescent="0.5">
      <c r="A126" s="7">
        <f>'[1]T15 Wine import vol'!A157</f>
        <v>1989</v>
      </c>
      <c r="B126" s="9">
        <f>IF('[1]T61 Real GDP'!B157&lt;&gt;"",(IF('[1]T15 Wine import vol'!B157&lt;&gt;"",('[1]T15 Wine import vol'!B157/'[1]T61 Real GDP'!B157*1000),"")),"")</f>
        <v>569.10423618845016</v>
      </c>
      <c r="C126" s="9">
        <f>IF('[1]T61 Real GDP'!C157&lt;&gt;"",(IF('[1]T15 Wine import vol'!C157&lt;&gt;"",('[1]T15 Wine import vol'!C157/'[1]T61 Real GDP'!C157*1000),"")),"")</f>
        <v>96.683085868045254</v>
      </c>
      <c r="D126" s="9">
        <f>IF('[1]T61 Real GDP'!D157&lt;&gt;"",(IF('[1]T15 Wine import vol'!D157&lt;&gt;"",('[1]T15 Wine import vol'!D157/'[1]T61 Real GDP'!D157*1000),"")),"")</f>
        <v>1763.0924389343386</v>
      </c>
      <c r="E126" s="9">
        <f>IF('[1]T61 Real GDP'!E157&lt;&gt;"",(IF('[1]T15 Wine import vol'!E157&lt;&gt;"",('[1]T15 Wine import vol'!E157/'[1]T61 Real GDP'!E157*1000),"")),"")</f>
        <v>9.9170787773633435</v>
      </c>
      <c r="F126" s="9">
        <f>IF('[1]T61 Real GDP'!F157&lt;&gt;"",(IF('[1]T15 Wine import vol'!F157&lt;&gt;"",('[1]T15 Wine import vol'!F157/'[1]T61 Real GDP'!F157*1000),"")),"")</f>
        <v>201.6651841879623</v>
      </c>
      <c r="G126" s="9"/>
      <c r="H126" s="9">
        <f>IF('[1]T61 Real GDP'!G157&lt;&gt;"",(IF('[1]T15 Wine import vol'!G157&lt;&gt;"",('[1]T15 Wine import vol'!G157/'[1]T61 Real GDP'!G157*1000),"")),"")</f>
        <v>1155.2936662020134</v>
      </c>
      <c r="I126" s="9">
        <f>IF('[1]T61 Real GDP'!H157&lt;&gt;"",(IF('[1]T15 Wine import vol'!H157&lt;&gt;"",('[1]T15 Wine import vol'!H157/'[1]T61 Real GDP'!H157*1000),"")),"")</f>
        <v>1086.7296858996242</v>
      </c>
      <c r="J126" s="9">
        <f>IF('[1]T61 Real GDP'!I157&lt;&gt;"",(IF('[1]T15 Wine import vol'!I157&lt;&gt;"",('[1]T15 Wine import vol'!I157/'[1]T61 Real GDP'!I157*1000),"")),"")</f>
        <v>209.99619464396139</v>
      </c>
      <c r="K126" s="9">
        <f>IF('[1]T61 Real GDP'!J157&lt;&gt;"",(IF('[1]T15 Wine import vol'!J157&lt;&gt;"",('[1]T15 Wine import vol'!J157/'[1]T61 Real GDP'!J157*1000),"")),"")</f>
        <v>814.27832027350394</v>
      </c>
      <c r="L126" s="9">
        <f>IF('[1]T61 Real GDP'!K157&lt;&gt;"",(IF('[1]T15 Wine import vol'!K157&lt;&gt;"",('[1]T15 Wine import vol'!K157/'[1]T61 Real GDP'!K157*1000),"")),"")</f>
        <v>37.337934434311066</v>
      </c>
      <c r="M126" s="9">
        <f>IF('[1]T61 Real GDP'!L157&lt;&gt;"",(IF('[1]T15 Wine import vol'!L157&lt;&gt;"",('[1]T15 Wine import vol'!L157/'[1]T61 Real GDP'!L157*1000),"")),"")</f>
        <v>361.8240326504984</v>
      </c>
      <c r="N126" s="9">
        <f>IF('[1]T61 Real GDP'!M157&lt;&gt;"",(IF('[1]T15 Wine import vol'!M157&lt;&gt;"",('[1]T15 Wine import vol'!M157/'[1]T61 Real GDP'!M157*1000),"")),"")</f>
        <v>855.02166143618945</v>
      </c>
      <c r="O126" s="9">
        <f>IF('[1]T61 Real GDP'!N157&lt;&gt;"",(IF('[1]T15 Wine import vol'!N157&lt;&gt;"",('[1]T15 Wine import vol'!N157/'[1]T61 Real GDP'!N157*1000),"")),"")</f>
        <v>754.87900043183856</v>
      </c>
      <c r="P126" s="9">
        <f>IF('[1]T61 Real GDP'!O157&lt;&gt;"",(IF('[1]T15 Wine import vol'!O157&lt;&gt;"",('[1]T15 Wine import vol'!O157/'[1]T61 Real GDP'!O157*1000),"")),"")</f>
        <v>1379.2258419904094</v>
      </c>
      <c r="Q126" s="9">
        <f>IF('[1]T61 Real GDP'!P157&lt;&gt;"",(IF('[1]T15 Wine import vol'!P157&lt;&gt;"",('[1]T15 Wine import vol'!P157/'[1]T61 Real GDP'!P157*1000),"")),"")</f>
        <v>666.30743919703093</v>
      </c>
      <c r="R126" s="9" t="str">
        <f>IF('[1]T61 Real GDP'!Q157&lt;&gt;"",(IF('[1]T15 Wine import vol'!Q157&lt;&gt;"",('[1]T15 Wine import vol'!Q157/'[1]T61 Real GDP'!Q157*1000),"")),"")</f>
        <v/>
      </c>
      <c r="S126" s="9">
        <f>IF('[1]T61 Real GDP'!R157&lt;&gt;"",(IF('[1]T15 Wine import vol'!R157&lt;&gt;"",('[1]T15 Wine import vol'!R157/'[1]T61 Real GDP'!R157*1000),"")),"")</f>
        <v>69.180390536141473</v>
      </c>
      <c r="T126" s="9" t="str">
        <f>IF('[1]T61 Real GDP'!S157&lt;&gt;"",(IF('[1]T15 Wine import vol'!S157&lt;&gt;"",('[1]T15 Wine import vol'!S157/'[1]T61 Real GDP'!S157*1000),"")),"")</f>
        <v/>
      </c>
      <c r="U126" s="9" t="str">
        <f>IF('[1]T61 Real GDP'!T157&lt;&gt;"",(IF('[1]T15 Wine import vol'!T157&lt;&gt;"",('[1]T15 Wine import vol'!T157/'[1]T61 Real GDP'!T157*1000),"")),"")</f>
        <v/>
      </c>
      <c r="V126" s="9">
        <f>IF('[1]T61 Real GDP'!U157&lt;&gt;"",(IF('[1]T15 Wine import vol'!U157&lt;&gt;"",('[1]T15 Wine import vol'!U157/'[1]T61 Real GDP'!U157*1000),"")),"")</f>
        <v>159.6769405778856</v>
      </c>
      <c r="W126" s="9" t="str">
        <f>IF('[1]T61 Real GDP'!V157&lt;&gt;"",(IF('[1]T15 Wine import vol'!V157&lt;&gt;"",('[1]T15 Wine import vol'!V157/'[1]T61 Real GDP'!V157*1000),"")),"")</f>
        <v/>
      </c>
      <c r="X126" s="9">
        <f>IF('[1]T61 Real GDP'!W157&lt;&gt;"",(IF('[1]T15 Wine import vol'!W157&lt;&gt;"",('[1]T15 Wine import vol'!W157/'[1]T61 Real GDP'!W157*1000),"")),"")</f>
        <v>0</v>
      </c>
      <c r="Y126" s="9" t="str">
        <f>IF('[1]T61 Real GDP'!X157&lt;&gt;"",(IF('[1]T15 Wine import vol'!X157&lt;&gt;"",('[1]T15 Wine import vol'!X157/'[1]T61 Real GDP'!X157*1000),"")),"")</f>
        <v/>
      </c>
      <c r="Z126" s="9" t="str">
        <f>IF('[1]T61 Real GDP'!Y157&lt;&gt;"",(IF('[1]T15 Wine import vol'!Y157&lt;&gt;"",('[1]T15 Wine import vol'!Y157/'[1]T61 Real GDP'!Y157*1000),"")),"")</f>
        <v/>
      </c>
      <c r="AA126" s="9" t="str">
        <f>IF('[1]T61 Real GDP'!Z157&lt;&gt;"",(IF('[1]T15 Wine import vol'!Z157&lt;&gt;"",('[1]T15 Wine import vol'!Z157/'[1]T61 Real GDP'!Z157*1000),"")),"")</f>
        <v/>
      </c>
      <c r="AB126" s="9">
        <f>IF('[1]T61 Real GDP'!AA157&lt;&gt;"",(IF('[1]T15 Wine import vol'!AA157&lt;&gt;"",('[1]T15 Wine import vol'!AA157/'[1]T61 Real GDP'!AA157*1000),"")),"")</f>
        <v>33.948120772610004</v>
      </c>
      <c r="AC126" s="9">
        <f>IF('[1]T61 Real GDP'!AB157&lt;&gt;"",(IF('[1]T15 Wine import vol'!AB157&lt;&gt;"",('[1]T15 Wine import vol'!AB157/'[1]T61 Real GDP'!AB157*1000),"")),"")</f>
        <v>145.10138740661685</v>
      </c>
      <c r="AD126" s="9">
        <f>IF('[1]T61 Real GDP'!AC157&lt;&gt;"",(IF('[1]T15 Wine import vol'!AC157&lt;&gt;"",('[1]T15 Wine import vol'!AC157/'[1]T61 Real GDP'!AC157*1000),"")),"")</f>
        <v>281.61979597726963</v>
      </c>
      <c r="AE126" s="9">
        <f>IF('[1]T61 Real GDP'!AD157&lt;&gt;"",(IF('[1]T15 Wine import vol'!AD157&lt;&gt;"",('[1]T15 Wine import vol'!AD157/'[1]T61 Real GDP'!AD157*1000),"")),"")</f>
        <v>47.938808325593961</v>
      </c>
      <c r="AF126" s="9">
        <f>IF('[1]T61 Real GDP'!AE157&lt;&gt;"",(IF('[1]T15 Wine import vol'!AE157&lt;&gt;"",('[1]T15 Wine import vol'!AE157/'[1]T61 Real GDP'!AE157*1000),"")),"")</f>
        <v>0.19571433421967147</v>
      </c>
      <c r="AG126" s="9">
        <f>IF('[1]T61 Real GDP'!AF157&lt;&gt;"",(IF('[1]T15 Wine import vol'!AF157&lt;&gt;"",('[1]T15 Wine import vol'!AF157/'[1]T61 Real GDP'!AF157*1000),"")),"")</f>
        <v>12.165922206504256</v>
      </c>
      <c r="AH126" s="9">
        <f>IF('[1]T61 Real GDP'!AG157&lt;&gt;"",(IF('[1]T15 Wine import vol'!AG157&lt;&gt;"",('[1]T15 Wine import vol'!AG157/'[1]T61 Real GDP'!AG157*1000),"")),"")</f>
        <v>0.67587422266666097</v>
      </c>
      <c r="AI126" s="9">
        <f>IF('[1]T61 Real GDP'!AH157&lt;&gt;"",(IF('[1]T15 Wine import vol'!AH157&lt;&gt;"",('[1]T15 Wine import vol'!AH157/'[1]T61 Real GDP'!AH157*1000),"")),"")</f>
        <v>26.756413780204262</v>
      </c>
      <c r="AJ126" s="9">
        <f>IF('[1]T61 Real GDP'!AI157&lt;&gt;"",(IF('[1]T15 Wine import vol'!AI157&lt;&gt;"",('[1]T15 Wine import vol'!AI157/'[1]T61 Real GDP'!AI157*1000),"")),"")</f>
        <v>12.204531093836531</v>
      </c>
      <c r="AK126" s="9" t="str">
        <f>IF('[1]T61 Real GDP'!AJ157&lt;&gt;"",(IF('[1]T15 Wine import vol'!AJ157&lt;&gt;"",('[1]T15 Wine import vol'!AJ157/'[1]T61 Real GDP'!AJ157*1000),"")),"")</f>
        <v/>
      </c>
      <c r="AL126" s="9">
        <f>IF('[1]T61 Real GDP'!AK157&lt;&gt;"",(IF('[1]T15 Wine import vol'!AK157&lt;&gt;"",('[1]T15 Wine import vol'!AK157/'[1]T61 Real GDP'!AK157*1000),"")),"")</f>
        <v>0</v>
      </c>
      <c r="AM126" s="9">
        <f>IF('[1]T61 Real GDP'!AL157&lt;&gt;"",(IF('[1]T15 Wine import vol'!AL157&lt;&gt;"",('[1]T15 Wine import vol'!AL157/'[1]T61 Real GDP'!AL157*1000),"")),"")</f>
        <v>10.057005894927769</v>
      </c>
      <c r="AN126" s="9">
        <f>IF('[1]T61 Real GDP'!AM157&lt;&gt;"",(IF('[1]T15 Wine import vol'!AM157&lt;&gt;"",('[1]T15 Wine import vol'!AM157/'[1]T61 Real GDP'!AM157*1000),"")),"")</f>
        <v>4.6075029194703268</v>
      </c>
      <c r="AO126" s="9">
        <f>IF('[1]T61 Real GDP'!AN157&lt;&gt;"",(IF('[1]T15 Wine import vol'!AN157&lt;&gt;"",('[1]T15 Wine import vol'!AN157/'[1]T61 Real GDP'!AN157*1000),"")),"")</f>
        <v>1.5758117631269126</v>
      </c>
      <c r="AP126" s="9">
        <f>IF('[1]T61 Real GDP'!AO157&lt;&gt;"",(IF('[1]T15 Wine import vol'!AO157&lt;&gt;"",('[1]T15 Wine import vol'!AO157/'[1]T61 Real GDP'!AO157*1000),"")),"")</f>
        <v>9.6561688613588728E-2</v>
      </c>
      <c r="AQ126" s="9" t="str">
        <f>IF('[1]T61 Real GDP'!AP157&lt;&gt;"",(IF('[1]T15 Wine import vol'!AP157&lt;&gt;"",('[1]T15 Wine import vol'!AP157/'[1]T61 Real GDP'!AP157*1000),"")),"")</f>
        <v/>
      </c>
      <c r="AR126" s="9">
        <f>IF('[1]T61 Real GDP'!AQ157&lt;&gt;"",(IF('[1]T15 Wine import vol'!AQ157&lt;&gt;"",('[1]T15 Wine import vol'!AQ157/'[1]T61 Real GDP'!AQ157*1000),"")),"")</f>
        <v>2.9729804811647064E-2</v>
      </c>
      <c r="AS126" s="9">
        <f>IF('[1]T61 Real GDP'!AR157&lt;&gt;"",(IF('[1]T15 Wine import vol'!AR157&lt;&gt;"",('[1]T15 Wine import vol'!AR157/'[1]T61 Real GDP'!AR157*1000),"")),"")</f>
        <v>51.161922925433778</v>
      </c>
      <c r="AT126" s="9">
        <f>IF('[1]T61 Real GDP'!AS157&lt;&gt;"",(IF('[1]T15 Wine import vol'!AS157&lt;&gt;"",('[1]T15 Wine import vol'!AS157/'[1]T61 Real GDP'!AS157*1000),"")),"")</f>
        <v>0.1551854945627601</v>
      </c>
      <c r="AU126" s="9">
        <f>IF('[1]T61 Real GDP'!AT157&lt;&gt;"",(IF('[1]T15 Wine import vol'!AT157&lt;&gt;"",('[1]T15 Wine import vol'!AT157/'[1]T61 Real GDP'!AT157*1000),"")),"")</f>
        <v>37.508816773192287</v>
      </c>
      <c r="AV126" s="9">
        <f>IF('[1]T61 Real GDP'!AU157&lt;&gt;"",(IF('[1]T15 Wine import vol'!AU157&lt;&gt;"",('[1]T15 Wine import vol'!AU157/'[1]T61 Real GDP'!AU157*1000),"")),"")</f>
        <v>3.8385800775346222</v>
      </c>
      <c r="AW126" s="9">
        <f>IF('[1]T61 Real GDP'!AV157&lt;&gt;"",(IF('[1]T15 Wine import vol'!AV157&lt;&gt;"",('[1]T15 Wine import vol'!AV157/'[1]T61 Real GDP'!AV157*1000),"")),"")</f>
        <v>8.5491975218303313</v>
      </c>
      <c r="AX126" s="9">
        <f>IF('[1]T61 Real GDP'!AW157&lt;&gt;"",(IF('[1]T15 Wine import vol'!AW157&lt;&gt;"",('[1]T15 Wine import vol'!AW157/'[1]T61 Real GDP'!AW157*1000),"")),"")</f>
        <v>8.6377684444092235</v>
      </c>
      <c r="AY126" s="9">
        <f>IF('[1]T61 Real GDP'!AX157&lt;&gt;"",(IF('[1]T15 Wine import vol'!AX157&lt;&gt;"",('[1]T15 Wine import vol'!AX157/'[1]T61 Real GDP'!AX157*1000),"")),"")</f>
        <v>79.785232205133354</v>
      </c>
      <c r="AZ126" s="9">
        <f>IF('[1]T61 Real GDP'!AY157&lt;&gt;"",(IF('[1]T15 Wine import vol'!AY157&lt;&gt;"",('[1]T15 Wine import vol'!AY157/'[1]T61 Real GDP'!AY157*1000),"")),"")</f>
        <v>10.083220742625526</v>
      </c>
      <c r="BA126" s="9">
        <f>IF('[1]T61 Real GDP'!AZ157&lt;&gt;"",(IF('[1]T15 Wine import vol'!AZ157&lt;&gt;"",('[1]T15 Wine import vol'!AZ157/'[1]T61 Real GDP'!AZ157*1000),"")),"")</f>
        <v>6.4727029294523195</v>
      </c>
      <c r="BB126" s="8">
        <f>IF('[1]T61 Real GDP'!BC157&lt;&gt;"",(IF('[1]T15 Wine import vol'!BC157&lt;&gt;"",('[1]T15 Wine import vol'!BC157/'[1]T61 Real GDP'!BC157*1000),"")),"")</f>
        <v>167.81307443746678</v>
      </c>
    </row>
    <row r="127" spans="1:54" x14ac:dyDescent="0.5">
      <c r="A127" s="7">
        <f>'[1]T15 Wine import vol'!A158</f>
        <v>1990</v>
      </c>
      <c r="B127" s="9">
        <f>IF('[1]T61 Real GDP'!B158&lt;&gt;"",(IF('[1]T15 Wine import vol'!B158&lt;&gt;"",('[1]T15 Wine import vol'!B158/'[1]T61 Real GDP'!B158*1000),"")),"")</f>
        <v>438.78416858988521</v>
      </c>
      <c r="C127" s="9">
        <f>IF('[1]T61 Real GDP'!C158&lt;&gt;"",(IF('[1]T15 Wine import vol'!C158&lt;&gt;"",('[1]T15 Wine import vol'!C158/'[1]T61 Real GDP'!C158*1000),"")),"")</f>
        <v>78.97119225974285</v>
      </c>
      <c r="D127" s="9">
        <f>IF('[1]T61 Real GDP'!D158&lt;&gt;"",(IF('[1]T15 Wine import vol'!D158&lt;&gt;"",('[1]T15 Wine import vol'!D158/'[1]T61 Real GDP'!D158*1000),"")),"")</f>
        <v>196.51486244192139</v>
      </c>
      <c r="E127" s="9">
        <f>IF('[1]T61 Real GDP'!E158&lt;&gt;"",(IF('[1]T15 Wine import vol'!E158&lt;&gt;"",('[1]T15 Wine import vol'!E158/'[1]T61 Real GDP'!E158*1000),"")),"")</f>
        <v>9.0035966079707102</v>
      </c>
      <c r="F127" s="9">
        <f>IF('[1]T61 Real GDP'!F158&lt;&gt;"",(IF('[1]T15 Wine import vol'!F158&lt;&gt;"",('[1]T15 Wine import vol'!F158/'[1]T61 Real GDP'!F158*1000),"")),"")</f>
        <v>186.52465239762685</v>
      </c>
      <c r="G127" s="9"/>
      <c r="H127" s="9">
        <f>IF('[1]T61 Real GDP'!G158&lt;&gt;"",(IF('[1]T15 Wine import vol'!G158&lt;&gt;"",('[1]T15 Wine import vol'!G158/'[1]T61 Real GDP'!G158*1000),"")),"")</f>
        <v>1210.7318640542301</v>
      </c>
      <c r="I127" s="9">
        <f>IF('[1]T61 Real GDP'!H158&lt;&gt;"",(IF('[1]T15 Wine import vol'!H158&lt;&gt;"",('[1]T15 Wine import vol'!H158/'[1]T61 Real GDP'!H158*1000),"")),"")</f>
        <v>1168.6528334764848</v>
      </c>
      <c r="J127" s="9">
        <f>IF('[1]T61 Real GDP'!I158&lt;&gt;"",(IF('[1]T15 Wine import vol'!I158&lt;&gt;"",('[1]T15 Wine import vol'!I158/'[1]T61 Real GDP'!I158*1000),"")),"")</f>
        <v>251.37029309649228</v>
      </c>
      <c r="K127" s="9">
        <f>IF('[1]T61 Real GDP'!J158&lt;&gt;"",(IF('[1]T15 Wine import vol'!J158&lt;&gt;"",('[1]T15 Wine import vol'!J158/'[1]T61 Real GDP'!J158*1000),"")),"")</f>
        <v>797.53772031527058</v>
      </c>
      <c r="L127" s="9">
        <f>IF('[1]T61 Real GDP'!K158&lt;&gt;"",(IF('[1]T15 Wine import vol'!K158&lt;&gt;"",('[1]T15 Wine import vol'!K158/'[1]T61 Real GDP'!K158*1000),"")),"")</f>
        <v>53.503118641668294</v>
      </c>
      <c r="M127" s="9">
        <f>IF('[1]T61 Real GDP'!L158&lt;&gt;"",(IF('[1]T15 Wine import vol'!L158&lt;&gt;"",('[1]T15 Wine import vol'!L158/'[1]T61 Real GDP'!L158*1000),"")),"")</f>
        <v>352.27574229962136</v>
      </c>
      <c r="N127" s="9">
        <f>IF('[1]T61 Real GDP'!M158&lt;&gt;"",(IF('[1]T15 Wine import vol'!M158&lt;&gt;"",('[1]T15 Wine import vol'!M158/'[1]T61 Real GDP'!M158*1000),"")),"")</f>
        <v>809.193549636954</v>
      </c>
      <c r="O127" s="9">
        <f>IF('[1]T61 Real GDP'!N158&lt;&gt;"",(IF('[1]T15 Wine import vol'!N158&lt;&gt;"",('[1]T15 Wine import vol'!N158/'[1]T61 Real GDP'!N158*1000),"")),"")</f>
        <v>708.48479872245412</v>
      </c>
      <c r="P127" s="9">
        <f>IF('[1]T61 Real GDP'!O158&lt;&gt;"",(IF('[1]T15 Wine import vol'!O158&lt;&gt;"",('[1]T15 Wine import vol'!O158/'[1]T61 Real GDP'!O158*1000),"")),"")</f>
        <v>1244.6569569553817</v>
      </c>
      <c r="Q127" s="9">
        <f>IF('[1]T61 Real GDP'!P158&lt;&gt;"",(IF('[1]T15 Wine import vol'!P158&lt;&gt;"",('[1]T15 Wine import vol'!P158/'[1]T61 Real GDP'!P158*1000),"")),"")</f>
        <v>677.00747755107284</v>
      </c>
      <c r="R127" s="9" t="str">
        <f>IF('[1]T61 Real GDP'!Q158&lt;&gt;"",(IF('[1]T15 Wine import vol'!Q158&lt;&gt;"",('[1]T15 Wine import vol'!Q158/'[1]T61 Real GDP'!Q158*1000),"")),"")</f>
        <v/>
      </c>
      <c r="S127" s="9">
        <f>IF('[1]T61 Real GDP'!R158&lt;&gt;"",(IF('[1]T15 Wine import vol'!R158&lt;&gt;"",('[1]T15 Wine import vol'!R158/'[1]T61 Real GDP'!R158*1000),"")),"")</f>
        <v>125.615247516263</v>
      </c>
      <c r="T127" s="9" t="str">
        <f>IF('[1]T61 Real GDP'!S158&lt;&gt;"",(IF('[1]T15 Wine import vol'!S158&lt;&gt;"",('[1]T15 Wine import vol'!S158/'[1]T61 Real GDP'!S158*1000),"")),"")</f>
        <v/>
      </c>
      <c r="U127" s="9" t="str">
        <f>IF('[1]T61 Real GDP'!T158&lt;&gt;"",(IF('[1]T15 Wine import vol'!T158&lt;&gt;"",('[1]T15 Wine import vol'!T158/'[1]T61 Real GDP'!T158*1000),"")),"")</f>
        <v/>
      </c>
      <c r="V127" s="9">
        <f>IF('[1]T61 Real GDP'!U158&lt;&gt;"",(IF('[1]T15 Wine import vol'!U158&lt;&gt;"",('[1]T15 Wine import vol'!U158/'[1]T61 Real GDP'!U158*1000),"")),"")</f>
        <v>311.61373377082646</v>
      </c>
      <c r="W127" s="9">
        <f>IF('[1]T61 Real GDP'!V158&lt;&gt;"",(IF('[1]T15 Wine import vol'!V158&lt;&gt;"",('[1]T15 Wine import vol'!V158/'[1]T61 Real GDP'!V158*1000),"")),"")</f>
        <v>0</v>
      </c>
      <c r="X127" s="9">
        <f>IF('[1]T61 Real GDP'!W158&lt;&gt;"",(IF('[1]T15 Wine import vol'!W158&lt;&gt;"",('[1]T15 Wine import vol'!W158/'[1]T61 Real GDP'!W158*1000),"")),"")</f>
        <v>311.42177045286729</v>
      </c>
      <c r="Y127" s="9">
        <f>IF('[1]T61 Real GDP'!X158&lt;&gt;"",(IF('[1]T15 Wine import vol'!X158&lt;&gt;"",('[1]T15 Wine import vol'!X158/'[1]T61 Real GDP'!X158*1000),"")),"")</f>
        <v>63.364600644874926</v>
      </c>
      <c r="Z127" s="9" t="str">
        <f>IF('[1]T61 Real GDP'!Y158&lt;&gt;"",(IF('[1]T15 Wine import vol'!Y158&lt;&gt;"",('[1]T15 Wine import vol'!Y158/'[1]T61 Real GDP'!Y158*1000),"")),"")</f>
        <v/>
      </c>
      <c r="AA127" s="9" t="str">
        <f>IF('[1]T61 Real GDP'!Z158&lt;&gt;"",(IF('[1]T15 Wine import vol'!Z158&lt;&gt;"",('[1]T15 Wine import vol'!Z158/'[1]T61 Real GDP'!Z158*1000),"")),"")</f>
        <v/>
      </c>
      <c r="AB127" s="9">
        <f>IF('[1]T61 Real GDP'!AA158&lt;&gt;"",(IF('[1]T15 Wine import vol'!AA158&lt;&gt;"",('[1]T15 Wine import vol'!AA158/'[1]T61 Real GDP'!AA158*1000),"")),"")</f>
        <v>35.898756782746069</v>
      </c>
      <c r="AC127" s="9">
        <f>IF('[1]T61 Real GDP'!AB158&lt;&gt;"",(IF('[1]T15 Wine import vol'!AB158&lt;&gt;"",('[1]T15 Wine import vol'!AB158/'[1]T61 Real GDP'!AB158*1000),"")),"")</f>
        <v>170.72909756254145</v>
      </c>
      <c r="AD127" s="9">
        <f>IF('[1]T61 Real GDP'!AC158&lt;&gt;"",(IF('[1]T15 Wine import vol'!AC158&lt;&gt;"",('[1]T15 Wine import vol'!AC158/'[1]T61 Real GDP'!AC158*1000),"")),"")</f>
        <v>274.93970160636826</v>
      </c>
      <c r="AE127" s="9">
        <f>IF('[1]T61 Real GDP'!AD158&lt;&gt;"",(IF('[1]T15 Wine import vol'!AD158&lt;&gt;"",('[1]T15 Wine import vol'!AD158/'[1]T61 Real GDP'!AD158*1000),"")),"")</f>
        <v>41.662013394966884</v>
      </c>
      <c r="AF127" s="9">
        <f>IF('[1]T61 Real GDP'!AE158&lt;&gt;"",(IF('[1]T15 Wine import vol'!AE158&lt;&gt;"",('[1]T15 Wine import vol'!AE158/'[1]T61 Real GDP'!AE158*1000),"")),"")</f>
        <v>0.76339490353053108</v>
      </c>
      <c r="AG127" s="9">
        <f>IF('[1]T61 Real GDP'!AF158&lt;&gt;"",(IF('[1]T15 Wine import vol'!AF158&lt;&gt;"",('[1]T15 Wine import vol'!AF158/'[1]T61 Real GDP'!AF158*1000),"")),"")</f>
        <v>12.491796898296453</v>
      </c>
      <c r="AH127" s="9">
        <f>IF('[1]T61 Real GDP'!AG158&lt;&gt;"",(IF('[1]T15 Wine import vol'!AG158&lt;&gt;"",('[1]T15 Wine import vol'!AG158/'[1]T61 Real GDP'!AG158*1000),"")),"")</f>
        <v>0.58085744766068736</v>
      </c>
      <c r="AI127" s="9">
        <f>IF('[1]T61 Real GDP'!AH158&lt;&gt;"",(IF('[1]T15 Wine import vol'!AH158&lt;&gt;"",('[1]T15 Wine import vol'!AH158/'[1]T61 Real GDP'!AH158*1000),"")),"")</f>
        <v>38.554640887676769</v>
      </c>
      <c r="AJ127" s="9">
        <f>IF('[1]T61 Real GDP'!AI158&lt;&gt;"",(IF('[1]T15 Wine import vol'!AI158&lt;&gt;"",('[1]T15 Wine import vol'!AI158/'[1]T61 Real GDP'!AI158*1000),"")),"")</f>
        <v>21.76387872234837</v>
      </c>
      <c r="AK127" s="9" t="str">
        <f>IF('[1]T61 Real GDP'!AJ158&lt;&gt;"",(IF('[1]T15 Wine import vol'!AJ158&lt;&gt;"",('[1]T15 Wine import vol'!AJ158/'[1]T61 Real GDP'!AJ158*1000),"")),"")</f>
        <v/>
      </c>
      <c r="AL127" s="9">
        <f>IF('[1]T61 Real GDP'!AK158&lt;&gt;"",(IF('[1]T15 Wine import vol'!AK158&lt;&gt;"",('[1]T15 Wine import vol'!AK158/'[1]T61 Real GDP'!AK158*1000),"")),"")</f>
        <v>0</v>
      </c>
      <c r="AM127" s="9">
        <f>IF('[1]T61 Real GDP'!AL158&lt;&gt;"",(IF('[1]T15 Wine import vol'!AL158&lt;&gt;"",('[1]T15 Wine import vol'!AL158/'[1]T61 Real GDP'!AL158*1000),"")),"")</f>
        <v>7.5684282576697752</v>
      </c>
      <c r="AN127" s="9">
        <f>IF('[1]T61 Real GDP'!AM158&lt;&gt;"",(IF('[1]T15 Wine import vol'!AM158&lt;&gt;"",('[1]T15 Wine import vol'!AM158/'[1]T61 Real GDP'!AM158*1000),"")),"")</f>
        <v>4.718355800207374</v>
      </c>
      <c r="AO127" s="9">
        <f>IF('[1]T61 Real GDP'!AN158&lt;&gt;"",(IF('[1]T15 Wine import vol'!AN158&lt;&gt;"",('[1]T15 Wine import vol'!AN158/'[1]T61 Real GDP'!AN158*1000),"")),"")</f>
        <v>1.7891711336767082</v>
      </c>
      <c r="AP127" s="9">
        <f>IF('[1]T61 Real GDP'!AO158&lt;&gt;"",(IF('[1]T15 Wine import vol'!AO158&lt;&gt;"",('[1]T15 Wine import vol'!AO158/'[1]T61 Real GDP'!AO158*1000),"")),"")</f>
        <v>2.9470032700223033E-2</v>
      </c>
      <c r="AQ127" s="9" t="str">
        <f>IF('[1]T61 Real GDP'!AP158&lt;&gt;"",(IF('[1]T15 Wine import vol'!AP158&lt;&gt;"",('[1]T15 Wine import vol'!AP158/'[1]T61 Real GDP'!AP158*1000),"")),"")</f>
        <v/>
      </c>
      <c r="AR127" s="9">
        <f>IF('[1]T61 Real GDP'!AQ158&lt;&gt;"",(IF('[1]T15 Wine import vol'!AQ158&lt;&gt;"",('[1]T15 Wine import vol'!AQ158/'[1]T61 Real GDP'!AQ158*1000),"")),"")</f>
        <v>3.5784037682475053E-2</v>
      </c>
      <c r="AS127" s="9">
        <f>IF('[1]T61 Real GDP'!AR158&lt;&gt;"",(IF('[1]T15 Wine import vol'!AR158&lt;&gt;"",('[1]T15 Wine import vol'!AR158/'[1]T61 Real GDP'!AR158*1000),"")),"")</f>
        <v>48.250985730673342</v>
      </c>
      <c r="AT127" s="9">
        <f>IF('[1]T61 Real GDP'!AS158&lt;&gt;"",(IF('[1]T15 Wine import vol'!AS158&lt;&gt;"",('[1]T15 Wine import vol'!AS158/'[1]T61 Real GDP'!AS158*1000),"")),"")</f>
        <v>0.13022493397686916</v>
      </c>
      <c r="AU127" s="9">
        <f>IF('[1]T61 Real GDP'!AT158&lt;&gt;"",(IF('[1]T15 Wine import vol'!AT158&lt;&gt;"",('[1]T15 Wine import vol'!AT158/'[1]T61 Real GDP'!AT158*1000),"")),"")</f>
        <v>37.061234091999175</v>
      </c>
      <c r="AV127" s="9">
        <f>IF('[1]T61 Real GDP'!AU158&lt;&gt;"",(IF('[1]T15 Wine import vol'!AU158&lt;&gt;"",('[1]T15 Wine import vol'!AU158/'[1]T61 Real GDP'!AU158*1000),"")),"")</f>
        <v>5.1373442315422748</v>
      </c>
      <c r="AW127" s="9">
        <f>IF('[1]T61 Real GDP'!AV158&lt;&gt;"",(IF('[1]T15 Wine import vol'!AV158&lt;&gt;"",('[1]T15 Wine import vol'!AV158/'[1]T61 Real GDP'!AV158*1000),"")),"")</f>
        <v>9.8749769064116304</v>
      </c>
      <c r="AX127" s="9">
        <f>IF('[1]T61 Real GDP'!AW158&lt;&gt;"",(IF('[1]T15 Wine import vol'!AW158&lt;&gt;"",('[1]T15 Wine import vol'!AW158/'[1]T61 Real GDP'!AW158*1000),"")),"")</f>
        <v>5.4955427372836914</v>
      </c>
      <c r="AY127" s="9">
        <f>IF('[1]T61 Real GDP'!AX158&lt;&gt;"",(IF('[1]T15 Wine import vol'!AX158&lt;&gt;"",('[1]T15 Wine import vol'!AX158/'[1]T61 Real GDP'!AX158*1000),"")),"")</f>
        <v>67.620586198938369</v>
      </c>
      <c r="AZ127" s="9">
        <f>IF('[1]T61 Real GDP'!AY158&lt;&gt;"",(IF('[1]T15 Wine import vol'!AY158&lt;&gt;"",('[1]T15 Wine import vol'!AY158/'[1]T61 Real GDP'!AY158*1000),"")),"")</f>
        <v>9.8415279558253577</v>
      </c>
      <c r="BA127" s="9">
        <f>IF('[1]T61 Real GDP'!AZ158&lt;&gt;"",(IF('[1]T15 Wine import vol'!AZ158&lt;&gt;"",('[1]T15 Wine import vol'!AZ158/'[1]T61 Real GDP'!AZ158*1000),"")),"")</f>
        <v>5.6504463565053191</v>
      </c>
      <c r="BB127" s="8">
        <f>IF('[1]T61 Real GDP'!BC158&lt;&gt;"",(IF('[1]T15 Wine import vol'!BC158&lt;&gt;"",('[1]T15 Wine import vol'!BC158/'[1]T61 Real GDP'!BC158*1000),"")),"")</f>
        <v>150.02918579179655</v>
      </c>
    </row>
    <row r="128" spans="1:54" x14ac:dyDescent="0.5">
      <c r="A128" s="7">
        <f>'[1]T15 Wine import vol'!A159</f>
        <v>1991</v>
      </c>
      <c r="B128" s="9">
        <f>IF('[1]T61 Real GDP'!B159&lt;&gt;"",(IF('[1]T15 Wine import vol'!B159&lt;&gt;"",('[1]T15 Wine import vol'!B159/'[1]T61 Real GDP'!B159*1000),"")),"")</f>
        <v>522.03042083722096</v>
      </c>
      <c r="C128" s="9">
        <f>IF('[1]T61 Real GDP'!C159&lt;&gt;"",(IF('[1]T15 Wine import vol'!C159&lt;&gt;"",('[1]T15 Wine import vol'!C159/'[1]T61 Real GDP'!C159*1000),"")),"")</f>
        <v>83.535595477364112</v>
      </c>
      <c r="D128" s="9">
        <f>IF('[1]T61 Real GDP'!D159&lt;&gt;"",(IF('[1]T15 Wine import vol'!D159&lt;&gt;"",('[1]T15 Wine import vol'!D159/'[1]T61 Real GDP'!D159*1000),"")),"")</f>
        <v>23.474928211492394</v>
      </c>
      <c r="E128" s="9">
        <f>IF('[1]T61 Real GDP'!E159&lt;&gt;"",(IF('[1]T15 Wine import vol'!E159&lt;&gt;"",('[1]T15 Wine import vol'!E159/'[1]T61 Real GDP'!E159*1000),"")),"")</f>
        <v>29.055799459047538</v>
      </c>
      <c r="F128" s="9">
        <f>IF('[1]T61 Real GDP'!F159&lt;&gt;"",(IF('[1]T15 Wine import vol'!F159&lt;&gt;"",('[1]T15 Wine import vol'!F159/'[1]T61 Real GDP'!F159*1000),"")),"")</f>
        <v>166.20414245488786</v>
      </c>
      <c r="G128" s="9"/>
      <c r="H128" s="9">
        <f>IF('[1]T61 Real GDP'!G159&lt;&gt;"",(IF('[1]T15 Wine import vol'!G159&lt;&gt;"",('[1]T15 Wine import vol'!G159/'[1]T61 Real GDP'!G159*1000),"")),"")</f>
        <v>1167.8682914222511</v>
      </c>
      <c r="I128" s="9">
        <f>IF('[1]T61 Real GDP'!H159&lt;&gt;"",(IF('[1]T15 Wine import vol'!H159&lt;&gt;"",('[1]T15 Wine import vol'!H159/'[1]T61 Real GDP'!H159*1000),"")),"")</f>
        <v>1227.4412381172842</v>
      </c>
      <c r="J128" s="9">
        <f>IF('[1]T61 Real GDP'!I159&lt;&gt;"",(IF('[1]T15 Wine import vol'!I159&lt;&gt;"",('[1]T15 Wine import vol'!I159/'[1]T61 Real GDP'!I159*1000),"")),"")</f>
        <v>318.75809043523702</v>
      </c>
      <c r="K128" s="9">
        <f>IF('[1]T61 Real GDP'!J159&lt;&gt;"",(IF('[1]T15 Wine import vol'!J159&lt;&gt;"",('[1]T15 Wine import vol'!J159/'[1]T61 Real GDP'!J159*1000),"")),"")</f>
        <v>805.6464386445781</v>
      </c>
      <c r="L128" s="9">
        <f>IF('[1]T61 Real GDP'!K159&lt;&gt;"",(IF('[1]T15 Wine import vol'!K159&lt;&gt;"",('[1]T15 Wine import vol'!K159/'[1]T61 Real GDP'!K159*1000),"")),"")</f>
        <v>73.185648423410967</v>
      </c>
      <c r="M128" s="9">
        <f>IF('[1]T61 Real GDP'!L159&lt;&gt;"",(IF('[1]T15 Wine import vol'!L159&lt;&gt;"",('[1]T15 Wine import vol'!L159/'[1]T61 Real GDP'!L159*1000),"")),"")</f>
        <v>356.8232130677315</v>
      </c>
      <c r="N128" s="9">
        <f>IF('[1]T61 Real GDP'!M159&lt;&gt;"",(IF('[1]T15 Wine import vol'!M159&lt;&gt;"",('[1]T15 Wine import vol'!M159/'[1]T61 Real GDP'!M159*1000),"")),"")</f>
        <v>849.49126765863889</v>
      </c>
      <c r="O128" s="9">
        <f>IF('[1]T61 Real GDP'!N159&lt;&gt;"",(IF('[1]T15 Wine import vol'!N159&lt;&gt;"",('[1]T15 Wine import vol'!N159/'[1]T61 Real GDP'!N159*1000),"")),"")</f>
        <v>678.3981310472027</v>
      </c>
      <c r="P128" s="9">
        <f>IF('[1]T61 Real GDP'!O159&lt;&gt;"",(IF('[1]T15 Wine import vol'!O159&lt;&gt;"",('[1]T15 Wine import vol'!O159/'[1]T61 Real GDP'!O159*1000),"")),"")</f>
        <v>1231.2057192197024</v>
      </c>
      <c r="Q128" s="9">
        <f>IF('[1]T61 Real GDP'!P159&lt;&gt;"",(IF('[1]T15 Wine import vol'!P159&lt;&gt;"",('[1]T15 Wine import vol'!P159/'[1]T61 Real GDP'!P159*1000),"")),"")</f>
        <v>665.29779976850227</v>
      </c>
      <c r="R128" s="9" t="str">
        <f>IF('[1]T61 Real GDP'!Q159&lt;&gt;"",(IF('[1]T15 Wine import vol'!Q159&lt;&gt;"",('[1]T15 Wine import vol'!Q159/'[1]T61 Real GDP'!Q159*1000),"")),"")</f>
        <v/>
      </c>
      <c r="S128" s="9">
        <f>IF('[1]T61 Real GDP'!R159&lt;&gt;"",(IF('[1]T15 Wine import vol'!R159&lt;&gt;"",('[1]T15 Wine import vol'!R159/'[1]T61 Real GDP'!R159*1000),"")),"")</f>
        <v>47.69993166027372</v>
      </c>
      <c r="T128" s="9" t="str">
        <f>IF('[1]T61 Real GDP'!S159&lt;&gt;"",(IF('[1]T15 Wine import vol'!S159&lt;&gt;"",('[1]T15 Wine import vol'!S159/'[1]T61 Real GDP'!S159*1000),"")),"")</f>
        <v/>
      </c>
      <c r="U128" s="9" t="str">
        <f>IF('[1]T61 Real GDP'!T159&lt;&gt;"",(IF('[1]T15 Wine import vol'!T159&lt;&gt;"",('[1]T15 Wine import vol'!T159/'[1]T61 Real GDP'!T159*1000),"")),"")</f>
        <v/>
      </c>
      <c r="V128" s="9">
        <f>IF('[1]T61 Real GDP'!U159&lt;&gt;"",(IF('[1]T15 Wine import vol'!U159&lt;&gt;"",('[1]T15 Wine import vol'!U159/'[1]T61 Real GDP'!U159*1000),"")),"")</f>
        <v>131.64690829459141</v>
      </c>
      <c r="W128" s="9">
        <f>IF('[1]T61 Real GDP'!V159&lt;&gt;"",(IF('[1]T15 Wine import vol'!V159&lt;&gt;"",('[1]T15 Wine import vol'!V159/'[1]T61 Real GDP'!V159*1000),"")),"")</f>
        <v>0</v>
      </c>
      <c r="X128" s="9">
        <f>IF('[1]T61 Real GDP'!W159&lt;&gt;"",(IF('[1]T15 Wine import vol'!W159&lt;&gt;"",('[1]T15 Wine import vol'!W159/'[1]T61 Real GDP'!W159*1000),"")),"")</f>
        <v>308.24732995347944</v>
      </c>
      <c r="Y128" s="9">
        <f>IF('[1]T61 Real GDP'!X159&lt;&gt;"",(IF('[1]T15 Wine import vol'!X159&lt;&gt;"",('[1]T15 Wine import vol'!X159/'[1]T61 Real GDP'!X159*1000),"")),"")</f>
        <v>56.128515651735668</v>
      </c>
      <c r="Z128" s="9" t="str">
        <f>IF('[1]T61 Real GDP'!Y159&lt;&gt;"",(IF('[1]T15 Wine import vol'!Y159&lt;&gt;"",('[1]T15 Wine import vol'!Y159/'[1]T61 Real GDP'!Y159*1000),"")),"")</f>
        <v/>
      </c>
      <c r="AA128" s="9" t="str">
        <f>IF('[1]T61 Real GDP'!Z159&lt;&gt;"",(IF('[1]T15 Wine import vol'!Z159&lt;&gt;"",('[1]T15 Wine import vol'!Z159/'[1]T61 Real GDP'!Z159*1000),"")),"")</f>
        <v/>
      </c>
      <c r="AB128" s="9">
        <f>IF('[1]T61 Real GDP'!AA159&lt;&gt;"",(IF('[1]T15 Wine import vol'!AA159&lt;&gt;"",('[1]T15 Wine import vol'!AA159/'[1]T61 Real GDP'!AA159*1000),"")),"")</f>
        <v>31.244503481235046</v>
      </c>
      <c r="AC128" s="9">
        <f>IF('[1]T61 Real GDP'!AB159&lt;&gt;"",(IF('[1]T15 Wine import vol'!AB159&lt;&gt;"",('[1]T15 Wine import vol'!AB159/'[1]T61 Real GDP'!AB159*1000),"")),"")</f>
        <v>245.15266407997959</v>
      </c>
      <c r="AD128" s="9">
        <f>IF('[1]T61 Real GDP'!AC159&lt;&gt;"",(IF('[1]T15 Wine import vol'!AC159&lt;&gt;"",('[1]T15 Wine import vol'!AC159/'[1]T61 Real GDP'!AC159*1000),"")),"")</f>
        <v>275.04561062511976</v>
      </c>
      <c r="AE128" s="9">
        <f>IF('[1]T61 Real GDP'!AD159&lt;&gt;"",(IF('[1]T15 Wine import vol'!AD159&lt;&gt;"",('[1]T15 Wine import vol'!AD159/'[1]T61 Real GDP'!AD159*1000),"")),"")</f>
        <v>38.551878150697711</v>
      </c>
      <c r="AF128" s="9">
        <f>IF('[1]T61 Real GDP'!AE159&lt;&gt;"",(IF('[1]T15 Wine import vol'!AE159&lt;&gt;"",('[1]T15 Wine import vol'!AE159/'[1]T61 Real GDP'!AE159*1000),"")),"")</f>
        <v>4.0443356176141974</v>
      </c>
      <c r="AG128" s="9">
        <f>IF('[1]T61 Real GDP'!AF159&lt;&gt;"",(IF('[1]T15 Wine import vol'!AF159&lt;&gt;"",('[1]T15 Wine import vol'!AF159/'[1]T61 Real GDP'!AF159*1000),"")),"")</f>
        <v>11.320517824630761</v>
      </c>
      <c r="AH128" s="9">
        <f>IF('[1]T61 Real GDP'!AG159&lt;&gt;"",(IF('[1]T15 Wine import vol'!AG159&lt;&gt;"",('[1]T15 Wine import vol'!AG159/'[1]T61 Real GDP'!AG159*1000),"")),"")</f>
        <v>0.99977270565126541</v>
      </c>
      <c r="AI128" s="9">
        <f>IF('[1]T61 Real GDP'!AH159&lt;&gt;"",(IF('[1]T15 Wine import vol'!AH159&lt;&gt;"",('[1]T15 Wine import vol'!AH159/'[1]T61 Real GDP'!AH159*1000),"")),"")</f>
        <v>23.045766805378602</v>
      </c>
      <c r="AJ128" s="9">
        <f>IF('[1]T61 Real GDP'!AI159&lt;&gt;"",(IF('[1]T15 Wine import vol'!AI159&lt;&gt;"",('[1]T15 Wine import vol'!AI159/'[1]T61 Real GDP'!AI159*1000),"")),"")</f>
        <v>60.177158816538842</v>
      </c>
      <c r="AK128" s="9" t="str">
        <f>IF('[1]T61 Real GDP'!AJ159&lt;&gt;"",(IF('[1]T15 Wine import vol'!AJ159&lt;&gt;"",('[1]T15 Wine import vol'!AJ159/'[1]T61 Real GDP'!AJ159*1000),"")),"")</f>
        <v/>
      </c>
      <c r="AL128" s="9">
        <f>IF('[1]T61 Real GDP'!AK159&lt;&gt;"",(IF('[1]T15 Wine import vol'!AK159&lt;&gt;"",('[1]T15 Wine import vol'!AK159/'[1]T61 Real GDP'!AK159*1000),"")),"")</f>
        <v>2.7416934166490058E-2</v>
      </c>
      <c r="AM128" s="9">
        <f>IF('[1]T61 Real GDP'!AL159&lt;&gt;"",(IF('[1]T15 Wine import vol'!AL159&lt;&gt;"",('[1]T15 Wine import vol'!AL159/'[1]T61 Real GDP'!AL159*1000),"")),"")</f>
        <v>4.2873012897147076</v>
      </c>
      <c r="AN128" s="9">
        <f>IF('[1]T61 Real GDP'!AM159&lt;&gt;"",(IF('[1]T15 Wine import vol'!AM159&lt;&gt;"",('[1]T15 Wine import vol'!AM159/'[1]T61 Real GDP'!AM159*1000),"")),"")</f>
        <v>4.2463745495844805</v>
      </c>
      <c r="AO128" s="9">
        <f>IF('[1]T61 Real GDP'!AN159&lt;&gt;"",(IF('[1]T15 Wine import vol'!AN159&lt;&gt;"",('[1]T15 Wine import vol'!AN159/'[1]T61 Real GDP'!AN159*1000),"")),"")</f>
        <v>1.3699754513691176</v>
      </c>
      <c r="AP128" s="9">
        <f>IF('[1]T61 Real GDP'!AO159&lt;&gt;"",(IF('[1]T15 Wine import vol'!AO159&lt;&gt;"",('[1]T15 Wine import vol'!AO159/'[1]T61 Real GDP'!AO159*1000),"")),"")</f>
        <v>2.2710715974345791E-2</v>
      </c>
      <c r="AQ128" s="9" t="str">
        <f>IF('[1]T61 Real GDP'!AP159&lt;&gt;"",(IF('[1]T15 Wine import vol'!AP159&lt;&gt;"",('[1]T15 Wine import vol'!AP159/'[1]T61 Real GDP'!AP159*1000),"")),"")</f>
        <v/>
      </c>
      <c r="AR128" s="9">
        <f>IF('[1]T61 Real GDP'!AQ159&lt;&gt;"",(IF('[1]T15 Wine import vol'!AQ159&lt;&gt;"",('[1]T15 Wine import vol'!AQ159/'[1]T61 Real GDP'!AQ159*1000),"")),"")</f>
        <v>2.1645079013373127E-2</v>
      </c>
      <c r="AS128" s="9">
        <f>IF('[1]T61 Real GDP'!AR159&lt;&gt;"",(IF('[1]T15 Wine import vol'!AR159&lt;&gt;"",('[1]T15 Wine import vol'!AR159/'[1]T61 Real GDP'!AR159*1000),"")),"")</f>
        <v>43.790405728824361</v>
      </c>
      <c r="AT128" s="9">
        <f>IF('[1]T61 Real GDP'!AS159&lt;&gt;"",(IF('[1]T15 Wine import vol'!AS159&lt;&gt;"",('[1]T15 Wine import vol'!AS159/'[1]T61 Real GDP'!AS159*1000),"")),"")</f>
        <v>3.8606283709570421E-2</v>
      </c>
      <c r="AU128" s="9">
        <f>IF('[1]T61 Real GDP'!AT159&lt;&gt;"",(IF('[1]T15 Wine import vol'!AT159&lt;&gt;"",('[1]T15 Wine import vol'!AT159/'[1]T61 Real GDP'!AT159*1000),"")),"")</f>
        <v>31.369225440364414</v>
      </c>
      <c r="AV128" s="9">
        <f>IF('[1]T61 Real GDP'!AU159&lt;&gt;"",(IF('[1]T15 Wine import vol'!AU159&lt;&gt;"",('[1]T15 Wine import vol'!AU159/'[1]T61 Real GDP'!AU159*1000),"")),"")</f>
        <v>3.045968918593263</v>
      </c>
      <c r="AW128" s="9">
        <f>IF('[1]T61 Real GDP'!AV159&lt;&gt;"",(IF('[1]T15 Wine import vol'!AV159&lt;&gt;"",('[1]T15 Wine import vol'!AV159/'[1]T61 Real GDP'!AV159*1000),"")),"")</f>
        <v>10.800447920718575</v>
      </c>
      <c r="AX128" s="9">
        <f>IF('[1]T61 Real GDP'!AW159&lt;&gt;"",(IF('[1]T15 Wine import vol'!AW159&lt;&gt;"",('[1]T15 Wine import vol'!AW159/'[1]T61 Real GDP'!AW159*1000),"")),"")</f>
        <v>5.9847202655586536</v>
      </c>
      <c r="AY128" s="9">
        <f>IF('[1]T61 Real GDP'!AX159&lt;&gt;"",(IF('[1]T15 Wine import vol'!AX159&lt;&gt;"",('[1]T15 Wine import vol'!AX159/'[1]T61 Real GDP'!AX159*1000),"")),"")</f>
        <v>79.837246981699522</v>
      </c>
      <c r="AZ128" s="9">
        <f>IF('[1]T61 Real GDP'!AY159&lt;&gt;"",(IF('[1]T15 Wine import vol'!AY159&lt;&gt;"",('[1]T15 Wine import vol'!AY159/'[1]T61 Real GDP'!AY159*1000),"")),"")</f>
        <v>9.3806049467632473</v>
      </c>
      <c r="BA128" s="9">
        <f>IF('[1]T61 Real GDP'!AZ159&lt;&gt;"",(IF('[1]T15 Wine import vol'!AZ159&lt;&gt;"",('[1]T15 Wine import vol'!AZ159/'[1]T61 Real GDP'!AZ159*1000),"")),"")</f>
        <v>4.501805835909332</v>
      </c>
      <c r="BB128" s="8">
        <f>IF('[1]T61 Real GDP'!BC159&lt;&gt;"",(IF('[1]T15 Wine import vol'!BC159&lt;&gt;"",('[1]T15 Wine import vol'!BC159/'[1]T61 Real GDP'!BC159*1000),"")),"")</f>
        <v>148.77047816215881</v>
      </c>
    </row>
    <row r="129" spans="1:54" x14ac:dyDescent="0.5">
      <c r="A129" s="7">
        <f>'[1]T15 Wine import vol'!A160</f>
        <v>1992</v>
      </c>
      <c r="B129" s="9">
        <f>IF('[1]T61 Real GDP'!B160&lt;&gt;"",(IF('[1]T15 Wine import vol'!B160&lt;&gt;"",('[1]T15 Wine import vol'!B160/'[1]T61 Real GDP'!B160*1000),"")),"")</f>
        <v>554.19153806889005</v>
      </c>
      <c r="C129" s="9">
        <f>IF('[1]T61 Real GDP'!C160&lt;&gt;"",(IF('[1]T15 Wine import vol'!C160&lt;&gt;"",('[1]T15 Wine import vol'!C160/'[1]T61 Real GDP'!C160*1000),"")),"")</f>
        <v>76.454527245103307</v>
      </c>
      <c r="D129" s="9">
        <f>IF('[1]T61 Real GDP'!D160&lt;&gt;"",(IF('[1]T15 Wine import vol'!D160&lt;&gt;"",('[1]T15 Wine import vol'!D160/'[1]T61 Real GDP'!D160*1000),"")),"")</f>
        <v>20.213311758350788</v>
      </c>
      <c r="E129" s="9">
        <f>IF('[1]T61 Real GDP'!E160&lt;&gt;"",(IF('[1]T15 Wine import vol'!E160&lt;&gt;"",('[1]T15 Wine import vol'!E160/'[1]T61 Real GDP'!E160*1000),"")),"")</f>
        <v>15.843517690673718</v>
      </c>
      <c r="F129" s="9">
        <f>IF('[1]T61 Real GDP'!F160&lt;&gt;"",(IF('[1]T15 Wine import vol'!F160&lt;&gt;"",('[1]T15 Wine import vol'!F160/'[1]T61 Real GDP'!F160*1000),"")),"")</f>
        <v>155.94515586970263</v>
      </c>
      <c r="G129" s="9"/>
      <c r="H129" s="9">
        <f>IF('[1]T61 Real GDP'!G160&lt;&gt;"",(IF('[1]T15 Wine import vol'!G160&lt;&gt;"",('[1]T15 Wine import vol'!G160/'[1]T61 Real GDP'!G160*1000),"")),"")</f>
        <v>1211.0630264744566</v>
      </c>
      <c r="I129" s="9">
        <f>IF('[1]T61 Real GDP'!H160&lt;&gt;"",(IF('[1]T15 Wine import vol'!H160&lt;&gt;"",('[1]T15 Wine import vol'!H160/'[1]T61 Real GDP'!H160*1000),"")),"")</f>
        <v>1292.0757723344773</v>
      </c>
      <c r="J129" s="9">
        <f>IF('[1]T61 Real GDP'!I160&lt;&gt;"",(IF('[1]T15 Wine import vol'!I160&lt;&gt;"",('[1]T15 Wine import vol'!I160/'[1]T61 Real GDP'!I160*1000),"")),"")</f>
        <v>353.7402722329519</v>
      </c>
      <c r="K129" s="9">
        <f>IF('[1]T61 Real GDP'!J160&lt;&gt;"",(IF('[1]T15 Wine import vol'!J160&lt;&gt;"",('[1]T15 Wine import vol'!J160/'[1]T61 Real GDP'!J160*1000),"")),"")</f>
        <v>731.3683347273693</v>
      </c>
      <c r="L129" s="9">
        <f>IF('[1]T61 Real GDP'!K160&lt;&gt;"",(IF('[1]T15 Wine import vol'!K160&lt;&gt;"",('[1]T15 Wine import vol'!K160/'[1]T61 Real GDP'!K160*1000),"")),"")</f>
        <v>51.495701479381452</v>
      </c>
      <c r="M129" s="9">
        <f>IF('[1]T61 Real GDP'!L160&lt;&gt;"",(IF('[1]T15 Wine import vol'!L160&lt;&gt;"",('[1]T15 Wine import vol'!L160/'[1]T61 Real GDP'!L160*1000),"")),"")</f>
        <v>296.50677325139856</v>
      </c>
      <c r="N129" s="9">
        <f>IF('[1]T61 Real GDP'!M160&lt;&gt;"",(IF('[1]T15 Wine import vol'!M160&lt;&gt;"",('[1]T15 Wine import vol'!M160/'[1]T61 Real GDP'!M160*1000),"")),"")</f>
        <v>904.66629155877092</v>
      </c>
      <c r="O129" s="9">
        <f>IF('[1]T61 Real GDP'!N160&lt;&gt;"",(IF('[1]T15 Wine import vol'!N160&lt;&gt;"",('[1]T15 Wine import vol'!N160/'[1]T61 Real GDP'!N160*1000),"")),"")</f>
        <v>705.22735909241646</v>
      </c>
      <c r="P129" s="9">
        <f>IF('[1]T61 Real GDP'!O160&lt;&gt;"",(IF('[1]T15 Wine import vol'!O160&lt;&gt;"",('[1]T15 Wine import vol'!O160/'[1]T61 Real GDP'!O160*1000),"")),"")</f>
        <v>1177.1863631986371</v>
      </c>
      <c r="Q129" s="9">
        <f>IF('[1]T61 Real GDP'!P160&lt;&gt;"",(IF('[1]T15 Wine import vol'!P160&lt;&gt;"",('[1]T15 Wine import vol'!P160/'[1]T61 Real GDP'!P160*1000),"")),"")</f>
        <v>684.29657518443287</v>
      </c>
      <c r="R129" s="9" t="str">
        <f>IF('[1]T61 Real GDP'!Q160&lt;&gt;"",(IF('[1]T15 Wine import vol'!Q160&lt;&gt;"",('[1]T15 Wine import vol'!Q160/'[1]T61 Real GDP'!Q160*1000),"")),"")</f>
        <v/>
      </c>
      <c r="S129" s="9">
        <f>IF('[1]T61 Real GDP'!R160&lt;&gt;"",(IF('[1]T15 Wine import vol'!R160&lt;&gt;"",('[1]T15 Wine import vol'!R160/'[1]T61 Real GDP'!R160*1000),"")),"")</f>
        <v>217.63310282151483</v>
      </c>
      <c r="T129" s="9">
        <f>IF('[1]T61 Real GDP'!S160&lt;&gt;"",(IF('[1]T15 Wine import vol'!S160&lt;&gt;"",('[1]T15 Wine import vol'!S160/'[1]T61 Real GDP'!S160*1000),"")),"")</f>
        <v>898.76757544826614</v>
      </c>
      <c r="U129" s="9">
        <f>IF('[1]T61 Real GDP'!T160&lt;&gt;"",(IF('[1]T15 Wine import vol'!T160&lt;&gt;"",('[1]T15 Wine import vol'!T160/'[1]T61 Real GDP'!T160*1000),"")),"")</f>
        <v>11.136709055549174</v>
      </c>
      <c r="V129" s="9">
        <f>IF('[1]T61 Real GDP'!U160&lt;&gt;"",(IF('[1]T15 Wine import vol'!U160&lt;&gt;"",('[1]T15 Wine import vol'!U160/'[1]T61 Real GDP'!U160*1000),"")),"")</f>
        <v>150.94300595615226</v>
      </c>
      <c r="W129" s="9">
        <f>IF('[1]T61 Real GDP'!V160&lt;&gt;"",(IF('[1]T15 Wine import vol'!V160&lt;&gt;"",('[1]T15 Wine import vol'!V160/'[1]T61 Real GDP'!V160*1000),"")),"")</f>
        <v>0</v>
      </c>
      <c r="X129" s="9">
        <f>IF('[1]T61 Real GDP'!W160&lt;&gt;"",(IF('[1]T15 Wine import vol'!W160&lt;&gt;"",('[1]T15 Wine import vol'!W160/'[1]T61 Real GDP'!W160*1000),"")),"")</f>
        <v>391.28663150465297</v>
      </c>
      <c r="Y129" s="9">
        <f>IF('[1]T61 Real GDP'!X160&lt;&gt;"",(IF('[1]T15 Wine import vol'!X160&lt;&gt;"",('[1]T15 Wine import vol'!X160/'[1]T61 Real GDP'!X160*1000),"")),"")</f>
        <v>217.2968504397279</v>
      </c>
      <c r="Z129" s="9">
        <f>IF('[1]T61 Real GDP'!Y160&lt;&gt;"",(IF('[1]T15 Wine import vol'!Y160&lt;&gt;"",('[1]T15 Wine import vol'!Y160/'[1]T61 Real GDP'!Y160*1000),"")),"")</f>
        <v>66.457606338155117</v>
      </c>
      <c r="AA129" s="9" t="str">
        <f>IF('[1]T61 Real GDP'!Z160&lt;&gt;"",(IF('[1]T15 Wine import vol'!Z160&lt;&gt;"",('[1]T15 Wine import vol'!Z160/'[1]T61 Real GDP'!Z160*1000),"")),"")</f>
        <v/>
      </c>
      <c r="AB129" s="9">
        <f>IF('[1]T61 Real GDP'!AA160&lt;&gt;"",(IF('[1]T15 Wine import vol'!AA160&lt;&gt;"",('[1]T15 Wine import vol'!AA160/'[1]T61 Real GDP'!AA160*1000),"")),"")</f>
        <v>29.409061710387295</v>
      </c>
      <c r="AC129" s="9">
        <f>IF('[1]T61 Real GDP'!AB160&lt;&gt;"",(IF('[1]T15 Wine import vol'!AB160&lt;&gt;"",('[1]T15 Wine import vol'!AB160/'[1]T61 Real GDP'!AB160*1000),"")),"")</f>
        <v>182.03711503662544</v>
      </c>
      <c r="AD129" s="9">
        <f>IF('[1]T61 Real GDP'!AC160&lt;&gt;"",(IF('[1]T15 Wine import vol'!AC160&lt;&gt;"",('[1]T15 Wine import vol'!AC160/'[1]T61 Real GDP'!AC160*1000),"")),"")</f>
        <v>272.13412077970139</v>
      </c>
      <c r="AE129" s="9">
        <f>IF('[1]T61 Real GDP'!AD160&lt;&gt;"",(IF('[1]T15 Wine import vol'!AD160&lt;&gt;"",('[1]T15 Wine import vol'!AD160/'[1]T61 Real GDP'!AD160*1000),"")),"")</f>
        <v>43.17162275318973</v>
      </c>
      <c r="AF129" s="9">
        <f>IF('[1]T61 Real GDP'!AE160&lt;&gt;"",(IF('[1]T15 Wine import vol'!AE160&lt;&gt;"",('[1]T15 Wine import vol'!AE160/'[1]T61 Real GDP'!AE160*1000),"")),"")</f>
        <v>8.3383663055995534</v>
      </c>
      <c r="AG129" s="9">
        <f>IF('[1]T61 Real GDP'!AF160&lt;&gt;"",(IF('[1]T15 Wine import vol'!AF160&lt;&gt;"",('[1]T15 Wine import vol'!AF160/'[1]T61 Real GDP'!AF160*1000),"")),"")</f>
        <v>8.4825327566657016</v>
      </c>
      <c r="AH129" s="9">
        <f>IF('[1]T61 Real GDP'!AG160&lt;&gt;"",(IF('[1]T15 Wine import vol'!AG160&lt;&gt;"",('[1]T15 Wine import vol'!AG160/'[1]T61 Real GDP'!AG160*1000),"")),"")</f>
        <v>2.7676554999783121</v>
      </c>
      <c r="AI129" s="9">
        <f>IF('[1]T61 Real GDP'!AH160&lt;&gt;"",(IF('[1]T15 Wine import vol'!AH160&lt;&gt;"",('[1]T15 Wine import vol'!AH160/'[1]T61 Real GDP'!AH160*1000),"")),"")</f>
        <v>21.628871475770048</v>
      </c>
      <c r="AJ129" s="9">
        <f>IF('[1]T61 Real GDP'!AI160&lt;&gt;"",(IF('[1]T15 Wine import vol'!AI160&lt;&gt;"",('[1]T15 Wine import vol'!AI160/'[1]T61 Real GDP'!AI160*1000),"")),"")</f>
        <v>100.5139234139904</v>
      </c>
      <c r="AK129" s="9" t="str">
        <f>IF('[1]T61 Real GDP'!AJ160&lt;&gt;"",(IF('[1]T15 Wine import vol'!AJ160&lt;&gt;"",('[1]T15 Wine import vol'!AJ160/'[1]T61 Real GDP'!AJ160*1000),"")),"")</f>
        <v/>
      </c>
      <c r="AL129" s="9">
        <f>IF('[1]T61 Real GDP'!AK160&lt;&gt;"",(IF('[1]T15 Wine import vol'!AK160&lt;&gt;"",('[1]T15 Wine import vol'!AK160/'[1]T61 Real GDP'!AK160*1000),"")),"")</f>
        <v>0.17575509751067478</v>
      </c>
      <c r="AM129" s="9">
        <f>IF('[1]T61 Real GDP'!AL160&lt;&gt;"",(IF('[1]T15 Wine import vol'!AL160&lt;&gt;"",('[1]T15 Wine import vol'!AL160/'[1]T61 Real GDP'!AL160*1000),"")),"")</f>
        <v>4.3874167210638442</v>
      </c>
      <c r="AN129" s="9">
        <f>IF('[1]T61 Real GDP'!AM160&lt;&gt;"",(IF('[1]T15 Wine import vol'!AM160&lt;&gt;"",('[1]T15 Wine import vol'!AM160/'[1]T61 Real GDP'!AM160*1000),"")),"")</f>
        <v>4.2691176367599741</v>
      </c>
      <c r="AO129" s="9">
        <f>IF('[1]T61 Real GDP'!AN160&lt;&gt;"",(IF('[1]T15 Wine import vol'!AN160&lt;&gt;"",('[1]T15 Wine import vol'!AN160/'[1]T61 Real GDP'!AN160*1000),"")),"")</f>
        <v>2.9634847299594433</v>
      </c>
      <c r="AP129" s="9">
        <f>IF('[1]T61 Real GDP'!AO160&lt;&gt;"",(IF('[1]T15 Wine import vol'!AO160&lt;&gt;"",('[1]T15 Wine import vol'!AO160/'[1]T61 Real GDP'!AO160*1000),"")),"")</f>
        <v>9.183591503534054E-2</v>
      </c>
      <c r="AQ129" s="9" t="str">
        <f>IF('[1]T61 Real GDP'!AP160&lt;&gt;"",(IF('[1]T15 Wine import vol'!AP160&lt;&gt;"",('[1]T15 Wine import vol'!AP160/'[1]T61 Real GDP'!AP160*1000),"")),"")</f>
        <v/>
      </c>
      <c r="AR129" s="9">
        <f>IF('[1]T61 Real GDP'!AQ160&lt;&gt;"",(IF('[1]T15 Wine import vol'!AQ160&lt;&gt;"",('[1]T15 Wine import vol'!AQ160/'[1]T61 Real GDP'!AQ160*1000),"")),"")</f>
        <v>6.3206519047908527E-2</v>
      </c>
      <c r="AS129" s="9">
        <f>IF('[1]T61 Real GDP'!AR160&lt;&gt;"",(IF('[1]T15 Wine import vol'!AR160&lt;&gt;"",('[1]T15 Wine import vol'!AR160/'[1]T61 Real GDP'!AR160*1000),"")),"")</f>
        <v>43.6143874861611</v>
      </c>
      <c r="AT129" s="9">
        <f>IF('[1]T61 Real GDP'!AS160&lt;&gt;"",(IF('[1]T15 Wine import vol'!AS160&lt;&gt;"",('[1]T15 Wine import vol'!AS160/'[1]T61 Real GDP'!AS160*1000),"")),"")</f>
        <v>7.1577617208731625E-2</v>
      </c>
      <c r="AU129" s="9">
        <f>IF('[1]T61 Real GDP'!AT160&lt;&gt;"",(IF('[1]T15 Wine import vol'!AT160&lt;&gt;"",('[1]T15 Wine import vol'!AT160/'[1]T61 Real GDP'!AT160*1000),"")),"")</f>
        <v>28.287290810811516</v>
      </c>
      <c r="AV129" s="9">
        <f>IF('[1]T61 Real GDP'!AU160&lt;&gt;"",(IF('[1]T15 Wine import vol'!AU160&lt;&gt;"",('[1]T15 Wine import vol'!AU160/'[1]T61 Real GDP'!AU160*1000),"")),"")</f>
        <v>4.8684064807525234</v>
      </c>
      <c r="AW129" s="9">
        <f>IF('[1]T61 Real GDP'!AV160&lt;&gt;"",(IF('[1]T15 Wine import vol'!AV160&lt;&gt;"",('[1]T15 Wine import vol'!AV160/'[1]T61 Real GDP'!AV160*1000),"")),"")</f>
        <v>7.0638994366207015</v>
      </c>
      <c r="AX129" s="9">
        <f>IF('[1]T61 Real GDP'!AW160&lt;&gt;"",(IF('[1]T15 Wine import vol'!AW160&lt;&gt;"",('[1]T15 Wine import vol'!AW160/'[1]T61 Real GDP'!AW160*1000),"")),"")</f>
        <v>8.7048604752083492</v>
      </c>
      <c r="AY129" s="9">
        <f>IF('[1]T61 Real GDP'!AX160&lt;&gt;"",(IF('[1]T15 Wine import vol'!AX160&lt;&gt;"",('[1]T15 Wine import vol'!AX160/'[1]T61 Real GDP'!AX160*1000),"")),"")</f>
        <v>80.564222236498665</v>
      </c>
      <c r="AZ129" s="9">
        <f>IF('[1]T61 Real GDP'!AY160&lt;&gt;"",(IF('[1]T15 Wine import vol'!AY160&lt;&gt;"",('[1]T15 Wine import vol'!AY160/'[1]T61 Real GDP'!AY160*1000),"")),"")</f>
        <v>10.817717676572359</v>
      </c>
      <c r="BA129" s="9">
        <f>IF('[1]T61 Real GDP'!AZ160&lt;&gt;"",(IF('[1]T15 Wine import vol'!AZ160&lt;&gt;"",('[1]T15 Wine import vol'!AZ160/'[1]T61 Real GDP'!AZ160*1000),"")),"")</f>
        <v>5.3726586693033269</v>
      </c>
      <c r="BB129" s="8">
        <f>IF('[1]T61 Real GDP'!BC160&lt;&gt;"",(IF('[1]T15 Wine import vol'!BC160&lt;&gt;"",('[1]T15 Wine import vol'!BC160/'[1]T61 Real GDP'!BC160*1000),"")),"")</f>
        <v>156.27992923987384</v>
      </c>
    </row>
    <row r="130" spans="1:54" x14ac:dyDescent="0.5">
      <c r="A130" s="7">
        <f>'[1]T15 Wine import vol'!A161</f>
        <v>1993</v>
      </c>
      <c r="B130" s="9">
        <f>IF('[1]T61 Real GDP'!B161&lt;&gt;"",(IF('[1]T15 Wine import vol'!B161&lt;&gt;"",('[1]T15 Wine import vol'!B161/'[1]T61 Real GDP'!B161*1000),"")),"")</f>
        <v>551.50643206005645</v>
      </c>
      <c r="C130" s="9">
        <f>IF('[1]T61 Real GDP'!C161&lt;&gt;"",(IF('[1]T15 Wine import vol'!C161&lt;&gt;"",('[1]T15 Wine import vol'!C161/'[1]T61 Real GDP'!C161*1000),"")),"")</f>
        <v>48.863604336025354</v>
      </c>
      <c r="D130" s="9">
        <f>IF('[1]T61 Real GDP'!D161&lt;&gt;"",(IF('[1]T15 Wine import vol'!D161&lt;&gt;"",('[1]T15 Wine import vol'!D161/'[1]T61 Real GDP'!D161*1000),"")),"")</f>
        <v>183.8679974869153</v>
      </c>
      <c r="E130" s="9">
        <f>IF('[1]T61 Real GDP'!E161&lt;&gt;"",(IF('[1]T15 Wine import vol'!E161&lt;&gt;"",('[1]T15 Wine import vol'!E161/'[1]T61 Real GDP'!E161*1000),"")),"")</f>
        <v>1.1527964843458742</v>
      </c>
      <c r="F130" s="9">
        <f>IF('[1]T61 Real GDP'!F161&lt;&gt;"",(IF('[1]T15 Wine import vol'!F161&lt;&gt;"",('[1]T15 Wine import vol'!F161/'[1]T61 Real GDP'!F161*1000),"")),"")</f>
        <v>142.42920174138106</v>
      </c>
      <c r="G130" s="9"/>
      <c r="H130" s="9">
        <f>IF('[1]T61 Real GDP'!G161&lt;&gt;"",(IF('[1]T15 Wine import vol'!G161&lt;&gt;"",('[1]T15 Wine import vol'!G161/'[1]T61 Real GDP'!G161*1000),"")),"")</f>
        <v>1256.9134784999164</v>
      </c>
      <c r="I130" s="9">
        <f>IF('[1]T61 Real GDP'!H161&lt;&gt;"",(IF('[1]T15 Wine import vol'!H161&lt;&gt;"",('[1]T15 Wine import vol'!H161/'[1]T61 Real GDP'!H161*1000),"")),"")</f>
        <v>1180.0064190286782</v>
      </c>
      <c r="J130" s="9">
        <f>IF('[1]T61 Real GDP'!I161&lt;&gt;"",(IF('[1]T15 Wine import vol'!I161&lt;&gt;"",('[1]T15 Wine import vol'!I161/'[1]T61 Real GDP'!I161*1000),"")),"")</f>
        <v>366.18469106793253</v>
      </c>
      <c r="K130" s="9">
        <f>IF('[1]T61 Real GDP'!J161&lt;&gt;"",(IF('[1]T15 Wine import vol'!J161&lt;&gt;"",('[1]T15 Wine import vol'!J161/'[1]T61 Real GDP'!J161*1000),"")),"")</f>
        <v>688.64316351114746</v>
      </c>
      <c r="L130" s="9">
        <f>IF('[1]T61 Real GDP'!K161&lt;&gt;"",(IF('[1]T15 Wine import vol'!K161&lt;&gt;"",('[1]T15 Wine import vol'!K161/'[1]T61 Real GDP'!K161*1000),"")),"")</f>
        <v>47.846534442534491</v>
      </c>
      <c r="M130" s="9">
        <f>IF('[1]T61 Real GDP'!L161&lt;&gt;"",(IF('[1]T15 Wine import vol'!L161&lt;&gt;"",('[1]T15 Wine import vol'!L161/'[1]T61 Real GDP'!L161*1000),"")),"")</f>
        <v>323.78437759247504</v>
      </c>
      <c r="N130" s="9">
        <f>IF('[1]T61 Real GDP'!M161&lt;&gt;"",(IF('[1]T15 Wine import vol'!M161&lt;&gt;"",('[1]T15 Wine import vol'!M161/'[1]T61 Real GDP'!M161*1000),"")),"")</f>
        <v>703.42030577988351</v>
      </c>
      <c r="O130" s="9">
        <f>IF('[1]T61 Real GDP'!N161&lt;&gt;"",(IF('[1]T15 Wine import vol'!N161&lt;&gt;"",('[1]T15 Wine import vol'!N161/'[1]T61 Real GDP'!N161*1000),"")),"")</f>
        <v>712.64183390186099</v>
      </c>
      <c r="P130" s="9">
        <f>IF('[1]T61 Real GDP'!O161&lt;&gt;"",(IF('[1]T15 Wine import vol'!O161&lt;&gt;"",('[1]T15 Wine import vol'!O161/'[1]T61 Real GDP'!O161*1000),"")),"")</f>
        <v>1208.689185475916</v>
      </c>
      <c r="Q130" s="9">
        <f>IF('[1]T61 Real GDP'!P161&lt;&gt;"",(IF('[1]T15 Wine import vol'!P161&lt;&gt;"",('[1]T15 Wine import vol'!P161/'[1]T61 Real GDP'!P161*1000),"")),"")</f>
        <v>684.33865479818576</v>
      </c>
      <c r="R130" s="9" t="str">
        <f>IF('[1]T61 Real GDP'!Q161&lt;&gt;"",(IF('[1]T15 Wine import vol'!Q161&lt;&gt;"",('[1]T15 Wine import vol'!Q161/'[1]T61 Real GDP'!Q161*1000),"")),"")</f>
        <v/>
      </c>
      <c r="S130" s="9">
        <f>IF('[1]T61 Real GDP'!R161&lt;&gt;"",(IF('[1]T15 Wine import vol'!R161&lt;&gt;"",('[1]T15 Wine import vol'!R161/'[1]T61 Real GDP'!R161*1000),"")),"")</f>
        <v>278.13491056913978</v>
      </c>
      <c r="T130" s="9">
        <f>IF('[1]T61 Real GDP'!S161&lt;&gt;"",(IF('[1]T15 Wine import vol'!S161&lt;&gt;"",('[1]T15 Wine import vol'!S161/'[1]T61 Real GDP'!S161*1000),"")),"")</f>
        <v>777.27115323646797</v>
      </c>
      <c r="U130" s="9">
        <f>IF('[1]T61 Real GDP'!T161&lt;&gt;"",(IF('[1]T15 Wine import vol'!T161&lt;&gt;"",('[1]T15 Wine import vol'!T161/'[1]T61 Real GDP'!T161*1000),"")),"")</f>
        <v>133.86727835430048</v>
      </c>
      <c r="V130" s="9">
        <f>IF('[1]T61 Real GDP'!U161&lt;&gt;"",(IF('[1]T15 Wine import vol'!U161&lt;&gt;"",('[1]T15 Wine import vol'!U161/'[1]T61 Real GDP'!U161*1000),"")),"")</f>
        <v>171.79576486005163</v>
      </c>
      <c r="W130" s="9">
        <f>IF('[1]T61 Real GDP'!V161&lt;&gt;"",(IF('[1]T15 Wine import vol'!V161&lt;&gt;"",('[1]T15 Wine import vol'!V161/'[1]T61 Real GDP'!V161*1000),"")),"")</f>
        <v>0</v>
      </c>
      <c r="X130" s="9">
        <f>IF('[1]T61 Real GDP'!W161&lt;&gt;"",(IF('[1]T15 Wine import vol'!W161&lt;&gt;"",('[1]T15 Wine import vol'!W161/'[1]T61 Real GDP'!W161*1000),"")),"")</f>
        <v>488.87188696249825</v>
      </c>
      <c r="Y130" s="9">
        <f>IF('[1]T61 Real GDP'!X161&lt;&gt;"",(IF('[1]T15 Wine import vol'!X161&lt;&gt;"",('[1]T15 Wine import vol'!X161/'[1]T61 Real GDP'!X161*1000),"")),"")</f>
        <v>327.17229810334891</v>
      </c>
      <c r="Z130" s="9">
        <f>IF('[1]T61 Real GDP'!Y161&lt;&gt;"",(IF('[1]T15 Wine import vol'!Y161&lt;&gt;"",('[1]T15 Wine import vol'!Y161/'[1]T61 Real GDP'!Y161*1000),"")),"")</f>
        <v>90.235039276234133</v>
      </c>
      <c r="AA130" s="9" t="str">
        <f>IF('[1]T61 Real GDP'!Z161&lt;&gt;"",(IF('[1]T15 Wine import vol'!Z161&lt;&gt;"",('[1]T15 Wine import vol'!Z161/'[1]T61 Real GDP'!Z161*1000),"")),"")</f>
        <v/>
      </c>
      <c r="AB130" s="9">
        <f>IF('[1]T61 Real GDP'!AA161&lt;&gt;"",(IF('[1]T15 Wine import vol'!AA161&lt;&gt;"",('[1]T15 Wine import vol'!AA161/'[1]T61 Real GDP'!AA161*1000),"")),"")</f>
        <v>25.448741606790421</v>
      </c>
      <c r="AC130" s="9">
        <f>IF('[1]T61 Real GDP'!AB161&lt;&gt;"",(IF('[1]T15 Wine import vol'!AB161&lt;&gt;"",('[1]T15 Wine import vol'!AB161/'[1]T61 Real GDP'!AB161*1000),"")),"")</f>
        <v>382.89672140334415</v>
      </c>
      <c r="AD130" s="9">
        <f>IF('[1]T61 Real GDP'!AC161&lt;&gt;"",(IF('[1]T15 Wine import vol'!AC161&lt;&gt;"",('[1]T15 Wine import vol'!AC161/'[1]T61 Real GDP'!AC161*1000),"")),"")</f>
        <v>291.68638259882204</v>
      </c>
      <c r="AE130" s="9">
        <f>IF('[1]T61 Real GDP'!AD161&lt;&gt;"",(IF('[1]T15 Wine import vol'!AD161&lt;&gt;"",('[1]T15 Wine import vol'!AD161/'[1]T61 Real GDP'!AD161*1000),"")),"")</f>
        <v>38.327559530033177</v>
      </c>
      <c r="AF130" s="9">
        <f>IF('[1]T61 Real GDP'!AE161&lt;&gt;"",(IF('[1]T15 Wine import vol'!AE161&lt;&gt;"",('[1]T15 Wine import vol'!AE161/'[1]T61 Real GDP'!AE161*1000),"")),"")</f>
        <v>110.08931446037722</v>
      </c>
      <c r="AG130" s="9">
        <f>IF('[1]T61 Real GDP'!AF161&lt;&gt;"",(IF('[1]T15 Wine import vol'!AF161&lt;&gt;"",('[1]T15 Wine import vol'!AF161/'[1]T61 Real GDP'!AF161*1000),"")),"")</f>
        <v>16.151741780285018</v>
      </c>
      <c r="AH130" s="9">
        <f>IF('[1]T61 Real GDP'!AG161&lt;&gt;"",(IF('[1]T15 Wine import vol'!AG161&lt;&gt;"",('[1]T15 Wine import vol'!AG161/'[1]T61 Real GDP'!AG161*1000),"")),"")</f>
        <v>1.5065790046435508</v>
      </c>
      <c r="AI130" s="9">
        <f>IF('[1]T61 Real GDP'!AH161&lt;&gt;"",(IF('[1]T15 Wine import vol'!AH161&lt;&gt;"",('[1]T15 Wine import vol'!AH161/'[1]T61 Real GDP'!AH161*1000),"")),"")</f>
        <v>22.820616691586114</v>
      </c>
      <c r="AJ130" s="9">
        <f>IF('[1]T61 Real GDP'!AI161&lt;&gt;"",(IF('[1]T15 Wine import vol'!AI161&lt;&gt;"",('[1]T15 Wine import vol'!AI161/'[1]T61 Real GDP'!AI161*1000),"")),"")</f>
        <v>86.460800605412217</v>
      </c>
      <c r="AK130" s="9" t="str">
        <f>IF('[1]T61 Real GDP'!AJ161&lt;&gt;"",(IF('[1]T15 Wine import vol'!AJ161&lt;&gt;"",('[1]T15 Wine import vol'!AJ161/'[1]T61 Real GDP'!AJ161*1000),"")),"")</f>
        <v/>
      </c>
      <c r="AL130" s="9">
        <f>IF('[1]T61 Real GDP'!AK161&lt;&gt;"",(IF('[1]T15 Wine import vol'!AK161&lt;&gt;"",('[1]T15 Wine import vol'!AK161/'[1]T61 Real GDP'!AK161*1000),"")),"")</f>
        <v>0.29042166497715144</v>
      </c>
      <c r="AM130" s="9">
        <f>IF('[1]T61 Real GDP'!AL161&lt;&gt;"",(IF('[1]T15 Wine import vol'!AL161&lt;&gt;"",('[1]T15 Wine import vol'!AL161/'[1]T61 Real GDP'!AL161*1000),"")),"")</f>
        <v>5.051868765755529</v>
      </c>
      <c r="AN130" s="9">
        <f>IF('[1]T61 Real GDP'!AM161&lt;&gt;"",(IF('[1]T15 Wine import vol'!AM161&lt;&gt;"",('[1]T15 Wine import vol'!AM161/'[1]T61 Real GDP'!AM161*1000),"")),"")</f>
        <v>4.8185493482053889</v>
      </c>
      <c r="AO130" s="9">
        <f>IF('[1]T61 Real GDP'!AN161&lt;&gt;"",(IF('[1]T15 Wine import vol'!AN161&lt;&gt;"",('[1]T15 Wine import vol'!AN161/'[1]T61 Real GDP'!AN161*1000),"")),"")</f>
        <v>4.6816359244641523</v>
      </c>
      <c r="AP130" s="9">
        <f>IF('[1]T61 Real GDP'!AO161&lt;&gt;"",(IF('[1]T15 Wine import vol'!AO161&lt;&gt;"",('[1]T15 Wine import vol'!AO161/'[1]T61 Real GDP'!AO161*1000),"")),"")</f>
        <v>0.15300033070171459</v>
      </c>
      <c r="AQ130" s="9" t="str">
        <f>IF('[1]T61 Real GDP'!AP161&lt;&gt;"",(IF('[1]T15 Wine import vol'!AP161&lt;&gt;"",('[1]T15 Wine import vol'!AP161/'[1]T61 Real GDP'!AP161*1000),"")),"")</f>
        <v/>
      </c>
      <c r="AR130" s="9">
        <f>IF('[1]T61 Real GDP'!AQ161&lt;&gt;"",(IF('[1]T15 Wine import vol'!AQ161&lt;&gt;"",('[1]T15 Wine import vol'!AQ161/'[1]T61 Real GDP'!AQ161*1000),"")),"")</f>
        <v>0.13471132867215005</v>
      </c>
      <c r="AS130" s="9">
        <f>IF('[1]T61 Real GDP'!AR161&lt;&gt;"",(IF('[1]T15 Wine import vol'!AR161&lt;&gt;"",('[1]T15 Wine import vol'!AR161/'[1]T61 Real GDP'!AR161*1000),"")),"")</f>
        <v>41.820130107934183</v>
      </c>
      <c r="AT130" s="9">
        <f>IF('[1]T61 Real GDP'!AS161&lt;&gt;"",(IF('[1]T15 Wine import vol'!AS161&lt;&gt;"",('[1]T15 Wine import vol'!AS161/'[1]T61 Real GDP'!AS161*1000),"")),"")</f>
        <v>5.6441392914555556E-2</v>
      </c>
      <c r="AU130" s="9">
        <f>IF('[1]T61 Real GDP'!AT161&lt;&gt;"",(IF('[1]T15 Wine import vol'!AT161&lt;&gt;"",('[1]T15 Wine import vol'!AT161/'[1]T61 Real GDP'!AT161*1000),"")),"")</f>
        <v>26.871247582987056</v>
      </c>
      <c r="AV130" s="9">
        <f>IF('[1]T61 Real GDP'!AU161&lt;&gt;"",(IF('[1]T15 Wine import vol'!AU161&lt;&gt;"",('[1]T15 Wine import vol'!AU161/'[1]T61 Real GDP'!AU161*1000),"")),"")</f>
        <v>7.0177808879616741</v>
      </c>
      <c r="AW130" s="9">
        <f>IF('[1]T61 Real GDP'!AV161&lt;&gt;"",(IF('[1]T15 Wine import vol'!AV161&lt;&gt;"",('[1]T15 Wine import vol'!AV161/'[1]T61 Real GDP'!AV161*1000),"")),"")</f>
        <v>6.5851165171949804</v>
      </c>
      <c r="AX130" s="9">
        <f>IF('[1]T61 Real GDP'!AW161&lt;&gt;"",(IF('[1]T15 Wine import vol'!AW161&lt;&gt;"",('[1]T15 Wine import vol'!AW161/'[1]T61 Real GDP'!AW161*1000),"")),"")</f>
        <v>8.9702594073479709</v>
      </c>
      <c r="AY130" s="9">
        <f>IF('[1]T61 Real GDP'!AX161&lt;&gt;"",(IF('[1]T15 Wine import vol'!AX161&lt;&gt;"",('[1]T15 Wine import vol'!AX161/'[1]T61 Real GDP'!AX161*1000),"")),"")</f>
        <v>80.674641840702265</v>
      </c>
      <c r="AZ130" s="9">
        <f>IF('[1]T61 Real GDP'!AY161&lt;&gt;"",(IF('[1]T15 Wine import vol'!AY161&lt;&gt;"",('[1]T15 Wine import vol'!AY161/'[1]T61 Real GDP'!AY161*1000),"")),"")</f>
        <v>8.7292997686213152</v>
      </c>
      <c r="BA130" s="9">
        <f>IF('[1]T61 Real GDP'!AZ161&lt;&gt;"",(IF('[1]T15 Wine import vol'!AZ161&lt;&gt;"",('[1]T15 Wine import vol'!AZ161/'[1]T61 Real GDP'!AZ161*1000),"")),"")</f>
        <v>6.2073688118177879</v>
      </c>
      <c r="BB130" s="8">
        <f>IF('[1]T61 Real GDP'!BC161&lt;&gt;"",(IF('[1]T15 Wine import vol'!BC161&lt;&gt;"",('[1]T15 Wine import vol'!BC161/'[1]T61 Real GDP'!BC161*1000),"")),"")</f>
        <v>152.78147016702934</v>
      </c>
    </row>
    <row r="131" spans="1:54" x14ac:dyDescent="0.5">
      <c r="A131" s="7">
        <f>'[1]T15 Wine import vol'!A162</f>
        <v>1994</v>
      </c>
      <c r="B131" s="9">
        <f>IF('[1]T61 Real GDP'!B162&lt;&gt;"",(IF('[1]T15 Wine import vol'!B162&lt;&gt;"",('[1]T15 Wine import vol'!B162/'[1]T61 Real GDP'!B162*1000),"")),"")</f>
        <v>637.49043202777261</v>
      </c>
      <c r="C131" s="9">
        <f>IF('[1]T61 Real GDP'!C162&lt;&gt;"",(IF('[1]T15 Wine import vol'!C162&lt;&gt;"",('[1]T15 Wine import vol'!C162/'[1]T61 Real GDP'!C162*1000),"")),"")</f>
        <v>32.776840906125862</v>
      </c>
      <c r="D131" s="9">
        <f>IF('[1]T61 Real GDP'!D162&lt;&gt;"",(IF('[1]T15 Wine import vol'!D162&lt;&gt;"",('[1]T15 Wine import vol'!D162/'[1]T61 Real GDP'!D162*1000),"")),"")</f>
        <v>1207.5313597887855</v>
      </c>
      <c r="E131" s="9">
        <f>IF('[1]T61 Real GDP'!E162&lt;&gt;"",(IF('[1]T15 Wine import vol'!E162&lt;&gt;"",('[1]T15 Wine import vol'!E162/'[1]T61 Real GDP'!E162*1000),"")),"")</f>
        <v>101.85467531413485</v>
      </c>
      <c r="F131" s="9">
        <f>IF('[1]T61 Real GDP'!F162&lt;&gt;"",(IF('[1]T15 Wine import vol'!F162&lt;&gt;"",('[1]T15 Wine import vol'!F162/'[1]T61 Real GDP'!F162*1000),"")),"")</f>
        <v>125.21385971704952</v>
      </c>
      <c r="G131" s="9"/>
      <c r="H131" s="9">
        <f>IF('[1]T61 Real GDP'!G162&lt;&gt;"",(IF('[1]T15 Wine import vol'!G162&lt;&gt;"",('[1]T15 Wine import vol'!G162/'[1]T61 Real GDP'!G162*1000),"")),"")</f>
        <v>1178.4237421490679</v>
      </c>
      <c r="I131" s="9">
        <f>IF('[1]T61 Real GDP'!H162&lt;&gt;"",(IF('[1]T15 Wine import vol'!H162&lt;&gt;"",('[1]T15 Wine import vol'!H162/'[1]T61 Real GDP'!H162*1000),"")),"")</f>
        <v>1180.5415599208327</v>
      </c>
      <c r="J131" s="9">
        <f>IF('[1]T61 Real GDP'!I162&lt;&gt;"",(IF('[1]T15 Wine import vol'!I162&lt;&gt;"",('[1]T15 Wine import vol'!I162/'[1]T61 Real GDP'!I162*1000),"")),"")</f>
        <v>358.78309723304579</v>
      </c>
      <c r="K131" s="9">
        <f>IF('[1]T61 Real GDP'!J162&lt;&gt;"",(IF('[1]T15 Wine import vol'!J162&lt;&gt;"",('[1]T15 Wine import vol'!J162/'[1]T61 Real GDP'!J162*1000),"")),"")</f>
        <v>730.33313604479963</v>
      </c>
      <c r="L131" s="9">
        <f>IF('[1]T61 Real GDP'!K162&lt;&gt;"",(IF('[1]T15 Wine import vol'!K162&lt;&gt;"",('[1]T15 Wine import vol'!K162/'[1]T61 Real GDP'!K162*1000),"")),"")</f>
        <v>39.936903303944767</v>
      </c>
      <c r="M131" s="9">
        <f>IF('[1]T61 Real GDP'!L162&lt;&gt;"",(IF('[1]T15 Wine import vol'!L162&lt;&gt;"",('[1]T15 Wine import vol'!L162/'[1]T61 Real GDP'!L162*1000),"")),"")</f>
        <v>386.89290024600456</v>
      </c>
      <c r="N131" s="9">
        <f>IF('[1]T61 Real GDP'!M162&lt;&gt;"",(IF('[1]T15 Wine import vol'!M162&lt;&gt;"",('[1]T15 Wine import vol'!M162/'[1]T61 Real GDP'!M162*1000),"")),"")</f>
        <v>828.54120289514356</v>
      </c>
      <c r="O131" s="9">
        <f>IF('[1]T61 Real GDP'!N162&lt;&gt;"",(IF('[1]T15 Wine import vol'!N162&lt;&gt;"",('[1]T15 Wine import vol'!N162/'[1]T61 Real GDP'!N162*1000),"")),"")</f>
        <v>907.30028942191041</v>
      </c>
      <c r="P131" s="9">
        <f>IF('[1]T61 Real GDP'!O162&lt;&gt;"",(IF('[1]T15 Wine import vol'!O162&lt;&gt;"",('[1]T15 Wine import vol'!O162/'[1]T61 Real GDP'!O162*1000),"")),"")</f>
        <v>1186.6430895466644</v>
      </c>
      <c r="Q131" s="9">
        <f>IF('[1]T61 Real GDP'!P162&lt;&gt;"",(IF('[1]T15 Wine import vol'!P162&lt;&gt;"",('[1]T15 Wine import vol'!P162/'[1]T61 Real GDP'!P162*1000),"")),"")</f>
        <v>744.41747463153729</v>
      </c>
      <c r="R131" s="9" t="str">
        <f>IF('[1]T61 Real GDP'!Q162&lt;&gt;"",(IF('[1]T15 Wine import vol'!Q162&lt;&gt;"",('[1]T15 Wine import vol'!Q162/'[1]T61 Real GDP'!Q162*1000),"")),"")</f>
        <v/>
      </c>
      <c r="S131" s="9">
        <f>IF('[1]T61 Real GDP'!R162&lt;&gt;"",(IF('[1]T15 Wine import vol'!R162&lt;&gt;"",('[1]T15 Wine import vol'!R162/'[1]T61 Real GDP'!R162*1000),"")),"")</f>
        <v>364.14225763839579</v>
      </c>
      <c r="T131" s="9">
        <f>IF('[1]T61 Real GDP'!S162&lt;&gt;"",(IF('[1]T15 Wine import vol'!S162&lt;&gt;"",('[1]T15 Wine import vol'!S162/'[1]T61 Real GDP'!S162*1000),"")),"")</f>
        <v>256.6614536292139</v>
      </c>
      <c r="U131" s="9">
        <f>IF('[1]T61 Real GDP'!T162&lt;&gt;"",(IF('[1]T15 Wine import vol'!T162&lt;&gt;"",('[1]T15 Wine import vol'!T162/'[1]T61 Real GDP'!T162*1000),"")),"")</f>
        <v>7.2056189768809347</v>
      </c>
      <c r="V131" s="9">
        <f>IF('[1]T61 Real GDP'!U162&lt;&gt;"",(IF('[1]T15 Wine import vol'!U162&lt;&gt;"",('[1]T15 Wine import vol'!U162/'[1]T61 Real GDP'!U162*1000),"")),"")</f>
        <v>124.04179520409814</v>
      </c>
      <c r="W131" s="9">
        <f>IF('[1]T61 Real GDP'!V162&lt;&gt;"",(IF('[1]T15 Wine import vol'!V162&lt;&gt;"",('[1]T15 Wine import vol'!V162/'[1]T61 Real GDP'!V162*1000),"")),"")</f>
        <v>0</v>
      </c>
      <c r="X131" s="9">
        <f>IF('[1]T61 Real GDP'!W162&lt;&gt;"",(IF('[1]T15 Wine import vol'!W162&lt;&gt;"",('[1]T15 Wine import vol'!W162/'[1]T61 Real GDP'!W162*1000),"")),"")</f>
        <v>56.944163853864374</v>
      </c>
      <c r="Y131" s="9">
        <f>IF('[1]T61 Real GDP'!X162&lt;&gt;"",(IF('[1]T15 Wine import vol'!X162&lt;&gt;"",('[1]T15 Wine import vol'!X162/'[1]T61 Real GDP'!X162*1000),"")),"")</f>
        <v>436.66105459113413</v>
      </c>
      <c r="Z131" s="9">
        <f>IF('[1]T61 Real GDP'!Y162&lt;&gt;"",(IF('[1]T15 Wine import vol'!Y162&lt;&gt;"",('[1]T15 Wine import vol'!Y162/'[1]T61 Real GDP'!Y162*1000),"")),"")</f>
        <v>112.5541268000146</v>
      </c>
      <c r="AA131" s="9" t="str">
        <f>IF('[1]T61 Real GDP'!Z162&lt;&gt;"",(IF('[1]T15 Wine import vol'!Z162&lt;&gt;"",('[1]T15 Wine import vol'!Z162/'[1]T61 Real GDP'!Z162*1000),"")),"")</f>
        <v/>
      </c>
      <c r="AB131" s="9">
        <f>IF('[1]T61 Real GDP'!AA162&lt;&gt;"",(IF('[1]T15 Wine import vol'!AA162&lt;&gt;"",('[1]T15 Wine import vol'!AA162/'[1]T61 Real GDP'!AA162*1000),"")),"")</f>
        <v>25.851834105430594</v>
      </c>
      <c r="AC131" s="9">
        <f>IF('[1]T61 Real GDP'!AB162&lt;&gt;"",(IF('[1]T15 Wine import vol'!AB162&lt;&gt;"",('[1]T15 Wine import vol'!AB162/'[1]T61 Real GDP'!AB162*1000),"")),"")</f>
        <v>626.46539066885634</v>
      </c>
      <c r="AD131" s="9">
        <f>IF('[1]T61 Real GDP'!AC162&lt;&gt;"",(IF('[1]T15 Wine import vol'!AC162&lt;&gt;"",('[1]T15 Wine import vol'!AC162/'[1]T61 Real GDP'!AC162*1000),"")),"")</f>
        <v>279.55239200390383</v>
      </c>
      <c r="AE131" s="9">
        <f>IF('[1]T61 Real GDP'!AD162&lt;&gt;"",(IF('[1]T15 Wine import vol'!AD162&lt;&gt;"",('[1]T15 Wine import vol'!AD162/'[1]T61 Real GDP'!AD162*1000),"")),"")</f>
        <v>40.877109992348302</v>
      </c>
      <c r="AF131" s="9">
        <f>IF('[1]T61 Real GDP'!AE162&lt;&gt;"",(IF('[1]T15 Wine import vol'!AE162&lt;&gt;"",('[1]T15 Wine import vol'!AE162/'[1]T61 Real GDP'!AE162*1000),"")),"")</f>
        <v>83.703152767574011</v>
      </c>
      <c r="AG131" s="9">
        <f>IF('[1]T61 Real GDP'!AF162&lt;&gt;"",(IF('[1]T15 Wine import vol'!AF162&lt;&gt;"",('[1]T15 Wine import vol'!AF162/'[1]T61 Real GDP'!AF162*1000),"")),"")</f>
        <v>27.562482162928134</v>
      </c>
      <c r="AH131" s="9">
        <f>IF('[1]T61 Real GDP'!AG162&lt;&gt;"",(IF('[1]T15 Wine import vol'!AG162&lt;&gt;"",('[1]T15 Wine import vol'!AG162/'[1]T61 Real GDP'!AG162*1000),"")),"")</f>
        <v>1.5792592743042604</v>
      </c>
      <c r="AI131" s="9">
        <f>IF('[1]T61 Real GDP'!AH162&lt;&gt;"",(IF('[1]T15 Wine import vol'!AH162&lt;&gt;"",('[1]T15 Wine import vol'!AH162/'[1]T61 Real GDP'!AH162*1000),"")),"")</f>
        <v>36.931458566136108</v>
      </c>
      <c r="AJ131" s="9">
        <f>IF('[1]T61 Real GDP'!AI162&lt;&gt;"",(IF('[1]T15 Wine import vol'!AI162&lt;&gt;"",('[1]T15 Wine import vol'!AI162/'[1]T61 Real GDP'!AI162*1000),"")),"")</f>
        <v>115.36531994439389</v>
      </c>
      <c r="AK131" s="9" t="str">
        <f>IF('[1]T61 Real GDP'!AJ162&lt;&gt;"",(IF('[1]T15 Wine import vol'!AJ162&lt;&gt;"",('[1]T15 Wine import vol'!AJ162/'[1]T61 Real GDP'!AJ162*1000),"")),"")</f>
        <v/>
      </c>
      <c r="AL131" s="9">
        <f>IF('[1]T61 Real GDP'!AK162&lt;&gt;"",(IF('[1]T15 Wine import vol'!AK162&lt;&gt;"",('[1]T15 Wine import vol'!AK162/'[1]T61 Real GDP'!AK162*1000),"")),"")</f>
        <v>0.23718170596210456</v>
      </c>
      <c r="AM131" s="9">
        <f>IF('[1]T61 Real GDP'!AL162&lt;&gt;"",(IF('[1]T15 Wine import vol'!AL162&lt;&gt;"",('[1]T15 Wine import vol'!AL162/'[1]T61 Real GDP'!AL162*1000),"")),"")</f>
        <v>132.52556665350548</v>
      </c>
      <c r="AN131" s="9">
        <f>IF('[1]T61 Real GDP'!AM162&lt;&gt;"",(IF('[1]T15 Wine import vol'!AM162&lt;&gt;"",('[1]T15 Wine import vol'!AM162/'[1]T61 Real GDP'!AM162*1000),"")),"")</f>
        <v>5.9466634249661228</v>
      </c>
      <c r="AO131" s="9">
        <f>IF('[1]T61 Real GDP'!AN162&lt;&gt;"",(IF('[1]T15 Wine import vol'!AN162&lt;&gt;"",('[1]T15 Wine import vol'!AN162/'[1]T61 Real GDP'!AN162*1000),"")),"")</f>
        <v>3.8867089247802693</v>
      </c>
      <c r="AP131" s="9">
        <f>IF('[1]T61 Real GDP'!AO162&lt;&gt;"",(IF('[1]T15 Wine import vol'!AO162&lt;&gt;"",('[1]T15 Wine import vol'!AO162/'[1]T61 Real GDP'!AO162*1000),"")),"")</f>
        <v>0.10488929662041377</v>
      </c>
      <c r="AQ131" s="9" t="str">
        <f>IF('[1]T61 Real GDP'!AP162&lt;&gt;"",(IF('[1]T15 Wine import vol'!AP162&lt;&gt;"",('[1]T15 Wine import vol'!AP162/'[1]T61 Real GDP'!AP162*1000),"")),"")</f>
        <v/>
      </c>
      <c r="AR131" s="9">
        <f>IF('[1]T61 Real GDP'!AQ162&lt;&gt;"",(IF('[1]T15 Wine import vol'!AQ162&lt;&gt;"",('[1]T15 Wine import vol'!AQ162/'[1]T61 Real GDP'!AQ162*1000),"")),"")</f>
        <v>5.1717349669342619E-2</v>
      </c>
      <c r="AS131" s="9">
        <f>IF('[1]T61 Real GDP'!AR162&lt;&gt;"",(IF('[1]T15 Wine import vol'!AR162&lt;&gt;"",('[1]T15 Wine import vol'!AR162/'[1]T61 Real GDP'!AR162*1000),"")),"")</f>
        <v>44.702766492292945</v>
      </c>
      <c r="AT131" s="9">
        <f>IF('[1]T61 Real GDP'!AS162&lt;&gt;"",(IF('[1]T15 Wine import vol'!AS162&lt;&gt;"",('[1]T15 Wine import vol'!AS162/'[1]T61 Real GDP'!AS162*1000),"")),"")</f>
        <v>0.11670783181773944</v>
      </c>
      <c r="AU131" s="9">
        <f>IF('[1]T61 Real GDP'!AT162&lt;&gt;"",(IF('[1]T15 Wine import vol'!AT162&lt;&gt;"",('[1]T15 Wine import vol'!AT162/'[1]T61 Real GDP'!AT162*1000),"")),"")</f>
        <v>36.729333274365501</v>
      </c>
      <c r="AV131" s="9">
        <f>IF('[1]T61 Real GDP'!AU162&lt;&gt;"",(IF('[1]T15 Wine import vol'!AU162&lt;&gt;"",('[1]T15 Wine import vol'!AU162/'[1]T61 Real GDP'!AU162*1000),"")),"")</f>
        <v>7.8416460135969279</v>
      </c>
      <c r="AW131" s="9">
        <f>IF('[1]T61 Real GDP'!AV162&lt;&gt;"",(IF('[1]T15 Wine import vol'!AV162&lt;&gt;"",('[1]T15 Wine import vol'!AV162/'[1]T61 Real GDP'!AV162*1000),"")),"")</f>
        <v>6.4541776071808856</v>
      </c>
      <c r="AX131" s="9">
        <f>IF('[1]T61 Real GDP'!AW162&lt;&gt;"",(IF('[1]T15 Wine import vol'!AW162&lt;&gt;"",('[1]T15 Wine import vol'!AW162/'[1]T61 Real GDP'!AW162*1000),"")),"")</f>
        <v>9.2439115288175131</v>
      </c>
      <c r="AY131" s="9">
        <f>IF('[1]T61 Real GDP'!AX162&lt;&gt;"",(IF('[1]T15 Wine import vol'!AX162&lt;&gt;"",('[1]T15 Wine import vol'!AX162/'[1]T61 Real GDP'!AX162*1000),"")),"")</f>
        <v>89.940496566173977</v>
      </c>
      <c r="AZ131" s="9">
        <f>IF('[1]T61 Real GDP'!AY162&lt;&gt;"",(IF('[1]T15 Wine import vol'!AY162&lt;&gt;"",('[1]T15 Wine import vol'!AY162/'[1]T61 Real GDP'!AY162*1000),"")),"")</f>
        <v>12.745451532082084</v>
      </c>
      <c r="BA131" s="9">
        <f>IF('[1]T61 Real GDP'!AZ162&lt;&gt;"",(IF('[1]T15 Wine import vol'!AZ162&lt;&gt;"",('[1]T15 Wine import vol'!AZ162/'[1]T61 Real GDP'!AZ162*1000),"")),"")</f>
        <v>6.0734012986824171</v>
      </c>
      <c r="BB131" s="8">
        <f>IF('[1]T61 Real GDP'!BC162&lt;&gt;"",(IF('[1]T15 Wine import vol'!BC162&lt;&gt;"",('[1]T15 Wine import vol'!BC162/'[1]T61 Real GDP'!BC162*1000),"")),"")</f>
        <v>169.24701197051598</v>
      </c>
    </row>
    <row r="132" spans="1:54" x14ac:dyDescent="0.5">
      <c r="A132" s="7">
        <f>'[1]T15 Wine import vol'!A163</f>
        <v>1995</v>
      </c>
      <c r="B132" s="9">
        <f>IF('[1]T61 Real GDP'!B163&lt;&gt;"",(IF('[1]T15 Wine import vol'!B163&lt;&gt;"",('[1]T15 Wine import vol'!B163/'[1]T61 Real GDP'!B163*1000),"")),"")</f>
        <v>550.25399543154242</v>
      </c>
      <c r="C132" s="9">
        <f>IF('[1]T61 Real GDP'!C163&lt;&gt;"",(IF('[1]T15 Wine import vol'!C163&lt;&gt;"",('[1]T15 Wine import vol'!C163/'[1]T61 Real GDP'!C163*1000),"")),"")</f>
        <v>30.121581235994473</v>
      </c>
      <c r="D132" s="9">
        <f>IF('[1]T61 Real GDP'!D163&lt;&gt;"",(IF('[1]T15 Wine import vol'!D163&lt;&gt;"",('[1]T15 Wine import vol'!D163/'[1]T61 Real GDP'!D163*1000),"")),"")</f>
        <v>646.56712867075009</v>
      </c>
      <c r="E132" s="9">
        <f>IF('[1]T61 Real GDP'!E163&lt;&gt;"",(IF('[1]T15 Wine import vol'!E163&lt;&gt;"",('[1]T15 Wine import vol'!E163/'[1]T61 Real GDP'!E163*1000),"")),"")</f>
        <v>266.79280571483207</v>
      </c>
      <c r="F132" s="9">
        <f>IF('[1]T61 Real GDP'!F163&lt;&gt;"",(IF('[1]T15 Wine import vol'!F163&lt;&gt;"",('[1]T15 Wine import vol'!F163/'[1]T61 Real GDP'!F163*1000),"")),"")</f>
        <v>180.17605483695874</v>
      </c>
      <c r="G132" s="9"/>
      <c r="H132" s="9">
        <f>IF('[1]T61 Real GDP'!G163&lt;&gt;"",(IF('[1]T15 Wine import vol'!G163&lt;&gt;"",('[1]T15 Wine import vol'!G163/'[1]T61 Real GDP'!G163*1000),"")),"")</f>
        <v>1191.1693850301617</v>
      </c>
      <c r="I132" s="9">
        <f>IF('[1]T61 Real GDP'!H163&lt;&gt;"",(IF('[1]T15 Wine import vol'!H163&lt;&gt;"",('[1]T15 Wine import vol'!H163/'[1]T61 Real GDP'!H163*1000),"")),"")</f>
        <v>1218.6171695668579</v>
      </c>
      <c r="J132" s="9">
        <f>IF('[1]T61 Real GDP'!I163&lt;&gt;"",(IF('[1]T15 Wine import vol'!I163&lt;&gt;"",('[1]T15 Wine import vol'!I163/'[1]T61 Real GDP'!I163*1000),"")),"")</f>
        <v>346.16283223807983</v>
      </c>
      <c r="K132" s="9">
        <f>IF('[1]T61 Real GDP'!J163&lt;&gt;"",(IF('[1]T15 Wine import vol'!J163&lt;&gt;"",('[1]T15 Wine import vol'!J163/'[1]T61 Real GDP'!J163*1000),"")),"")</f>
        <v>620.93746088995636</v>
      </c>
      <c r="L132" s="9">
        <f>IF('[1]T61 Real GDP'!K163&lt;&gt;"",(IF('[1]T15 Wine import vol'!K163&lt;&gt;"",('[1]T15 Wine import vol'!K163/'[1]T61 Real GDP'!K163*1000),"")),"")</f>
        <v>36.753056449343617</v>
      </c>
      <c r="M132" s="9">
        <f>IF('[1]T61 Real GDP'!L163&lt;&gt;"",(IF('[1]T15 Wine import vol'!L163&lt;&gt;"",('[1]T15 Wine import vol'!L163/'[1]T61 Real GDP'!L163*1000),"")),"")</f>
        <v>310.70043370365067</v>
      </c>
      <c r="N132" s="9">
        <f>IF('[1]T61 Real GDP'!M163&lt;&gt;"",(IF('[1]T15 Wine import vol'!M163&lt;&gt;"",('[1]T15 Wine import vol'!M163/'[1]T61 Real GDP'!M163*1000),"")),"")</f>
        <v>651.5098087511592</v>
      </c>
      <c r="O132" s="9">
        <f>IF('[1]T61 Real GDP'!N163&lt;&gt;"",(IF('[1]T15 Wine import vol'!N163&lt;&gt;"",('[1]T15 Wine import vol'!N163/'[1]T61 Real GDP'!N163*1000),"")),"")</f>
        <v>560.97009201454091</v>
      </c>
      <c r="P132" s="9">
        <f>IF('[1]T61 Real GDP'!O163&lt;&gt;"",(IF('[1]T15 Wine import vol'!O163&lt;&gt;"",('[1]T15 Wine import vol'!O163/'[1]T61 Real GDP'!O163*1000),"")),"")</f>
        <v>1267.2054997686587</v>
      </c>
      <c r="Q132" s="9">
        <f>IF('[1]T61 Real GDP'!P163&lt;&gt;"",(IF('[1]T15 Wine import vol'!P163&lt;&gt;"",('[1]T15 Wine import vol'!P163/'[1]T61 Real GDP'!P163*1000),"")),"")</f>
        <v>622.33061209934488</v>
      </c>
      <c r="R132" s="9" t="str">
        <f>IF('[1]T61 Real GDP'!Q163&lt;&gt;"",(IF('[1]T15 Wine import vol'!Q163&lt;&gt;"",('[1]T15 Wine import vol'!Q163/'[1]T61 Real GDP'!Q163*1000),"")),"")</f>
        <v/>
      </c>
      <c r="S132" s="9">
        <f>IF('[1]T61 Real GDP'!R163&lt;&gt;"",(IF('[1]T15 Wine import vol'!R163&lt;&gt;"",('[1]T15 Wine import vol'!R163/'[1]T61 Real GDP'!R163*1000),"")),"")</f>
        <v>907.53511378402902</v>
      </c>
      <c r="T132" s="9">
        <f>IF('[1]T61 Real GDP'!S163&lt;&gt;"",(IF('[1]T15 Wine import vol'!S163&lt;&gt;"",('[1]T15 Wine import vol'!S163/'[1]T61 Real GDP'!S163*1000),"")),"")</f>
        <v>124.12434863368385</v>
      </c>
      <c r="U132" s="9">
        <f>IF('[1]T61 Real GDP'!T163&lt;&gt;"",(IF('[1]T15 Wine import vol'!T163&lt;&gt;"",('[1]T15 Wine import vol'!T163/'[1]T61 Real GDP'!T163*1000),"")),"")</f>
        <v>106.72710851544929</v>
      </c>
      <c r="V132" s="9">
        <f>IF('[1]T61 Real GDP'!U163&lt;&gt;"",(IF('[1]T15 Wine import vol'!U163&lt;&gt;"",('[1]T15 Wine import vol'!U163/'[1]T61 Real GDP'!U163*1000),"")),"")</f>
        <v>56.152052193755985</v>
      </c>
      <c r="W132" s="9">
        <f>IF('[1]T61 Real GDP'!V163&lt;&gt;"",(IF('[1]T15 Wine import vol'!V163&lt;&gt;"",('[1]T15 Wine import vol'!V163/'[1]T61 Real GDP'!V163*1000),"")),"")</f>
        <v>0</v>
      </c>
      <c r="X132" s="9">
        <f>IF('[1]T61 Real GDP'!W163&lt;&gt;"",(IF('[1]T15 Wine import vol'!W163&lt;&gt;"",('[1]T15 Wine import vol'!W163/'[1]T61 Real GDP'!W163*1000),"")),"")</f>
        <v>192.50786708044055</v>
      </c>
      <c r="Y132" s="9">
        <f>IF('[1]T61 Real GDP'!X163&lt;&gt;"",(IF('[1]T15 Wine import vol'!X163&lt;&gt;"",('[1]T15 Wine import vol'!X163/'[1]T61 Real GDP'!X163*1000),"")),"")</f>
        <v>657.88845481149656</v>
      </c>
      <c r="Z132" s="9">
        <f>IF('[1]T61 Real GDP'!Y163&lt;&gt;"",(IF('[1]T15 Wine import vol'!Y163&lt;&gt;"",('[1]T15 Wine import vol'!Y163/'[1]T61 Real GDP'!Y163*1000),"")),"")</f>
        <v>182.37696243188961</v>
      </c>
      <c r="AA132" s="9" t="str">
        <f>IF('[1]T61 Real GDP'!Z163&lt;&gt;"",(IF('[1]T15 Wine import vol'!Z163&lt;&gt;"",('[1]T15 Wine import vol'!Z163/'[1]T61 Real GDP'!Z163*1000),"")),"")</f>
        <v/>
      </c>
      <c r="AB132" s="9">
        <f>IF('[1]T61 Real GDP'!AA163&lt;&gt;"",(IF('[1]T15 Wine import vol'!AA163&lt;&gt;"",('[1]T15 Wine import vol'!AA163/'[1]T61 Real GDP'!AA163*1000),"")),"")</f>
        <v>42.202144550563425</v>
      </c>
      <c r="AC132" s="9">
        <f>IF('[1]T61 Real GDP'!AB163&lt;&gt;"",(IF('[1]T15 Wine import vol'!AB163&lt;&gt;"",('[1]T15 Wine import vol'!AB163/'[1]T61 Real GDP'!AB163*1000),"")),"")</f>
        <v>469.85718635228415</v>
      </c>
      <c r="AD132" s="9">
        <f>IF('[1]T61 Real GDP'!AC163&lt;&gt;"",(IF('[1]T15 Wine import vol'!AC163&lt;&gt;"",('[1]T15 Wine import vol'!AC163/'[1]T61 Real GDP'!AC163*1000),"")),"")</f>
        <v>258.63222708951298</v>
      </c>
      <c r="AE132" s="9">
        <f>IF('[1]T61 Real GDP'!AD163&lt;&gt;"",(IF('[1]T15 Wine import vol'!AD163&lt;&gt;"",('[1]T15 Wine import vol'!AD163/'[1]T61 Real GDP'!AD163*1000),"")),"")</f>
        <v>41.924822621576247</v>
      </c>
      <c r="AF132" s="9">
        <f>IF('[1]T61 Real GDP'!AE163&lt;&gt;"",(IF('[1]T15 Wine import vol'!AE163&lt;&gt;"",('[1]T15 Wine import vol'!AE163/'[1]T61 Real GDP'!AE163*1000),"")),"")</f>
        <v>18.652946736618109</v>
      </c>
      <c r="AG132" s="9">
        <f>IF('[1]T61 Real GDP'!AF163&lt;&gt;"",(IF('[1]T15 Wine import vol'!AF163&lt;&gt;"",('[1]T15 Wine import vol'!AF163/'[1]T61 Real GDP'!AF163*1000),"")),"")</f>
        <v>32.61951194068407</v>
      </c>
      <c r="AH132" s="9">
        <f>IF('[1]T61 Real GDP'!AG163&lt;&gt;"",(IF('[1]T15 Wine import vol'!AG163&lt;&gt;"",('[1]T15 Wine import vol'!AG163/'[1]T61 Real GDP'!AG163*1000),"")),"")</f>
        <v>1.5202800938579211</v>
      </c>
      <c r="AI132" s="9">
        <f>IF('[1]T61 Real GDP'!AH163&lt;&gt;"",(IF('[1]T15 Wine import vol'!AH163&lt;&gt;"",('[1]T15 Wine import vol'!AH163/'[1]T61 Real GDP'!AH163*1000),"")),"")</f>
        <v>8.7991991684421009</v>
      </c>
      <c r="AJ132" s="9">
        <f>IF('[1]T61 Real GDP'!AI163&lt;&gt;"",(IF('[1]T15 Wine import vol'!AI163&lt;&gt;"",('[1]T15 Wine import vol'!AI163/'[1]T61 Real GDP'!AI163*1000),"")),"")</f>
        <v>185.57318143077765</v>
      </c>
      <c r="AK132" s="9" t="str">
        <f>IF('[1]T61 Real GDP'!AJ163&lt;&gt;"",(IF('[1]T15 Wine import vol'!AJ163&lt;&gt;"",('[1]T15 Wine import vol'!AJ163/'[1]T61 Real GDP'!AJ163*1000),"")),"")</f>
        <v/>
      </c>
      <c r="AL132" s="9">
        <f>IF('[1]T61 Real GDP'!AK163&lt;&gt;"",(IF('[1]T15 Wine import vol'!AK163&lt;&gt;"",('[1]T15 Wine import vol'!AK163/'[1]T61 Real GDP'!AK163*1000),"")),"")</f>
        <v>0.96699485721968148</v>
      </c>
      <c r="AM132" s="9">
        <f>IF('[1]T61 Real GDP'!AL163&lt;&gt;"",(IF('[1]T15 Wine import vol'!AL163&lt;&gt;"",('[1]T15 Wine import vol'!AL163/'[1]T61 Real GDP'!AL163*1000),"")),"")</f>
        <v>210.20656025140639</v>
      </c>
      <c r="AN132" s="9">
        <f>IF('[1]T61 Real GDP'!AM163&lt;&gt;"",(IF('[1]T15 Wine import vol'!AM163&lt;&gt;"",('[1]T15 Wine import vol'!AM163/'[1]T61 Real GDP'!AM163*1000),"")),"")</f>
        <v>28.425761523040261</v>
      </c>
      <c r="AO132" s="9">
        <f>IF('[1]T61 Real GDP'!AN163&lt;&gt;"",(IF('[1]T15 Wine import vol'!AN163&lt;&gt;"",('[1]T15 Wine import vol'!AN163/'[1]T61 Real GDP'!AN163*1000),"")),"")</f>
        <v>1.8072277571109838</v>
      </c>
      <c r="AP132" s="9">
        <f>IF('[1]T61 Real GDP'!AO163&lt;&gt;"",(IF('[1]T15 Wine import vol'!AO163&lt;&gt;"",('[1]T15 Wine import vol'!AO163/'[1]T61 Real GDP'!AO163*1000),"")),"")</f>
        <v>7.8282005220403267E-2</v>
      </c>
      <c r="AQ132" s="9" t="str">
        <f>IF('[1]T61 Real GDP'!AP163&lt;&gt;"",(IF('[1]T15 Wine import vol'!AP163&lt;&gt;"",('[1]T15 Wine import vol'!AP163/'[1]T61 Real GDP'!AP163*1000),"")),"")</f>
        <v/>
      </c>
      <c r="AR132" s="9">
        <f>IF('[1]T61 Real GDP'!AQ163&lt;&gt;"",(IF('[1]T15 Wine import vol'!AQ163&lt;&gt;"",('[1]T15 Wine import vol'!AQ163/'[1]T61 Real GDP'!AQ163*1000),"")),"")</f>
        <v>0.20637178688982646</v>
      </c>
      <c r="AS132" s="9">
        <f>IF('[1]T61 Real GDP'!AR163&lt;&gt;"",(IF('[1]T15 Wine import vol'!AR163&lt;&gt;"",('[1]T15 Wine import vol'!AR163/'[1]T61 Real GDP'!AR163*1000),"")),"")</f>
        <v>44.311980031183481</v>
      </c>
      <c r="AT132" s="9">
        <f>IF('[1]T61 Real GDP'!AS163&lt;&gt;"",(IF('[1]T15 Wine import vol'!AS163&lt;&gt;"",('[1]T15 Wine import vol'!AS163/'[1]T61 Real GDP'!AS163*1000),"")),"")</f>
        <v>0.18294777161102513</v>
      </c>
      <c r="AU132" s="9">
        <f>IF('[1]T61 Real GDP'!AT163&lt;&gt;"",(IF('[1]T15 Wine import vol'!AT163&lt;&gt;"",('[1]T15 Wine import vol'!AT163/'[1]T61 Real GDP'!AT163*1000),"")),"")</f>
        <v>43.227624172167545</v>
      </c>
      <c r="AV132" s="9">
        <f>IF('[1]T61 Real GDP'!AU163&lt;&gt;"",(IF('[1]T15 Wine import vol'!AU163&lt;&gt;"",('[1]T15 Wine import vol'!AU163/'[1]T61 Real GDP'!AU163*1000),"")),"")</f>
        <v>10.39024788671221</v>
      </c>
      <c r="AW132" s="9">
        <f>IF('[1]T61 Real GDP'!AV163&lt;&gt;"",(IF('[1]T15 Wine import vol'!AV163&lt;&gt;"",('[1]T15 Wine import vol'!AV163/'[1]T61 Real GDP'!AV163*1000),"")),"")</f>
        <v>9.0053544380627404</v>
      </c>
      <c r="AX132" s="9">
        <f>IF('[1]T61 Real GDP'!AW163&lt;&gt;"",(IF('[1]T15 Wine import vol'!AW163&lt;&gt;"",('[1]T15 Wine import vol'!AW163/'[1]T61 Real GDP'!AW163*1000),"")),"")</f>
        <v>10.507579896456781</v>
      </c>
      <c r="AY132" s="9">
        <f>IF('[1]T61 Real GDP'!AX163&lt;&gt;"",(IF('[1]T15 Wine import vol'!AX163&lt;&gt;"",('[1]T15 Wine import vol'!AX163/'[1]T61 Real GDP'!AX163*1000),"")),"")</f>
        <v>91.783335477105368</v>
      </c>
      <c r="AZ132" s="9">
        <f>IF('[1]T61 Real GDP'!AY163&lt;&gt;"",(IF('[1]T15 Wine import vol'!AY163&lt;&gt;"",('[1]T15 Wine import vol'!AY163/'[1]T61 Real GDP'!AY163*1000),"")),"")</f>
        <v>12.771414797527605</v>
      </c>
      <c r="BA132" s="9">
        <f>IF('[1]T61 Real GDP'!AZ163&lt;&gt;"",(IF('[1]T15 Wine import vol'!AZ163&lt;&gt;"",('[1]T15 Wine import vol'!AZ163/'[1]T61 Real GDP'!AZ163*1000),"")),"")</f>
        <v>10.892230996173984</v>
      </c>
      <c r="BB132" s="8">
        <f>IF('[1]T61 Real GDP'!BC163&lt;&gt;"",(IF('[1]T15 Wine import vol'!BC163&lt;&gt;"",('[1]T15 Wine import vol'!BC163/'[1]T61 Real GDP'!BC163*1000),"")),"")</f>
        <v>160.47665018604081</v>
      </c>
    </row>
    <row r="133" spans="1:54" x14ac:dyDescent="0.5">
      <c r="A133" s="7">
        <f>'[1]T15 Wine import vol'!A164</f>
        <v>1996</v>
      </c>
      <c r="B133" s="9">
        <f>IF('[1]T61 Real GDP'!B164&lt;&gt;"",(IF('[1]T15 Wine import vol'!B164&lt;&gt;"",('[1]T15 Wine import vol'!B164/'[1]T61 Real GDP'!B164*1000),"")),"")</f>
        <v>452.86538549462767</v>
      </c>
      <c r="C133" s="9">
        <f>IF('[1]T61 Real GDP'!C164&lt;&gt;"",(IF('[1]T15 Wine import vol'!C164&lt;&gt;"",('[1]T15 Wine import vol'!C164/'[1]T61 Real GDP'!C164*1000),"")),"")</f>
        <v>35.012673561100215</v>
      </c>
      <c r="D133" s="9">
        <f>IF('[1]T61 Real GDP'!D164&lt;&gt;"",(IF('[1]T15 Wine import vol'!D164&lt;&gt;"",('[1]T15 Wine import vol'!D164/'[1]T61 Real GDP'!D164*1000),"")),"")</f>
        <v>422.06479994768767</v>
      </c>
      <c r="E133" s="9">
        <f>IF('[1]T61 Real GDP'!E164&lt;&gt;"",(IF('[1]T15 Wine import vol'!E164&lt;&gt;"",('[1]T15 Wine import vol'!E164/'[1]T61 Real GDP'!E164*1000),"")),"")</f>
        <v>212.80636550496544</v>
      </c>
      <c r="F133" s="9">
        <f>IF('[1]T61 Real GDP'!F164&lt;&gt;"",(IF('[1]T15 Wine import vol'!F164&lt;&gt;"",('[1]T15 Wine import vol'!F164/'[1]T61 Real GDP'!F164*1000),"")),"")</f>
        <v>200.13143238600651</v>
      </c>
      <c r="G133" s="9"/>
      <c r="H133" s="9">
        <f>IF('[1]T61 Real GDP'!G164&lt;&gt;"",(IF('[1]T15 Wine import vol'!G164&lt;&gt;"",('[1]T15 Wine import vol'!G164/'[1]T61 Real GDP'!G164*1000),"")),"")</f>
        <v>1113.0614362646293</v>
      </c>
      <c r="I133" s="9">
        <f>IF('[1]T61 Real GDP'!H164&lt;&gt;"",(IF('[1]T15 Wine import vol'!H164&lt;&gt;"",('[1]T15 Wine import vol'!H164/'[1]T61 Real GDP'!H164*1000),"")),"")</f>
        <v>1345.4914562926572</v>
      </c>
      <c r="J133" s="9">
        <f>IF('[1]T61 Real GDP'!I164&lt;&gt;"",(IF('[1]T15 Wine import vol'!I164&lt;&gt;"",('[1]T15 Wine import vol'!I164/'[1]T61 Real GDP'!I164*1000),"")),"")</f>
        <v>312.61520626849961</v>
      </c>
      <c r="K133" s="9">
        <f>IF('[1]T61 Real GDP'!J164&lt;&gt;"",(IF('[1]T15 Wine import vol'!J164&lt;&gt;"",('[1]T15 Wine import vol'!J164/'[1]T61 Real GDP'!J164*1000),"")),"")</f>
        <v>751.40119104710334</v>
      </c>
      <c r="L133" s="9">
        <f>IF('[1]T61 Real GDP'!K164&lt;&gt;"",(IF('[1]T15 Wine import vol'!K164&lt;&gt;"",('[1]T15 Wine import vol'!K164/'[1]T61 Real GDP'!K164*1000),"")),"")</f>
        <v>35.815743612497009</v>
      </c>
      <c r="M133" s="9">
        <f>IF('[1]T61 Real GDP'!L164&lt;&gt;"",(IF('[1]T15 Wine import vol'!L164&lt;&gt;"",('[1]T15 Wine import vol'!L164/'[1]T61 Real GDP'!L164*1000),"")),"")</f>
        <v>475.37380139232988</v>
      </c>
      <c r="N133" s="9">
        <f>IF('[1]T61 Real GDP'!M164&lt;&gt;"",(IF('[1]T15 Wine import vol'!M164&lt;&gt;"",('[1]T15 Wine import vol'!M164/'[1]T61 Real GDP'!M164*1000),"")),"")</f>
        <v>705.98220605775134</v>
      </c>
      <c r="O133" s="9">
        <f>IF('[1]T61 Real GDP'!N164&lt;&gt;"",(IF('[1]T15 Wine import vol'!N164&lt;&gt;"",('[1]T15 Wine import vol'!N164/'[1]T61 Real GDP'!N164*1000),"")),"")</f>
        <v>722.75478072396595</v>
      </c>
      <c r="P133" s="9">
        <f>IF('[1]T61 Real GDP'!O164&lt;&gt;"",(IF('[1]T15 Wine import vol'!O164&lt;&gt;"",('[1]T15 Wine import vol'!O164/'[1]T61 Real GDP'!O164*1000),"")),"")</f>
        <v>1243.7087132635777</v>
      </c>
      <c r="Q133" s="9">
        <f>IF('[1]T61 Real GDP'!P164&lt;&gt;"",(IF('[1]T15 Wine import vol'!P164&lt;&gt;"",('[1]T15 Wine import vol'!P164/'[1]T61 Real GDP'!P164*1000),"")),"")</f>
        <v>662.98177997649361</v>
      </c>
      <c r="R133" s="9" t="str">
        <f>IF('[1]T61 Real GDP'!Q164&lt;&gt;"",(IF('[1]T15 Wine import vol'!Q164&lt;&gt;"",('[1]T15 Wine import vol'!Q164/'[1]T61 Real GDP'!Q164*1000),"")),"")</f>
        <v/>
      </c>
      <c r="S133" s="9">
        <f>IF('[1]T61 Real GDP'!R164&lt;&gt;"",(IF('[1]T15 Wine import vol'!R164&lt;&gt;"",('[1]T15 Wine import vol'!R164/'[1]T61 Real GDP'!R164*1000),"")),"")</f>
        <v>585.01083326388959</v>
      </c>
      <c r="T133" s="9">
        <f>IF('[1]T61 Real GDP'!S164&lt;&gt;"",(IF('[1]T15 Wine import vol'!S164&lt;&gt;"",('[1]T15 Wine import vol'!S164/'[1]T61 Real GDP'!S164*1000),"")),"")</f>
        <v>245.08861038148089</v>
      </c>
      <c r="U133" s="9">
        <f>IF('[1]T61 Real GDP'!T164&lt;&gt;"",(IF('[1]T15 Wine import vol'!T164&lt;&gt;"",('[1]T15 Wine import vol'!T164/'[1]T61 Real GDP'!T164*1000),"")),"")</f>
        <v>78.048718816838488</v>
      </c>
      <c r="V133" s="9">
        <f>IF('[1]T61 Real GDP'!U164&lt;&gt;"",(IF('[1]T15 Wine import vol'!U164&lt;&gt;"",('[1]T15 Wine import vol'!U164/'[1]T61 Real GDP'!U164*1000),"")),"")</f>
        <v>86.766254149694191</v>
      </c>
      <c r="W133" s="9">
        <f>IF('[1]T61 Real GDP'!V164&lt;&gt;"",(IF('[1]T15 Wine import vol'!V164&lt;&gt;"",('[1]T15 Wine import vol'!V164/'[1]T61 Real GDP'!V164*1000),"")),"")</f>
        <v>0</v>
      </c>
      <c r="X133" s="9">
        <f>IF('[1]T61 Real GDP'!W164&lt;&gt;"",(IF('[1]T15 Wine import vol'!W164&lt;&gt;"",('[1]T15 Wine import vol'!W164/'[1]T61 Real GDP'!W164*1000),"")),"")</f>
        <v>68.17014161393746</v>
      </c>
      <c r="Y133" s="9">
        <f>IF('[1]T61 Real GDP'!X164&lt;&gt;"",(IF('[1]T15 Wine import vol'!X164&lt;&gt;"",('[1]T15 Wine import vol'!X164/'[1]T61 Real GDP'!X164*1000),"")),"")</f>
        <v>341.34909768004832</v>
      </c>
      <c r="Z133" s="9">
        <f>IF('[1]T61 Real GDP'!Y164&lt;&gt;"",(IF('[1]T15 Wine import vol'!Y164&lt;&gt;"",('[1]T15 Wine import vol'!Y164/'[1]T61 Real GDP'!Y164*1000),"")),"")</f>
        <v>303.74593586733448</v>
      </c>
      <c r="AA133" s="9" t="str">
        <f>IF('[1]T61 Real GDP'!Z164&lt;&gt;"",(IF('[1]T15 Wine import vol'!Z164&lt;&gt;"",('[1]T15 Wine import vol'!Z164/'[1]T61 Real GDP'!Z164*1000),"")),"")</f>
        <v/>
      </c>
      <c r="AB133" s="9">
        <f>IF('[1]T61 Real GDP'!AA164&lt;&gt;"",(IF('[1]T15 Wine import vol'!AA164&lt;&gt;"",('[1]T15 Wine import vol'!AA164/'[1]T61 Real GDP'!AA164*1000),"")),"")</f>
        <v>58.362676984632657</v>
      </c>
      <c r="AC133" s="9">
        <f>IF('[1]T61 Real GDP'!AB164&lt;&gt;"",(IF('[1]T15 Wine import vol'!AB164&lt;&gt;"",('[1]T15 Wine import vol'!AB164/'[1]T61 Real GDP'!AB164*1000),"")),"")</f>
        <v>380.75527982500904</v>
      </c>
      <c r="AD133" s="9">
        <f>IF('[1]T61 Real GDP'!AC164&lt;&gt;"",(IF('[1]T15 Wine import vol'!AC164&lt;&gt;"",('[1]T15 Wine import vol'!AC164/'[1]T61 Real GDP'!AC164*1000),"")),"")</f>
        <v>292.61888871005135</v>
      </c>
      <c r="AE133" s="9">
        <f>IF('[1]T61 Real GDP'!AD164&lt;&gt;"",(IF('[1]T15 Wine import vol'!AD164&lt;&gt;"",('[1]T15 Wine import vol'!AD164/'[1]T61 Real GDP'!AD164*1000),"")),"")</f>
        <v>50.970588438589239</v>
      </c>
      <c r="AF133" s="9">
        <f>IF('[1]T61 Real GDP'!AE164&lt;&gt;"",(IF('[1]T15 Wine import vol'!AE164&lt;&gt;"",('[1]T15 Wine import vol'!AE164/'[1]T61 Real GDP'!AE164*1000),"")),"")</f>
        <v>15.42700443218226</v>
      </c>
      <c r="AG133" s="9">
        <f>IF('[1]T61 Real GDP'!AF164&lt;&gt;"",(IF('[1]T15 Wine import vol'!AF164&lt;&gt;"",('[1]T15 Wine import vol'!AF164/'[1]T61 Real GDP'!AF164*1000),"")),"")</f>
        <v>26.7473393212471</v>
      </c>
      <c r="AH133" s="9">
        <f>IF('[1]T61 Real GDP'!AG164&lt;&gt;"",(IF('[1]T15 Wine import vol'!AG164&lt;&gt;"",('[1]T15 Wine import vol'!AG164/'[1]T61 Real GDP'!AG164*1000),"")),"")</f>
        <v>3.0274892945628489</v>
      </c>
      <c r="AI133" s="9">
        <f>IF('[1]T61 Real GDP'!AH164&lt;&gt;"",(IF('[1]T15 Wine import vol'!AH164&lt;&gt;"",('[1]T15 Wine import vol'!AH164/'[1]T61 Real GDP'!AH164*1000),"")),"")</f>
        <v>12.648313168906123</v>
      </c>
      <c r="AJ133" s="9">
        <f>IF('[1]T61 Real GDP'!AI164&lt;&gt;"",(IF('[1]T15 Wine import vol'!AI164&lt;&gt;"",('[1]T15 Wine import vol'!AI164/'[1]T61 Real GDP'!AI164*1000),"")),"")</f>
        <v>322.53227937106533</v>
      </c>
      <c r="AK133" s="9" t="str">
        <f>IF('[1]T61 Real GDP'!AJ164&lt;&gt;"",(IF('[1]T15 Wine import vol'!AJ164&lt;&gt;"",('[1]T15 Wine import vol'!AJ164/'[1]T61 Real GDP'!AJ164*1000),"")),"")</f>
        <v/>
      </c>
      <c r="AL133" s="9">
        <f>IF('[1]T61 Real GDP'!AK164&lt;&gt;"",(IF('[1]T15 Wine import vol'!AK164&lt;&gt;"",('[1]T15 Wine import vol'!AK164/'[1]T61 Real GDP'!AK164*1000),"")),"")</f>
        <v>0.38812049448133329</v>
      </c>
      <c r="AM133" s="9">
        <f>IF('[1]T61 Real GDP'!AL164&lt;&gt;"",(IF('[1]T15 Wine import vol'!AL164&lt;&gt;"",('[1]T15 Wine import vol'!AL164/'[1]T61 Real GDP'!AL164*1000),"")),"")</f>
        <v>292.72043734656296</v>
      </c>
      <c r="AN133" s="9">
        <f>IF('[1]T61 Real GDP'!AM164&lt;&gt;"",(IF('[1]T15 Wine import vol'!AM164&lt;&gt;"",('[1]T15 Wine import vol'!AM164/'[1]T61 Real GDP'!AM164*1000),"")),"")</f>
        <v>102.76350954520925</v>
      </c>
      <c r="AO133" s="9">
        <f>IF('[1]T61 Real GDP'!AN164&lt;&gt;"",(IF('[1]T15 Wine import vol'!AN164&lt;&gt;"",('[1]T15 Wine import vol'!AN164/'[1]T61 Real GDP'!AN164*1000),"")),"")</f>
        <v>2.7250310595563745</v>
      </c>
      <c r="AP133" s="9">
        <f>IF('[1]T61 Real GDP'!AO164&lt;&gt;"",(IF('[1]T15 Wine import vol'!AO164&lt;&gt;"",('[1]T15 Wine import vol'!AO164/'[1]T61 Real GDP'!AO164*1000),"")),"")</f>
        <v>0.42849168291762113</v>
      </c>
      <c r="AQ133" s="9" t="str">
        <f>IF('[1]T61 Real GDP'!AP164&lt;&gt;"",(IF('[1]T15 Wine import vol'!AP164&lt;&gt;"",('[1]T15 Wine import vol'!AP164/'[1]T61 Real GDP'!AP164*1000),"")),"")</f>
        <v/>
      </c>
      <c r="AR133" s="9">
        <f>IF('[1]T61 Real GDP'!AQ164&lt;&gt;"",(IF('[1]T15 Wine import vol'!AQ164&lt;&gt;"",('[1]T15 Wine import vol'!AQ164/'[1]T61 Real GDP'!AQ164*1000),"")),"")</f>
        <v>1.2368149983201469</v>
      </c>
      <c r="AS133" s="9">
        <f>IF('[1]T61 Real GDP'!AR164&lt;&gt;"",(IF('[1]T15 Wine import vol'!AR164&lt;&gt;"",('[1]T15 Wine import vol'!AR164/'[1]T61 Real GDP'!AR164*1000),"")),"")</f>
        <v>78.970172320403137</v>
      </c>
      <c r="AT133" s="9">
        <f>IF('[1]T61 Real GDP'!AS164&lt;&gt;"",(IF('[1]T15 Wine import vol'!AS164&lt;&gt;"",('[1]T15 Wine import vol'!AS164/'[1]T61 Real GDP'!AS164*1000),"")),"")</f>
        <v>0.19625778404982763</v>
      </c>
      <c r="AU133" s="9">
        <f>IF('[1]T61 Real GDP'!AT164&lt;&gt;"",(IF('[1]T15 Wine import vol'!AT164&lt;&gt;"",('[1]T15 Wine import vol'!AT164/'[1]T61 Real GDP'!AT164*1000),"")),"")</f>
        <v>41.998917579343249</v>
      </c>
      <c r="AV133" s="9">
        <f>IF('[1]T61 Real GDP'!AU164&lt;&gt;"",(IF('[1]T15 Wine import vol'!AU164&lt;&gt;"",('[1]T15 Wine import vol'!AU164/'[1]T61 Real GDP'!AU164*1000),"")),"")</f>
        <v>10.010067067153685</v>
      </c>
      <c r="AW133" s="9">
        <f>IF('[1]T61 Real GDP'!AV164&lt;&gt;"",(IF('[1]T15 Wine import vol'!AV164&lt;&gt;"",('[1]T15 Wine import vol'!AV164/'[1]T61 Real GDP'!AV164*1000),"")),"")</f>
        <v>6.3319453494264986</v>
      </c>
      <c r="AX133" s="9">
        <f>IF('[1]T61 Real GDP'!AW164&lt;&gt;"",(IF('[1]T15 Wine import vol'!AW164&lt;&gt;"",('[1]T15 Wine import vol'!AW164/'[1]T61 Real GDP'!AW164*1000),"")),"")</f>
        <v>13.439531106578134</v>
      </c>
      <c r="AY133" s="9">
        <f>IF('[1]T61 Real GDP'!AX164&lt;&gt;"",(IF('[1]T15 Wine import vol'!AX164&lt;&gt;"",('[1]T15 Wine import vol'!AX164/'[1]T61 Real GDP'!AX164*1000),"")),"")</f>
        <v>92.296897085572581</v>
      </c>
      <c r="AZ133" s="9">
        <f>IF('[1]T61 Real GDP'!AY164&lt;&gt;"",(IF('[1]T15 Wine import vol'!AY164&lt;&gt;"",('[1]T15 Wine import vol'!AY164/'[1]T61 Real GDP'!AY164*1000),"")),"")</f>
        <v>17.747220760286488</v>
      </c>
      <c r="BA133" s="9">
        <f>IF('[1]T61 Real GDP'!AZ164&lt;&gt;"",(IF('[1]T15 Wine import vol'!AZ164&lt;&gt;"",('[1]T15 Wine import vol'!AZ164/'[1]T61 Real GDP'!AZ164*1000),"")),"")</f>
        <v>21.794079818008463</v>
      </c>
      <c r="BB133" s="8">
        <f>IF('[1]T61 Real GDP'!BC164&lt;&gt;"",(IF('[1]T15 Wine import vol'!BC164&lt;&gt;"",('[1]T15 Wine import vol'!BC164/'[1]T61 Real GDP'!BC164*1000),"")),"")</f>
        <v>155.73055304305691</v>
      </c>
    </row>
    <row r="134" spans="1:54" x14ac:dyDescent="0.5">
      <c r="A134" s="7">
        <f>'[1]T15 Wine import vol'!A165</f>
        <v>1997</v>
      </c>
      <c r="B134" s="9">
        <f>IF('[1]T61 Real GDP'!B165&lt;&gt;"",(IF('[1]T15 Wine import vol'!B165&lt;&gt;"",('[1]T15 Wine import vol'!B165/'[1]T61 Real GDP'!B165*1000),"")),"")</f>
        <v>481.0775122446492</v>
      </c>
      <c r="C134" s="9">
        <f>IF('[1]T61 Real GDP'!C165&lt;&gt;"",(IF('[1]T15 Wine import vol'!C165&lt;&gt;"",('[1]T15 Wine import vol'!C165/'[1]T61 Real GDP'!C165*1000),"")),"")</f>
        <v>69.224597400843805</v>
      </c>
      <c r="D134" s="9">
        <f>IF('[1]T61 Real GDP'!D165&lt;&gt;"",(IF('[1]T15 Wine import vol'!D165&lt;&gt;"",('[1]T15 Wine import vol'!D165/'[1]T61 Real GDP'!D165*1000),"")),"")</f>
        <v>328.93598930260714</v>
      </c>
      <c r="E134" s="9">
        <f>IF('[1]T61 Real GDP'!E165&lt;&gt;"",(IF('[1]T15 Wine import vol'!E165&lt;&gt;"",('[1]T15 Wine import vol'!E165/'[1]T61 Real GDP'!E165*1000),"")),"")</f>
        <v>26.515352617786252</v>
      </c>
      <c r="F134" s="9">
        <f>IF('[1]T61 Real GDP'!F165&lt;&gt;"",(IF('[1]T15 Wine import vol'!F165&lt;&gt;"",('[1]T15 Wine import vol'!F165/'[1]T61 Real GDP'!F165*1000),"")),"")</f>
        <v>390.18853105150816</v>
      </c>
      <c r="G134" s="9"/>
      <c r="H134" s="9">
        <f>IF('[1]T61 Real GDP'!G165&lt;&gt;"",(IF('[1]T15 Wine import vol'!G165&lt;&gt;"",('[1]T15 Wine import vol'!G165/'[1]T61 Real GDP'!G165*1000),"")),"")</f>
        <v>1123.01550905467</v>
      </c>
      <c r="I134" s="9">
        <f>IF('[1]T61 Real GDP'!H165&lt;&gt;"",(IF('[1]T15 Wine import vol'!H165&lt;&gt;"",('[1]T15 Wine import vol'!H165/'[1]T61 Real GDP'!H165*1000),"")),"")</f>
        <v>1488.9755208239319</v>
      </c>
      <c r="J134" s="9">
        <f>IF('[1]T61 Real GDP'!I165&lt;&gt;"",(IF('[1]T15 Wine import vol'!I165&lt;&gt;"",('[1]T15 Wine import vol'!I165/'[1]T61 Real GDP'!I165*1000),"")),"")</f>
        <v>341.36700589546257</v>
      </c>
      <c r="K134" s="9">
        <f>IF('[1]T61 Real GDP'!J165&lt;&gt;"",(IF('[1]T15 Wine import vol'!J165&lt;&gt;"",('[1]T15 Wine import vol'!J165/'[1]T61 Real GDP'!J165*1000),"")),"")</f>
        <v>678.55421617584545</v>
      </c>
      <c r="L134" s="9">
        <f>IF('[1]T61 Real GDP'!K165&lt;&gt;"",(IF('[1]T15 Wine import vol'!K165&lt;&gt;"",('[1]T15 Wine import vol'!K165/'[1]T61 Real GDP'!K165*1000),"")),"")</f>
        <v>35.152512444485126</v>
      </c>
      <c r="M134" s="9">
        <f>IF('[1]T61 Real GDP'!L165&lt;&gt;"",(IF('[1]T15 Wine import vol'!L165&lt;&gt;"",('[1]T15 Wine import vol'!L165/'[1]T61 Real GDP'!L165*1000),"")),"")</f>
        <v>472.71320296291196</v>
      </c>
      <c r="N134" s="9">
        <f>IF('[1]T61 Real GDP'!M165&lt;&gt;"",(IF('[1]T15 Wine import vol'!M165&lt;&gt;"",('[1]T15 Wine import vol'!M165/'[1]T61 Real GDP'!M165*1000),"")),"")</f>
        <v>607.93292284136146</v>
      </c>
      <c r="O134" s="9">
        <f>IF('[1]T61 Real GDP'!N165&lt;&gt;"",(IF('[1]T15 Wine import vol'!N165&lt;&gt;"",('[1]T15 Wine import vol'!N165/'[1]T61 Real GDP'!N165*1000),"")),"")</f>
        <v>652.29243727034441</v>
      </c>
      <c r="P134" s="9">
        <f>IF('[1]T61 Real GDP'!O165&lt;&gt;"",(IF('[1]T15 Wine import vol'!O165&lt;&gt;"",('[1]T15 Wine import vol'!O165/'[1]T61 Real GDP'!O165*1000),"")),"")</f>
        <v>1217.9419968654051</v>
      </c>
      <c r="Q134" s="9">
        <f>IF('[1]T61 Real GDP'!P165&lt;&gt;"",(IF('[1]T15 Wine import vol'!P165&lt;&gt;"",('[1]T15 Wine import vol'!P165/'[1]T61 Real GDP'!P165*1000),"")),"")</f>
        <v>748.9812518914606</v>
      </c>
      <c r="R134" s="9" t="str">
        <f>IF('[1]T61 Real GDP'!Q165&lt;&gt;"",(IF('[1]T15 Wine import vol'!Q165&lt;&gt;"",('[1]T15 Wine import vol'!Q165/'[1]T61 Real GDP'!Q165*1000),"")),"")</f>
        <v/>
      </c>
      <c r="S134" s="9">
        <f>IF('[1]T61 Real GDP'!R165&lt;&gt;"",(IF('[1]T15 Wine import vol'!R165&lt;&gt;"",('[1]T15 Wine import vol'!R165/'[1]T61 Real GDP'!R165*1000),"")),"")</f>
        <v>314.62810859702859</v>
      </c>
      <c r="T134" s="9">
        <f>IF('[1]T61 Real GDP'!S165&lt;&gt;"",(IF('[1]T15 Wine import vol'!S165&lt;&gt;"",('[1]T15 Wine import vol'!S165/'[1]T61 Real GDP'!S165*1000),"")),"")</f>
        <v>153.16183209602491</v>
      </c>
      <c r="U134" s="9">
        <f>IF('[1]T61 Real GDP'!T165&lt;&gt;"",(IF('[1]T15 Wine import vol'!T165&lt;&gt;"",('[1]T15 Wine import vol'!T165/'[1]T61 Real GDP'!T165*1000),"")),"")</f>
        <v>43.110267967070754</v>
      </c>
      <c r="V134" s="9">
        <f>IF('[1]T61 Real GDP'!U165&lt;&gt;"",(IF('[1]T15 Wine import vol'!U165&lt;&gt;"",('[1]T15 Wine import vol'!U165/'[1]T61 Real GDP'!U165*1000),"")),"")</f>
        <v>60.948831974056823</v>
      </c>
      <c r="W134" s="9">
        <f>IF('[1]T61 Real GDP'!V165&lt;&gt;"",(IF('[1]T15 Wine import vol'!V165&lt;&gt;"",('[1]T15 Wine import vol'!V165/'[1]T61 Real GDP'!V165*1000),"")),"")</f>
        <v>0</v>
      </c>
      <c r="X134" s="9">
        <f>IF('[1]T61 Real GDP'!W165&lt;&gt;"",(IF('[1]T15 Wine import vol'!W165&lt;&gt;"",('[1]T15 Wine import vol'!W165/'[1]T61 Real GDP'!W165*1000),"")),"")</f>
        <v>10.921296028897368</v>
      </c>
      <c r="Y134" s="9">
        <f>IF('[1]T61 Real GDP'!X165&lt;&gt;"",(IF('[1]T15 Wine import vol'!X165&lt;&gt;"",('[1]T15 Wine import vol'!X165/'[1]T61 Real GDP'!X165*1000),"")),"")</f>
        <v>451.63280627988871</v>
      </c>
      <c r="Z134" s="9">
        <f>IF('[1]T61 Real GDP'!Y165&lt;&gt;"",(IF('[1]T15 Wine import vol'!Y165&lt;&gt;"",('[1]T15 Wine import vol'!Y165/'[1]T61 Real GDP'!Y165*1000),"")),"")</f>
        <v>312.59992961385302</v>
      </c>
      <c r="AA134" s="9" t="str">
        <f>IF('[1]T61 Real GDP'!Z165&lt;&gt;"",(IF('[1]T15 Wine import vol'!Z165&lt;&gt;"",('[1]T15 Wine import vol'!Z165/'[1]T61 Real GDP'!Z165*1000),"")),"")</f>
        <v/>
      </c>
      <c r="AB134" s="9">
        <f>IF('[1]T61 Real GDP'!AA165&lt;&gt;"",(IF('[1]T15 Wine import vol'!AA165&lt;&gt;"",('[1]T15 Wine import vol'!AA165/'[1]T61 Real GDP'!AA165*1000),"")),"")</f>
        <v>37.626329869527268</v>
      </c>
      <c r="AC134" s="9">
        <f>IF('[1]T61 Real GDP'!AB165&lt;&gt;"",(IF('[1]T15 Wine import vol'!AB165&lt;&gt;"",('[1]T15 Wine import vol'!AB165/'[1]T61 Real GDP'!AB165*1000),"")),"")</f>
        <v>389.10075781929584</v>
      </c>
      <c r="AD134" s="9">
        <f>IF('[1]T61 Real GDP'!AC165&lt;&gt;"",(IF('[1]T15 Wine import vol'!AC165&lt;&gt;"",('[1]T15 Wine import vol'!AC165/'[1]T61 Real GDP'!AC165*1000),"")),"")</f>
        <v>294.8641862588733</v>
      </c>
      <c r="AE134" s="9">
        <f>IF('[1]T61 Real GDP'!AD165&lt;&gt;"",(IF('[1]T15 Wine import vol'!AD165&lt;&gt;"",('[1]T15 Wine import vol'!AD165/'[1]T61 Real GDP'!AD165*1000),"")),"")</f>
        <v>62.556505223633664</v>
      </c>
      <c r="AF134" s="9">
        <f>IF('[1]T61 Real GDP'!AE165&lt;&gt;"",(IF('[1]T15 Wine import vol'!AE165&lt;&gt;"",('[1]T15 Wine import vol'!AE165/'[1]T61 Real GDP'!AE165*1000),"")),"")</f>
        <v>24.53688087783344</v>
      </c>
      <c r="AG134" s="9">
        <f>IF('[1]T61 Real GDP'!AF165&lt;&gt;"",(IF('[1]T15 Wine import vol'!AF165&lt;&gt;"",('[1]T15 Wine import vol'!AF165/'[1]T61 Real GDP'!AF165*1000),"")),"")</f>
        <v>27.932452383476022</v>
      </c>
      <c r="AH134" s="9">
        <f>IF('[1]T61 Real GDP'!AG165&lt;&gt;"",(IF('[1]T15 Wine import vol'!AG165&lt;&gt;"",('[1]T15 Wine import vol'!AG165/'[1]T61 Real GDP'!AG165*1000),"")),"")</f>
        <v>3.2427398132522125</v>
      </c>
      <c r="AI134" s="9">
        <f>IF('[1]T61 Real GDP'!AH165&lt;&gt;"",(IF('[1]T15 Wine import vol'!AH165&lt;&gt;"",('[1]T15 Wine import vol'!AH165/'[1]T61 Real GDP'!AH165*1000),"")),"")</f>
        <v>19.232490695275736</v>
      </c>
      <c r="AJ134" s="9">
        <f>IF('[1]T61 Real GDP'!AI165&lt;&gt;"",(IF('[1]T15 Wine import vol'!AI165&lt;&gt;"",('[1]T15 Wine import vol'!AI165/'[1]T61 Real GDP'!AI165*1000),"")),"")</f>
        <v>337.51175006408897</v>
      </c>
      <c r="AK134" s="9" t="str">
        <f>IF('[1]T61 Real GDP'!AJ165&lt;&gt;"",(IF('[1]T15 Wine import vol'!AJ165&lt;&gt;"",('[1]T15 Wine import vol'!AJ165/'[1]T61 Real GDP'!AJ165*1000),"")),"")</f>
        <v/>
      </c>
      <c r="AL134" s="9">
        <f>IF('[1]T61 Real GDP'!AK165&lt;&gt;"",(IF('[1]T15 Wine import vol'!AK165&lt;&gt;"",('[1]T15 Wine import vol'!AK165/'[1]T61 Real GDP'!AK165*1000),"")),"")</f>
        <v>0.20472547402151267</v>
      </c>
      <c r="AM134" s="9">
        <f>IF('[1]T61 Real GDP'!AL165&lt;&gt;"",(IF('[1]T15 Wine import vol'!AL165&lt;&gt;"",('[1]T15 Wine import vol'!AL165/'[1]T61 Real GDP'!AL165*1000),"")),"")</f>
        <v>123.7203974443035</v>
      </c>
      <c r="AN134" s="9">
        <f>IF('[1]T61 Real GDP'!AM165&lt;&gt;"",(IF('[1]T15 Wine import vol'!AM165&lt;&gt;"",('[1]T15 Wine import vol'!AM165/'[1]T61 Real GDP'!AM165*1000),"")),"")</f>
        <v>119.46924917054803</v>
      </c>
      <c r="AO134" s="9">
        <f>IF('[1]T61 Real GDP'!AN165&lt;&gt;"",(IF('[1]T15 Wine import vol'!AN165&lt;&gt;"",('[1]T15 Wine import vol'!AN165/'[1]T61 Real GDP'!AN165*1000),"")),"")</f>
        <v>3.3817076737593599</v>
      </c>
      <c r="AP134" s="9">
        <f>IF('[1]T61 Real GDP'!AO165&lt;&gt;"",(IF('[1]T15 Wine import vol'!AO165&lt;&gt;"",('[1]T15 Wine import vol'!AO165/'[1]T61 Real GDP'!AO165*1000),"")),"")</f>
        <v>0.42278831298735903</v>
      </c>
      <c r="AQ134" s="9" t="str">
        <f>IF('[1]T61 Real GDP'!AP165&lt;&gt;"",(IF('[1]T15 Wine import vol'!AP165&lt;&gt;"",('[1]T15 Wine import vol'!AP165/'[1]T61 Real GDP'!AP165*1000),"")),"")</f>
        <v/>
      </c>
      <c r="AR134" s="9">
        <f>IF('[1]T61 Real GDP'!AQ165&lt;&gt;"",(IF('[1]T15 Wine import vol'!AQ165&lt;&gt;"",('[1]T15 Wine import vol'!AQ165/'[1]T61 Real GDP'!AQ165*1000),"")),"")</f>
        <v>9.0588610137409908</v>
      </c>
      <c r="AS134" s="9">
        <f>IF('[1]T61 Real GDP'!AR165&lt;&gt;"",(IF('[1]T15 Wine import vol'!AR165&lt;&gt;"",('[1]T15 Wine import vol'!AR165/'[1]T61 Real GDP'!AR165*1000),"")),"")</f>
        <v>242.07094879259617</v>
      </c>
      <c r="AT134" s="9">
        <f>IF('[1]T61 Real GDP'!AS165&lt;&gt;"",(IF('[1]T15 Wine import vol'!AS165&lt;&gt;"",('[1]T15 Wine import vol'!AS165/'[1]T61 Real GDP'!AS165*1000),"")),"")</f>
        <v>0.15303976263432464</v>
      </c>
      <c r="AU134" s="9">
        <f>IF('[1]T61 Real GDP'!AT165&lt;&gt;"",(IF('[1]T15 Wine import vol'!AT165&lt;&gt;"",('[1]T15 Wine import vol'!AT165/'[1]T61 Real GDP'!AT165*1000),"")),"")</f>
        <v>55.906864509687573</v>
      </c>
      <c r="AV134" s="9">
        <f>IF('[1]T61 Real GDP'!AU165&lt;&gt;"",(IF('[1]T15 Wine import vol'!AU165&lt;&gt;"",('[1]T15 Wine import vol'!AU165/'[1]T61 Real GDP'!AU165*1000),"")),"")</f>
        <v>15.183607838489088</v>
      </c>
      <c r="AW134" s="9">
        <f>IF('[1]T61 Real GDP'!AV165&lt;&gt;"",(IF('[1]T15 Wine import vol'!AV165&lt;&gt;"",('[1]T15 Wine import vol'!AV165/'[1]T61 Real GDP'!AV165*1000),"")),"")</f>
        <v>5.927851368346805</v>
      </c>
      <c r="AX134" s="9">
        <f>IF('[1]T61 Real GDP'!AW165&lt;&gt;"",(IF('[1]T15 Wine import vol'!AW165&lt;&gt;"",('[1]T15 Wine import vol'!AW165/'[1]T61 Real GDP'!AW165*1000),"")),"")</f>
        <v>13.267185033669728</v>
      </c>
      <c r="AY134" s="9">
        <f>IF('[1]T61 Real GDP'!AX165&lt;&gt;"",(IF('[1]T15 Wine import vol'!AX165&lt;&gt;"",('[1]T15 Wine import vol'!AX165/'[1]T61 Real GDP'!AX165*1000),"")),"")</f>
        <v>105.97341599477411</v>
      </c>
      <c r="AZ134" s="9">
        <f>IF('[1]T61 Real GDP'!AY165&lt;&gt;"",(IF('[1]T15 Wine import vol'!AY165&lt;&gt;"",('[1]T15 Wine import vol'!AY165/'[1]T61 Real GDP'!AY165*1000),"")),"")</f>
        <v>77.478070045027224</v>
      </c>
      <c r="BA134" s="9">
        <f>IF('[1]T61 Real GDP'!AZ165&lt;&gt;"",(IF('[1]T15 Wine import vol'!AZ165&lt;&gt;"",('[1]T15 Wine import vol'!AZ165/'[1]T61 Real GDP'!AZ165*1000),"")),"")</f>
        <v>14.683025552141968</v>
      </c>
      <c r="BB134" s="8">
        <f>IF('[1]T61 Real GDP'!BC165&lt;&gt;"",(IF('[1]T15 Wine import vol'!BC165&lt;&gt;"",('[1]T15 Wine import vol'!BC165/'[1]T61 Real GDP'!BC165*1000),"")),"")</f>
        <v>162.13693195505721</v>
      </c>
    </row>
    <row r="135" spans="1:54" x14ac:dyDescent="0.5">
      <c r="A135" s="7">
        <f>'[1]T15 Wine import vol'!A166</f>
        <v>1998</v>
      </c>
      <c r="B135" s="9">
        <f>IF('[1]T61 Real GDP'!B166&lt;&gt;"",(IF('[1]T15 Wine import vol'!B166&lt;&gt;"",('[1]T15 Wine import vol'!B166/'[1]T61 Real GDP'!B166*1000),"")),"")</f>
        <v>469.74330101526374</v>
      </c>
      <c r="C135" s="9">
        <f>IF('[1]T61 Real GDP'!C166&lt;&gt;"",(IF('[1]T15 Wine import vol'!C166&lt;&gt;"",('[1]T15 Wine import vol'!C166/'[1]T61 Real GDP'!C166*1000),"")),"")</f>
        <v>104.44627398634988</v>
      </c>
      <c r="D135" s="9">
        <f>IF('[1]T61 Real GDP'!D166&lt;&gt;"",(IF('[1]T15 Wine import vol'!D166&lt;&gt;"",('[1]T15 Wine import vol'!D166/'[1]T61 Real GDP'!D166*1000),"")),"")</f>
        <v>1111.6240728743637</v>
      </c>
      <c r="E135" s="9">
        <f>IF('[1]T61 Real GDP'!E166&lt;&gt;"",(IF('[1]T15 Wine import vol'!E166&lt;&gt;"",('[1]T15 Wine import vol'!E166/'[1]T61 Real GDP'!E166*1000),"")),"")</f>
        <v>155.12491031891557</v>
      </c>
      <c r="F135" s="9">
        <f>IF('[1]T61 Real GDP'!F166&lt;&gt;"",(IF('[1]T15 Wine import vol'!F166&lt;&gt;"",('[1]T15 Wine import vol'!F166/'[1]T61 Real GDP'!F166*1000),"")),"")</f>
        <v>382.09711557566663</v>
      </c>
      <c r="G135" s="9"/>
      <c r="H135" s="9">
        <f>IF('[1]T61 Real GDP'!G166&lt;&gt;"",(IF('[1]T15 Wine import vol'!G166&lt;&gt;"",('[1]T15 Wine import vol'!G166/'[1]T61 Real GDP'!G166*1000),"")),"")</f>
        <v>1215.9491038609383</v>
      </c>
      <c r="I135" s="9">
        <f>IF('[1]T61 Real GDP'!H166&lt;&gt;"",(IF('[1]T15 Wine import vol'!H166&lt;&gt;"",('[1]T15 Wine import vol'!H166/'[1]T61 Real GDP'!H166*1000),"")),"")</f>
        <v>1471.5906829892901</v>
      </c>
      <c r="J135" s="9">
        <f>IF('[1]T61 Real GDP'!I166&lt;&gt;"",(IF('[1]T15 Wine import vol'!I166&lt;&gt;"",('[1]T15 Wine import vol'!I166/'[1]T61 Real GDP'!I166*1000),"")),"")</f>
        <v>370.62989974417161</v>
      </c>
      <c r="K135" s="9">
        <f>IF('[1]T61 Real GDP'!J166&lt;&gt;"",(IF('[1]T15 Wine import vol'!J166&lt;&gt;"",('[1]T15 Wine import vol'!J166/'[1]T61 Real GDP'!J166*1000),"")),"")</f>
        <v>786.5255157070452</v>
      </c>
      <c r="L135" s="9">
        <f>IF('[1]T61 Real GDP'!K166&lt;&gt;"",(IF('[1]T15 Wine import vol'!K166&lt;&gt;"",('[1]T15 Wine import vol'!K166/'[1]T61 Real GDP'!K166*1000),"")),"")</f>
        <v>39.407709061374149</v>
      </c>
      <c r="M135" s="9">
        <f>IF('[1]T61 Real GDP'!L166&lt;&gt;"",(IF('[1]T15 Wine import vol'!L166&lt;&gt;"",('[1]T15 Wine import vol'!L166/'[1]T61 Real GDP'!L166*1000),"")),"")</f>
        <v>475.3385489824862</v>
      </c>
      <c r="N135" s="9">
        <f>IF('[1]T61 Real GDP'!M166&lt;&gt;"",(IF('[1]T15 Wine import vol'!M166&lt;&gt;"",('[1]T15 Wine import vol'!M166/'[1]T61 Real GDP'!M166*1000),"")),"")</f>
        <v>617.17317437710574</v>
      </c>
      <c r="O135" s="9">
        <f>IF('[1]T61 Real GDP'!N166&lt;&gt;"",(IF('[1]T15 Wine import vol'!N166&lt;&gt;"",('[1]T15 Wine import vol'!N166/'[1]T61 Real GDP'!N166*1000),"")),"")</f>
        <v>661.86856004224626</v>
      </c>
      <c r="P135" s="9">
        <f>IF('[1]T61 Real GDP'!O166&lt;&gt;"",(IF('[1]T15 Wine import vol'!O166&lt;&gt;"",('[1]T15 Wine import vol'!O166/'[1]T61 Real GDP'!O166*1000),"")),"")</f>
        <v>1205.0834115022008</v>
      </c>
      <c r="Q135" s="9">
        <f>IF('[1]T61 Real GDP'!P166&lt;&gt;"",(IF('[1]T15 Wine import vol'!P166&lt;&gt;"",('[1]T15 Wine import vol'!P166/'[1]T61 Real GDP'!P166*1000),"")),"")</f>
        <v>736.2316660342965</v>
      </c>
      <c r="R135" s="9" t="str">
        <f>IF('[1]T61 Real GDP'!Q166&lt;&gt;"",(IF('[1]T15 Wine import vol'!Q166&lt;&gt;"",('[1]T15 Wine import vol'!Q166/'[1]T61 Real GDP'!Q166*1000),"")),"")</f>
        <v/>
      </c>
      <c r="S135" s="9">
        <f>IF('[1]T61 Real GDP'!R166&lt;&gt;"",(IF('[1]T15 Wine import vol'!R166&lt;&gt;"",('[1]T15 Wine import vol'!R166/'[1]T61 Real GDP'!R166*1000),"")),"")</f>
        <v>580.7495063467461</v>
      </c>
      <c r="T135" s="9">
        <f>IF('[1]T61 Real GDP'!S166&lt;&gt;"",(IF('[1]T15 Wine import vol'!S166&lt;&gt;"",('[1]T15 Wine import vol'!S166/'[1]T61 Real GDP'!S166*1000),"")),"")</f>
        <v>17.842573561825027</v>
      </c>
      <c r="U135" s="9">
        <f>IF('[1]T61 Real GDP'!T166&lt;&gt;"",(IF('[1]T15 Wine import vol'!T166&lt;&gt;"",('[1]T15 Wine import vol'!T166/'[1]T61 Real GDP'!T166*1000),"")),"")</f>
        <v>87.750616894370751</v>
      </c>
      <c r="V135" s="9">
        <f>IF('[1]T61 Real GDP'!U166&lt;&gt;"",(IF('[1]T15 Wine import vol'!U166&lt;&gt;"",('[1]T15 Wine import vol'!U166/'[1]T61 Real GDP'!U166*1000),"")),"")</f>
        <v>38.667973061694163</v>
      </c>
      <c r="W135" s="9">
        <f>IF('[1]T61 Real GDP'!V166&lt;&gt;"",(IF('[1]T15 Wine import vol'!V166&lt;&gt;"",('[1]T15 Wine import vol'!V166/'[1]T61 Real GDP'!V166*1000),"")),"")</f>
        <v>0</v>
      </c>
      <c r="X135" s="9">
        <f>IF('[1]T61 Real GDP'!W166&lt;&gt;"",(IF('[1]T15 Wine import vol'!W166&lt;&gt;"",('[1]T15 Wine import vol'!W166/'[1]T61 Real GDP'!W166*1000),"")),"")</f>
        <v>105.33784447945908</v>
      </c>
      <c r="Y135" s="9">
        <f>IF('[1]T61 Real GDP'!X166&lt;&gt;"",(IF('[1]T15 Wine import vol'!X166&lt;&gt;"",('[1]T15 Wine import vol'!X166/'[1]T61 Real GDP'!X166*1000),"")),"")</f>
        <v>441.37076269758001</v>
      </c>
      <c r="Z135" s="9">
        <f>IF('[1]T61 Real GDP'!Y166&lt;&gt;"",(IF('[1]T15 Wine import vol'!Y166&lt;&gt;"",('[1]T15 Wine import vol'!Y166/'[1]T61 Real GDP'!Y166*1000),"")),"")</f>
        <v>372.09113540674673</v>
      </c>
      <c r="AA135" s="9" t="str">
        <f>IF('[1]T61 Real GDP'!Z166&lt;&gt;"",(IF('[1]T15 Wine import vol'!Z166&lt;&gt;"",('[1]T15 Wine import vol'!Z166/'[1]T61 Real GDP'!Z166*1000),"")),"")</f>
        <v/>
      </c>
      <c r="AB135" s="9">
        <f>IF('[1]T61 Real GDP'!AA166&lt;&gt;"",(IF('[1]T15 Wine import vol'!AA166&lt;&gt;"",('[1]T15 Wine import vol'!AA166/'[1]T61 Real GDP'!AA166*1000),"")),"")</f>
        <v>67.52265951563281</v>
      </c>
      <c r="AC135" s="9">
        <f>IF('[1]T61 Real GDP'!AB166&lt;&gt;"",(IF('[1]T15 Wine import vol'!AB166&lt;&gt;"",('[1]T15 Wine import vol'!AB166/'[1]T61 Real GDP'!AB166*1000),"")),"")</f>
        <v>483.45458597468735</v>
      </c>
      <c r="AD135" s="9">
        <f>IF('[1]T61 Real GDP'!AC166&lt;&gt;"",(IF('[1]T15 Wine import vol'!AC166&lt;&gt;"",('[1]T15 Wine import vol'!AC166/'[1]T61 Real GDP'!AC166*1000),"")),"")</f>
        <v>322.40112773788661</v>
      </c>
      <c r="AE135" s="9">
        <f>IF('[1]T61 Real GDP'!AD166&lt;&gt;"",(IF('[1]T15 Wine import vol'!AD166&lt;&gt;"",('[1]T15 Wine import vol'!AD166/'[1]T61 Real GDP'!AD166*1000),"")),"")</f>
        <v>53.92426051352323</v>
      </c>
      <c r="AF135" s="9">
        <f>IF('[1]T61 Real GDP'!AE166&lt;&gt;"",(IF('[1]T15 Wine import vol'!AE166&lt;&gt;"",('[1]T15 Wine import vol'!AE166/'[1]T61 Real GDP'!AE166*1000),"")),"")</f>
        <v>27.053095540030149</v>
      </c>
      <c r="AG135" s="9">
        <f>IF('[1]T61 Real GDP'!AF166&lt;&gt;"",(IF('[1]T15 Wine import vol'!AF166&lt;&gt;"",('[1]T15 Wine import vol'!AF166/'[1]T61 Real GDP'!AF166*1000),"")),"")</f>
        <v>26.689252942221223</v>
      </c>
      <c r="AH135" s="9">
        <f>IF('[1]T61 Real GDP'!AG166&lt;&gt;"",(IF('[1]T15 Wine import vol'!AG166&lt;&gt;"",('[1]T15 Wine import vol'!AG166/'[1]T61 Real GDP'!AG166*1000),"")),"")</f>
        <v>15.592010607639054</v>
      </c>
      <c r="AI135" s="9">
        <f>IF('[1]T61 Real GDP'!AH166&lt;&gt;"",(IF('[1]T15 Wine import vol'!AH166&lt;&gt;"",('[1]T15 Wine import vol'!AH166/'[1]T61 Real GDP'!AH166*1000),"")),"")</f>
        <v>17.47566463724776</v>
      </c>
      <c r="AJ135" s="9">
        <f>IF('[1]T61 Real GDP'!AI166&lt;&gt;"",(IF('[1]T15 Wine import vol'!AI166&lt;&gt;"",('[1]T15 Wine import vol'!AI166/'[1]T61 Real GDP'!AI166*1000),"")),"")</f>
        <v>291.55471633177223</v>
      </c>
      <c r="AK135" s="9" t="str">
        <f>IF('[1]T61 Real GDP'!AJ166&lt;&gt;"",(IF('[1]T15 Wine import vol'!AJ166&lt;&gt;"",('[1]T15 Wine import vol'!AJ166/'[1]T61 Real GDP'!AJ166*1000),"")),"")</f>
        <v/>
      </c>
      <c r="AL135" s="9">
        <f>IF('[1]T61 Real GDP'!AK166&lt;&gt;"",(IF('[1]T15 Wine import vol'!AK166&lt;&gt;"",('[1]T15 Wine import vol'!AK166/'[1]T61 Real GDP'!AK166*1000),"")),"")</f>
        <v>0.23127317067913469</v>
      </c>
      <c r="AM135" s="9">
        <f>IF('[1]T61 Real GDP'!AL166&lt;&gt;"",(IF('[1]T15 Wine import vol'!AL166&lt;&gt;"",('[1]T15 Wine import vol'!AL166/'[1]T61 Real GDP'!AL166*1000),"")),"")</f>
        <v>10.248773756331367</v>
      </c>
      <c r="AN135" s="9">
        <f>IF('[1]T61 Real GDP'!AM166&lt;&gt;"",(IF('[1]T15 Wine import vol'!AM166&lt;&gt;"",('[1]T15 Wine import vol'!AM166/'[1]T61 Real GDP'!AM166*1000),"")),"")</f>
        <v>68.690020094596761</v>
      </c>
      <c r="AO135" s="9">
        <f>IF('[1]T61 Real GDP'!AN166&lt;&gt;"",(IF('[1]T15 Wine import vol'!AN166&lt;&gt;"",('[1]T15 Wine import vol'!AN166/'[1]T61 Real GDP'!AN166*1000),"")),"")</f>
        <v>2.1802874823162064</v>
      </c>
      <c r="AP135" s="9">
        <f>IF('[1]T61 Real GDP'!AO166&lt;&gt;"",(IF('[1]T15 Wine import vol'!AO166&lt;&gt;"",('[1]T15 Wine import vol'!AO166/'[1]T61 Real GDP'!AO166*1000),"")),"")</f>
        <v>0.4926013788816842</v>
      </c>
      <c r="AQ135" s="9" t="str">
        <f>IF('[1]T61 Real GDP'!AP166&lt;&gt;"",(IF('[1]T15 Wine import vol'!AP166&lt;&gt;"",('[1]T15 Wine import vol'!AP166/'[1]T61 Real GDP'!AP166*1000),"")),"")</f>
        <v/>
      </c>
      <c r="AR135" s="9">
        <f>IF('[1]T61 Real GDP'!AQ166&lt;&gt;"",(IF('[1]T15 Wine import vol'!AQ166&lt;&gt;"",('[1]T15 Wine import vol'!AQ166/'[1]T61 Real GDP'!AQ166*1000),"")),"")</f>
        <v>12.435464814739094</v>
      </c>
      <c r="AS135" s="9">
        <f>IF('[1]T61 Real GDP'!AR166&lt;&gt;"",(IF('[1]T15 Wine import vol'!AR166&lt;&gt;"",('[1]T15 Wine import vol'!AR166/'[1]T61 Real GDP'!AR166*1000),"")),"")</f>
        <v>156.99063679872711</v>
      </c>
      <c r="AT135" s="9">
        <f>IF('[1]T61 Real GDP'!AS166&lt;&gt;"",(IF('[1]T15 Wine import vol'!AS166&lt;&gt;"",('[1]T15 Wine import vol'!AS166/'[1]T61 Real GDP'!AS166*1000),"")),"")</f>
        <v>0.24868982498456504</v>
      </c>
      <c r="AU135" s="9">
        <f>IF('[1]T61 Real GDP'!AT166&lt;&gt;"",(IF('[1]T15 Wine import vol'!AT166&lt;&gt;"",('[1]T15 Wine import vol'!AT166/'[1]T61 Real GDP'!AT166*1000),"")),"")</f>
        <v>126.31201684013169</v>
      </c>
      <c r="AV135" s="9">
        <f>IF('[1]T61 Real GDP'!AU166&lt;&gt;"",(IF('[1]T15 Wine import vol'!AU166&lt;&gt;"",('[1]T15 Wine import vol'!AU166/'[1]T61 Real GDP'!AU166*1000),"")),"")</f>
        <v>4.3886595884068109</v>
      </c>
      <c r="AW135" s="9">
        <f>IF('[1]T61 Real GDP'!AV166&lt;&gt;"",(IF('[1]T15 Wine import vol'!AV166&lt;&gt;"",('[1]T15 Wine import vol'!AV166/'[1]T61 Real GDP'!AV166*1000),"")),"")</f>
        <v>11.073032150413008</v>
      </c>
      <c r="AX135" s="9">
        <f>IF('[1]T61 Real GDP'!AW166&lt;&gt;"",(IF('[1]T15 Wine import vol'!AW166&lt;&gt;"",('[1]T15 Wine import vol'!AW166/'[1]T61 Real GDP'!AW166*1000),"")),"")</f>
        <v>16.663158231395823</v>
      </c>
      <c r="AY135" s="9">
        <f>IF('[1]T61 Real GDP'!AX166&lt;&gt;"",(IF('[1]T15 Wine import vol'!AX166&lt;&gt;"",('[1]T15 Wine import vol'!AX166/'[1]T61 Real GDP'!AX166*1000),"")),"")</f>
        <v>90.908503688893106</v>
      </c>
      <c r="AZ135" s="9">
        <f>IF('[1]T61 Real GDP'!AY166&lt;&gt;"",(IF('[1]T15 Wine import vol'!AY166&lt;&gt;"",('[1]T15 Wine import vol'!AY166/'[1]T61 Real GDP'!AY166*1000),"")),"")</f>
        <v>47.595483906170813</v>
      </c>
      <c r="BA135" s="9">
        <f>IF('[1]T61 Real GDP'!AZ166&lt;&gt;"",(IF('[1]T15 Wine import vol'!AZ166&lt;&gt;"",('[1]T15 Wine import vol'!AZ166/'[1]T61 Real GDP'!AZ166*1000),"")),"")</f>
        <v>6.5996624556703924</v>
      </c>
      <c r="BB135" s="8">
        <f>IF('[1]T61 Real GDP'!BC166&lt;&gt;"",(IF('[1]T15 Wine import vol'!BC166&lt;&gt;"",('[1]T15 Wine import vol'!BC166/'[1]T61 Real GDP'!BC166*1000),"")),"")</f>
        <v>175.0976902323944</v>
      </c>
    </row>
    <row r="136" spans="1:54" x14ac:dyDescent="0.5">
      <c r="A136" s="7">
        <f>'[1]T15 Wine import vol'!A167</f>
        <v>1999</v>
      </c>
      <c r="B136" s="9">
        <f>IF('[1]T61 Real GDP'!B167&lt;&gt;"",(IF('[1]T15 Wine import vol'!B167&lt;&gt;"",('[1]T15 Wine import vol'!B167/'[1]T61 Real GDP'!B167*1000),"")),"")</f>
        <v>466.52136176164481</v>
      </c>
      <c r="C136" s="9">
        <f>IF('[1]T61 Real GDP'!C167&lt;&gt;"",(IF('[1]T15 Wine import vol'!C167&lt;&gt;"",('[1]T15 Wine import vol'!C167/'[1]T61 Real GDP'!C167*1000),"")),"")</f>
        <v>51.238372187505675</v>
      </c>
      <c r="D136" s="9">
        <f>IF('[1]T61 Real GDP'!D167&lt;&gt;"",(IF('[1]T15 Wine import vol'!D167&lt;&gt;"",('[1]T15 Wine import vol'!D167/'[1]T61 Real GDP'!D167*1000),"")),"")</f>
        <v>1571.1560077671684</v>
      </c>
      <c r="E136" s="9">
        <f>IF('[1]T61 Real GDP'!E167&lt;&gt;"",(IF('[1]T15 Wine import vol'!E167&lt;&gt;"",('[1]T15 Wine import vol'!E167/'[1]T61 Real GDP'!E167*1000),"")),"")</f>
        <v>19.10038384684999</v>
      </c>
      <c r="F136" s="9">
        <f>IF('[1]T61 Real GDP'!F167&lt;&gt;"",(IF('[1]T15 Wine import vol'!F167&lt;&gt;"",('[1]T15 Wine import vol'!F167/'[1]T61 Real GDP'!F167*1000),"")),"")</f>
        <v>319.65669101382815</v>
      </c>
      <c r="G136" s="9"/>
      <c r="H136" s="9">
        <f>IF('[1]T61 Real GDP'!G167&lt;&gt;"",(IF('[1]T15 Wine import vol'!G167&lt;&gt;"",('[1]T15 Wine import vol'!G167/'[1]T61 Real GDP'!G167*1000),"")),"")</f>
        <v>1126.6708334928771</v>
      </c>
      <c r="I136" s="9">
        <f>IF('[1]T61 Real GDP'!H167&lt;&gt;"",(IF('[1]T15 Wine import vol'!H167&lt;&gt;"",('[1]T15 Wine import vol'!H167/'[1]T61 Real GDP'!H167*1000),"")),"")</f>
        <v>1416.0498034639093</v>
      </c>
      <c r="J136" s="9">
        <f>IF('[1]T61 Real GDP'!I167&lt;&gt;"",(IF('[1]T15 Wine import vol'!I167&lt;&gt;"",('[1]T15 Wine import vol'!I167/'[1]T61 Real GDP'!I167*1000),"")),"")</f>
        <v>354.28933936981656</v>
      </c>
      <c r="K136" s="9">
        <f>IF('[1]T61 Real GDP'!J167&lt;&gt;"",(IF('[1]T15 Wine import vol'!J167&lt;&gt;"",('[1]T15 Wine import vol'!J167/'[1]T61 Real GDP'!J167*1000),"")),"")</f>
        <v>785.78464712191544</v>
      </c>
      <c r="L136" s="9">
        <f>IF('[1]T61 Real GDP'!K167&lt;&gt;"",(IF('[1]T15 Wine import vol'!K167&lt;&gt;"",('[1]T15 Wine import vol'!K167/'[1]T61 Real GDP'!K167*1000),"")),"")</f>
        <v>57.059094661004877</v>
      </c>
      <c r="M136" s="9">
        <f>IF('[1]T61 Real GDP'!L167&lt;&gt;"",(IF('[1]T15 Wine import vol'!L167&lt;&gt;"",('[1]T15 Wine import vol'!L167/'[1]T61 Real GDP'!L167*1000),"")),"")</f>
        <v>565.49783524379745</v>
      </c>
      <c r="N136" s="9">
        <f>IF('[1]T61 Real GDP'!M167&lt;&gt;"",(IF('[1]T15 Wine import vol'!M167&lt;&gt;"",('[1]T15 Wine import vol'!M167/'[1]T61 Real GDP'!M167*1000),"")),"")</f>
        <v>817.55061671743385</v>
      </c>
      <c r="O136" s="9">
        <f>IF('[1]T61 Real GDP'!N167&lt;&gt;"",(IF('[1]T15 Wine import vol'!N167&lt;&gt;"",('[1]T15 Wine import vol'!N167/'[1]T61 Real GDP'!N167*1000),"")),"")</f>
        <v>685.08106863617093</v>
      </c>
      <c r="P136" s="9">
        <f>IF('[1]T61 Real GDP'!O167&lt;&gt;"",(IF('[1]T15 Wine import vol'!O167&lt;&gt;"",('[1]T15 Wine import vol'!O167/'[1]T61 Real GDP'!O167*1000),"")),"")</f>
        <v>1194.2917189082168</v>
      </c>
      <c r="Q136" s="9">
        <f>IF('[1]T61 Real GDP'!P167&lt;&gt;"",(IF('[1]T15 Wine import vol'!P167&lt;&gt;"",('[1]T15 Wine import vol'!P167/'[1]T61 Real GDP'!P167*1000),"")),"")</f>
        <v>745.77096704194344</v>
      </c>
      <c r="R136" s="9" t="str">
        <f>IF('[1]T61 Real GDP'!Q167&lt;&gt;"",(IF('[1]T15 Wine import vol'!Q167&lt;&gt;"",('[1]T15 Wine import vol'!Q167/'[1]T61 Real GDP'!Q167*1000),"")),"")</f>
        <v/>
      </c>
      <c r="S136" s="9">
        <f>IF('[1]T61 Real GDP'!R167&lt;&gt;"",(IF('[1]T15 Wine import vol'!R167&lt;&gt;"",('[1]T15 Wine import vol'!R167/'[1]T61 Real GDP'!R167*1000),"")),"")</f>
        <v>324.59217611613877</v>
      </c>
      <c r="T136" s="9">
        <f>IF('[1]T61 Real GDP'!S167&lt;&gt;"",(IF('[1]T15 Wine import vol'!S167&lt;&gt;"",('[1]T15 Wine import vol'!S167/'[1]T61 Real GDP'!S167*1000),"")),"")</f>
        <v>169.76966255373844</v>
      </c>
      <c r="U136" s="9">
        <f>IF('[1]T61 Real GDP'!T167&lt;&gt;"",(IF('[1]T15 Wine import vol'!T167&lt;&gt;"",('[1]T15 Wine import vol'!T167/'[1]T61 Real GDP'!T167*1000),"")),"")</f>
        <v>14.905683291424474</v>
      </c>
      <c r="V136" s="9">
        <f>IF('[1]T61 Real GDP'!U167&lt;&gt;"",(IF('[1]T15 Wine import vol'!U167&lt;&gt;"",('[1]T15 Wine import vol'!U167/'[1]T61 Real GDP'!U167*1000),"")),"")</f>
        <v>31.984897102071628</v>
      </c>
      <c r="W136" s="9">
        <f>IF('[1]T61 Real GDP'!V167&lt;&gt;"",(IF('[1]T15 Wine import vol'!V167&lt;&gt;"",('[1]T15 Wine import vol'!V167/'[1]T61 Real GDP'!V167*1000),"")),"")</f>
        <v>0</v>
      </c>
      <c r="X136" s="9">
        <f>IF('[1]T61 Real GDP'!W167&lt;&gt;"",(IF('[1]T15 Wine import vol'!W167&lt;&gt;"",('[1]T15 Wine import vol'!W167/'[1]T61 Real GDP'!W167*1000),"")),"")</f>
        <v>115.12098416566297</v>
      </c>
      <c r="Y136" s="9">
        <f>IF('[1]T61 Real GDP'!X167&lt;&gt;"",(IF('[1]T15 Wine import vol'!X167&lt;&gt;"",('[1]T15 Wine import vol'!X167/'[1]T61 Real GDP'!X167*1000),"")),"")</f>
        <v>115.83320711695841</v>
      </c>
      <c r="Z136" s="9">
        <f>IF('[1]T61 Real GDP'!Y167&lt;&gt;"",(IF('[1]T15 Wine import vol'!Y167&lt;&gt;"",('[1]T15 Wine import vol'!Y167/'[1]T61 Real GDP'!Y167*1000),"")),"")</f>
        <v>96.709385410475264</v>
      </c>
      <c r="AA136" s="9" t="str">
        <f>IF('[1]T61 Real GDP'!Z167&lt;&gt;"",(IF('[1]T15 Wine import vol'!Z167&lt;&gt;"",('[1]T15 Wine import vol'!Z167/'[1]T61 Real GDP'!Z167*1000),"")),"")</f>
        <v/>
      </c>
      <c r="AB136" s="9">
        <f>IF('[1]T61 Real GDP'!AA167&lt;&gt;"",(IF('[1]T15 Wine import vol'!AA167&lt;&gt;"",('[1]T15 Wine import vol'!AA167/'[1]T61 Real GDP'!AA167*1000),"")),"")</f>
        <v>61.423421987228508</v>
      </c>
      <c r="AC136" s="9">
        <f>IF('[1]T61 Real GDP'!AB167&lt;&gt;"",(IF('[1]T15 Wine import vol'!AB167&lt;&gt;"",('[1]T15 Wine import vol'!AB167/'[1]T61 Real GDP'!AB167*1000),"")),"")</f>
        <v>665.12845826368891</v>
      </c>
      <c r="AD136" s="9">
        <f>IF('[1]T61 Real GDP'!AC167&lt;&gt;"",(IF('[1]T15 Wine import vol'!AC167&lt;&gt;"",('[1]T15 Wine import vol'!AC167/'[1]T61 Real GDP'!AC167*1000),"")),"")</f>
        <v>330.26305169785383</v>
      </c>
      <c r="AE136" s="9">
        <f>IF('[1]T61 Real GDP'!AD167&lt;&gt;"",(IF('[1]T15 Wine import vol'!AD167&lt;&gt;"",('[1]T15 Wine import vol'!AD167/'[1]T61 Real GDP'!AD167*1000),"")),"")</f>
        <v>52.31753528755322</v>
      </c>
      <c r="AF136" s="9">
        <f>IF('[1]T61 Real GDP'!AE167&lt;&gt;"",(IF('[1]T15 Wine import vol'!AE167&lt;&gt;"",('[1]T15 Wine import vol'!AE167/'[1]T61 Real GDP'!AE167*1000),"")),"")</f>
        <v>31.009712159358553</v>
      </c>
      <c r="AG136" s="9">
        <f>IF('[1]T61 Real GDP'!AF167&lt;&gt;"",(IF('[1]T15 Wine import vol'!AF167&lt;&gt;"",('[1]T15 Wine import vol'!AF167/'[1]T61 Real GDP'!AF167*1000),"")),"")</f>
        <v>31.356677761936062</v>
      </c>
      <c r="AH136" s="9">
        <f>IF('[1]T61 Real GDP'!AG167&lt;&gt;"",(IF('[1]T15 Wine import vol'!AG167&lt;&gt;"",('[1]T15 Wine import vol'!AG167/'[1]T61 Real GDP'!AG167*1000),"")),"")</f>
        <v>15.786344109527294</v>
      </c>
      <c r="AI136" s="9">
        <f>IF('[1]T61 Real GDP'!AH167&lt;&gt;"",(IF('[1]T15 Wine import vol'!AH167&lt;&gt;"",('[1]T15 Wine import vol'!AH167/'[1]T61 Real GDP'!AH167*1000),"")),"")</f>
        <v>20.140701729448352</v>
      </c>
      <c r="AJ136" s="9">
        <f>IF('[1]T61 Real GDP'!AI167&lt;&gt;"",(IF('[1]T15 Wine import vol'!AI167&lt;&gt;"",('[1]T15 Wine import vol'!AI167/'[1]T61 Real GDP'!AI167*1000),"")),"")</f>
        <v>240.77236815198097</v>
      </c>
      <c r="AK136" s="9" t="str">
        <f>IF('[1]T61 Real GDP'!AJ167&lt;&gt;"",(IF('[1]T15 Wine import vol'!AJ167&lt;&gt;"",('[1]T15 Wine import vol'!AJ167/'[1]T61 Real GDP'!AJ167*1000),"")),"")</f>
        <v/>
      </c>
      <c r="AL136" s="9">
        <f>IF('[1]T61 Real GDP'!AK167&lt;&gt;"",(IF('[1]T15 Wine import vol'!AK167&lt;&gt;"",('[1]T15 Wine import vol'!AK167/'[1]T61 Real GDP'!AK167*1000),"")),"")</f>
        <v>64.598757170933197</v>
      </c>
      <c r="AM136" s="9">
        <f>IF('[1]T61 Real GDP'!AL167&lt;&gt;"",(IF('[1]T15 Wine import vol'!AL167&lt;&gt;"",('[1]T15 Wine import vol'!AL167/'[1]T61 Real GDP'!AL167*1000),"")),"")</f>
        <v>71.106725371601485</v>
      </c>
      <c r="AN136" s="9">
        <f>IF('[1]T61 Real GDP'!AM167&lt;&gt;"",(IF('[1]T15 Wine import vol'!AM167&lt;&gt;"",('[1]T15 Wine import vol'!AM167/'[1]T61 Real GDP'!AM167*1000),"")),"")</f>
        <v>64.867283852743824</v>
      </c>
      <c r="AO136" s="9">
        <f>IF('[1]T61 Real GDP'!AN167&lt;&gt;"",(IF('[1]T15 Wine import vol'!AN167&lt;&gt;"",('[1]T15 Wine import vol'!AN167/'[1]T61 Real GDP'!AN167*1000),"")),"")</f>
        <v>2.1985818173084297</v>
      </c>
      <c r="AP136" s="9">
        <f>IF('[1]T61 Real GDP'!AO167&lt;&gt;"",(IF('[1]T15 Wine import vol'!AO167&lt;&gt;"",('[1]T15 Wine import vol'!AO167/'[1]T61 Real GDP'!AO167*1000),"")),"")</f>
        <v>0.41219542211484561</v>
      </c>
      <c r="AQ136" s="9" t="str">
        <f>IF('[1]T61 Real GDP'!AP167&lt;&gt;"",(IF('[1]T15 Wine import vol'!AP167&lt;&gt;"",('[1]T15 Wine import vol'!AP167/'[1]T61 Real GDP'!AP167*1000),"")),"")</f>
        <v/>
      </c>
      <c r="AR136" s="9">
        <f>IF('[1]T61 Real GDP'!AQ167&lt;&gt;"",(IF('[1]T15 Wine import vol'!AQ167&lt;&gt;"",('[1]T15 Wine import vol'!AQ167/'[1]T61 Real GDP'!AQ167*1000),"")),"")</f>
        <v>11.020737150950879</v>
      </c>
      <c r="AS136" s="9">
        <f>IF('[1]T61 Real GDP'!AR167&lt;&gt;"",(IF('[1]T15 Wine import vol'!AR167&lt;&gt;"",('[1]T15 Wine import vol'!AR167/'[1]T61 Real GDP'!AR167*1000),"")),"")</f>
        <v>75.766394017262982</v>
      </c>
      <c r="AT136" s="9">
        <f>IF('[1]T61 Real GDP'!AS167&lt;&gt;"",(IF('[1]T15 Wine import vol'!AS167&lt;&gt;"",('[1]T15 Wine import vol'!AS167/'[1]T61 Real GDP'!AS167*1000),"")),"")</f>
        <v>0.16901607386497328</v>
      </c>
      <c r="AU136" s="9">
        <f>IF('[1]T61 Real GDP'!AT167&lt;&gt;"",(IF('[1]T15 Wine import vol'!AT167&lt;&gt;"",('[1]T15 Wine import vol'!AT167/'[1]T61 Real GDP'!AT167*1000),"")),"")</f>
        <v>74.300983501609068</v>
      </c>
      <c r="AV136" s="9">
        <f>IF('[1]T61 Real GDP'!AU167&lt;&gt;"",(IF('[1]T15 Wine import vol'!AU167&lt;&gt;"",('[1]T15 Wine import vol'!AU167/'[1]T61 Real GDP'!AU167*1000),"")),"")</f>
        <v>8.9303527119655186</v>
      </c>
      <c r="AW136" s="9">
        <f>IF('[1]T61 Real GDP'!AV167&lt;&gt;"",(IF('[1]T15 Wine import vol'!AV167&lt;&gt;"",('[1]T15 Wine import vol'!AV167/'[1]T61 Real GDP'!AV167*1000),"")),"")</f>
        <v>17.538638462868594</v>
      </c>
      <c r="AX136" s="9">
        <f>IF('[1]T61 Real GDP'!AW167&lt;&gt;"",(IF('[1]T15 Wine import vol'!AW167&lt;&gt;"",('[1]T15 Wine import vol'!AW167/'[1]T61 Real GDP'!AW167*1000),"")),"")</f>
        <v>19.049011362578732</v>
      </c>
      <c r="AY136" s="9">
        <f>IF('[1]T61 Real GDP'!AX167&lt;&gt;"",(IF('[1]T15 Wine import vol'!AX167&lt;&gt;"",('[1]T15 Wine import vol'!AX167/'[1]T61 Real GDP'!AX167*1000),"")),"")</f>
        <v>115.61629000305977</v>
      </c>
      <c r="AZ136" s="9">
        <f>IF('[1]T61 Real GDP'!AY167&lt;&gt;"",(IF('[1]T15 Wine import vol'!AY167&lt;&gt;"",('[1]T15 Wine import vol'!AY167/'[1]T61 Real GDP'!AY167*1000),"")),"")</f>
        <v>26.440605111055682</v>
      </c>
      <c r="BA136" s="9">
        <f>IF('[1]T61 Real GDP'!AZ167&lt;&gt;"",(IF('[1]T15 Wine import vol'!AZ167&lt;&gt;"",('[1]T15 Wine import vol'!AZ167/'[1]T61 Real GDP'!AZ167*1000),"")),"")</f>
        <v>15.568622151064101</v>
      </c>
      <c r="BB136" s="8">
        <f>IF('[1]T61 Real GDP'!BC167&lt;&gt;"",(IF('[1]T15 Wine import vol'!BC167&lt;&gt;"",('[1]T15 Wine import vol'!BC167/'[1]T61 Real GDP'!BC167*1000),"")),"")</f>
        <v>163.75203032265719</v>
      </c>
    </row>
    <row r="137" spans="1:54" x14ac:dyDescent="0.5">
      <c r="A137" s="7">
        <f>'[1]T15 Wine import vol'!A168</f>
        <v>2000</v>
      </c>
      <c r="B137" s="9">
        <f>IF('[1]T61 Real GDP'!B168&lt;&gt;"",(IF('[1]T15 Wine import vol'!B168&lt;&gt;"",('[1]T15 Wine import vol'!B168/'[1]T61 Real GDP'!B168*1000),"")),"")</f>
        <v>348.93208641844609</v>
      </c>
      <c r="C137" s="9">
        <f>IF('[1]T61 Real GDP'!C168&lt;&gt;"",(IF('[1]T15 Wine import vol'!C168&lt;&gt;"",('[1]T15 Wine import vol'!C168/'[1]T61 Real GDP'!C168*1000),"")),"")</f>
        <v>59.960740053045505</v>
      </c>
      <c r="D137" s="9">
        <f>IF('[1]T61 Real GDP'!D168&lt;&gt;"",(IF('[1]T15 Wine import vol'!D168&lt;&gt;"",('[1]T15 Wine import vol'!D168/'[1]T61 Real GDP'!D168*1000),"")),"")</f>
        <v>1310.9263667533965</v>
      </c>
      <c r="E137" s="9">
        <f>IF('[1]T61 Real GDP'!E168&lt;&gt;"",(IF('[1]T15 Wine import vol'!E168&lt;&gt;"",('[1]T15 Wine import vol'!E168/'[1]T61 Real GDP'!E168*1000),"")),"")</f>
        <v>19.130775905042203</v>
      </c>
      <c r="F137" s="9">
        <f>IF('[1]T61 Real GDP'!F168&lt;&gt;"",(IF('[1]T15 Wine import vol'!F168&lt;&gt;"",('[1]T15 Wine import vol'!F168/'[1]T61 Real GDP'!F168*1000),"")),"")</f>
        <v>286.5683605710704</v>
      </c>
      <c r="G137" s="9"/>
      <c r="H137" s="9">
        <f>IF('[1]T61 Real GDP'!G168&lt;&gt;"",(IF('[1]T15 Wine import vol'!G168&lt;&gt;"",('[1]T15 Wine import vol'!G168/'[1]T61 Real GDP'!G168*1000),"")),"")</f>
        <v>1233.7794852926452</v>
      </c>
      <c r="I137" s="9">
        <f>IF('[1]T61 Real GDP'!H168&lt;&gt;"",(IF('[1]T15 Wine import vol'!H168&lt;&gt;"",('[1]T15 Wine import vol'!H168/'[1]T61 Real GDP'!H168*1000),"")),"")</f>
        <v>1463.5209485997116</v>
      </c>
      <c r="J137" s="9">
        <f>IF('[1]T61 Real GDP'!I168&lt;&gt;"",(IF('[1]T15 Wine import vol'!I168&lt;&gt;"",('[1]T15 Wine import vol'!I168/'[1]T61 Real GDP'!I168*1000),"")),"")</f>
        <v>389.98010731235627</v>
      </c>
      <c r="K137" s="9">
        <f>IF('[1]T61 Real GDP'!J168&lt;&gt;"",(IF('[1]T15 Wine import vol'!J168&lt;&gt;"",('[1]T15 Wine import vol'!J168/'[1]T61 Real GDP'!J168*1000),"")),"")</f>
        <v>637.29665084062981</v>
      </c>
      <c r="L137" s="9">
        <f>IF('[1]T61 Real GDP'!K168&lt;&gt;"",(IF('[1]T15 Wine import vol'!K168&lt;&gt;"",('[1]T15 Wine import vol'!K168/'[1]T61 Real GDP'!K168*1000),"")),"")</f>
        <v>49.16337418551413</v>
      </c>
      <c r="M137" s="9">
        <f>IF('[1]T61 Real GDP'!L168&lt;&gt;"",(IF('[1]T15 Wine import vol'!L168&lt;&gt;"",('[1]T15 Wine import vol'!L168/'[1]T61 Real GDP'!L168*1000),"")),"")</f>
        <v>545.69845633949001</v>
      </c>
      <c r="N137" s="9">
        <f>IF('[1]T61 Real GDP'!M168&lt;&gt;"",(IF('[1]T15 Wine import vol'!M168&lt;&gt;"",('[1]T15 Wine import vol'!M168/'[1]T61 Real GDP'!M168*1000),"")),"")</f>
        <v>571.52333135039828</v>
      </c>
      <c r="O137" s="9">
        <f>IF('[1]T61 Real GDP'!N168&lt;&gt;"",(IF('[1]T15 Wine import vol'!N168&lt;&gt;"",('[1]T15 Wine import vol'!N168/'[1]T61 Real GDP'!N168*1000),"")),"")</f>
        <v>643.56101522207462</v>
      </c>
      <c r="P137" s="9">
        <f>IF('[1]T61 Real GDP'!O168&lt;&gt;"",(IF('[1]T15 Wine import vol'!O168&lt;&gt;"",('[1]T15 Wine import vol'!O168/'[1]T61 Real GDP'!O168*1000),"")),"")</f>
        <v>1105.0825587339459</v>
      </c>
      <c r="Q137" s="9">
        <f>IF('[1]T61 Real GDP'!P168&lt;&gt;"",(IF('[1]T15 Wine import vol'!P168&lt;&gt;"",('[1]T15 Wine import vol'!P168/'[1]T61 Real GDP'!P168*1000),"")),"")</f>
        <v>708.71543211172855</v>
      </c>
      <c r="R137" s="9" t="str">
        <f>IF('[1]T61 Real GDP'!Q168&lt;&gt;"",(IF('[1]T15 Wine import vol'!Q168&lt;&gt;"",('[1]T15 Wine import vol'!Q168/'[1]T61 Real GDP'!Q168*1000),"")),"")</f>
        <v/>
      </c>
      <c r="S137" s="9">
        <f>IF('[1]T61 Real GDP'!R168&lt;&gt;"",(IF('[1]T15 Wine import vol'!R168&lt;&gt;"",('[1]T15 Wine import vol'!R168/'[1]T61 Real GDP'!R168*1000),"")),"")</f>
        <v>128.99095632822093</v>
      </c>
      <c r="T137" s="9">
        <f>IF('[1]T61 Real GDP'!S168&lt;&gt;"",(IF('[1]T15 Wine import vol'!S168&lt;&gt;"",('[1]T15 Wine import vol'!S168/'[1]T61 Real GDP'!S168*1000),"")),"")</f>
        <v>81.099081659004185</v>
      </c>
      <c r="U137" s="9">
        <f>IF('[1]T61 Real GDP'!T168&lt;&gt;"",(IF('[1]T15 Wine import vol'!T168&lt;&gt;"",('[1]T15 Wine import vol'!T168/'[1]T61 Real GDP'!T168*1000),"")),"")</f>
        <v>14.443676565481613</v>
      </c>
      <c r="V137" s="9">
        <f>IF('[1]T61 Real GDP'!U168&lt;&gt;"",(IF('[1]T15 Wine import vol'!U168&lt;&gt;"",('[1]T15 Wine import vol'!U168/'[1]T61 Real GDP'!U168*1000),"")),"")</f>
        <v>34.74214512479513</v>
      </c>
      <c r="W137" s="9">
        <f>IF('[1]T61 Real GDP'!V168&lt;&gt;"",(IF('[1]T15 Wine import vol'!V168&lt;&gt;"",('[1]T15 Wine import vol'!V168/'[1]T61 Real GDP'!V168*1000),"")),"")</f>
        <v>0</v>
      </c>
      <c r="X137" s="9">
        <f>IF('[1]T61 Real GDP'!W168&lt;&gt;"",(IF('[1]T15 Wine import vol'!W168&lt;&gt;"",('[1]T15 Wine import vol'!W168/'[1]T61 Real GDP'!W168*1000),"")),"")</f>
        <v>18.666856757566723</v>
      </c>
      <c r="Y137" s="9">
        <f>IF('[1]T61 Real GDP'!X168&lt;&gt;"",(IF('[1]T15 Wine import vol'!X168&lt;&gt;"",('[1]T15 Wine import vol'!X168/'[1]T61 Real GDP'!X168*1000),"")),"")</f>
        <v>210.33760255679974</v>
      </c>
      <c r="Z137" s="9">
        <f>IF('[1]T61 Real GDP'!Y168&lt;&gt;"",(IF('[1]T15 Wine import vol'!Y168&lt;&gt;"",('[1]T15 Wine import vol'!Y168/'[1]T61 Real GDP'!Y168*1000),"")),"")</f>
        <v>70.461266604615901</v>
      </c>
      <c r="AA137" s="9" t="str">
        <f>IF('[1]T61 Real GDP'!Z168&lt;&gt;"",(IF('[1]T15 Wine import vol'!Z168&lt;&gt;"",('[1]T15 Wine import vol'!Z168/'[1]T61 Real GDP'!Z168*1000),"")),"")</f>
        <v/>
      </c>
      <c r="AB137" s="9">
        <f>IF('[1]T61 Real GDP'!AA168&lt;&gt;"",(IF('[1]T15 Wine import vol'!AA168&lt;&gt;"",('[1]T15 Wine import vol'!AA168/'[1]T61 Real GDP'!AA168*1000),"")),"")</f>
        <v>48.137585374435865</v>
      </c>
      <c r="AC137" s="9">
        <f>IF('[1]T61 Real GDP'!AB168&lt;&gt;"",(IF('[1]T15 Wine import vol'!AB168&lt;&gt;"",('[1]T15 Wine import vol'!AB168/'[1]T61 Real GDP'!AB168*1000),"")),"")</f>
        <v>649.4869651556121</v>
      </c>
      <c r="AD137" s="9">
        <f>IF('[1]T61 Real GDP'!AC168&lt;&gt;"",(IF('[1]T15 Wine import vol'!AC168&lt;&gt;"",('[1]T15 Wine import vol'!AC168/'[1]T61 Real GDP'!AC168*1000),"")),"")</f>
        <v>337.10020023825251</v>
      </c>
      <c r="AE137" s="9">
        <f>IF('[1]T61 Real GDP'!AD168&lt;&gt;"",(IF('[1]T15 Wine import vol'!AD168&lt;&gt;"",('[1]T15 Wine import vol'!AD168/'[1]T61 Real GDP'!AD168*1000),"")),"")</f>
        <v>55.311611412799515</v>
      </c>
      <c r="AF137" s="9">
        <f>IF('[1]T61 Real GDP'!AE168&lt;&gt;"",(IF('[1]T15 Wine import vol'!AE168&lt;&gt;"",('[1]T15 Wine import vol'!AE168/'[1]T61 Real GDP'!AE168*1000),"")),"")</f>
        <v>19.104503240580552</v>
      </c>
      <c r="AG137" s="9">
        <f>IF('[1]T61 Real GDP'!AF168&lt;&gt;"",(IF('[1]T15 Wine import vol'!AF168&lt;&gt;"",('[1]T15 Wine import vol'!AF168/'[1]T61 Real GDP'!AF168*1000),"")),"")</f>
        <v>33.010160297519562</v>
      </c>
      <c r="AH137" s="9">
        <f>IF('[1]T61 Real GDP'!AG168&lt;&gt;"",(IF('[1]T15 Wine import vol'!AG168&lt;&gt;"",('[1]T15 Wine import vol'!AG168/'[1]T61 Real GDP'!AG168*1000),"")),"")</f>
        <v>11.538233621967981</v>
      </c>
      <c r="AI137" s="9">
        <f>IF('[1]T61 Real GDP'!AH168&lt;&gt;"",(IF('[1]T15 Wine import vol'!AH168&lt;&gt;"",('[1]T15 Wine import vol'!AH168/'[1]T61 Real GDP'!AH168*1000),"")),"")</f>
        <v>22.637881093935881</v>
      </c>
      <c r="AJ137" s="9">
        <f>IF('[1]T61 Real GDP'!AI168&lt;&gt;"",(IF('[1]T15 Wine import vol'!AI168&lt;&gt;"",('[1]T15 Wine import vol'!AI168/'[1]T61 Real GDP'!AI168*1000),"")),"")</f>
        <v>284.02842009500228</v>
      </c>
      <c r="AK137" s="9" t="str">
        <f>IF('[1]T61 Real GDP'!AJ168&lt;&gt;"",(IF('[1]T15 Wine import vol'!AJ168&lt;&gt;"",('[1]T15 Wine import vol'!AJ168/'[1]T61 Real GDP'!AJ168*1000),"")),"")</f>
        <v/>
      </c>
      <c r="AL137" s="9">
        <f>IF('[1]T61 Real GDP'!AK168&lt;&gt;"",(IF('[1]T15 Wine import vol'!AK168&lt;&gt;"",('[1]T15 Wine import vol'!AK168/'[1]T61 Real GDP'!AK168*1000),"")),"")</f>
        <v>3.5065509017559409</v>
      </c>
      <c r="AM137" s="9">
        <f>IF('[1]T61 Real GDP'!AL168&lt;&gt;"",(IF('[1]T15 Wine import vol'!AL168&lt;&gt;"",('[1]T15 Wine import vol'!AL168/'[1]T61 Real GDP'!AL168*1000),"")),"")</f>
        <v>13.435344866650523</v>
      </c>
      <c r="AN137" s="9">
        <f>IF('[1]T61 Real GDP'!AM168&lt;&gt;"",(IF('[1]T15 Wine import vol'!AM168&lt;&gt;"",('[1]T15 Wine import vol'!AM168/'[1]T61 Real GDP'!AM168*1000),"")),"")</f>
        <v>43.974544376408033</v>
      </c>
      <c r="AO137" s="9">
        <f>IF('[1]T61 Real GDP'!AN168&lt;&gt;"",(IF('[1]T15 Wine import vol'!AN168&lt;&gt;"",('[1]T15 Wine import vol'!AN168/'[1]T61 Real GDP'!AN168*1000),"")),"")</f>
        <v>1.6490293155724849</v>
      </c>
      <c r="AP137" s="9">
        <f>IF('[1]T61 Real GDP'!AO168&lt;&gt;"",(IF('[1]T15 Wine import vol'!AO168&lt;&gt;"",('[1]T15 Wine import vol'!AO168/'[1]T61 Real GDP'!AO168*1000),"")),"")</f>
        <v>0.49340418710579331</v>
      </c>
      <c r="AQ137" s="9" t="str">
        <f>IF('[1]T61 Real GDP'!AP168&lt;&gt;"",(IF('[1]T15 Wine import vol'!AP168&lt;&gt;"",('[1]T15 Wine import vol'!AP168/'[1]T61 Real GDP'!AP168*1000),"")),"")</f>
        <v/>
      </c>
      <c r="AR137" s="9">
        <f>IF('[1]T61 Real GDP'!AQ168&lt;&gt;"",(IF('[1]T15 Wine import vol'!AQ168&lt;&gt;"",('[1]T15 Wine import vol'!AQ168/'[1]T61 Real GDP'!AQ168*1000),"")),"")</f>
        <v>8.0037709473602323</v>
      </c>
      <c r="AS137" s="9">
        <f>IF('[1]T61 Real GDP'!AR168&lt;&gt;"",(IF('[1]T15 Wine import vol'!AR168&lt;&gt;"",('[1]T15 Wine import vol'!AR168/'[1]T61 Real GDP'!AR168*1000),"")),"")</f>
        <v>69.083868156760616</v>
      </c>
      <c r="AT137" s="9">
        <f>IF('[1]T61 Real GDP'!AS168&lt;&gt;"",(IF('[1]T15 Wine import vol'!AS168&lt;&gt;"",('[1]T15 Wine import vol'!AS168/'[1]T61 Real GDP'!AS168*1000),"")),"")</f>
        <v>0.2026305187083097</v>
      </c>
      <c r="AU137" s="9">
        <f>IF('[1]T61 Real GDP'!AT168&lt;&gt;"",(IF('[1]T15 Wine import vol'!AT168&lt;&gt;"",('[1]T15 Wine import vol'!AT168/'[1]T61 Real GDP'!AT168*1000),"")),"")</f>
        <v>63.85841034540686</v>
      </c>
      <c r="AV137" s="9">
        <f>IF('[1]T61 Real GDP'!AU168&lt;&gt;"",(IF('[1]T15 Wine import vol'!AU168&lt;&gt;"",('[1]T15 Wine import vol'!AU168/'[1]T61 Real GDP'!AU168*1000),"")),"")</f>
        <v>11.463880612070305</v>
      </c>
      <c r="AW137" s="9">
        <f>IF('[1]T61 Real GDP'!AV168&lt;&gt;"",(IF('[1]T15 Wine import vol'!AV168&lt;&gt;"",('[1]T15 Wine import vol'!AV168/'[1]T61 Real GDP'!AV168*1000),"")),"")</f>
        <v>13.898474746580725</v>
      </c>
      <c r="AX137" s="9">
        <f>IF('[1]T61 Real GDP'!AW168&lt;&gt;"",(IF('[1]T15 Wine import vol'!AW168&lt;&gt;"",('[1]T15 Wine import vol'!AW168/'[1]T61 Real GDP'!AW168*1000),"")),"")</f>
        <v>28.786963735536833</v>
      </c>
      <c r="AY137" s="9">
        <f>IF('[1]T61 Real GDP'!AX168&lt;&gt;"",(IF('[1]T15 Wine import vol'!AX168&lt;&gt;"",('[1]T15 Wine import vol'!AX168/'[1]T61 Real GDP'!AX168*1000),"")),"")</f>
        <v>113.15931717202641</v>
      </c>
      <c r="AZ137" s="9">
        <f>IF('[1]T61 Real GDP'!AY168&lt;&gt;"",(IF('[1]T15 Wine import vol'!AY168&lt;&gt;"",('[1]T15 Wine import vol'!AY168/'[1]T61 Real GDP'!AY168*1000),"")),"")</f>
        <v>18.110486178132483</v>
      </c>
      <c r="BA137" s="9">
        <f>IF('[1]T61 Real GDP'!AZ168&lt;&gt;"",(IF('[1]T15 Wine import vol'!AZ168&lt;&gt;"",('[1]T15 Wine import vol'!AZ168/'[1]T61 Real GDP'!AZ168*1000),"")),"")</f>
        <v>16.751735507164529</v>
      </c>
      <c r="BB137" s="8">
        <f>IF('[1]T61 Real GDP'!BC168&lt;&gt;"",(IF('[1]T15 Wine import vol'!BC168&lt;&gt;"",('[1]T15 Wine import vol'!BC168/'[1]T61 Real GDP'!BC168*1000),"")),"")</f>
        <v>148.07061560681811</v>
      </c>
    </row>
    <row r="138" spans="1:54" x14ac:dyDescent="0.5">
      <c r="A138" s="7">
        <f>'[1]T15 Wine import vol'!A169</f>
        <v>2001</v>
      </c>
      <c r="B138" s="9">
        <f>IF('[1]T61 Real GDP'!B169&lt;&gt;"",(IF('[1]T15 Wine import vol'!B169&lt;&gt;"",('[1]T15 Wine import vol'!B169/'[1]T61 Real GDP'!B169*1000),"")),"")</f>
        <v>402.63490049869796</v>
      </c>
      <c r="C138" s="9">
        <f>IF('[1]T61 Real GDP'!C169&lt;&gt;"",(IF('[1]T15 Wine import vol'!C169&lt;&gt;"",('[1]T15 Wine import vol'!C169/'[1]T61 Real GDP'!C169*1000),"")),"")</f>
        <v>67.635613964468718</v>
      </c>
      <c r="D138" s="9">
        <f>IF('[1]T61 Real GDP'!D169&lt;&gt;"",(IF('[1]T15 Wine import vol'!D169&lt;&gt;"",('[1]T15 Wine import vol'!D169/'[1]T61 Real GDP'!D169*1000),"")),"")</f>
        <v>1099.8160808857688</v>
      </c>
      <c r="E138" s="9">
        <f>IF('[1]T61 Real GDP'!E169&lt;&gt;"",(IF('[1]T15 Wine import vol'!E169&lt;&gt;"",('[1]T15 Wine import vol'!E169/'[1]T61 Real GDP'!E169*1000),"")),"")</f>
        <v>6.25859046923284</v>
      </c>
      <c r="F138" s="9">
        <f>IF('[1]T61 Real GDP'!F169&lt;&gt;"",(IF('[1]T15 Wine import vol'!F169&lt;&gt;"",('[1]T15 Wine import vol'!F169/'[1]T61 Real GDP'!F169*1000),"")),"")</f>
        <v>345.39883695631141</v>
      </c>
      <c r="G138" s="9"/>
      <c r="H138" s="9">
        <f>IF('[1]T61 Real GDP'!G169&lt;&gt;"",(IF('[1]T15 Wine import vol'!G169&lt;&gt;"",('[1]T15 Wine import vol'!G169/'[1]T61 Real GDP'!G169*1000),"")),"")</f>
        <v>1174.4343869582631</v>
      </c>
      <c r="I138" s="9">
        <f>IF('[1]T61 Real GDP'!H169&lt;&gt;"",(IF('[1]T15 Wine import vol'!H169&lt;&gt;"",('[1]T15 Wine import vol'!H169/'[1]T61 Real GDP'!H169*1000),"")),"")</f>
        <v>1643.4211480326323</v>
      </c>
      <c r="J138" s="9">
        <f>IF('[1]T61 Real GDP'!I169&lt;&gt;"",(IF('[1]T15 Wine import vol'!I169&lt;&gt;"",('[1]T15 Wine import vol'!I169/'[1]T61 Real GDP'!I169*1000),"")),"")</f>
        <v>409.19430607030665</v>
      </c>
      <c r="K138" s="9">
        <f>IF('[1]T61 Real GDP'!J169&lt;&gt;"",(IF('[1]T15 Wine import vol'!J169&lt;&gt;"",('[1]T15 Wine import vol'!J169/'[1]T61 Real GDP'!J169*1000),"")),"")</f>
        <v>714.86521894427381</v>
      </c>
      <c r="L138" s="9">
        <f>IF('[1]T61 Real GDP'!K169&lt;&gt;"",(IF('[1]T15 Wine import vol'!K169&lt;&gt;"",('[1]T15 Wine import vol'!K169/'[1]T61 Real GDP'!K169*1000),"")),"")</f>
        <v>54.147549558096642</v>
      </c>
      <c r="M138" s="9">
        <f>IF('[1]T61 Real GDP'!L169&lt;&gt;"",(IF('[1]T15 Wine import vol'!L169&lt;&gt;"",('[1]T15 Wine import vol'!L169/'[1]T61 Real GDP'!L169*1000),"")),"")</f>
        <v>577.59386273530004</v>
      </c>
      <c r="N138" s="9">
        <f>IF('[1]T61 Real GDP'!M169&lt;&gt;"",(IF('[1]T15 Wine import vol'!M169&lt;&gt;"",('[1]T15 Wine import vol'!M169/'[1]T61 Real GDP'!M169*1000),"")),"")</f>
        <v>682.30140318333804</v>
      </c>
      <c r="O138" s="9">
        <f>IF('[1]T61 Real GDP'!N169&lt;&gt;"",(IF('[1]T15 Wine import vol'!N169&lt;&gt;"",('[1]T15 Wine import vol'!N169/'[1]T61 Real GDP'!N169*1000),"")),"")</f>
        <v>708.36112588871151</v>
      </c>
      <c r="P138" s="9">
        <f>IF('[1]T61 Real GDP'!O169&lt;&gt;"",(IF('[1]T15 Wine import vol'!O169&lt;&gt;"",('[1]T15 Wine import vol'!O169/'[1]T61 Real GDP'!O169*1000),"")),"")</f>
        <v>1123.0902261217018</v>
      </c>
      <c r="Q138" s="9">
        <f>IF('[1]T61 Real GDP'!P169&lt;&gt;"",(IF('[1]T15 Wine import vol'!P169&lt;&gt;"",('[1]T15 Wine import vol'!P169/'[1]T61 Real GDP'!P169*1000),"")),"")</f>
        <v>771.95898109032555</v>
      </c>
      <c r="R138" s="9" t="str">
        <f>IF('[1]T61 Real GDP'!Q169&lt;&gt;"",(IF('[1]T15 Wine import vol'!Q169&lt;&gt;"",('[1]T15 Wine import vol'!Q169/'[1]T61 Real GDP'!Q169*1000),"")),"")</f>
        <v/>
      </c>
      <c r="S138" s="9">
        <f>IF('[1]T61 Real GDP'!R169&lt;&gt;"",(IF('[1]T15 Wine import vol'!R169&lt;&gt;"",('[1]T15 Wine import vol'!R169/'[1]T61 Real GDP'!R169*1000),"")),"")</f>
        <v>34.265798335792212</v>
      </c>
      <c r="T138" s="9">
        <f>IF('[1]T61 Real GDP'!S169&lt;&gt;"",(IF('[1]T15 Wine import vol'!S169&lt;&gt;"",('[1]T15 Wine import vol'!S169/'[1]T61 Real GDP'!S169*1000),"")),"")</f>
        <v>184.33059746511839</v>
      </c>
      <c r="U138" s="9">
        <f>IF('[1]T61 Real GDP'!T169&lt;&gt;"",(IF('[1]T15 Wine import vol'!T169&lt;&gt;"",('[1]T15 Wine import vol'!T169/'[1]T61 Real GDP'!T169*1000),"")),"")</f>
        <v>4.9834979468797913</v>
      </c>
      <c r="V138" s="9">
        <f>IF('[1]T61 Real GDP'!U169&lt;&gt;"",(IF('[1]T15 Wine import vol'!U169&lt;&gt;"",('[1]T15 Wine import vol'!U169/'[1]T61 Real GDP'!U169*1000),"")),"")</f>
        <v>48.437134933783078</v>
      </c>
      <c r="W138" s="9">
        <f>IF('[1]T61 Real GDP'!V169&lt;&gt;"",(IF('[1]T15 Wine import vol'!V169&lt;&gt;"",('[1]T15 Wine import vol'!V169/'[1]T61 Real GDP'!V169*1000),"")),"")</f>
        <v>0.18957251550179047</v>
      </c>
      <c r="X138" s="9">
        <f>IF('[1]T61 Real GDP'!W169&lt;&gt;"",(IF('[1]T15 Wine import vol'!W169&lt;&gt;"",('[1]T15 Wine import vol'!W169/'[1]T61 Real GDP'!W169*1000),"")),"")</f>
        <v>9.1398516170075812</v>
      </c>
      <c r="Y138" s="9">
        <f>IF('[1]T61 Real GDP'!X169&lt;&gt;"",(IF('[1]T15 Wine import vol'!X169&lt;&gt;"",('[1]T15 Wine import vol'!X169/'[1]T61 Real GDP'!X169*1000),"")),"")</f>
        <v>316.37120981645313</v>
      </c>
      <c r="Z138" s="9">
        <f>IF('[1]T61 Real GDP'!Y169&lt;&gt;"",(IF('[1]T15 Wine import vol'!Y169&lt;&gt;"",('[1]T15 Wine import vol'!Y169/'[1]T61 Real GDP'!Y169*1000),"")),"")</f>
        <v>51.180146362905056</v>
      </c>
      <c r="AA138" s="9" t="str">
        <f>IF('[1]T61 Real GDP'!Z169&lt;&gt;"",(IF('[1]T15 Wine import vol'!Z169&lt;&gt;"",('[1]T15 Wine import vol'!Z169/'[1]T61 Real GDP'!Z169*1000),"")),"")</f>
        <v/>
      </c>
      <c r="AB138" s="9">
        <f>IF('[1]T61 Real GDP'!AA169&lt;&gt;"",(IF('[1]T15 Wine import vol'!AA169&lt;&gt;"",('[1]T15 Wine import vol'!AA169/'[1]T61 Real GDP'!AA169*1000),"")),"")</f>
        <v>30.563674899728944</v>
      </c>
      <c r="AC138" s="9">
        <f>IF('[1]T61 Real GDP'!AB169&lt;&gt;"",(IF('[1]T15 Wine import vol'!AB169&lt;&gt;"",('[1]T15 Wine import vol'!AB169/'[1]T61 Real GDP'!AB169*1000),"")),"")</f>
        <v>618.41194918075564</v>
      </c>
      <c r="AD138" s="9">
        <f>IF('[1]T61 Real GDP'!AC169&lt;&gt;"",(IF('[1]T15 Wine import vol'!AC169&lt;&gt;"",('[1]T15 Wine import vol'!AC169/'[1]T61 Real GDP'!AC169*1000),"")),"")</f>
        <v>335.49024534019736</v>
      </c>
      <c r="AE138" s="9">
        <f>IF('[1]T61 Real GDP'!AD169&lt;&gt;"",(IF('[1]T15 Wine import vol'!AD169&lt;&gt;"",('[1]T15 Wine import vol'!AD169/'[1]T61 Real GDP'!AD169*1000),"")),"")</f>
        <v>57.278303751790972</v>
      </c>
      <c r="AF138" s="9">
        <f>IF('[1]T61 Real GDP'!AE169&lt;&gt;"",(IF('[1]T15 Wine import vol'!AE169&lt;&gt;"",('[1]T15 Wine import vol'!AE169/'[1]T61 Real GDP'!AE169*1000),"")),"")</f>
        <v>22.002789946967834</v>
      </c>
      <c r="AG138" s="9">
        <f>IF('[1]T61 Real GDP'!AF169&lt;&gt;"",(IF('[1]T15 Wine import vol'!AF169&lt;&gt;"",('[1]T15 Wine import vol'!AF169/'[1]T61 Real GDP'!AF169*1000),"")),"")</f>
        <v>31.130231461026746</v>
      </c>
      <c r="AH138" s="9">
        <f>IF('[1]T61 Real GDP'!AG169&lt;&gt;"",(IF('[1]T15 Wine import vol'!AG169&lt;&gt;"",('[1]T15 Wine import vol'!AG169/'[1]T61 Real GDP'!AG169*1000),"")),"")</f>
        <v>4.0830857337774997</v>
      </c>
      <c r="AI138" s="9">
        <f>IF('[1]T61 Real GDP'!AH169&lt;&gt;"",(IF('[1]T15 Wine import vol'!AH169&lt;&gt;"",('[1]T15 Wine import vol'!AH169/'[1]T61 Real GDP'!AH169*1000),"")),"")</f>
        <v>31.200366488319457</v>
      </c>
      <c r="AJ138" s="9">
        <f>IF('[1]T61 Real GDP'!AI169&lt;&gt;"",(IF('[1]T15 Wine import vol'!AI169&lt;&gt;"",('[1]T15 Wine import vol'!AI169/'[1]T61 Real GDP'!AI169*1000),"")),"")</f>
        <v>305.70317779815559</v>
      </c>
      <c r="AK138" s="9" t="str">
        <f>IF('[1]T61 Real GDP'!AJ169&lt;&gt;"",(IF('[1]T15 Wine import vol'!AJ169&lt;&gt;"",('[1]T15 Wine import vol'!AJ169/'[1]T61 Real GDP'!AJ169*1000),"")),"")</f>
        <v/>
      </c>
      <c r="AL138" s="9">
        <f>IF('[1]T61 Real GDP'!AK169&lt;&gt;"",(IF('[1]T15 Wine import vol'!AK169&lt;&gt;"",('[1]T15 Wine import vol'!AK169/'[1]T61 Real GDP'!AK169*1000),"")),"")</f>
        <v>8.5671548494862648</v>
      </c>
      <c r="AM138" s="9">
        <f>IF('[1]T61 Real GDP'!AL169&lt;&gt;"",(IF('[1]T15 Wine import vol'!AL169&lt;&gt;"",('[1]T15 Wine import vol'!AL169/'[1]T61 Real GDP'!AL169*1000),"")),"")</f>
        <v>12.635569763008398</v>
      </c>
      <c r="AN138" s="9">
        <f>IF('[1]T61 Real GDP'!AM169&lt;&gt;"",(IF('[1]T15 Wine import vol'!AM169&lt;&gt;"",('[1]T15 Wine import vol'!AM169/'[1]T61 Real GDP'!AM169*1000),"")),"")</f>
        <v>23.806761152709477</v>
      </c>
      <c r="AO138" s="9">
        <f>IF('[1]T61 Real GDP'!AN169&lt;&gt;"",(IF('[1]T15 Wine import vol'!AN169&lt;&gt;"",('[1]T15 Wine import vol'!AN169/'[1]T61 Real GDP'!AN169*1000),"")),"")</f>
        <v>1.5070257642042322</v>
      </c>
      <c r="AP138" s="9">
        <f>IF('[1]T61 Real GDP'!AO169&lt;&gt;"",(IF('[1]T15 Wine import vol'!AO169&lt;&gt;"",('[1]T15 Wine import vol'!AO169/'[1]T61 Real GDP'!AO169*1000),"")),"")</f>
        <v>0.38756606102602276</v>
      </c>
      <c r="AQ138" s="9" t="str">
        <f>IF('[1]T61 Real GDP'!AP169&lt;&gt;"",(IF('[1]T15 Wine import vol'!AP169&lt;&gt;"",('[1]T15 Wine import vol'!AP169/'[1]T61 Real GDP'!AP169*1000),"")),"")</f>
        <v/>
      </c>
      <c r="AR138" s="9">
        <f>IF('[1]T61 Real GDP'!AQ169&lt;&gt;"",(IF('[1]T15 Wine import vol'!AQ169&lt;&gt;"",('[1]T15 Wine import vol'!AQ169/'[1]T61 Real GDP'!AQ169*1000),"")),"")</f>
        <v>6.111951626475669</v>
      </c>
      <c r="AS138" s="9">
        <f>IF('[1]T61 Real GDP'!AR169&lt;&gt;"",(IF('[1]T15 Wine import vol'!AR169&lt;&gt;"",('[1]T15 Wine import vol'!AR169/'[1]T61 Real GDP'!AR169*1000),"")),"")</f>
        <v>73.236977053147143</v>
      </c>
      <c r="AT138" s="9">
        <f>IF('[1]T61 Real GDP'!AS169&lt;&gt;"",(IF('[1]T15 Wine import vol'!AS169&lt;&gt;"",('[1]T15 Wine import vol'!AS169/'[1]T61 Real GDP'!AS169*1000),"")),"")</f>
        <v>0.23902774395024026</v>
      </c>
      <c r="AU138" s="9">
        <f>IF('[1]T61 Real GDP'!AT169&lt;&gt;"",(IF('[1]T15 Wine import vol'!AT169&lt;&gt;"",('[1]T15 Wine import vol'!AT169/'[1]T61 Real GDP'!AT169*1000),"")),"")</f>
        <v>64.98245339192799</v>
      </c>
      <c r="AV138" s="9">
        <f>IF('[1]T61 Real GDP'!AU169&lt;&gt;"",(IF('[1]T15 Wine import vol'!AU169&lt;&gt;"",('[1]T15 Wine import vol'!AU169/'[1]T61 Real GDP'!AU169*1000),"")),"")</f>
        <v>12.133419051551419</v>
      </c>
      <c r="AW138" s="9">
        <f>IF('[1]T61 Real GDP'!AV169&lt;&gt;"",(IF('[1]T15 Wine import vol'!AV169&lt;&gt;"",('[1]T15 Wine import vol'!AV169/'[1]T61 Real GDP'!AV169*1000),"")),"")</f>
        <v>14.638635017400897</v>
      </c>
      <c r="AX138" s="9">
        <f>IF('[1]T61 Real GDP'!AW169&lt;&gt;"",(IF('[1]T15 Wine import vol'!AW169&lt;&gt;"",('[1]T15 Wine import vol'!AW169/'[1]T61 Real GDP'!AW169*1000),"")),"")</f>
        <v>32.091162237387934</v>
      </c>
      <c r="AY138" s="9">
        <f>IF('[1]T61 Real GDP'!AX169&lt;&gt;"",(IF('[1]T15 Wine import vol'!AX169&lt;&gt;"",('[1]T15 Wine import vol'!AX169/'[1]T61 Real GDP'!AX169*1000),"")),"")</f>
        <v>122.29595537648524</v>
      </c>
      <c r="AZ138" s="9">
        <f>IF('[1]T61 Real GDP'!AY169&lt;&gt;"",(IF('[1]T15 Wine import vol'!AY169&lt;&gt;"",('[1]T15 Wine import vol'!AY169/'[1]T61 Real GDP'!AY169*1000),"")),"")</f>
        <v>18.949732419326825</v>
      </c>
      <c r="BA138" s="9">
        <f>IF('[1]T61 Real GDP'!AZ169&lt;&gt;"",(IF('[1]T15 Wine import vol'!AZ169&lt;&gt;"",('[1]T15 Wine import vol'!AZ169/'[1]T61 Real GDP'!AZ169*1000),"")),"")</f>
        <v>14.323703955120889</v>
      </c>
      <c r="BB138" s="8">
        <f>IF('[1]T61 Real GDP'!BC169&lt;&gt;"",(IF('[1]T15 Wine import vol'!BC169&lt;&gt;"",('[1]T15 Wine import vol'!BC169/'[1]T61 Real GDP'!BC169*1000),"")),"")</f>
        <v>158.20140139418743</v>
      </c>
    </row>
    <row r="139" spans="1:54" x14ac:dyDescent="0.5">
      <c r="A139" s="7">
        <f>'[1]T15 Wine import vol'!A170</f>
        <v>2002</v>
      </c>
      <c r="B139" s="9">
        <f>IF('[1]T61 Real GDP'!B170&lt;&gt;"",(IF('[1]T15 Wine import vol'!B170&lt;&gt;"",('[1]T15 Wine import vol'!B170/'[1]T61 Real GDP'!B170*1000),"")),"")</f>
        <v>353.47628565688916</v>
      </c>
      <c r="C139" s="9">
        <f>IF('[1]T61 Real GDP'!C170&lt;&gt;"",(IF('[1]T15 Wine import vol'!C170&lt;&gt;"",('[1]T15 Wine import vol'!C170/'[1]T61 Real GDP'!C170*1000),"")),"")</f>
        <v>88.619379973130293</v>
      </c>
      <c r="D139" s="9">
        <f>IF('[1]T61 Real GDP'!D170&lt;&gt;"",(IF('[1]T15 Wine import vol'!D170&lt;&gt;"",('[1]T15 Wine import vol'!D170/'[1]T61 Real GDP'!D170*1000),"")),"")</f>
        <v>851.22391766683643</v>
      </c>
      <c r="E139" s="9">
        <f>IF('[1]T61 Real GDP'!E170&lt;&gt;"",(IF('[1]T15 Wine import vol'!E170&lt;&gt;"",('[1]T15 Wine import vol'!E170/'[1]T61 Real GDP'!E170*1000),"")),"")</f>
        <v>34.246198275121323</v>
      </c>
      <c r="F139" s="9">
        <f>IF('[1]T61 Real GDP'!F170&lt;&gt;"",(IF('[1]T15 Wine import vol'!F170&lt;&gt;"",('[1]T15 Wine import vol'!F170/'[1]T61 Real GDP'!F170*1000),"")),"")</f>
        <v>297.63603650348927</v>
      </c>
      <c r="G139" s="9"/>
      <c r="H139" s="9">
        <f>IF('[1]T61 Real GDP'!G170&lt;&gt;"",(IF('[1]T15 Wine import vol'!G170&lt;&gt;"",('[1]T15 Wine import vol'!G170/'[1]T61 Real GDP'!G170*1000),"")),"")</f>
        <v>1304.9061685170254</v>
      </c>
      <c r="I139" s="9">
        <f>IF('[1]T61 Real GDP'!H170&lt;&gt;"",(IF('[1]T15 Wine import vol'!H170&lt;&gt;"",('[1]T15 Wine import vol'!H170/'[1]T61 Real GDP'!H170*1000),"")),"")</f>
        <v>1619.4463317574161</v>
      </c>
      <c r="J139" s="9">
        <f>IF('[1]T61 Real GDP'!I170&lt;&gt;"",(IF('[1]T15 Wine import vol'!I170&lt;&gt;"",('[1]T15 Wine import vol'!I170/'[1]T61 Real GDP'!I170*1000),"")),"")</f>
        <v>433.75875900303868</v>
      </c>
      <c r="K139" s="9">
        <f>IF('[1]T61 Real GDP'!J170&lt;&gt;"",(IF('[1]T15 Wine import vol'!J170&lt;&gt;"",('[1]T15 Wine import vol'!J170/'[1]T61 Real GDP'!J170*1000),"")),"")</f>
        <v>742.89044126370447</v>
      </c>
      <c r="L139" s="9">
        <f>IF('[1]T61 Real GDP'!K170&lt;&gt;"",(IF('[1]T15 Wine import vol'!K170&lt;&gt;"",('[1]T15 Wine import vol'!K170/'[1]T61 Real GDP'!K170*1000),"")),"")</f>
        <v>77.762439002458422</v>
      </c>
      <c r="M139" s="9">
        <f>IF('[1]T61 Real GDP'!L170&lt;&gt;"",(IF('[1]T15 Wine import vol'!L170&lt;&gt;"",('[1]T15 Wine import vol'!L170/'[1]T61 Real GDP'!L170*1000),"")),"")</f>
        <v>592.78041715024528</v>
      </c>
      <c r="N139" s="9">
        <f>IF('[1]T61 Real GDP'!M170&lt;&gt;"",(IF('[1]T15 Wine import vol'!M170&lt;&gt;"",('[1]T15 Wine import vol'!M170/'[1]T61 Real GDP'!M170*1000),"")),"")</f>
        <v>783.79012694000505</v>
      </c>
      <c r="O139" s="9">
        <f>IF('[1]T61 Real GDP'!N170&lt;&gt;"",(IF('[1]T15 Wine import vol'!N170&lt;&gt;"",('[1]T15 Wine import vol'!N170/'[1]T61 Real GDP'!N170*1000),"")),"")</f>
        <v>773.8797629863119</v>
      </c>
      <c r="P139" s="9">
        <f>IF('[1]T61 Real GDP'!O170&lt;&gt;"",(IF('[1]T15 Wine import vol'!O170&lt;&gt;"",('[1]T15 Wine import vol'!O170/'[1]T61 Real GDP'!O170*1000),"")),"")</f>
        <v>1101.0763962388169</v>
      </c>
      <c r="Q139" s="9">
        <f>IF('[1]T61 Real GDP'!P170&lt;&gt;"",(IF('[1]T15 Wine import vol'!P170&lt;&gt;"",('[1]T15 Wine import vol'!P170/'[1]T61 Real GDP'!P170*1000),"")),"")</f>
        <v>778.91285329207233</v>
      </c>
      <c r="R139" s="9" t="str">
        <f>IF('[1]T61 Real GDP'!Q170&lt;&gt;"",(IF('[1]T15 Wine import vol'!Q170&lt;&gt;"",('[1]T15 Wine import vol'!Q170/'[1]T61 Real GDP'!Q170*1000),"")),"")</f>
        <v/>
      </c>
      <c r="S139" s="9">
        <f>IF('[1]T61 Real GDP'!R170&lt;&gt;"",(IF('[1]T15 Wine import vol'!R170&lt;&gt;"",('[1]T15 Wine import vol'!R170/'[1]T61 Real GDP'!R170*1000),"")),"")</f>
        <v>86.245023277296127</v>
      </c>
      <c r="T139" s="9">
        <f>IF('[1]T61 Real GDP'!S170&lt;&gt;"",(IF('[1]T15 Wine import vol'!S170&lt;&gt;"",('[1]T15 Wine import vol'!S170/'[1]T61 Real GDP'!S170*1000),"")),"")</f>
        <v>213.72205380717415</v>
      </c>
      <c r="U139" s="9">
        <f>IF('[1]T61 Real GDP'!T170&lt;&gt;"",(IF('[1]T15 Wine import vol'!T170&lt;&gt;"",('[1]T15 Wine import vol'!T170/'[1]T61 Real GDP'!T170*1000),"")),"")</f>
        <v>14.233066005256058</v>
      </c>
      <c r="V139" s="9">
        <f>IF('[1]T61 Real GDP'!U170&lt;&gt;"",(IF('[1]T15 Wine import vol'!U170&lt;&gt;"",('[1]T15 Wine import vol'!U170/'[1]T61 Real GDP'!U170*1000),"")),"")</f>
        <v>73.254704787430271</v>
      </c>
      <c r="W139" s="9">
        <f>IF('[1]T61 Real GDP'!V170&lt;&gt;"",(IF('[1]T15 Wine import vol'!V170&lt;&gt;"",('[1]T15 Wine import vol'!V170/'[1]T61 Real GDP'!V170*1000),"")),"")</f>
        <v>25.624400666086103</v>
      </c>
      <c r="X139" s="9">
        <f>IF('[1]T61 Real GDP'!W170&lt;&gt;"",(IF('[1]T15 Wine import vol'!W170&lt;&gt;"",('[1]T15 Wine import vol'!W170/'[1]T61 Real GDP'!W170*1000),"")),"")</f>
        <v>9.5687586283871671</v>
      </c>
      <c r="Y139" s="9">
        <f>IF('[1]T61 Real GDP'!X170&lt;&gt;"",(IF('[1]T15 Wine import vol'!X170&lt;&gt;"",('[1]T15 Wine import vol'!X170/'[1]T61 Real GDP'!X170*1000),"")),"")</f>
        <v>351.26082657190847</v>
      </c>
      <c r="Z139" s="9">
        <f>IF('[1]T61 Real GDP'!Y170&lt;&gt;"",(IF('[1]T15 Wine import vol'!Y170&lt;&gt;"",('[1]T15 Wine import vol'!Y170/'[1]T61 Real GDP'!Y170*1000),"")),"")</f>
        <v>73.921598910235247</v>
      </c>
      <c r="AA139" s="9" t="str">
        <f>IF('[1]T61 Real GDP'!Z170&lt;&gt;"",(IF('[1]T15 Wine import vol'!Z170&lt;&gt;"",('[1]T15 Wine import vol'!Z170/'[1]T61 Real GDP'!Z170*1000),"")),"")</f>
        <v/>
      </c>
      <c r="AB139" s="9">
        <f>IF('[1]T61 Real GDP'!AA170&lt;&gt;"",(IF('[1]T15 Wine import vol'!AA170&lt;&gt;"",('[1]T15 Wine import vol'!AA170/'[1]T61 Real GDP'!AA170*1000),"")),"")</f>
        <v>33.710606192181245</v>
      </c>
      <c r="AC139" s="9">
        <f>IF('[1]T61 Real GDP'!AB170&lt;&gt;"",(IF('[1]T15 Wine import vol'!AB170&lt;&gt;"",('[1]T15 Wine import vol'!AB170/'[1]T61 Real GDP'!AB170*1000),"")),"")</f>
        <v>590.19653273633526</v>
      </c>
      <c r="AD139" s="9">
        <f>IF('[1]T61 Real GDP'!AC170&lt;&gt;"",(IF('[1]T15 Wine import vol'!AC170&lt;&gt;"",('[1]T15 Wine import vol'!AC170/'[1]T61 Real GDP'!AC170*1000),"")),"")</f>
        <v>332.69015538516908</v>
      </c>
      <c r="AE139" s="9">
        <f>IF('[1]T61 Real GDP'!AD170&lt;&gt;"",(IF('[1]T15 Wine import vol'!AD170&lt;&gt;"",('[1]T15 Wine import vol'!AD170/'[1]T61 Real GDP'!AD170*1000),"")),"")</f>
        <v>66.276181217953706</v>
      </c>
      <c r="AF139" s="9">
        <f>IF('[1]T61 Real GDP'!AE170&lt;&gt;"",(IF('[1]T15 Wine import vol'!AE170&lt;&gt;"",('[1]T15 Wine import vol'!AE170/'[1]T61 Real GDP'!AE170*1000),"")),"")</f>
        <v>0.89760014779767427</v>
      </c>
      <c r="AG139" s="9">
        <f>IF('[1]T61 Real GDP'!AF170&lt;&gt;"",(IF('[1]T15 Wine import vol'!AF170&lt;&gt;"",('[1]T15 Wine import vol'!AF170/'[1]T61 Real GDP'!AF170*1000),"")),"")</f>
        <v>26.931646169720885</v>
      </c>
      <c r="AH139" s="9">
        <f>IF('[1]T61 Real GDP'!AG170&lt;&gt;"",(IF('[1]T15 Wine import vol'!AG170&lt;&gt;"",('[1]T15 Wine import vol'!AG170/'[1]T61 Real GDP'!AG170*1000),"")),"")</f>
        <v>2.9163121396084222</v>
      </c>
      <c r="AI139" s="9">
        <f>IF('[1]T61 Real GDP'!AH170&lt;&gt;"",(IF('[1]T15 Wine import vol'!AH170&lt;&gt;"",('[1]T15 Wine import vol'!AH170/'[1]T61 Real GDP'!AH170*1000),"")),"")</f>
        <v>47.352309896563526</v>
      </c>
      <c r="AJ139" s="9">
        <f>IF('[1]T61 Real GDP'!AI170&lt;&gt;"",(IF('[1]T15 Wine import vol'!AI170&lt;&gt;"",('[1]T15 Wine import vol'!AI170/'[1]T61 Real GDP'!AI170*1000),"")),"")</f>
        <v>96.774352847140378</v>
      </c>
      <c r="AK139" s="9" t="str">
        <f>IF('[1]T61 Real GDP'!AJ170&lt;&gt;"",(IF('[1]T15 Wine import vol'!AJ170&lt;&gt;"",('[1]T15 Wine import vol'!AJ170/'[1]T61 Real GDP'!AJ170*1000),"")),"")</f>
        <v/>
      </c>
      <c r="AL139" s="9">
        <f>IF('[1]T61 Real GDP'!AK170&lt;&gt;"",(IF('[1]T15 Wine import vol'!AK170&lt;&gt;"",('[1]T15 Wine import vol'!AK170/'[1]T61 Real GDP'!AK170*1000),"")),"")</f>
        <v>65.321606966001852</v>
      </c>
      <c r="AM139" s="9">
        <f>IF('[1]T61 Real GDP'!AL170&lt;&gt;"",(IF('[1]T15 Wine import vol'!AL170&lt;&gt;"",('[1]T15 Wine import vol'!AL170/'[1]T61 Real GDP'!AL170*1000),"")),"")</f>
        <v>43.769453199079202</v>
      </c>
      <c r="AN139" s="9">
        <f>IF('[1]T61 Real GDP'!AM170&lt;&gt;"",(IF('[1]T15 Wine import vol'!AM170&lt;&gt;"",('[1]T15 Wine import vol'!AM170/'[1]T61 Real GDP'!AM170*1000),"")),"")</f>
        <v>28.300332680649067</v>
      </c>
      <c r="AO139" s="9">
        <f>IF('[1]T61 Real GDP'!AN170&lt;&gt;"",(IF('[1]T15 Wine import vol'!AN170&lt;&gt;"",('[1]T15 Wine import vol'!AN170/'[1]T61 Real GDP'!AN170*1000),"")),"")</f>
        <v>1.5030092307978953</v>
      </c>
      <c r="AP139" s="9">
        <f>IF('[1]T61 Real GDP'!AO170&lt;&gt;"",(IF('[1]T15 Wine import vol'!AO170&lt;&gt;"",('[1]T15 Wine import vol'!AO170/'[1]T61 Real GDP'!AO170*1000),"")),"")</f>
        <v>0.42210533684762247</v>
      </c>
      <c r="AQ139" s="9" t="str">
        <f>IF('[1]T61 Real GDP'!AP170&lt;&gt;"",(IF('[1]T15 Wine import vol'!AP170&lt;&gt;"",('[1]T15 Wine import vol'!AP170/'[1]T61 Real GDP'!AP170*1000),"")),"")</f>
        <v/>
      </c>
      <c r="AR139" s="9">
        <f>IF('[1]T61 Real GDP'!AQ170&lt;&gt;"",(IF('[1]T15 Wine import vol'!AQ170&lt;&gt;"",('[1]T15 Wine import vol'!AQ170/'[1]T61 Real GDP'!AQ170*1000),"")),"")</f>
        <v>5.6240899512004505</v>
      </c>
      <c r="AS139" s="9">
        <f>IF('[1]T61 Real GDP'!AR170&lt;&gt;"",(IF('[1]T15 Wine import vol'!AR170&lt;&gt;"",('[1]T15 Wine import vol'!AR170/'[1]T61 Real GDP'!AR170*1000),"")),"")</f>
        <v>72.788160408954923</v>
      </c>
      <c r="AT139" s="9">
        <f>IF('[1]T61 Real GDP'!AS170&lt;&gt;"",(IF('[1]T15 Wine import vol'!AS170&lt;&gt;"",('[1]T15 Wine import vol'!AS170/'[1]T61 Real GDP'!AS170*1000),"")),"")</f>
        <v>0.10357656927270324</v>
      </c>
      <c r="AU139" s="9">
        <f>IF('[1]T61 Real GDP'!AT170&lt;&gt;"",(IF('[1]T15 Wine import vol'!AT170&lt;&gt;"",('[1]T15 Wine import vol'!AT170/'[1]T61 Real GDP'!AT170*1000),"")),"")</f>
        <v>64.357087249164181</v>
      </c>
      <c r="AV139" s="9">
        <f>IF('[1]T61 Real GDP'!AU170&lt;&gt;"",(IF('[1]T15 Wine import vol'!AU170&lt;&gt;"",('[1]T15 Wine import vol'!AU170/'[1]T61 Real GDP'!AU170*1000),"")),"")</f>
        <v>14.707354929774324</v>
      </c>
      <c r="AW139" s="9">
        <f>IF('[1]T61 Real GDP'!AV170&lt;&gt;"",(IF('[1]T15 Wine import vol'!AV170&lt;&gt;"",('[1]T15 Wine import vol'!AV170/'[1]T61 Real GDP'!AV170*1000),"")),"")</f>
        <v>16.64343121411212</v>
      </c>
      <c r="AX139" s="9">
        <f>IF('[1]T61 Real GDP'!AW170&lt;&gt;"",(IF('[1]T15 Wine import vol'!AW170&lt;&gt;"",('[1]T15 Wine import vol'!AW170/'[1]T61 Real GDP'!AW170*1000),"")),"")</f>
        <v>26.85476031799838</v>
      </c>
      <c r="AY139" s="9">
        <f>IF('[1]T61 Real GDP'!AX170&lt;&gt;"",(IF('[1]T15 Wine import vol'!AX170&lt;&gt;"",('[1]T15 Wine import vol'!AX170/'[1]T61 Real GDP'!AX170*1000),"")),"")</f>
        <v>129.9154863819881</v>
      </c>
      <c r="AZ139" s="9">
        <f>IF('[1]T61 Real GDP'!AY170&lt;&gt;"",(IF('[1]T15 Wine import vol'!AY170&lt;&gt;"",('[1]T15 Wine import vol'!AY170/'[1]T61 Real GDP'!AY170*1000),"")),"")</f>
        <v>18.805800509127977</v>
      </c>
      <c r="BA139" s="9">
        <f>IF('[1]T61 Real GDP'!AZ170&lt;&gt;"",(IF('[1]T15 Wine import vol'!AZ170&lt;&gt;"",('[1]T15 Wine import vol'!AZ170/'[1]T61 Real GDP'!AZ170*1000),"")),"")</f>
        <v>13.025705910962404</v>
      </c>
      <c r="BB139" s="8">
        <f>IF('[1]T61 Real GDP'!BC170&lt;&gt;"",(IF('[1]T15 Wine import vol'!BC170&lt;&gt;"",('[1]T15 Wine import vol'!BC170/'[1]T61 Real GDP'!BC170*1000),"")),"")</f>
        <v>159.43774781424617</v>
      </c>
    </row>
    <row r="140" spans="1:54" x14ac:dyDescent="0.5">
      <c r="A140" s="7">
        <f>'[1]T15 Wine import vol'!A171</f>
        <v>2003</v>
      </c>
      <c r="B140" s="9">
        <f>IF('[1]T61 Real GDP'!B171&lt;&gt;"",(IF('[1]T15 Wine import vol'!B171&lt;&gt;"",('[1]T15 Wine import vol'!B171/'[1]T61 Real GDP'!B171*1000),"")),"")</f>
        <v>363.32052540720207</v>
      </c>
      <c r="C140" s="9">
        <f>IF('[1]T61 Real GDP'!C171&lt;&gt;"",(IF('[1]T15 Wine import vol'!C171&lt;&gt;"",('[1]T15 Wine import vol'!C171/'[1]T61 Real GDP'!C171*1000),"")),"")</f>
        <v>138.37968177183203</v>
      </c>
      <c r="D140" s="9">
        <f>IF('[1]T61 Real GDP'!D171&lt;&gt;"",(IF('[1]T15 Wine import vol'!D171&lt;&gt;"",('[1]T15 Wine import vol'!D171/'[1]T61 Real GDP'!D171*1000),"")),"")</f>
        <v>824.76682502489757</v>
      </c>
      <c r="E140" s="9">
        <f>IF('[1]T61 Real GDP'!E171&lt;&gt;"",(IF('[1]T15 Wine import vol'!E171&lt;&gt;"",('[1]T15 Wine import vol'!E171/'[1]T61 Real GDP'!E171*1000),"")),"")</f>
        <v>3.7913475206752332</v>
      </c>
      <c r="F140" s="9">
        <f>IF('[1]T61 Real GDP'!F171&lt;&gt;"",(IF('[1]T15 Wine import vol'!F171&lt;&gt;"",('[1]T15 Wine import vol'!F171/'[1]T61 Real GDP'!F171*1000),"")),"")</f>
        <v>303.77700087012977</v>
      </c>
      <c r="G140" s="9"/>
      <c r="H140" s="9">
        <f>IF('[1]T61 Real GDP'!G171&lt;&gt;"",(IF('[1]T15 Wine import vol'!G171&lt;&gt;"",('[1]T15 Wine import vol'!G171/'[1]T61 Real GDP'!G171*1000),"")),"")</f>
        <v>1247.8265957339909</v>
      </c>
      <c r="I140" s="9">
        <f>IF('[1]T61 Real GDP'!H171&lt;&gt;"",(IF('[1]T15 Wine import vol'!H171&lt;&gt;"",('[1]T15 Wine import vol'!H171/'[1]T61 Real GDP'!H171*1000),"")),"")</f>
        <v>1647.0722294522891</v>
      </c>
      <c r="J140" s="9">
        <f>IF('[1]T61 Real GDP'!I171&lt;&gt;"",(IF('[1]T15 Wine import vol'!I171&lt;&gt;"",('[1]T15 Wine import vol'!I171/'[1]T61 Real GDP'!I171*1000),"")),"")</f>
        <v>463.44289565271214</v>
      </c>
      <c r="K140" s="9">
        <f>IF('[1]T61 Real GDP'!J171&lt;&gt;"",(IF('[1]T15 Wine import vol'!J171&lt;&gt;"",('[1]T15 Wine import vol'!J171/'[1]T61 Real GDP'!J171*1000),"")),"")</f>
        <v>756.97870782001837</v>
      </c>
      <c r="L140" s="9">
        <f>IF('[1]T61 Real GDP'!K171&lt;&gt;"",(IF('[1]T15 Wine import vol'!K171&lt;&gt;"",('[1]T15 Wine import vol'!K171/'[1]T61 Real GDP'!K171*1000),"")),"")</f>
        <v>208.59834532722715</v>
      </c>
      <c r="M140" s="9">
        <f>IF('[1]T61 Real GDP'!L171&lt;&gt;"",(IF('[1]T15 Wine import vol'!L171&lt;&gt;"",('[1]T15 Wine import vol'!L171/'[1]T61 Real GDP'!L171*1000),"")),"")</f>
        <v>611.55991590817177</v>
      </c>
      <c r="N140" s="9">
        <f>IF('[1]T61 Real GDP'!M171&lt;&gt;"",(IF('[1]T15 Wine import vol'!M171&lt;&gt;"",('[1]T15 Wine import vol'!M171/'[1]T61 Real GDP'!M171*1000),"")),"")</f>
        <v>902.1018323557289</v>
      </c>
      <c r="O140" s="9">
        <f>IF('[1]T61 Real GDP'!N171&lt;&gt;"",(IF('[1]T15 Wine import vol'!N171&lt;&gt;"",('[1]T15 Wine import vol'!N171/'[1]T61 Real GDP'!N171*1000),"")),"")</f>
        <v>788.71700927428321</v>
      </c>
      <c r="P140" s="9">
        <f>IF('[1]T61 Real GDP'!O171&lt;&gt;"",(IF('[1]T15 Wine import vol'!O171&lt;&gt;"",('[1]T15 Wine import vol'!O171/'[1]T61 Real GDP'!O171*1000),"")),"")</f>
        <v>1098.6259164167873</v>
      </c>
      <c r="Q140" s="9">
        <f>IF('[1]T61 Real GDP'!P171&lt;&gt;"",(IF('[1]T15 Wine import vol'!P171&lt;&gt;"",('[1]T15 Wine import vol'!P171/'[1]T61 Real GDP'!P171*1000),"")),"")</f>
        <v>828.98905437654162</v>
      </c>
      <c r="R140" s="9" t="str">
        <f>IF('[1]T61 Real GDP'!Q171&lt;&gt;"",(IF('[1]T15 Wine import vol'!Q171&lt;&gt;"",('[1]T15 Wine import vol'!Q171/'[1]T61 Real GDP'!Q171*1000),"")),"")</f>
        <v/>
      </c>
      <c r="S140" s="9">
        <f>IF('[1]T61 Real GDP'!R171&lt;&gt;"",(IF('[1]T15 Wine import vol'!R171&lt;&gt;"",('[1]T15 Wine import vol'!R171/'[1]T61 Real GDP'!R171*1000),"")),"")</f>
        <v>34.340851939095884</v>
      </c>
      <c r="T140" s="9">
        <f>IF('[1]T61 Real GDP'!S171&lt;&gt;"",(IF('[1]T15 Wine import vol'!S171&lt;&gt;"",('[1]T15 Wine import vol'!S171/'[1]T61 Real GDP'!S171*1000),"")),"")</f>
        <v>233.88549858383968</v>
      </c>
      <c r="U140" s="9">
        <f>IF('[1]T61 Real GDP'!T171&lt;&gt;"",(IF('[1]T15 Wine import vol'!T171&lt;&gt;"",('[1]T15 Wine import vol'!T171/'[1]T61 Real GDP'!T171*1000),"")),"")</f>
        <v>28.886275405484906</v>
      </c>
      <c r="V140" s="9">
        <f>IF('[1]T61 Real GDP'!U171&lt;&gt;"",(IF('[1]T15 Wine import vol'!U171&lt;&gt;"",('[1]T15 Wine import vol'!U171/'[1]T61 Real GDP'!U171*1000),"")),"")</f>
        <v>81.859035752978812</v>
      </c>
      <c r="W140" s="9">
        <f>IF('[1]T61 Real GDP'!V171&lt;&gt;"",(IF('[1]T15 Wine import vol'!V171&lt;&gt;"",('[1]T15 Wine import vol'!V171/'[1]T61 Real GDP'!V171*1000),"")),"")</f>
        <v>7.0461651684526228</v>
      </c>
      <c r="X140" s="9">
        <f>IF('[1]T61 Real GDP'!W171&lt;&gt;"",(IF('[1]T15 Wine import vol'!W171&lt;&gt;"",('[1]T15 Wine import vol'!W171/'[1]T61 Real GDP'!W171*1000),"")),"")</f>
        <v>8.8156765846820164</v>
      </c>
      <c r="Y140" s="9">
        <f>IF('[1]T61 Real GDP'!X171&lt;&gt;"",(IF('[1]T15 Wine import vol'!X171&lt;&gt;"",('[1]T15 Wine import vol'!X171/'[1]T61 Real GDP'!X171*1000),"")),"")</f>
        <v>457.02626731585968</v>
      </c>
      <c r="Z140" s="9">
        <f>IF('[1]T61 Real GDP'!Y171&lt;&gt;"",(IF('[1]T15 Wine import vol'!Y171&lt;&gt;"",('[1]T15 Wine import vol'!Y171/'[1]T61 Real GDP'!Y171*1000),"")),"")</f>
        <v>91.610842910135418</v>
      </c>
      <c r="AA140" s="9" t="str">
        <f>IF('[1]T61 Real GDP'!Z171&lt;&gt;"",(IF('[1]T15 Wine import vol'!Z171&lt;&gt;"",('[1]T15 Wine import vol'!Z171/'[1]T61 Real GDP'!Z171*1000),"")),"")</f>
        <v/>
      </c>
      <c r="AB140" s="9">
        <f>IF('[1]T61 Real GDP'!AA171&lt;&gt;"",(IF('[1]T15 Wine import vol'!AA171&lt;&gt;"",('[1]T15 Wine import vol'!AA171/'[1]T61 Real GDP'!AA171*1000),"")),"")</f>
        <v>38.238375702042937</v>
      </c>
      <c r="AC140" s="9">
        <f>IF('[1]T61 Real GDP'!AB171&lt;&gt;"",(IF('[1]T15 Wine import vol'!AB171&lt;&gt;"",('[1]T15 Wine import vol'!AB171/'[1]T61 Real GDP'!AB171*1000),"")),"")</f>
        <v>666.00706115209425</v>
      </c>
      <c r="AD140" s="9">
        <f>IF('[1]T61 Real GDP'!AC171&lt;&gt;"",(IF('[1]T15 Wine import vol'!AC171&lt;&gt;"",('[1]T15 Wine import vol'!AC171/'[1]T61 Real GDP'!AC171*1000),"")),"")</f>
        <v>361.33560633701904</v>
      </c>
      <c r="AE140" s="9">
        <f>IF('[1]T61 Real GDP'!AD171&lt;&gt;"",(IF('[1]T15 Wine import vol'!AD171&lt;&gt;"",('[1]T15 Wine import vol'!AD171/'[1]T61 Real GDP'!AD171*1000),"")),"")</f>
        <v>71.200764717374895</v>
      </c>
      <c r="AF140" s="9">
        <f>IF('[1]T61 Real GDP'!AE171&lt;&gt;"",(IF('[1]T15 Wine import vol'!AE171&lt;&gt;"",('[1]T15 Wine import vol'!AE171/'[1]T61 Real GDP'!AE171*1000),"")),"")</f>
        <v>0.84996492266172397</v>
      </c>
      <c r="AG140" s="9">
        <f>IF('[1]T61 Real GDP'!AF171&lt;&gt;"",(IF('[1]T15 Wine import vol'!AF171&lt;&gt;"",('[1]T15 Wine import vol'!AF171/'[1]T61 Real GDP'!AF171*1000),"")),"")</f>
        <v>29.370882704984684</v>
      </c>
      <c r="AH140" s="9">
        <f>IF('[1]T61 Real GDP'!AG171&lt;&gt;"",(IF('[1]T15 Wine import vol'!AG171&lt;&gt;"",('[1]T15 Wine import vol'!AG171/'[1]T61 Real GDP'!AG171*1000),"")),"")</f>
        <v>1.9637508648326514</v>
      </c>
      <c r="AI140" s="9">
        <f>IF('[1]T61 Real GDP'!AH171&lt;&gt;"",(IF('[1]T15 Wine import vol'!AH171&lt;&gt;"",('[1]T15 Wine import vol'!AH171/'[1]T61 Real GDP'!AH171*1000),"")),"")</f>
        <v>30.945172034276023</v>
      </c>
      <c r="AJ140" s="9">
        <f>IF('[1]T61 Real GDP'!AI171&lt;&gt;"",(IF('[1]T15 Wine import vol'!AI171&lt;&gt;"",('[1]T15 Wine import vol'!AI171/'[1]T61 Real GDP'!AI171*1000),"")),"")</f>
        <v>212.4193059234787</v>
      </c>
      <c r="AK140" s="9" t="str">
        <f>IF('[1]T61 Real GDP'!AJ171&lt;&gt;"",(IF('[1]T15 Wine import vol'!AJ171&lt;&gt;"",('[1]T15 Wine import vol'!AJ171/'[1]T61 Real GDP'!AJ171*1000),"")),"")</f>
        <v/>
      </c>
      <c r="AL140" s="9">
        <f>IF('[1]T61 Real GDP'!AK171&lt;&gt;"",(IF('[1]T15 Wine import vol'!AK171&lt;&gt;"",('[1]T15 Wine import vol'!AK171/'[1]T61 Real GDP'!AK171*1000),"")),"")</f>
        <v>79.668369578943327</v>
      </c>
      <c r="AM140" s="9">
        <f>IF('[1]T61 Real GDP'!AL171&lt;&gt;"",(IF('[1]T15 Wine import vol'!AL171&lt;&gt;"",('[1]T15 Wine import vol'!AL171/'[1]T61 Real GDP'!AL171*1000),"")),"")</f>
        <v>81.978272759071075</v>
      </c>
      <c r="AN140" s="9">
        <f>IF('[1]T61 Real GDP'!AM171&lt;&gt;"",(IF('[1]T15 Wine import vol'!AM171&lt;&gt;"",('[1]T15 Wine import vol'!AM171/'[1]T61 Real GDP'!AM171*1000),"")),"")</f>
        <v>34.892492160482526</v>
      </c>
      <c r="AO140" s="9">
        <f>IF('[1]T61 Real GDP'!AN171&lt;&gt;"",(IF('[1]T15 Wine import vol'!AN171&lt;&gt;"",('[1]T15 Wine import vol'!AN171/'[1]T61 Real GDP'!AN171*1000),"")),"")</f>
        <v>1.6081642206716562</v>
      </c>
      <c r="AP140" s="9">
        <f>IF('[1]T61 Real GDP'!AO171&lt;&gt;"",(IF('[1]T15 Wine import vol'!AO171&lt;&gt;"",('[1]T15 Wine import vol'!AO171/'[1]T61 Real GDP'!AO171*1000),"")),"")</f>
        <v>0.3121235772708798</v>
      </c>
      <c r="AQ140" s="9" t="str">
        <f>IF('[1]T61 Real GDP'!AP171&lt;&gt;"",(IF('[1]T15 Wine import vol'!AP171&lt;&gt;"",('[1]T15 Wine import vol'!AP171/'[1]T61 Real GDP'!AP171*1000),"")),"")</f>
        <v/>
      </c>
      <c r="AR140" s="9">
        <f>IF('[1]T61 Real GDP'!AQ171&lt;&gt;"",(IF('[1]T15 Wine import vol'!AQ171&lt;&gt;"",('[1]T15 Wine import vol'!AQ171/'[1]T61 Real GDP'!AQ171*1000),"")),"")</f>
        <v>6.6910332494449332</v>
      </c>
      <c r="AS140" s="9">
        <f>IF('[1]T61 Real GDP'!AR171&lt;&gt;"",(IF('[1]T15 Wine import vol'!AR171&lt;&gt;"",('[1]T15 Wine import vol'!AR171/'[1]T61 Real GDP'!AR171*1000),"")),"")</f>
        <v>72.446929175495455</v>
      </c>
      <c r="AT140" s="9">
        <f>IF('[1]T61 Real GDP'!AS171&lt;&gt;"",(IF('[1]T15 Wine import vol'!AS171&lt;&gt;"",('[1]T15 Wine import vol'!AS171/'[1]T61 Real GDP'!AS171*1000),"")),"")</f>
        <v>0.23177352533250881</v>
      </c>
      <c r="AU140" s="9">
        <f>IF('[1]T61 Real GDP'!AT171&lt;&gt;"",(IF('[1]T15 Wine import vol'!AT171&lt;&gt;"",('[1]T15 Wine import vol'!AT171/'[1]T61 Real GDP'!AT171*1000),"")),"")</f>
        <v>60.749007588339971</v>
      </c>
      <c r="AV140" s="9">
        <f>IF('[1]T61 Real GDP'!AU171&lt;&gt;"",(IF('[1]T15 Wine import vol'!AU171&lt;&gt;"",('[1]T15 Wine import vol'!AU171/'[1]T61 Real GDP'!AU171*1000),"")),"")</f>
        <v>17.376468972476324</v>
      </c>
      <c r="AW140" s="9">
        <f>IF('[1]T61 Real GDP'!AV171&lt;&gt;"",(IF('[1]T15 Wine import vol'!AV171&lt;&gt;"",('[1]T15 Wine import vol'!AV171/'[1]T61 Real GDP'!AV171*1000),"")),"")</f>
        <v>28.164774715104002</v>
      </c>
      <c r="AX140" s="9">
        <f>IF('[1]T61 Real GDP'!AW171&lt;&gt;"",(IF('[1]T15 Wine import vol'!AW171&lt;&gt;"",('[1]T15 Wine import vol'!AW171/'[1]T61 Real GDP'!AW171*1000),"")),"")</f>
        <v>25.239433539711484</v>
      </c>
      <c r="AY140" s="9">
        <f>IF('[1]T61 Real GDP'!AX171&lt;&gt;"",(IF('[1]T15 Wine import vol'!AX171&lt;&gt;"",('[1]T15 Wine import vol'!AX171/'[1]T61 Real GDP'!AX171*1000),"")),"")</f>
        <v>135.53706763834694</v>
      </c>
      <c r="AZ140" s="9">
        <f>IF('[1]T61 Real GDP'!AY171&lt;&gt;"",(IF('[1]T15 Wine import vol'!AY171&lt;&gt;"",('[1]T15 Wine import vol'!AY171/'[1]T61 Real GDP'!AY171*1000),"")),"")</f>
        <v>22.933428691763257</v>
      </c>
      <c r="BA140" s="9">
        <f>IF('[1]T61 Real GDP'!AZ171&lt;&gt;"",(IF('[1]T15 Wine import vol'!AZ171&lt;&gt;"",('[1]T15 Wine import vol'!AZ171/'[1]T61 Real GDP'!AZ171*1000),"")),"")</f>
        <v>11.733956689826265</v>
      </c>
      <c r="BB140" s="8">
        <f>IF('[1]T61 Real GDP'!BC171&lt;&gt;"",(IF('[1]T15 Wine import vol'!BC171&lt;&gt;"",('[1]T15 Wine import vol'!BC171/'[1]T61 Real GDP'!BC171*1000),"")),"")</f>
        <v>165.22582835973384</v>
      </c>
    </row>
    <row r="141" spans="1:54" x14ac:dyDescent="0.5">
      <c r="A141" s="7">
        <f>'[1]T15 Wine import vol'!A172</f>
        <v>2004</v>
      </c>
      <c r="B141" s="9">
        <f>IF('[1]T61 Real GDP'!B172&lt;&gt;"",(IF('[1]T15 Wine import vol'!B172&lt;&gt;"",('[1]T15 Wine import vol'!B172/'[1]T61 Real GDP'!B172*1000),"")),"")</f>
        <v>356.72083664769269</v>
      </c>
      <c r="C141" s="9">
        <f>IF('[1]T61 Real GDP'!C172&lt;&gt;"",(IF('[1]T15 Wine import vol'!C172&lt;&gt;"",('[1]T15 Wine import vol'!C172/'[1]T61 Real GDP'!C172*1000),"")),"")</f>
        <v>147.68884537672332</v>
      </c>
      <c r="D141" s="9">
        <f>IF('[1]T61 Real GDP'!D172&lt;&gt;"",(IF('[1]T15 Wine import vol'!D172&lt;&gt;"",('[1]T15 Wine import vol'!D172/'[1]T61 Real GDP'!D172*1000),"")),"")</f>
        <v>1053.0546267658126</v>
      </c>
      <c r="E141" s="9">
        <f>IF('[1]T61 Real GDP'!E172&lt;&gt;"",(IF('[1]T15 Wine import vol'!E172&lt;&gt;"",('[1]T15 Wine import vol'!E172/'[1]T61 Real GDP'!E172*1000),"")),"")</f>
        <v>5.7966436043301774</v>
      </c>
      <c r="F141" s="9">
        <f>IF('[1]T61 Real GDP'!F172&lt;&gt;"",(IF('[1]T15 Wine import vol'!F172&lt;&gt;"",('[1]T15 Wine import vol'!F172/'[1]T61 Real GDP'!F172*1000),"")),"")</f>
        <v>357.975411526887</v>
      </c>
      <c r="G141" s="9"/>
      <c r="H141" s="9">
        <f>IF('[1]T61 Real GDP'!G172&lt;&gt;"",(IF('[1]T15 Wine import vol'!G172&lt;&gt;"",('[1]T15 Wine import vol'!G172/'[1]T61 Real GDP'!G172*1000),"")),"")</f>
        <v>1262.9353247587894</v>
      </c>
      <c r="I141" s="9">
        <f>IF('[1]T61 Real GDP'!H172&lt;&gt;"",(IF('[1]T15 Wine import vol'!H172&lt;&gt;"",('[1]T15 Wine import vol'!H172/'[1]T61 Real GDP'!H172*1000),"")),"")</f>
        <v>1575.0906854099192</v>
      </c>
      <c r="J141" s="9">
        <f>IF('[1]T61 Real GDP'!I172&lt;&gt;"",(IF('[1]T15 Wine import vol'!I172&lt;&gt;"",('[1]T15 Wine import vol'!I172/'[1]T61 Real GDP'!I172*1000),"")),"")</f>
        <v>453.38370488546309</v>
      </c>
      <c r="K141" s="9">
        <f>IF('[1]T61 Real GDP'!J172&lt;&gt;"",(IF('[1]T15 Wine import vol'!J172&lt;&gt;"",('[1]T15 Wine import vol'!J172/'[1]T61 Real GDP'!J172*1000),"")),"")</f>
        <v>820.57115390301931</v>
      </c>
      <c r="L141" s="9">
        <f>IF('[1]T61 Real GDP'!K172&lt;&gt;"",(IF('[1]T15 Wine import vol'!K172&lt;&gt;"",('[1]T15 Wine import vol'!K172/'[1]T61 Real GDP'!K172*1000),"")),"")</f>
        <v>159.78347957355319</v>
      </c>
      <c r="M141" s="9">
        <f>IF('[1]T61 Real GDP'!L172&lt;&gt;"",(IF('[1]T15 Wine import vol'!L172&lt;&gt;"",('[1]T15 Wine import vol'!L172/'[1]T61 Real GDP'!L172*1000),"")),"")</f>
        <v>688.19112607724844</v>
      </c>
      <c r="N141" s="9">
        <f>IF('[1]T61 Real GDP'!M172&lt;&gt;"",(IF('[1]T15 Wine import vol'!M172&lt;&gt;"",('[1]T15 Wine import vol'!M172/'[1]T61 Real GDP'!M172*1000),"")),"")</f>
        <v>860.91451706810028</v>
      </c>
      <c r="O141" s="9">
        <f>IF('[1]T61 Real GDP'!N172&lt;&gt;"",(IF('[1]T15 Wine import vol'!N172&lt;&gt;"",('[1]T15 Wine import vol'!N172/'[1]T61 Real GDP'!N172*1000),"")),"")</f>
        <v>603.75244250916535</v>
      </c>
      <c r="P141" s="9">
        <f>IF('[1]T61 Real GDP'!O172&lt;&gt;"",(IF('[1]T15 Wine import vol'!O172&lt;&gt;"",('[1]T15 Wine import vol'!O172/'[1]T61 Real GDP'!O172*1000),"")),"")</f>
        <v>1049.0954463731439</v>
      </c>
      <c r="Q141" s="9">
        <f>IF('[1]T61 Real GDP'!P172&lt;&gt;"",(IF('[1]T15 Wine import vol'!P172&lt;&gt;"",('[1]T15 Wine import vol'!P172/'[1]T61 Real GDP'!P172*1000),"")),"")</f>
        <v>923.73842822476706</v>
      </c>
      <c r="R141" s="9" t="str">
        <f>IF('[1]T61 Real GDP'!Q172&lt;&gt;"",(IF('[1]T15 Wine import vol'!Q172&lt;&gt;"",('[1]T15 Wine import vol'!Q172/'[1]T61 Real GDP'!Q172*1000),"")),"")</f>
        <v/>
      </c>
      <c r="S141" s="9">
        <f>IF('[1]T61 Real GDP'!R172&lt;&gt;"",(IF('[1]T15 Wine import vol'!R172&lt;&gt;"",('[1]T15 Wine import vol'!R172/'[1]T61 Real GDP'!R172*1000),"")),"")</f>
        <v>15.258425762463336</v>
      </c>
      <c r="T141" s="9">
        <f>IF('[1]T61 Real GDP'!S172&lt;&gt;"",(IF('[1]T15 Wine import vol'!S172&lt;&gt;"",('[1]T15 Wine import vol'!S172/'[1]T61 Real GDP'!S172*1000),"")),"")</f>
        <v>330.63414591257452</v>
      </c>
      <c r="U141" s="9">
        <f>IF('[1]T61 Real GDP'!T172&lt;&gt;"",(IF('[1]T15 Wine import vol'!T172&lt;&gt;"",('[1]T15 Wine import vol'!T172/'[1]T61 Real GDP'!T172*1000),"")),"")</f>
        <v>7.243519170601612</v>
      </c>
      <c r="V141" s="9">
        <f>IF('[1]T61 Real GDP'!U172&lt;&gt;"",(IF('[1]T15 Wine import vol'!U172&lt;&gt;"",('[1]T15 Wine import vol'!U172/'[1]T61 Real GDP'!U172*1000),"")),"")</f>
        <v>53.17537397297847</v>
      </c>
      <c r="W141" s="9">
        <f>IF('[1]T61 Real GDP'!V172&lt;&gt;"",(IF('[1]T15 Wine import vol'!V172&lt;&gt;"",('[1]T15 Wine import vol'!V172/'[1]T61 Real GDP'!V172*1000),"")),"")</f>
        <v>35.194623809211542</v>
      </c>
      <c r="X141" s="9">
        <f>IF('[1]T61 Real GDP'!W172&lt;&gt;"",(IF('[1]T15 Wine import vol'!W172&lt;&gt;"",('[1]T15 Wine import vol'!W172/'[1]T61 Real GDP'!W172*1000),"")),"")</f>
        <v>13.645679485232918</v>
      </c>
      <c r="Y141" s="9">
        <f>IF('[1]T61 Real GDP'!X172&lt;&gt;"",(IF('[1]T15 Wine import vol'!X172&lt;&gt;"",('[1]T15 Wine import vol'!X172/'[1]T61 Real GDP'!X172*1000),"")),"")</f>
        <v>517.57368169559584</v>
      </c>
      <c r="Z141" s="9">
        <f>IF('[1]T61 Real GDP'!Y172&lt;&gt;"",(IF('[1]T15 Wine import vol'!Y172&lt;&gt;"",('[1]T15 Wine import vol'!Y172/'[1]T61 Real GDP'!Y172*1000),"")),"")</f>
        <v>59.480788914008102</v>
      </c>
      <c r="AA141" s="9" t="str">
        <f>IF('[1]T61 Real GDP'!Z172&lt;&gt;"",(IF('[1]T15 Wine import vol'!Z172&lt;&gt;"",('[1]T15 Wine import vol'!Z172/'[1]T61 Real GDP'!Z172*1000),"")),"")</f>
        <v/>
      </c>
      <c r="AB141" s="9">
        <f>IF('[1]T61 Real GDP'!AA172&lt;&gt;"",(IF('[1]T15 Wine import vol'!AA172&lt;&gt;"",('[1]T15 Wine import vol'!AA172/'[1]T61 Real GDP'!AA172*1000),"")),"")</f>
        <v>40.208732697137449</v>
      </c>
      <c r="AC141" s="9">
        <f>IF('[1]T61 Real GDP'!AB172&lt;&gt;"",(IF('[1]T15 Wine import vol'!AB172&lt;&gt;"",('[1]T15 Wine import vol'!AB172/'[1]T61 Real GDP'!AB172*1000),"")),"")</f>
        <v>517.66817159935783</v>
      </c>
      <c r="AD141" s="9">
        <f>IF('[1]T61 Real GDP'!AC172&lt;&gt;"",(IF('[1]T15 Wine import vol'!AC172&lt;&gt;"",('[1]T15 Wine import vol'!AC172/'[1]T61 Real GDP'!AC172*1000),"")),"")</f>
        <v>346.67498674249805</v>
      </c>
      <c r="AE141" s="9">
        <f>IF('[1]T61 Real GDP'!AD172&lt;&gt;"",(IF('[1]T15 Wine import vol'!AD172&lt;&gt;"",('[1]T15 Wine import vol'!AD172/'[1]T61 Real GDP'!AD172*1000),"")),"")</f>
        <v>72.543255019269196</v>
      </c>
      <c r="AF141" s="9">
        <f>IF('[1]T61 Real GDP'!AE172&lt;&gt;"",(IF('[1]T15 Wine import vol'!AE172&lt;&gt;"",('[1]T15 Wine import vol'!AE172/'[1]T61 Real GDP'!AE172*1000),"")),"")</f>
        <v>0.96209865136370032</v>
      </c>
      <c r="AG141" s="9">
        <f>IF('[1]T61 Real GDP'!AF172&lt;&gt;"",(IF('[1]T15 Wine import vol'!AF172&lt;&gt;"",('[1]T15 Wine import vol'!AF172/'[1]T61 Real GDP'!AF172*1000),"")),"")</f>
        <v>37.0354520383177</v>
      </c>
      <c r="AH141" s="9">
        <f>IF('[1]T61 Real GDP'!AG172&lt;&gt;"",(IF('[1]T15 Wine import vol'!AG172&lt;&gt;"",('[1]T15 Wine import vol'!AG172/'[1]T61 Real GDP'!AG172*1000),"")),"")</f>
        <v>2.2283528996656501</v>
      </c>
      <c r="AI141" s="9">
        <f>IF('[1]T61 Real GDP'!AH172&lt;&gt;"",(IF('[1]T15 Wine import vol'!AH172&lt;&gt;"",('[1]T15 Wine import vol'!AH172/'[1]T61 Real GDP'!AH172*1000),"")),"")</f>
        <v>29.505761844117853</v>
      </c>
      <c r="AJ141" s="9">
        <f>IF('[1]T61 Real GDP'!AI172&lt;&gt;"",(IF('[1]T15 Wine import vol'!AI172&lt;&gt;"",('[1]T15 Wine import vol'!AI172/'[1]T61 Real GDP'!AI172*1000),"")),"")</f>
        <v>110.58155359048421</v>
      </c>
      <c r="AK141" s="9" t="str">
        <f>IF('[1]T61 Real GDP'!AJ172&lt;&gt;"",(IF('[1]T15 Wine import vol'!AJ172&lt;&gt;"",('[1]T15 Wine import vol'!AJ172/'[1]T61 Real GDP'!AJ172*1000),"")),"")</f>
        <v/>
      </c>
      <c r="AL141" s="9">
        <f>IF('[1]T61 Real GDP'!AK172&lt;&gt;"",(IF('[1]T15 Wine import vol'!AK172&lt;&gt;"",('[1]T15 Wine import vol'!AK172/'[1]T61 Real GDP'!AK172*1000),"")),"")</f>
        <v>7.6481739665713006E-2</v>
      </c>
      <c r="AM141" s="9">
        <f>IF('[1]T61 Real GDP'!AL172&lt;&gt;"",(IF('[1]T15 Wine import vol'!AL172&lt;&gt;"",('[1]T15 Wine import vol'!AL172/'[1]T61 Real GDP'!AL172*1000),"")),"")</f>
        <v>40.712340520059172</v>
      </c>
      <c r="AN141" s="9">
        <f>IF('[1]T61 Real GDP'!AM172&lt;&gt;"",(IF('[1]T15 Wine import vol'!AM172&lt;&gt;"",('[1]T15 Wine import vol'!AM172/'[1]T61 Real GDP'!AM172*1000),"")),"")</f>
        <v>8.0086164111353249</v>
      </c>
      <c r="AO141" s="9">
        <f>IF('[1]T61 Real GDP'!AN172&lt;&gt;"",(IF('[1]T15 Wine import vol'!AN172&lt;&gt;"",('[1]T15 Wine import vol'!AN172/'[1]T61 Real GDP'!AN172*1000),"")),"")</f>
        <v>1.5562651715265412</v>
      </c>
      <c r="AP141" s="9">
        <f>IF('[1]T61 Real GDP'!AO172&lt;&gt;"",(IF('[1]T15 Wine import vol'!AO172&lt;&gt;"",('[1]T15 Wine import vol'!AO172/'[1]T61 Real GDP'!AO172*1000),"")),"")</f>
        <v>1.8253830592630791</v>
      </c>
      <c r="AQ141" s="9" t="str">
        <f>IF('[1]T61 Real GDP'!AP172&lt;&gt;"",(IF('[1]T15 Wine import vol'!AP172&lt;&gt;"",('[1]T15 Wine import vol'!AP172/'[1]T61 Real GDP'!AP172*1000),"")),"")</f>
        <v/>
      </c>
      <c r="AR141" s="9">
        <f>IF('[1]T61 Real GDP'!AQ172&lt;&gt;"",(IF('[1]T15 Wine import vol'!AQ172&lt;&gt;"",('[1]T15 Wine import vol'!AQ172/'[1]T61 Real GDP'!AQ172*1000),"")),"")</f>
        <v>6.5837850651302849</v>
      </c>
      <c r="AS141" s="9">
        <f>IF('[1]T61 Real GDP'!AR172&lt;&gt;"",(IF('[1]T15 Wine import vol'!AR172&lt;&gt;"",('[1]T15 Wine import vol'!AR172/'[1]T61 Real GDP'!AR172*1000),"")),"")</f>
        <v>80.125669645829319</v>
      </c>
      <c r="AT141" s="9">
        <f>IF('[1]T61 Real GDP'!AS172&lt;&gt;"",(IF('[1]T15 Wine import vol'!AS172&lt;&gt;"",('[1]T15 Wine import vol'!AS172/'[1]T61 Real GDP'!AS172*1000),"")),"")</f>
        <v>0.40270727616927526</v>
      </c>
      <c r="AU141" s="9">
        <f>IF('[1]T61 Real GDP'!AT172&lt;&gt;"",(IF('[1]T15 Wine import vol'!AT172&lt;&gt;"",('[1]T15 Wine import vol'!AT172/'[1]T61 Real GDP'!AT172*1000),"")),"")</f>
        <v>61.331114766933872</v>
      </c>
      <c r="AV141" s="9">
        <f>IF('[1]T61 Real GDP'!AU172&lt;&gt;"",(IF('[1]T15 Wine import vol'!AU172&lt;&gt;"",('[1]T15 Wine import vol'!AU172/'[1]T61 Real GDP'!AU172*1000),"")),"")</f>
        <v>18.888009102574742</v>
      </c>
      <c r="AW141" s="9">
        <f>IF('[1]T61 Real GDP'!AV172&lt;&gt;"",(IF('[1]T15 Wine import vol'!AV172&lt;&gt;"",('[1]T15 Wine import vol'!AV172/'[1]T61 Real GDP'!AV172*1000),"")),"")</f>
        <v>54.837243652412297</v>
      </c>
      <c r="AX141" s="9">
        <f>IF('[1]T61 Real GDP'!AW172&lt;&gt;"",(IF('[1]T15 Wine import vol'!AW172&lt;&gt;"",('[1]T15 Wine import vol'!AW172/'[1]T61 Real GDP'!AW172*1000),"")),"")</f>
        <v>26.96064318114901</v>
      </c>
      <c r="AY141" s="9">
        <f>IF('[1]T61 Real GDP'!AX172&lt;&gt;"",(IF('[1]T15 Wine import vol'!AX172&lt;&gt;"",('[1]T15 Wine import vol'!AX172/'[1]T61 Real GDP'!AX172*1000),"")),"")</f>
        <v>154.34551219305968</v>
      </c>
      <c r="AZ141" s="9">
        <f>IF('[1]T61 Real GDP'!AY172&lt;&gt;"",(IF('[1]T15 Wine import vol'!AY172&lt;&gt;"",('[1]T15 Wine import vol'!AY172/'[1]T61 Real GDP'!AY172*1000),"")),"")</f>
        <v>28.998326408778073</v>
      </c>
      <c r="BA141" s="9">
        <f>IF('[1]T61 Real GDP'!AZ172&lt;&gt;"",(IF('[1]T15 Wine import vol'!AZ172&lt;&gt;"",('[1]T15 Wine import vol'!AZ172/'[1]T61 Real GDP'!AZ172*1000),"")),"")</f>
        <v>12.684730757613188</v>
      </c>
      <c r="BB141" s="8">
        <f>IF('[1]T61 Real GDP'!BC172&lt;&gt;"",(IF('[1]T15 Wine import vol'!BC172&lt;&gt;"",('[1]T15 Wine import vol'!BC172/'[1]T61 Real GDP'!BC172*1000),"")),"")</f>
        <v>168.97636308164252</v>
      </c>
    </row>
    <row r="142" spans="1:54" x14ac:dyDescent="0.5">
      <c r="A142" s="7">
        <f>'[1]T15 Wine import vol'!A173</f>
        <v>2005</v>
      </c>
      <c r="B142" s="9">
        <f>IF('[1]T61 Real GDP'!B173&lt;&gt;"",(IF('[1]T15 Wine import vol'!B173&lt;&gt;"",('[1]T15 Wine import vol'!B173/'[1]T61 Real GDP'!B173*1000),"")),"")</f>
        <v>403.45769001488208</v>
      </c>
      <c r="C142" s="9">
        <f>IF('[1]T61 Real GDP'!C173&lt;&gt;"",(IF('[1]T15 Wine import vol'!C173&lt;&gt;"",('[1]T15 Wine import vol'!C173/'[1]T61 Real GDP'!C173*1000),"")),"")</f>
        <v>155.51317678588521</v>
      </c>
      <c r="D142" s="9">
        <f>IF('[1]T61 Real GDP'!D173&lt;&gt;"",(IF('[1]T15 Wine import vol'!D173&lt;&gt;"",('[1]T15 Wine import vol'!D173/'[1]T61 Real GDP'!D173*1000),"")),"")</f>
        <v>931.3636116383575</v>
      </c>
      <c r="E142" s="9">
        <f>IF('[1]T61 Real GDP'!E173&lt;&gt;"",(IF('[1]T15 Wine import vol'!E173&lt;&gt;"",('[1]T15 Wine import vol'!E173/'[1]T61 Real GDP'!E173*1000),"")),"")</f>
        <v>4.2695135962990634</v>
      </c>
      <c r="F142" s="9">
        <f>IF('[1]T61 Real GDP'!F173&lt;&gt;"",(IF('[1]T15 Wine import vol'!F173&lt;&gt;"",('[1]T15 Wine import vol'!F173/'[1]T61 Real GDP'!F173*1000),"")),"")</f>
        <v>365.55957350685844</v>
      </c>
      <c r="G142" s="9"/>
      <c r="H142" s="9">
        <f>IF('[1]T61 Real GDP'!G173&lt;&gt;"",(IF('[1]T15 Wine import vol'!G173&lt;&gt;"",('[1]T15 Wine import vol'!G173/'[1]T61 Real GDP'!G173*1000),"")),"")</f>
        <v>1247.3171507475747</v>
      </c>
      <c r="I142" s="9">
        <f>IF('[1]T61 Real GDP'!H173&lt;&gt;"",(IF('[1]T15 Wine import vol'!H173&lt;&gt;"",('[1]T15 Wine import vol'!H173/'[1]T61 Real GDP'!H173*1000),"")),"")</f>
        <v>1419.3620395277401</v>
      </c>
      <c r="J142" s="9">
        <f>IF('[1]T61 Real GDP'!I173&lt;&gt;"",(IF('[1]T15 Wine import vol'!I173&lt;&gt;"",('[1]T15 Wine import vol'!I173/'[1]T61 Real GDP'!I173*1000),"")),"")</f>
        <v>473.26726425223274</v>
      </c>
      <c r="K142" s="9">
        <f>IF('[1]T61 Real GDP'!J173&lt;&gt;"",(IF('[1]T15 Wine import vol'!J173&lt;&gt;"",('[1]T15 Wine import vol'!J173/'[1]T61 Real GDP'!J173*1000),"")),"")</f>
        <v>786.56357871389969</v>
      </c>
      <c r="L142" s="9">
        <f>IF('[1]T61 Real GDP'!K173&lt;&gt;"",(IF('[1]T15 Wine import vol'!K173&lt;&gt;"",('[1]T15 Wine import vol'!K173/'[1]T61 Real GDP'!K173*1000),"")),"")</f>
        <v>85.42083591497925</v>
      </c>
      <c r="M142" s="9">
        <f>IF('[1]T61 Real GDP'!L173&lt;&gt;"",(IF('[1]T15 Wine import vol'!L173&lt;&gt;"",('[1]T15 Wine import vol'!L173/'[1]T61 Real GDP'!L173*1000),"")),"")</f>
        <v>525.29880208479187</v>
      </c>
      <c r="N142" s="9">
        <f>IF('[1]T61 Real GDP'!M173&lt;&gt;"",(IF('[1]T15 Wine import vol'!M173&lt;&gt;"",('[1]T15 Wine import vol'!M173/'[1]T61 Real GDP'!M173*1000),"")),"")</f>
        <v>980.96864809571764</v>
      </c>
      <c r="O142" s="9">
        <f>IF('[1]T61 Real GDP'!N173&lt;&gt;"",(IF('[1]T15 Wine import vol'!N173&lt;&gt;"",('[1]T15 Wine import vol'!N173/'[1]T61 Real GDP'!N173*1000),"")),"")</f>
        <v>604.90781856383626</v>
      </c>
      <c r="P142" s="9">
        <f>IF('[1]T61 Real GDP'!O173&lt;&gt;"",(IF('[1]T15 Wine import vol'!O173&lt;&gt;"",('[1]T15 Wine import vol'!O173/'[1]T61 Real GDP'!O173*1000),"")),"")</f>
        <v>1024.0640957661178</v>
      </c>
      <c r="Q142" s="9">
        <f>IF('[1]T61 Real GDP'!P173&lt;&gt;"",(IF('[1]T15 Wine import vol'!P173&lt;&gt;"",('[1]T15 Wine import vol'!P173/'[1]T61 Real GDP'!P173*1000),"")),"")</f>
        <v>914.26516962710116</v>
      </c>
      <c r="R142" s="9" t="str">
        <f>IF('[1]T61 Real GDP'!Q173&lt;&gt;"",(IF('[1]T15 Wine import vol'!Q173&lt;&gt;"",('[1]T15 Wine import vol'!Q173/'[1]T61 Real GDP'!Q173*1000),"")),"")</f>
        <v/>
      </c>
      <c r="S142" s="9">
        <f>IF('[1]T61 Real GDP'!R173&lt;&gt;"",(IF('[1]T15 Wine import vol'!R173&lt;&gt;"",('[1]T15 Wine import vol'!R173/'[1]T61 Real GDP'!R173*1000),"")),"")</f>
        <v>86.613277497572895</v>
      </c>
      <c r="T142" s="9">
        <f>IF('[1]T61 Real GDP'!S173&lt;&gt;"",(IF('[1]T15 Wine import vol'!S173&lt;&gt;"",('[1]T15 Wine import vol'!S173/'[1]T61 Real GDP'!S173*1000),"")),"")</f>
        <v>314.87450063349138</v>
      </c>
      <c r="U142" s="9">
        <f>IF('[1]T61 Real GDP'!T173&lt;&gt;"",(IF('[1]T15 Wine import vol'!T173&lt;&gt;"",('[1]T15 Wine import vol'!T173/'[1]T61 Real GDP'!T173*1000),"")),"")</f>
        <v>7.3339522842722591</v>
      </c>
      <c r="V142" s="9">
        <f>IF('[1]T61 Real GDP'!U173&lt;&gt;"",(IF('[1]T15 Wine import vol'!U173&lt;&gt;"",('[1]T15 Wine import vol'!U173/'[1]T61 Real GDP'!U173*1000),"")),"")</f>
        <v>80.12446245399093</v>
      </c>
      <c r="W142" s="9">
        <f>IF('[1]T61 Real GDP'!V173&lt;&gt;"",(IF('[1]T15 Wine import vol'!V173&lt;&gt;"",('[1]T15 Wine import vol'!V173/'[1]T61 Real GDP'!V173*1000),"")),"")</f>
        <v>646.29983171935271</v>
      </c>
      <c r="X142" s="9">
        <f>IF('[1]T61 Real GDP'!W173&lt;&gt;"",(IF('[1]T15 Wine import vol'!W173&lt;&gt;"",('[1]T15 Wine import vol'!W173/'[1]T61 Real GDP'!W173*1000),"")),"")</f>
        <v>46.458463565029149</v>
      </c>
      <c r="Y142" s="9">
        <f>IF('[1]T61 Real GDP'!X173&lt;&gt;"",(IF('[1]T15 Wine import vol'!X173&lt;&gt;"",('[1]T15 Wine import vol'!X173/'[1]T61 Real GDP'!X173*1000),"")),"")</f>
        <v>600.02554981047876</v>
      </c>
      <c r="Z142" s="9">
        <f>IF('[1]T61 Real GDP'!Y173&lt;&gt;"",(IF('[1]T15 Wine import vol'!Y173&lt;&gt;"",('[1]T15 Wine import vol'!Y173/'[1]T61 Real GDP'!Y173*1000),"")),"")</f>
        <v>86.30837727377974</v>
      </c>
      <c r="AA142" s="9" t="str">
        <f>IF('[1]T61 Real GDP'!Z173&lt;&gt;"",(IF('[1]T15 Wine import vol'!Z173&lt;&gt;"",('[1]T15 Wine import vol'!Z173/'[1]T61 Real GDP'!Z173*1000),"")),"")</f>
        <v/>
      </c>
      <c r="AB142" s="9">
        <f>IF('[1]T61 Real GDP'!AA173&lt;&gt;"",(IF('[1]T15 Wine import vol'!AA173&lt;&gt;"",('[1]T15 Wine import vol'!AA173/'[1]T61 Real GDP'!AA173*1000),"")),"")</f>
        <v>46.066134018183355</v>
      </c>
      <c r="AC142" s="9">
        <f>IF('[1]T61 Real GDP'!AB173&lt;&gt;"",(IF('[1]T15 Wine import vol'!AB173&lt;&gt;"",('[1]T15 Wine import vol'!AB173/'[1]T61 Real GDP'!AB173*1000),"")),"")</f>
        <v>463.50559070900937</v>
      </c>
      <c r="AD142" s="9">
        <f>IF('[1]T61 Real GDP'!AC173&lt;&gt;"",(IF('[1]T15 Wine import vol'!AC173&lt;&gt;"",('[1]T15 Wine import vol'!AC173/'[1]T61 Real GDP'!AC173*1000),"")),"")</f>
        <v>354.21275613472756</v>
      </c>
      <c r="AE142" s="9">
        <f>IF('[1]T61 Real GDP'!AD173&lt;&gt;"",(IF('[1]T15 Wine import vol'!AD173&lt;&gt;"",('[1]T15 Wine import vol'!AD173/'[1]T61 Real GDP'!AD173*1000),"")),"")</f>
        <v>78.202960742865159</v>
      </c>
      <c r="AF142" s="9">
        <f>IF('[1]T61 Real GDP'!AE173&lt;&gt;"",(IF('[1]T15 Wine import vol'!AE173&lt;&gt;"",('[1]T15 Wine import vol'!AE173/'[1]T61 Real GDP'!AE173*1000),"")),"")</f>
        <v>0.77063095601584519</v>
      </c>
      <c r="AG142" s="9">
        <f>IF('[1]T61 Real GDP'!AF173&lt;&gt;"",(IF('[1]T15 Wine import vol'!AF173&lt;&gt;"",('[1]T15 Wine import vol'!AF173/'[1]T61 Real GDP'!AF173*1000),"")),"")</f>
        <v>37.46579550097708</v>
      </c>
      <c r="AH142" s="9">
        <f>IF('[1]T61 Real GDP'!AG173&lt;&gt;"",(IF('[1]T15 Wine import vol'!AG173&lt;&gt;"",('[1]T15 Wine import vol'!AG173/'[1]T61 Real GDP'!AG173*1000),"")),"")</f>
        <v>7.4400910336987307</v>
      </c>
      <c r="AI142" s="9">
        <f>IF('[1]T61 Real GDP'!AH173&lt;&gt;"",(IF('[1]T15 Wine import vol'!AH173&lt;&gt;"",('[1]T15 Wine import vol'!AH173/'[1]T61 Real GDP'!AH173*1000),"")),"")</f>
        <v>34.629433412853842</v>
      </c>
      <c r="AJ142" s="9">
        <f>IF('[1]T61 Real GDP'!AI173&lt;&gt;"",(IF('[1]T15 Wine import vol'!AI173&lt;&gt;"",('[1]T15 Wine import vol'!AI173/'[1]T61 Real GDP'!AI173*1000),"")),"")</f>
        <v>81.099627059908769</v>
      </c>
      <c r="AK142" s="9" t="str">
        <f>IF('[1]T61 Real GDP'!AJ173&lt;&gt;"",(IF('[1]T15 Wine import vol'!AJ173&lt;&gt;"",('[1]T15 Wine import vol'!AJ173/'[1]T61 Real GDP'!AJ173*1000),"")),"")</f>
        <v/>
      </c>
      <c r="AL142" s="9">
        <f>IF('[1]T61 Real GDP'!AK173&lt;&gt;"",(IF('[1]T15 Wine import vol'!AK173&lt;&gt;"",('[1]T15 Wine import vol'!AK173/'[1]T61 Real GDP'!AK173*1000),"")),"")</f>
        <v>2.3237916778762018</v>
      </c>
      <c r="AM142" s="9">
        <f>IF('[1]T61 Real GDP'!AL173&lt;&gt;"",(IF('[1]T15 Wine import vol'!AL173&lt;&gt;"",('[1]T15 Wine import vol'!AL173/'[1]T61 Real GDP'!AL173*1000),"")),"")</f>
        <v>62.106467810655836</v>
      </c>
      <c r="AN142" s="9">
        <f>IF('[1]T61 Real GDP'!AM173&lt;&gt;"",(IF('[1]T15 Wine import vol'!AM173&lt;&gt;"",('[1]T15 Wine import vol'!AM173/'[1]T61 Real GDP'!AM173*1000),"")),"")</f>
        <v>49.047996921933631</v>
      </c>
      <c r="AO142" s="9">
        <f>IF('[1]T61 Real GDP'!AN173&lt;&gt;"",(IF('[1]T15 Wine import vol'!AN173&lt;&gt;"",('[1]T15 Wine import vol'!AN173/'[1]T61 Real GDP'!AN173*1000),"")),"")</f>
        <v>1.2561866309087002</v>
      </c>
      <c r="AP142" s="9">
        <f>IF('[1]T61 Real GDP'!AO173&lt;&gt;"",(IF('[1]T15 Wine import vol'!AO173&lt;&gt;"",('[1]T15 Wine import vol'!AO173/'[1]T61 Real GDP'!AO173*1000),"")),"")</f>
        <v>2.4700968810026347</v>
      </c>
      <c r="AQ142" s="9" t="str">
        <f>IF('[1]T61 Real GDP'!AP173&lt;&gt;"",(IF('[1]T15 Wine import vol'!AP173&lt;&gt;"",('[1]T15 Wine import vol'!AP173/'[1]T61 Real GDP'!AP173*1000),"")),"")</f>
        <v/>
      </c>
      <c r="AR142" s="9">
        <f>IF('[1]T61 Real GDP'!AQ173&lt;&gt;"",(IF('[1]T15 Wine import vol'!AQ173&lt;&gt;"",('[1]T15 Wine import vol'!AQ173/'[1]T61 Real GDP'!AQ173*1000),"")),"")</f>
        <v>7.4250986245868429</v>
      </c>
      <c r="AS142" s="9">
        <f>IF('[1]T61 Real GDP'!AR173&lt;&gt;"",(IF('[1]T15 Wine import vol'!AR173&lt;&gt;"",('[1]T15 Wine import vol'!AR173/'[1]T61 Real GDP'!AR173*1000),"")),"")</f>
        <v>84.187873163651389</v>
      </c>
      <c r="AT142" s="9">
        <f>IF('[1]T61 Real GDP'!AS173&lt;&gt;"",(IF('[1]T15 Wine import vol'!AS173&lt;&gt;"",('[1]T15 Wine import vol'!AS173/'[1]T61 Real GDP'!AS173*1000),"")),"")</f>
        <v>0.63759990072758199</v>
      </c>
      <c r="AU142" s="9">
        <f>IF('[1]T61 Real GDP'!AT173&lt;&gt;"",(IF('[1]T15 Wine import vol'!AT173&lt;&gt;"",('[1]T15 Wine import vol'!AT173/'[1]T61 Real GDP'!AT173*1000),"")),"")</f>
        <v>57.433319236574377</v>
      </c>
      <c r="AV142" s="9">
        <f>IF('[1]T61 Real GDP'!AU173&lt;&gt;"",(IF('[1]T15 Wine import vol'!AU173&lt;&gt;"",('[1]T15 Wine import vol'!AU173/'[1]T61 Real GDP'!AU173*1000),"")),"")</f>
        <v>21.695868453163005</v>
      </c>
      <c r="AW142" s="9">
        <f>IF('[1]T61 Real GDP'!AV173&lt;&gt;"",(IF('[1]T15 Wine import vol'!AV173&lt;&gt;"",('[1]T15 Wine import vol'!AV173/'[1]T61 Real GDP'!AV173*1000),"")),"")</f>
        <v>30.105296499872743</v>
      </c>
      <c r="AX142" s="9">
        <f>IF('[1]T61 Real GDP'!AW173&lt;&gt;"",(IF('[1]T15 Wine import vol'!AW173&lt;&gt;"",('[1]T15 Wine import vol'!AW173/'[1]T61 Real GDP'!AW173*1000),"")),"")</f>
        <v>27.239194134136604</v>
      </c>
      <c r="AY142" s="9">
        <f>IF('[1]T61 Real GDP'!AX173&lt;&gt;"",(IF('[1]T15 Wine import vol'!AX173&lt;&gt;"",('[1]T15 Wine import vol'!AX173/'[1]T61 Real GDP'!AX173*1000),"")),"")</f>
        <v>156.75184301943122</v>
      </c>
      <c r="AZ142" s="9">
        <f>IF('[1]T61 Real GDP'!AY173&lt;&gt;"",(IF('[1]T15 Wine import vol'!AY173&lt;&gt;"",('[1]T15 Wine import vol'!AY173/'[1]T61 Real GDP'!AY173*1000),"")),"")</f>
        <v>37.690387224598751</v>
      </c>
      <c r="BA142" s="9">
        <f>IF('[1]T61 Real GDP'!AZ173&lt;&gt;"",(IF('[1]T15 Wine import vol'!AZ173&lt;&gt;"",('[1]T15 Wine import vol'!AZ173/'[1]T61 Real GDP'!AZ173*1000),"")),"")</f>
        <v>13.992978256649625</v>
      </c>
      <c r="BB142" s="8">
        <f>IF('[1]T61 Real GDP'!BC173&lt;&gt;"",(IF('[1]T15 Wine import vol'!BC173&lt;&gt;"",('[1]T15 Wine import vol'!BC173/'[1]T61 Real GDP'!BC173*1000),"")),"")</f>
        <v>169.90635211840234</v>
      </c>
    </row>
    <row r="143" spans="1:54" x14ac:dyDescent="0.5">
      <c r="A143" s="7">
        <f>'[1]T15 Wine import vol'!A174</f>
        <v>2006</v>
      </c>
      <c r="B143" s="9">
        <f>IF('[1]T61 Real GDP'!B174&lt;&gt;"",(IF('[1]T15 Wine import vol'!B174&lt;&gt;"",('[1]T15 Wine import vol'!B174/'[1]T61 Real GDP'!B174*1000),"")),"")</f>
        <v>382.43446110662006</v>
      </c>
      <c r="C143" s="9">
        <f>IF('[1]T61 Real GDP'!C174&lt;&gt;"",(IF('[1]T15 Wine import vol'!C174&lt;&gt;"",('[1]T15 Wine import vol'!C174/'[1]T61 Real GDP'!C174*1000),"")),"")</f>
        <v>136.18560900293159</v>
      </c>
      <c r="D143" s="9">
        <f>IF('[1]T61 Real GDP'!D174&lt;&gt;"",(IF('[1]T15 Wine import vol'!D174&lt;&gt;"",('[1]T15 Wine import vol'!D174/'[1]T61 Real GDP'!D174*1000),"")),"")</f>
        <v>590.21814899279332</v>
      </c>
      <c r="E143" s="9">
        <f>IF('[1]T61 Real GDP'!E174&lt;&gt;"",(IF('[1]T15 Wine import vol'!E174&lt;&gt;"",('[1]T15 Wine import vol'!E174/'[1]T61 Real GDP'!E174*1000),"")),"")</f>
        <v>5.8204953692379702</v>
      </c>
      <c r="F143" s="9">
        <f>IF('[1]T61 Real GDP'!F174&lt;&gt;"",(IF('[1]T15 Wine import vol'!F174&lt;&gt;"",('[1]T15 Wine import vol'!F174/'[1]T61 Real GDP'!F174*1000),"")),"")</f>
        <v>380.54465391619323</v>
      </c>
      <c r="G143" s="9"/>
      <c r="H143" s="9">
        <f>IF('[1]T61 Real GDP'!G174&lt;&gt;"",(IF('[1]T15 Wine import vol'!G174&lt;&gt;"",('[1]T15 Wine import vol'!G174/'[1]T61 Real GDP'!G174*1000),"")),"")</f>
        <v>1289.7021383443243</v>
      </c>
      <c r="I143" s="9">
        <f>IF('[1]T61 Real GDP'!H174&lt;&gt;"",(IF('[1]T15 Wine import vol'!H174&lt;&gt;"",('[1]T15 Wine import vol'!H174/'[1]T61 Real GDP'!H174*1000),"")),"")</f>
        <v>1376.9699651470678</v>
      </c>
      <c r="J143" s="9">
        <f>IF('[1]T61 Real GDP'!I174&lt;&gt;"",(IF('[1]T15 Wine import vol'!I174&lt;&gt;"",('[1]T15 Wine import vol'!I174/'[1]T61 Real GDP'!I174*1000),"")),"")</f>
        <v>460.96715856495081</v>
      </c>
      <c r="K143" s="9">
        <f>IF('[1]T61 Real GDP'!J174&lt;&gt;"",(IF('[1]T15 Wine import vol'!J174&lt;&gt;"",('[1]T15 Wine import vol'!J174/'[1]T61 Real GDP'!J174*1000),"")),"")</f>
        <v>805.44123540828934</v>
      </c>
      <c r="L143" s="9">
        <f>IF('[1]T61 Real GDP'!K174&lt;&gt;"",(IF('[1]T15 Wine import vol'!K174&lt;&gt;"",('[1]T15 Wine import vol'!K174/'[1]T61 Real GDP'!K174*1000),"")),"")</f>
        <v>97.419493225727336</v>
      </c>
      <c r="M143" s="9">
        <f>IF('[1]T61 Real GDP'!L174&lt;&gt;"",(IF('[1]T15 Wine import vol'!L174&lt;&gt;"",('[1]T15 Wine import vol'!L174/'[1]T61 Real GDP'!L174*1000),"")),"")</f>
        <v>563.27872896704639</v>
      </c>
      <c r="N143" s="9">
        <f>IF('[1]T61 Real GDP'!M174&lt;&gt;"",(IF('[1]T15 Wine import vol'!M174&lt;&gt;"",('[1]T15 Wine import vol'!M174/'[1]T61 Real GDP'!M174*1000),"")),"")</f>
        <v>798.04497387992751</v>
      </c>
      <c r="O143" s="9">
        <f>IF('[1]T61 Real GDP'!N174&lt;&gt;"",(IF('[1]T15 Wine import vol'!N174&lt;&gt;"",('[1]T15 Wine import vol'!N174/'[1]T61 Real GDP'!N174*1000),"")),"")</f>
        <v>738.08510770713474</v>
      </c>
      <c r="P143" s="9">
        <f>IF('[1]T61 Real GDP'!O174&lt;&gt;"",(IF('[1]T15 Wine import vol'!O174&lt;&gt;"",('[1]T15 Wine import vol'!O174/'[1]T61 Real GDP'!O174*1000),"")),"")</f>
        <v>960.56968222532157</v>
      </c>
      <c r="Q143" s="9">
        <f>IF('[1]T61 Real GDP'!P174&lt;&gt;"",(IF('[1]T15 Wine import vol'!P174&lt;&gt;"",('[1]T15 Wine import vol'!P174/'[1]T61 Real GDP'!P174*1000),"")),"")</f>
        <v>804.82208054951275</v>
      </c>
      <c r="R143" s="9" t="str">
        <f>IF('[1]T61 Real GDP'!Q174&lt;&gt;"",(IF('[1]T15 Wine import vol'!Q174&lt;&gt;"",('[1]T15 Wine import vol'!Q174/'[1]T61 Real GDP'!Q174*1000),"")),"")</f>
        <v/>
      </c>
      <c r="S143" s="9">
        <f>IF('[1]T61 Real GDP'!R174&lt;&gt;"",(IF('[1]T15 Wine import vol'!R174&lt;&gt;"",('[1]T15 Wine import vol'!R174/'[1]T61 Real GDP'!R174*1000),"")),"")</f>
        <v>372.37703289819177</v>
      </c>
      <c r="T143" s="9">
        <f>IF('[1]T61 Real GDP'!S174&lt;&gt;"",(IF('[1]T15 Wine import vol'!S174&lt;&gt;"",('[1]T15 Wine import vol'!S174/'[1]T61 Real GDP'!S174*1000),"")),"")</f>
        <v>324.09239586403152</v>
      </c>
      <c r="U143" s="9">
        <f>IF('[1]T61 Real GDP'!T174&lt;&gt;"",(IF('[1]T15 Wine import vol'!T174&lt;&gt;"",('[1]T15 Wine import vol'!T174/'[1]T61 Real GDP'!T174*1000),"")),"")</f>
        <v>191.79736755174235</v>
      </c>
      <c r="V143" s="9">
        <f>IF('[1]T61 Real GDP'!U174&lt;&gt;"",(IF('[1]T15 Wine import vol'!U174&lt;&gt;"",('[1]T15 Wine import vol'!U174/'[1]T61 Real GDP'!U174*1000),"")),"")</f>
        <v>209.48797511857245</v>
      </c>
      <c r="W143" s="9">
        <f>IF('[1]T61 Real GDP'!V174&lt;&gt;"",(IF('[1]T15 Wine import vol'!V174&lt;&gt;"",('[1]T15 Wine import vol'!V174/'[1]T61 Real GDP'!V174*1000),"")),"")</f>
        <v>685.12533680991078</v>
      </c>
      <c r="X143" s="9">
        <f>IF('[1]T61 Real GDP'!W174&lt;&gt;"",(IF('[1]T15 Wine import vol'!W174&lt;&gt;"",('[1]T15 Wine import vol'!W174/'[1]T61 Real GDP'!W174*1000),"")),"")</f>
        <v>745.9302542703407</v>
      </c>
      <c r="Y143" s="9">
        <f>IF('[1]T61 Real GDP'!X174&lt;&gt;"",(IF('[1]T15 Wine import vol'!X174&lt;&gt;"",('[1]T15 Wine import vol'!X174/'[1]T61 Real GDP'!X174*1000),"")),"")</f>
        <v>329.9189033545772</v>
      </c>
      <c r="Z143" s="9">
        <f>IF('[1]T61 Real GDP'!Y174&lt;&gt;"",(IF('[1]T15 Wine import vol'!Y174&lt;&gt;"",('[1]T15 Wine import vol'!Y174/'[1]T61 Real GDP'!Y174*1000),"")),"")</f>
        <v>217.6765639128065</v>
      </c>
      <c r="AA143" s="9" t="str">
        <f>IF('[1]T61 Real GDP'!Z174&lt;&gt;"",(IF('[1]T15 Wine import vol'!Z174&lt;&gt;"",('[1]T15 Wine import vol'!Z174/'[1]T61 Real GDP'!Z174*1000),"")),"")</f>
        <v/>
      </c>
      <c r="AB143" s="9">
        <f>IF('[1]T61 Real GDP'!AA174&lt;&gt;"",(IF('[1]T15 Wine import vol'!AA174&lt;&gt;"",('[1]T15 Wine import vol'!AA174/'[1]T61 Real GDP'!AA174*1000),"")),"")</f>
        <v>55.041970971108221</v>
      </c>
      <c r="AC143" s="9">
        <f>IF('[1]T61 Real GDP'!AB174&lt;&gt;"",(IF('[1]T15 Wine import vol'!AB174&lt;&gt;"",('[1]T15 Wine import vol'!AB174/'[1]T61 Real GDP'!AB174*1000),"")),"")</f>
        <v>463.67976068674551</v>
      </c>
      <c r="AD143" s="9">
        <f>IF('[1]T61 Real GDP'!AC174&lt;&gt;"",(IF('[1]T15 Wine import vol'!AC174&lt;&gt;"",('[1]T15 Wine import vol'!AC174/'[1]T61 Real GDP'!AC174*1000),"")),"")</f>
        <v>373.28381978297278</v>
      </c>
      <c r="AE143" s="9">
        <f>IF('[1]T61 Real GDP'!AD174&lt;&gt;"",(IF('[1]T15 Wine import vol'!AD174&lt;&gt;"",('[1]T15 Wine import vol'!AD174/'[1]T61 Real GDP'!AD174*1000),"")),"")</f>
        <v>83.606431547904961</v>
      </c>
      <c r="AF143" s="9">
        <f>IF('[1]T61 Real GDP'!AE174&lt;&gt;"",(IF('[1]T15 Wine import vol'!AE174&lt;&gt;"",('[1]T15 Wine import vol'!AE174/'[1]T61 Real GDP'!AE174*1000),"")),"")</f>
        <v>0.6146429086500852</v>
      </c>
      <c r="AG143" s="9">
        <f>IF('[1]T61 Real GDP'!AF174&lt;&gt;"",(IF('[1]T15 Wine import vol'!AF174&lt;&gt;"",('[1]T15 Wine import vol'!AF174/'[1]T61 Real GDP'!AF174*1000),"")),"")</f>
        <v>44.730112358817209</v>
      </c>
      <c r="AH143" s="9">
        <f>IF('[1]T61 Real GDP'!AG174&lt;&gt;"",(IF('[1]T15 Wine import vol'!AG174&lt;&gt;"",('[1]T15 Wine import vol'!AG174/'[1]T61 Real GDP'!AG174*1000),"")),"")</f>
        <v>30.295936039026106</v>
      </c>
      <c r="AI143" s="9">
        <f>IF('[1]T61 Real GDP'!AH174&lt;&gt;"",(IF('[1]T15 Wine import vol'!AH174&lt;&gt;"",('[1]T15 Wine import vol'!AH174/'[1]T61 Real GDP'!AH174*1000),"")),"")</f>
        <v>40.923327646029087</v>
      </c>
      <c r="AJ143" s="9">
        <f>IF('[1]T61 Real GDP'!AI174&lt;&gt;"",(IF('[1]T15 Wine import vol'!AI174&lt;&gt;"",('[1]T15 Wine import vol'!AI174/'[1]T61 Real GDP'!AI174*1000),"")),"")</f>
        <v>75.343561579647698</v>
      </c>
      <c r="AK143" s="9" t="str">
        <f>IF('[1]T61 Real GDP'!AJ174&lt;&gt;"",(IF('[1]T15 Wine import vol'!AJ174&lt;&gt;"",('[1]T15 Wine import vol'!AJ174/'[1]T61 Real GDP'!AJ174*1000),"")),"")</f>
        <v/>
      </c>
      <c r="AL143" s="9">
        <f>IF('[1]T61 Real GDP'!AK174&lt;&gt;"",(IF('[1]T15 Wine import vol'!AK174&lt;&gt;"",('[1]T15 Wine import vol'!AK174/'[1]T61 Real GDP'!AK174*1000),"")),"")</f>
        <v>8.0560966518783772</v>
      </c>
      <c r="AM143" s="9">
        <f>IF('[1]T61 Real GDP'!AL174&lt;&gt;"",(IF('[1]T15 Wine import vol'!AL174&lt;&gt;"",('[1]T15 Wine import vol'!AL174/'[1]T61 Real GDP'!AL174*1000),"")),"")</f>
        <v>13.522944892001005</v>
      </c>
      <c r="AN143" s="9">
        <f>IF('[1]T61 Real GDP'!AM174&lt;&gt;"",(IF('[1]T15 Wine import vol'!AM174&lt;&gt;"",('[1]T15 Wine import vol'!AM174/'[1]T61 Real GDP'!AM174*1000),"")),"")</f>
        <v>38.957586075005693</v>
      </c>
      <c r="AO143" s="9">
        <f>IF('[1]T61 Real GDP'!AN174&lt;&gt;"",(IF('[1]T15 Wine import vol'!AN174&lt;&gt;"",('[1]T15 Wine import vol'!AN174/'[1]T61 Real GDP'!AN174*1000),"")),"")</f>
        <v>0.8741713913934237</v>
      </c>
      <c r="AP143" s="9">
        <f>IF('[1]T61 Real GDP'!AO174&lt;&gt;"",(IF('[1]T15 Wine import vol'!AO174&lt;&gt;"",('[1]T15 Wine import vol'!AO174/'[1]T61 Real GDP'!AO174*1000),"")),"")</f>
        <v>2.6905191055980513</v>
      </c>
      <c r="AQ143" s="9" t="str">
        <f>IF('[1]T61 Real GDP'!AP174&lt;&gt;"",(IF('[1]T15 Wine import vol'!AP174&lt;&gt;"",('[1]T15 Wine import vol'!AP174/'[1]T61 Real GDP'!AP174*1000),"")),"")</f>
        <v/>
      </c>
      <c r="AR143" s="9">
        <f>IF('[1]T61 Real GDP'!AQ174&lt;&gt;"",(IF('[1]T15 Wine import vol'!AQ174&lt;&gt;"",('[1]T15 Wine import vol'!AQ174/'[1]T61 Real GDP'!AQ174*1000),"")),"")</f>
        <v>14.568627636462244</v>
      </c>
      <c r="AS143" s="9">
        <f>IF('[1]T61 Real GDP'!AR174&lt;&gt;"",(IF('[1]T15 Wine import vol'!AR174&lt;&gt;"",('[1]T15 Wine import vol'!AR174/'[1]T61 Real GDP'!AR174*1000),"")),"")</f>
        <v>95.39009997692267</v>
      </c>
      <c r="AT143" s="9">
        <f>IF('[1]T61 Real GDP'!AS174&lt;&gt;"",(IF('[1]T15 Wine import vol'!AS174&lt;&gt;"",('[1]T15 Wine import vol'!AS174/'[1]T61 Real GDP'!AS174*1000),"")),"")</f>
        <v>0.62495673293692955</v>
      </c>
      <c r="AU143" s="9">
        <f>IF('[1]T61 Real GDP'!AT174&lt;&gt;"",(IF('[1]T15 Wine import vol'!AT174&lt;&gt;"",('[1]T15 Wine import vol'!AT174/'[1]T61 Real GDP'!AT174*1000),"")),"")</f>
        <v>59.42687741388746</v>
      </c>
      <c r="AV143" s="9">
        <f>IF('[1]T61 Real GDP'!AU174&lt;&gt;"",(IF('[1]T15 Wine import vol'!AU174&lt;&gt;"",('[1]T15 Wine import vol'!AU174/'[1]T61 Real GDP'!AU174*1000),"")),"")</f>
        <v>24.115549950990559</v>
      </c>
      <c r="AW143" s="9">
        <f>IF('[1]T61 Real GDP'!AV174&lt;&gt;"",(IF('[1]T15 Wine import vol'!AV174&lt;&gt;"",('[1]T15 Wine import vol'!AV174/'[1]T61 Real GDP'!AV174*1000),"")),"")</f>
        <v>25.538509711880835</v>
      </c>
      <c r="AX143" s="9">
        <f>IF('[1]T61 Real GDP'!AW174&lt;&gt;"",(IF('[1]T15 Wine import vol'!AW174&lt;&gt;"",('[1]T15 Wine import vol'!AW174/'[1]T61 Real GDP'!AW174*1000),"")),"")</f>
        <v>28.035379905732214</v>
      </c>
      <c r="AY143" s="9">
        <f>IF('[1]T61 Real GDP'!AX174&lt;&gt;"",(IF('[1]T15 Wine import vol'!AX174&lt;&gt;"",('[1]T15 Wine import vol'!AX174/'[1]T61 Real GDP'!AX174*1000),"")),"")</f>
        <v>173.00622644993064</v>
      </c>
      <c r="AZ143" s="9">
        <f>IF('[1]T61 Real GDP'!AY174&lt;&gt;"",(IF('[1]T15 Wine import vol'!AY174&lt;&gt;"",('[1]T15 Wine import vol'!AY174/'[1]T61 Real GDP'!AY174*1000),"")),"")</f>
        <v>36.617319434150659</v>
      </c>
      <c r="BA143" s="9">
        <f>IF('[1]T61 Real GDP'!AZ174&lt;&gt;"",(IF('[1]T15 Wine import vol'!AZ174&lt;&gt;"",('[1]T15 Wine import vol'!AZ174/'[1]T61 Real GDP'!AZ174*1000),"")),"")</f>
        <v>13.47121643480242</v>
      </c>
      <c r="BB143" s="8">
        <f>IF('[1]T61 Real GDP'!BC174&lt;&gt;"",(IF('[1]T15 Wine import vol'!BC174&lt;&gt;"",('[1]T15 Wine import vol'!BC174/'[1]T61 Real GDP'!BC174*1000),"")),"")</f>
        <v>163.44547077782275</v>
      </c>
    </row>
    <row r="144" spans="1:54" x14ac:dyDescent="0.5">
      <c r="A144" s="7">
        <f>'[1]T15 Wine import vol'!A175</f>
        <v>2007</v>
      </c>
      <c r="B144" s="9">
        <f>IF('[1]T61 Real GDP'!B175&lt;&gt;"",(IF('[1]T15 Wine import vol'!B175&lt;&gt;"",('[1]T15 Wine import vol'!B175/'[1]T61 Real GDP'!B175*1000),"")),"")</f>
        <v>372.1867943692049</v>
      </c>
      <c r="C144" s="9">
        <f>IF('[1]T61 Real GDP'!C175&lt;&gt;"",(IF('[1]T15 Wine import vol'!C175&lt;&gt;"",('[1]T15 Wine import vol'!C175/'[1]T61 Real GDP'!C175*1000),"")),"")</f>
        <v>151.49535246282269</v>
      </c>
      <c r="D144" s="9">
        <f>IF('[1]T61 Real GDP'!D175&lt;&gt;"",(IF('[1]T15 Wine import vol'!D175&lt;&gt;"",('[1]T15 Wine import vol'!D175/'[1]T61 Real GDP'!D175*1000),"")),"")</f>
        <v>804.61839089246303</v>
      </c>
      <c r="E144" s="9">
        <f>IF('[1]T61 Real GDP'!E175&lt;&gt;"",(IF('[1]T15 Wine import vol'!E175&lt;&gt;"",('[1]T15 Wine import vol'!E175/'[1]T61 Real GDP'!E175*1000),"")),"")</f>
        <v>5.2482316630462895</v>
      </c>
      <c r="F144" s="9">
        <f>IF('[1]T61 Real GDP'!F175&lt;&gt;"",(IF('[1]T15 Wine import vol'!F175&lt;&gt;"",('[1]T15 Wine import vol'!F175/'[1]T61 Real GDP'!F175*1000),"")),"")</f>
        <v>387.68858599378109</v>
      </c>
      <c r="G144" s="9"/>
      <c r="H144" s="9">
        <f>IF('[1]T61 Real GDP'!G175&lt;&gt;"",(IF('[1]T15 Wine import vol'!G175&lt;&gt;"",('[1]T15 Wine import vol'!G175/'[1]T61 Real GDP'!G175*1000),"")),"")</f>
        <v>1289.6838592188667</v>
      </c>
      <c r="I144" s="9">
        <f>IF('[1]T61 Real GDP'!H175&lt;&gt;"",(IF('[1]T15 Wine import vol'!H175&lt;&gt;"",('[1]T15 Wine import vol'!H175/'[1]T61 Real GDP'!H175*1000),"")),"")</f>
        <v>1362.8867745835189</v>
      </c>
      <c r="J144" s="9">
        <f>IF('[1]T61 Real GDP'!I175&lt;&gt;"",(IF('[1]T15 Wine import vol'!I175&lt;&gt;"",('[1]T15 Wine import vol'!I175/'[1]T61 Real GDP'!I175*1000),"")),"")</f>
        <v>497.08421554920875</v>
      </c>
      <c r="K144" s="9">
        <f>IF('[1]T61 Real GDP'!J175&lt;&gt;"",(IF('[1]T15 Wine import vol'!J175&lt;&gt;"",('[1]T15 Wine import vol'!J175/'[1]T61 Real GDP'!J175*1000),"")),"")</f>
        <v>837.83122909145879</v>
      </c>
      <c r="L144" s="9">
        <f>IF('[1]T61 Real GDP'!K175&lt;&gt;"",(IF('[1]T15 Wine import vol'!K175&lt;&gt;"",('[1]T15 Wine import vol'!K175/'[1]T61 Real GDP'!K175*1000),"")),"")</f>
        <v>117.06493492084306</v>
      </c>
      <c r="M144" s="9">
        <f>IF('[1]T61 Real GDP'!L175&lt;&gt;"",(IF('[1]T15 Wine import vol'!L175&lt;&gt;"",('[1]T15 Wine import vol'!L175/'[1]T61 Real GDP'!L175*1000),"")),"")</f>
        <v>687.48283290388304</v>
      </c>
      <c r="N144" s="9">
        <f>IF('[1]T61 Real GDP'!M175&lt;&gt;"",(IF('[1]T15 Wine import vol'!M175&lt;&gt;"",('[1]T15 Wine import vol'!M175/'[1]T61 Real GDP'!M175*1000),"")),"")</f>
        <v>835.14025240713318</v>
      </c>
      <c r="O144" s="9">
        <f>IF('[1]T61 Real GDP'!N175&lt;&gt;"",(IF('[1]T15 Wine import vol'!N175&lt;&gt;"",('[1]T15 Wine import vol'!N175/'[1]T61 Real GDP'!N175*1000),"")),"")</f>
        <v>621.00812412769085</v>
      </c>
      <c r="P144" s="9">
        <f>IF('[1]T61 Real GDP'!O175&lt;&gt;"",(IF('[1]T15 Wine import vol'!O175&lt;&gt;"",('[1]T15 Wine import vol'!O175/'[1]T61 Real GDP'!O175*1000),"")),"")</f>
        <v>983.13626657542136</v>
      </c>
      <c r="Q144" s="9">
        <f>IF('[1]T61 Real GDP'!P175&lt;&gt;"",(IF('[1]T15 Wine import vol'!P175&lt;&gt;"",('[1]T15 Wine import vol'!P175/'[1]T61 Real GDP'!P175*1000),"")),"")</f>
        <v>775.82168295645249</v>
      </c>
      <c r="R144" s="9" t="str">
        <f>IF('[1]T61 Real GDP'!Q175&lt;&gt;"",(IF('[1]T15 Wine import vol'!Q175&lt;&gt;"",('[1]T15 Wine import vol'!Q175/'[1]T61 Real GDP'!Q175*1000),"")),"")</f>
        <v/>
      </c>
      <c r="S144" s="9">
        <f>IF('[1]T61 Real GDP'!R175&lt;&gt;"",(IF('[1]T15 Wine import vol'!R175&lt;&gt;"",('[1]T15 Wine import vol'!R175/'[1]T61 Real GDP'!R175*1000),"")),"")</f>
        <v>266.20926421924861</v>
      </c>
      <c r="T144" s="9">
        <f>IF('[1]T61 Real GDP'!S175&lt;&gt;"",(IF('[1]T15 Wine import vol'!S175&lt;&gt;"",('[1]T15 Wine import vol'!S175/'[1]T61 Real GDP'!S175*1000),"")),"")</f>
        <v>330.77379092018015</v>
      </c>
      <c r="U144" s="9">
        <f>IF('[1]T61 Real GDP'!T175&lt;&gt;"",(IF('[1]T15 Wine import vol'!T175&lt;&gt;"",('[1]T15 Wine import vol'!T175/'[1]T61 Real GDP'!T175*1000),"")),"")</f>
        <v>44.209890464045948</v>
      </c>
      <c r="V144" s="9">
        <f>IF('[1]T61 Real GDP'!U175&lt;&gt;"",(IF('[1]T15 Wine import vol'!U175&lt;&gt;"",('[1]T15 Wine import vol'!U175/'[1]T61 Real GDP'!U175*1000),"")),"")</f>
        <v>297.98027274464624</v>
      </c>
      <c r="W144" s="9">
        <f>IF('[1]T61 Real GDP'!V175&lt;&gt;"",(IF('[1]T15 Wine import vol'!V175&lt;&gt;"",('[1]T15 Wine import vol'!V175/'[1]T61 Real GDP'!V175*1000),"")),"")</f>
        <v>749.47733563104009</v>
      </c>
      <c r="X144" s="9">
        <f>IF('[1]T61 Real GDP'!W175&lt;&gt;"",(IF('[1]T15 Wine import vol'!W175&lt;&gt;"",('[1]T15 Wine import vol'!W175/'[1]T61 Real GDP'!W175*1000),"")),"")</f>
        <v>364.10044718392891</v>
      </c>
      <c r="Y144" s="9">
        <f>IF('[1]T61 Real GDP'!X175&lt;&gt;"",(IF('[1]T15 Wine import vol'!X175&lt;&gt;"",('[1]T15 Wine import vol'!X175/'[1]T61 Real GDP'!X175*1000),"")),"")</f>
        <v>329.232708531029</v>
      </c>
      <c r="Z144" s="9">
        <f>IF('[1]T61 Real GDP'!Y175&lt;&gt;"",(IF('[1]T15 Wine import vol'!Y175&lt;&gt;"",('[1]T15 Wine import vol'!Y175/'[1]T61 Real GDP'!Y175*1000),"")),"")</f>
        <v>256.75250716702419</v>
      </c>
      <c r="AA144" s="9" t="str">
        <f>IF('[1]T61 Real GDP'!Z175&lt;&gt;"",(IF('[1]T15 Wine import vol'!Z175&lt;&gt;"",('[1]T15 Wine import vol'!Z175/'[1]T61 Real GDP'!Z175*1000),"")),"")</f>
        <v/>
      </c>
      <c r="AB144" s="9">
        <f>IF('[1]T61 Real GDP'!AA175&lt;&gt;"",(IF('[1]T15 Wine import vol'!AA175&lt;&gt;"",('[1]T15 Wine import vol'!AA175/'[1]T61 Real GDP'!AA175*1000),"")),"")</f>
        <v>66.456265038696102</v>
      </c>
      <c r="AC144" s="9">
        <f>IF('[1]T61 Real GDP'!AB175&lt;&gt;"",(IF('[1]T15 Wine import vol'!AB175&lt;&gt;"",('[1]T15 Wine import vol'!AB175/'[1]T61 Real GDP'!AB175*1000),"")),"")</f>
        <v>532.2665468415845</v>
      </c>
      <c r="AD144" s="9">
        <f>IF('[1]T61 Real GDP'!AC175&lt;&gt;"",(IF('[1]T15 Wine import vol'!AC175&lt;&gt;"",('[1]T15 Wine import vol'!AC175/'[1]T61 Real GDP'!AC175*1000),"")),"")</f>
        <v>380.5174276985108</v>
      </c>
      <c r="AE144" s="9">
        <f>IF('[1]T61 Real GDP'!AD175&lt;&gt;"",(IF('[1]T15 Wine import vol'!AD175&lt;&gt;"",('[1]T15 Wine import vol'!AD175/'[1]T61 Real GDP'!AD175*1000),"")),"")</f>
        <v>88.626855931553763</v>
      </c>
      <c r="AF144" s="9">
        <f>IF('[1]T61 Real GDP'!AE175&lt;&gt;"",(IF('[1]T15 Wine import vol'!AE175&lt;&gt;"",('[1]T15 Wine import vol'!AE175/'[1]T61 Real GDP'!AE175*1000),"")),"")</f>
        <v>0.92583825689835564</v>
      </c>
      <c r="AG144" s="9">
        <f>IF('[1]T61 Real GDP'!AF175&lt;&gt;"",(IF('[1]T15 Wine import vol'!AF175&lt;&gt;"",('[1]T15 Wine import vol'!AF175/'[1]T61 Real GDP'!AF175*1000),"")),"")</f>
        <v>50.281554875676612</v>
      </c>
      <c r="AH144" s="9">
        <f>IF('[1]T61 Real GDP'!AG175&lt;&gt;"",(IF('[1]T15 Wine import vol'!AG175&lt;&gt;"",('[1]T15 Wine import vol'!AG175/'[1]T61 Real GDP'!AG175*1000),"")),"")</f>
        <v>28.353309588009996</v>
      </c>
      <c r="AI144" s="9">
        <f>IF('[1]T61 Real GDP'!AH175&lt;&gt;"",(IF('[1]T15 Wine import vol'!AH175&lt;&gt;"",('[1]T15 Wine import vol'!AH175/'[1]T61 Real GDP'!AH175*1000),"")),"")</f>
        <v>45.304616018542283</v>
      </c>
      <c r="AJ144" s="9">
        <f>IF('[1]T61 Real GDP'!AI175&lt;&gt;"",(IF('[1]T15 Wine import vol'!AI175&lt;&gt;"",('[1]T15 Wine import vol'!AI175/'[1]T61 Real GDP'!AI175*1000),"")),"")</f>
        <v>66.126344751531121</v>
      </c>
      <c r="AK144" s="9" t="str">
        <f>IF('[1]T61 Real GDP'!AJ175&lt;&gt;"",(IF('[1]T15 Wine import vol'!AJ175&lt;&gt;"",('[1]T15 Wine import vol'!AJ175/'[1]T61 Real GDP'!AJ175*1000),"")),"")</f>
        <v/>
      </c>
      <c r="AL144" s="9">
        <f>IF('[1]T61 Real GDP'!AK175&lt;&gt;"",(IF('[1]T15 Wine import vol'!AK175&lt;&gt;"",('[1]T15 Wine import vol'!AK175/'[1]T61 Real GDP'!AK175*1000),"")),"")</f>
        <v>6.5496156025334118</v>
      </c>
      <c r="AM144" s="9">
        <f>IF('[1]T61 Real GDP'!AL175&lt;&gt;"",(IF('[1]T15 Wine import vol'!AL175&lt;&gt;"",('[1]T15 Wine import vol'!AL175/'[1]T61 Real GDP'!AL175*1000),"")),"")</f>
        <v>17.577897860522988</v>
      </c>
      <c r="AN144" s="9">
        <f>IF('[1]T61 Real GDP'!AM175&lt;&gt;"",(IF('[1]T15 Wine import vol'!AM175&lt;&gt;"",('[1]T15 Wine import vol'!AM175/'[1]T61 Real GDP'!AM175*1000),"")),"")</f>
        <v>7.8052767359767161</v>
      </c>
      <c r="AO144" s="9">
        <f>IF('[1]T61 Real GDP'!AN175&lt;&gt;"",(IF('[1]T15 Wine import vol'!AN175&lt;&gt;"",('[1]T15 Wine import vol'!AN175/'[1]T61 Real GDP'!AN175*1000),"")),"")</f>
        <v>0.74041657877746314</v>
      </c>
      <c r="AP144" s="9">
        <f>IF('[1]T61 Real GDP'!AO175&lt;&gt;"",(IF('[1]T15 Wine import vol'!AO175&lt;&gt;"",('[1]T15 Wine import vol'!AO175/'[1]T61 Real GDP'!AO175*1000),"")),"")</f>
        <v>1.992024980245549</v>
      </c>
      <c r="AQ144" s="9" t="str">
        <f>IF('[1]T61 Real GDP'!AP175&lt;&gt;"",(IF('[1]T15 Wine import vol'!AP175&lt;&gt;"",('[1]T15 Wine import vol'!AP175/'[1]T61 Real GDP'!AP175*1000),"")),"")</f>
        <v/>
      </c>
      <c r="AR144" s="9">
        <f>IF('[1]T61 Real GDP'!AQ175&lt;&gt;"",(IF('[1]T15 Wine import vol'!AQ175&lt;&gt;"",('[1]T15 Wine import vol'!AQ175/'[1]T61 Real GDP'!AQ175*1000),"")),"")</f>
        <v>17.845919076269031</v>
      </c>
      <c r="AS144" s="9">
        <f>IF('[1]T61 Real GDP'!AR175&lt;&gt;"",(IF('[1]T15 Wine import vol'!AR175&lt;&gt;"",('[1]T15 Wine import vol'!AR175/'[1]T61 Real GDP'!AR175*1000),"")),"")</f>
        <v>114.2021144184788</v>
      </c>
      <c r="AT144" s="9">
        <f>IF('[1]T61 Real GDP'!AS175&lt;&gt;"",(IF('[1]T15 Wine import vol'!AS175&lt;&gt;"",('[1]T15 Wine import vol'!AS175/'[1]T61 Real GDP'!AS175*1000),"")),"")</f>
        <v>1.003800804974543</v>
      </c>
      <c r="AU144" s="9">
        <f>IF('[1]T61 Real GDP'!AT175&lt;&gt;"",(IF('[1]T15 Wine import vol'!AT175&lt;&gt;"",('[1]T15 Wine import vol'!AT175/'[1]T61 Real GDP'!AT175*1000),"")),"")</f>
        <v>58.360305642141839</v>
      </c>
      <c r="AV144" s="9">
        <f>IF('[1]T61 Real GDP'!AU175&lt;&gt;"",(IF('[1]T15 Wine import vol'!AU175&lt;&gt;"",('[1]T15 Wine import vol'!AU175/'[1]T61 Real GDP'!AU175*1000),"")),"")</f>
        <v>32.885046029443252</v>
      </c>
      <c r="AW144" s="9">
        <f>IF('[1]T61 Real GDP'!AV175&lt;&gt;"",(IF('[1]T15 Wine import vol'!AV175&lt;&gt;"",('[1]T15 Wine import vol'!AV175/'[1]T61 Real GDP'!AV175*1000),"")),"")</f>
        <v>28.434046640161725</v>
      </c>
      <c r="AX144" s="9">
        <f>IF('[1]T61 Real GDP'!AW175&lt;&gt;"",(IF('[1]T15 Wine import vol'!AW175&lt;&gt;"",('[1]T15 Wine import vol'!AW175/'[1]T61 Real GDP'!AW175*1000),"")),"")</f>
        <v>28.104837975556389</v>
      </c>
      <c r="AY144" s="9">
        <f>IF('[1]T61 Real GDP'!AX175&lt;&gt;"",(IF('[1]T15 Wine import vol'!AX175&lt;&gt;"",('[1]T15 Wine import vol'!AX175/'[1]T61 Real GDP'!AX175*1000),"")),"")</f>
        <v>192.76954061920623</v>
      </c>
      <c r="AZ144" s="9">
        <f>IF('[1]T61 Real GDP'!AY175&lt;&gt;"",(IF('[1]T15 Wine import vol'!AY175&lt;&gt;"",('[1]T15 Wine import vol'!AY175/'[1]T61 Real GDP'!AY175*1000),"")),"")</f>
        <v>44.302028503670741</v>
      </c>
      <c r="BA144" s="9">
        <f>IF('[1]T61 Real GDP'!AZ175&lt;&gt;"",(IF('[1]T15 Wine import vol'!AZ175&lt;&gt;"",('[1]T15 Wine import vol'!AZ175/'[1]T61 Real GDP'!AZ175*1000),"")),"")</f>
        <v>18.494029021265533</v>
      </c>
      <c r="BB144" s="8">
        <f>IF('[1]T61 Real GDP'!BC175&lt;&gt;"",(IF('[1]T15 Wine import vol'!BC175&lt;&gt;"",('[1]T15 Wine import vol'!BC175/'[1]T61 Real GDP'!BC175*1000),"")),"")</f>
        <v>165.28368099229334</v>
      </c>
    </row>
    <row r="145" spans="1:54" x14ac:dyDescent="0.5">
      <c r="A145" s="7">
        <f>'[1]T15 Wine import vol'!A176</f>
        <v>2008</v>
      </c>
      <c r="B145" s="9">
        <f>IF('[1]T61 Real GDP'!B176&lt;&gt;"",(IF('[1]T15 Wine import vol'!B176&lt;&gt;"",('[1]T15 Wine import vol'!B176/'[1]T61 Real GDP'!B176*1000),"")),"")</f>
        <v>403.42411179512413</v>
      </c>
      <c r="C145" s="9">
        <f>IF('[1]T61 Real GDP'!C176&lt;&gt;"",(IF('[1]T15 Wine import vol'!C176&lt;&gt;"",('[1]T15 Wine import vol'!C176/'[1]T61 Real GDP'!C176*1000),"")),"")</f>
        <v>158.97251899560828</v>
      </c>
      <c r="D145" s="9">
        <f>IF('[1]T61 Real GDP'!D176&lt;&gt;"",(IF('[1]T15 Wine import vol'!D176&lt;&gt;"",('[1]T15 Wine import vol'!D176/'[1]T61 Real GDP'!D176*1000),"")),"")</f>
        <v>898.36268982817683</v>
      </c>
      <c r="E145" s="9">
        <f>IF('[1]T61 Real GDP'!E176&lt;&gt;"",(IF('[1]T15 Wine import vol'!E176&lt;&gt;"",('[1]T15 Wine import vol'!E176/'[1]T61 Real GDP'!E176*1000),"")),"")</f>
        <v>93.128871186231194</v>
      </c>
      <c r="F145" s="9">
        <f>IF('[1]T61 Real GDP'!F176&lt;&gt;"",(IF('[1]T15 Wine import vol'!F176&lt;&gt;"",('[1]T15 Wine import vol'!F176/'[1]T61 Real GDP'!F176*1000),"")),"")</f>
        <v>317.33433413088636</v>
      </c>
      <c r="G145" s="9"/>
      <c r="H145" s="9">
        <f>IF('[1]T61 Real GDP'!G176&lt;&gt;"",(IF('[1]T15 Wine import vol'!G176&lt;&gt;"",('[1]T15 Wine import vol'!G176/'[1]T61 Real GDP'!G176*1000),"")),"")</f>
        <v>1283.2707376764467</v>
      </c>
      <c r="I145" s="9">
        <f>IF('[1]T61 Real GDP'!H176&lt;&gt;"",(IF('[1]T15 Wine import vol'!H176&lt;&gt;"",('[1]T15 Wine import vol'!H176/'[1]T61 Real GDP'!H176*1000),"")),"")</f>
        <v>1345.0564666578846</v>
      </c>
      <c r="J145" s="9">
        <f>IF('[1]T61 Real GDP'!I176&lt;&gt;"",(IF('[1]T15 Wine import vol'!I176&lt;&gt;"",('[1]T15 Wine import vol'!I176/'[1]T61 Real GDP'!I176*1000),"")),"")</f>
        <v>501.5437106270806</v>
      </c>
      <c r="K145" s="9">
        <f>IF('[1]T61 Real GDP'!J176&lt;&gt;"",(IF('[1]T15 Wine import vol'!J176&lt;&gt;"",('[1]T15 Wine import vol'!J176/'[1]T61 Real GDP'!J176*1000),"")),"")</f>
        <v>797.43843399546518</v>
      </c>
      <c r="L145" s="9">
        <f>IF('[1]T61 Real GDP'!K176&lt;&gt;"",(IF('[1]T15 Wine import vol'!K176&lt;&gt;"",('[1]T15 Wine import vol'!K176/'[1]T61 Real GDP'!K176*1000),"")),"")</f>
        <v>113.8141356619935</v>
      </c>
      <c r="M145" s="9">
        <f>IF('[1]T61 Real GDP'!L176&lt;&gt;"",(IF('[1]T15 Wine import vol'!L176&lt;&gt;"",('[1]T15 Wine import vol'!L176/'[1]T61 Real GDP'!L176*1000),"")),"")</f>
        <v>484.64494504725906</v>
      </c>
      <c r="N145" s="9">
        <f>IF('[1]T61 Real GDP'!M176&lt;&gt;"",(IF('[1]T15 Wine import vol'!M176&lt;&gt;"",('[1]T15 Wine import vol'!M176/'[1]T61 Real GDP'!M176*1000),"")),"")</f>
        <v>853.35657805653534</v>
      </c>
      <c r="O145" s="9">
        <f>IF('[1]T61 Real GDP'!N176&lt;&gt;"",(IF('[1]T15 Wine import vol'!N176&lt;&gt;"",('[1]T15 Wine import vol'!N176/'[1]T61 Real GDP'!N176*1000),"")),"")</f>
        <v>639.49090647803496</v>
      </c>
      <c r="P145" s="9">
        <f>IF('[1]T61 Real GDP'!O176&lt;&gt;"",(IF('[1]T15 Wine import vol'!O176&lt;&gt;"",('[1]T15 Wine import vol'!O176/'[1]T61 Real GDP'!O176*1000),"")),"")</f>
        <v>955.87770570930581</v>
      </c>
      <c r="Q145" s="9">
        <f>IF('[1]T61 Real GDP'!P176&lt;&gt;"",(IF('[1]T15 Wine import vol'!P176&lt;&gt;"",('[1]T15 Wine import vol'!P176/'[1]T61 Real GDP'!P176*1000),"")),"")</f>
        <v>720.47674489390533</v>
      </c>
      <c r="R145" s="9" t="str">
        <f>IF('[1]T61 Real GDP'!Q176&lt;&gt;"",(IF('[1]T15 Wine import vol'!Q176&lt;&gt;"",('[1]T15 Wine import vol'!Q176/'[1]T61 Real GDP'!Q176*1000),"")),"")</f>
        <v/>
      </c>
      <c r="S145" s="9">
        <f>IF('[1]T61 Real GDP'!R176&lt;&gt;"",(IF('[1]T15 Wine import vol'!R176&lt;&gt;"",('[1]T15 Wine import vol'!R176/'[1]T61 Real GDP'!R176*1000),"")),"")</f>
        <v>97.462728793522729</v>
      </c>
      <c r="T145" s="9">
        <f>IF('[1]T61 Real GDP'!S176&lt;&gt;"",(IF('[1]T15 Wine import vol'!S176&lt;&gt;"",('[1]T15 Wine import vol'!S176/'[1]T61 Real GDP'!S176*1000),"")),"")</f>
        <v>294.89428746139833</v>
      </c>
      <c r="U145" s="9">
        <f>IF('[1]T61 Real GDP'!T176&lt;&gt;"",(IF('[1]T15 Wine import vol'!T176&lt;&gt;"",('[1]T15 Wine import vol'!T176/'[1]T61 Real GDP'!T176*1000),"")),"")</f>
        <v>620.01053211105977</v>
      </c>
      <c r="V145" s="9">
        <f>IF('[1]T61 Real GDP'!U176&lt;&gt;"",(IF('[1]T15 Wine import vol'!U176&lt;&gt;"",('[1]T15 Wine import vol'!U176/'[1]T61 Real GDP'!U176*1000),"")),"")</f>
        <v>274.81541943702342</v>
      </c>
      <c r="W145" s="9">
        <f>IF('[1]T61 Real GDP'!V176&lt;&gt;"",(IF('[1]T15 Wine import vol'!V176&lt;&gt;"",('[1]T15 Wine import vol'!V176/'[1]T61 Real GDP'!V176*1000),"")),"")</f>
        <v>762.23410216311322</v>
      </c>
      <c r="X145" s="9">
        <f>IF('[1]T61 Real GDP'!W176&lt;&gt;"",(IF('[1]T15 Wine import vol'!W176&lt;&gt;"",('[1]T15 Wine import vol'!W176/'[1]T61 Real GDP'!W176*1000),"")),"")</f>
        <v>329.50620922309662</v>
      </c>
      <c r="Y145" s="9">
        <f>IF('[1]T61 Real GDP'!X176&lt;&gt;"",(IF('[1]T15 Wine import vol'!X176&lt;&gt;"",('[1]T15 Wine import vol'!X176/'[1]T61 Real GDP'!X176*1000),"")),"")</f>
        <v>328.30397828508359</v>
      </c>
      <c r="Z145" s="9">
        <f>IF('[1]T61 Real GDP'!Y176&lt;&gt;"",(IF('[1]T15 Wine import vol'!Y176&lt;&gt;"",('[1]T15 Wine import vol'!Y176/'[1]T61 Real GDP'!Y176*1000),"")),"")</f>
        <v>233.87796538228116</v>
      </c>
      <c r="AA145" s="9" t="str">
        <f>IF('[1]T61 Real GDP'!Z176&lt;&gt;"",(IF('[1]T15 Wine import vol'!Z176&lt;&gt;"",('[1]T15 Wine import vol'!Z176/'[1]T61 Real GDP'!Z176*1000),"")),"")</f>
        <v/>
      </c>
      <c r="AB145" s="9">
        <f>IF('[1]T61 Real GDP'!AA176&lt;&gt;"",(IF('[1]T15 Wine import vol'!AA176&lt;&gt;"",('[1]T15 Wine import vol'!AA176/'[1]T61 Real GDP'!AA176*1000),"")),"")</f>
        <v>100.22012500636833</v>
      </c>
      <c r="AC145" s="9">
        <f>IF('[1]T61 Real GDP'!AB176&lt;&gt;"",(IF('[1]T15 Wine import vol'!AB176&lt;&gt;"",('[1]T15 Wine import vol'!AB176/'[1]T61 Real GDP'!AB176*1000),"")),"")</f>
        <v>519.87582738805145</v>
      </c>
      <c r="AD145" s="9">
        <f>IF('[1]T61 Real GDP'!AC176&lt;&gt;"",(IF('[1]T15 Wine import vol'!AC176&lt;&gt;"",('[1]T15 Wine import vol'!AC176/'[1]T61 Real GDP'!AC176*1000),"")),"")</f>
        <v>381.38840932765743</v>
      </c>
      <c r="AE145" s="9">
        <f>IF('[1]T61 Real GDP'!AD176&lt;&gt;"",(IF('[1]T15 Wine import vol'!AD176&lt;&gt;"",('[1]T15 Wine import vol'!AD176/'[1]T61 Real GDP'!AD176*1000),"")),"")</f>
        <v>87.487467653932541</v>
      </c>
      <c r="AF145" s="9">
        <f>IF('[1]T61 Real GDP'!AE176&lt;&gt;"",(IF('[1]T15 Wine import vol'!AE176&lt;&gt;"",('[1]T15 Wine import vol'!AE176/'[1]T61 Real GDP'!AE176*1000),"")),"")</f>
        <v>1.0092339363641363</v>
      </c>
      <c r="AG145" s="9">
        <f>IF('[1]T61 Real GDP'!AF176&lt;&gt;"",(IF('[1]T15 Wine import vol'!AF176&lt;&gt;"",('[1]T15 Wine import vol'!AF176/'[1]T61 Real GDP'!AF176*1000),"")),"")</f>
        <v>45.364423100146169</v>
      </c>
      <c r="AH145" s="9">
        <f>IF('[1]T61 Real GDP'!AG176&lt;&gt;"",(IF('[1]T15 Wine import vol'!AG176&lt;&gt;"",('[1]T15 Wine import vol'!AG176/'[1]T61 Real GDP'!AG176*1000),"")),"")</f>
        <v>17.169204529524077</v>
      </c>
      <c r="AI145" s="9">
        <f>IF('[1]T61 Real GDP'!AH176&lt;&gt;"",(IF('[1]T15 Wine import vol'!AH176&lt;&gt;"",('[1]T15 Wine import vol'!AH176/'[1]T61 Real GDP'!AH176*1000),"")),"")</f>
        <v>55.880485455926276</v>
      </c>
      <c r="AJ145" s="9">
        <f>IF('[1]T61 Real GDP'!AI176&lt;&gt;"",(IF('[1]T15 Wine import vol'!AI176&lt;&gt;"",('[1]T15 Wine import vol'!AI176/'[1]T61 Real GDP'!AI176*1000),"")),"")</f>
        <v>69.245174327447032</v>
      </c>
      <c r="AK145" s="9" t="str">
        <f>IF('[1]T61 Real GDP'!AJ176&lt;&gt;"",(IF('[1]T15 Wine import vol'!AJ176&lt;&gt;"",('[1]T15 Wine import vol'!AJ176/'[1]T61 Real GDP'!AJ176*1000),"")),"")</f>
        <v/>
      </c>
      <c r="AL145" s="9">
        <f>IF('[1]T61 Real GDP'!AK176&lt;&gt;"",(IF('[1]T15 Wine import vol'!AK176&lt;&gt;"",('[1]T15 Wine import vol'!AK176/'[1]T61 Real GDP'!AK176*1000),"")),"")</f>
        <v>25.193654548572155</v>
      </c>
      <c r="AM145" s="9">
        <f>IF('[1]T61 Real GDP'!AL176&lt;&gt;"",(IF('[1]T15 Wine import vol'!AL176&lt;&gt;"",('[1]T15 Wine import vol'!AL176/'[1]T61 Real GDP'!AL176*1000),"")),"")</f>
        <v>20.123968915275874</v>
      </c>
      <c r="AN145" s="9">
        <f>IF('[1]T61 Real GDP'!AM176&lt;&gt;"",(IF('[1]T15 Wine import vol'!AM176&lt;&gt;"",('[1]T15 Wine import vol'!AM176/'[1]T61 Real GDP'!AM176*1000),"")),"")</f>
        <v>7.3540287794622934</v>
      </c>
      <c r="AO145" s="9">
        <f>IF('[1]T61 Real GDP'!AN176&lt;&gt;"",(IF('[1]T15 Wine import vol'!AN176&lt;&gt;"",('[1]T15 Wine import vol'!AN176/'[1]T61 Real GDP'!AN176*1000),"")),"")</f>
        <v>0.77145858969367465</v>
      </c>
      <c r="AP145" s="9">
        <f>IF('[1]T61 Real GDP'!AO176&lt;&gt;"",(IF('[1]T15 Wine import vol'!AO176&lt;&gt;"",('[1]T15 Wine import vol'!AO176/'[1]T61 Real GDP'!AO176*1000),"")),"")</f>
        <v>2.3556272906504105</v>
      </c>
      <c r="AQ145" s="9" t="str">
        <f>IF('[1]T61 Real GDP'!AP176&lt;&gt;"",(IF('[1]T15 Wine import vol'!AP176&lt;&gt;"",('[1]T15 Wine import vol'!AP176/'[1]T61 Real GDP'!AP176*1000),"")),"")</f>
        <v/>
      </c>
      <c r="AR145" s="9">
        <f>IF('[1]T61 Real GDP'!AQ176&lt;&gt;"",(IF('[1]T15 Wine import vol'!AQ176&lt;&gt;"",('[1]T15 Wine import vol'!AQ176/'[1]T61 Real GDP'!AQ176*1000),"")),"")</f>
        <v>18.505215125468997</v>
      </c>
      <c r="AS145" s="9">
        <f>IF('[1]T61 Real GDP'!AR176&lt;&gt;"",(IF('[1]T15 Wine import vol'!AR176&lt;&gt;"",('[1]T15 Wine import vol'!AR176/'[1]T61 Real GDP'!AR176*1000),"")),"")</f>
        <v>144.94767884397967</v>
      </c>
      <c r="AT145" s="9">
        <f>IF('[1]T61 Real GDP'!AS176&lt;&gt;"",(IF('[1]T15 Wine import vol'!AS176&lt;&gt;"",('[1]T15 Wine import vol'!AS176/'[1]T61 Real GDP'!AS176*1000),"")),"")</f>
        <v>0.88654384073947001</v>
      </c>
      <c r="AU145" s="9">
        <f>IF('[1]T61 Real GDP'!AT176&lt;&gt;"",(IF('[1]T15 Wine import vol'!AT176&lt;&gt;"",('[1]T15 Wine import vol'!AT176/'[1]T61 Real GDP'!AT176*1000),"")),"")</f>
        <v>60.851182318815347</v>
      </c>
      <c r="AV145" s="9">
        <f>IF('[1]T61 Real GDP'!AU176&lt;&gt;"",(IF('[1]T15 Wine import vol'!AU176&lt;&gt;"",('[1]T15 Wine import vol'!AU176/'[1]T61 Real GDP'!AU176*1000),"")),"")</f>
        <v>29.099336842929212</v>
      </c>
      <c r="AW145" s="9">
        <f>IF('[1]T61 Real GDP'!AV176&lt;&gt;"",(IF('[1]T15 Wine import vol'!AV176&lt;&gt;"",('[1]T15 Wine import vol'!AV176/'[1]T61 Real GDP'!AV176*1000),"")),"")</f>
        <v>32.528871615535017</v>
      </c>
      <c r="AX145" s="9">
        <f>IF('[1]T61 Real GDP'!AW176&lt;&gt;"",(IF('[1]T15 Wine import vol'!AW176&lt;&gt;"",('[1]T15 Wine import vol'!AW176/'[1]T61 Real GDP'!AW176*1000),"")),"")</f>
        <v>35.778362462396395</v>
      </c>
      <c r="AY145" s="9">
        <f>IF('[1]T61 Real GDP'!AX176&lt;&gt;"",(IF('[1]T15 Wine import vol'!AX176&lt;&gt;"",('[1]T15 Wine import vol'!AX176/'[1]T61 Real GDP'!AX176*1000),"")),"")</f>
        <v>196.6545204787846</v>
      </c>
      <c r="AZ145" s="9">
        <f>IF('[1]T61 Real GDP'!AY176&lt;&gt;"",(IF('[1]T15 Wine import vol'!AY176&lt;&gt;"",('[1]T15 Wine import vol'!AY176/'[1]T61 Real GDP'!AY176*1000),"")),"")</f>
        <v>33.209883829723573</v>
      </c>
      <c r="BA145" s="9">
        <f>IF('[1]T61 Real GDP'!AZ176&lt;&gt;"",(IF('[1]T15 Wine import vol'!AZ176&lt;&gt;"",('[1]T15 Wine import vol'!AZ176/'[1]T61 Real GDP'!AZ176*1000),"")),"")</f>
        <v>15.960245084105665</v>
      </c>
      <c r="BB145" s="8">
        <f>IF('[1]T61 Real GDP'!BC176&lt;&gt;"",(IF('[1]T15 Wine import vol'!BC176&lt;&gt;"",('[1]T15 Wine import vol'!BC176/'[1]T61 Real GDP'!BC176*1000),"")),"")</f>
        <v>161.45474445225423</v>
      </c>
    </row>
    <row r="146" spans="1:54" x14ac:dyDescent="0.5">
      <c r="A146" s="7">
        <f>'[1]T15 Wine import vol'!A177</f>
        <v>2009</v>
      </c>
      <c r="B146" s="9">
        <f>IF('[1]T61 Real GDP'!B177&lt;&gt;"",(IF('[1]T15 Wine import vol'!B177&lt;&gt;"",('[1]T15 Wine import vol'!B177/'[1]T61 Real GDP'!B177*1000),"")),"")</f>
        <v>421.40530257888787</v>
      </c>
      <c r="C146" s="9">
        <f>IF('[1]T61 Real GDP'!C177&lt;&gt;"",(IF('[1]T15 Wine import vol'!C177&lt;&gt;"",('[1]T15 Wine import vol'!C177/'[1]T61 Real GDP'!C177*1000),"")),"")</f>
        <v>133.11290992560055</v>
      </c>
      <c r="D146" s="9">
        <f>IF('[1]T61 Real GDP'!D177&lt;&gt;"",(IF('[1]T15 Wine import vol'!D177&lt;&gt;"",('[1]T15 Wine import vol'!D177/'[1]T61 Real GDP'!D177*1000),"")),"")</f>
        <v>1060.3837614771419</v>
      </c>
      <c r="E146" s="9">
        <f>IF('[1]T61 Real GDP'!E177&lt;&gt;"",(IF('[1]T15 Wine import vol'!E177&lt;&gt;"",('[1]T15 Wine import vol'!E177/'[1]T61 Real GDP'!E177*1000),"")),"")</f>
        <v>57.846254339051185</v>
      </c>
      <c r="F146" s="9">
        <f>IF('[1]T61 Real GDP'!F177&lt;&gt;"",(IF('[1]T15 Wine import vol'!F177&lt;&gt;"",('[1]T15 Wine import vol'!F177/'[1]T61 Real GDP'!F177*1000),"")),"")</f>
        <v>320.91137522601775</v>
      </c>
      <c r="G146" s="9"/>
      <c r="H146" s="9">
        <f>IF('[1]T61 Real GDP'!G177&lt;&gt;"",(IF('[1]T15 Wine import vol'!G177&lt;&gt;"",('[1]T15 Wine import vol'!G177/'[1]T61 Real GDP'!G177*1000),"")),"")</f>
        <v>1298.0649453978147</v>
      </c>
      <c r="I146" s="9">
        <f>IF('[1]T61 Real GDP'!H177&lt;&gt;"",(IF('[1]T15 Wine import vol'!H177&lt;&gt;"",('[1]T15 Wine import vol'!H177/'[1]T61 Real GDP'!H177*1000),"")),"")</f>
        <v>1479.6959649225253</v>
      </c>
      <c r="J146" s="9">
        <f>IF('[1]T61 Real GDP'!I177&lt;&gt;"",(IF('[1]T15 Wine import vol'!I177&lt;&gt;"",('[1]T15 Wine import vol'!I177/'[1]T61 Real GDP'!I177*1000),"")),"")</f>
        <v>560.00410033195317</v>
      </c>
      <c r="K146" s="9">
        <f>IF('[1]T61 Real GDP'!J177&lt;&gt;"",(IF('[1]T15 Wine import vol'!J177&lt;&gt;"",('[1]T15 Wine import vol'!J177/'[1]T61 Real GDP'!J177*1000),"")),"")</f>
        <v>866.05950647895941</v>
      </c>
      <c r="L146" s="9">
        <f>IF('[1]T61 Real GDP'!K177&lt;&gt;"",(IF('[1]T15 Wine import vol'!K177&lt;&gt;"",('[1]T15 Wine import vol'!K177/'[1]T61 Real GDP'!K177*1000),"")),"")</f>
        <v>107.50594779404688</v>
      </c>
      <c r="M146" s="9">
        <f>IF('[1]T61 Real GDP'!L177&lt;&gt;"",(IF('[1]T15 Wine import vol'!L177&lt;&gt;"",('[1]T15 Wine import vol'!L177/'[1]T61 Real GDP'!L177*1000),"")),"")</f>
        <v>665.16015821736346</v>
      </c>
      <c r="N146" s="9">
        <f>IF('[1]T61 Real GDP'!M177&lt;&gt;"",(IF('[1]T15 Wine import vol'!M177&lt;&gt;"",('[1]T15 Wine import vol'!M177/'[1]T61 Real GDP'!M177*1000),"")),"")</f>
        <v>896.84628095072344</v>
      </c>
      <c r="O146" s="9">
        <f>IF('[1]T61 Real GDP'!N177&lt;&gt;"",(IF('[1]T15 Wine import vol'!N177&lt;&gt;"",('[1]T15 Wine import vol'!N177/'[1]T61 Real GDP'!N177*1000),"")),"")</f>
        <v>686.54279514058589</v>
      </c>
      <c r="P146" s="9">
        <f>IF('[1]T61 Real GDP'!O177&lt;&gt;"",(IF('[1]T15 Wine import vol'!O177&lt;&gt;"",('[1]T15 Wine import vol'!O177/'[1]T61 Real GDP'!O177*1000),"")),"")</f>
        <v>1013.9856873821529</v>
      </c>
      <c r="Q146" s="9">
        <f>IF('[1]T61 Real GDP'!P177&lt;&gt;"",(IF('[1]T15 Wine import vol'!P177&lt;&gt;"",('[1]T15 Wine import vol'!P177/'[1]T61 Real GDP'!P177*1000),"")),"")</f>
        <v>768.30664901439263</v>
      </c>
      <c r="R146" s="9" t="str">
        <f>IF('[1]T61 Real GDP'!Q177&lt;&gt;"",(IF('[1]T15 Wine import vol'!Q177&lt;&gt;"",('[1]T15 Wine import vol'!Q177/'[1]T61 Real GDP'!Q177*1000),"")),"")</f>
        <v/>
      </c>
      <c r="S146" s="9">
        <f>IF('[1]T61 Real GDP'!R177&lt;&gt;"",(IF('[1]T15 Wine import vol'!R177&lt;&gt;"",('[1]T15 Wine import vol'!R177/'[1]T61 Real GDP'!R177*1000),"")),"")</f>
        <v>85.271899620430062</v>
      </c>
      <c r="T146" s="9">
        <f>IF('[1]T61 Real GDP'!S177&lt;&gt;"",(IF('[1]T15 Wine import vol'!S177&lt;&gt;"",('[1]T15 Wine import vol'!S177/'[1]T61 Real GDP'!S177*1000),"")),"")</f>
        <v>301.38850999872</v>
      </c>
      <c r="U146" s="9">
        <f>IF('[1]T61 Real GDP'!T177&lt;&gt;"",(IF('[1]T15 Wine import vol'!T177&lt;&gt;"",('[1]T15 Wine import vol'!T177/'[1]T61 Real GDP'!T177*1000),"")),"")</f>
        <v>3.5548224718948513</v>
      </c>
      <c r="V146" s="9">
        <f>IF('[1]T61 Real GDP'!U177&lt;&gt;"",(IF('[1]T15 Wine import vol'!U177&lt;&gt;"",('[1]T15 Wine import vol'!U177/'[1]T61 Real GDP'!U177*1000),"")),"")</f>
        <v>164.353330101117</v>
      </c>
      <c r="W146" s="9">
        <f>IF('[1]T61 Real GDP'!V177&lt;&gt;"",(IF('[1]T15 Wine import vol'!V177&lt;&gt;"",('[1]T15 Wine import vol'!V177/'[1]T61 Real GDP'!V177*1000),"")),"")</f>
        <v>802.60630977842641</v>
      </c>
      <c r="X146" s="9">
        <f>IF('[1]T61 Real GDP'!W177&lt;&gt;"",(IF('[1]T15 Wine import vol'!W177&lt;&gt;"",('[1]T15 Wine import vol'!W177/'[1]T61 Real GDP'!W177*1000),"")),"")</f>
        <v>120.58323099842765</v>
      </c>
      <c r="Y146" s="9">
        <f>IF('[1]T61 Real GDP'!X177&lt;&gt;"",(IF('[1]T15 Wine import vol'!X177&lt;&gt;"",('[1]T15 Wine import vol'!X177/'[1]T61 Real GDP'!X177*1000),"")),"")</f>
        <v>404.47530353302864</v>
      </c>
      <c r="Z146" s="9">
        <f>IF('[1]T61 Real GDP'!Y177&lt;&gt;"",(IF('[1]T15 Wine import vol'!Y177&lt;&gt;"",('[1]T15 Wine import vol'!Y177/'[1]T61 Real GDP'!Y177*1000),"")),"")</f>
        <v>124.05628716703733</v>
      </c>
      <c r="AA146" s="9" t="str">
        <f>IF('[1]T61 Real GDP'!Z177&lt;&gt;"",(IF('[1]T15 Wine import vol'!Z177&lt;&gt;"",('[1]T15 Wine import vol'!Z177/'[1]T61 Real GDP'!Z177*1000),"")),"")</f>
        <v/>
      </c>
      <c r="AB146" s="9">
        <f>IF('[1]T61 Real GDP'!AA177&lt;&gt;"",(IF('[1]T15 Wine import vol'!AA177&lt;&gt;"",('[1]T15 Wine import vol'!AA177/'[1]T61 Real GDP'!AA177*1000),"")),"")</f>
        <v>115.92501130767948</v>
      </c>
      <c r="AC146" s="9">
        <f>IF('[1]T61 Real GDP'!AB177&lt;&gt;"",(IF('[1]T15 Wine import vol'!AB177&lt;&gt;"",('[1]T15 Wine import vol'!AB177/'[1]T61 Real GDP'!AB177*1000),"")),"")</f>
        <v>420.02347728191802</v>
      </c>
      <c r="AD146" s="9">
        <f>IF('[1]T61 Real GDP'!AC177&lt;&gt;"",(IF('[1]T15 Wine import vol'!AC177&lt;&gt;"",('[1]T15 Wine import vol'!AC177/'[1]T61 Real GDP'!AC177*1000),"")),"")</f>
        <v>402.34499023212118</v>
      </c>
      <c r="AE146" s="9">
        <f>IF('[1]T61 Real GDP'!AD177&lt;&gt;"",(IF('[1]T15 Wine import vol'!AD177&lt;&gt;"",('[1]T15 Wine import vol'!AD177/'[1]T61 Real GDP'!AD177*1000),"")),"")</f>
        <v>100.91024158534648</v>
      </c>
      <c r="AF146" s="9">
        <f>IF('[1]T61 Real GDP'!AE177&lt;&gt;"",(IF('[1]T15 Wine import vol'!AE177&lt;&gt;"",('[1]T15 Wine import vol'!AE177/'[1]T61 Real GDP'!AE177*1000),"")),"")</f>
        <v>29.481554981073458</v>
      </c>
      <c r="AG146" s="9">
        <f>IF('[1]T61 Real GDP'!AF177&lt;&gt;"",(IF('[1]T15 Wine import vol'!AF177&lt;&gt;"",('[1]T15 Wine import vol'!AF177/'[1]T61 Real GDP'!AF177*1000),"")),"")</f>
        <v>46.13985981532057</v>
      </c>
      <c r="AH146" s="9">
        <f>IF('[1]T61 Real GDP'!AG177&lt;&gt;"",(IF('[1]T15 Wine import vol'!AG177&lt;&gt;"",('[1]T15 Wine import vol'!AG177/'[1]T61 Real GDP'!AG177*1000),"")),"")</f>
        <v>13.508808307384268</v>
      </c>
      <c r="AI146" s="9">
        <f>IF('[1]T61 Real GDP'!AH177&lt;&gt;"",(IF('[1]T15 Wine import vol'!AH177&lt;&gt;"",('[1]T15 Wine import vol'!AH177/'[1]T61 Real GDP'!AH177*1000),"")),"")</f>
        <v>46.928886914141913</v>
      </c>
      <c r="AJ146" s="9">
        <f>IF('[1]T61 Real GDP'!AI177&lt;&gt;"",(IF('[1]T15 Wine import vol'!AI177&lt;&gt;"",('[1]T15 Wine import vol'!AI177/'[1]T61 Real GDP'!AI177*1000),"")),"")</f>
        <v>92.149100840664161</v>
      </c>
      <c r="AK146" s="9" t="str">
        <f>IF('[1]T61 Real GDP'!AJ177&lt;&gt;"",(IF('[1]T15 Wine import vol'!AJ177&lt;&gt;"",('[1]T15 Wine import vol'!AJ177/'[1]T61 Real GDP'!AJ177*1000),"")),"")</f>
        <v/>
      </c>
      <c r="AL146" s="9">
        <f>IF('[1]T61 Real GDP'!AK177&lt;&gt;"",(IF('[1]T15 Wine import vol'!AK177&lt;&gt;"",('[1]T15 Wine import vol'!AK177/'[1]T61 Real GDP'!AK177*1000),"")),"")</f>
        <v>20.898131411307318</v>
      </c>
      <c r="AM146" s="9">
        <f>IF('[1]T61 Real GDP'!AL177&lt;&gt;"",(IF('[1]T15 Wine import vol'!AL177&lt;&gt;"",('[1]T15 Wine import vol'!AL177/'[1]T61 Real GDP'!AL177*1000),"")),"")</f>
        <v>23.979126957510168</v>
      </c>
      <c r="AN146" s="9">
        <f>IF('[1]T61 Real GDP'!AM177&lt;&gt;"",(IF('[1]T15 Wine import vol'!AM177&lt;&gt;"",('[1]T15 Wine import vol'!AM177/'[1]T61 Real GDP'!AM177*1000),"")),"")</f>
        <v>8.3886182782024736</v>
      </c>
      <c r="AO146" s="9">
        <f>IF('[1]T61 Real GDP'!AN177&lt;&gt;"",(IF('[1]T15 Wine import vol'!AN177&lt;&gt;"",('[1]T15 Wine import vol'!AN177/'[1]T61 Real GDP'!AN177*1000),"")),"")</f>
        <v>0.74840261983348988</v>
      </c>
      <c r="AP146" s="9">
        <f>IF('[1]T61 Real GDP'!AO177&lt;&gt;"",(IF('[1]T15 Wine import vol'!AO177&lt;&gt;"",('[1]T15 Wine import vol'!AO177/'[1]T61 Real GDP'!AO177*1000),"")),"")</f>
        <v>1.8200442776229915</v>
      </c>
      <c r="AQ146" s="9" t="str">
        <f>IF('[1]T61 Real GDP'!AP177&lt;&gt;"",(IF('[1]T15 Wine import vol'!AP177&lt;&gt;"",('[1]T15 Wine import vol'!AP177/'[1]T61 Real GDP'!AP177*1000),"")),"")</f>
        <v/>
      </c>
      <c r="AR146" s="9">
        <f>IF('[1]T61 Real GDP'!AQ177&lt;&gt;"",(IF('[1]T15 Wine import vol'!AQ177&lt;&gt;"",('[1]T15 Wine import vol'!AQ177/'[1]T61 Real GDP'!AQ177*1000),"")),"")</f>
        <v>17.767572775484286</v>
      </c>
      <c r="AS146" s="9">
        <f>IF('[1]T61 Real GDP'!AR177&lt;&gt;"",(IF('[1]T15 Wine import vol'!AR177&lt;&gt;"",('[1]T15 Wine import vol'!AR177/'[1]T61 Real GDP'!AR177*1000),"")),"")</f>
        <v>171.12512859503616</v>
      </c>
      <c r="AT146" s="9">
        <f>IF('[1]T61 Real GDP'!AS177&lt;&gt;"",(IF('[1]T15 Wine import vol'!AS177&lt;&gt;"",('[1]T15 Wine import vol'!AS177/'[1]T61 Real GDP'!AS177*1000),"")),"")</f>
        <v>0.52891212010314659</v>
      </c>
      <c r="AU146" s="9">
        <f>IF('[1]T61 Real GDP'!AT177&lt;&gt;"",(IF('[1]T15 Wine import vol'!AT177&lt;&gt;"",('[1]T15 Wine import vol'!AT177/'[1]T61 Real GDP'!AT177*1000),"")),"")</f>
        <v>67.845961049522572</v>
      </c>
      <c r="AV146" s="9">
        <f>IF('[1]T61 Real GDP'!AU177&lt;&gt;"",(IF('[1]T15 Wine import vol'!AU177&lt;&gt;"",('[1]T15 Wine import vol'!AU177/'[1]T61 Real GDP'!AU177*1000),"")),"")</f>
        <v>23.178116719754652</v>
      </c>
      <c r="AW146" s="9">
        <f>IF('[1]T61 Real GDP'!AV177&lt;&gt;"",(IF('[1]T15 Wine import vol'!AV177&lt;&gt;"",('[1]T15 Wine import vol'!AV177/'[1]T61 Real GDP'!AV177*1000),"")),"")</f>
        <v>27.932201618460322</v>
      </c>
      <c r="AX146" s="9">
        <f>IF('[1]T61 Real GDP'!AW177&lt;&gt;"",(IF('[1]T15 Wine import vol'!AW177&lt;&gt;"",('[1]T15 Wine import vol'!AW177/'[1]T61 Real GDP'!AW177*1000),"")),"")</f>
        <v>34.702146259892523</v>
      </c>
      <c r="AY146" s="9">
        <f>IF('[1]T61 Real GDP'!AX177&lt;&gt;"",(IF('[1]T15 Wine import vol'!AX177&lt;&gt;"",('[1]T15 Wine import vol'!AX177/'[1]T61 Real GDP'!AX177*1000),"")),"")</f>
        <v>170.47908159343737</v>
      </c>
      <c r="AZ146" s="9">
        <f>IF('[1]T61 Real GDP'!AY177&lt;&gt;"",(IF('[1]T15 Wine import vol'!AY177&lt;&gt;"",('[1]T15 Wine import vol'!AY177/'[1]T61 Real GDP'!AY177*1000),"")),"")</f>
        <v>23.397945320878456</v>
      </c>
      <c r="BA146" s="9">
        <f>IF('[1]T61 Real GDP'!AZ177&lt;&gt;"",(IF('[1]T15 Wine import vol'!AZ177&lt;&gt;"",('[1]T15 Wine import vol'!AZ177/'[1]T61 Real GDP'!AZ177*1000),"")),"")</f>
        <v>13.534068912116091</v>
      </c>
      <c r="BB146" s="8">
        <f>IF('[1]T61 Real GDP'!BC177&lt;&gt;"",(IF('[1]T15 Wine import vol'!BC177&lt;&gt;"",('[1]T15 Wine import vol'!BC177/'[1]T61 Real GDP'!BC177*1000),"")),"")</f>
        <v>163.43736842946618</v>
      </c>
    </row>
    <row r="147" spans="1:54" x14ac:dyDescent="0.5">
      <c r="A147" s="7">
        <f>'[1]T15 Wine import vol'!A178</f>
        <v>2010</v>
      </c>
      <c r="B147" s="9">
        <f>IF('[1]T61 Real GDP'!B178&lt;&gt;"",(IF('[1]T15 Wine import vol'!B178&lt;&gt;"",('[1]T15 Wine import vol'!B178/'[1]T61 Real GDP'!B178*1000),"")),"")</f>
        <v>417.95644907296094</v>
      </c>
      <c r="C147" s="9">
        <f>IF('[1]T61 Real GDP'!C178&lt;&gt;"",(IF('[1]T15 Wine import vol'!C178&lt;&gt;"",('[1]T15 Wine import vol'!C178/'[1]T61 Real GDP'!C178*1000),"")),"")</f>
        <v>133.52410042146266</v>
      </c>
      <c r="D147" s="9">
        <f>IF('[1]T61 Real GDP'!D178&lt;&gt;"",(IF('[1]T15 Wine import vol'!D178&lt;&gt;"",('[1]T15 Wine import vol'!D178/'[1]T61 Real GDP'!D178*1000),"")),"")</f>
        <v>964.81642885439783</v>
      </c>
      <c r="E147" s="9">
        <f>IF('[1]T61 Real GDP'!E178&lt;&gt;"",(IF('[1]T15 Wine import vol'!E178&lt;&gt;"",('[1]T15 Wine import vol'!E178/'[1]T61 Real GDP'!E178*1000),"")),"")</f>
        <v>60.96843573861733</v>
      </c>
      <c r="F147" s="9">
        <f>IF('[1]T61 Real GDP'!F178&lt;&gt;"",(IF('[1]T15 Wine import vol'!F178&lt;&gt;"",('[1]T15 Wine import vol'!F178/'[1]T61 Real GDP'!F178*1000),"")),"")</f>
        <v>391.24007322155239</v>
      </c>
      <c r="G147" s="9"/>
      <c r="H147" s="9">
        <f>IF('[1]T61 Real GDP'!G178&lt;&gt;"",(IF('[1]T15 Wine import vol'!G178&lt;&gt;"",('[1]T15 Wine import vol'!G178/'[1]T61 Real GDP'!G178*1000),"")),"")</f>
        <v>1118.7636499740606</v>
      </c>
      <c r="I147" s="9">
        <f>IF('[1]T61 Real GDP'!H178&lt;&gt;"",(IF('[1]T15 Wine import vol'!H178&lt;&gt;"",('[1]T15 Wine import vol'!H178/'[1]T61 Real GDP'!H178*1000),"")),"")</f>
        <v>1501.2577445530505</v>
      </c>
      <c r="J147" s="9">
        <f>IF('[1]T61 Real GDP'!I178&lt;&gt;"",(IF('[1]T15 Wine import vol'!I178&lt;&gt;"",('[1]T15 Wine import vol'!I178/'[1]T61 Real GDP'!I178*1000),"")),"")</f>
        <v>539.38252073091815</v>
      </c>
      <c r="K147" s="9">
        <f>IF('[1]T61 Real GDP'!J178&lt;&gt;"",(IF('[1]T15 Wine import vol'!J178&lt;&gt;"",('[1]T15 Wine import vol'!J178/'[1]T61 Real GDP'!J178*1000),"")),"")</f>
        <v>841.45011384479085</v>
      </c>
      <c r="L147" s="9">
        <f>IF('[1]T61 Real GDP'!K178&lt;&gt;"",(IF('[1]T15 Wine import vol'!K178&lt;&gt;"",('[1]T15 Wine import vol'!K178/'[1]T61 Real GDP'!K178*1000),"")),"")</f>
        <v>66.175404865287121</v>
      </c>
      <c r="M147" s="9">
        <f>IF('[1]T61 Real GDP'!L178&lt;&gt;"",(IF('[1]T15 Wine import vol'!L178&lt;&gt;"",('[1]T15 Wine import vol'!L178/'[1]T61 Real GDP'!L178*1000),"")),"")</f>
        <v>705.46577094849874</v>
      </c>
      <c r="N147" s="9">
        <f>IF('[1]T61 Real GDP'!M178&lt;&gt;"",(IF('[1]T15 Wine import vol'!M178&lt;&gt;"",('[1]T15 Wine import vol'!M178/'[1]T61 Real GDP'!M178*1000),"")),"")</f>
        <v>901.02819996253197</v>
      </c>
      <c r="O147" s="9">
        <f>IF('[1]T61 Real GDP'!N178&lt;&gt;"",(IF('[1]T15 Wine import vol'!N178&lt;&gt;"",('[1]T15 Wine import vol'!N178/'[1]T61 Real GDP'!N178*1000),"")),"")</f>
        <v>611.67673933046433</v>
      </c>
      <c r="P147" s="9">
        <f>IF('[1]T61 Real GDP'!O178&lt;&gt;"",(IF('[1]T15 Wine import vol'!O178&lt;&gt;"",('[1]T15 Wine import vol'!O178/'[1]T61 Real GDP'!O178*1000),"")),"")</f>
        <v>980.99979132839985</v>
      </c>
      <c r="Q147" s="9">
        <f>IF('[1]T61 Real GDP'!P178&lt;&gt;"",(IF('[1]T15 Wine import vol'!P178&lt;&gt;"",('[1]T15 Wine import vol'!P178/'[1]T61 Real GDP'!P178*1000),"")),"")</f>
        <v>839.64638632840195</v>
      </c>
      <c r="R147" s="9" t="str">
        <f>IF('[1]T61 Real GDP'!Q178&lt;&gt;"",(IF('[1]T15 Wine import vol'!Q178&lt;&gt;"",('[1]T15 Wine import vol'!Q178/'[1]T61 Real GDP'!Q178*1000),"")),"")</f>
        <v/>
      </c>
      <c r="S147" s="9">
        <f>IF('[1]T61 Real GDP'!R178&lt;&gt;"",(IF('[1]T15 Wine import vol'!R178&lt;&gt;"",('[1]T15 Wine import vol'!R178/'[1]T61 Real GDP'!R178*1000),"")),"")</f>
        <v>124.40028953187552</v>
      </c>
      <c r="T147" s="9">
        <f>IF('[1]T61 Real GDP'!S178&lt;&gt;"",(IF('[1]T15 Wine import vol'!S178&lt;&gt;"",('[1]T15 Wine import vol'!S178/'[1]T61 Real GDP'!S178*1000),"")),"")</f>
        <v>340.86439324108659</v>
      </c>
      <c r="U147" s="9">
        <f>IF('[1]T61 Real GDP'!T178&lt;&gt;"",(IF('[1]T15 Wine import vol'!T178&lt;&gt;"",('[1]T15 Wine import vol'!T178/'[1]T61 Real GDP'!T178*1000),"")),"")</f>
        <v>3.2022840806279591</v>
      </c>
      <c r="V147" s="9">
        <f>IF('[1]T61 Real GDP'!U178&lt;&gt;"",(IF('[1]T15 Wine import vol'!U178&lt;&gt;"",('[1]T15 Wine import vol'!U178/'[1]T61 Real GDP'!U178*1000),"")),"")</f>
        <v>209.70458698872946</v>
      </c>
      <c r="W147" s="9">
        <f>IF('[1]T61 Real GDP'!V178&lt;&gt;"",(IF('[1]T15 Wine import vol'!V178&lt;&gt;"",('[1]T15 Wine import vol'!V178/'[1]T61 Real GDP'!V178*1000),"")),"")</f>
        <v>1035.1601428425001</v>
      </c>
      <c r="X147" s="9">
        <f>IF('[1]T61 Real GDP'!W178&lt;&gt;"",(IF('[1]T15 Wine import vol'!W178&lt;&gt;"",('[1]T15 Wine import vol'!W178/'[1]T61 Real GDP'!W178*1000),"")),"")</f>
        <v>236.45098283950406</v>
      </c>
      <c r="Y147" s="9">
        <f>IF('[1]T61 Real GDP'!X178&lt;&gt;"",(IF('[1]T15 Wine import vol'!X178&lt;&gt;"",('[1]T15 Wine import vol'!X178/'[1]T61 Real GDP'!X178*1000),"")),"")</f>
        <v>443.30262691688313</v>
      </c>
      <c r="Z147" s="9">
        <f>IF('[1]T61 Real GDP'!Y178&lt;&gt;"",(IF('[1]T15 Wine import vol'!Y178&lt;&gt;"",('[1]T15 Wine import vol'!Y178/'[1]T61 Real GDP'!Y178*1000),"")),"")</f>
        <v>118.96661869259506</v>
      </c>
      <c r="AA147" s="9" t="str">
        <f>IF('[1]T61 Real GDP'!Z178&lt;&gt;"",(IF('[1]T15 Wine import vol'!Z178&lt;&gt;"",('[1]T15 Wine import vol'!Z178/'[1]T61 Real GDP'!Z178*1000),"")),"")</f>
        <v/>
      </c>
      <c r="AB147" s="9">
        <f>IF('[1]T61 Real GDP'!AA178&lt;&gt;"",(IF('[1]T15 Wine import vol'!AA178&lt;&gt;"",('[1]T15 Wine import vol'!AA178/'[1]T61 Real GDP'!AA178*1000),"")),"")</f>
        <v>114.27801446383289</v>
      </c>
      <c r="AC147" s="9">
        <f>IF('[1]T61 Real GDP'!AB178&lt;&gt;"",(IF('[1]T15 Wine import vol'!AB178&lt;&gt;"",('[1]T15 Wine import vol'!AB178/'[1]T61 Real GDP'!AB178*1000),"")),"")</f>
        <v>425.00406926051664</v>
      </c>
      <c r="AD147" s="9">
        <f>IF('[1]T61 Real GDP'!AC178&lt;&gt;"",(IF('[1]T15 Wine import vol'!AC178&lt;&gt;"",('[1]T15 Wine import vol'!AC178/'[1]T61 Real GDP'!AC178*1000),"")),"")</f>
        <v>412.74042212288765</v>
      </c>
      <c r="AE147" s="9">
        <f>IF('[1]T61 Real GDP'!AD178&lt;&gt;"",(IF('[1]T15 Wine import vol'!AD178&lt;&gt;"",('[1]T15 Wine import vol'!AD178/'[1]T61 Real GDP'!AD178*1000),"")),"")</f>
        <v>99.495380361009126</v>
      </c>
      <c r="AF147" s="9">
        <f>IF('[1]T61 Real GDP'!AE178&lt;&gt;"",(IF('[1]T15 Wine import vol'!AE178&lt;&gt;"",('[1]T15 Wine import vol'!AE178/'[1]T61 Real GDP'!AE178*1000),"")),"")</f>
        <v>69.465717755568122</v>
      </c>
      <c r="AG147" s="9">
        <f>IF('[1]T61 Real GDP'!AF178&lt;&gt;"",(IF('[1]T15 Wine import vol'!AF178&lt;&gt;"",('[1]T15 Wine import vol'!AF178/'[1]T61 Real GDP'!AF178*1000),"")),"")</f>
        <v>55.555251103176928</v>
      </c>
      <c r="AH147" s="9">
        <f>IF('[1]T61 Real GDP'!AG178&lt;&gt;"",(IF('[1]T15 Wine import vol'!AG178&lt;&gt;"",('[1]T15 Wine import vol'!AG178/'[1]T61 Real GDP'!AG178*1000),"")),"")</f>
        <v>10.218142608346048</v>
      </c>
      <c r="AI147" s="9">
        <f>IF('[1]T61 Real GDP'!AH178&lt;&gt;"",(IF('[1]T15 Wine import vol'!AH178&lt;&gt;"",('[1]T15 Wine import vol'!AH178/'[1]T61 Real GDP'!AH178*1000),"")),"")</f>
        <v>48.34581514010069</v>
      </c>
      <c r="AJ147" s="9">
        <f>IF('[1]T61 Real GDP'!AI178&lt;&gt;"",(IF('[1]T15 Wine import vol'!AI178&lt;&gt;"",('[1]T15 Wine import vol'!AI178/'[1]T61 Real GDP'!AI178*1000),"")),"")</f>
        <v>174.98328779768934</v>
      </c>
      <c r="AK147" s="9" t="str">
        <f>IF('[1]T61 Real GDP'!AJ178&lt;&gt;"",(IF('[1]T15 Wine import vol'!AJ178&lt;&gt;"",('[1]T15 Wine import vol'!AJ178/'[1]T61 Real GDP'!AJ178*1000),"")),"")</f>
        <v/>
      </c>
      <c r="AL147" s="9">
        <f>IF('[1]T61 Real GDP'!AK178&lt;&gt;"",(IF('[1]T15 Wine import vol'!AK178&lt;&gt;"",('[1]T15 Wine import vol'!AK178/'[1]T61 Real GDP'!AK178*1000),"")),"")</f>
        <v>12.981411849489007</v>
      </c>
      <c r="AM147" s="9">
        <f>IF('[1]T61 Real GDP'!AL178&lt;&gt;"",(IF('[1]T15 Wine import vol'!AL178&lt;&gt;"",('[1]T15 Wine import vol'!AL178/'[1]T61 Real GDP'!AL178*1000),"")),"")</f>
        <v>20.043912363938347</v>
      </c>
      <c r="AN147" s="9">
        <f>IF('[1]T61 Real GDP'!AM178&lt;&gt;"",(IF('[1]T15 Wine import vol'!AM178&lt;&gt;"",('[1]T15 Wine import vol'!AM178/'[1]T61 Real GDP'!AM178*1000),"")),"")</f>
        <v>6.2075446904775191</v>
      </c>
      <c r="AO147" s="9">
        <f>IF('[1]T61 Real GDP'!AN178&lt;&gt;"",(IF('[1]T15 Wine import vol'!AN178&lt;&gt;"",('[1]T15 Wine import vol'!AN178/'[1]T61 Real GDP'!AN178*1000),"")),"")</f>
        <v>1.189694969980861</v>
      </c>
      <c r="AP147" s="9">
        <f>IF('[1]T61 Real GDP'!AO178&lt;&gt;"",(IF('[1]T15 Wine import vol'!AO178&lt;&gt;"",('[1]T15 Wine import vol'!AO178/'[1]T61 Real GDP'!AO178*1000),"")),"")</f>
        <v>2.8685976128728341</v>
      </c>
      <c r="AQ147" s="9" t="str">
        <f>IF('[1]T61 Real GDP'!AP178&lt;&gt;"",(IF('[1]T15 Wine import vol'!AP178&lt;&gt;"",('[1]T15 Wine import vol'!AP178/'[1]T61 Real GDP'!AP178*1000),"")),"")</f>
        <v/>
      </c>
      <c r="AR147" s="9">
        <f>IF('[1]T61 Real GDP'!AQ178&lt;&gt;"",(IF('[1]T15 Wine import vol'!AQ178&lt;&gt;"",('[1]T15 Wine import vol'!AQ178/'[1]T61 Real GDP'!AQ178*1000),"")),"")</f>
        <v>26.62230843650017</v>
      </c>
      <c r="AS147" s="9">
        <f>IF('[1]T61 Real GDP'!AR178&lt;&gt;"",(IF('[1]T15 Wine import vol'!AR178&lt;&gt;"",('[1]T15 Wine import vol'!AR178/'[1]T61 Real GDP'!AR178*1000),"")),"")</f>
        <v>185.2690187100485</v>
      </c>
      <c r="AT147" s="9">
        <f>IF('[1]T61 Real GDP'!AS178&lt;&gt;"",(IF('[1]T15 Wine import vol'!AS178&lt;&gt;"",('[1]T15 Wine import vol'!AS178/'[1]T61 Real GDP'!AS178*1000),"")),"")</f>
        <v>0.49767702348105441</v>
      </c>
      <c r="AU147" s="9">
        <f>IF('[1]T61 Real GDP'!AT178&lt;&gt;"",(IF('[1]T15 Wine import vol'!AT178&lt;&gt;"",('[1]T15 Wine import vol'!AT178/'[1]T61 Real GDP'!AT178*1000),"")),"")</f>
        <v>69.341910328156118</v>
      </c>
      <c r="AV147" s="9">
        <f>IF('[1]T61 Real GDP'!AU178&lt;&gt;"",(IF('[1]T15 Wine import vol'!AU178&lt;&gt;"",('[1]T15 Wine import vol'!AU178/'[1]T61 Real GDP'!AU178*1000),"")),"")</f>
        <v>22.913558933512604</v>
      </c>
      <c r="AW147" s="9">
        <f>IF('[1]T61 Real GDP'!AV178&lt;&gt;"",(IF('[1]T15 Wine import vol'!AV178&lt;&gt;"",('[1]T15 Wine import vol'!AV178/'[1]T61 Real GDP'!AV178*1000),"")),"")</f>
        <v>29.877717849483684</v>
      </c>
      <c r="AX147" s="9">
        <f>IF('[1]T61 Real GDP'!AW178&lt;&gt;"",(IF('[1]T15 Wine import vol'!AW178&lt;&gt;"",('[1]T15 Wine import vol'!AW178/'[1]T61 Real GDP'!AW178*1000),"")),"")</f>
        <v>41.112248723435506</v>
      </c>
      <c r="AY147" s="9">
        <f>IF('[1]T61 Real GDP'!AX178&lt;&gt;"",(IF('[1]T15 Wine import vol'!AX178&lt;&gt;"",('[1]T15 Wine import vol'!AX178/'[1]T61 Real GDP'!AX178*1000),"")),"")</f>
        <v>159.64455367020301</v>
      </c>
      <c r="AZ147" s="9">
        <f>IF('[1]T61 Real GDP'!AY178&lt;&gt;"",(IF('[1]T15 Wine import vol'!AY178&lt;&gt;"",('[1]T15 Wine import vol'!AY178/'[1]T61 Real GDP'!AY178*1000),"")),"")</f>
        <v>29.608698697026178</v>
      </c>
      <c r="BA147" s="9">
        <f>IF('[1]T61 Real GDP'!AZ178&lt;&gt;"",(IF('[1]T15 Wine import vol'!AZ178&lt;&gt;"",('[1]T15 Wine import vol'!AZ178/'[1]T61 Real GDP'!AZ178*1000),"")),"")</f>
        <v>15.703725240121233</v>
      </c>
      <c r="BB147" s="8">
        <f>IF('[1]T61 Real GDP'!BC178&lt;&gt;"",(IF('[1]T15 Wine import vol'!BC178&lt;&gt;"",('[1]T15 Wine import vol'!BC178/'[1]T61 Real GDP'!BC178*1000),"")),"")</f>
        <v>168.62471374434972</v>
      </c>
    </row>
    <row r="148" spans="1:54" x14ac:dyDescent="0.5">
      <c r="A148" s="7">
        <f>'[1]T15 Wine import vol'!A179</f>
        <v>2011</v>
      </c>
      <c r="B148" s="9">
        <f>IF('[1]T61 Real GDP'!B179&lt;&gt;"",(IF('[1]T15 Wine import vol'!B179&lt;&gt;"",('[1]T15 Wine import vol'!B179/'[1]T61 Real GDP'!B179*1000),"")),"")</f>
        <v>487.46293015026998</v>
      </c>
      <c r="C148" s="9">
        <f>IF('[1]T61 Real GDP'!C179&lt;&gt;"",(IF('[1]T15 Wine import vol'!C179&lt;&gt;"",('[1]T15 Wine import vol'!C179/'[1]T61 Real GDP'!C179*1000),"")),"")</f>
        <v>202.61504592585223</v>
      </c>
      <c r="D148" s="9">
        <f>IF('[1]T61 Real GDP'!D179&lt;&gt;"",(IF('[1]T15 Wine import vol'!D179&lt;&gt;"",('[1]T15 Wine import vol'!D179/'[1]T61 Real GDP'!D179*1000),"")),"")</f>
        <v>887.00705705871076</v>
      </c>
      <c r="E148" s="9">
        <f>IF('[1]T61 Real GDP'!E179&lt;&gt;"",(IF('[1]T15 Wine import vol'!E179&lt;&gt;"",('[1]T15 Wine import vol'!E179/'[1]T61 Real GDP'!E179*1000),"")),"")</f>
        <v>72.087487583083842</v>
      </c>
      <c r="F148" s="9">
        <f>IF('[1]T61 Real GDP'!F179&lt;&gt;"",(IF('[1]T15 Wine import vol'!F179&lt;&gt;"",('[1]T15 Wine import vol'!F179/'[1]T61 Real GDP'!F179*1000),"")),"")</f>
        <v>435.56552779584251</v>
      </c>
      <c r="G148" s="9"/>
      <c r="H148" s="9">
        <f>IF('[1]T61 Real GDP'!G179&lt;&gt;"",(IF('[1]T15 Wine import vol'!G179&lt;&gt;"",('[1]T15 Wine import vol'!G179/'[1]T61 Real GDP'!G179*1000),"")),"")</f>
        <v>1214.547321490202</v>
      </c>
      <c r="I148" s="9">
        <f>IF('[1]T61 Real GDP'!H179&lt;&gt;"",(IF('[1]T15 Wine import vol'!H179&lt;&gt;"",('[1]T15 Wine import vol'!H179/'[1]T61 Real GDP'!H179*1000),"")),"")</f>
        <v>1481.3694290762762</v>
      </c>
      <c r="J148" s="9">
        <f>IF('[1]T61 Real GDP'!I179&lt;&gt;"",(IF('[1]T15 Wine import vol'!I179&lt;&gt;"",('[1]T15 Wine import vol'!I179/'[1]T61 Real GDP'!I179*1000),"")),"")</f>
        <v>538.5852250195162</v>
      </c>
      <c r="K148" s="9">
        <f>IF('[1]T61 Real GDP'!J179&lt;&gt;"",(IF('[1]T15 Wine import vol'!J179&lt;&gt;"",('[1]T15 Wine import vol'!J179/'[1]T61 Real GDP'!J179*1000),"")),"")</f>
        <v>963.26934917769097</v>
      </c>
      <c r="L148" s="9">
        <f>IF('[1]T61 Real GDP'!K179&lt;&gt;"",(IF('[1]T15 Wine import vol'!K179&lt;&gt;"",('[1]T15 Wine import vol'!K179/'[1]T61 Real GDP'!K179*1000),"")),"")</f>
        <v>121.0710696567067</v>
      </c>
      <c r="M148" s="9">
        <f>IF('[1]T61 Real GDP'!L179&lt;&gt;"",(IF('[1]T15 Wine import vol'!L179&lt;&gt;"",('[1]T15 Wine import vol'!L179/'[1]T61 Real GDP'!L179*1000),"")),"")</f>
        <v>700.72733419710369</v>
      </c>
      <c r="N148" s="9">
        <f>IF('[1]T61 Real GDP'!M179&lt;&gt;"",(IF('[1]T15 Wine import vol'!M179&lt;&gt;"",('[1]T15 Wine import vol'!M179/'[1]T61 Real GDP'!M179*1000),"")),"")</f>
        <v>943.84712889199682</v>
      </c>
      <c r="O148" s="9">
        <f>IF('[1]T61 Real GDP'!N179&lt;&gt;"",(IF('[1]T15 Wine import vol'!N179&lt;&gt;"",('[1]T15 Wine import vol'!N179/'[1]T61 Real GDP'!N179*1000),"")),"")</f>
        <v>792.63468606527204</v>
      </c>
      <c r="P148" s="9">
        <f>IF('[1]T61 Real GDP'!O179&lt;&gt;"",(IF('[1]T15 Wine import vol'!O179&lt;&gt;"",('[1]T15 Wine import vol'!O179/'[1]T61 Real GDP'!O179*1000),"")),"")</f>
        <v>949.51381550867586</v>
      </c>
      <c r="Q148" s="9">
        <f>IF('[1]T61 Real GDP'!P179&lt;&gt;"",(IF('[1]T15 Wine import vol'!P179&lt;&gt;"",('[1]T15 Wine import vol'!P179/'[1]T61 Real GDP'!P179*1000),"")),"")</f>
        <v>878.52066789341359</v>
      </c>
      <c r="R148" s="9" t="str">
        <f>IF('[1]T61 Real GDP'!Q179&lt;&gt;"",(IF('[1]T15 Wine import vol'!Q179&lt;&gt;"",('[1]T15 Wine import vol'!Q179/'[1]T61 Real GDP'!Q179*1000),"")),"")</f>
        <v/>
      </c>
      <c r="S148" s="9">
        <f>IF('[1]T61 Real GDP'!R179&lt;&gt;"",(IF('[1]T15 Wine import vol'!R179&lt;&gt;"",('[1]T15 Wine import vol'!R179/'[1]T61 Real GDP'!R179*1000),"")),"")</f>
        <v>102.19893668256493</v>
      </c>
      <c r="T148" s="9">
        <f>IF('[1]T61 Real GDP'!S179&lt;&gt;"",(IF('[1]T15 Wine import vol'!S179&lt;&gt;"",('[1]T15 Wine import vol'!S179/'[1]T61 Real GDP'!S179*1000),"")),"")</f>
        <v>350.79015651551646</v>
      </c>
      <c r="U148" s="9">
        <f>IF('[1]T61 Real GDP'!T179&lt;&gt;"",(IF('[1]T15 Wine import vol'!T179&lt;&gt;"",('[1]T15 Wine import vol'!T179/'[1]T61 Real GDP'!T179*1000),"")),"")</f>
        <v>6.2886435276034272</v>
      </c>
      <c r="V148" s="9">
        <f>IF('[1]T61 Real GDP'!U179&lt;&gt;"",(IF('[1]T15 Wine import vol'!U179&lt;&gt;"",('[1]T15 Wine import vol'!U179/'[1]T61 Real GDP'!U179*1000),"")),"")</f>
        <v>629.26611269871933</v>
      </c>
      <c r="W148" s="9">
        <f>IF('[1]T61 Real GDP'!V179&lt;&gt;"",(IF('[1]T15 Wine import vol'!V179&lt;&gt;"",('[1]T15 Wine import vol'!V179/'[1]T61 Real GDP'!V179*1000),"")),"")</f>
        <v>128.47882123659019</v>
      </c>
      <c r="X148" s="9">
        <f>IF('[1]T61 Real GDP'!W179&lt;&gt;"",(IF('[1]T15 Wine import vol'!W179&lt;&gt;"",('[1]T15 Wine import vol'!W179/'[1]T61 Real GDP'!W179*1000),"")),"")</f>
        <v>965.66924284936044</v>
      </c>
      <c r="Y148" s="9">
        <f>IF('[1]T61 Real GDP'!X179&lt;&gt;"",(IF('[1]T15 Wine import vol'!X179&lt;&gt;"",('[1]T15 Wine import vol'!X179/'[1]T61 Real GDP'!X179*1000),"")),"")</f>
        <v>412.89322596577887</v>
      </c>
      <c r="Z148" s="9">
        <f>IF('[1]T61 Real GDP'!Y179&lt;&gt;"",(IF('[1]T15 Wine import vol'!Y179&lt;&gt;"",('[1]T15 Wine import vol'!Y179/'[1]T61 Real GDP'!Y179*1000),"")),"")</f>
        <v>304.79129958504114</v>
      </c>
      <c r="AA148" s="9" t="str">
        <f>IF('[1]T61 Real GDP'!Z179&lt;&gt;"",(IF('[1]T15 Wine import vol'!Z179&lt;&gt;"",('[1]T15 Wine import vol'!Z179/'[1]T61 Real GDP'!Z179*1000),"")),"")</f>
        <v/>
      </c>
      <c r="AB148" s="9">
        <f>IF('[1]T61 Real GDP'!AA179&lt;&gt;"",(IF('[1]T15 Wine import vol'!AA179&lt;&gt;"",('[1]T15 Wine import vol'!AA179/'[1]T61 Real GDP'!AA179*1000),"")),"")</f>
        <v>116.4444186677144</v>
      </c>
      <c r="AC148" s="9">
        <f>IF('[1]T61 Real GDP'!AB179&lt;&gt;"",(IF('[1]T15 Wine import vol'!AB179&lt;&gt;"",('[1]T15 Wine import vol'!AB179/'[1]T61 Real GDP'!AB179*1000),"")),"")</f>
        <v>327.97932533937581</v>
      </c>
      <c r="AD148" s="9">
        <f>IF('[1]T61 Real GDP'!AC179&lt;&gt;"",(IF('[1]T15 Wine import vol'!AC179&lt;&gt;"",('[1]T15 Wine import vol'!AC179/'[1]T61 Real GDP'!AC179*1000),"")),"")</f>
        <v>418.39405478829474</v>
      </c>
      <c r="AE148" s="9">
        <f>IF('[1]T61 Real GDP'!AD179&lt;&gt;"",(IF('[1]T15 Wine import vol'!AD179&lt;&gt;"",('[1]T15 Wine import vol'!AD179/'[1]T61 Real GDP'!AD179*1000),"")),"")</f>
        <v>106.84841700666384</v>
      </c>
      <c r="AF148" s="9">
        <f>IF('[1]T61 Real GDP'!AE179&lt;&gt;"",(IF('[1]T15 Wine import vol'!AE179&lt;&gt;"",('[1]T15 Wine import vol'!AE179/'[1]T61 Real GDP'!AE179*1000),"")),"")</f>
        <v>16.12543586476928</v>
      </c>
      <c r="AG148" s="9">
        <f>IF('[1]T61 Real GDP'!AF179&lt;&gt;"",(IF('[1]T15 Wine import vol'!AF179&lt;&gt;"",('[1]T15 Wine import vol'!AF179/'[1]T61 Real GDP'!AF179*1000),"")),"")</f>
        <v>56.738343932275484</v>
      </c>
      <c r="AH148" s="9">
        <f>IF('[1]T61 Real GDP'!AG179&lt;&gt;"",(IF('[1]T15 Wine import vol'!AG179&lt;&gt;"",('[1]T15 Wine import vol'!AG179/'[1]T61 Real GDP'!AG179*1000),"")),"")</f>
        <v>21.034528410825164</v>
      </c>
      <c r="AI148" s="9">
        <f>IF('[1]T61 Real GDP'!AH179&lt;&gt;"",(IF('[1]T15 Wine import vol'!AH179&lt;&gt;"",('[1]T15 Wine import vol'!AH179/'[1]T61 Real GDP'!AH179*1000),"")),"")</f>
        <v>49.284908363241691</v>
      </c>
      <c r="AJ148" s="9">
        <f>IF('[1]T61 Real GDP'!AI179&lt;&gt;"",(IF('[1]T15 Wine import vol'!AI179&lt;&gt;"",('[1]T15 Wine import vol'!AI179/'[1]T61 Real GDP'!AI179*1000),"")),"")</f>
        <v>194.0810649382845</v>
      </c>
      <c r="AK148" s="9" t="str">
        <f>IF('[1]T61 Real GDP'!AJ179&lt;&gt;"",(IF('[1]T15 Wine import vol'!AJ179&lt;&gt;"",('[1]T15 Wine import vol'!AJ179/'[1]T61 Real GDP'!AJ179*1000),"")),"")</f>
        <v/>
      </c>
      <c r="AL148" s="9">
        <f>IF('[1]T61 Real GDP'!AK179&lt;&gt;"",(IF('[1]T15 Wine import vol'!AK179&lt;&gt;"",('[1]T15 Wine import vol'!AK179/'[1]T61 Real GDP'!AK179*1000),"")),"")</f>
        <v>18.017956487922664</v>
      </c>
      <c r="AM148" s="9">
        <f>IF('[1]T61 Real GDP'!AL179&lt;&gt;"",(IF('[1]T15 Wine import vol'!AL179&lt;&gt;"",('[1]T15 Wine import vol'!AL179/'[1]T61 Real GDP'!AL179*1000),"")),"")</f>
        <v>70.705042184877854</v>
      </c>
      <c r="AN148" s="9">
        <f>IF('[1]T61 Real GDP'!AM179&lt;&gt;"",(IF('[1]T15 Wine import vol'!AM179&lt;&gt;"",('[1]T15 Wine import vol'!AM179/'[1]T61 Real GDP'!AM179*1000),"")),"")</f>
        <v>8.2280455644003396</v>
      </c>
      <c r="AO148" s="9">
        <f>IF('[1]T61 Real GDP'!AN179&lt;&gt;"",(IF('[1]T15 Wine import vol'!AN179&lt;&gt;"",('[1]T15 Wine import vol'!AN179/'[1]T61 Real GDP'!AN179*1000),"")),"")</f>
        <v>1.5285347833173328</v>
      </c>
      <c r="AP148" s="9">
        <f>IF('[1]T61 Real GDP'!AO179&lt;&gt;"",(IF('[1]T15 Wine import vol'!AO179&lt;&gt;"",('[1]T15 Wine import vol'!AO179/'[1]T61 Real GDP'!AO179*1000),"")),"")</f>
        <v>3.0121628259990483</v>
      </c>
      <c r="AQ148" s="9" t="str">
        <f>IF('[1]T61 Real GDP'!AP179&lt;&gt;"",(IF('[1]T15 Wine import vol'!AP179&lt;&gt;"",('[1]T15 Wine import vol'!AP179/'[1]T61 Real GDP'!AP179*1000),"")),"")</f>
        <v/>
      </c>
      <c r="AR148" s="9">
        <f>IF('[1]T61 Real GDP'!AQ179&lt;&gt;"",(IF('[1]T15 Wine import vol'!AQ179&lt;&gt;"",('[1]T15 Wine import vol'!AQ179/'[1]T61 Real GDP'!AQ179*1000),"")),"")</f>
        <v>33.858443110469111</v>
      </c>
      <c r="AS148" s="9">
        <f>IF('[1]T61 Real GDP'!AR179&lt;&gt;"",(IF('[1]T15 Wine import vol'!AR179&lt;&gt;"",('[1]T15 Wine import vol'!AR179/'[1]T61 Real GDP'!AR179*1000),"")),"")</f>
        <v>221.82768692291859</v>
      </c>
      <c r="AT148" s="9">
        <f>IF('[1]T61 Real GDP'!AS179&lt;&gt;"",(IF('[1]T15 Wine import vol'!AS179&lt;&gt;"",('[1]T15 Wine import vol'!AS179/'[1]T61 Real GDP'!AS179*1000),"")),"")</f>
        <v>1.0686739956370592</v>
      </c>
      <c r="AU148" s="9">
        <f>IF('[1]T61 Real GDP'!AT179&lt;&gt;"",(IF('[1]T15 Wine import vol'!AT179&lt;&gt;"",('[1]T15 Wine import vol'!AT179/'[1]T61 Real GDP'!AT179*1000),"")),"")</f>
        <v>74.311947252853301</v>
      </c>
      <c r="AV148" s="9">
        <f>IF('[1]T61 Real GDP'!AU179&lt;&gt;"",(IF('[1]T15 Wine import vol'!AU179&lt;&gt;"",('[1]T15 Wine import vol'!AU179/'[1]T61 Real GDP'!AU179*1000),"")),"")</f>
        <v>23.390693441827128</v>
      </c>
      <c r="AW148" s="9">
        <f>IF('[1]T61 Real GDP'!AV179&lt;&gt;"",(IF('[1]T15 Wine import vol'!AV179&lt;&gt;"",('[1]T15 Wine import vol'!AV179/'[1]T61 Real GDP'!AV179*1000),"")),"")</f>
        <v>20.808999841308349</v>
      </c>
      <c r="AX148" s="9">
        <f>IF('[1]T61 Real GDP'!AW179&lt;&gt;"",(IF('[1]T15 Wine import vol'!AW179&lt;&gt;"",('[1]T15 Wine import vol'!AW179/'[1]T61 Real GDP'!AW179*1000),"")),"")</f>
        <v>40.137929742848272</v>
      </c>
      <c r="AY148" s="9">
        <f>IF('[1]T61 Real GDP'!AX179&lt;&gt;"",(IF('[1]T15 Wine import vol'!AX179&lt;&gt;"",('[1]T15 Wine import vol'!AX179/'[1]T61 Real GDP'!AX179*1000),"")),"")</f>
        <v>178.20649937169992</v>
      </c>
      <c r="AZ148" s="9">
        <f>IF('[1]T61 Real GDP'!AY179&lt;&gt;"",(IF('[1]T15 Wine import vol'!AY179&lt;&gt;"",('[1]T15 Wine import vol'!AY179/'[1]T61 Real GDP'!AY179*1000),"")),"")</f>
        <v>31.282709933335081</v>
      </c>
      <c r="BA148" s="9">
        <f>IF('[1]T61 Real GDP'!AZ179&lt;&gt;"",(IF('[1]T15 Wine import vol'!AZ179&lt;&gt;"",('[1]T15 Wine import vol'!AZ179/'[1]T61 Real GDP'!AZ179*1000),"")),"")</f>
        <v>19.207736557214243</v>
      </c>
      <c r="BB148" s="8">
        <f>IF('[1]T61 Real GDP'!BC179&lt;&gt;"",(IF('[1]T15 Wine import vol'!BC179&lt;&gt;"",('[1]T15 Wine import vol'!BC179/'[1]T61 Real GDP'!BC179*1000),"")),"")</f>
        <v>183.39029446933972</v>
      </c>
    </row>
    <row r="149" spans="1:54" x14ac:dyDescent="0.5">
      <c r="A149" s="7">
        <f>'[1]T15 Wine import vol'!A180</f>
        <v>2012</v>
      </c>
      <c r="B149" s="9">
        <f>IF('[1]T61 Real GDP'!B180&lt;&gt;"",(IF('[1]T15 Wine import vol'!B180&lt;&gt;"",('[1]T15 Wine import vol'!B180/'[1]T61 Real GDP'!B180*1000),"")),"")</f>
        <v>415.97533182922075</v>
      </c>
      <c r="C149" s="9">
        <f>IF('[1]T61 Real GDP'!C180&lt;&gt;"",(IF('[1]T15 Wine import vol'!C180&lt;&gt;"",('[1]T15 Wine import vol'!C180/'[1]T61 Real GDP'!C180*1000),"")),"")</f>
        <v>233.97530000339879</v>
      </c>
      <c r="D149" s="9">
        <f>IF('[1]T61 Real GDP'!D180&lt;&gt;"",(IF('[1]T15 Wine import vol'!D180&lt;&gt;"",('[1]T15 Wine import vol'!D180/'[1]T61 Real GDP'!D180*1000),"")),"")</f>
        <v>854.43470875417393</v>
      </c>
      <c r="E149" s="9">
        <f>IF('[1]T61 Real GDP'!E180&lt;&gt;"",(IF('[1]T15 Wine import vol'!E180&lt;&gt;"",('[1]T15 Wine import vol'!E180/'[1]T61 Real GDP'!E180*1000),"")),"")</f>
        <v>249.9953313161196</v>
      </c>
      <c r="F149" s="9">
        <f>IF('[1]T61 Real GDP'!F180&lt;&gt;"",(IF('[1]T15 Wine import vol'!F180&lt;&gt;"",('[1]T15 Wine import vol'!F180/'[1]T61 Real GDP'!F180*1000),"")),"")</f>
        <v>401.99704369155097</v>
      </c>
      <c r="G149" s="9"/>
      <c r="H149" s="9">
        <f>IF('[1]T61 Real GDP'!G180&lt;&gt;"",(IF('[1]T15 Wine import vol'!G180&lt;&gt;"",('[1]T15 Wine import vol'!G180/'[1]T61 Real GDP'!G180*1000),"")),"")</f>
        <v>1195.6408875269965</v>
      </c>
      <c r="I149" s="9">
        <f>IF('[1]T61 Real GDP'!H180&lt;&gt;"",(IF('[1]T15 Wine import vol'!H180&lt;&gt;"",('[1]T15 Wine import vol'!H180/'[1]T61 Real GDP'!H180*1000),"")),"")</f>
        <v>1427.9054163548165</v>
      </c>
      <c r="J149" s="9">
        <f>IF('[1]T61 Real GDP'!I180&lt;&gt;"",(IF('[1]T15 Wine import vol'!I180&lt;&gt;"",('[1]T15 Wine import vol'!I180/'[1]T61 Real GDP'!I180*1000),"")),"")</f>
        <v>505.62319815739278</v>
      </c>
      <c r="K149" s="9">
        <f>IF('[1]T61 Real GDP'!J180&lt;&gt;"",(IF('[1]T15 Wine import vol'!J180&lt;&gt;"",('[1]T15 Wine import vol'!J180/'[1]T61 Real GDP'!J180*1000),"")),"")</f>
        <v>885.23421830675215</v>
      </c>
      <c r="L149" s="9">
        <f>IF('[1]T61 Real GDP'!K180&lt;&gt;"",(IF('[1]T15 Wine import vol'!K180&lt;&gt;"",('[1]T15 Wine import vol'!K180/'[1]T61 Real GDP'!K180*1000),"")),"")</f>
        <v>117.15410736843742</v>
      </c>
      <c r="M149" s="9">
        <f>IF('[1]T61 Real GDP'!L180&lt;&gt;"",(IF('[1]T15 Wine import vol'!L180&lt;&gt;"",('[1]T15 Wine import vol'!L180/'[1]T61 Real GDP'!L180*1000),"")),"")</f>
        <v>713.83233538810521</v>
      </c>
      <c r="N149" s="9">
        <f>IF('[1]T61 Real GDP'!M180&lt;&gt;"",(IF('[1]T15 Wine import vol'!M180&lt;&gt;"",('[1]T15 Wine import vol'!M180/'[1]T61 Real GDP'!M180*1000),"")),"")</f>
        <v>920.50597560274014</v>
      </c>
      <c r="O149" s="9">
        <f>IF('[1]T61 Real GDP'!N180&lt;&gt;"",(IF('[1]T15 Wine import vol'!N180&lt;&gt;"",('[1]T15 Wine import vol'!N180/'[1]T61 Real GDP'!N180*1000),"")),"")</f>
        <v>809.43539860589533</v>
      </c>
      <c r="P149" s="9">
        <f>IF('[1]T61 Real GDP'!O180&lt;&gt;"",(IF('[1]T15 Wine import vol'!O180&lt;&gt;"",('[1]T15 Wine import vol'!O180/'[1]T61 Real GDP'!O180*1000),"")),"")</f>
        <v>924.03583290080383</v>
      </c>
      <c r="Q149" s="9">
        <f>IF('[1]T61 Real GDP'!P180&lt;&gt;"",(IF('[1]T15 Wine import vol'!P180&lt;&gt;"",('[1]T15 Wine import vol'!P180/'[1]T61 Real GDP'!P180*1000),"")),"")</f>
        <v>852.95511047468585</v>
      </c>
      <c r="R149" s="9" t="str">
        <f>IF('[1]T61 Real GDP'!Q180&lt;&gt;"",(IF('[1]T15 Wine import vol'!Q180&lt;&gt;"",('[1]T15 Wine import vol'!Q180/'[1]T61 Real GDP'!Q180*1000),"")),"")</f>
        <v/>
      </c>
      <c r="S149" s="9">
        <f>IF('[1]T61 Real GDP'!R180&lt;&gt;"",(IF('[1]T15 Wine import vol'!R180&lt;&gt;"",('[1]T15 Wine import vol'!R180/'[1]T61 Real GDP'!R180*1000),"")),"")</f>
        <v>97.918030118310867</v>
      </c>
      <c r="T149" s="9">
        <f>IF('[1]T61 Real GDP'!S180&lt;&gt;"",(IF('[1]T15 Wine import vol'!S180&lt;&gt;"",('[1]T15 Wine import vol'!S180/'[1]T61 Real GDP'!S180*1000),"")),"")</f>
        <v>347.82248832853548</v>
      </c>
      <c r="U149" s="9">
        <f>IF('[1]T61 Real GDP'!T180&lt;&gt;"",(IF('[1]T15 Wine import vol'!T180&lt;&gt;"",('[1]T15 Wine import vol'!T180/'[1]T61 Real GDP'!T180*1000),"")),"")</f>
        <v>9.3553312799357435</v>
      </c>
      <c r="V149" s="9">
        <f>IF('[1]T61 Real GDP'!U180&lt;&gt;"",(IF('[1]T15 Wine import vol'!U180&lt;&gt;"",('[1]T15 Wine import vol'!U180/'[1]T61 Real GDP'!U180*1000),"")),"")</f>
        <v>472.11862586800061</v>
      </c>
      <c r="W149" s="9">
        <f>IF('[1]T61 Real GDP'!V180&lt;&gt;"",(IF('[1]T15 Wine import vol'!V180&lt;&gt;"",('[1]T15 Wine import vol'!V180/'[1]T61 Real GDP'!V180*1000),"")),"")</f>
        <v>24.557823059361077</v>
      </c>
      <c r="X149" s="9">
        <f>IF('[1]T61 Real GDP'!W180&lt;&gt;"",(IF('[1]T15 Wine import vol'!W180&lt;&gt;"",('[1]T15 Wine import vol'!W180/'[1]T61 Real GDP'!W180*1000),"")),"")</f>
        <v>574.56587703808339</v>
      </c>
      <c r="Y149" s="9">
        <f>IF('[1]T61 Real GDP'!X180&lt;&gt;"",(IF('[1]T15 Wine import vol'!X180&lt;&gt;"",('[1]T15 Wine import vol'!X180/'[1]T61 Real GDP'!X180*1000),"")),"")</f>
        <v>378.97938740327936</v>
      </c>
      <c r="Z149" s="9">
        <f>IF('[1]T61 Real GDP'!Y180&lt;&gt;"",(IF('[1]T15 Wine import vol'!Y180&lt;&gt;"",('[1]T15 Wine import vol'!Y180/'[1]T61 Real GDP'!Y180*1000),"")),"")</f>
        <v>219.86415888956446</v>
      </c>
      <c r="AA149" s="9" t="str">
        <f>IF('[1]T61 Real GDP'!Z180&lt;&gt;"",(IF('[1]T15 Wine import vol'!Z180&lt;&gt;"",('[1]T15 Wine import vol'!Z180/'[1]T61 Real GDP'!Z180*1000),"")),"")</f>
        <v/>
      </c>
      <c r="AB149" s="9">
        <f>IF('[1]T61 Real GDP'!AA180&lt;&gt;"",(IF('[1]T15 Wine import vol'!AA180&lt;&gt;"",('[1]T15 Wine import vol'!AA180/'[1]T61 Real GDP'!AA180*1000),"")),"")</f>
        <v>141.08412662833774</v>
      </c>
      <c r="AC149" s="9">
        <f>IF('[1]T61 Real GDP'!AB180&lt;&gt;"",(IF('[1]T15 Wine import vol'!AB181&lt;&gt;"",('[1]T15 Wine import vol'!AB181/'[1]T61 Real GDP'!AB180*1000),"")),"")</f>
        <v>477.5838598380239</v>
      </c>
      <c r="AD149" s="9">
        <f>IF('[1]T61 Real GDP'!AC180&lt;&gt;"",(IF('[1]T15 Wine import vol'!AC180&lt;&gt;"",('[1]T15 Wine import vol'!AC180/'[1]T61 Real GDP'!AC180*1000),"")),"")</f>
        <v>421.46294641511878</v>
      </c>
      <c r="AE149" s="9">
        <f>IF('[1]T61 Real GDP'!AD180&lt;&gt;"",(IF('[1]T15 Wine import vol'!AD180&lt;&gt;"",('[1]T15 Wine import vol'!AD180/'[1]T61 Real GDP'!AD180*1000),"")),"")</f>
        <v>119.86125895615004</v>
      </c>
      <c r="AF149" s="9">
        <f>IF('[1]T61 Real GDP'!AE180&lt;&gt;"",(IF('[1]T15 Wine import vol'!AE180&lt;&gt;"",('[1]T15 Wine import vol'!AE180/'[1]T61 Real GDP'!AE180*1000),"")),"")</f>
        <v>1.5961506902185849</v>
      </c>
      <c r="AG149" s="9">
        <f>IF('[1]T61 Real GDP'!AF180&lt;&gt;"",(IF('[1]T15 Wine import vol'!AF180&lt;&gt;"",('[1]T15 Wine import vol'!AF180/'[1]T61 Real GDP'!AF180*1000),"")),"")</f>
        <v>55.288275912986904</v>
      </c>
      <c r="AH149" s="9">
        <f>IF('[1]T61 Real GDP'!AG180&lt;&gt;"",(IF('[1]T15 Wine import vol'!AG180&lt;&gt;"",('[1]T15 Wine import vol'!AG180/'[1]T61 Real GDP'!AG180*1000),"")),"")</f>
        <v>5.3399867651797477</v>
      </c>
      <c r="AI149" s="9">
        <f>IF('[1]T61 Real GDP'!AH180&lt;&gt;"",(IF('[1]T15 Wine import vol'!AH180&lt;&gt;"",('[1]T15 Wine import vol'!AH180/'[1]T61 Real GDP'!AH180*1000),"")),"")</f>
        <v>45.389601265894498</v>
      </c>
      <c r="AJ149" s="9">
        <f>IF('[1]T61 Real GDP'!AI180&lt;&gt;"",(IF('[1]T15 Wine import vol'!AI180&lt;&gt;"",('[1]T15 Wine import vol'!AI180/'[1]T61 Real GDP'!AI180*1000),"")),"")</f>
        <v>89.539569676352272</v>
      </c>
      <c r="AK149" s="9" t="str">
        <f>IF('[1]T61 Real GDP'!AJ180&lt;&gt;"",(IF('[1]T15 Wine import vol'!AJ180&lt;&gt;"",('[1]T15 Wine import vol'!AJ180/'[1]T61 Real GDP'!AJ180*1000),"")),"")</f>
        <v/>
      </c>
      <c r="AL149" s="9">
        <f>IF('[1]T61 Real GDP'!AK180&lt;&gt;"",(IF('[1]T15 Wine import vol'!AK180&lt;&gt;"",('[1]T15 Wine import vol'!AK180/'[1]T61 Real GDP'!AK180*1000),"")),"")</f>
        <v>27.013453614021135</v>
      </c>
      <c r="AM149" s="9">
        <f>IF('[1]T61 Real GDP'!AL180&lt;&gt;"",(IF('[1]T15 Wine import vol'!AL180&lt;&gt;"",('[1]T15 Wine import vol'!AL180/'[1]T61 Real GDP'!AL180*1000),"")),"")</f>
        <v>63.832733738049846</v>
      </c>
      <c r="AN149" s="9">
        <f>IF('[1]T61 Real GDP'!AM180&lt;&gt;"",(IF('[1]T15 Wine import vol'!AM180&lt;&gt;"",('[1]T15 Wine import vol'!AM180/'[1]T61 Real GDP'!AM180*1000),"")),"")</f>
        <v>9.3771137647932985</v>
      </c>
      <c r="AO149" s="9">
        <f>IF('[1]T61 Real GDP'!AN180&lt;&gt;"",(IF('[1]T15 Wine import vol'!AN180&lt;&gt;"",('[1]T15 Wine import vol'!AN180/'[1]T61 Real GDP'!AN180*1000),"")),"")</f>
        <v>1.3801730208816352</v>
      </c>
      <c r="AP149" s="9">
        <f>IF('[1]T61 Real GDP'!AO180&lt;&gt;"",(IF('[1]T15 Wine import vol'!AO180&lt;&gt;"",('[1]T15 Wine import vol'!AO180/'[1]T61 Real GDP'!AO180*1000),"")),"")</f>
        <v>3.2413774557636565</v>
      </c>
      <c r="AQ149" s="9" t="str">
        <f>IF('[1]T61 Real GDP'!AP180&lt;&gt;"",(IF('[1]T15 Wine import vol'!AP180&lt;&gt;"",('[1]T15 Wine import vol'!AP180/'[1]T61 Real GDP'!AP180*1000),"")),"")</f>
        <v/>
      </c>
      <c r="AR149" s="9">
        <f>IF('[1]T61 Real GDP'!AQ180&lt;&gt;"",(IF('[1]T15 Wine import vol'!AQ180&lt;&gt;"",('[1]T15 Wine import vol'!AQ180/'[1]T61 Real GDP'!AQ180*1000),"")),"")</f>
        <v>33.17954124741442</v>
      </c>
      <c r="AS149" s="9">
        <f>IF('[1]T61 Real GDP'!AR180&lt;&gt;"",(IF('[1]T15 Wine import vol'!AR180&lt;&gt;"",('[1]T15 Wine import vol'!AR180/'[1]T61 Real GDP'!AR180*1000),"")),"")</f>
        <v>219.28648044840722</v>
      </c>
      <c r="AT149" s="9">
        <f>IF('[1]T61 Real GDP'!AS180&lt;&gt;"",(IF('[1]T15 Wine import vol'!AS180&lt;&gt;"",('[1]T15 Wine import vol'!AS180/'[1]T61 Real GDP'!AS180*1000),"")),"")</f>
        <v>0.94615670673421726</v>
      </c>
      <c r="AU149" s="9">
        <f>IF('[1]T61 Real GDP'!AT180&lt;&gt;"",(IF('[1]T15 Wine import vol'!AT180&lt;&gt;"",('[1]T15 Wine import vol'!AT180/'[1]T61 Real GDP'!AT180*1000),"")),"")</f>
        <v>92.000973455034398</v>
      </c>
      <c r="AV149" s="9">
        <f>IF('[1]T61 Real GDP'!AU180&lt;&gt;"",(IF('[1]T15 Wine import vol'!AU180&lt;&gt;"",('[1]T15 Wine import vol'!AU180/'[1]T61 Real GDP'!AU180*1000),"")),"")</f>
        <v>24.694665402393394</v>
      </c>
      <c r="AW149" s="9">
        <f>IF('[1]T61 Real GDP'!AV180&lt;&gt;"",(IF('[1]T15 Wine import vol'!AV180&lt;&gt;"",('[1]T15 Wine import vol'!AV180/'[1]T61 Real GDP'!AV180*1000),"")),"")</f>
        <v>18.350167268781863</v>
      </c>
      <c r="AX149" s="9">
        <f>IF('[1]T61 Real GDP'!AW180&lt;&gt;"",(IF('[1]T15 Wine import vol'!AW180&lt;&gt;"",('[1]T15 Wine import vol'!AW180/'[1]T61 Real GDP'!AW180*1000),"")),"")</f>
        <v>35.561416806064138</v>
      </c>
      <c r="AY149" s="9">
        <f>IF('[1]T61 Real GDP'!AX180&lt;&gt;"",(IF('[1]T15 Wine import vol'!AX180&lt;&gt;"",('[1]T15 Wine import vol'!AX180/'[1]T61 Real GDP'!AX180*1000),"")),"")</f>
        <v>170.41291260025648</v>
      </c>
      <c r="AZ149" s="9">
        <f>IF('[1]T61 Real GDP'!AY180&lt;&gt;"",(IF('[1]T15 Wine import vol'!AY180&lt;&gt;"",('[1]T15 Wine import vol'!AY180/'[1]T61 Real GDP'!AY180*1000),"")),"")</f>
        <v>28.288733448484063</v>
      </c>
      <c r="BA149" s="9">
        <f>IF('[1]T61 Real GDP'!AZ180&lt;&gt;"",(IF('[1]T15 Wine import vol'!AZ180&lt;&gt;"",('[1]T15 Wine import vol'!AZ180/'[1]T61 Real GDP'!AZ180*1000),"")),"")</f>
        <v>23.61607843628537</v>
      </c>
      <c r="BB149" s="8">
        <f>IF('[1]T61 Real GDP'!BC180&lt;&gt;"",(IF('[1]T15 Wine import vol'!BC180&lt;&gt;"",('[1]T15 Wine import vol'!BC180/'[1]T61 Real GDP'!BC180*1000),"")),"")</f>
        <v>176.38014194598239</v>
      </c>
    </row>
    <row r="150" spans="1:54" x14ac:dyDescent="0.5">
      <c r="A150" s="7">
        <f>'[1]T15 Wine import vol'!A181</f>
        <v>2013</v>
      </c>
      <c r="B150" s="9">
        <f>IF('[1]T61 Real GDP'!B181&lt;&gt;"",(IF('[1]T15 Wine import vol'!B181&lt;&gt;"",('[1]T15 Wine import vol'!B181/'[1]T61 Real GDP'!B181*1000),"")),"")</f>
        <v>366.96086727937524</v>
      </c>
      <c r="C150" s="9">
        <f>IF('[1]T61 Real GDP'!C181&lt;&gt;"",(IF('[1]T15 Wine import vol'!C181&lt;&gt;"",('[1]T15 Wine import vol'!C181/'[1]T61 Real GDP'!C181*1000),"")),"")</f>
        <v>228.50633090500313</v>
      </c>
      <c r="D150" s="9">
        <f>IF('[1]T61 Real GDP'!D181&lt;&gt;"",(IF('[1]T15 Wine import vol'!D181&lt;&gt;"",('[1]T15 Wine import vol'!D181/'[1]T61 Real GDP'!D181*1000),"")),"")</f>
        <v>1083.8842586736407</v>
      </c>
      <c r="E150" s="9">
        <f>IF('[1]T61 Real GDP'!E181&lt;&gt;"",(IF('[1]T15 Wine import vol'!E181&lt;&gt;"",('[1]T15 Wine import vol'!E181/'[1]T61 Real GDP'!E181*1000),"")),"")</f>
        <v>80.611774571183901</v>
      </c>
      <c r="F150" s="9">
        <f>IF('[1]T61 Real GDP'!F181&lt;&gt;"",(IF('[1]T15 Wine import vol'!F181&lt;&gt;"",('[1]T15 Wine import vol'!F181/'[1]T61 Real GDP'!F181*1000),"")),"")</f>
        <v>382.93827362727654</v>
      </c>
      <c r="G150" s="9"/>
      <c r="H150" s="9">
        <f>IF('[1]T61 Real GDP'!G181&lt;&gt;"",(IF('[1]T15 Wine import vol'!G181&lt;&gt;"",('[1]T15 Wine import vol'!G181/'[1]T61 Real GDP'!G181*1000),"")),"")</f>
        <v>1188.5316990079566</v>
      </c>
      <c r="I150" s="9">
        <f>IF('[1]T61 Real GDP'!H181&lt;&gt;"",(IF('[1]T15 Wine import vol'!H181&lt;&gt;"",('[1]T15 Wine import vol'!H181/'[1]T61 Real GDP'!H181*1000),"")),"")</f>
        <v>1512.6920630179729</v>
      </c>
      <c r="J150" s="9">
        <f>IF('[1]T61 Real GDP'!I181&lt;&gt;"",(IF('[1]T15 Wine import vol'!I181&lt;&gt;"",('[1]T15 Wine import vol'!I181/'[1]T61 Real GDP'!I181*1000),"")),"")</f>
        <v>502.19342414190169</v>
      </c>
      <c r="K150" s="9">
        <f>IF('[1]T61 Real GDP'!J181&lt;&gt;"",(IF('[1]T15 Wine import vol'!J181&lt;&gt;"",('[1]T15 Wine import vol'!J181/'[1]T61 Real GDP'!J181*1000),"")),"")</f>
        <v>873.01309374515688</v>
      </c>
      <c r="L150" s="9">
        <f>IF('[1]T61 Real GDP'!K181&lt;&gt;"",(IF('[1]T15 Wine import vol'!K181&lt;&gt;"",('[1]T15 Wine import vol'!K181/'[1]T61 Real GDP'!K181*1000),"")),"")</f>
        <v>121.59380425676387</v>
      </c>
      <c r="M150" s="9">
        <f>IF('[1]T61 Real GDP'!L181&lt;&gt;"",(IF('[1]T15 Wine import vol'!L181&lt;&gt;"",('[1]T15 Wine import vol'!L181/'[1]T61 Real GDP'!L181*1000),"")),"")</f>
        <v>761.36746362828478</v>
      </c>
      <c r="N150" s="9">
        <f>IF('[1]T61 Real GDP'!M181&lt;&gt;"",(IF('[1]T15 Wine import vol'!M181&lt;&gt;"",('[1]T15 Wine import vol'!M181/'[1]T61 Real GDP'!M181*1000),"")),"")</f>
        <v>906.19607531148029</v>
      </c>
      <c r="O150" s="9">
        <f>IF('[1]T61 Real GDP'!N181&lt;&gt;"",(IF('[1]T15 Wine import vol'!N181&lt;&gt;"",('[1]T15 Wine import vol'!N181/'[1]T61 Real GDP'!N181*1000),"")),"")</f>
        <v>825.1564102904199</v>
      </c>
      <c r="P150" s="9">
        <f>IF('[1]T61 Real GDP'!O181&lt;&gt;"",(IF('[1]T15 Wine import vol'!O181&lt;&gt;"",('[1]T15 Wine import vol'!O181/'[1]T61 Real GDP'!O181*1000),"")),"")</f>
        <v>878.41836869005829</v>
      </c>
      <c r="Q150" s="9">
        <f>IF('[1]T61 Real GDP'!P181&lt;&gt;"",(IF('[1]T15 Wine import vol'!P181&lt;&gt;"",('[1]T15 Wine import vol'!P181/'[1]T61 Real GDP'!P181*1000),"")),"")</f>
        <v>768.16963376112017</v>
      </c>
      <c r="R150" s="9" t="str">
        <f>IF('[1]T61 Real GDP'!Q181&lt;&gt;"",(IF('[1]T15 Wine import vol'!Q181&lt;&gt;"",('[1]T15 Wine import vol'!Q181/'[1]T61 Real GDP'!Q181*1000),"")),"")</f>
        <v/>
      </c>
      <c r="S150" s="9">
        <f>IF('[1]T61 Real GDP'!R181&lt;&gt;"",(IF('[1]T15 Wine import vol'!R181&lt;&gt;"",('[1]T15 Wine import vol'!R181/'[1]T61 Real GDP'!R181*1000),"")),"")</f>
        <v>90.136414597545979</v>
      </c>
      <c r="T150" s="9">
        <f>IF('[1]T61 Real GDP'!S181&lt;&gt;"",(IF('[1]T15 Wine import vol'!S181&lt;&gt;"",('[1]T15 Wine import vol'!S181/'[1]T61 Real GDP'!S181*1000),"")),"")</f>
        <v>312.88354477310855</v>
      </c>
      <c r="U150" s="9">
        <f>IF('[1]T61 Real GDP'!T181&lt;&gt;"",(IF('[1]T15 Wine import vol'!T181&lt;&gt;"",('[1]T15 Wine import vol'!T181/'[1]T61 Real GDP'!T181*1000),"")),"")</f>
        <v>8.6968526847705014</v>
      </c>
      <c r="V150" s="9">
        <f>IF('[1]T61 Real GDP'!U181&lt;&gt;"",(IF('[1]T15 Wine import vol'!U181&lt;&gt;"",('[1]T15 Wine import vol'!U181/'[1]T61 Real GDP'!U181*1000),"")),"")</f>
        <v>511.00337004453479</v>
      </c>
      <c r="W150" s="9">
        <f>IF('[1]T61 Real GDP'!V181&lt;&gt;"",(IF('[1]T15 Wine import vol'!V181&lt;&gt;"",('[1]T15 Wine import vol'!V181/'[1]T61 Real GDP'!V181*1000),"")),"")</f>
        <v>41.096414391025576</v>
      </c>
      <c r="X150" s="9">
        <f>IF('[1]T61 Real GDP'!W181&lt;&gt;"",(IF('[1]T15 Wine import vol'!W181&lt;&gt;"",('[1]T15 Wine import vol'!W181/'[1]T61 Real GDP'!W181*1000),"")),"")</f>
        <v>386.24395600327131</v>
      </c>
      <c r="Y150" s="9">
        <f>IF('[1]T61 Real GDP'!X181&lt;&gt;"",(IF('[1]T15 Wine import vol'!X181&lt;&gt;"",('[1]T15 Wine import vol'!X181/'[1]T61 Real GDP'!X181*1000),"")),"")</f>
        <v>372.24796344279559</v>
      </c>
      <c r="Z150" s="9">
        <f>IF('[1]T61 Real GDP'!Y181&lt;&gt;"",(IF('[1]T15 Wine import vol'!Y181&lt;&gt;"",('[1]T15 Wine import vol'!Y181/'[1]T61 Real GDP'!Y181*1000),"")),"")</f>
        <v>233.05042770104072</v>
      </c>
      <c r="AA150" s="9" t="str">
        <f>IF('[1]T61 Real GDP'!Z181&lt;&gt;"",(IF('[1]T15 Wine import vol'!Z181&lt;&gt;"",('[1]T15 Wine import vol'!Z181/'[1]T61 Real GDP'!Z181*1000),"")),"")</f>
        <v/>
      </c>
      <c r="AB150" s="9">
        <f>IF('[1]T61 Real GDP'!AA181&lt;&gt;"",(IF('[1]T15 Wine import vol'!AA181&lt;&gt;"",('[1]T15 Wine import vol'!AA181/'[1]T61 Real GDP'!AA181*1000),"")),"")</f>
        <v>131.31935919395224</v>
      </c>
      <c r="AC150" s="9">
        <f>IF('[1]T61 Real GDP'!AB181&lt;&gt;"",(IF('[1]T15 Wine import vol'!AB182&lt;&gt;"",('[1]T15 Wine import vol'!AB182/'[1]T61 Real GDP'!AB181*1000),"")),"")</f>
        <v>461.24158105151486</v>
      </c>
      <c r="AD150" s="9">
        <f>IF('[1]T61 Real GDP'!AC181&lt;&gt;"",(IF('[1]T15 Wine import vol'!AC181&lt;&gt;"",('[1]T15 Wine import vol'!AC181/'[1]T61 Real GDP'!AC181*1000),"")),"")</f>
        <v>405.0277858549623</v>
      </c>
      <c r="AE150" s="9">
        <f>IF('[1]T61 Real GDP'!AD181&lt;&gt;"",(IF('[1]T15 Wine import vol'!AD181&lt;&gt;"",('[1]T15 Wine import vol'!AD181/'[1]T61 Real GDP'!AD181*1000),"")),"")</f>
        <v>109.4421249446643</v>
      </c>
      <c r="AF150" s="9">
        <f>IF('[1]T61 Real GDP'!AE181&lt;&gt;"",(IF('[1]T15 Wine import vol'!AE181&lt;&gt;"",('[1]T15 Wine import vol'!AE181/'[1]T61 Real GDP'!AE181*1000),"")),"")</f>
        <v>1.948512995596456</v>
      </c>
      <c r="AG150" s="9">
        <f>IF('[1]T61 Real GDP'!AF181&lt;&gt;"",(IF('[1]T15 Wine import vol'!AF181&lt;&gt;"",('[1]T15 Wine import vol'!AF181/'[1]T61 Real GDP'!AF181*1000),"")),"")</f>
        <v>48.804222152895761</v>
      </c>
      <c r="AH150" s="9">
        <f>IF('[1]T61 Real GDP'!AG181&lt;&gt;"",(IF('[1]T15 Wine import vol'!AG181&lt;&gt;"",('[1]T15 Wine import vol'!AG181/'[1]T61 Real GDP'!AG181*1000),"")),"")</f>
        <v>8.0104180773667792</v>
      </c>
      <c r="AI150" s="9">
        <f>IF('[1]T61 Real GDP'!AH181&lt;&gt;"",(IF('[1]T15 Wine import vol'!AH181&lt;&gt;"",('[1]T15 Wine import vol'!AH181/'[1]T61 Real GDP'!AH181*1000),"")),"")</f>
        <v>52.554413440551947</v>
      </c>
      <c r="AJ150" s="9">
        <f>IF('[1]T61 Real GDP'!AI181&lt;&gt;"",(IF('[1]T15 Wine import vol'!AI181&lt;&gt;"",('[1]T15 Wine import vol'!AI181/'[1]T61 Real GDP'!AI181*1000),"")),"")</f>
        <v>69.318204710398845</v>
      </c>
      <c r="AK150" s="9" t="str">
        <f>IF('[1]T61 Real GDP'!AJ181&lt;&gt;"",(IF('[1]T15 Wine import vol'!AJ181&lt;&gt;"",('[1]T15 Wine import vol'!AJ181/'[1]T61 Real GDP'!AJ181*1000),"")),"")</f>
        <v/>
      </c>
      <c r="AL150" s="9">
        <f>IF('[1]T61 Real GDP'!AK181&lt;&gt;"",(IF('[1]T15 Wine import vol'!AK181&lt;&gt;"",('[1]T15 Wine import vol'!AK181/'[1]T61 Real GDP'!AK181*1000),"")),"")</f>
        <v>37.969316253041171</v>
      </c>
      <c r="AM150" s="9">
        <f>IF('[1]T61 Real GDP'!AL181&lt;&gt;"",(IF('[1]T15 Wine import vol'!AL181&lt;&gt;"",('[1]T15 Wine import vol'!AL181/'[1]T61 Real GDP'!AL181*1000),"")),"")</f>
        <v>38.881769003524695</v>
      </c>
      <c r="AN150" s="9">
        <f>IF('[1]T61 Real GDP'!AM181&lt;&gt;"",(IF('[1]T15 Wine import vol'!AM181&lt;&gt;"",('[1]T15 Wine import vol'!AM181/'[1]T61 Real GDP'!AM181*1000),"")),"")</f>
        <v>8.4428023863387907</v>
      </c>
      <c r="AO150" s="9">
        <f>IF('[1]T61 Real GDP'!AN181&lt;&gt;"",(IF('[1]T15 Wine import vol'!AN181&lt;&gt;"",('[1]T15 Wine import vol'!AN181/'[1]T61 Real GDP'!AN181*1000),"")),"")</f>
        <v>1.0595414055545163</v>
      </c>
      <c r="AP150" s="9">
        <f>IF('[1]T61 Real GDP'!AO181&lt;&gt;"",(IF('[1]T15 Wine import vol'!AO181&lt;&gt;"",('[1]T15 Wine import vol'!AO181/'[1]T61 Real GDP'!AO181*1000),"")),"")</f>
        <v>2.7271247289495499</v>
      </c>
      <c r="AQ150" s="9" t="str">
        <f>IF('[1]T61 Real GDP'!AP181&lt;&gt;"",(IF('[1]T15 Wine import vol'!AP181&lt;&gt;"",('[1]T15 Wine import vol'!AP181/'[1]T61 Real GDP'!AP181*1000),"")),"")</f>
        <v/>
      </c>
      <c r="AR150" s="9">
        <f>IF('[1]T61 Real GDP'!AQ181&lt;&gt;"",(IF('[1]T15 Wine import vol'!AQ181&lt;&gt;"",('[1]T15 Wine import vol'!AQ181/'[1]T61 Real GDP'!AQ181*1000),"")),"")</f>
        <v>29.31144161462484</v>
      </c>
      <c r="AS150" s="9">
        <f>IF('[1]T61 Real GDP'!AR181&lt;&gt;"",(IF('[1]T15 Wine import vol'!AR181&lt;&gt;"",('[1]T15 Wine import vol'!AR181/'[1]T61 Real GDP'!AR181*1000),"")),"")</f>
        <v>212.92150170862615</v>
      </c>
      <c r="AT150" s="9">
        <f>IF('[1]T61 Real GDP'!AS181&lt;&gt;"",(IF('[1]T15 Wine import vol'!AS181&lt;&gt;"",('[1]T15 Wine import vol'!AS181/'[1]T61 Real GDP'!AS181*1000),"")),"")</f>
        <v>0.81683149311095271</v>
      </c>
      <c r="AU150" s="9">
        <f>IF('[1]T61 Real GDP'!AT181&lt;&gt;"",(IF('[1]T15 Wine import vol'!AT181&lt;&gt;"",('[1]T15 Wine import vol'!AT181/'[1]T61 Real GDP'!AT181*1000),"")),"")</f>
        <v>92.964811009145762</v>
      </c>
      <c r="AV150" s="9">
        <f>IF('[1]T61 Real GDP'!AU181&lt;&gt;"",(IF('[1]T15 Wine import vol'!AU181&lt;&gt;"",('[1]T15 Wine import vol'!AU181/'[1]T61 Real GDP'!AU181*1000),"")),"")</f>
        <v>27.814495624268481</v>
      </c>
      <c r="AW150" s="9">
        <f>IF('[1]T61 Real GDP'!AV181&lt;&gt;"",(IF('[1]T15 Wine import vol'!AV181&lt;&gt;"",('[1]T15 Wine import vol'!AV181/'[1]T61 Real GDP'!AV181*1000),"")),"")</f>
        <v>18.493205754158826</v>
      </c>
      <c r="AX150" s="9">
        <f>IF('[1]T61 Real GDP'!AW181&lt;&gt;"",(IF('[1]T15 Wine import vol'!AW181&lt;&gt;"",('[1]T15 Wine import vol'!AW181/'[1]T61 Real GDP'!AW181*1000),"")),"")</f>
        <v>30.005287602394002</v>
      </c>
      <c r="AY150" s="9">
        <f>IF('[1]T61 Real GDP'!AX181&lt;&gt;"",(IF('[1]T15 Wine import vol'!AX181&lt;&gt;"",('[1]T15 Wine import vol'!AX181/'[1]T61 Real GDP'!AX181*1000),"")),"")</f>
        <v>170.08348880447321</v>
      </c>
      <c r="AZ150" s="9">
        <f>IF('[1]T61 Real GDP'!AY181&lt;&gt;"",(IF('[1]T15 Wine import vol'!AY181&lt;&gt;"",('[1]T15 Wine import vol'!AY181/'[1]T61 Real GDP'!AY181*1000),"")),"")</f>
        <v>26.914481067846552</v>
      </c>
      <c r="BA150" s="9">
        <f>IF('[1]T61 Real GDP'!AZ181&lt;&gt;"",(IF('[1]T15 Wine import vol'!AZ181&lt;&gt;"",('[1]T15 Wine import vol'!AZ181/'[1]T61 Real GDP'!AZ181*1000),"")),"")</f>
        <v>22.811264197995676</v>
      </c>
      <c r="BB150" s="8">
        <f>IF('[1]T61 Real GDP'!BC181&lt;&gt;"",(IF('[1]T15 Wine import vol'!BC181&lt;&gt;"",('[1]T15 Wine import vol'!BC181/'[1]T61 Real GDP'!BC181*1000),"")),"")</f>
        <v>167.04622118664383</v>
      </c>
    </row>
    <row r="151" spans="1:54" x14ac:dyDescent="0.5">
      <c r="A151" s="7">
        <f>'[1]T15 Wine import vol'!A182</f>
        <v>2014</v>
      </c>
      <c r="B151" s="9">
        <f>IF('[1]T61 Real GDP'!B182&lt;&gt;"",(IF('[1]T15 Wine import vol'!B182&lt;&gt;"",('[1]T15 Wine import vol'!B182/'[1]T61 Real GDP'!B182*1000),"")),"")</f>
        <v>453.88522620493274</v>
      </c>
      <c r="C151" s="9">
        <f>IF('[1]T61 Real GDP'!C182&lt;&gt;"",(IF('[1]T15 Wine import vol'!C182&lt;&gt;"",('[1]T15 Wine import vol'!C182/'[1]T61 Real GDP'!C182*1000),"")),"")</f>
        <v>234.52854361533093</v>
      </c>
      <c r="D151" s="9">
        <f>IF('[1]T61 Real GDP'!D182&lt;&gt;"",(IF('[1]T15 Wine import vol'!D182&lt;&gt;"",('[1]T15 Wine import vol'!D182/'[1]T61 Real GDP'!D182*1000),"")),"")</f>
        <v>1679.5883812348013</v>
      </c>
      <c r="E151" s="9">
        <f>IF('[1]T61 Real GDP'!E182&lt;&gt;"",(IF('[1]T15 Wine import vol'!E182&lt;&gt;"",('[1]T15 Wine import vol'!E182/'[1]T61 Real GDP'!E182*1000),"")),"")</f>
        <v>68.830155678171522</v>
      </c>
      <c r="F151" s="9">
        <f>IF('[1]T61 Real GDP'!F182&lt;&gt;"",(IF('[1]T15 Wine import vol'!F182&lt;&gt;"",('[1]T15 Wine import vol'!F182/'[1]T61 Real GDP'!F182*1000),"")),"")</f>
        <v>367.65696819756721</v>
      </c>
      <c r="G151" s="9"/>
      <c r="H151" s="9">
        <f>IF('[1]T61 Real GDP'!G182&lt;&gt;"",(IF('[1]T15 Wine import vol'!G182&lt;&gt;"",('[1]T15 Wine import vol'!G182/'[1]T61 Real GDP'!G182*1000),"")),"")</f>
        <v>1228.9249458721627</v>
      </c>
      <c r="I151" s="9">
        <f>IF('[1]T61 Real GDP'!H182&lt;&gt;"",(IF('[1]T15 Wine import vol'!H182&lt;&gt;"",('[1]T15 Wine import vol'!H182/'[1]T61 Real GDP'!H182*1000),"")),"")</f>
        <v>1444.2252855512961</v>
      </c>
      <c r="J151" s="9">
        <f>IF('[1]T61 Real GDP'!I182&lt;&gt;"",(IF('[1]T15 Wine import vol'!I182&lt;&gt;"",('[1]T15 Wine import vol'!I182/'[1]T61 Real GDP'!I182*1000),"")),"")</f>
        <v>601.83080488660141</v>
      </c>
      <c r="K151" s="9">
        <f>IF('[1]T61 Real GDP'!J182&lt;&gt;"",(IF('[1]T15 Wine import vol'!J182&lt;&gt;"",('[1]T15 Wine import vol'!J182/'[1]T61 Real GDP'!J182*1000),"")),"")</f>
        <v>887.49314049246152</v>
      </c>
      <c r="L151" s="9">
        <f>IF('[1]T61 Real GDP'!K182&lt;&gt;"",(IF('[1]T15 Wine import vol'!K182&lt;&gt;"",('[1]T15 Wine import vol'!K182/'[1]T61 Real GDP'!K182*1000),"")),"")</f>
        <v>127.29560211757715</v>
      </c>
      <c r="M151" s="9">
        <f>IF('[1]T61 Real GDP'!L182&lt;&gt;"",(IF('[1]T15 Wine import vol'!L182&lt;&gt;"",('[1]T15 Wine import vol'!L182/'[1]T61 Real GDP'!L182*1000),"")),"")</f>
        <v>756.97538868427796</v>
      </c>
      <c r="N151" s="9">
        <f>IF('[1]T61 Real GDP'!M182&lt;&gt;"",(IF('[1]T15 Wine import vol'!M182&lt;&gt;"",('[1]T15 Wine import vol'!M182/'[1]T61 Real GDP'!M182*1000),"")),"")</f>
        <v>995.46932562504503</v>
      </c>
      <c r="O151" s="9">
        <f>IF('[1]T61 Real GDP'!N182&lt;&gt;"",(IF('[1]T15 Wine import vol'!N182&lt;&gt;"",('[1]T15 Wine import vol'!N182/'[1]T61 Real GDP'!N182*1000),"")),"")</f>
        <v>612.46111041015126</v>
      </c>
      <c r="P151" s="9">
        <f>IF('[1]T61 Real GDP'!O182&lt;&gt;"",(IF('[1]T15 Wine import vol'!O182&lt;&gt;"",('[1]T15 Wine import vol'!O182/'[1]T61 Real GDP'!O182*1000),"")),"")</f>
        <v>873.97355542726154</v>
      </c>
      <c r="Q151" s="9">
        <f>IF('[1]T61 Real GDP'!P182&lt;&gt;"",(IF('[1]T15 Wine import vol'!P182&lt;&gt;"",('[1]T15 Wine import vol'!P182/'[1]T61 Real GDP'!P182*1000),"")),"")</f>
        <v>907.38770443280373</v>
      </c>
      <c r="R151" s="9" t="str">
        <f>IF('[1]T61 Real GDP'!Q182&lt;&gt;"",(IF('[1]T15 Wine import vol'!Q182&lt;&gt;"",('[1]T15 Wine import vol'!Q182/'[1]T61 Real GDP'!Q182*1000),"")),"")</f>
        <v/>
      </c>
      <c r="S151" s="9">
        <f>IF('[1]T61 Real GDP'!R182&lt;&gt;"",(IF('[1]T15 Wine import vol'!R182&lt;&gt;"",('[1]T15 Wine import vol'!R182/'[1]T61 Real GDP'!R182*1000),"")),"")</f>
        <v>74.532280718210941</v>
      </c>
      <c r="T151" s="9">
        <f>IF('[1]T61 Real GDP'!S182&lt;&gt;"",(IF('[1]T15 Wine import vol'!S182&lt;&gt;"",('[1]T15 Wine import vol'!S182/'[1]T61 Real GDP'!S182*1000),"")),"")</f>
        <v>554.35310155545847</v>
      </c>
      <c r="U151" s="9">
        <f>IF('[1]T61 Real GDP'!T182&lt;&gt;"",(IF('[1]T15 Wine import vol'!T182&lt;&gt;"",('[1]T15 Wine import vol'!T182/'[1]T61 Real GDP'!T182*1000),"")),"")</f>
        <v>7.2557649409396081</v>
      </c>
      <c r="V151" s="9">
        <f>IF('[1]T61 Real GDP'!U182&lt;&gt;"",(IF('[1]T15 Wine import vol'!U182&lt;&gt;"",('[1]T15 Wine import vol'!U182/'[1]T61 Real GDP'!U182*1000),"")),"")</f>
        <v>436.22363810375691</v>
      </c>
      <c r="W151" s="9">
        <f>IF('[1]T61 Real GDP'!V182&lt;&gt;"",(IF('[1]T15 Wine import vol'!V182&lt;&gt;"",('[1]T15 Wine import vol'!V182/'[1]T61 Real GDP'!V182*1000),"")),"")</f>
        <v>17.972242739888582</v>
      </c>
      <c r="X151" s="9">
        <f>IF('[1]T61 Real GDP'!W182&lt;&gt;"",(IF('[1]T15 Wine import vol'!W182&lt;&gt;"",('[1]T15 Wine import vol'!W182/'[1]T61 Real GDP'!W182*1000),"")),"")</f>
        <v>354.8014357954724</v>
      </c>
      <c r="Y151" s="9">
        <f>IF('[1]T61 Real GDP'!X182&lt;&gt;"",(IF('[1]T15 Wine import vol'!X182&lt;&gt;"",('[1]T15 Wine import vol'!X182/'[1]T61 Real GDP'!X182*1000),"")),"")</f>
        <v>478.14660555676176</v>
      </c>
      <c r="Z151" s="9">
        <f>IF('[1]T61 Real GDP'!Y182&lt;&gt;"",(IF('[1]T15 Wine import vol'!Y182&lt;&gt;"",('[1]T15 Wine import vol'!Y182/'[1]T61 Real GDP'!Y182*1000),"")),"")</f>
        <v>186.05016444530094</v>
      </c>
      <c r="AA151" s="9" t="str">
        <f>IF('[1]T61 Real GDP'!Z182&lt;&gt;"",(IF('[1]T15 Wine import vol'!Z182&lt;&gt;"",('[1]T15 Wine import vol'!Z182/'[1]T61 Real GDP'!Z182*1000),"")),"")</f>
        <v/>
      </c>
      <c r="AB151" s="9">
        <f>IF('[1]T61 Real GDP'!AA182&lt;&gt;"",(IF('[1]T15 Wine import vol'!AA183&lt;&gt;"",('[1]T15 Wine import vol'!AA183/'[1]T61 Real GDP'!AA182*1000),"")),"")</f>
        <v>140.06361941173409</v>
      </c>
      <c r="AC151" s="9">
        <f>IF('[1]T61 Real GDP'!AB182&lt;&gt;"",(IF('[1]T15 Wine import vol'!AB183&lt;&gt;"",('[1]T15 Wine import vol'!AB183/'[1]T61 Real GDP'!AB182*1000),"")),"")</f>
        <v>379.19968610183111</v>
      </c>
      <c r="AD151" s="9">
        <f>IF('[1]T61 Real GDP'!AC182&lt;&gt;"",(IF('[1]T15 Wine import vol'!AC182&lt;&gt;"",('[1]T15 Wine import vol'!AC182/'[1]T61 Real GDP'!AC182*1000),"")),"")</f>
        <v>403.2652196041646</v>
      </c>
      <c r="AE151" s="9">
        <f>IF('[1]T61 Real GDP'!AD182&lt;&gt;"",(IF('[1]T15 Wine import vol'!AD182&lt;&gt;"",('[1]T15 Wine import vol'!AD182/'[1]T61 Real GDP'!AD182*1000),"")),"")</f>
        <v>104.31811389844745</v>
      </c>
      <c r="AF151" s="9">
        <f>IF('[1]T61 Real GDP'!AE182&lt;&gt;"",(IF('[1]T15 Wine import vol'!AE182&lt;&gt;"",('[1]T15 Wine import vol'!AE182/'[1]T61 Real GDP'!AE182*1000),"")),"")</f>
        <v>0.79390327820668882</v>
      </c>
      <c r="AG151" s="9">
        <f>IF('[1]T61 Real GDP'!AF182&lt;&gt;"",(IF('[1]T15 Wine import vol'!AF182&lt;&gt;"",('[1]T15 Wine import vol'!AF182/'[1]T61 Real GDP'!AF182*1000),"")),"")</f>
        <v>52.493147428463239</v>
      </c>
      <c r="AH151" s="9">
        <f>IF('[1]T61 Real GDP'!AG182&lt;&gt;"",(IF('[1]T15 Wine import vol'!AG182&lt;&gt;"",('[1]T15 Wine import vol'!AG182/'[1]T61 Real GDP'!AG182*1000),"")),"")</f>
        <v>5.9322794837709623</v>
      </c>
      <c r="AI151" s="9">
        <f>IF('[1]T61 Real GDP'!AH182&lt;&gt;"",(IF('[1]T15 Wine import vol'!AH182&lt;&gt;"",('[1]T15 Wine import vol'!AH182/'[1]T61 Real GDP'!AH182*1000),"")),"")</f>
        <v>51.173538428178595</v>
      </c>
      <c r="AJ151" s="9">
        <f>IF('[1]T61 Real GDP'!AI182&lt;&gt;"",(IF('[1]T15 Wine import vol'!AI182&lt;&gt;"",('[1]T15 Wine import vol'!AI182/'[1]T61 Real GDP'!AI182*1000),"")),"")</f>
        <v>139.09438630747741</v>
      </c>
      <c r="AK151" s="9" t="str">
        <f>IF('[1]T61 Real GDP'!AJ182&lt;&gt;"",(IF('[1]T15 Wine import vol'!AJ182&lt;&gt;"",('[1]T15 Wine import vol'!AJ182/'[1]T61 Real GDP'!AJ182*1000),"")),"")</f>
        <v/>
      </c>
      <c r="AL151" s="9">
        <f>IF('[1]T61 Real GDP'!AK182&lt;&gt;"",(IF('[1]T15 Wine import vol'!AK182&lt;&gt;"",('[1]T15 Wine import vol'!AK182/'[1]T61 Real GDP'!AK182*1000),"")),"")</f>
        <v>49.990146792023083</v>
      </c>
      <c r="AM151" s="9">
        <f>IF('[1]T61 Real GDP'!AL182&lt;&gt;"",(IF('[1]T15 Wine import vol'!AL182&lt;&gt;"",('[1]T15 Wine import vol'!AL182/'[1]T61 Real GDP'!AL182*1000),"")),"")</f>
        <v>19.540573485649411</v>
      </c>
      <c r="AN151" s="9">
        <f>IF('[1]T61 Real GDP'!AM182&lt;&gt;"",(IF('[1]T15 Wine import vol'!AM182&lt;&gt;"",('[1]T15 Wine import vol'!AM182/'[1]T61 Real GDP'!AM182*1000),"")),"")</f>
        <v>7.2847780034931402</v>
      </c>
      <c r="AO151" s="9">
        <f>IF('[1]T61 Real GDP'!AN182&lt;&gt;"",(IF('[1]T15 Wine import vol'!AN182&lt;&gt;"",('[1]T15 Wine import vol'!AN182/'[1]T61 Real GDP'!AN182*1000),"")),"")</f>
        <v>2.8206863788275545</v>
      </c>
      <c r="AP151" s="9">
        <f>IF('[1]T61 Real GDP'!AO182&lt;&gt;"",(IF('[1]T15 Wine import vol'!AO182&lt;&gt;"",('[1]T15 Wine import vol'!AO182/'[1]T61 Real GDP'!AO182*1000),"")),"")</f>
        <v>3.4030292896121956</v>
      </c>
      <c r="AQ151" s="9" t="str">
        <f>IF('[1]T61 Real GDP'!AP182&lt;&gt;"",(IF('[1]T15 Wine import vol'!AP182&lt;&gt;"",('[1]T15 Wine import vol'!AP182/'[1]T61 Real GDP'!AP182*1000),"")),"")</f>
        <v/>
      </c>
      <c r="AR151" s="9">
        <f>IF('[1]T61 Real GDP'!AQ182&lt;&gt;"",(IF('[1]T15 Wine import vol'!AQ182&lt;&gt;"",('[1]T15 Wine import vol'!AQ182/'[1]T61 Real GDP'!AQ182*1000),"")),"")</f>
        <v>27.382385358157567</v>
      </c>
      <c r="AS151" s="9">
        <f>IF('[1]T61 Real GDP'!AR182&lt;&gt;"",(IF('[1]T15 Wine import vol'!AR182&lt;&gt;"",('[1]T15 Wine import vol'!AR182/'[1]T61 Real GDP'!AR182*1000),"")),"")</f>
        <v>215.1933380348726</v>
      </c>
      <c r="AT151" s="9">
        <f>IF('[1]T61 Real GDP'!AS182&lt;&gt;"",(IF('[1]T15 Wine import vol'!AS182&lt;&gt;"",('[1]T15 Wine import vol'!AS182/'[1]T61 Real GDP'!AS182*1000),"")),"")</f>
        <v>0.67791280270415488</v>
      </c>
      <c r="AU151" s="9">
        <f>IF('[1]T61 Real GDP'!AT182&lt;&gt;"",(IF('[1]T15 Wine import vol'!AT182&lt;&gt;"",('[1]T15 Wine import vol'!AT182/'[1]T61 Real GDP'!AT182*1000),"")),"")</f>
        <v>94.029568479966727</v>
      </c>
      <c r="AV151" s="9">
        <f>IF('[1]T61 Real GDP'!AU182&lt;&gt;"",(IF('[1]T15 Wine import vol'!AU182&lt;&gt;"",('[1]T15 Wine import vol'!AU182/'[1]T61 Real GDP'!AU182*1000),"")),"")</f>
        <v>27.506479856170117</v>
      </c>
      <c r="AW151" s="9">
        <f>IF('[1]T61 Real GDP'!AV182&lt;&gt;"",(IF('[1]T15 Wine import vol'!AV182&lt;&gt;"",('[1]T15 Wine import vol'!AV182/'[1]T61 Real GDP'!AV182*1000),"")),"")</f>
        <v>23.077028288596779</v>
      </c>
      <c r="AX151" s="9">
        <f>IF('[1]T61 Real GDP'!AW182&lt;&gt;"",(IF('[1]T15 Wine import vol'!AW182&lt;&gt;"",('[1]T15 Wine import vol'!AW182/'[1]T61 Real GDP'!AW182*1000),"")),"")</f>
        <v>41.251808974344534</v>
      </c>
      <c r="AY151" s="9">
        <f>IF('[1]T61 Real GDP'!AX182&lt;&gt;"",(IF('[1]T15 Wine import vol'!AX182&lt;&gt;"",('[1]T15 Wine import vol'!AX182/'[1]T61 Real GDP'!AX182*1000),"")),"")</f>
        <v>177.53334578632848</v>
      </c>
      <c r="AZ151" s="9">
        <f>IF('[1]T61 Real GDP'!AY182&lt;&gt;"",(IF('[1]T15 Wine import vol'!AY182&lt;&gt;"",('[1]T15 Wine import vol'!AY182/'[1]T61 Real GDP'!AY182*1000),"")),"")</f>
        <v>26.095380578071541</v>
      </c>
      <c r="BA151" s="9">
        <f>IF('[1]T61 Real GDP'!AZ182&lt;&gt;"",(IF('[1]T15 Wine import vol'!AZ182&lt;&gt;"",('[1]T15 Wine import vol'!AZ182/'[1]T61 Real GDP'!AZ182*1000),"")),"")</f>
        <v>20.195897600923089</v>
      </c>
      <c r="BB151" s="8">
        <f>IF('[1]T61 Real GDP'!BC182&lt;&gt;"",(IF('[1]T15 Wine import vol'!BC182&lt;&gt;"",('[1]T15 Wine import vol'!BC182/'[1]T61 Real GDP'!BC182*1000),"")),"")</f>
        <v>171.17018247003483</v>
      </c>
    </row>
    <row r="152" spans="1:54" x14ac:dyDescent="0.5">
      <c r="A152" s="7">
        <f>'[1]T15 Wine import vol'!A183</f>
        <v>2015</v>
      </c>
      <c r="B152" s="9">
        <f>IF('[1]T61 Real GDP'!B183&lt;&gt;"",(IF('[1]T15 Wine import vol'!B183&lt;&gt;"",('[1]T15 Wine import vol'!B183/'[1]T61 Real GDP'!B183*1000),"")),"")</f>
        <v>500.55582510051812</v>
      </c>
      <c r="C152" s="9">
        <f>IF('[1]T61 Real GDP'!C183&lt;&gt;"",(IF('[1]T15 Wine import vol'!C183&lt;&gt;"",('[1]T15 Wine import vol'!C183/'[1]T61 Real GDP'!C183*1000),"")),"")</f>
        <v>252.87711321467049</v>
      </c>
      <c r="D152" s="9">
        <f>IF('[1]T61 Real GDP'!D183&lt;&gt;"",(IF('[1]T15 Wine import vol'!D183&lt;&gt;"",('[1]T15 Wine import vol'!D183/'[1]T61 Real GDP'!D183*1000),"")),"")</f>
        <v>1555.1090197125509</v>
      </c>
      <c r="E152" s="9">
        <f>IF('[1]T61 Real GDP'!E183&lt;&gt;"",(IF('[1]T15 Wine import vol'!E183&lt;&gt;"",('[1]T15 Wine import vol'!E183/'[1]T61 Real GDP'!E183*1000),"")),"")</f>
        <v>96.652385210976647</v>
      </c>
      <c r="F152" s="9">
        <f>IF('[1]T61 Real GDP'!F183&lt;&gt;"",(IF('[1]T15 Wine import vol'!F183&lt;&gt;"",('[1]T15 Wine import vol'!F183/'[1]T61 Real GDP'!F183*1000),"")),"")</f>
        <v>342.74424204871559</v>
      </c>
      <c r="G152" s="9"/>
      <c r="H152" s="9">
        <f>IF('[1]T61 Real GDP'!G183&lt;&gt;"",(IF('[1]T15 Wine import vol'!G183&lt;&gt;"",('[1]T15 Wine import vol'!G183/'[1]T61 Real GDP'!G183*1000),"")),"")</f>
        <v>1134.8692002943073</v>
      </c>
      <c r="I152" s="9">
        <f>IF('[1]T61 Real GDP'!H183&lt;&gt;"",(IF('[1]T15 Wine import vol'!H183&lt;&gt;"",('[1]T15 Wine import vol'!H183/'[1]T61 Real GDP'!H183*1000),"")),"")</f>
        <v>1389.2584840311094</v>
      </c>
      <c r="J152" s="9">
        <f>IF('[1]T61 Real GDP'!I183&lt;&gt;"",(IF('[1]T15 Wine import vol'!I183&lt;&gt;"",('[1]T15 Wine import vol'!I183/'[1]T61 Real GDP'!I183*1000),"")),"")</f>
        <v>594.76545329527676</v>
      </c>
      <c r="K152" s="9">
        <f>IF('[1]T61 Real GDP'!J183&lt;&gt;"",(IF('[1]T15 Wine import vol'!J183&lt;&gt;"",('[1]T15 Wine import vol'!J183/'[1]T61 Real GDP'!J183*1000),"")),"")</f>
        <v>852.70284371527953</v>
      </c>
      <c r="L152" s="9">
        <f>IF('[1]T61 Real GDP'!K183&lt;&gt;"",(IF('[1]T15 Wine import vol'!K183&lt;&gt;"",('[1]T15 Wine import vol'!K183/'[1]T61 Real GDP'!K183*1000),"")),"")</f>
        <v>108.43496332330896</v>
      </c>
      <c r="M152" s="9">
        <f>IF('[1]T61 Real GDP'!L183&lt;&gt;"",(IF('[1]T15 Wine import vol'!L183&lt;&gt;"",('[1]T15 Wine import vol'!L183/'[1]T61 Real GDP'!L183*1000),"")),"")</f>
        <v>753.1925986005009</v>
      </c>
      <c r="N152" s="9">
        <f>IF('[1]T61 Real GDP'!M183&lt;&gt;"",(IF('[1]T15 Wine import vol'!M183&lt;&gt;"",('[1]T15 Wine import vol'!M183/'[1]T61 Real GDP'!M183*1000),"")),"")</f>
        <v>1069.4161649918215</v>
      </c>
      <c r="O152" s="9">
        <f>IF('[1]T61 Real GDP'!N183&lt;&gt;"",(IF('[1]T15 Wine import vol'!N183&lt;&gt;"",('[1]T15 Wine import vol'!N183/'[1]T61 Real GDP'!N183*1000),"")),"")</f>
        <v>523.77830138292154</v>
      </c>
      <c r="P152" s="9">
        <f>IF('[1]T61 Real GDP'!O183&lt;&gt;"",(IF('[1]T15 Wine import vol'!O183&lt;&gt;"",('[1]T15 Wine import vol'!O183/'[1]T61 Real GDP'!O183*1000),"")),"")</f>
        <v>845.59241545581392</v>
      </c>
      <c r="Q152" s="9">
        <f>IF('[1]T61 Real GDP'!P183&lt;&gt;"",(IF('[1]T15 Wine import vol'!P183&lt;&gt;"",('[1]T15 Wine import vol'!P183/'[1]T61 Real GDP'!P183*1000),"")),"")</f>
        <v>892.62432336785457</v>
      </c>
      <c r="R152" s="9" t="str">
        <f>IF('[1]T61 Real GDP'!Q183&lt;&gt;"",(IF('[1]T15 Wine import vol'!Q183&lt;&gt;"",('[1]T15 Wine import vol'!Q183/'[1]T61 Real GDP'!Q183*1000),"")),"")</f>
        <v/>
      </c>
      <c r="S152" s="9">
        <f>IF('[1]T61 Real GDP'!R183&lt;&gt;"",(IF('[1]T15 Wine import vol'!R183&lt;&gt;"",('[1]T15 Wine import vol'!R183/'[1]T61 Real GDP'!R183*1000),"")),"")</f>
        <v>133.32924995585373</v>
      </c>
      <c r="T152" s="9">
        <f>IF('[1]T61 Real GDP'!S183&lt;&gt;"",(IF('[1]T15 Wine import vol'!S183&lt;&gt;"",('[1]T15 Wine import vol'!S183/'[1]T61 Real GDP'!S183*1000),"")),"")</f>
        <v>721.0092732219432</v>
      </c>
      <c r="U152" s="9">
        <f>IF('[1]T61 Real GDP'!T183&lt;&gt;"",(IF('[1]T15 Wine import vol'!T183&lt;&gt;"",('[1]T15 Wine import vol'!T183/'[1]T61 Real GDP'!T183*1000),"")),"")</f>
        <v>5.7476822821546829</v>
      </c>
      <c r="V152" s="9">
        <f>IF('[1]T61 Real GDP'!U183&lt;&gt;"",(IF('[1]T15 Wine import vol'!U183&lt;&gt;"",('[1]T15 Wine import vol'!U183/'[1]T61 Real GDP'!U183*1000),"")),"")</f>
        <v>230.92596218539592</v>
      </c>
      <c r="W152" s="9">
        <f>IF('[1]T61 Real GDP'!V183&lt;&gt;"",(IF('[1]T15 Wine import vol'!V183&lt;&gt;"",('[1]T15 Wine import vol'!V183/'[1]T61 Real GDP'!V183*1000),"")),"")</f>
        <v>49.296584170019919</v>
      </c>
      <c r="X152" s="9">
        <f>IF('[1]T61 Real GDP'!W183&lt;&gt;"",(IF('[1]T15 Wine import vol'!W183&lt;&gt;"",('[1]T15 Wine import vol'!W183/'[1]T61 Real GDP'!W183*1000),"")),"")</f>
        <v>514.84273252259732</v>
      </c>
      <c r="Y152" s="9">
        <f>IF('[1]T61 Real GDP'!X183&lt;&gt;"",(IF('[1]T15 Wine import vol'!X183&lt;&gt;"",('[1]T15 Wine import vol'!X183/'[1]T61 Real GDP'!X183*1000),"")),"")</f>
        <v>387.33111584959056</v>
      </c>
      <c r="Z152" s="9">
        <f>IF('[1]T61 Real GDP'!Y183&lt;&gt;"",(IF('[1]T15 Wine import vol'!Y183&lt;&gt;"",('[1]T15 Wine import vol'!Y183/'[1]T61 Real GDP'!Y183*1000),"")),"")</f>
        <v>144.4689322236359</v>
      </c>
      <c r="AA152" s="9" t="str">
        <f>IF('[1]T61 Real GDP'!Z183&lt;&gt;"",(IF('[1]T15 Wine import vol'!Z183&lt;&gt;"",('[1]T15 Wine import vol'!Z183/'[1]T61 Real GDP'!Z183*1000),"")),"")</f>
        <v/>
      </c>
      <c r="AB152" s="9">
        <f>IF('[1]T61 Real GDP'!AA183&lt;&gt;"",(IF('[1]T15 Wine import vol'!AA184&lt;&gt;"",('[1]T15 Wine import vol'!AA184/'[1]T61 Real GDP'!AA183*1000),"")),"")</f>
        <v>127.78666386839987</v>
      </c>
      <c r="AC152" s="9">
        <f>IF('[1]T61 Real GDP'!AB183&lt;&gt;"",(IF('[1]T15 Wine import vol'!AB184&lt;&gt;"",('[1]T15 Wine import vol'!AB184/'[1]T61 Real GDP'!AB183*1000),"")),"")</f>
        <v>392.76908889856668</v>
      </c>
      <c r="AD152" s="9">
        <f>IF('[1]T61 Real GDP'!AC183&lt;&gt;"",(IF('[1]T15 Wine import vol'!AC183&lt;&gt;"",('[1]T15 Wine import vol'!AC183/'[1]T61 Real GDP'!AC183*1000),"")),"")</f>
        <v>418.16680032922517</v>
      </c>
      <c r="AE152" s="9">
        <f>IF('[1]T61 Real GDP'!AD183&lt;&gt;"",(IF('[1]T15 Wine import vol'!AD183&lt;&gt;"",('[1]T15 Wine import vol'!AD183/'[1]T61 Real GDP'!AD183*1000),"")),"")</f>
        <v>103.88146082038193</v>
      </c>
      <c r="AF152" s="9">
        <f>IF('[1]T61 Real GDP'!AE183&lt;&gt;"",(IF('[1]T15 Wine import vol'!AE183&lt;&gt;"",('[1]T15 Wine import vol'!AE183/'[1]T61 Real GDP'!AE183*1000),"")),"")</f>
        <v>1.123497312925813</v>
      </c>
      <c r="AG152" s="9">
        <f>IF('[1]T61 Real GDP'!AF183&lt;&gt;"",(IF('[1]T15 Wine import vol'!AF183&lt;&gt;"",('[1]T15 Wine import vol'!AF183/'[1]T61 Real GDP'!AF183*1000),"")),"")</f>
        <v>52.143521014616979</v>
      </c>
      <c r="AH152" s="9">
        <f>IF('[1]T61 Real GDP'!AG183&lt;&gt;"",(IF('[1]T15 Wine import vol'!AG183&lt;&gt;"",('[1]T15 Wine import vol'!AG183/'[1]T61 Real GDP'!AG183*1000),"")),"")</f>
        <v>8.1588140638763722</v>
      </c>
      <c r="AI152" s="9">
        <f>IF('[1]T61 Real GDP'!AH183&lt;&gt;"",(IF('[1]T15 Wine import vol'!AH183&lt;&gt;"",('[1]T15 Wine import vol'!AH183/'[1]T61 Real GDP'!AH183*1000),"")),"")</f>
        <v>50.863507949670968</v>
      </c>
      <c r="AJ152" s="9">
        <f>IF('[1]T61 Real GDP'!AI183&lt;&gt;"",(IF('[1]T15 Wine import vol'!AI183&lt;&gt;"",('[1]T15 Wine import vol'!AI183/'[1]T61 Real GDP'!AI183*1000),"")),"")</f>
        <v>64.741491613778848</v>
      </c>
      <c r="AK152" s="9" t="str">
        <f>IF('[1]T61 Real GDP'!AJ183&lt;&gt;"",(IF('[1]T15 Wine import vol'!AJ183&lt;&gt;"",('[1]T15 Wine import vol'!AJ183/'[1]T61 Real GDP'!AJ183*1000),"")),"")</f>
        <v/>
      </c>
      <c r="AL152" s="9">
        <f>IF('[1]T61 Real GDP'!AK183&lt;&gt;"",(IF('[1]T15 Wine import vol'!AK183&lt;&gt;"",('[1]T15 Wine import vol'!AK183/'[1]T61 Real GDP'!AK183*1000),"")),"")</f>
        <v>53.678202901599072</v>
      </c>
      <c r="AM152" s="9">
        <f>IF('[1]T61 Real GDP'!AL183&lt;&gt;"",(IF('[1]T15 Wine import vol'!AL183&lt;&gt;"",('[1]T15 Wine import vol'!AL183/'[1]T61 Real GDP'!AL183*1000),"")),"")</f>
        <v>11.361729488832625</v>
      </c>
      <c r="AN152" s="9">
        <f>IF('[1]T61 Real GDP'!AM183&lt;&gt;"",(IF('[1]T15 Wine import vol'!AM183&lt;&gt;"",('[1]T15 Wine import vol'!AM183/'[1]T61 Real GDP'!AM183*1000),"")),"")</f>
        <v>9.5600107563654344</v>
      </c>
      <c r="AO152" s="9">
        <f>IF('[1]T61 Real GDP'!AN183&lt;&gt;"",(IF('[1]T15 Wine import vol'!AN183&lt;&gt;"",('[1]T15 Wine import vol'!AN183/'[1]T61 Real GDP'!AN183*1000),"")),"")</f>
        <v>1.7183291919632839</v>
      </c>
      <c r="AP152" s="9">
        <f>IF('[1]T61 Real GDP'!AO183&lt;&gt;"",(IF('[1]T15 Wine import vol'!AO183&lt;&gt;"",('[1]T15 Wine import vol'!AO183/'[1]T61 Real GDP'!AO183*1000),"")),"")</f>
        <v>2.5687735134234972</v>
      </c>
      <c r="AQ152" s="9" t="str">
        <f>IF('[1]T61 Real GDP'!AP183&lt;&gt;"",(IF('[1]T15 Wine import vol'!AP183&lt;&gt;"",('[1]T15 Wine import vol'!AP183/'[1]T61 Real GDP'!AP183*1000),"")),"")</f>
        <v/>
      </c>
      <c r="AR152" s="9">
        <f>IF('[1]T61 Real GDP'!AQ183&lt;&gt;"",(IF('[1]T15 Wine import vol'!AQ183&lt;&gt;"",('[1]T15 Wine import vol'!AQ183/'[1]T61 Real GDP'!AQ183*1000),"")),"")</f>
        <v>36.568848025694599</v>
      </c>
      <c r="AS152" s="9">
        <f>IF('[1]T61 Real GDP'!AR183&lt;&gt;"",(IF('[1]T15 Wine import vol'!AR183&lt;&gt;"",('[1]T15 Wine import vol'!AR183/'[1]T61 Real GDP'!AR183*1000),"")),"")</f>
        <v>250.65888007008274</v>
      </c>
      <c r="AT152" s="9">
        <f>IF('[1]T61 Real GDP'!AS183&lt;&gt;"",(IF('[1]T15 Wine import vol'!AS183&lt;&gt;"",('[1]T15 Wine import vol'!AS183/'[1]T61 Real GDP'!AS183*1000),"")),"")</f>
        <v>0.60664812446269067</v>
      </c>
      <c r="AU152" s="9">
        <f>IF('[1]T61 Real GDP'!AT183&lt;&gt;"",(IF('[1]T15 Wine import vol'!AT183&lt;&gt;"",('[1]T15 Wine import vol'!AT183/'[1]T61 Real GDP'!AT183*1000),"")),"")</f>
        <v>97.227409489854267</v>
      </c>
      <c r="AV152" s="9">
        <f>IF('[1]T61 Real GDP'!AU183&lt;&gt;"",(IF('[1]T15 Wine import vol'!AU183&lt;&gt;"",('[1]T15 Wine import vol'!AU183/'[1]T61 Real GDP'!AU183*1000),"")),"")</f>
        <v>29.852459405880289</v>
      </c>
      <c r="AW152" s="9">
        <f>IF('[1]T61 Real GDP'!AV183&lt;&gt;"",(IF('[1]T15 Wine import vol'!AV183&lt;&gt;"",('[1]T15 Wine import vol'!AV183/'[1]T61 Real GDP'!AV183*1000),"")),"")</f>
        <v>27.50447667650473</v>
      </c>
      <c r="AX152" s="9">
        <f>IF('[1]T61 Real GDP'!AW183&lt;&gt;"",(IF('[1]T15 Wine import vol'!AW183&lt;&gt;"",('[1]T15 Wine import vol'!AW183/'[1]T61 Real GDP'!AW183*1000),"")),"")</f>
        <v>44.831019805942212</v>
      </c>
      <c r="AY152" s="9">
        <f>IF('[1]T61 Real GDP'!AX183&lt;&gt;"",(IF('[1]T15 Wine import vol'!AX183&lt;&gt;"",('[1]T15 Wine import vol'!AX183/'[1]T61 Real GDP'!AX183*1000),"")),"")</f>
        <v>157.77005585010627</v>
      </c>
      <c r="AZ152" s="9">
        <f>IF('[1]T61 Real GDP'!AY183&lt;&gt;"",(IF('[1]T15 Wine import vol'!AY183&lt;&gt;"",('[1]T15 Wine import vol'!AY183/'[1]T61 Real GDP'!AY183*1000),"")),"")</f>
        <v>27.548377130702917</v>
      </c>
      <c r="BA152" s="9">
        <f>IF('[1]T61 Real GDP'!AZ183&lt;&gt;"",(IF('[1]T15 Wine import vol'!AZ183&lt;&gt;"",('[1]T15 Wine import vol'!AZ183/'[1]T61 Real GDP'!AZ183*1000),"")),"")</f>
        <v>18.56897058914031</v>
      </c>
      <c r="BB152" s="8">
        <f>IF('[1]T61 Real GDP'!BC183&lt;&gt;"",(IF('[1]T15 Wine import vol'!BC183&lt;&gt;"",('[1]T15 Wine import vol'!BC183/'[1]T61 Real GDP'!BC183*1000),"")),"")</f>
        <v>160.76566874031712</v>
      </c>
    </row>
    <row r="153" spans="1:54" x14ac:dyDescent="0.5">
      <c r="A153" s="5">
        <v>2016</v>
      </c>
      <c r="B153" s="9">
        <f>IF('[1]T61 Real GDP'!B184&lt;&gt;"",(IF('[1]T15 Wine import vol'!B184&lt;&gt;"",('[1]T15 Wine import vol'!B184/'[1]T61 Real GDP'!B184*1000),"")),"")</f>
        <v>525.51469732586622</v>
      </c>
      <c r="C153" s="9">
        <f>IF('[1]T61 Real GDP'!C184&lt;&gt;"",(IF('[1]T15 Wine import vol'!C184&lt;&gt;"",('[1]T15 Wine import vol'!C184/'[1]T61 Real GDP'!C184*1000),"")),"")</f>
        <v>153.81152963378406</v>
      </c>
      <c r="D153" s="9">
        <f>IF('[1]T61 Real GDP'!D184&lt;&gt;"",(IF('[1]T15 Wine import vol'!D184&lt;&gt;"",('[1]T15 Wine import vol'!D184/'[1]T61 Real GDP'!D184*1000),"")),"")</f>
        <v>1262.3754265840782</v>
      </c>
      <c r="E153" s="9">
        <f>IF('[1]T61 Real GDP'!E184&lt;&gt;"",(IF('[1]T15 Wine import vol'!E184&lt;&gt;"",('[1]T15 Wine import vol'!E184/'[1]T61 Real GDP'!E184*1000),"")),"")</f>
        <v>101.15956265640972</v>
      </c>
      <c r="F153" s="9" t="str">
        <f>IF('[1]T61 Real GDP'!F184&lt;&gt;"",(IF('[1]T15 Wine import vol'!F184&lt;&gt;"",('[1]T15 Wine import vol'!F184/'[1]T61 Real GDP'!F184*1000),"")),"")</f>
        <v/>
      </c>
      <c r="G153" s="9"/>
      <c r="H153" s="9">
        <f>IF('[1]T61 Real GDP'!G184&lt;&gt;"",(IF('[1]T15 Wine import vol'!G184&lt;&gt;"",('[1]T15 Wine import vol'!G184/'[1]T61 Real GDP'!G184*1000),"")),"")</f>
        <v>1043.6411651317276</v>
      </c>
      <c r="I153" s="9">
        <f>IF('[1]T61 Real GDP'!H184&lt;&gt;"",(IF('[1]T15 Wine import vol'!H184&lt;&gt;"",('[1]T15 Wine import vol'!H184/'[1]T61 Real GDP'!H184*1000),"")),"")</f>
        <v>1351.6467688077851</v>
      </c>
      <c r="J153" s="9" t="str">
        <f>IF('[1]T61 Real GDP'!I184&lt;&gt;"",(IF('[1]T15 Wine import vol'!I184&lt;&gt;"",('[1]T15 Wine import vol'!I184/'[1]T61 Real GDP'!I184*1000),"")),"")</f>
        <v/>
      </c>
      <c r="K153" s="9">
        <f>IF('[1]T61 Real GDP'!J184&lt;&gt;"",(IF('[1]T15 Wine import vol'!J184&lt;&gt;"",('[1]T15 Wine import vol'!J184/'[1]T61 Real GDP'!J184*1000),"")),"")</f>
        <v>785.38130657346369</v>
      </c>
      <c r="L153" s="9">
        <f>IF('[1]T61 Real GDP'!K184&lt;&gt;"",(IF('[1]T15 Wine import vol'!K184&lt;&gt;"",('[1]T15 Wine import vol'!K184/'[1]T61 Real GDP'!K184*1000),"")),"")</f>
        <v>157.5186933979729</v>
      </c>
      <c r="M153" s="9">
        <f>IF('[1]T61 Real GDP'!L184&lt;&gt;"",(IF('[1]T15 Wine import vol'!L184&lt;&gt;"",('[1]T15 Wine import vol'!L184/'[1]T61 Real GDP'!L184*1000),"")),"")</f>
        <v>831.91926812354461</v>
      </c>
      <c r="N153" s="9">
        <f>IF('[1]T61 Real GDP'!M184&lt;&gt;"",(IF('[1]T15 Wine import vol'!M184&lt;&gt;"",('[1]T15 Wine import vol'!M184/'[1]T61 Real GDP'!M184*1000),"")),"")</f>
        <v>886.01572544937449</v>
      </c>
      <c r="O153" s="9">
        <f>IF('[1]T61 Real GDP'!N184&lt;&gt;"",(IF('[1]T15 Wine import vol'!N184&lt;&gt;"",('[1]T15 Wine import vol'!N184/'[1]T61 Real GDP'!N184*1000),"")),"")</f>
        <v>787.48035215805612</v>
      </c>
      <c r="P153" s="9">
        <f>IF('[1]T61 Real GDP'!O184&lt;&gt;"",(IF('[1]T15 Wine import vol'!O184&lt;&gt;"",('[1]T15 Wine import vol'!O184/'[1]T61 Real GDP'!O184*1000),"")),"")</f>
        <v>816.42527621782835</v>
      </c>
      <c r="Q153" s="9">
        <f>IF('[1]T61 Real GDP'!P184&lt;&gt;"",(IF('[1]T15 Wine import vol'!P184&lt;&gt;"",('[1]T15 Wine import vol'!P184/'[1]T61 Real GDP'!P184*1000),"")),"")</f>
        <v>842.14466195592502</v>
      </c>
      <c r="R153" s="9" t="str">
        <f>IF('[1]T61 Real GDP'!Q184&lt;&gt;"",(IF('[1]T15 Wine import vol'!Q184&lt;&gt;"",('[1]T15 Wine import vol'!Q184/'[1]T61 Real GDP'!Q184*1000),"")),"")</f>
        <v/>
      </c>
      <c r="S153" s="9">
        <f>IF('[1]T61 Real GDP'!R184&lt;&gt;"",(IF('[1]T15 Wine import vol'!R184&lt;&gt;"",('[1]T15 Wine import vol'!R184/'[1]T61 Real GDP'!R184*1000),"")),"")</f>
        <v>105.27763719559688</v>
      </c>
      <c r="T153" s="9">
        <f>IF('[1]T61 Real GDP'!S184&lt;&gt;"",(IF('[1]T15 Wine import vol'!S184&lt;&gt;"",('[1]T15 Wine import vol'!S184/'[1]T61 Real GDP'!S184*1000),"")),"")</f>
        <v>758.56273947838883</v>
      </c>
      <c r="U153" s="9">
        <f>IF('[1]T61 Real GDP'!T184&lt;&gt;"",(IF('[1]T15 Wine import vol'!T184&lt;&gt;"",('[1]T15 Wine import vol'!T184/'[1]T61 Real GDP'!T184*1000),"")),"")</f>
        <v>5.23535106461844</v>
      </c>
      <c r="V153" s="9">
        <f>IF('[1]T61 Real GDP'!U184&lt;&gt;"",(IF('[1]T15 Wine import vol'!U184&lt;&gt;"",('[1]T15 Wine import vol'!U184/'[1]T61 Real GDP'!U184*1000),"")),"")</f>
        <v>235.87605254046079</v>
      </c>
      <c r="W153" s="9">
        <f>IF('[1]T61 Real GDP'!V184&lt;&gt;"",(IF('[1]T15 Wine import vol'!V184&lt;&gt;"",('[1]T15 Wine import vol'!V184/'[1]T61 Real GDP'!V184*1000),"")),"")</f>
        <v>50.948175882617527</v>
      </c>
      <c r="X153" s="9">
        <f>IF('[1]T61 Real GDP'!W184&lt;&gt;"",(IF('[1]T15 Wine import vol'!W184&lt;&gt;"",('[1]T15 Wine import vol'!W184/'[1]T61 Real GDP'!W184*1000),"")),"")</f>
        <v>483.07259748597335</v>
      </c>
      <c r="Y153" s="9">
        <f>IF('[1]T61 Real GDP'!X184&lt;&gt;"",(IF('[1]T15 Wine import vol'!X184&lt;&gt;"",('[1]T15 Wine import vol'!X184/'[1]T61 Real GDP'!X184*1000),"")),"")</f>
        <v>299.14832848467535</v>
      </c>
      <c r="Z153" s="9" t="str">
        <f>IF('[1]T61 Real GDP'!Y184&lt;&gt;"",(IF('[1]T15 Wine import vol'!Y184&lt;&gt;"",('[1]T15 Wine import vol'!Y184/'[1]T61 Real GDP'!Y184*1000),"")),"")</f>
        <v/>
      </c>
      <c r="AA153" s="9" t="str">
        <f>IF('[1]T61 Real GDP'!Z184&lt;&gt;"",(IF('[1]T15 Wine import vol'!Z184&lt;&gt;"",('[1]T15 Wine import vol'!Z184/'[1]T61 Real GDP'!Z184*1000),"")),"")</f>
        <v/>
      </c>
      <c r="AB153" s="9" t="str">
        <f>IF('[1]T61 Real GDP'!AA184&lt;&gt;"",(IF('[1]T15 Wine import vol'!AA185&lt;&gt;"",('[1]T15 Wine import vol'!AA185/'[1]T61 Real GDP'!AA184*1000),"")),"")</f>
        <v/>
      </c>
      <c r="AC153" s="9" t="str">
        <f>IF('[1]T61 Real GDP'!AB184&lt;&gt;"",(IF('[1]T15 Wine import vol'!AB185&lt;&gt;"",('[1]T15 Wine import vol'!AB185/'[1]T61 Real GDP'!AB184*1000),"")),"")</f>
        <v/>
      </c>
      <c r="AD153" s="9">
        <f>IF('[1]T61 Real GDP'!AC184&lt;&gt;"",(IF('[1]T15 Wine import vol'!AC184&lt;&gt;"",('[1]T15 Wine import vol'!AC184/'[1]T61 Real GDP'!AC184*1000),"")),"")</f>
        <v>413.52315901007381</v>
      </c>
      <c r="AE153" s="9">
        <f>IF('[1]T61 Real GDP'!AD184&lt;&gt;"",(IF('[1]T15 Wine import vol'!AD184&lt;&gt;"",('[1]T15 Wine import vol'!AD184/'[1]T61 Real GDP'!AD184*1000),"")),"")</f>
        <v>101.82720014796449</v>
      </c>
      <c r="AF153" s="9">
        <f>IF('[1]T61 Real GDP'!AE184&lt;&gt;"",(IF('[1]T15 Wine import vol'!AE184&lt;&gt;"",('[1]T15 Wine import vol'!AE184/'[1]T61 Real GDP'!AE184*1000),"")),"")</f>
        <v>22.558509309097754</v>
      </c>
      <c r="AG153" s="9">
        <f>IF('[1]T61 Real GDP'!AF184&lt;&gt;"",(IF('[1]T15 Wine import vol'!AF184&lt;&gt;"",('[1]T15 Wine import vol'!AF184/'[1]T61 Real GDP'!AF184*1000),"")),"")</f>
        <v>61.558394875765487</v>
      </c>
      <c r="AH153" s="9">
        <f>IF('[1]T61 Real GDP'!AG184&lt;&gt;"",(IF('[1]T15 Wine import vol'!AG184&lt;&gt;"",('[1]T15 Wine import vol'!AG184/'[1]T61 Real GDP'!AG184*1000),"")),"")</f>
        <v>9.1196695989759924</v>
      </c>
      <c r="AI153" s="9">
        <f>IF('[1]T61 Real GDP'!AH184&lt;&gt;"",(IF('[1]T15 Wine import vol'!AH184&lt;&gt;"",('[1]T15 Wine import vol'!AH184/'[1]T61 Real GDP'!AH184*1000),"")),"")</f>
        <v>59.654074156637087</v>
      </c>
      <c r="AJ153" s="9">
        <f>IF('[1]T61 Real GDP'!AI184&lt;&gt;"",(IF('[1]T15 Wine import vol'!AI184&lt;&gt;"",('[1]T15 Wine import vol'!AI184/'[1]T61 Real GDP'!AI184*1000),"")),"")</f>
        <v>64.634385920939692</v>
      </c>
      <c r="AK153" s="9" t="str">
        <f>IF('[1]T61 Real GDP'!AJ184&lt;&gt;"",(IF('[1]T15 Wine import vol'!AJ184&lt;&gt;"",('[1]T15 Wine import vol'!AJ184/'[1]T61 Real GDP'!AJ184*1000),"")),"")</f>
        <v/>
      </c>
      <c r="AL153" s="9">
        <f>IF('[1]T61 Real GDP'!AK184&lt;&gt;"",(IF('[1]T15 Wine import vol'!AK184&lt;&gt;"",('[1]T15 Wine import vol'!AK184/'[1]T61 Real GDP'!AK184*1000),"")),"")</f>
        <v>66.873916107112493</v>
      </c>
      <c r="AM153" s="9">
        <f>IF('[1]T61 Real GDP'!AL184&lt;&gt;"",(IF('[1]T15 Wine import vol'!AL184&lt;&gt;"",('[1]T15 Wine import vol'!AL184/'[1]T61 Real GDP'!AL184*1000),"")),"")</f>
        <v>12.463484925265057</v>
      </c>
      <c r="AN153" s="9">
        <f>IF('[1]T61 Real GDP'!AM184&lt;&gt;"",(IF('[1]T15 Wine import vol'!AM184&lt;&gt;"",('[1]T15 Wine import vol'!AM184/'[1]T61 Real GDP'!AM184*1000),"")),"")</f>
        <v>8.5318117093391788</v>
      </c>
      <c r="AO153" s="9">
        <f>IF('[1]T61 Real GDP'!AN184&lt;&gt;"",(IF('[1]T15 Wine import vol'!AN184&lt;&gt;"",('[1]T15 Wine import vol'!AN184/'[1]T61 Real GDP'!AN184*1000),"")),"")</f>
        <v>1.8897782962462011</v>
      </c>
      <c r="AP153" s="9">
        <f>IF('[1]T61 Real GDP'!AO184&lt;&gt;"",(IF('[1]T15 Wine import vol'!AO184&lt;&gt;"",('[1]T15 Wine import vol'!AO184/'[1]T61 Real GDP'!AO184*1000),"")),"")</f>
        <v>2.2099484279876691</v>
      </c>
      <c r="AQ153" s="9" t="str">
        <f>IF('[1]T61 Real GDP'!AP184&lt;&gt;"",(IF('[1]T15 Wine import vol'!AP184&lt;&gt;"",('[1]T15 Wine import vol'!AP184/'[1]T61 Real GDP'!AP184*1000),"")),"")</f>
        <v/>
      </c>
      <c r="AR153" s="9">
        <f>IF('[1]T61 Real GDP'!AQ184&lt;&gt;"",(IF('[1]T15 Wine import vol'!AQ184&lt;&gt;"",('[1]T15 Wine import vol'!AQ184/'[1]T61 Real GDP'!AQ184*1000),"")),"")</f>
        <v>39.360920872018902</v>
      </c>
      <c r="AS153" s="9">
        <f>IF('[1]T61 Real GDP'!AR184&lt;&gt;"",(IF('[1]T15 Wine import vol'!AR184&lt;&gt;"",('[1]T15 Wine import vol'!AR184/'[1]T61 Real GDP'!AR184*1000),"")),"")</f>
        <v>241.12086283278521</v>
      </c>
      <c r="AT153" s="9">
        <f>IF('[1]T61 Real GDP'!AS184&lt;&gt;"",(IF('[1]T15 Wine import vol'!AS184&lt;&gt;"",('[1]T15 Wine import vol'!AS184/'[1]T61 Real GDP'!AS184*1000),"")),"")</f>
        <v>0.64344186456463204</v>
      </c>
      <c r="AU153" s="9">
        <f>IF('[1]T61 Real GDP'!AT184&lt;&gt;"",(IF('[1]T15 Wine import vol'!AT184&lt;&gt;"",('[1]T15 Wine import vol'!AT184/'[1]T61 Real GDP'!AT184*1000),"")),"")</f>
        <v>92.116075202611924</v>
      </c>
      <c r="AV153" s="9" t="str">
        <f>IF('[1]T61 Real GDP'!AU184&lt;&gt;"",(IF('[1]T15 Wine import vol'!AU184&lt;&gt;"",('[1]T15 Wine import vol'!AU184/'[1]T61 Real GDP'!AU184*1000),"")),"")</f>
        <v/>
      </c>
      <c r="AW153" s="9">
        <f>IF('[1]T61 Real GDP'!AV184&lt;&gt;"",(IF('[1]T15 Wine import vol'!AV184&lt;&gt;"",('[1]T15 Wine import vol'!AV184/'[1]T61 Real GDP'!AV184*1000),"")),"")</f>
        <v>30.388535980890929</v>
      </c>
      <c r="AX153" s="9">
        <f>IF('[1]T61 Real GDP'!AW184&lt;&gt;"",(IF('[1]T15 Wine import vol'!AW184&lt;&gt;"",('[1]T15 Wine import vol'!AW184/'[1]T61 Real GDP'!AW184*1000),"")),"")</f>
        <v>49.43727624040082</v>
      </c>
      <c r="AY153" s="9">
        <f>IF('[1]T61 Real GDP'!AX184&lt;&gt;"",(IF('[1]T15 Wine import vol'!AX184&lt;&gt;"",('[1]T15 Wine import vol'!AX184/'[1]T61 Real GDP'!AX184*1000),"")),"")</f>
        <v>147.98349455995438</v>
      </c>
      <c r="AZ153" s="9" t="str">
        <f>IF('[1]T61 Real GDP'!AY184&lt;&gt;"",(IF('[1]T15 Wine import vol'!AY184&lt;&gt;"",('[1]T15 Wine import vol'!AY184/'[1]T61 Real GDP'!AY184*1000),"")),"")</f>
        <v/>
      </c>
      <c r="BA153" s="9" t="str">
        <f>IF('[1]T61 Real GDP'!AZ184&lt;&gt;"",(IF('[1]T15 Wine import vol'!AZ184&lt;&gt;"",('[1]T15 Wine import vol'!AZ184/'[1]T61 Real GDP'!AZ184*1000),"")),"")</f>
        <v/>
      </c>
      <c r="BB153" s="8">
        <f>IF('[1]T61 Real GDP'!BC184&lt;&gt;"",(IF('[1]T15 Wine import vol'!BC184&lt;&gt;"",('[1]T15 Wine import vol'!BC184/'[1]T61 Real GDP'!BC184*1000),"")),"")</f>
        <v>152.55450976820788</v>
      </c>
    </row>
    <row r="154" spans="1:54" x14ac:dyDescent="0.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1:54" x14ac:dyDescent="0.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</vt:vector>
  </HeadingPairs>
  <TitlesOfParts>
    <vt:vector size="17" baseType="lpstr">
      <vt:lpstr>Cover Sheet</vt:lpstr>
      <vt:lpstr>Wine Excess Volume</vt:lpstr>
      <vt:lpstr>T6 Wine production vol</vt:lpstr>
      <vt:lpstr>T8 Wine prodn per capita</vt:lpstr>
      <vt:lpstr>T9 Wine prodn per $m real GDP</vt:lpstr>
      <vt:lpstr>T10 Wine export vol</vt:lpstr>
      <vt:lpstr>T13 Wine exports per $m GDP</vt:lpstr>
      <vt:lpstr>T15 Wine import vol</vt:lpstr>
      <vt:lpstr>T18 Wine imports per $m GDP</vt:lpstr>
      <vt:lpstr>T21 Wine export value</vt:lpstr>
      <vt:lpstr>T25 Wine import value</vt:lpstr>
      <vt:lpstr>T34 Wine consumption vol</vt:lpstr>
      <vt:lpstr>T38 Wine consumption per capita</vt:lpstr>
      <vt:lpstr>T39 wine consumption per $m GDP</vt:lpstr>
      <vt:lpstr>T58 Population</vt:lpstr>
      <vt:lpstr>T96 Wine cons intensity index</vt:lpstr>
      <vt:lpstr>Excess Vol-chart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Reza Beygi</cp:lastModifiedBy>
  <dcterms:created xsi:type="dcterms:W3CDTF">2019-04-29T19:30:58Z</dcterms:created>
  <dcterms:modified xsi:type="dcterms:W3CDTF">2019-06-18T20:44:01Z</dcterms:modified>
</cp:coreProperties>
</file>